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omments26.xml" ContentType="application/vnd.openxmlformats-officedocument.spreadsheetml.comments+xml"/>
  <Override PartName="/xl/drawings/drawing27.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27.xml" ContentType="application/vnd.openxmlformats-officedocument.spreadsheetml.comments+xml"/>
  <Override PartName="/xl/drawings/drawing28.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omments28.xml" ContentType="application/vnd.openxmlformats-officedocument.spreadsheetml.comments+xml"/>
  <Override PartName="/xl/drawings/drawing29.xml" ContentType="application/vnd.openxmlformats-officedocument.drawing+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omments29.xml" ContentType="application/vnd.openxmlformats-officedocument.spreadsheetml.comments+xml"/>
  <Override PartName="/xl/drawings/drawing30.xml" ContentType="application/vnd.openxmlformats-officedocument.drawing+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omments30.xml" ContentType="application/vnd.openxmlformats-officedocument.spreadsheetml.comments+xml"/>
  <Override PartName="/xl/drawings/drawing31.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omments31.xml" ContentType="application/vnd.openxmlformats-officedocument.spreadsheetml.comments+xml"/>
  <Override PartName="/xl/drawings/drawing32.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omments32.xml" ContentType="application/vnd.openxmlformats-officedocument.spreadsheetml.comments+xml"/>
  <Override PartName="/xl/drawings/drawing33.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omments33.xml" ContentType="application/vnd.openxmlformats-officedocument.spreadsheetml.comments+xml"/>
  <Override PartName="/xl/drawings/drawing34.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omments34.xml" ContentType="application/vnd.openxmlformats-officedocument.spreadsheetml.comments+xml"/>
  <Override PartName="/xl/drawings/drawing35.xml" ContentType="application/vnd.openxmlformats-officedocument.drawing+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omments35.xml" ContentType="application/vnd.openxmlformats-officedocument.spreadsheetml.comments+xml"/>
  <Override PartName="/xl/drawings/drawing36.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omments36.xml" ContentType="application/vnd.openxmlformats-officedocument.spreadsheetml.comments+xml"/>
  <Override PartName="/xl/drawings/drawing37.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omments37.xml" ContentType="application/vnd.openxmlformats-officedocument.spreadsheetml.comments+xml"/>
  <Override PartName="/xl/drawings/drawing38.xml" ContentType="application/vnd.openxmlformats-officedocument.drawing+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omments38.xml" ContentType="application/vnd.openxmlformats-officedocument.spreadsheetml.comments+xml"/>
  <Override PartName="/xl/drawings/drawing39.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omments39.xml" ContentType="application/vnd.openxmlformats-officedocument.spreadsheetml.comments+xml"/>
  <Override PartName="/xl/drawings/drawing40.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omments40.xml" ContentType="application/vnd.openxmlformats-officedocument.spreadsheetml.comments+xml"/>
  <Override PartName="/xl/drawings/drawing41.xml" ContentType="application/vnd.openxmlformats-officedocument.drawing+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omments41.xml" ContentType="application/vnd.openxmlformats-officedocument.spreadsheetml.comments+xml"/>
  <Override PartName="/xl/drawings/drawing42.xml" ContentType="application/vnd.openxmlformats-officedocument.drawing+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omments42.xml" ContentType="application/vnd.openxmlformats-officedocument.spreadsheetml.comments+xml"/>
  <Override PartName="/xl/drawings/drawing43.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omments43.xml" ContentType="application/vnd.openxmlformats-officedocument.spreadsheetml.comments+xml"/>
  <Override PartName="/xl/drawings/drawing44.xml" ContentType="application/vnd.openxmlformats-officedocument.drawing+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omments44.xml" ContentType="application/vnd.openxmlformats-officedocument.spreadsheetml.comments+xml"/>
  <Override PartName="/xl/drawings/drawing45.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omments45.xml" ContentType="application/vnd.openxmlformats-officedocument.spreadsheetml.comments+xml"/>
  <Override PartName="/xl/drawings/drawing46.xml" ContentType="application/vnd.openxmlformats-officedocument.drawing+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omments46.xml" ContentType="application/vnd.openxmlformats-officedocument.spreadsheetml.comments+xml"/>
  <Override PartName="/xl/drawings/drawing47.xml" ContentType="application/vnd.openxmlformats-officedocument.drawing+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omments47.xml" ContentType="application/vnd.openxmlformats-officedocument.spreadsheetml.comments+xml"/>
  <Override PartName="/xl/drawings/drawing48.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omments48.xml" ContentType="application/vnd.openxmlformats-officedocument.spreadsheetml.comments+xml"/>
  <Override PartName="/xl/drawings/drawing49.xml" ContentType="application/vnd.openxmlformats-officedocument.drawing+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omments49.xml" ContentType="application/vnd.openxmlformats-officedocument.spreadsheetml.comments+xml"/>
  <Override PartName="/xl/drawings/drawing50.xml" ContentType="application/vnd.openxmlformats-officedocument.drawing+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omments50.xml" ContentType="application/vnd.openxmlformats-officedocument.spreadsheetml.comments+xml"/>
  <Override PartName="/xl/drawings/drawing51.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omments51.xml" ContentType="application/vnd.openxmlformats-officedocument.spreadsheetml.comments+xml"/>
  <Override PartName="/xl/drawings/drawing52.xml" ContentType="application/vnd.openxmlformats-officedocument.drawing+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omments52.xml" ContentType="application/vnd.openxmlformats-officedocument.spreadsheetml.comments+xml"/>
  <Override PartName="/xl/drawings/drawing53.xml" ContentType="application/vnd.openxmlformats-officedocument.drawing+xml"/>
  <Override PartName="/xl/ctrlProps/ctrlProp755.xml" ContentType="application/vnd.ms-excel.controlproperties+xml"/>
  <Override PartName="/xl/ctrlProps/ctrlProp756.xml" ContentType="application/vnd.ms-excel.controlproperties+xml"/>
  <Override PartName="/xl/drawings/drawing54.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drawings/drawing55.xml" ContentType="application/vnd.openxmlformats-officedocument.drawing+xml"/>
  <Override PartName="/xl/ctrlProps/ctrlProp762.xml" ContentType="application/vnd.ms-excel.controlproperties+xml"/>
  <Override PartName="/xl/ctrlProps/ctrlProp763.xml" ContentType="application/vnd.ms-excel.controlproperties+xml"/>
  <Override PartName="/xl/drawings/drawing56.xml" ContentType="application/vnd.openxmlformats-officedocument.drawing+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drawings/drawing57.xml" ContentType="application/vnd.openxmlformats-officedocument.drawing+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7A2D7E96-6E34-419A-AE5F-296B3A7E7977}"/>
  <workbookPr codeName="ThisWorkbook" autoCompressPictures="0" defaultThemeVersion="124226"/>
  <workbookProtection lockStructure="1"/>
  <bookViews>
    <workbookView xWindow="0" yWindow="0" windowWidth="23130" windowHeight="10290" tabRatio="842" activeTab="52"/>
  </bookViews>
  <sheets>
    <sheet name="Validation" sheetId="79" r:id="rId1"/>
    <sheet name="Instructions" sheetId="30" r:id="rId2"/>
    <sheet name="TableOfContents" sheetId="31" r:id="rId3"/>
    <sheet name="S1-Start Here" sheetId="1" r:id="rId4"/>
    <sheet name="S2" sheetId="82" r:id="rId5"/>
    <sheet name="S3" sheetId="83" r:id="rId6"/>
    <sheet name="S4" sheetId="84" r:id="rId7"/>
    <sheet name="S5" sheetId="85" r:id="rId8"/>
    <sheet name="S6" sheetId="86" r:id="rId9"/>
    <sheet name="S7" sheetId="87" r:id="rId10"/>
    <sheet name="S8" sheetId="88" r:id="rId11"/>
    <sheet name="S9" sheetId="89" r:id="rId12"/>
    <sheet name="S10" sheetId="90" r:id="rId13"/>
    <sheet name="S11" sheetId="91" r:id="rId14"/>
    <sheet name="S12" sheetId="92" r:id="rId15"/>
    <sheet name="S13" sheetId="93" r:id="rId16"/>
    <sheet name="S14" sheetId="94" r:id="rId17"/>
    <sheet name="S15" sheetId="95" r:id="rId18"/>
    <sheet name="S16" sheetId="96" r:id="rId19"/>
    <sheet name="S17" sheetId="97" r:id="rId20"/>
    <sheet name="S18" sheetId="98" r:id="rId21"/>
    <sheet name="S19" sheetId="99" r:id="rId22"/>
    <sheet name="S20" sheetId="100" r:id="rId23"/>
    <sheet name="S21" sheetId="101" r:id="rId24"/>
    <sheet name="S22" sheetId="102" r:id="rId25"/>
    <sheet name="S23" sheetId="103" r:id="rId26"/>
    <sheet name="S24" sheetId="104" r:id="rId27"/>
    <sheet name="S25" sheetId="105" r:id="rId28"/>
    <sheet name="S26" sheetId="106" r:id="rId29"/>
    <sheet name="S27" sheetId="107" r:id="rId30"/>
    <sheet name="S28" sheetId="108" r:id="rId31"/>
    <sheet name="S29" sheetId="109" r:id="rId32"/>
    <sheet name="S30" sheetId="110" r:id="rId33"/>
    <sheet name="S31" sheetId="111" r:id="rId34"/>
    <sheet name="S32" sheetId="112" r:id="rId35"/>
    <sheet name="S33" sheetId="113" r:id="rId36"/>
    <sheet name="S34" sheetId="114" r:id="rId37"/>
    <sheet name="S35" sheetId="115" r:id="rId38"/>
    <sheet name="S36" sheetId="116" r:id="rId39"/>
    <sheet name="S37" sheetId="117" r:id="rId40"/>
    <sheet name="S38" sheetId="118" r:id="rId41"/>
    <sheet name="S39" sheetId="119" r:id="rId42"/>
    <sheet name="S40" sheetId="120" r:id="rId43"/>
    <sheet name="S41" sheetId="121" r:id="rId44"/>
    <sheet name="S42" sheetId="122" r:id="rId45"/>
    <sheet name="S43" sheetId="123" r:id="rId46"/>
    <sheet name="S44" sheetId="124" r:id="rId47"/>
    <sheet name="S45" sheetId="125" r:id="rId48"/>
    <sheet name="S46" sheetId="126" r:id="rId49"/>
    <sheet name="S47" sheetId="127" r:id="rId50"/>
    <sheet name="S48" sheetId="128" r:id="rId51"/>
    <sheet name="S49" sheetId="129" r:id="rId52"/>
    <sheet name="S50" sheetId="130" r:id="rId53"/>
    <sheet name="NewPartner" sheetId="67" r:id="rId54"/>
    <sheet name="PartnerSearch" sheetId="8" r:id="rId55"/>
    <sheet name="90-2formulas" sheetId="74" r:id="rId56"/>
    <sheet name="FocusAreas" sheetId="9" r:id="rId57"/>
    <sheet name="SPcodes" sheetId="10" r:id="rId58"/>
    <sheet name="TRLs" sheetId="131" r:id="rId59"/>
    <sheet name="ProgramIDs" sheetId="11" r:id="rId60"/>
    <sheet name="Partner validation detail" sheetId="80" r:id="rId61"/>
    <sheet name="F Area validation detail" sheetId="81" r:id="rId62"/>
    <sheet name="ProjectRecords" sheetId="12" r:id="rId63"/>
    <sheet name="FundingRecords" sheetId="13" r:id="rId64"/>
    <sheet name="TOC generator worksheet" sheetId="73" r:id="rId65"/>
    <sheet name="CHECK DATA FIT" sheetId="78" r:id="rId66"/>
    <sheet name="ProjDataInput" sheetId="71" r:id="rId67"/>
    <sheet name="FundDataInput" sheetId="72" r:id="rId68"/>
  </sheets>
  <definedNames>
    <definedName name="_xlnm._FilterDatabase" localSheetId="56" hidden="1">FocusAreas!$C$10:$H$936</definedName>
    <definedName name="_xlnm._FilterDatabase" localSheetId="60" hidden="1">'Partner validation detail'!$D$1:$N$2556</definedName>
    <definedName name="_xlnm._FilterDatabase" localSheetId="54" hidden="1">PartnerSearch!$A$13:$M$14591</definedName>
    <definedName name="_xlnm._FilterDatabase" localSheetId="57" hidden="1">SPcodes!$A$6:$D$117</definedName>
    <definedName name="_xlnm._FilterDatabase" localSheetId="0" hidden="1">Validation!$A$6:$Q$930</definedName>
    <definedName name="_xlnm.Print_Area" localSheetId="12">'S10'!$A$1:$G$40</definedName>
    <definedName name="_xlnm.Print_Area" localSheetId="13">'S11'!$A$1:$G$40</definedName>
    <definedName name="_xlnm.Print_Area" localSheetId="14">'S12'!$A$1:$G$40</definedName>
    <definedName name="_xlnm.Print_Area" localSheetId="15">'S13'!$A$1:$G$40</definedName>
    <definedName name="_xlnm.Print_Area" localSheetId="16">'S14'!$A$1:$G$40</definedName>
    <definedName name="_xlnm.Print_Area" localSheetId="17">'S15'!$A$1:$G$40</definedName>
    <definedName name="_xlnm.Print_Area" localSheetId="18">'S16'!$A$1:$G$40</definedName>
    <definedName name="_xlnm.Print_Area" localSheetId="19">'S17'!$A$1:$G$40</definedName>
    <definedName name="_xlnm.Print_Area" localSheetId="20">'S18'!$A$1:$G$40</definedName>
    <definedName name="_xlnm.Print_Area" localSheetId="21">'S19'!$A$1:$G$40</definedName>
    <definedName name="_xlnm.Print_Area" localSheetId="3">'S1-Start Here'!$A$1:$G$40</definedName>
    <definedName name="_xlnm.Print_Area" localSheetId="4">'S2'!$A$1:$G$40</definedName>
    <definedName name="_xlnm.Print_Area" localSheetId="22">'S20'!$A$1:$G$40</definedName>
    <definedName name="_xlnm.Print_Area" localSheetId="23">'S21'!$A$1:$G$40</definedName>
    <definedName name="_xlnm.Print_Area" localSheetId="24">'S22'!$A$1:$G$40</definedName>
    <definedName name="_xlnm.Print_Area" localSheetId="25">'S23'!$A$1:$G$40</definedName>
    <definedName name="_xlnm.Print_Area" localSheetId="26">'S24'!$A$1:$G$40</definedName>
    <definedName name="_xlnm.Print_Area" localSheetId="27">'S25'!$A$1:$G$40</definedName>
    <definedName name="_xlnm.Print_Area" localSheetId="28">'S26'!$A$1:$G$40</definedName>
    <definedName name="_xlnm.Print_Area" localSheetId="29">'S27'!$A$1:$G$40</definedName>
    <definedName name="_xlnm.Print_Area" localSheetId="30">'S28'!$A$1:$G$40</definedName>
    <definedName name="_xlnm.Print_Area" localSheetId="31">'S29'!$A$1:$G$40</definedName>
    <definedName name="_xlnm.Print_Area" localSheetId="5">'S3'!$A$1:$G$40</definedName>
    <definedName name="_xlnm.Print_Area" localSheetId="32">'S30'!$A$1:$G$40</definedName>
    <definedName name="_xlnm.Print_Area" localSheetId="33">'S31'!$A$1:$G$40</definedName>
    <definedName name="_xlnm.Print_Area" localSheetId="34">'S32'!$A$1:$G$40</definedName>
    <definedName name="_xlnm.Print_Area" localSheetId="35">'S33'!$A$1:$G$40</definedName>
    <definedName name="_xlnm.Print_Area" localSheetId="36">'S34'!$A$1:$G$40</definedName>
    <definedName name="_xlnm.Print_Area" localSheetId="37">'S35'!$A$1:$G$40</definedName>
    <definedName name="_xlnm.Print_Area" localSheetId="38">'S36'!$A$1:$G$40</definedName>
    <definedName name="_xlnm.Print_Area" localSheetId="39">'S37'!$A$1:$G$40</definedName>
    <definedName name="_xlnm.Print_Area" localSheetId="40">'S38'!$A$1:$G$40</definedName>
    <definedName name="_xlnm.Print_Area" localSheetId="41">'S39'!$A$1:$G$40</definedName>
    <definedName name="_xlnm.Print_Area" localSheetId="6">'S4'!$A$1:$G$40</definedName>
    <definedName name="_xlnm.Print_Area" localSheetId="42">'S40'!$A$1:$G$40</definedName>
    <definedName name="_xlnm.Print_Area" localSheetId="43">'S41'!$A$1:$G$40</definedName>
    <definedName name="_xlnm.Print_Area" localSheetId="44">'S42'!$A$1:$G$40</definedName>
    <definedName name="_xlnm.Print_Area" localSheetId="45">'S43'!$A$1:$G$40</definedName>
    <definedName name="_xlnm.Print_Area" localSheetId="46">'S44'!$A$1:$G$40</definedName>
    <definedName name="_xlnm.Print_Area" localSheetId="47">'S45'!$A$1:$G$40</definedName>
    <definedName name="_xlnm.Print_Area" localSheetId="48">'S46'!$A$1:$G$40</definedName>
    <definedName name="_xlnm.Print_Area" localSheetId="49">'S47'!$A$1:$G$40</definedName>
    <definedName name="_xlnm.Print_Area" localSheetId="50">'S48'!$A$1:$G$40</definedName>
    <definedName name="_xlnm.Print_Area" localSheetId="51">'S49'!$A$1:$G$40</definedName>
    <definedName name="_xlnm.Print_Area" localSheetId="7">'S5'!$A$1:$G$40</definedName>
    <definedName name="_xlnm.Print_Area" localSheetId="52">'S50'!$A$1:$G$40</definedName>
    <definedName name="_xlnm.Print_Area" localSheetId="8">'S6'!$A$1:$G$40</definedName>
    <definedName name="_xlnm.Print_Area" localSheetId="9">'S7'!$A$1:$G$40</definedName>
    <definedName name="_xlnm.Print_Area" localSheetId="10">'S8'!$A$1:$G$40</definedName>
    <definedName name="_xlnm.Print_Area" localSheetId="11">'S9'!$A$1:$G$40</definedName>
    <definedName name="_xlnm.Print_Area" localSheetId="2">TableOfContents!$A$1:$U$56</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B52" i="12" l="1"/>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Q351" i="81"/>
  <c r="Q350" i="81"/>
  <c r="Q349" i="81"/>
  <c r="Q348" i="81"/>
  <c r="R348" i="81"/>
  <c r="Q347" i="81"/>
  <c r="Q346" i="81"/>
  <c r="Q345" i="81"/>
  <c r="Q344" i="81"/>
  <c r="R344" i="81"/>
  <c r="Q343" i="81"/>
  <c r="Q342" i="81"/>
  <c r="Q341" i="81"/>
  <c r="Q340" i="81"/>
  <c r="R340" i="81"/>
  <c r="Q339" i="81"/>
  <c r="Q338" i="81"/>
  <c r="Q337" i="81"/>
  <c r="Q336" i="81"/>
  <c r="R336" i="81"/>
  <c r="Q335" i="81"/>
  <c r="Q334" i="81"/>
  <c r="Q333" i="81"/>
  <c r="Q332" i="81"/>
  <c r="R332" i="81"/>
  <c r="Q331" i="81"/>
  <c r="Q330" i="81"/>
  <c r="Q329" i="81"/>
  <c r="Q328" i="81"/>
  <c r="R328" i="81"/>
  <c r="Q327" i="81"/>
  <c r="Q326" i="81"/>
  <c r="Q325" i="81"/>
  <c r="Q324" i="81"/>
  <c r="R324" i="81"/>
  <c r="Q323" i="81"/>
  <c r="Q322" i="81"/>
  <c r="Q321" i="81"/>
  <c r="Q320" i="81"/>
  <c r="R320" i="81"/>
  <c r="Q319" i="81"/>
  <c r="Q318" i="81"/>
  <c r="Q317" i="81"/>
  <c r="Q316" i="81"/>
  <c r="R316" i="81"/>
  <c r="Q315" i="81"/>
  <c r="Q314" i="81"/>
  <c r="Q313" i="81"/>
  <c r="Q312" i="81"/>
  <c r="R312" i="81"/>
  <c r="Q311" i="81"/>
  <c r="Q310" i="81"/>
  <c r="Q309" i="81"/>
  <c r="Q308" i="81"/>
  <c r="R308" i="81"/>
  <c r="Q307" i="81"/>
  <c r="Q306" i="81"/>
  <c r="Q305" i="81"/>
  <c r="Q304" i="81"/>
  <c r="R304" i="81"/>
  <c r="Q303" i="81"/>
  <c r="Q302" i="81"/>
  <c r="Q301" i="81"/>
  <c r="Q300" i="81"/>
  <c r="R300" i="81"/>
  <c r="Q299" i="81"/>
  <c r="Q298" i="81"/>
  <c r="Q297" i="81"/>
  <c r="Q296" i="81"/>
  <c r="R296" i="81"/>
  <c r="Q295" i="81"/>
  <c r="Q294" i="81"/>
  <c r="Q293" i="81"/>
  <c r="Q292" i="81"/>
  <c r="R292" i="81"/>
  <c r="Q291" i="81"/>
  <c r="Q290" i="81"/>
  <c r="Q289" i="81"/>
  <c r="Q288" i="81"/>
  <c r="R288" i="81"/>
  <c r="Q287" i="81"/>
  <c r="Q286" i="81"/>
  <c r="Q285" i="81"/>
  <c r="Q284" i="81"/>
  <c r="R284" i="81"/>
  <c r="Q283" i="81"/>
  <c r="Q282" i="81"/>
  <c r="Q281" i="81"/>
  <c r="Q280" i="81"/>
  <c r="R280" i="81"/>
  <c r="Q279" i="81"/>
  <c r="Q278" i="81"/>
  <c r="Q277" i="81"/>
  <c r="Q276" i="81"/>
  <c r="R276" i="81"/>
  <c r="Q275" i="81"/>
  <c r="Q274" i="81"/>
  <c r="Q273" i="81"/>
  <c r="Q272" i="81"/>
  <c r="R272" i="81"/>
  <c r="Q271" i="81"/>
  <c r="Q270" i="81"/>
  <c r="Q269" i="81"/>
  <c r="Q268" i="81"/>
  <c r="R268" i="81"/>
  <c r="Q267" i="81"/>
  <c r="Q266" i="81"/>
  <c r="Q265" i="81"/>
  <c r="Q264" i="81"/>
  <c r="R264" i="81"/>
  <c r="Q263" i="81"/>
  <c r="Q262" i="81"/>
  <c r="Q261" i="81"/>
  <c r="Q260" i="81"/>
  <c r="R260" i="81"/>
  <c r="Q259" i="81"/>
  <c r="Q258" i="81"/>
  <c r="Q257" i="81"/>
  <c r="Q256" i="81"/>
  <c r="R256" i="81"/>
  <c r="Q255" i="81"/>
  <c r="Q254" i="81"/>
  <c r="Q253" i="81"/>
  <c r="Q252" i="81"/>
  <c r="R252" i="81"/>
  <c r="Q251" i="81"/>
  <c r="Q250" i="81"/>
  <c r="Q249" i="81"/>
  <c r="Q248" i="81"/>
  <c r="R248" i="81"/>
  <c r="Q247" i="81"/>
  <c r="Q246" i="81"/>
  <c r="Q245" i="81"/>
  <c r="Q244" i="81"/>
  <c r="R244" i="81"/>
  <c r="Q243" i="81"/>
  <c r="Q242" i="81"/>
  <c r="Q241" i="81"/>
  <c r="Q240" i="81"/>
  <c r="R240" i="81"/>
  <c r="Q239" i="81"/>
  <c r="Q238" i="81"/>
  <c r="Q237" i="81"/>
  <c r="Q236" i="81"/>
  <c r="R236" i="81"/>
  <c r="Q235" i="81"/>
  <c r="Q234" i="81"/>
  <c r="Q233" i="81"/>
  <c r="Q232" i="81"/>
  <c r="R232" i="81"/>
  <c r="Q231" i="81"/>
  <c r="Q230" i="81"/>
  <c r="Q229" i="81"/>
  <c r="Q228" i="81"/>
  <c r="R228" i="81"/>
  <c r="Q227" i="81"/>
  <c r="Q226" i="81"/>
  <c r="Q225" i="81"/>
  <c r="Q224" i="81"/>
  <c r="R224" i="81"/>
  <c r="Q223" i="81"/>
  <c r="Q222" i="81"/>
  <c r="Q221" i="81"/>
  <c r="Q220" i="81"/>
  <c r="R220" i="81"/>
  <c r="Q219" i="81"/>
  <c r="Q218" i="81"/>
  <c r="Q217" i="81"/>
  <c r="Q216" i="81"/>
  <c r="R216" i="81"/>
  <c r="Q215" i="81"/>
  <c r="Q214" i="81"/>
  <c r="Q213" i="81"/>
  <c r="Q212" i="81"/>
  <c r="R212" i="81"/>
  <c r="Q211" i="81"/>
  <c r="Q210" i="81"/>
  <c r="Q209" i="81"/>
  <c r="Q208" i="81"/>
  <c r="R208" i="81"/>
  <c r="Q207" i="81"/>
  <c r="Q206" i="81"/>
  <c r="Q205" i="81"/>
  <c r="Q204" i="81"/>
  <c r="R204" i="81"/>
  <c r="Q203" i="81"/>
  <c r="Q202" i="81"/>
  <c r="Q201" i="81"/>
  <c r="Q200" i="81"/>
  <c r="R200" i="81"/>
  <c r="Q199" i="81"/>
  <c r="Q198" i="81"/>
  <c r="Q197" i="81"/>
  <c r="Q196" i="81"/>
  <c r="R196" i="81"/>
  <c r="Q195" i="81"/>
  <c r="Q194" i="81"/>
  <c r="Q193" i="81"/>
  <c r="Q192" i="81"/>
  <c r="R192" i="81"/>
  <c r="Q191" i="81"/>
  <c r="Q190" i="81"/>
  <c r="Q189" i="81"/>
  <c r="Q188" i="81"/>
  <c r="R188" i="81"/>
  <c r="Q187" i="81"/>
  <c r="Q186" i="81"/>
  <c r="Q185" i="81"/>
  <c r="Q184" i="81"/>
  <c r="R184" i="81"/>
  <c r="Q183" i="81"/>
  <c r="Q182" i="81"/>
  <c r="Q181" i="81"/>
  <c r="Q180" i="81"/>
  <c r="R180" i="81"/>
  <c r="Q179" i="81"/>
  <c r="Q178" i="81"/>
  <c r="Q177" i="81"/>
  <c r="Q176" i="81"/>
  <c r="R176" i="81"/>
  <c r="Q175" i="81"/>
  <c r="Q174" i="81"/>
  <c r="Q173" i="81"/>
  <c r="Q172" i="81"/>
  <c r="R172" i="81"/>
  <c r="Q171" i="81"/>
  <c r="Q170" i="81"/>
  <c r="Q169" i="81"/>
  <c r="Q168" i="81"/>
  <c r="R168" i="81"/>
  <c r="Q167" i="81"/>
  <c r="Q166" i="81"/>
  <c r="Q165" i="81"/>
  <c r="Q164" i="81"/>
  <c r="R164" i="81"/>
  <c r="Q163" i="81"/>
  <c r="Q162" i="81"/>
  <c r="Q161" i="81"/>
  <c r="Q160" i="81"/>
  <c r="R160" i="81"/>
  <c r="Q159" i="81"/>
  <c r="Q158" i="81"/>
  <c r="Q157" i="81"/>
  <c r="Q156" i="81"/>
  <c r="R156" i="81"/>
  <c r="Q155" i="81"/>
  <c r="Q154" i="81"/>
  <c r="Q153" i="81"/>
  <c r="Q152" i="81"/>
  <c r="R152" i="81"/>
  <c r="Q151" i="81"/>
  <c r="Q150" i="81"/>
  <c r="Q149" i="81"/>
  <c r="Q148" i="81"/>
  <c r="R148" i="81"/>
  <c r="Q147" i="81"/>
  <c r="Q146" i="81"/>
  <c r="Q145" i="81"/>
  <c r="Q144" i="81"/>
  <c r="R144" i="81"/>
  <c r="Q143" i="81"/>
  <c r="Q142" i="81"/>
  <c r="Q141" i="81"/>
  <c r="Q140" i="81"/>
  <c r="R140" i="81"/>
  <c r="Q139" i="81"/>
  <c r="Q138" i="81"/>
  <c r="Q137" i="81"/>
  <c r="Q136" i="81"/>
  <c r="R136" i="81"/>
  <c r="Q135" i="81"/>
  <c r="Q134" i="81"/>
  <c r="Q133" i="81"/>
  <c r="Q132" i="81"/>
  <c r="R132" i="81"/>
  <c r="Q131" i="81"/>
  <c r="Q130" i="81"/>
  <c r="Q129" i="81"/>
  <c r="Q128" i="81"/>
  <c r="R128" i="81"/>
  <c r="Q127" i="81"/>
  <c r="Q126" i="81"/>
  <c r="Q125" i="81"/>
  <c r="Q124" i="81"/>
  <c r="R124" i="81"/>
  <c r="Q123" i="81"/>
  <c r="Q122" i="81"/>
  <c r="Q121" i="81"/>
  <c r="Q120" i="81"/>
  <c r="R120" i="81"/>
  <c r="Q119" i="81"/>
  <c r="Q118" i="81"/>
  <c r="Q117" i="81"/>
  <c r="Q116" i="81"/>
  <c r="R116" i="81"/>
  <c r="Q115" i="81"/>
  <c r="Q114" i="81"/>
  <c r="Q113" i="81"/>
  <c r="Q112" i="81"/>
  <c r="R112" i="81"/>
  <c r="Q111" i="81"/>
  <c r="Q110" i="81"/>
  <c r="Q109" i="81"/>
  <c r="Q108" i="81"/>
  <c r="R108" i="81"/>
  <c r="Q107" i="81"/>
  <c r="Q106" i="81"/>
  <c r="Q105" i="81"/>
  <c r="Q104" i="81"/>
  <c r="R104" i="81"/>
  <c r="Q103" i="81"/>
  <c r="Q102" i="81"/>
  <c r="Q101" i="81"/>
  <c r="Q100" i="81"/>
  <c r="R100" i="81"/>
  <c r="Q99" i="81"/>
  <c r="Q98" i="81"/>
  <c r="Q97" i="81"/>
  <c r="Q96" i="81"/>
  <c r="R96" i="81"/>
  <c r="Q95" i="81"/>
  <c r="Q94" i="81"/>
  <c r="Q93" i="81"/>
  <c r="Q92" i="81"/>
  <c r="R92" i="81"/>
  <c r="Q91" i="81"/>
  <c r="Q90" i="81"/>
  <c r="Q89" i="81"/>
  <c r="Q88" i="81"/>
  <c r="R88" i="81"/>
  <c r="Q87" i="81"/>
  <c r="Q86" i="81"/>
  <c r="Q85" i="81"/>
  <c r="Q84" i="81"/>
  <c r="R84" i="81"/>
  <c r="Q83" i="81"/>
  <c r="Q82" i="81"/>
  <c r="Q81" i="81"/>
  <c r="Q80" i="81"/>
  <c r="R80" i="81"/>
  <c r="Q79" i="81"/>
  <c r="Q78" i="81"/>
  <c r="Q77" i="81"/>
  <c r="Q76" i="81"/>
  <c r="R76" i="81"/>
  <c r="Q75" i="81"/>
  <c r="Q74" i="81"/>
  <c r="Q73" i="81"/>
  <c r="Q72" i="81"/>
  <c r="R72" i="81"/>
  <c r="Q71" i="81"/>
  <c r="Q70" i="81"/>
  <c r="Q69" i="81"/>
  <c r="Q68" i="81"/>
  <c r="R68" i="81"/>
  <c r="Q67" i="81"/>
  <c r="Q66" i="81"/>
  <c r="Q65" i="81"/>
  <c r="Q64" i="81"/>
  <c r="R64" i="81"/>
  <c r="Q63" i="81"/>
  <c r="Q62" i="81"/>
  <c r="Q61" i="81"/>
  <c r="Q60" i="81"/>
  <c r="R60" i="81"/>
  <c r="Q59" i="81"/>
  <c r="Q58" i="81"/>
  <c r="Q57" i="81"/>
  <c r="Q56" i="81"/>
  <c r="R56" i="81"/>
  <c r="Q55" i="81"/>
  <c r="Q54" i="81"/>
  <c r="Q53" i="81"/>
  <c r="Q52" i="81"/>
  <c r="R52" i="81"/>
  <c r="Q51" i="81"/>
  <c r="Q50" i="81"/>
  <c r="Q49" i="81"/>
  <c r="Q48" i="81"/>
  <c r="R48" i="81"/>
  <c r="Q47" i="81"/>
  <c r="Q46" i="81"/>
  <c r="Q45" i="81"/>
  <c r="Q44" i="81"/>
  <c r="R44" i="81"/>
  <c r="Q43" i="81"/>
  <c r="Q42" i="81"/>
  <c r="Q41" i="81"/>
  <c r="Q40" i="81"/>
  <c r="R40" i="81"/>
  <c r="Q39" i="81"/>
  <c r="Q38" i="81"/>
  <c r="Q37" i="81"/>
  <c r="Q36" i="81"/>
  <c r="R36" i="81"/>
  <c r="Q35" i="81"/>
  <c r="Q34" i="81"/>
  <c r="Q33" i="81"/>
  <c r="Q32" i="81"/>
  <c r="R32" i="81"/>
  <c r="Q31" i="81"/>
  <c r="Q30" i="81"/>
  <c r="Q29" i="81"/>
  <c r="Q28" i="81"/>
  <c r="R28" i="81"/>
  <c r="Q27" i="81"/>
  <c r="Q26" i="81"/>
  <c r="Q25" i="81"/>
  <c r="Q24" i="81"/>
  <c r="R24" i="81"/>
  <c r="Q23" i="81"/>
  <c r="Q22" i="81"/>
  <c r="Q21" i="81"/>
  <c r="Q20" i="81"/>
  <c r="Q19" i="81"/>
  <c r="Q18" i="81"/>
  <c r="Q17" i="81"/>
  <c r="Q16" i="81"/>
  <c r="Q15" i="81"/>
  <c r="Q14" i="81"/>
  <c r="Q13" i="81"/>
  <c r="Q12" i="81"/>
  <c r="Q11" i="81"/>
  <c r="Q10" i="81"/>
  <c r="Q9" i="81"/>
  <c r="Q8" i="81"/>
  <c r="Q7" i="81"/>
  <c r="Q6" i="81"/>
  <c r="Q5" i="81"/>
  <c r="Q4" i="81"/>
  <c r="Q3" i="81"/>
  <c r="Q2" i="81"/>
  <c r="M16000" i="8"/>
  <c r="M15999" i="8"/>
  <c r="M15998" i="8"/>
  <c r="M15997" i="8"/>
  <c r="M15996" i="8"/>
  <c r="M15995" i="8"/>
  <c r="M15994" i="8"/>
  <c r="M15993" i="8"/>
  <c r="M15992" i="8"/>
  <c r="M15991" i="8"/>
  <c r="M15990" i="8"/>
  <c r="M15989" i="8"/>
  <c r="M15988" i="8"/>
  <c r="M15987" i="8"/>
  <c r="M15986" i="8"/>
  <c r="M15985" i="8"/>
  <c r="M15984" i="8"/>
  <c r="M15983" i="8"/>
  <c r="M15982" i="8"/>
  <c r="M15981" i="8"/>
  <c r="M15980" i="8"/>
  <c r="M15979" i="8"/>
  <c r="M15978" i="8"/>
  <c r="M15977" i="8"/>
  <c r="M15976" i="8"/>
  <c r="M15975" i="8"/>
  <c r="M15974" i="8"/>
  <c r="M15973" i="8"/>
  <c r="M15972" i="8"/>
  <c r="M15971" i="8"/>
  <c r="M15970" i="8"/>
  <c r="M15969" i="8"/>
  <c r="M15968" i="8"/>
  <c r="M15967" i="8"/>
  <c r="M15966" i="8"/>
  <c r="M15965" i="8"/>
  <c r="M15964" i="8"/>
  <c r="M15963" i="8"/>
  <c r="M15962" i="8"/>
  <c r="M15961" i="8"/>
  <c r="M15960" i="8"/>
  <c r="M15959" i="8"/>
  <c r="M15958" i="8"/>
  <c r="M15957" i="8"/>
  <c r="M15956" i="8"/>
  <c r="M15955" i="8"/>
  <c r="M15954" i="8"/>
  <c r="M15953" i="8"/>
  <c r="M15952" i="8"/>
  <c r="M15951" i="8"/>
  <c r="M15950" i="8"/>
  <c r="M15949" i="8"/>
  <c r="M15948" i="8"/>
  <c r="M15947" i="8"/>
  <c r="M15946" i="8"/>
  <c r="M15945" i="8"/>
  <c r="M15944" i="8"/>
  <c r="M15943" i="8"/>
  <c r="M15942" i="8"/>
  <c r="M15941" i="8"/>
  <c r="M15940" i="8"/>
  <c r="M15939" i="8"/>
  <c r="M15938" i="8"/>
  <c r="M15937" i="8"/>
  <c r="M15936" i="8"/>
  <c r="M15935" i="8"/>
  <c r="M15934" i="8"/>
  <c r="M15933" i="8"/>
  <c r="M15932" i="8"/>
  <c r="M15931" i="8"/>
  <c r="M15930" i="8"/>
  <c r="M15929" i="8"/>
  <c r="M15928" i="8"/>
  <c r="M15927" i="8"/>
  <c r="M15926" i="8"/>
  <c r="M15925" i="8"/>
  <c r="M15924" i="8"/>
  <c r="M15923" i="8"/>
  <c r="M15922" i="8"/>
  <c r="M15921" i="8"/>
  <c r="M15920" i="8"/>
  <c r="M15919" i="8"/>
  <c r="M15918" i="8"/>
  <c r="M15917" i="8"/>
  <c r="M15916" i="8"/>
  <c r="M15915" i="8"/>
  <c r="M15914" i="8"/>
  <c r="M15913" i="8"/>
  <c r="M15912" i="8"/>
  <c r="M15911" i="8"/>
  <c r="M15910" i="8"/>
  <c r="M15909" i="8"/>
  <c r="M15908" i="8"/>
  <c r="M15907" i="8"/>
  <c r="M15906" i="8"/>
  <c r="M15905" i="8"/>
  <c r="M15904" i="8"/>
  <c r="M15903" i="8"/>
  <c r="M15902" i="8"/>
  <c r="M15901" i="8"/>
  <c r="M15900" i="8"/>
  <c r="M15899" i="8"/>
  <c r="M15898" i="8"/>
  <c r="M15897" i="8"/>
  <c r="M15896" i="8"/>
  <c r="M15895" i="8"/>
  <c r="M15894" i="8"/>
  <c r="M15893" i="8"/>
  <c r="M15892" i="8"/>
  <c r="M15891" i="8"/>
  <c r="M15890" i="8"/>
  <c r="M15889" i="8"/>
  <c r="M15888" i="8"/>
  <c r="M15887" i="8"/>
  <c r="M15886" i="8"/>
  <c r="M15885" i="8"/>
  <c r="M15884" i="8"/>
  <c r="M15883" i="8"/>
  <c r="M15882" i="8"/>
  <c r="M15881" i="8"/>
  <c r="M15880" i="8"/>
  <c r="M15879" i="8"/>
  <c r="M15878" i="8"/>
  <c r="M15877" i="8"/>
  <c r="M15876" i="8"/>
  <c r="M15875" i="8"/>
  <c r="M15874" i="8"/>
  <c r="M15873" i="8"/>
  <c r="M15872" i="8"/>
  <c r="M15871" i="8"/>
  <c r="M15870" i="8"/>
  <c r="M15869" i="8"/>
  <c r="M15868" i="8"/>
  <c r="M15867" i="8"/>
  <c r="M15866" i="8"/>
  <c r="M15865" i="8"/>
  <c r="M15864" i="8"/>
  <c r="M15863" i="8"/>
  <c r="M15862" i="8"/>
  <c r="M15861" i="8"/>
  <c r="M15860" i="8"/>
  <c r="M15859" i="8"/>
  <c r="M15858" i="8"/>
  <c r="M15857" i="8"/>
  <c r="M15856" i="8"/>
  <c r="M15855" i="8"/>
  <c r="M15854" i="8"/>
  <c r="M15853" i="8"/>
  <c r="M15852" i="8"/>
  <c r="M15851" i="8"/>
  <c r="M15850" i="8"/>
  <c r="M15849" i="8"/>
  <c r="M15848" i="8"/>
  <c r="M15847" i="8"/>
  <c r="M15846" i="8"/>
  <c r="M15845" i="8"/>
  <c r="M15844" i="8"/>
  <c r="M15843" i="8"/>
  <c r="M15842" i="8"/>
  <c r="M15841" i="8"/>
  <c r="M15840" i="8"/>
  <c r="M15839" i="8"/>
  <c r="M15838" i="8"/>
  <c r="M15837" i="8"/>
  <c r="M15836" i="8"/>
  <c r="M15835" i="8"/>
  <c r="M15834" i="8"/>
  <c r="M15833" i="8"/>
  <c r="M15832" i="8"/>
  <c r="M15831" i="8"/>
  <c r="M15830" i="8"/>
  <c r="M15829" i="8"/>
  <c r="M15828" i="8"/>
  <c r="M15827" i="8"/>
  <c r="M15826" i="8"/>
  <c r="M15825" i="8"/>
  <c r="M15824" i="8"/>
  <c r="M15823" i="8"/>
  <c r="M15822" i="8"/>
  <c r="M15821" i="8"/>
  <c r="M15820" i="8"/>
  <c r="M15819" i="8"/>
  <c r="M15818" i="8"/>
  <c r="M15817" i="8"/>
  <c r="M15816" i="8"/>
  <c r="M15815" i="8"/>
  <c r="M15814" i="8"/>
  <c r="M15813" i="8"/>
  <c r="M15812" i="8"/>
  <c r="M15811" i="8"/>
  <c r="M15810" i="8"/>
  <c r="M15809" i="8"/>
  <c r="M15808" i="8"/>
  <c r="M15807" i="8"/>
  <c r="M15806" i="8"/>
  <c r="M15805" i="8"/>
  <c r="M15804" i="8"/>
  <c r="M15803" i="8"/>
  <c r="M15802" i="8"/>
  <c r="M15801" i="8"/>
  <c r="M15800" i="8"/>
  <c r="M15799" i="8"/>
  <c r="M15798" i="8"/>
  <c r="M15797" i="8"/>
  <c r="M15796" i="8"/>
  <c r="M15795" i="8"/>
  <c r="M15794" i="8"/>
  <c r="M15793" i="8"/>
  <c r="M15792" i="8"/>
  <c r="M15791" i="8"/>
  <c r="M15790" i="8"/>
  <c r="M15789" i="8"/>
  <c r="M15788" i="8"/>
  <c r="M15787" i="8"/>
  <c r="M15786" i="8"/>
  <c r="M15785" i="8"/>
  <c r="M15784" i="8"/>
  <c r="M15783" i="8"/>
  <c r="M15782" i="8"/>
  <c r="M15781" i="8"/>
  <c r="M15780" i="8"/>
  <c r="M15779" i="8"/>
  <c r="M15778" i="8"/>
  <c r="M15777" i="8"/>
  <c r="M15776" i="8"/>
  <c r="M15775" i="8"/>
  <c r="M15774" i="8"/>
  <c r="M15773" i="8"/>
  <c r="M15772" i="8"/>
  <c r="M15771" i="8"/>
  <c r="M15770" i="8"/>
  <c r="M15769" i="8"/>
  <c r="M15768" i="8"/>
  <c r="M15767" i="8"/>
  <c r="M15766" i="8"/>
  <c r="M15765" i="8"/>
  <c r="M15764" i="8"/>
  <c r="M15763" i="8"/>
  <c r="M15762" i="8"/>
  <c r="M15761" i="8"/>
  <c r="M15760" i="8"/>
  <c r="M15759" i="8"/>
  <c r="M15758" i="8"/>
  <c r="M15757" i="8"/>
  <c r="M15756" i="8"/>
  <c r="M15755" i="8"/>
  <c r="M15754" i="8"/>
  <c r="M15753" i="8"/>
  <c r="M15752" i="8"/>
  <c r="M15751" i="8"/>
  <c r="M15750" i="8"/>
  <c r="M15749" i="8"/>
  <c r="M15748" i="8"/>
  <c r="M15747" i="8"/>
  <c r="M15746" i="8"/>
  <c r="M15745" i="8"/>
  <c r="M15744" i="8"/>
  <c r="M15743" i="8"/>
  <c r="M15742" i="8"/>
  <c r="M15741" i="8"/>
  <c r="M15740" i="8"/>
  <c r="M15739" i="8"/>
  <c r="M15738" i="8"/>
  <c r="M15737" i="8"/>
  <c r="M15736" i="8"/>
  <c r="M15735" i="8"/>
  <c r="M15734" i="8"/>
  <c r="M15733" i="8"/>
  <c r="M15732" i="8"/>
  <c r="M15731" i="8"/>
  <c r="M15730" i="8"/>
  <c r="M15729" i="8"/>
  <c r="M15728" i="8"/>
  <c r="M15727" i="8"/>
  <c r="M15726" i="8"/>
  <c r="M15725" i="8"/>
  <c r="M15724" i="8"/>
  <c r="M15723" i="8"/>
  <c r="M15722" i="8"/>
  <c r="M15721" i="8"/>
  <c r="M15720" i="8"/>
  <c r="M15719" i="8"/>
  <c r="M15718" i="8"/>
  <c r="M15717" i="8"/>
  <c r="M15716" i="8"/>
  <c r="M15715" i="8"/>
  <c r="M15714" i="8"/>
  <c r="M15713" i="8"/>
  <c r="M15712" i="8"/>
  <c r="M15711" i="8"/>
  <c r="M15710" i="8"/>
  <c r="M15709" i="8"/>
  <c r="M15708" i="8"/>
  <c r="M15707" i="8"/>
  <c r="M15706" i="8"/>
  <c r="M15705" i="8"/>
  <c r="M15704" i="8"/>
  <c r="M15703" i="8"/>
  <c r="M15702" i="8"/>
  <c r="M15701" i="8"/>
  <c r="M15700" i="8"/>
  <c r="M15699" i="8"/>
  <c r="M15698" i="8"/>
  <c r="M15697" i="8"/>
  <c r="M15696" i="8"/>
  <c r="M15695" i="8"/>
  <c r="M15694" i="8"/>
  <c r="M15693" i="8"/>
  <c r="M15692" i="8"/>
  <c r="M15691" i="8"/>
  <c r="M15690" i="8"/>
  <c r="M15689" i="8"/>
  <c r="M15688" i="8"/>
  <c r="M15687" i="8"/>
  <c r="M15686" i="8"/>
  <c r="M15685" i="8"/>
  <c r="M15684" i="8"/>
  <c r="M15683" i="8"/>
  <c r="M15682" i="8"/>
  <c r="M15681" i="8"/>
  <c r="M15680" i="8"/>
  <c r="M15679" i="8"/>
  <c r="M15678" i="8"/>
  <c r="M15677" i="8"/>
  <c r="M15676" i="8"/>
  <c r="M15675" i="8"/>
  <c r="M15674" i="8"/>
  <c r="M15673" i="8"/>
  <c r="M15672" i="8"/>
  <c r="M15671" i="8"/>
  <c r="M15670" i="8"/>
  <c r="M15669" i="8"/>
  <c r="M15668" i="8"/>
  <c r="M15667" i="8"/>
  <c r="M15666" i="8"/>
  <c r="M15665" i="8"/>
  <c r="M15664" i="8"/>
  <c r="M15663" i="8"/>
  <c r="M15662" i="8"/>
  <c r="M15661" i="8"/>
  <c r="M15660" i="8"/>
  <c r="M15659" i="8"/>
  <c r="M15658" i="8"/>
  <c r="M15657" i="8"/>
  <c r="M15656" i="8"/>
  <c r="M15655" i="8"/>
  <c r="M15654" i="8"/>
  <c r="M15653" i="8"/>
  <c r="M15652" i="8"/>
  <c r="M15651" i="8"/>
  <c r="M15650" i="8"/>
  <c r="M15649" i="8"/>
  <c r="M15648" i="8"/>
  <c r="M15647" i="8"/>
  <c r="M15646" i="8"/>
  <c r="M15645" i="8"/>
  <c r="M15644" i="8"/>
  <c r="M15643" i="8"/>
  <c r="M15642" i="8"/>
  <c r="M15641" i="8"/>
  <c r="M15640" i="8"/>
  <c r="M15639" i="8"/>
  <c r="M15638" i="8"/>
  <c r="M15637" i="8"/>
  <c r="M15636" i="8"/>
  <c r="M15635" i="8"/>
  <c r="M15634" i="8"/>
  <c r="M15633" i="8"/>
  <c r="M15632" i="8"/>
  <c r="M15631" i="8"/>
  <c r="M15630" i="8"/>
  <c r="M15629" i="8"/>
  <c r="M15628" i="8"/>
  <c r="M15627" i="8"/>
  <c r="M15626" i="8"/>
  <c r="M15625" i="8"/>
  <c r="M15624" i="8"/>
  <c r="M15623" i="8"/>
  <c r="M15622" i="8"/>
  <c r="M15621" i="8"/>
  <c r="M15620" i="8"/>
  <c r="M15619" i="8"/>
  <c r="M15618" i="8"/>
  <c r="M15617" i="8"/>
  <c r="M15616" i="8"/>
  <c r="M15615" i="8"/>
  <c r="M15614" i="8"/>
  <c r="M15613" i="8"/>
  <c r="M15612" i="8"/>
  <c r="M15611" i="8"/>
  <c r="M15610" i="8"/>
  <c r="M15609" i="8"/>
  <c r="M15608" i="8"/>
  <c r="M15607" i="8"/>
  <c r="M15606" i="8"/>
  <c r="M15605" i="8"/>
  <c r="M15604" i="8"/>
  <c r="M15603" i="8"/>
  <c r="M15602" i="8"/>
  <c r="M15601" i="8"/>
  <c r="M15600" i="8"/>
  <c r="M15599" i="8"/>
  <c r="M15598" i="8"/>
  <c r="M15597" i="8"/>
  <c r="M15596" i="8"/>
  <c r="M15595" i="8"/>
  <c r="M15594" i="8"/>
  <c r="M15593" i="8"/>
  <c r="M15592" i="8"/>
  <c r="M15591" i="8"/>
  <c r="M15590" i="8"/>
  <c r="M15589" i="8"/>
  <c r="M15588" i="8"/>
  <c r="M15587" i="8"/>
  <c r="M15586" i="8"/>
  <c r="M15585" i="8"/>
  <c r="M15584" i="8"/>
  <c r="M15583" i="8"/>
  <c r="M15582" i="8"/>
  <c r="M15581" i="8"/>
  <c r="M15580" i="8"/>
  <c r="M15579" i="8"/>
  <c r="M15578" i="8"/>
  <c r="M15577" i="8"/>
  <c r="M15576" i="8"/>
  <c r="M15575" i="8"/>
  <c r="M15574" i="8"/>
  <c r="M15573" i="8"/>
  <c r="M15572" i="8"/>
  <c r="M15571" i="8"/>
  <c r="M15570" i="8"/>
  <c r="M15569" i="8"/>
  <c r="M15568" i="8"/>
  <c r="M15567" i="8"/>
  <c r="M15566" i="8"/>
  <c r="M15565" i="8"/>
  <c r="M15564" i="8"/>
  <c r="M15563" i="8"/>
  <c r="M15562" i="8"/>
  <c r="M15561" i="8"/>
  <c r="M15560" i="8"/>
  <c r="M15559" i="8"/>
  <c r="M15558" i="8"/>
  <c r="M15557" i="8"/>
  <c r="M15556" i="8"/>
  <c r="M15555" i="8"/>
  <c r="M15554" i="8"/>
  <c r="M15553" i="8"/>
  <c r="M15552" i="8"/>
  <c r="M15551" i="8"/>
  <c r="M15550" i="8"/>
  <c r="M15549" i="8"/>
  <c r="M15548" i="8"/>
  <c r="M15547" i="8"/>
  <c r="M15546" i="8"/>
  <c r="M15545" i="8"/>
  <c r="M15544" i="8"/>
  <c r="M15543" i="8"/>
  <c r="M15542" i="8"/>
  <c r="M15541" i="8"/>
  <c r="M15540" i="8"/>
  <c r="M15539" i="8"/>
  <c r="M15538" i="8"/>
  <c r="M15537" i="8"/>
  <c r="M15536" i="8"/>
  <c r="M15535" i="8"/>
  <c r="M15534" i="8"/>
  <c r="M15533" i="8"/>
  <c r="M15532" i="8"/>
  <c r="M15531" i="8"/>
  <c r="M15530" i="8"/>
  <c r="M15529" i="8"/>
  <c r="M15528" i="8"/>
  <c r="M15527" i="8"/>
  <c r="M15526" i="8"/>
  <c r="M15525" i="8"/>
  <c r="M15524" i="8"/>
  <c r="M15523" i="8"/>
  <c r="M15522" i="8"/>
  <c r="M15521" i="8"/>
  <c r="M15520" i="8"/>
  <c r="M15519" i="8"/>
  <c r="M15518" i="8"/>
  <c r="M15517" i="8"/>
  <c r="M15516" i="8"/>
  <c r="M15515" i="8"/>
  <c r="M15514" i="8"/>
  <c r="M15513" i="8"/>
  <c r="M15512" i="8"/>
  <c r="M15511" i="8"/>
  <c r="M15510" i="8"/>
  <c r="M15509" i="8"/>
  <c r="M15508" i="8"/>
  <c r="M15507" i="8"/>
  <c r="M15506" i="8"/>
  <c r="M15505" i="8"/>
  <c r="M15504" i="8"/>
  <c r="M15503" i="8"/>
  <c r="M15502" i="8"/>
  <c r="M15501" i="8"/>
  <c r="M15500" i="8"/>
  <c r="M15499" i="8"/>
  <c r="M15498" i="8"/>
  <c r="M15497" i="8"/>
  <c r="M15496" i="8"/>
  <c r="M15495" i="8"/>
  <c r="M15494" i="8"/>
  <c r="M15493" i="8"/>
  <c r="M15492" i="8"/>
  <c r="M15491" i="8"/>
  <c r="M15490" i="8"/>
  <c r="M15489" i="8"/>
  <c r="M15488" i="8"/>
  <c r="M15487" i="8"/>
  <c r="M15486" i="8"/>
  <c r="M15485" i="8"/>
  <c r="M15484" i="8"/>
  <c r="M15483" i="8"/>
  <c r="M15482" i="8"/>
  <c r="M15481" i="8"/>
  <c r="M15480" i="8"/>
  <c r="M15479" i="8"/>
  <c r="M15478" i="8"/>
  <c r="M15477" i="8"/>
  <c r="M15476" i="8"/>
  <c r="M15475" i="8"/>
  <c r="M15474" i="8"/>
  <c r="M15473" i="8"/>
  <c r="M15472" i="8"/>
  <c r="M15471" i="8"/>
  <c r="M15470" i="8"/>
  <c r="M15469" i="8"/>
  <c r="M15468" i="8"/>
  <c r="M15467" i="8"/>
  <c r="M15466" i="8"/>
  <c r="M15465" i="8"/>
  <c r="M15464" i="8"/>
  <c r="M15463" i="8"/>
  <c r="M15462" i="8"/>
  <c r="M15461" i="8"/>
  <c r="M15460" i="8"/>
  <c r="M15459" i="8"/>
  <c r="M15458" i="8"/>
  <c r="M15457" i="8"/>
  <c r="M15456" i="8"/>
  <c r="M15455" i="8"/>
  <c r="M15454" i="8"/>
  <c r="M15453" i="8"/>
  <c r="M15452" i="8"/>
  <c r="M15451" i="8"/>
  <c r="M15450" i="8"/>
  <c r="M15449" i="8"/>
  <c r="M15448" i="8"/>
  <c r="M15447" i="8"/>
  <c r="M15446" i="8"/>
  <c r="M15445" i="8"/>
  <c r="M15444" i="8"/>
  <c r="M15443" i="8"/>
  <c r="M15442" i="8"/>
  <c r="M15441" i="8"/>
  <c r="M15440" i="8"/>
  <c r="M15439" i="8"/>
  <c r="M15438" i="8"/>
  <c r="M15437" i="8"/>
  <c r="M15436" i="8"/>
  <c r="M15435" i="8"/>
  <c r="M15434" i="8"/>
  <c r="M15433" i="8"/>
  <c r="M15432" i="8"/>
  <c r="M15431" i="8"/>
  <c r="M15430" i="8"/>
  <c r="M15429" i="8"/>
  <c r="M15428" i="8"/>
  <c r="M15427" i="8"/>
  <c r="M15426" i="8"/>
  <c r="M15425" i="8"/>
  <c r="M15424" i="8"/>
  <c r="M15423" i="8"/>
  <c r="M15422" i="8"/>
  <c r="M15421" i="8"/>
  <c r="M15420" i="8"/>
  <c r="M15419" i="8"/>
  <c r="M15418" i="8"/>
  <c r="M15417" i="8"/>
  <c r="M15416" i="8"/>
  <c r="M15415" i="8"/>
  <c r="M15414" i="8"/>
  <c r="M15413" i="8"/>
  <c r="M15412" i="8"/>
  <c r="M15411" i="8"/>
  <c r="M15410" i="8"/>
  <c r="M15409" i="8"/>
  <c r="M15408" i="8"/>
  <c r="M15407" i="8"/>
  <c r="M15406" i="8"/>
  <c r="M15405" i="8"/>
  <c r="M15404" i="8"/>
  <c r="M15403" i="8"/>
  <c r="M15402" i="8"/>
  <c r="M15401" i="8"/>
  <c r="M15400" i="8"/>
  <c r="M15399" i="8"/>
  <c r="M15398" i="8"/>
  <c r="M15397" i="8"/>
  <c r="M15396" i="8"/>
  <c r="M15395" i="8"/>
  <c r="M15394" i="8"/>
  <c r="M15393" i="8"/>
  <c r="M15392" i="8"/>
  <c r="M15391" i="8"/>
  <c r="M15390" i="8"/>
  <c r="M15389" i="8"/>
  <c r="M15388" i="8"/>
  <c r="M15387" i="8"/>
  <c r="M15386" i="8"/>
  <c r="M15385" i="8"/>
  <c r="M15384" i="8"/>
  <c r="M15383" i="8"/>
  <c r="M15382" i="8"/>
  <c r="M15381" i="8"/>
  <c r="M15380" i="8"/>
  <c r="M15379" i="8"/>
  <c r="M15378" i="8"/>
  <c r="M15377" i="8"/>
  <c r="M15376" i="8"/>
  <c r="M15375" i="8"/>
  <c r="M15374" i="8"/>
  <c r="M15373" i="8"/>
  <c r="M15372" i="8"/>
  <c r="M15371" i="8"/>
  <c r="M15370" i="8"/>
  <c r="M15369" i="8"/>
  <c r="M15368" i="8"/>
  <c r="M15367" i="8"/>
  <c r="M15366" i="8"/>
  <c r="M15365" i="8"/>
  <c r="M15364" i="8"/>
  <c r="M15363" i="8"/>
  <c r="M15362" i="8"/>
  <c r="M15361" i="8"/>
  <c r="M15360" i="8"/>
  <c r="M15359" i="8"/>
  <c r="M15358" i="8"/>
  <c r="M15357" i="8"/>
  <c r="M15356" i="8"/>
  <c r="M15355" i="8"/>
  <c r="M15354" i="8"/>
  <c r="M15353" i="8"/>
  <c r="M15352" i="8"/>
  <c r="M15351" i="8"/>
  <c r="M15350" i="8"/>
  <c r="M15349" i="8"/>
  <c r="M15348" i="8"/>
  <c r="M15347" i="8"/>
  <c r="M15346" i="8"/>
  <c r="M15345" i="8"/>
  <c r="M15344" i="8"/>
  <c r="M15343" i="8"/>
  <c r="M15342" i="8"/>
  <c r="M15341" i="8"/>
  <c r="M15340" i="8"/>
  <c r="M15339" i="8"/>
  <c r="M15338" i="8"/>
  <c r="M15337" i="8"/>
  <c r="M15336" i="8"/>
  <c r="M15335" i="8"/>
  <c r="M15334" i="8"/>
  <c r="M15333" i="8"/>
  <c r="M15332" i="8"/>
  <c r="M15331" i="8"/>
  <c r="M15330" i="8"/>
  <c r="M15329" i="8"/>
  <c r="M15328" i="8"/>
  <c r="M15327" i="8"/>
  <c r="M15326" i="8"/>
  <c r="M15325" i="8"/>
  <c r="M15324" i="8"/>
  <c r="M15323" i="8"/>
  <c r="M15322" i="8"/>
  <c r="M15321" i="8"/>
  <c r="M15320" i="8"/>
  <c r="M15319" i="8"/>
  <c r="M15318" i="8"/>
  <c r="M15317" i="8"/>
  <c r="M15316" i="8"/>
  <c r="M15315" i="8"/>
  <c r="M15314" i="8"/>
  <c r="M15313" i="8"/>
  <c r="M15312" i="8"/>
  <c r="M15311" i="8"/>
  <c r="M15310" i="8"/>
  <c r="M15309" i="8"/>
  <c r="M15308" i="8"/>
  <c r="M15307" i="8"/>
  <c r="M15306" i="8"/>
  <c r="M15305" i="8"/>
  <c r="M15304" i="8"/>
  <c r="M15303" i="8"/>
  <c r="M15302" i="8"/>
  <c r="M15301" i="8"/>
  <c r="M15300" i="8"/>
  <c r="M15299" i="8"/>
  <c r="M15298" i="8"/>
  <c r="M15297" i="8"/>
  <c r="M15296" i="8"/>
  <c r="M15295" i="8"/>
  <c r="M15294" i="8"/>
  <c r="M15293" i="8"/>
  <c r="M15292" i="8"/>
  <c r="M15291" i="8"/>
  <c r="M15290" i="8"/>
  <c r="M15289" i="8"/>
  <c r="M15288" i="8"/>
  <c r="M15287" i="8"/>
  <c r="M15286" i="8"/>
  <c r="M15285" i="8"/>
  <c r="M15284" i="8"/>
  <c r="M15283" i="8"/>
  <c r="M15282" i="8"/>
  <c r="M15281" i="8"/>
  <c r="M15280" i="8"/>
  <c r="M15279" i="8"/>
  <c r="M15278" i="8"/>
  <c r="M15277" i="8"/>
  <c r="M15276" i="8"/>
  <c r="M15275" i="8"/>
  <c r="M15274" i="8"/>
  <c r="M15273" i="8"/>
  <c r="M15272" i="8"/>
  <c r="M15271" i="8"/>
  <c r="M15270" i="8"/>
  <c r="M15269" i="8"/>
  <c r="M15268" i="8"/>
  <c r="M15267" i="8"/>
  <c r="M15266" i="8"/>
  <c r="M15265" i="8"/>
  <c r="M15264" i="8"/>
  <c r="M15263" i="8"/>
  <c r="M15262" i="8"/>
  <c r="M15261" i="8"/>
  <c r="M15260" i="8"/>
  <c r="M15259" i="8"/>
  <c r="M15258" i="8"/>
  <c r="M15257" i="8"/>
  <c r="M15256" i="8"/>
  <c r="M15255" i="8"/>
  <c r="M15254" i="8"/>
  <c r="M15253" i="8"/>
  <c r="M15252" i="8"/>
  <c r="M15251" i="8"/>
  <c r="M15250" i="8"/>
  <c r="M15249" i="8"/>
  <c r="M15248" i="8"/>
  <c r="M15247" i="8"/>
  <c r="M15246" i="8"/>
  <c r="M15245" i="8"/>
  <c r="M15244" i="8"/>
  <c r="M15243" i="8"/>
  <c r="M15242" i="8"/>
  <c r="M15241" i="8"/>
  <c r="M15240" i="8"/>
  <c r="M15239" i="8"/>
  <c r="M15238" i="8"/>
  <c r="M15237" i="8"/>
  <c r="M15236" i="8"/>
  <c r="M15235" i="8"/>
  <c r="M15234" i="8"/>
  <c r="M15233" i="8"/>
  <c r="M15232" i="8"/>
  <c r="M15231" i="8"/>
  <c r="M15230" i="8"/>
  <c r="M15229" i="8"/>
  <c r="M15228" i="8"/>
  <c r="M15227" i="8"/>
  <c r="M15226" i="8"/>
  <c r="M15225" i="8"/>
  <c r="M15224" i="8"/>
  <c r="M15223" i="8"/>
  <c r="M15222" i="8"/>
  <c r="M15221" i="8"/>
  <c r="M15220" i="8"/>
  <c r="M15219" i="8"/>
  <c r="M15218" i="8"/>
  <c r="M15217" i="8"/>
  <c r="M15216" i="8"/>
  <c r="M15215" i="8"/>
  <c r="M15214" i="8"/>
  <c r="M15213" i="8"/>
  <c r="M15212" i="8"/>
  <c r="M15211" i="8"/>
  <c r="M15210" i="8"/>
  <c r="M15209" i="8"/>
  <c r="M15208" i="8"/>
  <c r="M15207" i="8"/>
  <c r="M15206" i="8"/>
  <c r="M15205" i="8"/>
  <c r="M15204" i="8"/>
  <c r="M15203" i="8"/>
  <c r="M15202" i="8"/>
  <c r="M15201" i="8"/>
  <c r="M15200" i="8"/>
  <c r="M15199" i="8"/>
  <c r="M15198" i="8"/>
  <c r="M15197" i="8"/>
  <c r="M15196" i="8"/>
  <c r="M15195" i="8"/>
  <c r="M15194" i="8"/>
  <c r="M15193" i="8"/>
  <c r="M15192" i="8"/>
  <c r="M15191" i="8"/>
  <c r="M15190" i="8"/>
  <c r="M15189" i="8"/>
  <c r="M15188" i="8"/>
  <c r="M15187" i="8"/>
  <c r="M15186" i="8"/>
  <c r="M15185" i="8"/>
  <c r="M15184" i="8"/>
  <c r="M15183" i="8"/>
  <c r="M15182" i="8"/>
  <c r="M15181" i="8"/>
  <c r="M15180" i="8"/>
  <c r="M15179" i="8"/>
  <c r="M15178" i="8"/>
  <c r="M15177" i="8"/>
  <c r="M15176" i="8"/>
  <c r="M15175" i="8"/>
  <c r="M15174" i="8"/>
  <c r="M15173" i="8"/>
  <c r="M15172" i="8"/>
  <c r="M15171" i="8"/>
  <c r="M15170" i="8"/>
  <c r="M15169" i="8"/>
  <c r="M15168" i="8"/>
  <c r="M15167" i="8"/>
  <c r="M15166" i="8"/>
  <c r="M15165" i="8"/>
  <c r="M15164" i="8"/>
  <c r="M15163" i="8"/>
  <c r="M15162" i="8"/>
  <c r="M15161" i="8"/>
  <c r="M15160" i="8"/>
  <c r="M15159" i="8"/>
  <c r="M15158" i="8"/>
  <c r="M15157" i="8"/>
  <c r="M15156" i="8"/>
  <c r="M15155" i="8"/>
  <c r="M15154" i="8"/>
  <c r="M15153" i="8"/>
  <c r="M15152" i="8"/>
  <c r="M15151" i="8"/>
  <c r="M15150" i="8"/>
  <c r="M15149" i="8"/>
  <c r="M15148" i="8"/>
  <c r="M15147" i="8"/>
  <c r="M15146" i="8"/>
  <c r="M15145" i="8"/>
  <c r="M15144" i="8"/>
  <c r="M15143" i="8"/>
  <c r="M15142" i="8"/>
  <c r="M15141" i="8"/>
  <c r="M15140" i="8"/>
  <c r="M15139" i="8"/>
  <c r="M15138" i="8"/>
  <c r="M15137" i="8"/>
  <c r="M15136" i="8"/>
  <c r="M15135" i="8"/>
  <c r="M15134" i="8"/>
  <c r="M15133" i="8"/>
  <c r="M15132" i="8"/>
  <c r="M15131" i="8"/>
  <c r="M15130" i="8"/>
  <c r="M15129" i="8"/>
  <c r="M15128" i="8"/>
  <c r="M15127" i="8"/>
  <c r="M15126" i="8"/>
  <c r="M15125" i="8"/>
  <c r="M15124" i="8"/>
  <c r="M15123" i="8"/>
  <c r="M15122" i="8"/>
  <c r="M15121" i="8"/>
  <c r="M15120" i="8"/>
  <c r="M15119" i="8"/>
  <c r="M15118" i="8"/>
  <c r="M15117" i="8"/>
  <c r="M15116" i="8"/>
  <c r="M15115" i="8"/>
  <c r="M15114" i="8"/>
  <c r="M15113" i="8"/>
  <c r="M15112" i="8"/>
  <c r="M15111" i="8"/>
  <c r="M15110" i="8"/>
  <c r="M15109" i="8"/>
  <c r="M15108" i="8"/>
  <c r="M15107" i="8"/>
  <c r="M15106" i="8"/>
  <c r="M15105" i="8"/>
  <c r="M15104" i="8"/>
  <c r="M15103" i="8"/>
  <c r="M15102" i="8"/>
  <c r="M15101" i="8"/>
  <c r="M15100" i="8"/>
  <c r="M15099" i="8"/>
  <c r="M15098" i="8"/>
  <c r="M15097" i="8"/>
  <c r="M15096" i="8"/>
  <c r="M15095" i="8"/>
  <c r="M15094" i="8"/>
  <c r="M15093" i="8"/>
  <c r="M15092" i="8"/>
  <c r="M15091" i="8"/>
  <c r="M15090" i="8"/>
  <c r="M15089" i="8"/>
  <c r="M15088" i="8"/>
  <c r="M15087" i="8"/>
  <c r="M15086" i="8"/>
  <c r="M15085" i="8"/>
  <c r="M15084" i="8"/>
  <c r="M15083" i="8"/>
  <c r="M15082" i="8"/>
  <c r="M15081" i="8"/>
  <c r="M15080" i="8"/>
  <c r="M15079" i="8"/>
  <c r="M15078" i="8"/>
  <c r="M15077" i="8"/>
  <c r="M15076" i="8"/>
  <c r="M15075" i="8"/>
  <c r="M15074" i="8"/>
  <c r="M15073" i="8"/>
  <c r="M15072" i="8"/>
  <c r="M15071" i="8"/>
  <c r="M15070" i="8"/>
  <c r="M15069" i="8"/>
  <c r="M15068" i="8"/>
  <c r="M15067" i="8"/>
  <c r="M15066" i="8"/>
  <c r="M15065" i="8"/>
  <c r="M15064" i="8"/>
  <c r="M15063" i="8"/>
  <c r="M15062" i="8"/>
  <c r="M15061" i="8"/>
  <c r="M15060" i="8"/>
  <c r="M15059" i="8"/>
  <c r="M15058" i="8"/>
  <c r="M15057" i="8"/>
  <c r="M15056" i="8"/>
  <c r="M15055" i="8"/>
  <c r="M15054" i="8"/>
  <c r="M15053" i="8"/>
  <c r="M15052" i="8"/>
  <c r="M15051" i="8"/>
  <c r="M15050" i="8"/>
  <c r="M15049" i="8"/>
  <c r="M15048" i="8"/>
  <c r="M15047" i="8"/>
  <c r="M15046" i="8"/>
  <c r="M15045" i="8"/>
  <c r="M15044" i="8"/>
  <c r="M15043" i="8"/>
  <c r="M15042" i="8"/>
  <c r="M15041" i="8"/>
  <c r="M15040" i="8"/>
  <c r="M15039" i="8"/>
  <c r="M15038" i="8"/>
  <c r="M15037" i="8"/>
  <c r="M15036" i="8"/>
  <c r="M15035" i="8"/>
  <c r="M15034" i="8"/>
  <c r="M15033" i="8"/>
  <c r="M15032" i="8"/>
  <c r="M15031" i="8"/>
  <c r="M15030" i="8"/>
  <c r="M15029" i="8"/>
  <c r="M15028" i="8"/>
  <c r="M15027" i="8"/>
  <c r="M15026" i="8"/>
  <c r="M15025" i="8"/>
  <c r="M15024" i="8"/>
  <c r="M15023" i="8"/>
  <c r="M15022" i="8"/>
  <c r="M15021" i="8"/>
  <c r="M15020" i="8"/>
  <c r="M15019" i="8"/>
  <c r="M15018" i="8"/>
  <c r="M15017" i="8"/>
  <c r="M15016" i="8"/>
  <c r="M15015" i="8"/>
  <c r="M15014" i="8"/>
  <c r="M15013" i="8"/>
  <c r="M15012" i="8"/>
  <c r="M15011" i="8"/>
  <c r="M15010" i="8"/>
  <c r="M15009" i="8"/>
  <c r="M15008" i="8"/>
  <c r="M15007" i="8"/>
  <c r="M15006" i="8"/>
  <c r="M15005" i="8"/>
  <c r="M15004" i="8"/>
  <c r="M15003" i="8"/>
  <c r="M15002" i="8"/>
  <c r="M15001" i="8"/>
  <c r="M15000" i="8"/>
  <c r="M14999" i="8"/>
  <c r="M14998" i="8"/>
  <c r="M14997" i="8"/>
  <c r="M14996" i="8"/>
  <c r="M14995" i="8"/>
  <c r="M14994" i="8"/>
  <c r="M14993" i="8"/>
  <c r="M14992" i="8"/>
  <c r="M14991" i="8"/>
  <c r="M14990" i="8"/>
  <c r="M14989" i="8"/>
  <c r="M14988" i="8"/>
  <c r="M14987" i="8"/>
  <c r="M14986" i="8"/>
  <c r="M14985" i="8"/>
  <c r="M14984" i="8"/>
  <c r="M14983" i="8"/>
  <c r="M14982" i="8"/>
  <c r="M14981" i="8"/>
  <c r="M14980" i="8"/>
  <c r="M14979" i="8"/>
  <c r="M14978" i="8"/>
  <c r="M14977" i="8"/>
  <c r="M14976" i="8"/>
  <c r="M14975" i="8"/>
  <c r="M14974" i="8"/>
  <c r="M14973" i="8"/>
  <c r="M14972" i="8"/>
  <c r="M14971" i="8"/>
  <c r="M14970" i="8"/>
  <c r="M14969" i="8"/>
  <c r="M14968" i="8"/>
  <c r="M14967" i="8"/>
  <c r="M14966" i="8"/>
  <c r="M14965" i="8"/>
  <c r="M14964" i="8"/>
  <c r="M14963" i="8"/>
  <c r="M14962" i="8"/>
  <c r="M14961" i="8"/>
  <c r="M14960" i="8"/>
  <c r="M14959" i="8"/>
  <c r="M14958" i="8"/>
  <c r="M14957" i="8"/>
  <c r="M14956" i="8"/>
  <c r="M14955" i="8"/>
  <c r="M14954" i="8"/>
  <c r="M14953" i="8"/>
  <c r="M14952" i="8"/>
  <c r="M14951" i="8"/>
  <c r="M14950" i="8"/>
  <c r="M14949" i="8"/>
  <c r="M14948" i="8"/>
  <c r="M14947" i="8"/>
  <c r="M14946" i="8"/>
  <c r="M14945" i="8"/>
  <c r="M14944" i="8"/>
  <c r="M14943" i="8"/>
  <c r="M14942" i="8"/>
  <c r="M14941" i="8"/>
  <c r="M14940" i="8"/>
  <c r="M14939" i="8"/>
  <c r="M14938" i="8"/>
  <c r="M14937" i="8"/>
  <c r="M14936" i="8"/>
  <c r="M14935" i="8"/>
  <c r="M14934" i="8"/>
  <c r="M14933" i="8"/>
  <c r="M14932" i="8"/>
  <c r="M14931" i="8"/>
  <c r="M14930" i="8"/>
  <c r="M14929" i="8"/>
  <c r="M14928" i="8"/>
  <c r="M14927" i="8"/>
  <c r="M14926" i="8"/>
  <c r="M14925" i="8"/>
  <c r="M14924" i="8"/>
  <c r="M14923" i="8"/>
  <c r="M14922" i="8"/>
  <c r="M14921" i="8"/>
  <c r="M14920" i="8"/>
  <c r="M14919" i="8"/>
  <c r="M14918" i="8"/>
  <c r="M14917" i="8"/>
  <c r="M14916" i="8"/>
  <c r="M14915" i="8"/>
  <c r="M14914" i="8"/>
  <c r="M14913" i="8"/>
  <c r="M14912" i="8"/>
  <c r="M14911" i="8"/>
  <c r="M14910" i="8"/>
  <c r="M14909" i="8"/>
  <c r="M14908" i="8"/>
  <c r="M14907" i="8"/>
  <c r="M14906" i="8"/>
  <c r="M14905" i="8"/>
  <c r="M14904" i="8"/>
  <c r="M14903" i="8"/>
  <c r="M14902" i="8"/>
  <c r="M14901" i="8"/>
  <c r="M14900" i="8"/>
  <c r="M14899" i="8"/>
  <c r="M14898" i="8"/>
  <c r="M14897" i="8"/>
  <c r="M14896" i="8"/>
  <c r="M14895" i="8"/>
  <c r="M14894" i="8"/>
  <c r="M14893" i="8"/>
  <c r="M14892" i="8"/>
  <c r="M14891" i="8"/>
  <c r="M14890" i="8"/>
  <c r="M14889" i="8"/>
  <c r="M14888" i="8"/>
  <c r="M14887" i="8"/>
  <c r="M14886" i="8"/>
  <c r="M14885" i="8"/>
  <c r="M14884" i="8"/>
  <c r="M14883" i="8"/>
  <c r="M14882" i="8"/>
  <c r="M14881" i="8"/>
  <c r="M14880" i="8"/>
  <c r="M14879" i="8"/>
  <c r="M14878" i="8"/>
  <c r="M14877" i="8"/>
  <c r="M14876" i="8"/>
  <c r="M14875" i="8"/>
  <c r="M14874" i="8"/>
  <c r="M14873" i="8"/>
  <c r="M14872" i="8"/>
  <c r="M14871" i="8"/>
  <c r="M14870" i="8"/>
  <c r="M14869" i="8"/>
  <c r="M14868" i="8"/>
  <c r="M14867" i="8"/>
  <c r="M14866" i="8"/>
  <c r="M14865" i="8"/>
  <c r="M14864" i="8"/>
  <c r="M14863" i="8"/>
  <c r="M14862" i="8"/>
  <c r="M14861" i="8"/>
  <c r="M14860" i="8"/>
  <c r="M14859" i="8"/>
  <c r="M14858" i="8"/>
  <c r="M14857" i="8"/>
  <c r="M14856" i="8"/>
  <c r="M14855" i="8"/>
  <c r="M14854" i="8"/>
  <c r="M14853" i="8"/>
  <c r="M14852" i="8"/>
  <c r="M14851" i="8"/>
  <c r="M14850" i="8"/>
  <c r="M14849" i="8"/>
  <c r="M14848" i="8"/>
  <c r="M14847" i="8"/>
  <c r="M14846" i="8"/>
  <c r="M14845" i="8"/>
  <c r="M14844" i="8"/>
  <c r="M14843" i="8"/>
  <c r="M14842" i="8"/>
  <c r="M14841" i="8"/>
  <c r="M14840" i="8"/>
  <c r="M14839" i="8"/>
  <c r="M14838" i="8"/>
  <c r="M14837" i="8"/>
  <c r="M14836" i="8"/>
  <c r="M14835" i="8"/>
  <c r="M14834" i="8"/>
  <c r="M14833" i="8"/>
  <c r="M14832" i="8"/>
  <c r="M14831" i="8"/>
  <c r="M14830" i="8"/>
  <c r="M14829" i="8"/>
  <c r="M14828" i="8"/>
  <c r="M14827" i="8"/>
  <c r="M14826" i="8"/>
  <c r="M14825" i="8"/>
  <c r="M14824" i="8"/>
  <c r="M14823" i="8"/>
  <c r="M14822" i="8"/>
  <c r="M14821" i="8"/>
  <c r="M14820" i="8"/>
  <c r="M14819" i="8"/>
  <c r="M14818" i="8"/>
  <c r="M14817" i="8"/>
  <c r="M14816" i="8"/>
  <c r="M14815" i="8"/>
  <c r="M14814" i="8"/>
  <c r="M14813" i="8"/>
  <c r="M14812" i="8"/>
  <c r="M14811" i="8"/>
  <c r="M14810" i="8"/>
  <c r="M14809" i="8"/>
  <c r="M14808" i="8"/>
  <c r="M14807" i="8"/>
  <c r="M14806" i="8"/>
  <c r="M14805" i="8"/>
  <c r="M14804" i="8"/>
  <c r="M14803" i="8"/>
  <c r="M14802" i="8"/>
  <c r="M14801" i="8"/>
  <c r="M14800" i="8"/>
  <c r="M14799" i="8"/>
  <c r="M14798" i="8"/>
  <c r="M14797" i="8"/>
  <c r="M14796" i="8"/>
  <c r="M14795" i="8"/>
  <c r="M14794" i="8"/>
  <c r="M14793" i="8"/>
  <c r="M14792" i="8"/>
  <c r="M14791" i="8"/>
  <c r="M14790" i="8"/>
  <c r="M14789" i="8"/>
  <c r="M14788" i="8"/>
  <c r="M14787" i="8"/>
  <c r="M14786" i="8"/>
  <c r="M14785" i="8"/>
  <c r="M14784" i="8"/>
  <c r="M14783" i="8"/>
  <c r="M14782" i="8"/>
  <c r="M14781" i="8"/>
  <c r="M14780" i="8"/>
  <c r="M14779" i="8"/>
  <c r="M14778" i="8"/>
  <c r="M14777" i="8"/>
  <c r="M14776" i="8"/>
  <c r="M14775" i="8"/>
  <c r="M14774" i="8"/>
  <c r="M14773" i="8"/>
  <c r="M14772" i="8"/>
  <c r="M14771" i="8"/>
  <c r="M14770" i="8"/>
  <c r="M14769" i="8"/>
  <c r="M14768" i="8"/>
  <c r="M14767" i="8"/>
  <c r="M14766" i="8"/>
  <c r="M14765" i="8"/>
  <c r="M14764" i="8"/>
  <c r="M14763" i="8"/>
  <c r="M14762" i="8"/>
  <c r="M14761" i="8"/>
  <c r="M14760" i="8"/>
  <c r="M14759" i="8"/>
  <c r="M14758" i="8"/>
  <c r="M14757" i="8"/>
  <c r="M14756" i="8"/>
  <c r="M14755" i="8"/>
  <c r="M14754" i="8"/>
  <c r="M14753" i="8"/>
  <c r="M14752" i="8"/>
  <c r="M14751" i="8"/>
  <c r="M14750" i="8"/>
  <c r="M14749" i="8"/>
  <c r="M14748" i="8"/>
  <c r="M14747" i="8"/>
  <c r="M14746" i="8"/>
  <c r="M14745" i="8"/>
  <c r="M14744" i="8"/>
  <c r="M14743" i="8"/>
  <c r="M14742" i="8"/>
  <c r="M14741" i="8"/>
  <c r="M14740" i="8"/>
  <c r="M14739" i="8"/>
  <c r="M14738" i="8"/>
  <c r="M14737" i="8"/>
  <c r="M14736" i="8"/>
  <c r="M14735" i="8"/>
  <c r="M14734" i="8"/>
  <c r="M14733" i="8"/>
  <c r="M14732" i="8"/>
  <c r="M14731" i="8"/>
  <c r="M14730" i="8"/>
  <c r="M14729" i="8"/>
  <c r="M14728" i="8"/>
  <c r="M14727" i="8"/>
  <c r="M14726" i="8"/>
  <c r="M14725" i="8"/>
  <c r="M14724" i="8"/>
  <c r="M14723" i="8"/>
  <c r="M14722" i="8"/>
  <c r="M14721" i="8"/>
  <c r="M14720" i="8"/>
  <c r="M14719" i="8"/>
  <c r="M14718" i="8"/>
  <c r="M14717" i="8"/>
  <c r="M14716" i="8"/>
  <c r="M14715" i="8"/>
  <c r="M14714" i="8"/>
  <c r="M14713" i="8"/>
  <c r="M14712" i="8"/>
  <c r="M14711" i="8"/>
  <c r="M14710" i="8"/>
  <c r="M14709" i="8"/>
  <c r="M14708" i="8"/>
  <c r="M14707" i="8"/>
  <c r="M14706" i="8"/>
  <c r="M14705" i="8"/>
  <c r="M14704" i="8"/>
  <c r="M14703" i="8"/>
  <c r="M14702" i="8"/>
  <c r="M14701" i="8"/>
  <c r="M14700" i="8"/>
  <c r="M14699" i="8"/>
  <c r="M14698" i="8"/>
  <c r="M14697" i="8"/>
  <c r="M14696" i="8"/>
  <c r="M14695" i="8"/>
  <c r="M14694" i="8"/>
  <c r="M14693" i="8"/>
  <c r="M14692" i="8"/>
  <c r="M14691" i="8"/>
  <c r="M14690" i="8"/>
  <c r="M14689" i="8"/>
  <c r="M14688" i="8"/>
  <c r="M14687" i="8"/>
  <c r="M14686" i="8"/>
  <c r="M14685" i="8"/>
  <c r="M14684" i="8"/>
  <c r="M14683" i="8"/>
  <c r="M14682" i="8"/>
  <c r="M14681" i="8"/>
  <c r="M14680" i="8"/>
  <c r="M14679" i="8"/>
  <c r="M14678" i="8"/>
  <c r="M14677" i="8"/>
  <c r="M14676" i="8"/>
  <c r="M14675" i="8"/>
  <c r="M14674" i="8"/>
  <c r="M14673" i="8"/>
  <c r="M14672" i="8"/>
  <c r="M14671" i="8"/>
  <c r="M14670" i="8"/>
  <c r="M14669" i="8"/>
  <c r="M14668" i="8"/>
  <c r="M14667" i="8"/>
  <c r="M14666" i="8"/>
  <c r="M14665" i="8"/>
  <c r="M14664" i="8"/>
  <c r="M14663" i="8"/>
  <c r="M14662" i="8"/>
  <c r="M14661" i="8"/>
  <c r="M14660" i="8"/>
  <c r="M14659" i="8"/>
  <c r="M14658" i="8"/>
  <c r="M14657" i="8"/>
  <c r="M14656" i="8"/>
  <c r="M14655" i="8"/>
  <c r="M14654" i="8"/>
  <c r="M14653" i="8"/>
  <c r="M14652" i="8"/>
  <c r="M14651" i="8"/>
  <c r="M14650" i="8"/>
  <c r="M14649" i="8"/>
  <c r="M14648" i="8"/>
  <c r="M14647" i="8"/>
  <c r="M14646" i="8"/>
  <c r="M14645" i="8"/>
  <c r="M14644" i="8"/>
  <c r="M14643" i="8"/>
  <c r="M14642" i="8"/>
  <c r="M14641" i="8"/>
  <c r="M14640" i="8"/>
  <c r="M14639" i="8"/>
  <c r="M14638" i="8"/>
  <c r="M14637" i="8"/>
  <c r="M14636" i="8"/>
  <c r="M14635" i="8"/>
  <c r="M14634" i="8"/>
  <c r="M14633" i="8"/>
  <c r="M14632" i="8"/>
  <c r="M14631" i="8"/>
  <c r="M14630" i="8"/>
  <c r="M14629" i="8"/>
  <c r="M14628" i="8"/>
  <c r="M14627" i="8"/>
  <c r="M14626" i="8"/>
  <c r="M14625" i="8"/>
  <c r="M14624" i="8"/>
  <c r="M14623" i="8"/>
  <c r="M14622" i="8"/>
  <c r="M14621" i="8"/>
  <c r="M14620" i="8"/>
  <c r="M14619" i="8"/>
  <c r="M14618" i="8"/>
  <c r="M14617" i="8"/>
  <c r="M14616" i="8"/>
  <c r="M14615" i="8"/>
  <c r="M14614" i="8"/>
  <c r="M14613" i="8"/>
  <c r="M14612" i="8"/>
  <c r="M14611" i="8"/>
  <c r="M14610" i="8"/>
  <c r="M14609" i="8"/>
  <c r="M14608" i="8"/>
  <c r="M14607" i="8"/>
  <c r="M14606" i="8"/>
  <c r="M14605" i="8"/>
  <c r="M14604" i="8"/>
  <c r="M14603" i="8"/>
  <c r="M14602" i="8"/>
  <c r="M14601" i="8"/>
  <c r="M14600" i="8"/>
  <c r="M14599" i="8"/>
  <c r="M14598" i="8"/>
  <c r="M14597" i="8"/>
  <c r="M14596" i="8"/>
  <c r="M14595" i="8"/>
  <c r="M14594" i="8"/>
  <c r="M14593" i="8"/>
  <c r="M14592" i="8"/>
  <c r="M14591" i="8"/>
  <c r="M14590" i="8"/>
  <c r="M14589" i="8"/>
  <c r="M14588" i="8"/>
  <c r="M14587" i="8"/>
  <c r="M14586" i="8"/>
  <c r="M14585" i="8"/>
  <c r="M14584" i="8"/>
  <c r="M14583" i="8"/>
  <c r="M14582" i="8"/>
  <c r="M14581" i="8"/>
  <c r="M14580" i="8"/>
  <c r="M14579" i="8"/>
  <c r="M14578" i="8"/>
  <c r="M14577" i="8"/>
  <c r="M14576" i="8"/>
  <c r="M14575" i="8"/>
  <c r="M14574" i="8"/>
  <c r="M14573" i="8"/>
  <c r="M14572" i="8"/>
  <c r="M14571" i="8"/>
  <c r="M14570" i="8"/>
  <c r="M14569" i="8"/>
  <c r="M14568" i="8"/>
  <c r="M14567" i="8"/>
  <c r="M14566" i="8"/>
  <c r="M14565" i="8"/>
  <c r="M14564" i="8"/>
  <c r="M14563" i="8"/>
  <c r="M14562" i="8"/>
  <c r="M14561" i="8"/>
  <c r="M14560" i="8"/>
  <c r="M14559" i="8"/>
  <c r="M14558" i="8"/>
  <c r="M14557" i="8"/>
  <c r="M14556" i="8"/>
  <c r="M14555" i="8"/>
  <c r="M14554" i="8"/>
  <c r="M14553" i="8"/>
  <c r="M14552" i="8"/>
  <c r="M14551" i="8"/>
  <c r="M14550" i="8"/>
  <c r="M14549" i="8"/>
  <c r="M14548" i="8"/>
  <c r="M14547" i="8"/>
  <c r="M14546" i="8"/>
  <c r="M14545" i="8"/>
  <c r="M14544" i="8"/>
  <c r="M14543" i="8"/>
  <c r="M14542" i="8"/>
  <c r="M14541" i="8"/>
  <c r="M14540" i="8"/>
  <c r="M14539" i="8"/>
  <c r="M14538" i="8"/>
  <c r="M14537" i="8"/>
  <c r="M14536" i="8"/>
  <c r="M14535" i="8"/>
  <c r="M14534" i="8"/>
  <c r="M14533" i="8"/>
  <c r="M14532" i="8"/>
  <c r="M14531" i="8"/>
  <c r="M14530" i="8"/>
  <c r="M14529" i="8"/>
  <c r="M14528" i="8"/>
  <c r="M14527" i="8"/>
  <c r="M14526" i="8"/>
  <c r="M14525" i="8"/>
  <c r="M14524" i="8"/>
  <c r="M14523" i="8"/>
  <c r="M14522" i="8"/>
  <c r="M14521" i="8"/>
  <c r="M14520" i="8"/>
  <c r="M14519" i="8"/>
  <c r="M14518" i="8"/>
  <c r="M14517" i="8"/>
  <c r="M14516" i="8"/>
  <c r="M14515" i="8"/>
  <c r="M14514" i="8"/>
  <c r="M14513" i="8"/>
  <c r="M14512" i="8"/>
  <c r="M14511" i="8"/>
  <c r="M14510" i="8"/>
  <c r="M14509" i="8"/>
  <c r="M14508" i="8"/>
  <c r="M14507" i="8"/>
  <c r="M14506" i="8"/>
  <c r="M14505" i="8"/>
  <c r="M14504" i="8"/>
  <c r="M14503" i="8"/>
  <c r="M14502" i="8"/>
  <c r="M14501" i="8"/>
  <c r="M14500" i="8"/>
  <c r="M14499" i="8"/>
  <c r="M14498" i="8"/>
  <c r="M14497" i="8"/>
  <c r="M14496" i="8"/>
  <c r="M14495" i="8"/>
  <c r="M14494" i="8"/>
  <c r="M14493" i="8"/>
  <c r="M14492" i="8"/>
  <c r="M14491" i="8"/>
  <c r="M14490" i="8"/>
  <c r="M14489" i="8"/>
  <c r="M14488" i="8"/>
  <c r="M14487" i="8"/>
  <c r="M14486" i="8"/>
  <c r="M14485" i="8"/>
  <c r="M14484" i="8"/>
  <c r="M14483" i="8"/>
  <c r="M14482" i="8"/>
  <c r="M14481" i="8"/>
  <c r="M14480" i="8"/>
  <c r="M14479" i="8"/>
  <c r="M14478" i="8"/>
  <c r="M14477" i="8"/>
  <c r="M14476" i="8"/>
  <c r="M14475" i="8"/>
  <c r="M14474" i="8"/>
  <c r="M14473" i="8"/>
  <c r="M14472" i="8"/>
  <c r="M14471" i="8"/>
  <c r="M14470" i="8"/>
  <c r="M14469" i="8"/>
  <c r="M14468" i="8"/>
  <c r="M14467" i="8"/>
  <c r="M14466" i="8"/>
  <c r="M14465" i="8"/>
  <c r="M14464" i="8"/>
  <c r="M14463" i="8"/>
  <c r="M14462" i="8"/>
  <c r="M14461" i="8"/>
  <c r="M14460" i="8"/>
  <c r="M14459" i="8"/>
  <c r="M14458" i="8"/>
  <c r="M14457" i="8"/>
  <c r="M14456" i="8"/>
  <c r="M14455" i="8"/>
  <c r="M14454" i="8"/>
  <c r="M14453" i="8"/>
  <c r="M14452" i="8"/>
  <c r="M14451" i="8"/>
  <c r="M14450" i="8"/>
  <c r="M14449" i="8"/>
  <c r="M14448" i="8"/>
  <c r="M14447" i="8"/>
  <c r="M14446" i="8"/>
  <c r="M14445" i="8"/>
  <c r="M14444" i="8"/>
  <c r="M14443" i="8"/>
  <c r="M14442" i="8"/>
  <c r="M14441" i="8"/>
  <c r="M14440" i="8"/>
  <c r="M14439" i="8"/>
  <c r="M14438" i="8"/>
  <c r="M14437" i="8"/>
  <c r="M14436" i="8"/>
  <c r="M14435" i="8"/>
  <c r="M14434" i="8"/>
  <c r="M14433" i="8"/>
  <c r="M14432" i="8"/>
  <c r="M14431" i="8"/>
  <c r="M14430" i="8"/>
  <c r="M14429" i="8"/>
  <c r="M14428" i="8"/>
  <c r="M14427" i="8"/>
  <c r="M14426" i="8"/>
  <c r="M14425" i="8"/>
  <c r="M14424" i="8"/>
  <c r="M14423" i="8"/>
  <c r="M14422" i="8"/>
  <c r="M14421" i="8"/>
  <c r="M14420" i="8"/>
  <c r="M14419" i="8"/>
  <c r="M14418" i="8"/>
  <c r="M14417" i="8"/>
  <c r="M14416" i="8"/>
  <c r="M14415" i="8"/>
  <c r="M14414" i="8"/>
  <c r="M14413" i="8"/>
  <c r="M14412" i="8"/>
  <c r="M14411" i="8"/>
  <c r="M14410" i="8"/>
  <c r="M14409" i="8"/>
  <c r="M14408" i="8"/>
  <c r="M14407" i="8"/>
  <c r="M14406" i="8"/>
  <c r="M14405" i="8"/>
  <c r="M14404" i="8"/>
  <c r="M14403" i="8"/>
  <c r="M14402" i="8"/>
  <c r="M14401" i="8"/>
  <c r="M14400" i="8"/>
  <c r="M14399" i="8"/>
  <c r="M14398" i="8"/>
  <c r="M14397" i="8"/>
  <c r="M14396" i="8"/>
  <c r="M14395" i="8"/>
  <c r="M14394" i="8"/>
  <c r="M14393" i="8"/>
  <c r="M14392" i="8"/>
  <c r="M14391" i="8"/>
  <c r="M14390" i="8"/>
  <c r="M14389" i="8"/>
  <c r="M14388" i="8"/>
  <c r="M14387" i="8"/>
  <c r="M14386" i="8"/>
  <c r="M14385" i="8"/>
  <c r="M14384" i="8"/>
  <c r="M14383" i="8"/>
  <c r="M14382" i="8"/>
  <c r="M14381" i="8"/>
  <c r="M14380" i="8"/>
  <c r="M14379" i="8"/>
  <c r="M14378" i="8"/>
  <c r="M14377" i="8"/>
  <c r="M14376" i="8"/>
  <c r="M14375" i="8"/>
  <c r="M14374" i="8"/>
  <c r="M14373" i="8"/>
  <c r="M14372" i="8"/>
  <c r="M14371" i="8"/>
  <c r="M14370" i="8"/>
  <c r="M14369" i="8"/>
  <c r="M14368" i="8"/>
  <c r="M14367" i="8"/>
  <c r="M14366" i="8"/>
  <c r="M14365" i="8"/>
  <c r="M14364" i="8"/>
  <c r="M14363" i="8"/>
  <c r="M14362" i="8"/>
  <c r="M14361" i="8"/>
  <c r="M14360" i="8"/>
  <c r="M14359" i="8"/>
  <c r="M14358" i="8"/>
  <c r="M14357" i="8"/>
  <c r="M14356" i="8"/>
  <c r="M14355" i="8"/>
  <c r="M14354" i="8"/>
  <c r="M14353" i="8"/>
  <c r="M14352" i="8"/>
  <c r="M14351" i="8"/>
  <c r="M14350" i="8"/>
  <c r="M14349" i="8"/>
  <c r="M14348" i="8"/>
  <c r="M14347" i="8"/>
  <c r="M14346" i="8"/>
  <c r="M14345" i="8"/>
  <c r="M14344" i="8"/>
  <c r="M14343" i="8"/>
  <c r="M14342" i="8"/>
  <c r="M14341" i="8"/>
  <c r="M14340" i="8"/>
  <c r="M14339" i="8"/>
  <c r="M14338" i="8"/>
  <c r="M14337" i="8"/>
  <c r="M14336" i="8"/>
  <c r="M14335" i="8"/>
  <c r="M14334" i="8"/>
  <c r="M14333" i="8"/>
  <c r="M14332" i="8"/>
  <c r="M14331" i="8"/>
  <c r="M14330" i="8"/>
  <c r="M14329" i="8"/>
  <c r="M14328" i="8"/>
  <c r="M14327" i="8"/>
  <c r="M14326" i="8"/>
  <c r="M14325" i="8"/>
  <c r="M14324" i="8"/>
  <c r="M14323" i="8"/>
  <c r="M14322" i="8"/>
  <c r="M14321" i="8"/>
  <c r="M14320" i="8"/>
  <c r="M14319" i="8"/>
  <c r="M14318" i="8"/>
  <c r="M14317" i="8"/>
  <c r="M14316" i="8"/>
  <c r="D2" i="131"/>
  <c r="G7" i="82"/>
  <c r="G11" i="83"/>
  <c r="G10" i="83"/>
  <c r="G9" i="83"/>
  <c r="G8" i="83"/>
  <c r="G7" i="83"/>
  <c r="G6" i="83"/>
  <c r="G11" i="84"/>
  <c r="G10" i="84"/>
  <c r="G9" i="84"/>
  <c r="G8" i="84"/>
  <c r="G7" i="84"/>
  <c r="G6" i="84"/>
  <c r="G11" i="85"/>
  <c r="G10" i="85"/>
  <c r="G9" i="85"/>
  <c r="G8" i="85"/>
  <c r="G7" i="85"/>
  <c r="G6" i="85"/>
  <c r="G11" i="86"/>
  <c r="G10" i="86"/>
  <c r="G9" i="86"/>
  <c r="G8" i="86"/>
  <c r="G7" i="86"/>
  <c r="G6" i="86"/>
  <c r="G11" i="87"/>
  <c r="G10" i="87"/>
  <c r="G9" i="87"/>
  <c r="G8" i="87"/>
  <c r="G7" i="87"/>
  <c r="G6" i="87"/>
  <c r="G11" i="88"/>
  <c r="G10" i="88"/>
  <c r="G9" i="88"/>
  <c r="G8" i="88"/>
  <c r="G7" i="88"/>
  <c r="G6" i="88"/>
  <c r="G11" i="89"/>
  <c r="G10" i="89"/>
  <c r="G9" i="89"/>
  <c r="G8" i="89"/>
  <c r="G7" i="89"/>
  <c r="G6" i="89"/>
  <c r="G11" i="90"/>
  <c r="G10" i="90"/>
  <c r="G9" i="90"/>
  <c r="G8" i="90"/>
  <c r="G7" i="90"/>
  <c r="G6" i="90"/>
  <c r="G11" i="91"/>
  <c r="G10" i="91"/>
  <c r="G9" i="91"/>
  <c r="G8" i="91"/>
  <c r="G7" i="91"/>
  <c r="G6" i="91"/>
  <c r="G11" i="92"/>
  <c r="G10" i="92"/>
  <c r="G9" i="92"/>
  <c r="G8" i="92"/>
  <c r="G7" i="92"/>
  <c r="G6" i="92"/>
  <c r="G11" i="93"/>
  <c r="G10" i="93"/>
  <c r="G9" i="93"/>
  <c r="G8" i="93"/>
  <c r="G7" i="93"/>
  <c r="G6" i="93"/>
  <c r="G11" i="94"/>
  <c r="G10" i="94"/>
  <c r="G9" i="94"/>
  <c r="G8" i="94"/>
  <c r="G7" i="94"/>
  <c r="G6" i="94"/>
  <c r="G11" i="95"/>
  <c r="G10" i="95"/>
  <c r="G9" i="95"/>
  <c r="G8" i="95"/>
  <c r="G7" i="95"/>
  <c r="G6" i="95"/>
  <c r="G11" i="96"/>
  <c r="G10" i="96"/>
  <c r="G9" i="96"/>
  <c r="G8" i="96"/>
  <c r="G7" i="96"/>
  <c r="G6" i="96"/>
  <c r="G11" i="97"/>
  <c r="G10" i="97"/>
  <c r="G9" i="97"/>
  <c r="G8" i="97"/>
  <c r="G7" i="97"/>
  <c r="G6" i="97"/>
  <c r="G11" i="98"/>
  <c r="G10" i="98"/>
  <c r="G9" i="98"/>
  <c r="G8" i="98"/>
  <c r="G7" i="98"/>
  <c r="G6" i="98"/>
  <c r="G11" i="99"/>
  <c r="G10" i="99"/>
  <c r="G9" i="99"/>
  <c r="G8" i="99"/>
  <c r="G7" i="99"/>
  <c r="G6" i="99"/>
  <c r="G11" i="100"/>
  <c r="G10" i="100"/>
  <c r="G9" i="100"/>
  <c r="G8" i="100"/>
  <c r="G7" i="100"/>
  <c r="G6" i="100"/>
  <c r="G11" i="101"/>
  <c r="G10" i="101"/>
  <c r="G9" i="101"/>
  <c r="G8" i="101"/>
  <c r="G7" i="101"/>
  <c r="G6" i="101"/>
  <c r="G11" i="102"/>
  <c r="G10" i="102"/>
  <c r="G9" i="102"/>
  <c r="G8" i="102"/>
  <c r="G7" i="102"/>
  <c r="G6" i="102"/>
  <c r="G11" i="103"/>
  <c r="G10" i="103"/>
  <c r="G9" i="103"/>
  <c r="G8" i="103"/>
  <c r="G7" i="103"/>
  <c r="G6" i="103"/>
  <c r="G11" i="104"/>
  <c r="G10" i="104"/>
  <c r="G9" i="104"/>
  <c r="G8" i="104"/>
  <c r="G7" i="104"/>
  <c r="G6" i="104"/>
  <c r="G11" i="105"/>
  <c r="G10" i="105"/>
  <c r="G9" i="105"/>
  <c r="G8" i="105"/>
  <c r="G7" i="105"/>
  <c r="G6" i="105"/>
  <c r="G11" i="106"/>
  <c r="G10" i="106"/>
  <c r="G9" i="106"/>
  <c r="G8" i="106"/>
  <c r="G7" i="106"/>
  <c r="G6" i="106"/>
  <c r="G11" i="107"/>
  <c r="G10" i="107"/>
  <c r="G9" i="107"/>
  <c r="G8" i="107"/>
  <c r="G7" i="107"/>
  <c r="G6" i="107"/>
  <c r="G11" i="108"/>
  <c r="G10" i="108"/>
  <c r="G9" i="108"/>
  <c r="G8" i="108"/>
  <c r="G7" i="108"/>
  <c r="G6" i="108"/>
  <c r="G11" i="109"/>
  <c r="G10" i="109"/>
  <c r="G9" i="109"/>
  <c r="G8" i="109"/>
  <c r="G7" i="109"/>
  <c r="G6" i="109"/>
  <c r="G11" i="110"/>
  <c r="G10" i="110"/>
  <c r="G9" i="110"/>
  <c r="G8" i="110"/>
  <c r="G7" i="110"/>
  <c r="G6" i="110"/>
  <c r="G11" i="111"/>
  <c r="G10" i="111"/>
  <c r="G9" i="111"/>
  <c r="G8" i="111"/>
  <c r="G7" i="111"/>
  <c r="G6" i="111"/>
  <c r="G11" i="112"/>
  <c r="G10" i="112"/>
  <c r="G9" i="112"/>
  <c r="G8" i="112"/>
  <c r="G7" i="112"/>
  <c r="G6" i="112"/>
  <c r="G11" i="113"/>
  <c r="G10" i="113"/>
  <c r="G9" i="113"/>
  <c r="G8" i="113"/>
  <c r="G7" i="113"/>
  <c r="G6" i="113"/>
  <c r="G11" i="114"/>
  <c r="G10" i="114"/>
  <c r="G9" i="114"/>
  <c r="G8" i="114"/>
  <c r="G7" i="114"/>
  <c r="G6" i="114"/>
  <c r="G11" i="115"/>
  <c r="G10" i="115"/>
  <c r="G9" i="115"/>
  <c r="G8" i="115"/>
  <c r="G7" i="115"/>
  <c r="G6" i="115"/>
  <c r="G11" i="116"/>
  <c r="G10" i="116"/>
  <c r="G9" i="116"/>
  <c r="G8" i="116"/>
  <c r="G7" i="116"/>
  <c r="G6" i="116"/>
  <c r="G11" i="117"/>
  <c r="G10" i="117"/>
  <c r="G9" i="117"/>
  <c r="G8" i="117"/>
  <c r="G7" i="117"/>
  <c r="G6" i="117"/>
  <c r="G11" i="118"/>
  <c r="G10" i="118"/>
  <c r="G9" i="118"/>
  <c r="G8" i="118"/>
  <c r="G7" i="118"/>
  <c r="G6" i="118"/>
  <c r="G11" i="119"/>
  <c r="G10" i="119"/>
  <c r="G9" i="119"/>
  <c r="G8" i="119"/>
  <c r="G7" i="119"/>
  <c r="G6" i="119"/>
  <c r="G11" i="120"/>
  <c r="G10" i="120"/>
  <c r="G9" i="120"/>
  <c r="G8" i="120"/>
  <c r="G7" i="120"/>
  <c r="G6" i="120"/>
  <c r="G11" i="121"/>
  <c r="G10" i="121"/>
  <c r="G9" i="121"/>
  <c r="G8" i="121"/>
  <c r="G7" i="121"/>
  <c r="G6" i="121"/>
  <c r="G11" i="122"/>
  <c r="G10" i="122"/>
  <c r="G9" i="122"/>
  <c r="G8" i="122"/>
  <c r="G7" i="122"/>
  <c r="G6" i="122"/>
  <c r="G11" i="123"/>
  <c r="G10" i="123"/>
  <c r="G9" i="123"/>
  <c r="G8" i="123"/>
  <c r="G7" i="123"/>
  <c r="G6" i="123"/>
  <c r="G11" i="124"/>
  <c r="G10" i="124"/>
  <c r="G9" i="124"/>
  <c r="G8" i="124"/>
  <c r="G7" i="124"/>
  <c r="G6" i="124"/>
  <c r="G11" i="125"/>
  <c r="G10" i="125"/>
  <c r="G9" i="125"/>
  <c r="G8" i="125"/>
  <c r="G7" i="125"/>
  <c r="G6" i="125"/>
  <c r="G11" i="126"/>
  <c r="G10" i="126"/>
  <c r="G9" i="126"/>
  <c r="G8" i="126"/>
  <c r="G7" i="126"/>
  <c r="G6" i="126"/>
  <c r="G11" i="127"/>
  <c r="G10" i="127"/>
  <c r="G9" i="127"/>
  <c r="G8" i="127"/>
  <c r="G7" i="127"/>
  <c r="G6" i="127"/>
  <c r="G11" i="128"/>
  <c r="G10" i="128"/>
  <c r="G9" i="128"/>
  <c r="G8" i="128"/>
  <c r="G7" i="128"/>
  <c r="G6" i="128"/>
  <c r="G11" i="129"/>
  <c r="G10" i="129"/>
  <c r="G9" i="129"/>
  <c r="G8" i="129"/>
  <c r="G7" i="129"/>
  <c r="G6" i="129"/>
  <c r="G11" i="130"/>
  <c r="G10" i="130"/>
  <c r="G9" i="130"/>
  <c r="G8" i="130"/>
  <c r="G7" i="130"/>
  <c r="G6" i="130"/>
  <c r="G11" i="82"/>
  <c r="G10" i="82"/>
  <c r="G9" i="82"/>
  <c r="G8" i="82"/>
  <c r="G6" i="82"/>
  <c r="G11" i="1"/>
  <c r="G10" i="1"/>
  <c r="G9" i="1"/>
  <c r="G8" i="1"/>
  <c r="G7" i="1"/>
  <c r="G6" i="1"/>
  <c r="M13490" i="8"/>
  <c r="M13491" i="8"/>
  <c r="M13492" i="8"/>
  <c r="M13493" i="8"/>
  <c r="M13494" i="8"/>
  <c r="M13495" i="8"/>
  <c r="M13496" i="8"/>
  <c r="M13497" i="8"/>
  <c r="M13498" i="8"/>
  <c r="M13499" i="8"/>
  <c r="M13500" i="8"/>
  <c r="M13501" i="8"/>
  <c r="M13502" i="8"/>
  <c r="M13503" i="8"/>
  <c r="M13504" i="8"/>
  <c r="M13505" i="8"/>
  <c r="M13506" i="8"/>
  <c r="M13507" i="8"/>
  <c r="M13508" i="8"/>
  <c r="M13509" i="8"/>
  <c r="M13510" i="8"/>
  <c r="M13511" i="8"/>
  <c r="M13512" i="8"/>
  <c r="M13513" i="8"/>
  <c r="M13514" i="8"/>
  <c r="M13515" i="8"/>
  <c r="M13516" i="8"/>
  <c r="M13517" i="8"/>
  <c r="M13518" i="8"/>
  <c r="M13519" i="8"/>
  <c r="M13520" i="8"/>
  <c r="M13521" i="8"/>
  <c r="M13522" i="8"/>
  <c r="M13523" i="8"/>
  <c r="M13524" i="8"/>
  <c r="M13525" i="8"/>
  <c r="M13526" i="8"/>
  <c r="M13527" i="8"/>
  <c r="M13528" i="8"/>
  <c r="M13529" i="8"/>
  <c r="M13530" i="8"/>
  <c r="M13531" i="8"/>
  <c r="M13532" i="8"/>
  <c r="M13533" i="8"/>
  <c r="M13534" i="8"/>
  <c r="M13535" i="8"/>
  <c r="M13536" i="8"/>
  <c r="M13537" i="8"/>
  <c r="M13538" i="8"/>
  <c r="M13539" i="8"/>
  <c r="M13540" i="8"/>
  <c r="M13541" i="8"/>
  <c r="M13542" i="8"/>
  <c r="M13543" i="8"/>
  <c r="M13544" i="8"/>
  <c r="M13545" i="8"/>
  <c r="M13546" i="8"/>
  <c r="M13547" i="8"/>
  <c r="M13548" i="8"/>
  <c r="M13549" i="8"/>
  <c r="M13550" i="8"/>
  <c r="M13551" i="8"/>
  <c r="M13552" i="8"/>
  <c r="M13553" i="8"/>
  <c r="M13554" i="8"/>
  <c r="M13555" i="8"/>
  <c r="M13556" i="8"/>
  <c r="M13557" i="8"/>
  <c r="M13558" i="8"/>
  <c r="M13559" i="8"/>
  <c r="M13560" i="8"/>
  <c r="M13561" i="8"/>
  <c r="M13562" i="8"/>
  <c r="M13563" i="8"/>
  <c r="M13564" i="8"/>
  <c r="M13565" i="8"/>
  <c r="M13566" i="8"/>
  <c r="M13567" i="8"/>
  <c r="M13568" i="8"/>
  <c r="M13569" i="8"/>
  <c r="M13570" i="8"/>
  <c r="M13571" i="8"/>
  <c r="M13572" i="8"/>
  <c r="M13573" i="8"/>
  <c r="M13574" i="8"/>
  <c r="M13575" i="8"/>
  <c r="M13576" i="8"/>
  <c r="M13577" i="8"/>
  <c r="M13578" i="8"/>
  <c r="M13579" i="8"/>
  <c r="M13580" i="8"/>
  <c r="M13581" i="8"/>
  <c r="M13582" i="8"/>
  <c r="M13583" i="8"/>
  <c r="M13584" i="8"/>
  <c r="M13585" i="8"/>
  <c r="M13586" i="8"/>
  <c r="M13587" i="8"/>
  <c r="M13588" i="8"/>
  <c r="M13589" i="8"/>
  <c r="M13590" i="8"/>
  <c r="M13591" i="8"/>
  <c r="M13592" i="8"/>
  <c r="M13593" i="8"/>
  <c r="M13594" i="8"/>
  <c r="M13595" i="8"/>
  <c r="M13596" i="8"/>
  <c r="M13597" i="8"/>
  <c r="M13598" i="8"/>
  <c r="M13599" i="8"/>
  <c r="M13600" i="8"/>
  <c r="M13601" i="8"/>
  <c r="M13602" i="8"/>
  <c r="M13603" i="8"/>
  <c r="M13604" i="8"/>
  <c r="M13605" i="8"/>
  <c r="M13606" i="8"/>
  <c r="M13607" i="8"/>
  <c r="M13608" i="8"/>
  <c r="M13609" i="8"/>
  <c r="M13610" i="8"/>
  <c r="M13611" i="8"/>
  <c r="M13612" i="8"/>
  <c r="M13613" i="8"/>
  <c r="M13614" i="8"/>
  <c r="M13615" i="8"/>
  <c r="M13616" i="8"/>
  <c r="M13617" i="8"/>
  <c r="M13618" i="8"/>
  <c r="M13619" i="8"/>
  <c r="M13620" i="8"/>
  <c r="M13621" i="8"/>
  <c r="M13622" i="8"/>
  <c r="M13623" i="8"/>
  <c r="M13624" i="8"/>
  <c r="M13625" i="8"/>
  <c r="M13626" i="8"/>
  <c r="M13627" i="8"/>
  <c r="M13628" i="8"/>
  <c r="M13629" i="8"/>
  <c r="M13630" i="8"/>
  <c r="M13631" i="8"/>
  <c r="M13632" i="8"/>
  <c r="M13633" i="8"/>
  <c r="M13634" i="8"/>
  <c r="M13635" i="8"/>
  <c r="M13636" i="8"/>
  <c r="M13637" i="8"/>
  <c r="M13638" i="8"/>
  <c r="M13639" i="8"/>
  <c r="M13640" i="8"/>
  <c r="M13641" i="8"/>
  <c r="M13642" i="8"/>
  <c r="M13643" i="8"/>
  <c r="M13644" i="8"/>
  <c r="M13645" i="8"/>
  <c r="M13646" i="8"/>
  <c r="M13647" i="8"/>
  <c r="M13648" i="8"/>
  <c r="M13649" i="8"/>
  <c r="M13650" i="8"/>
  <c r="M13651" i="8"/>
  <c r="M13652" i="8"/>
  <c r="M13653" i="8"/>
  <c r="M13654" i="8"/>
  <c r="M13655" i="8"/>
  <c r="M13656" i="8"/>
  <c r="M13657" i="8"/>
  <c r="M13658" i="8"/>
  <c r="M13659" i="8"/>
  <c r="M13660" i="8"/>
  <c r="M13661" i="8"/>
  <c r="M13662" i="8"/>
  <c r="M13663" i="8"/>
  <c r="M13664" i="8"/>
  <c r="M13665" i="8"/>
  <c r="M13666" i="8"/>
  <c r="M13667" i="8"/>
  <c r="M13668" i="8"/>
  <c r="M13669" i="8"/>
  <c r="M13670" i="8"/>
  <c r="M13671" i="8"/>
  <c r="M13672" i="8"/>
  <c r="M13673" i="8"/>
  <c r="M13674" i="8"/>
  <c r="M13675" i="8"/>
  <c r="M13676" i="8"/>
  <c r="M13677" i="8"/>
  <c r="M13678" i="8"/>
  <c r="M13679" i="8"/>
  <c r="M13680" i="8"/>
  <c r="M13681" i="8"/>
  <c r="M13682" i="8"/>
  <c r="M13683" i="8"/>
  <c r="M13684" i="8"/>
  <c r="M13685" i="8"/>
  <c r="M13686" i="8"/>
  <c r="M13687" i="8"/>
  <c r="M13688" i="8"/>
  <c r="M13689" i="8"/>
  <c r="M13690" i="8"/>
  <c r="M13691" i="8"/>
  <c r="M13692" i="8"/>
  <c r="M13693" i="8"/>
  <c r="M13694" i="8"/>
  <c r="M13695" i="8"/>
  <c r="M13696" i="8"/>
  <c r="M13697" i="8"/>
  <c r="M13698" i="8"/>
  <c r="M13699" i="8"/>
  <c r="M13700" i="8"/>
  <c r="M13701" i="8"/>
  <c r="M13702" i="8"/>
  <c r="M13703" i="8"/>
  <c r="M13704" i="8"/>
  <c r="M13705" i="8"/>
  <c r="M13706" i="8"/>
  <c r="M13707" i="8"/>
  <c r="M13708" i="8"/>
  <c r="M13709" i="8"/>
  <c r="M13710" i="8"/>
  <c r="M13711" i="8"/>
  <c r="M13712" i="8"/>
  <c r="M13713" i="8"/>
  <c r="M13714" i="8"/>
  <c r="M13715" i="8"/>
  <c r="M13716" i="8"/>
  <c r="M13717" i="8"/>
  <c r="M13718" i="8"/>
  <c r="M13719" i="8"/>
  <c r="M13720" i="8"/>
  <c r="M13721" i="8"/>
  <c r="M13722" i="8"/>
  <c r="M13723" i="8"/>
  <c r="M13724" i="8"/>
  <c r="M13725" i="8"/>
  <c r="M13726" i="8"/>
  <c r="M13727" i="8"/>
  <c r="M13728" i="8"/>
  <c r="M13729" i="8"/>
  <c r="M13730" i="8"/>
  <c r="M13731" i="8"/>
  <c r="M13732" i="8"/>
  <c r="M13733" i="8"/>
  <c r="M13734" i="8"/>
  <c r="M13735" i="8"/>
  <c r="M13736" i="8"/>
  <c r="M13737" i="8"/>
  <c r="M13738" i="8"/>
  <c r="M13739" i="8"/>
  <c r="M13740" i="8"/>
  <c r="M13741" i="8"/>
  <c r="M13742" i="8"/>
  <c r="M13743" i="8"/>
  <c r="M13744" i="8"/>
  <c r="M13745" i="8"/>
  <c r="M13746" i="8"/>
  <c r="M13747" i="8"/>
  <c r="M13748" i="8"/>
  <c r="M13749" i="8"/>
  <c r="M13750" i="8"/>
  <c r="M13751" i="8"/>
  <c r="M13752" i="8"/>
  <c r="M13753" i="8"/>
  <c r="M13754" i="8"/>
  <c r="M13755" i="8"/>
  <c r="M13756" i="8"/>
  <c r="M13757" i="8"/>
  <c r="M13758" i="8"/>
  <c r="M13759" i="8"/>
  <c r="M13760" i="8"/>
  <c r="M13761" i="8"/>
  <c r="M13762" i="8"/>
  <c r="M13763" i="8"/>
  <c r="M13764" i="8"/>
  <c r="M13765" i="8"/>
  <c r="M13766" i="8"/>
  <c r="M13767" i="8"/>
  <c r="M13768" i="8"/>
  <c r="M13769" i="8"/>
  <c r="M13770" i="8"/>
  <c r="M13771" i="8"/>
  <c r="M13772" i="8"/>
  <c r="M13773" i="8"/>
  <c r="M13774" i="8"/>
  <c r="M13775" i="8"/>
  <c r="M13776" i="8"/>
  <c r="M13777" i="8"/>
  <c r="M13778" i="8"/>
  <c r="M13779" i="8"/>
  <c r="M13780" i="8"/>
  <c r="M13781" i="8"/>
  <c r="M13782" i="8"/>
  <c r="M13783" i="8"/>
  <c r="M13784" i="8"/>
  <c r="M13785" i="8"/>
  <c r="M13786" i="8"/>
  <c r="M13787" i="8"/>
  <c r="M13788" i="8"/>
  <c r="M13789" i="8"/>
  <c r="M13790" i="8"/>
  <c r="M13791" i="8"/>
  <c r="M13792" i="8"/>
  <c r="M13793" i="8"/>
  <c r="M13794" i="8"/>
  <c r="M13795" i="8"/>
  <c r="M13796" i="8"/>
  <c r="M13797" i="8"/>
  <c r="M13798" i="8"/>
  <c r="M13799" i="8"/>
  <c r="M13800" i="8"/>
  <c r="M13801" i="8"/>
  <c r="M13802" i="8"/>
  <c r="M13803" i="8"/>
  <c r="M13804" i="8"/>
  <c r="M13805" i="8"/>
  <c r="M13806" i="8"/>
  <c r="M13807" i="8"/>
  <c r="M13808" i="8"/>
  <c r="M13809" i="8"/>
  <c r="M13810" i="8"/>
  <c r="M13811" i="8"/>
  <c r="M13812" i="8"/>
  <c r="M13813" i="8"/>
  <c r="M13814" i="8"/>
  <c r="M13815" i="8"/>
  <c r="M13816" i="8"/>
  <c r="M13817" i="8"/>
  <c r="M13818" i="8"/>
  <c r="M13819" i="8"/>
  <c r="M13820" i="8"/>
  <c r="M13821" i="8"/>
  <c r="M13822" i="8"/>
  <c r="M13823" i="8"/>
  <c r="M13824" i="8"/>
  <c r="M13825" i="8"/>
  <c r="M13826" i="8"/>
  <c r="M13827" i="8"/>
  <c r="M13828" i="8"/>
  <c r="M13829" i="8"/>
  <c r="M13830" i="8"/>
  <c r="M13831" i="8"/>
  <c r="M13832" i="8"/>
  <c r="M13833" i="8"/>
  <c r="M13834" i="8"/>
  <c r="M13835" i="8"/>
  <c r="M13836" i="8"/>
  <c r="M13837" i="8"/>
  <c r="M13838" i="8"/>
  <c r="M13839" i="8"/>
  <c r="M13840" i="8"/>
  <c r="M13841" i="8"/>
  <c r="M13842" i="8"/>
  <c r="M13843" i="8"/>
  <c r="M13844" i="8"/>
  <c r="M13845" i="8"/>
  <c r="M13846" i="8"/>
  <c r="M13847" i="8"/>
  <c r="M13848" i="8"/>
  <c r="M13849" i="8"/>
  <c r="M13850" i="8"/>
  <c r="M13851" i="8"/>
  <c r="M13852" i="8"/>
  <c r="M13853" i="8"/>
  <c r="M13854" i="8"/>
  <c r="M13855" i="8"/>
  <c r="M13856" i="8"/>
  <c r="M13857" i="8"/>
  <c r="M13858" i="8"/>
  <c r="M13859" i="8"/>
  <c r="M13860" i="8"/>
  <c r="M13861" i="8"/>
  <c r="M13862" i="8"/>
  <c r="M13863" i="8"/>
  <c r="M13864" i="8"/>
  <c r="M13865" i="8"/>
  <c r="M13866" i="8"/>
  <c r="M13867" i="8"/>
  <c r="M13868" i="8"/>
  <c r="M13869" i="8"/>
  <c r="M13870" i="8"/>
  <c r="M13871" i="8"/>
  <c r="M13872" i="8"/>
  <c r="M13873" i="8"/>
  <c r="M13874" i="8"/>
  <c r="M13875" i="8"/>
  <c r="M13876" i="8"/>
  <c r="M13877" i="8"/>
  <c r="M13878" i="8"/>
  <c r="M13879" i="8"/>
  <c r="M13880" i="8"/>
  <c r="M13881" i="8"/>
  <c r="M13882" i="8"/>
  <c r="M13883" i="8"/>
  <c r="M13884" i="8"/>
  <c r="M13885" i="8"/>
  <c r="M13886" i="8"/>
  <c r="M13887" i="8"/>
  <c r="M13888" i="8"/>
  <c r="M13889" i="8"/>
  <c r="M13890" i="8"/>
  <c r="M13891" i="8"/>
  <c r="M13892" i="8"/>
  <c r="M13893" i="8"/>
  <c r="M13894" i="8"/>
  <c r="M13895" i="8"/>
  <c r="M13896" i="8"/>
  <c r="M13897" i="8"/>
  <c r="M13898" i="8"/>
  <c r="M13899" i="8"/>
  <c r="M13900" i="8"/>
  <c r="M13901" i="8"/>
  <c r="M13902" i="8"/>
  <c r="M13903" i="8"/>
  <c r="M13904" i="8"/>
  <c r="M13905" i="8"/>
  <c r="M13906" i="8"/>
  <c r="M13907" i="8"/>
  <c r="M13908" i="8"/>
  <c r="M13909" i="8"/>
  <c r="M13910" i="8"/>
  <c r="M13911" i="8"/>
  <c r="M13912" i="8"/>
  <c r="M13913" i="8"/>
  <c r="M13914" i="8"/>
  <c r="M13915" i="8"/>
  <c r="M13916" i="8"/>
  <c r="M13917" i="8"/>
  <c r="M13918" i="8"/>
  <c r="M13919" i="8"/>
  <c r="M13920" i="8"/>
  <c r="M13921" i="8"/>
  <c r="M13922" i="8"/>
  <c r="M13923" i="8"/>
  <c r="M13924" i="8"/>
  <c r="M13925" i="8"/>
  <c r="M13926" i="8"/>
  <c r="M13927" i="8"/>
  <c r="M13928" i="8"/>
  <c r="M13929" i="8"/>
  <c r="M13930" i="8"/>
  <c r="M13931" i="8"/>
  <c r="M13932" i="8"/>
  <c r="M13933" i="8"/>
  <c r="M13934" i="8"/>
  <c r="M13935" i="8"/>
  <c r="M13936" i="8"/>
  <c r="M13937" i="8"/>
  <c r="M13938" i="8"/>
  <c r="M13939" i="8"/>
  <c r="M13940" i="8"/>
  <c r="M13941" i="8"/>
  <c r="M13942" i="8"/>
  <c r="M13943" i="8"/>
  <c r="M13944" i="8"/>
  <c r="M13945" i="8"/>
  <c r="M13946" i="8"/>
  <c r="M13947" i="8"/>
  <c r="M13948" i="8"/>
  <c r="M13949" i="8"/>
  <c r="M13950" i="8"/>
  <c r="M13951" i="8"/>
  <c r="M13952" i="8"/>
  <c r="M13953" i="8"/>
  <c r="M13954" i="8"/>
  <c r="M13955" i="8"/>
  <c r="M13956" i="8"/>
  <c r="M13957" i="8"/>
  <c r="M13958" i="8"/>
  <c r="M13959" i="8"/>
  <c r="M13960" i="8"/>
  <c r="M13961" i="8"/>
  <c r="M13962" i="8"/>
  <c r="M13963" i="8"/>
  <c r="M13964" i="8"/>
  <c r="M13965" i="8"/>
  <c r="M13966" i="8"/>
  <c r="M13967" i="8"/>
  <c r="M13968" i="8"/>
  <c r="M13969" i="8"/>
  <c r="M13970" i="8"/>
  <c r="M13971" i="8"/>
  <c r="M13972" i="8"/>
  <c r="M13973" i="8"/>
  <c r="M13974" i="8"/>
  <c r="M13975" i="8"/>
  <c r="M13976" i="8"/>
  <c r="M13977" i="8"/>
  <c r="M13978" i="8"/>
  <c r="M13979" i="8"/>
  <c r="M13980" i="8"/>
  <c r="M13981" i="8"/>
  <c r="M13982" i="8"/>
  <c r="M13983" i="8"/>
  <c r="M13984" i="8"/>
  <c r="M13985" i="8"/>
  <c r="M13986" i="8"/>
  <c r="M13987" i="8"/>
  <c r="M13988" i="8"/>
  <c r="M13989" i="8"/>
  <c r="M13990" i="8"/>
  <c r="M13991" i="8"/>
  <c r="M13992" i="8"/>
  <c r="M13993" i="8"/>
  <c r="M13994" i="8"/>
  <c r="M13995" i="8"/>
  <c r="M13996" i="8"/>
  <c r="M13997" i="8"/>
  <c r="M13998" i="8"/>
  <c r="M13999" i="8"/>
  <c r="M14000" i="8"/>
  <c r="M14001" i="8"/>
  <c r="M14002" i="8"/>
  <c r="M14003" i="8"/>
  <c r="M14004" i="8"/>
  <c r="M14005" i="8"/>
  <c r="M14006" i="8"/>
  <c r="M14007" i="8"/>
  <c r="M14008" i="8"/>
  <c r="M14009" i="8"/>
  <c r="M14010" i="8"/>
  <c r="M14011" i="8"/>
  <c r="M14012" i="8"/>
  <c r="M14013" i="8"/>
  <c r="M14014" i="8"/>
  <c r="M14015" i="8"/>
  <c r="M14016" i="8"/>
  <c r="M14017" i="8"/>
  <c r="M14018" i="8"/>
  <c r="M14019" i="8"/>
  <c r="M14020" i="8"/>
  <c r="M14021" i="8"/>
  <c r="M14022" i="8"/>
  <c r="M14023" i="8"/>
  <c r="M14024" i="8"/>
  <c r="M14025" i="8"/>
  <c r="M14026" i="8"/>
  <c r="M14027" i="8"/>
  <c r="M14028" i="8"/>
  <c r="M14029" i="8"/>
  <c r="M14030" i="8"/>
  <c r="M14031" i="8"/>
  <c r="M14032" i="8"/>
  <c r="M14033" i="8"/>
  <c r="M14034" i="8"/>
  <c r="M14035" i="8"/>
  <c r="M14036" i="8"/>
  <c r="M14037" i="8"/>
  <c r="M14038" i="8"/>
  <c r="M14039" i="8"/>
  <c r="M14040" i="8"/>
  <c r="M14041" i="8"/>
  <c r="M14042" i="8"/>
  <c r="M14043" i="8"/>
  <c r="M14044" i="8"/>
  <c r="M14045" i="8"/>
  <c r="M14046" i="8"/>
  <c r="M14047" i="8"/>
  <c r="M14048" i="8"/>
  <c r="M14049" i="8"/>
  <c r="M14050" i="8"/>
  <c r="M14051" i="8"/>
  <c r="M14052" i="8"/>
  <c r="M14053" i="8"/>
  <c r="M14054" i="8"/>
  <c r="M14055" i="8"/>
  <c r="M14056" i="8"/>
  <c r="M14057" i="8"/>
  <c r="M14058" i="8"/>
  <c r="M14059" i="8"/>
  <c r="M14060" i="8"/>
  <c r="M14061" i="8"/>
  <c r="M14062" i="8"/>
  <c r="M14063" i="8"/>
  <c r="M14064" i="8"/>
  <c r="M14065" i="8"/>
  <c r="M14066" i="8"/>
  <c r="M14067" i="8"/>
  <c r="M14068" i="8"/>
  <c r="M14069" i="8"/>
  <c r="M14070" i="8"/>
  <c r="M14071" i="8"/>
  <c r="M14072" i="8"/>
  <c r="M14073" i="8"/>
  <c r="M14074" i="8"/>
  <c r="M14075" i="8"/>
  <c r="M14076" i="8"/>
  <c r="M14077" i="8"/>
  <c r="M14078" i="8"/>
  <c r="M14079" i="8"/>
  <c r="M14080" i="8"/>
  <c r="M14081" i="8"/>
  <c r="M14082" i="8"/>
  <c r="M14083" i="8"/>
  <c r="M14084" i="8"/>
  <c r="M14085" i="8"/>
  <c r="M14086" i="8"/>
  <c r="M14087" i="8"/>
  <c r="M14088" i="8"/>
  <c r="M14089" i="8"/>
  <c r="M14090" i="8"/>
  <c r="M14091" i="8"/>
  <c r="M14092" i="8"/>
  <c r="M14093" i="8"/>
  <c r="M14094" i="8"/>
  <c r="M14095" i="8"/>
  <c r="M14096" i="8"/>
  <c r="M14097" i="8"/>
  <c r="M14098" i="8"/>
  <c r="M14099" i="8"/>
  <c r="M14100" i="8"/>
  <c r="M14101" i="8"/>
  <c r="M14102" i="8"/>
  <c r="M14103" i="8"/>
  <c r="M14104" i="8"/>
  <c r="M14105" i="8"/>
  <c r="M14106" i="8"/>
  <c r="M14107" i="8"/>
  <c r="M14108" i="8"/>
  <c r="M14109" i="8"/>
  <c r="M14110" i="8"/>
  <c r="M14111" i="8"/>
  <c r="M14112" i="8"/>
  <c r="M14113" i="8"/>
  <c r="M14114" i="8"/>
  <c r="M14115" i="8"/>
  <c r="M14116" i="8"/>
  <c r="M14117" i="8"/>
  <c r="M14118" i="8"/>
  <c r="M14119" i="8"/>
  <c r="M14120" i="8"/>
  <c r="M14121" i="8"/>
  <c r="M14122" i="8"/>
  <c r="M14123" i="8"/>
  <c r="M14124" i="8"/>
  <c r="M14125" i="8"/>
  <c r="M14126" i="8"/>
  <c r="M14127" i="8"/>
  <c r="M14128" i="8"/>
  <c r="M14129" i="8"/>
  <c r="M14130" i="8"/>
  <c r="M14131" i="8"/>
  <c r="M14132" i="8"/>
  <c r="M14133" i="8"/>
  <c r="M14134" i="8"/>
  <c r="M14135" i="8"/>
  <c r="M14136" i="8"/>
  <c r="M14137" i="8"/>
  <c r="M14138" i="8"/>
  <c r="M14139" i="8"/>
  <c r="M14140" i="8"/>
  <c r="M14141" i="8"/>
  <c r="M14142" i="8"/>
  <c r="M14143" i="8"/>
  <c r="M14144" i="8"/>
  <c r="M14145" i="8"/>
  <c r="M14146" i="8"/>
  <c r="M14147" i="8"/>
  <c r="M14148" i="8"/>
  <c r="M14149" i="8"/>
  <c r="M14150" i="8"/>
  <c r="M14151" i="8"/>
  <c r="M14152" i="8"/>
  <c r="M14153" i="8"/>
  <c r="M14154" i="8"/>
  <c r="M14155" i="8"/>
  <c r="M14156" i="8"/>
  <c r="M14157" i="8"/>
  <c r="M14158" i="8"/>
  <c r="M14159" i="8"/>
  <c r="M14160" i="8"/>
  <c r="M14161" i="8"/>
  <c r="M14162" i="8"/>
  <c r="M14163" i="8"/>
  <c r="M14164" i="8"/>
  <c r="M14165" i="8"/>
  <c r="M14166" i="8"/>
  <c r="M14167" i="8"/>
  <c r="M14168" i="8"/>
  <c r="M14169" i="8"/>
  <c r="M14170" i="8"/>
  <c r="M14171" i="8"/>
  <c r="M14172" i="8"/>
  <c r="M14173" i="8"/>
  <c r="M14174" i="8"/>
  <c r="M14175" i="8"/>
  <c r="M14176" i="8"/>
  <c r="M14177" i="8"/>
  <c r="M14178" i="8"/>
  <c r="M14179" i="8"/>
  <c r="M14180" i="8"/>
  <c r="M14181" i="8"/>
  <c r="M14182" i="8"/>
  <c r="M14183" i="8"/>
  <c r="M14184" i="8"/>
  <c r="M14185" i="8"/>
  <c r="M14186" i="8"/>
  <c r="M14187" i="8"/>
  <c r="M14188" i="8"/>
  <c r="M14189" i="8"/>
  <c r="M14190" i="8"/>
  <c r="M14191" i="8"/>
  <c r="M14192" i="8"/>
  <c r="M14193" i="8"/>
  <c r="M14194" i="8"/>
  <c r="M14195" i="8"/>
  <c r="M14196" i="8"/>
  <c r="M14197" i="8"/>
  <c r="M14198" i="8"/>
  <c r="M14199" i="8"/>
  <c r="M14200" i="8"/>
  <c r="M14201" i="8"/>
  <c r="M14202" i="8"/>
  <c r="M14203" i="8"/>
  <c r="M14204" i="8"/>
  <c r="M14205" i="8"/>
  <c r="M14206" i="8"/>
  <c r="M14207" i="8"/>
  <c r="M14208" i="8"/>
  <c r="M14209" i="8"/>
  <c r="M14210" i="8"/>
  <c r="M14211" i="8"/>
  <c r="M14212" i="8"/>
  <c r="M14213" i="8"/>
  <c r="M14214" i="8"/>
  <c r="M14215" i="8"/>
  <c r="M14216" i="8"/>
  <c r="M14217" i="8"/>
  <c r="M14218" i="8"/>
  <c r="M14219" i="8"/>
  <c r="M14220" i="8"/>
  <c r="M14221" i="8"/>
  <c r="M14222" i="8"/>
  <c r="M14223" i="8"/>
  <c r="M14224" i="8"/>
  <c r="M14225" i="8"/>
  <c r="M14226" i="8"/>
  <c r="M14227" i="8"/>
  <c r="M14228" i="8"/>
  <c r="M14229" i="8"/>
  <c r="M14230" i="8"/>
  <c r="M14231" i="8"/>
  <c r="M14232" i="8"/>
  <c r="M14233" i="8"/>
  <c r="M14234" i="8"/>
  <c r="M14235" i="8"/>
  <c r="M14236" i="8"/>
  <c r="M14237" i="8"/>
  <c r="M14238" i="8"/>
  <c r="M14239" i="8"/>
  <c r="M14240" i="8"/>
  <c r="M14241" i="8"/>
  <c r="M14242" i="8"/>
  <c r="M14243" i="8"/>
  <c r="M14244" i="8"/>
  <c r="M14245" i="8"/>
  <c r="M14246" i="8"/>
  <c r="M14247" i="8"/>
  <c r="M14248" i="8"/>
  <c r="M14249" i="8"/>
  <c r="M14250" i="8"/>
  <c r="M14251" i="8"/>
  <c r="M14252" i="8"/>
  <c r="M14253" i="8"/>
  <c r="M14254" i="8"/>
  <c r="M14255" i="8"/>
  <c r="M14256" i="8"/>
  <c r="M14257" i="8"/>
  <c r="M14258" i="8"/>
  <c r="M14259" i="8"/>
  <c r="M14260" i="8"/>
  <c r="M14261" i="8"/>
  <c r="M14262" i="8"/>
  <c r="M14263" i="8"/>
  <c r="M14264" i="8"/>
  <c r="M14265" i="8"/>
  <c r="M14266" i="8"/>
  <c r="M14267" i="8"/>
  <c r="M14268" i="8"/>
  <c r="M14269" i="8"/>
  <c r="M14270" i="8"/>
  <c r="M14271" i="8"/>
  <c r="M14272" i="8"/>
  <c r="M14273" i="8"/>
  <c r="M14274" i="8"/>
  <c r="M14275" i="8"/>
  <c r="M14276" i="8"/>
  <c r="M14277" i="8"/>
  <c r="M14278" i="8"/>
  <c r="M14279" i="8"/>
  <c r="M14280" i="8"/>
  <c r="M14281" i="8"/>
  <c r="M14282" i="8"/>
  <c r="M14283" i="8"/>
  <c r="M14284" i="8"/>
  <c r="M14285" i="8"/>
  <c r="M14286" i="8"/>
  <c r="M14287" i="8"/>
  <c r="M14288" i="8"/>
  <c r="M14289" i="8"/>
  <c r="M14290" i="8"/>
  <c r="M14291" i="8"/>
  <c r="M14292" i="8"/>
  <c r="M14293" i="8"/>
  <c r="M14294" i="8"/>
  <c r="M14295" i="8"/>
  <c r="M14296" i="8"/>
  <c r="M14297" i="8"/>
  <c r="M14298" i="8"/>
  <c r="M14299" i="8"/>
  <c r="M14300" i="8"/>
  <c r="M14301" i="8"/>
  <c r="M14302" i="8"/>
  <c r="M14303" i="8"/>
  <c r="M14304" i="8"/>
  <c r="M14305" i="8"/>
  <c r="M14306" i="8"/>
  <c r="M14307" i="8"/>
  <c r="M14308" i="8"/>
  <c r="M14309" i="8"/>
  <c r="M14310" i="8"/>
  <c r="M14311" i="8"/>
  <c r="M14312" i="8"/>
  <c r="M14313" i="8"/>
  <c r="M14314" i="8"/>
  <c r="M14315" i="8"/>
  <c r="M13489" i="8"/>
  <c r="M13488" i="8"/>
  <c r="M13487" i="8"/>
  <c r="M13486" i="8"/>
  <c r="M13485" i="8"/>
  <c r="M13484" i="8"/>
  <c r="M13483" i="8"/>
  <c r="M13482" i="8"/>
  <c r="M13481" i="8"/>
  <c r="M13480" i="8"/>
  <c r="M13479" i="8"/>
  <c r="M13478" i="8"/>
  <c r="M13477" i="8"/>
  <c r="M13476" i="8"/>
  <c r="M13475" i="8"/>
  <c r="M13474" i="8"/>
  <c r="M13473" i="8"/>
  <c r="M13472" i="8"/>
  <c r="M13471" i="8"/>
  <c r="M13470" i="8"/>
  <c r="M13469" i="8"/>
  <c r="M13468" i="8"/>
  <c r="M13467" i="8"/>
  <c r="M13466" i="8"/>
  <c r="M13465" i="8"/>
  <c r="M13464" i="8"/>
  <c r="M13463" i="8"/>
  <c r="M13462" i="8"/>
  <c r="M13461" i="8"/>
  <c r="M13460" i="8"/>
  <c r="M13459" i="8"/>
  <c r="M13458" i="8"/>
  <c r="M13457" i="8"/>
  <c r="M13456" i="8"/>
  <c r="M13455" i="8"/>
  <c r="M13454" i="8"/>
  <c r="M13453" i="8"/>
  <c r="M13452" i="8"/>
  <c r="M13451" i="8"/>
  <c r="M13450" i="8"/>
  <c r="M13449" i="8"/>
  <c r="M13448" i="8"/>
  <c r="M13447" i="8"/>
  <c r="M13446" i="8"/>
  <c r="M13445" i="8"/>
  <c r="M13444" i="8"/>
  <c r="M13443" i="8"/>
  <c r="M13442" i="8"/>
  <c r="M13441" i="8"/>
  <c r="M13440" i="8"/>
  <c r="M13439" i="8"/>
  <c r="M13438" i="8"/>
  <c r="M13437" i="8"/>
  <c r="M13436" i="8"/>
  <c r="M13435" i="8"/>
  <c r="M13434" i="8"/>
  <c r="M13433" i="8"/>
  <c r="M13432" i="8"/>
  <c r="M13431" i="8"/>
  <c r="M13430" i="8"/>
  <c r="M13429" i="8"/>
  <c r="M13428" i="8"/>
  <c r="M13427" i="8"/>
  <c r="M13426" i="8"/>
  <c r="M13425" i="8"/>
  <c r="M13424" i="8"/>
  <c r="M13423" i="8"/>
  <c r="M13422" i="8"/>
  <c r="M13421" i="8"/>
  <c r="M13420" i="8"/>
  <c r="M13419" i="8"/>
  <c r="M13418" i="8"/>
  <c r="M13417" i="8"/>
  <c r="M13416" i="8"/>
  <c r="M13415" i="8"/>
  <c r="M13414" i="8"/>
  <c r="M13413" i="8"/>
  <c r="M13412" i="8"/>
  <c r="M13411" i="8"/>
  <c r="M13410" i="8"/>
  <c r="M13409" i="8"/>
  <c r="M13408" i="8"/>
  <c r="M13407" i="8"/>
  <c r="M13406" i="8"/>
  <c r="M13405" i="8"/>
  <c r="M13404" i="8"/>
  <c r="M13403" i="8"/>
  <c r="M13402" i="8"/>
  <c r="M13401" i="8"/>
  <c r="M13400" i="8"/>
  <c r="M13399" i="8"/>
  <c r="M13398" i="8"/>
  <c r="M13397" i="8"/>
  <c r="M13396" i="8"/>
  <c r="M13395" i="8"/>
  <c r="M13394" i="8"/>
  <c r="M13393" i="8"/>
  <c r="M13392" i="8"/>
  <c r="M13391" i="8"/>
  <c r="M13390" i="8"/>
  <c r="M13389" i="8"/>
  <c r="M13388" i="8"/>
  <c r="M13387" i="8"/>
  <c r="M13386" i="8"/>
  <c r="M13385" i="8"/>
  <c r="M13384" i="8"/>
  <c r="M13383" i="8"/>
  <c r="M13382" i="8"/>
  <c r="M13381" i="8"/>
  <c r="M13380" i="8"/>
  <c r="M13379" i="8"/>
  <c r="M13378" i="8"/>
  <c r="M13377" i="8"/>
  <c r="M13376" i="8"/>
  <c r="M13375" i="8"/>
  <c r="M13374" i="8"/>
  <c r="M13373" i="8"/>
  <c r="M13372" i="8"/>
  <c r="M13371" i="8"/>
  <c r="M13370" i="8"/>
  <c r="M13369" i="8"/>
  <c r="M13368" i="8"/>
  <c r="M13367" i="8"/>
  <c r="M13366" i="8"/>
  <c r="M13365" i="8"/>
  <c r="M13364" i="8"/>
  <c r="M13363" i="8"/>
  <c r="M13362" i="8"/>
  <c r="M13361" i="8"/>
  <c r="M13360" i="8"/>
  <c r="M13359" i="8"/>
  <c r="M13358" i="8"/>
  <c r="M13357" i="8"/>
  <c r="M13356" i="8"/>
  <c r="M13355" i="8"/>
  <c r="M13354" i="8"/>
  <c r="M13353" i="8"/>
  <c r="M13352" i="8"/>
  <c r="M13351" i="8"/>
  <c r="M13350" i="8"/>
  <c r="M13349" i="8"/>
  <c r="M13348" i="8"/>
  <c r="M13347" i="8"/>
  <c r="M13346" i="8"/>
  <c r="M13345" i="8"/>
  <c r="M13344" i="8"/>
  <c r="M13343" i="8"/>
  <c r="M13342" i="8"/>
  <c r="M13341" i="8"/>
  <c r="M13340" i="8"/>
  <c r="M13339" i="8"/>
  <c r="M13338" i="8"/>
  <c r="M13337" i="8"/>
  <c r="M13336" i="8"/>
  <c r="M13335" i="8"/>
  <c r="M13334" i="8"/>
  <c r="M13333" i="8"/>
  <c r="M13332" i="8"/>
  <c r="M13331" i="8"/>
  <c r="M13330" i="8"/>
  <c r="M13329" i="8"/>
  <c r="M13328" i="8"/>
  <c r="M13327" i="8"/>
  <c r="M13326" i="8"/>
  <c r="M13325" i="8"/>
  <c r="M13324" i="8"/>
  <c r="M13323" i="8"/>
  <c r="M13322" i="8"/>
  <c r="M13321" i="8"/>
  <c r="M13320" i="8"/>
  <c r="M13319" i="8"/>
  <c r="M13318" i="8"/>
  <c r="M13317" i="8"/>
  <c r="M13316" i="8"/>
  <c r="M13315" i="8"/>
  <c r="M13314" i="8"/>
  <c r="M13313" i="8"/>
  <c r="M13312" i="8"/>
  <c r="M13311" i="8"/>
  <c r="M13310" i="8"/>
  <c r="M13309" i="8"/>
  <c r="M13308" i="8"/>
  <c r="M13307" i="8"/>
  <c r="M13306" i="8"/>
  <c r="M13305" i="8"/>
  <c r="M13304" i="8"/>
  <c r="M13303" i="8"/>
  <c r="M13302" i="8"/>
  <c r="M13301" i="8"/>
  <c r="M13300" i="8"/>
  <c r="M13299" i="8"/>
  <c r="M13298" i="8"/>
  <c r="M13297" i="8"/>
  <c r="M13296" i="8"/>
  <c r="M13295" i="8"/>
  <c r="M13294" i="8"/>
  <c r="M13293" i="8"/>
  <c r="M13292" i="8"/>
  <c r="M13291" i="8"/>
  <c r="M13290" i="8"/>
  <c r="M13289" i="8"/>
  <c r="M13288" i="8"/>
  <c r="M13287" i="8"/>
  <c r="M13286" i="8"/>
  <c r="M13285" i="8"/>
  <c r="M13284" i="8"/>
  <c r="M13283" i="8"/>
  <c r="M13282" i="8"/>
  <c r="M13281" i="8"/>
  <c r="M13280" i="8"/>
  <c r="M13279" i="8"/>
  <c r="M13278" i="8"/>
  <c r="M13277" i="8"/>
  <c r="M13276" i="8"/>
  <c r="M13275" i="8"/>
  <c r="M13274" i="8"/>
  <c r="M13273" i="8"/>
  <c r="M13272" i="8"/>
  <c r="M13271" i="8"/>
  <c r="M13270" i="8"/>
  <c r="M13269" i="8"/>
  <c r="M13268" i="8"/>
  <c r="M13267" i="8"/>
  <c r="M13266" i="8"/>
  <c r="M13265" i="8"/>
  <c r="M13264" i="8"/>
  <c r="M13263" i="8"/>
  <c r="M13262" i="8"/>
  <c r="M13261" i="8"/>
  <c r="M13260" i="8"/>
  <c r="M13259" i="8"/>
  <c r="M13258" i="8"/>
  <c r="M13257" i="8"/>
  <c r="M13256" i="8"/>
  <c r="M13255" i="8"/>
  <c r="M13254" i="8"/>
  <c r="M13253" i="8"/>
  <c r="M13252" i="8"/>
  <c r="M13251" i="8"/>
  <c r="M13250" i="8"/>
  <c r="M13249" i="8"/>
  <c r="M13248" i="8"/>
  <c r="M13247" i="8"/>
  <c r="M13246" i="8"/>
  <c r="M13245" i="8"/>
  <c r="M13244" i="8"/>
  <c r="M13243" i="8"/>
  <c r="M13242" i="8"/>
  <c r="M13241" i="8"/>
  <c r="M13240" i="8"/>
  <c r="M13239" i="8"/>
  <c r="M13238" i="8"/>
  <c r="M13237" i="8"/>
  <c r="M13236" i="8"/>
  <c r="M13235" i="8"/>
  <c r="M13234" i="8"/>
  <c r="M13233" i="8"/>
  <c r="M13232" i="8"/>
  <c r="M13231" i="8"/>
  <c r="M13230" i="8"/>
  <c r="M13229" i="8"/>
  <c r="M13228" i="8"/>
  <c r="M13227" i="8"/>
  <c r="M13226" i="8"/>
  <c r="M13225" i="8"/>
  <c r="M13224" i="8"/>
  <c r="M13223" i="8"/>
  <c r="M13222" i="8"/>
  <c r="M13221" i="8"/>
  <c r="M13220" i="8"/>
  <c r="M13219" i="8"/>
  <c r="M13218" i="8"/>
  <c r="M13217" i="8"/>
  <c r="M13216" i="8"/>
  <c r="M13215" i="8"/>
  <c r="M13214" i="8"/>
  <c r="M13213" i="8"/>
  <c r="M13212" i="8"/>
  <c r="M13211" i="8"/>
  <c r="M13210" i="8"/>
  <c r="M13209" i="8"/>
  <c r="M13208" i="8"/>
  <c r="M13207" i="8"/>
  <c r="M13206" i="8"/>
  <c r="M13205" i="8"/>
  <c r="M13204" i="8"/>
  <c r="M13203" i="8"/>
  <c r="M13202" i="8"/>
  <c r="M13201" i="8"/>
  <c r="M13200" i="8"/>
  <c r="M13199" i="8"/>
  <c r="M13198" i="8"/>
  <c r="M13197" i="8"/>
  <c r="M13196" i="8"/>
  <c r="M13195" i="8"/>
  <c r="M13194" i="8"/>
  <c r="M13193" i="8"/>
  <c r="M13192" i="8"/>
  <c r="M13191" i="8"/>
  <c r="M13190" i="8"/>
  <c r="M13189" i="8"/>
  <c r="M13188" i="8"/>
  <c r="M13187" i="8"/>
  <c r="M13186" i="8"/>
  <c r="M13185" i="8"/>
  <c r="M13184" i="8"/>
  <c r="M13183" i="8"/>
  <c r="M13182" i="8"/>
  <c r="M13181" i="8"/>
  <c r="M13180" i="8"/>
  <c r="M13179" i="8"/>
  <c r="M13178" i="8"/>
  <c r="M13177" i="8"/>
  <c r="M13176" i="8"/>
  <c r="M13175" i="8"/>
  <c r="M13174" i="8"/>
  <c r="M13173" i="8"/>
  <c r="M13172" i="8"/>
  <c r="M13171" i="8"/>
  <c r="M13170" i="8"/>
  <c r="M13169" i="8"/>
  <c r="M13168" i="8"/>
  <c r="M13167" i="8"/>
  <c r="M13166" i="8"/>
  <c r="M13165" i="8"/>
  <c r="M13164" i="8"/>
  <c r="M13163" i="8"/>
  <c r="M13162" i="8"/>
  <c r="M13161" i="8"/>
  <c r="M13160" i="8"/>
  <c r="M13159" i="8"/>
  <c r="M13158" i="8"/>
  <c r="M13157" i="8"/>
  <c r="M13156" i="8"/>
  <c r="M13155" i="8"/>
  <c r="M13154" i="8"/>
  <c r="M13153" i="8"/>
  <c r="M13152" i="8"/>
  <c r="M13151" i="8"/>
  <c r="M13150" i="8"/>
  <c r="M13149" i="8"/>
  <c r="M13148" i="8"/>
  <c r="M13147" i="8"/>
  <c r="M13146" i="8"/>
  <c r="M13145" i="8"/>
  <c r="M13144" i="8"/>
  <c r="M13143" i="8"/>
  <c r="M13142" i="8"/>
  <c r="M13141" i="8"/>
  <c r="M13140" i="8"/>
  <c r="M13139" i="8"/>
  <c r="M13138" i="8"/>
  <c r="M13137" i="8"/>
  <c r="M13136" i="8"/>
  <c r="M13135" i="8"/>
  <c r="M13134" i="8"/>
  <c r="M13133" i="8"/>
  <c r="M13132" i="8"/>
  <c r="M13131" i="8"/>
  <c r="M13130" i="8"/>
  <c r="M13129" i="8"/>
  <c r="M13128" i="8"/>
  <c r="M13127" i="8"/>
  <c r="M13126" i="8"/>
  <c r="M13125" i="8"/>
  <c r="M13124" i="8"/>
  <c r="M13123" i="8"/>
  <c r="M13122" i="8"/>
  <c r="M13121" i="8"/>
  <c r="M13120" i="8"/>
  <c r="M13119" i="8"/>
  <c r="M13118" i="8"/>
  <c r="M13117" i="8"/>
  <c r="M13116" i="8"/>
  <c r="M13115" i="8"/>
  <c r="M13114" i="8"/>
  <c r="M13113" i="8"/>
  <c r="M13112" i="8"/>
  <c r="M13111" i="8"/>
  <c r="M13110" i="8"/>
  <c r="M13109" i="8"/>
  <c r="M13108" i="8"/>
  <c r="M13107" i="8"/>
  <c r="M13106" i="8"/>
  <c r="M13105" i="8"/>
  <c r="M13104" i="8"/>
  <c r="M13103" i="8"/>
  <c r="M13102" i="8"/>
  <c r="M13101" i="8"/>
  <c r="M13100" i="8"/>
  <c r="M13099" i="8"/>
  <c r="M13098" i="8"/>
  <c r="M13097" i="8"/>
  <c r="M13096" i="8"/>
  <c r="M13095" i="8"/>
  <c r="M13094" i="8"/>
  <c r="M13093" i="8"/>
  <c r="M13092" i="8"/>
  <c r="M13091" i="8"/>
  <c r="M13090" i="8"/>
  <c r="M13089" i="8"/>
  <c r="M13088" i="8"/>
  <c r="M13087" i="8"/>
  <c r="M13086" i="8"/>
  <c r="M13085" i="8"/>
  <c r="M13084" i="8"/>
  <c r="M13083" i="8"/>
  <c r="M13082" i="8"/>
  <c r="M13081" i="8"/>
  <c r="M13080" i="8"/>
  <c r="M13079" i="8"/>
  <c r="M13078" i="8"/>
  <c r="M13077" i="8"/>
  <c r="M13076" i="8"/>
  <c r="M13075" i="8"/>
  <c r="M13074" i="8"/>
  <c r="M13073" i="8"/>
  <c r="M13072" i="8"/>
  <c r="M13071" i="8"/>
  <c r="M13070" i="8"/>
  <c r="M13069" i="8"/>
  <c r="M13068" i="8"/>
  <c r="M13067" i="8"/>
  <c r="M13066" i="8"/>
  <c r="M13065" i="8"/>
  <c r="M13064" i="8"/>
  <c r="M13063" i="8"/>
  <c r="M13062" i="8"/>
  <c r="M13061" i="8"/>
  <c r="M13060" i="8"/>
  <c r="M13059" i="8"/>
  <c r="M13058" i="8"/>
  <c r="M13057" i="8"/>
  <c r="M13056" i="8"/>
  <c r="M13055" i="8"/>
  <c r="M13054" i="8"/>
  <c r="M13053" i="8"/>
  <c r="M13052" i="8"/>
  <c r="M13051" i="8"/>
  <c r="M13050" i="8"/>
  <c r="M13049" i="8"/>
  <c r="M13048" i="8"/>
  <c r="M13047" i="8"/>
  <c r="M13046" i="8"/>
  <c r="M13045" i="8"/>
  <c r="M13044" i="8"/>
  <c r="M13043" i="8"/>
  <c r="M13042" i="8"/>
  <c r="M13041" i="8"/>
  <c r="M13040" i="8"/>
  <c r="M13039" i="8"/>
  <c r="M13038" i="8"/>
  <c r="M13037" i="8"/>
  <c r="M13036" i="8"/>
  <c r="M13035" i="8"/>
  <c r="M13034" i="8"/>
  <c r="M13033" i="8"/>
  <c r="M13032" i="8"/>
  <c r="M13031" i="8"/>
  <c r="M13030" i="8"/>
  <c r="M13029" i="8"/>
  <c r="M13028" i="8"/>
  <c r="M13027" i="8"/>
  <c r="M13026" i="8"/>
  <c r="M13025" i="8"/>
  <c r="M13024" i="8"/>
  <c r="M13023" i="8"/>
  <c r="M13022" i="8"/>
  <c r="M13021" i="8"/>
  <c r="M13020" i="8"/>
  <c r="M13019" i="8"/>
  <c r="M13018" i="8"/>
  <c r="M13017" i="8"/>
  <c r="M13016" i="8"/>
  <c r="M13015" i="8"/>
  <c r="M13014" i="8"/>
  <c r="M13013" i="8"/>
  <c r="M13012" i="8"/>
  <c r="M13011" i="8"/>
  <c r="M13010" i="8"/>
  <c r="M13009" i="8"/>
  <c r="M13008" i="8"/>
  <c r="M13007" i="8"/>
  <c r="M13006" i="8"/>
  <c r="M13005" i="8"/>
  <c r="M13004" i="8"/>
  <c r="M13003" i="8"/>
  <c r="M13002" i="8"/>
  <c r="M13001" i="8"/>
  <c r="M13000" i="8"/>
  <c r="M12999" i="8"/>
  <c r="M12998" i="8"/>
  <c r="M12997" i="8"/>
  <c r="M12996" i="8"/>
  <c r="M12995" i="8"/>
  <c r="M12994" i="8"/>
  <c r="M12993" i="8"/>
  <c r="M12992" i="8"/>
  <c r="M12991" i="8"/>
  <c r="M12990" i="8"/>
  <c r="M12989" i="8"/>
  <c r="M12988" i="8"/>
  <c r="M12987" i="8"/>
  <c r="M12986" i="8"/>
  <c r="M12985" i="8"/>
  <c r="M12984" i="8"/>
  <c r="M12983" i="8"/>
  <c r="M12982" i="8"/>
  <c r="M12981" i="8"/>
  <c r="M12980" i="8"/>
  <c r="M12979" i="8"/>
  <c r="M12978" i="8"/>
  <c r="M12977" i="8"/>
  <c r="M12976" i="8"/>
  <c r="M12975" i="8"/>
  <c r="M12974" i="8"/>
  <c r="M12973" i="8"/>
  <c r="M12972" i="8"/>
  <c r="M12971" i="8"/>
  <c r="M12970" i="8"/>
  <c r="M12969" i="8"/>
  <c r="M12968" i="8"/>
  <c r="M12967" i="8"/>
  <c r="M12966" i="8"/>
  <c r="M12965" i="8"/>
  <c r="M12964" i="8"/>
  <c r="M12963" i="8"/>
  <c r="M12962" i="8"/>
  <c r="M12961" i="8"/>
  <c r="M12960" i="8"/>
  <c r="M12959" i="8"/>
  <c r="M12958" i="8"/>
  <c r="M12957" i="8"/>
  <c r="M12956" i="8"/>
  <c r="M12955" i="8"/>
  <c r="M12954" i="8"/>
  <c r="M12953" i="8"/>
  <c r="M12952" i="8"/>
  <c r="M12951" i="8"/>
  <c r="M12950" i="8"/>
  <c r="M12949" i="8"/>
  <c r="M12948" i="8"/>
  <c r="M12947" i="8"/>
  <c r="M12946" i="8"/>
  <c r="M12945" i="8"/>
  <c r="M12944" i="8"/>
  <c r="M12943" i="8"/>
  <c r="M12942" i="8"/>
  <c r="M12941" i="8"/>
  <c r="M12940" i="8"/>
  <c r="M12939" i="8"/>
  <c r="M12938" i="8"/>
  <c r="M12937" i="8"/>
  <c r="M12936" i="8"/>
  <c r="M12935" i="8"/>
  <c r="M12934" i="8"/>
  <c r="M12933" i="8"/>
  <c r="M12932" i="8"/>
  <c r="M12931" i="8"/>
  <c r="M12930" i="8"/>
  <c r="M12929" i="8"/>
  <c r="M12928" i="8"/>
  <c r="M12927" i="8"/>
  <c r="M12926" i="8"/>
  <c r="M12925" i="8"/>
  <c r="M12924" i="8"/>
  <c r="M12923" i="8"/>
  <c r="M12922" i="8"/>
  <c r="M12921" i="8"/>
  <c r="M12920" i="8"/>
  <c r="M12919" i="8"/>
  <c r="M12918" i="8"/>
  <c r="M12917" i="8"/>
  <c r="M12916" i="8"/>
  <c r="M12915" i="8"/>
  <c r="M12914" i="8"/>
  <c r="M12913" i="8"/>
  <c r="M12912" i="8"/>
  <c r="M12911" i="8"/>
  <c r="M12910" i="8"/>
  <c r="M12909" i="8"/>
  <c r="M12908" i="8"/>
  <c r="M12907" i="8"/>
  <c r="M12906" i="8"/>
  <c r="M12905" i="8"/>
  <c r="M12904" i="8"/>
  <c r="M12903" i="8"/>
  <c r="M12902" i="8"/>
  <c r="M12901" i="8"/>
  <c r="M12900" i="8"/>
  <c r="M12899" i="8"/>
  <c r="M12898" i="8"/>
  <c r="M12897" i="8"/>
  <c r="M12896" i="8"/>
  <c r="M12895" i="8"/>
  <c r="M12894" i="8"/>
  <c r="M12893" i="8"/>
  <c r="M12892" i="8"/>
  <c r="M12891" i="8"/>
  <c r="M12890" i="8"/>
  <c r="M12889" i="8"/>
  <c r="M12888" i="8"/>
  <c r="M12887" i="8"/>
  <c r="M12886" i="8"/>
  <c r="M12885" i="8"/>
  <c r="M12884" i="8"/>
  <c r="M12883" i="8"/>
  <c r="M12882" i="8"/>
  <c r="M12881" i="8"/>
  <c r="M12880" i="8"/>
  <c r="M12879" i="8"/>
  <c r="M12878" i="8"/>
  <c r="M12877" i="8"/>
  <c r="M12876" i="8"/>
  <c r="M12875" i="8"/>
  <c r="M12874" i="8"/>
  <c r="M12873" i="8"/>
  <c r="M12872" i="8"/>
  <c r="M12871" i="8"/>
  <c r="M12870" i="8"/>
  <c r="M12869" i="8"/>
  <c r="M12868" i="8"/>
  <c r="M12867" i="8"/>
  <c r="M12866" i="8"/>
  <c r="M12865" i="8"/>
  <c r="M12864" i="8"/>
  <c r="M12863" i="8"/>
  <c r="M12862" i="8"/>
  <c r="M12861" i="8"/>
  <c r="M12860" i="8"/>
  <c r="M12859" i="8"/>
  <c r="M12858" i="8"/>
  <c r="M12857" i="8"/>
  <c r="M12856" i="8"/>
  <c r="M12855" i="8"/>
  <c r="M12854" i="8"/>
  <c r="M12853" i="8"/>
  <c r="M12852" i="8"/>
  <c r="M12851" i="8"/>
  <c r="M12850" i="8"/>
  <c r="M12849" i="8"/>
  <c r="M12848" i="8"/>
  <c r="M12847" i="8"/>
  <c r="M12846" i="8"/>
  <c r="M12845" i="8"/>
  <c r="M12844" i="8"/>
  <c r="M12843" i="8"/>
  <c r="M12842" i="8"/>
  <c r="M12841" i="8"/>
  <c r="M12840" i="8"/>
  <c r="M12839" i="8"/>
  <c r="M12838" i="8"/>
  <c r="M12837" i="8"/>
  <c r="M12836" i="8"/>
  <c r="M12835" i="8"/>
  <c r="M12834" i="8"/>
  <c r="M12833" i="8"/>
  <c r="M12832" i="8"/>
  <c r="M12831" i="8"/>
  <c r="M12830" i="8"/>
  <c r="M12829" i="8"/>
  <c r="M12828" i="8"/>
  <c r="M12827" i="8"/>
  <c r="M12826" i="8"/>
  <c r="M12825" i="8"/>
  <c r="M12824" i="8"/>
  <c r="M12823" i="8"/>
  <c r="M12822" i="8"/>
  <c r="M12821" i="8"/>
  <c r="M12820" i="8"/>
  <c r="M12819" i="8"/>
  <c r="M12818" i="8"/>
  <c r="M12817" i="8"/>
  <c r="M12816" i="8"/>
  <c r="M12815" i="8"/>
  <c r="M12814" i="8"/>
  <c r="M12813" i="8"/>
  <c r="M12812" i="8"/>
  <c r="M12811" i="8"/>
  <c r="M12810" i="8"/>
  <c r="M12809" i="8"/>
  <c r="M12808" i="8"/>
  <c r="M12807" i="8"/>
  <c r="M12806" i="8"/>
  <c r="M12805" i="8"/>
  <c r="M12804" i="8"/>
  <c r="M12803" i="8"/>
  <c r="M12802" i="8"/>
  <c r="M12801" i="8"/>
  <c r="M12800" i="8"/>
  <c r="M12799" i="8"/>
  <c r="M12798" i="8"/>
  <c r="M12797" i="8"/>
  <c r="M12796" i="8"/>
  <c r="M12795" i="8"/>
  <c r="M12794" i="8"/>
  <c r="M12793" i="8"/>
  <c r="M12792" i="8"/>
  <c r="M12791" i="8"/>
  <c r="M12790" i="8"/>
  <c r="M12789" i="8"/>
  <c r="M12788" i="8"/>
  <c r="M12787" i="8"/>
  <c r="M12786" i="8"/>
  <c r="M12785" i="8"/>
  <c r="M12784" i="8"/>
  <c r="M12783" i="8"/>
  <c r="M12782" i="8"/>
  <c r="M12781" i="8"/>
  <c r="M12780" i="8"/>
  <c r="M12779" i="8"/>
  <c r="M12778" i="8"/>
  <c r="M12777" i="8"/>
  <c r="M12776" i="8"/>
  <c r="M12775" i="8"/>
  <c r="M12774" i="8"/>
  <c r="M12773" i="8"/>
  <c r="M12772" i="8"/>
  <c r="M12771" i="8"/>
  <c r="M12770" i="8"/>
  <c r="M12769" i="8"/>
  <c r="M12768" i="8"/>
  <c r="M12767" i="8"/>
  <c r="M12766" i="8"/>
  <c r="M12765" i="8"/>
  <c r="M12764" i="8"/>
  <c r="M12763" i="8"/>
  <c r="M12762" i="8"/>
  <c r="M12761" i="8"/>
  <c r="M12760" i="8"/>
  <c r="M12759" i="8"/>
  <c r="M12758" i="8"/>
  <c r="M12757" i="8"/>
  <c r="M12756" i="8"/>
  <c r="M12755" i="8"/>
  <c r="M12754" i="8"/>
  <c r="M12753" i="8"/>
  <c r="M12752" i="8"/>
  <c r="M12751" i="8"/>
  <c r="M12750" i="8"/>
  <c r="M12749" i="8"/>
  <c r="M12748" i="8"/>
  <c r="M12747" i="8"/>
  <c r="M12746" i="8"/>
  <c r="M12745" i="8"/>
  <c r="M12744" i="8"/>
  <c r="M12743" i="8"/>
  <c r="M12742" i="8"/>
  <c r="M12741" i="8"/>
  <c r="M12740" i="8"/>
  <c r="M12739" i="8"/>
  <c r="M12738" i="8"/>
  <c r="M12737" i="8"/>
  <c r="M12736" i="8"/>
  <c r="M12735" i="8"/>
  <c r="M12734" i="8"/>
  <c r="M12733" i="8"/>
  <c r="M12732" i="8"/>
  <c r="M12731" i="8"/>
  <c r="M12730" i="8"/>
  <c r="M12729" i="8"/>
  <c r="M12728" i="8"/>
  <c r="M12727" i="8"/>
  <c r="M12726" i="8"/>
  <c r="M12725" i="8"/>
  <c r="M12724" i="8"/>
  <c r="M12723" i="8"/>
  <c r="M12722" i="8"/>
  <c r="M12721" i="8"/>
  <c r="M12720" i="8"/>
  <c r="M12719" i="8"/>
  <c r="M12718" i="8"/>
  <c r="M12717" i="8"/>
  <c r="M12716" i="8"/>
  <c r="M12715" i="8"/>
  <c r="M12714" i="8"/>
  <c r="M12713" i="8"/>
  <c r="M12712" i="8"/>
  <c r="M12711" i="8"/>
  <c r="M12710" i="8"/>
  <c r="M12709" i="8"/>
  <c r="M12708" i="8"/>
  <c r="M12707" i="8"/>
  <c r="M12706" i="8"/>
  <c r="M12705" i="8"/>
  <c r="M12704" i="8"/>
  <c r="M12703" i="8"/>
  <c r="M12702" i="8"/>
  <c r="M12701" i="8"/>
  <c r="M12700" i="8"/>
  <c r="M12699" i="8"/>
  <c r="M12698" i="8"/>
  <c r="M12697" i="8"/>
  <c r="M12696" i="8"/>
  <c r="M12695" i="8"/>
  <c r="M12694" i="8"/>
  <c r="M12693" i="8"/>
  <c r="M12692" i="8"/>
  <c r="M12691" i="8"/>
  <c r="M12690" i="8"/>
  <c r="M12689" i="8"/>
  <c r="M12688" i="8"/>
  <c r="M12687" i="8"/>
  <c r="M12686" i="8"/>
  <c r="M12685" i="8"/>
  <c r="M12684" i="8"/>
  <c r="M12683" i="8"/>
  <c r="M12682" i="8"/>
  <c r="M12681" i="8"/>
  <c r="M12680" i="8"/>
  <c r="M12679" i="8"/>
  <c r="M12678" i="8"/>
  <c r="M12677" i="8"/>
  <c r="M12676" i="8"/>
  <c r="M12675" i="8"/>
  <c r="M12674" i="8"/>
  <c r="M12673" i="8"/>
  <c r="M12672" i="8"/>
  <c r="M12671" i="8"/>
  <c r="M12670" i="8"/>
  <c r="M12669" i="8"/>
  <c r="M12668" i="8"/>
  <c r="M12667" i="8"/>
  <c r="M12666" i="8"/>
  <c r="M12665" i="8"/>
  <c r="M12664" i="8"/>
  <c r="M12663" i="8"/>
  <c r="M12662" i="8"/>
  <c r="M12661" i="8"/>
  <c r="M12660" i="8"/>
  <c r="M12659" i="8"/>
  <c r="M12658" i="8"/>
  <c r="M12657" i="8"/>
  <c r="M12656" i="8"/>
  <c r="M12655" i="8"/>
  <c r="M12654" i="8"/>
  <c r="M12653" i="8"/>
  <c r="M12652" i="8"/>
  <c r="M12651" i="8"/>
  <c r="M12650" i="8"/>
  <c r="M12649" i="8"/>
  <c r="M12648" i="8"/>
  <c r="M12647" i="8"/>
  <c r="M12646" i="8"/>
  <c r="M12645" i="8"/>
  <c r="M12644" i="8"/>
  <c r="M12643" i="8"/>
  <c r="M12642" i="8"/>
  <c r="M12641" i="8"/>
  <c r="M12640" i="8"/>
  <c r="M12639" i="8"/>
  <c r="M12638" i="8"/>
  <c r="M12637" i="8"/>
  <c r="M12636" i="8"/>
  <c r="M12635" i="8"/>
  <c r="M12634" i="8"/>
  <c r="M12633" i="8"/>
  <c r="M12632" i="8"/>
  <c r="M12631" i="8"/>
  <c r="M12630" i="8"/>
  <c r="M12629" i="8"/>
  <c r="M12628" i="8"/>
  <c r="M12627" i="8"/>
  <c r="M12626" i="8"/>
  <c r="M12625" i="8"/>
  <c r="M12624" i="8"/>
  <c r="M12623" i="8"/>
  <c r="M12622" i="8"/>
  <c r="M12621" i="8"/>
  <c r="M12620" i="8"/>
  <c r="M12619" i="8"/>
  <c r="M12618" i="8"/>
  <c r="M12617" i="8"/>
  <c r="M12616" i="8"/>
  <c r="M12615" i="8"/>
  <c r="M12614" i="8"/>
  <c r="M12613" i="8"/>
  <c r="M12612" i="8"/>
  <c r="M12611" i="8"/>
  <c r="M12610" i="8"/>
  <c r="M12609" i="8"/>
  <c r="M12608" i="8"/>
  <c r="M12607" i="8"/>
  <c r="M12606" i="8"/>
  <c r="M12605" i="8"/>
  <c r="M12604" i="8"/>
  <c r="M12603" i="8"/>
  <c r="M12602" i="8"/>
  <c r="M12601" i="8"/>
  <c r="M12600" i="8"/>
  <c r="M12599" i="8"/>
  <c r="M12598" i="8"/>
  <c r="M12597" i="8"/>
  <c r="M12596" i="8"/>
  <c r="M12595" i="8"/>
  <c r="M12594" i="8"/>
  <c r="M12593" i="8"/>
  <c r="M12592" i="8"/>
  <c r="M12591" i="8"/>
  <c r="M12590" i="8"/>
  <c r="M12589" i="8"/>
  <c r="M12588" i="8"/>
  <c r="M12587" i="8"/>
  <c r="M12586" i="8"/>
  <c r="M12585" i="8"/>
  <c r="M12584" i="8"/>
  <c r="M12583" i="8"/>
  <c r="M12582" i="8"/>
  <c r="M12581" i="8"/>
  <c r="M12580" i="8"/>
  <c r="M12579" i="8"/>
  <c r="M12578" i="8"/>
  <c r="M12577" i="8"/>
  <c r="M12576" i="8"/>
  <c r="M12575" i="8"/>
  <c r="M12574" i="8"/>
  <c r="M12573" i="8"/>
  <c r="M12572" i="8"/>
  <c r="M12571" i="8"/>
  <c r="M12570" i="8"/>
  <c r="M12569" i="8"/>
  <c r="M12568" i="8"/>
  <c r="M12567" i="8"/>
  <c r="M12566" i="8"/>
  <c r="M12565" i="8"/>
  <c r="M12564" i="8"/>
  <c r="M12563" i="8"/>
  <c r="M12562" i="8"/>
  <c r="M12561" i="8"/>
  <c r="M12560" i="8"/>
  <c r="M12559" i="8"/>
  <c r="M12558" i="8"/>
  <c r="M12557" i="8"/>
  <c r="M12556" i="8"/>
  <c r="M12555" i="8"/>
  <c r="M12554" i="8"/>
  <c r="M12553" i="8"/>
  <c r="M12552" i="8"/>
  <c r="M12551" i="8"/>
  <c r="M12550" i="8"/>
  <c r="M12549" i="8"/>
  <c r="M12548" i="8"/>
  <c r="M12547" i="8"/>
  <c r="M12546" i="8"/>
  <c r="M12545" i="8"/>
  <c r="M12544" i="8"/>
  <c r="M12543" i="8"/>
  <c r="M12542" i="8"/>
  <c r="M12541" i="8"/>
  <c r="M12540" i="8"/>
  <c r="M12539" i="8"/>
  <c r="M12538" i="8"/>
  <c r="M12537" i="8"/>
  <c r="M12536" i="8"/>
  <c r="M12535" i="8"/>
  <c r="M12534" i="8"/>
  <c r="M12533" i="8"/>
  <c r="M12532" i="8"/>
  <c r="M12531" i="8"/>
  <c r="M12530" i="8"/>
  <c r="M12529" i="8"/>
  <c r="M12528" i="8"/>
  <c r="M12527" i="8"/>
  <c r="M12526" i="8"/>
  <c r="M12525" i="8"/>
  <c r="M12524" i="8"/>
  <c r="M12523" i="8"/>
  <c r="M12522" i="8"/>
  <c r="M12521" i="8"/>
  <c r="M12520" i="8"/>
  <c r="M12519" i="8"/>
  <c r="M12518" i="8"/>
  <c r="M12517" i="8"/>
  <c r="M12516" i="8"/>
  <c r="M12515" i="8"/>
  <c r="M12514" i="8"/>
  <c r="M12513" i="8"/>
  <c r="M12512" i="8"/>
  <c r="M12511" i="8"/>
  <c r="M12510" i="8"/>
  <c r="M12509" i="8"/>
  <c r="M12508" i="8"/>
  <c r="M12507" i="8"/>
  <c r="M12506" i="8"/>
  <c r="M12505" i="8"/>
  <c r="M12504" i="8"/>
  <c r="M12503" i="8"/>
  <c r="M12502" i="8"/>
  <c r="M12501" i="8"/>
  <c r="M12500" i="8"/>
  <c r="M12499" i="8"/>
  <c r="M12498" i="8"/>
  <c r="M12497" i="8"/>
  <c r="M12496" i="8"/>
  <c r="M12495" i="8"/>
  <c r="M12494" i="8"/>
  <c r="M12493" i="8"/>
  <c r="M12492" i="8"/>
  <c r="M12491" i="8"/>
  <c r="M12490" i="8"/>
  <c r="M12489" i="8"/>
  <c r="M12488" i="8"/>
  <c r="M12487" i="8"/>
  <c r="M12486" i="8"/>
  <c r="M12485" i="8"/>
  <c r="M12484" i="8"/>
  <c r="M12483" i="8"/>
  <c r="M12482" i="8"/>
  <c r="M12481" i="8"/>
  <c r="M12480" i="8"/>
  <c r="M12479" i="8"/>
  <c r="M12478" i="8"/>
  <c r="M12477" i="8"/>
  <c r="M12476" i="8"/>
  <c r="M12475" i="8"/>
  <c r="M12474" i="8"/>
  <c r="M12473" i="8"/>
  <c r="M12472" i="8"/>
  <c r="M12471" i="8"/>
  <c r="M12470" i="8"/>
  <c r="M12469" i="8"/>
  <c r="M12468" i="8"/>
  <c r="M12467" i="8"/>
  <c r="M12466" i="8"/>
  <c r="M12465" i="8"/>
  <c r="M12464" i="8"/>
  <c r="M12463" i="8"/>
  <c r="M12462" i="8"/>
  <c r="M12461" i="8"/>
  <c r="M12460" i="8"/>
  <c r="M12459" i="8"/>
  <c r="M12458" i="8"/>
  <c r="M12457" i="8"/>
  <c r="M12456" i="8"/>
  <c r="M12455" i="8"/>
  <c r="M12454" i="8"/>
  <c r="M12453" i="8"/>
  <c r="M12452" i="8"/>
  <c r="M12451" i="8"/>
  <c r="M12450" i="8"/>
  <c r="M12449" i="8"/>
  <c r="M12448" i="8"/>
  <c r="M12447" i="8"/>
  <c r="M12446" i="8"/>
  <c r="M12445" i="8"/>
  <c r="M12444" i="8"/>
  <c r="M12443" i="8"/>
  <c r="M12442" i="8"/>
  <c r="M12441" i="8"/>
  <c r="M12440" i="8"/>
  <c r="M12439" i="8"/>
  <c r="M12438" i="8"/>
  <c r="M12437" i="8"/>
  <c r="M12436" i="8"/>
  <c r="M12435" i="8"/>
  <c r="M12434" i="8"/>
  <c r="M12433" i="8"/>
  <c r="M12432" i="8"/>
  <c r="M12431" i="8"/>
  <c r="M12430" i="8"/>
  <c r="M12429" i="8"/>
  <c r="M12428" i="8"/>
  <c r="M12427" i="8"/>
  <c r="M12426" i="8"/>
  <c r="B12" i="79"/>
  <c r="M12425" i="8"/>
  <c r="M12424" i="8"/>
  <c r="M12423" i="8"/>
  <c r="M12422" i="8"/>
  <c r="M12421" i="8"/>
  <c r="M12420" i="8"/>
  <c r="M12419" i="8"/>
  <c r="M12418" i="8"/>
  <c r="M12417" i="8"/>
  <c r="M12416" i="8"/>
  <c r="M12415" i="8"/>
  <c r="M12414" i="8"/>
  <c r="M12413" i="8"/>
  <c r="M12412" i="8"/>
  <c r="M12411" i="8"/>
  <c r="M12410" i="8"/>
  <c r="M12409" i="8"/>
  <c r="M12408" i="8"/>
  <c r="M12407" i="8"/>
  <c r="M12406" i="8"/>
  <c r="M12405" i="8"/>
  <c r="M12404" i="8"/>
  <c r="M12403" i="8"/>
  <c r="M12402" i="8"/>
  <c r="M12401" i="8"/>
  <c r="M12400" i="8"/>
  <c r="M12399" i="8"/>
  <c r="M12398" i="8"/>
  <c r="M12397" i="8"/>
  <c r="M12396" i="8"/>
  <c r="M12395" i="8"/>
  <c r="M12394" i="8"/>
  <c r="M12393" i="8"/>
  <c r="M12392" i="8"/>
  <c r="M12391" i="8"/>
  <c r="M12390" i="8"/>
  <c r="M12389" i="8"/>
  <c r="M12388" i="8"/>
  <c r="M12387" i="8"/>
  <c r="M12386" i="8"/>
  <c r="M12385" i="8"/>
  <c r="M12384" i="8"/>
  <c r="M12383" i="8"/>
  <c r="M12382" i="8"/>
  <c r="M12381" i="8"/>
  <c r="M12380" i="8"/>
  <c r="M12379" i="8"/>
  <c r="M12378" i="8"/>
  <c r="M12377" i="8"/>
  <c r="M12376" i="8"/>
  <c r="M12375" i="8"/>
  <c r="M12374" i="8"/>
  <c r="M12373" i="8"/>
  <c r="M12372" i="8"/>
  <c r="M12371" i="8"/>
  <c r="M12370" i="8"/>
  <c r="M12369" i="8"/>
  <c r="M12368" i="8"/>
  <c r="M12367" i="8"/>
  <c r="M12366" i="8"/>
  <c r="M12365" i="8"/>
  <c r="M12364" i="8"/>
  <c r="M12363" i="8"/>
  <c r="M12362" i="8"/>
  <c r="M12361" i="8"/>
  <c r="M12360" i="8"/>
  <c r="M12359" i="8"/>
  <c r="M12358" i="8"/>
  <c r="M12357" i="8"/>
  <c r="M12356" i="8"/>
  <c r="M12355" i="8"/>
  <c r="M12354" i="8"/>
  <c r="M12353" i="8"/>
  <c r="M12352" i="8"/>
  <c r="M12351" i="8"/>
  <c r="M12350" i="8"/>
  <c r="M12349" i="8"/>
  <c r="M12348" i="8"/>
  <c r="M12347" i="8"/>
  <c r="M12346" i="8"/>
  <c r="M12345" i="8"/>
  <c r="M12344" i="8"/>
  <c r="M12343" i="8"/>
  <c r="M12342" i="8"/>
  <c r="M12341" i="8"/>
  <c r="M12340" i="8"/>
  <c r="M12339" i="8"/>
  <c r="M12338" i="8"/>
  <c r="M12337" i="8"/>
  <c r="M12336" i="8"/>
  <c r="M12335" i="8"/>
  <c r="M12334" i="8"/>
  <c r="M12333" i="8"/>
  <c r="M12332" i="8"/>
  <c r="M12331" i="8"/>
  <c r="M12330" i="8"/>
  <c r="M12329" i="8"/>
  <c r="M12328" i="8"/>
  <c r="M12327" i="8"/>
  <c r="M12326" i="8"/>
  <c r="M12325" i="8"/>
  <c r="M12324" i="8"/>
  <c r="M12323" i="8"/>
  <c r="M12322" i="8"/>
  <c r="M12321" i="8"/>
  <c r="M12320" i="8"/>
  <c r="M12319" i="8"/>
  <c r="M12318" i="8"/>
  <c r="M12317" i="8"/>
  <c r="M12316" i="8"/>
  <c r="M12315" i="8"/>
  <c r="M12314" i="8"/>
  <c r="M12313" i="8"/>
  <c r="M12312" i="8"/>
  <c r="M12311" i="8"/>
  <c r="M12310" i="8"/>
  <c r="M12309" i="8"/>
  <c r="M12308" i="8"/>
  <c r="M12307" i="8"/>
  <c r="M12306" i="8"/>
  <c r="M12305" i="8"/>
  <c r="M12304" i="8"/>
  <c r="M12303" i="8"/>
  <c r="M12302" i="8"/>
  <c r="M12301" i="8"/>
  <c r="M12300" i="8"/>
  <c r="M12299" i="8"/>
  <c r="M12298" i="8"/>
  <c r="M12297" i="8"/>
  <c r="M12296" i="8"/>
  <c r="M12295" i="8"/>
  <c r="M12294" i="8"/>
  <c r="M12293" i="8"/>
  <c r="M12292" i="8"/>
  <c r="M12291" i="8"/>
  <c r="M12290" i="8"/>
  <c r="M12289" i="8"/>
  <c r="M12288" i="8"/>
  <c r="M12287" i="8"/>
  <c r="M12286" i="8"/>
  <c r="M12285" i="8"/>
  <c r="M12284" i="8"/>
  <c r="M12283" i="8"/>
  <c r="M12282" i="8"/>
  <c r="M12281" i="8"/>
  <c r="M12280" i="8"/>
  <c r="M12279" i="8"/>
  <c r="M12278" i="8"/>
  <c r="M12277" i="8"/>
  <c r="M12276" i="8"/>
  <c r="M12275" i="8"/>
  <c r="M12274" i="8"/>
  <c r="M12273" i="8"/>
  <c r="M12272" i="8"/>
  <c r="M12271" i="8"/>
  <c r="M12270" i="8"/>
  <c r="M12269" i="8"/>
  <c r="M12268" i="8"/>
  <c r="M12267" i="8"/>
  <c r="M12266" i="8"/>
  <c r="M12265" i="8"/>
  <c r="M12264" i="8"/>
  <c r="M12263" i="8"/>
  <c r="M12262" i="8"/>
  <c r="M12261" i="8"/>
  <c r="M12260" i="8"/>
  <c r="M12259" i="8"/>
  <c r="M12258" i="8"/>
  <c r="M12257" i="8"/>
  <c r="M12256" i="8"/>
  <c r="M12255" i="8"/>
  <c r="M12254" i="8"/>
  <c r="M12253" i="8"/>
  <c r="M12252" i="8"/>
  <c r="M12251" i="8"/>
  <c r="M12250" i="8"/>
  <c r="M12249" i="8"/>
  <c r="M12248" i="8"/>
  <c r="M12247" i="8"/>
  <c r="M12246" i="8"/>
  <c r="M12245" i="8"/>
  <c r="M12244" i="8"/>
  <c r="M12243" i="8"/>
  <c r="M12242" i="8"/>
  <c r="M12241" i="8"/>
  <c r="M12240" i="8"/>
  <c r="M12239" i="8"/>
  <c r="M12238" i="8"/>
  <c r="M12237" i="8"/>
  <c r="M12236" i="8"/>
  <c r="M12235" i="8"/>
  <c r="M12234" i="8"/>
  <c r="M12233" i="8"/>
  <c r="M12232" i="8"/>
  <c r="M12231" i="8"/>
  <c r="M12230" i="8"/>
  <c r="M12229" i="8"/>
  <c r="M12228" i="8"/>
  <c r="M12227" i="8"/>
  <c r="M12226" i="8"/>
  <c r="M12225" i="8"/>
  <c r="M12224" i="8"/>
  <c r="M12223" i="8"/>
  <c r="M12222" i="8"/>
  <c r="M12221" i="8"/>
  <c r="M12220" i="8"/>
  <c r="M12219" i="8"/>
  <c r="M12218" i="8"/>
  <c r="M12217" i="8"/>
  <c r="M12216" i="8"/>
  <c r="M12215" i="8"/>
  <c r="M12214" i="8"/>
  <c r="M12213" i="8"/>
  <c r="M12212" i="8"/>
  <c r="M12211" i="8"/>
  <c r="M12210" i="8"/>
  <c r="M12209" i="8"/>
  <c r="M12208" i="8"/>
  <c r="M12207" i="8"/>
  <c r="M12206" i="8"/>
  <c r="M12205" i="8"/>
  <c r="M12204" i="8"/>
  <c r="M12203" i="8"/>
  <c r="M12202" i="8"/>
  <c r="M12201" i="8"/>
  <c r="M12200" i="8"/>
  <c r="M12199" i="8"/>
  <c r="M12198" i="8"/>
  <c r="M12197" i="8"/>
  <c r="M12196" i="8"/>
  <c r="M12195" i="8"/>
  <c r="M12194" i="8"/>
  <c r="M12193" i="8"/>
  <c r="M12192" i="8"/>
  <c r="M12191" i="8"/>
  <c r="M12190" i="8"/>
  <c r="M12189" i="8"/>
  <c r="M12188" i="8"/>
  <c r="M12187" i="8"/>
  <c r="M12186" i="8"/>
  <c r="M12185" i="8"/>
  <c r="M12184" i="8"/>
  <c r="M12183" i="8"/>
  <c r="M12182" i="8"/>
  <c r="M12181" i="8"/>
  <c r="M12180" i="8"/>
  <c r="M12179" i="8"/>
  <c r="M12178" i="8"/>
  <c r="M12177" i="8"/>
  <c r="M12176" i="8"/>
  <c r="M12175" i="8"/>
  <c r="M12174" i="8"/>
  <c r="M12173" i="8"/>
  <c r="M12172" i="8"/>
  <c r="M12171" i="8"/>
  <c r="M12170" i="8"/>
  <c r="M12169" i="8"/>
  <c r="M12168" i="8"/>
  <c r="M12167" i="8"/>
  <c r="M12166" i="8"/>
  <c r="M12165" i="8"/>
  <c r="M12164" i="8"/>
  <c r="M12163" i="8"/>
  <c r="M12162" i="8"/>
  <c r="M12161" i="8"/>
  <c r="M12160" i="8"/>
  <c r="M12159" i="8"/>
  <c r="M12158" i="8"/>
  <c r="M12157" i="8"/>
  <c r="M12156" i="8"/>
  <c r="M12155" i="8"/>
  <c r="M12154" i="8"/>
  <c r="M12153" i="8"/>
  <c r="M12152" i="8"/>
  <c r="M12151" i="8"/>
  <c r="M12150" i="8"/>
  <c r="M12149" i="8"/>
  <c r="M12148" i="8"/>
  <c r="M12147" i="8"/>
  <c r="M12146" i="8"/>
  <c r="M12145" i="8"/>
  <c r="M12144" i="8"/>
  <c r="M12143" i="8"/>
  <c r="M12142" i="8"/>
  <c r="M12141" i="8"/>
  <c r="M12140" i="8"/>
  <c r="M12139" i="8"/>
  <c r="M12138" i="8"/>
  <c r="M12137" i="8"/>
  <c r="M12136" i="8"/>
  <c r="M12135" i="8"/>
  <c r="M12134" i="8"/>
  <c r="M12133" i="8"/>
  <c r="M12132" i="8"/>
  <c r="M12131" i="8"/>
  <c r="M12130" i="8"/>
  <c r="M12129" i="8"/>
  <c r="M12128" i="8"/>
  <c r="M11963" i="8"/>
  <c r="M11964" i="8"/>
  <c r="M11965" i="8"/>
  <c r="M11966" i="8"/>
  <c r="M11967" i="8"/>
  <c r="M11968" i="8"/>
  <c r="M11969" i="8"/>
  <c r="M11970" i="8"/>
  <c r="M11971" i="8"/>
  <c r="M11972" i="8"/>
  <c r="M11973" i="8"/>
  <c r="M11974" i="8"/>
  <c r="M11975" i="8"/>
  <c r="M11976" i="8"/>
  <c r="M11977" i="8"/>
  <c r="M11978" i="8"/>
  <c r="M11979" i="8"/>
  <c r="M11980" i="8"/>
  <c r="M11981" i="8"/>
  <c r="M11982" i="8"/>
  <c r="M11983" i="8"/>
  <c r="M11984" i="8"/>
  <c r="M11985" i="8"/>
  <c r="M11986" i="8"/>
  <c r="M11987" i="8"/>
  <c r="M11988" i="8"/>
  <c r="M11989" i="8"/>
  <c r="M11990" i="8"/>
  <c r="M11991" i="8"/>
  <c r="M11992" i="8"/>
  <c r="M11993" i="8"/>
  <c r="M11994" i="8"/>
  <c r="M11995" i="8"/>
  <c r="M11996" i="8"/>
  <c r="M11997" i="8"/>
  <c r="M11998" i="8"/>
  <c r="M11999" i="8"/>
  <c r="M12000" i="8"/>
  <c r="M12001" i="8"/>
  <c r="M12002" i="8"/>
  <c r="M12003" i="8"/>
  <c r="M12004" i="8"/>
  <c r="M12005" i="8"/>
  <c r="M12006" i="8"/>
  <c r="M12007" i="8"/>
  <c r="M12008" i="8"/>
  <c r="M12009" i="8"/>
  <c r="M12010" i="8"/>
  <c r="M12011" i="8"/>
  <c r="M12012" i="8"/>
  <c r="M12013" i="8"/>
  <c r="M12014" i="8"/>
  <c r="M12015" i="8"/>
  <c r="M12016" i="8"/>
  <c r="M12017" i="8"/>
  <c r="M12018" i="8"/>
  <c r="M12019" i="8"/>
  <c r="M12020" i="8"/>
  <c r="M12021" i="8"/>
  <c r="M12022" i="8"/>
  <c r="M12023" i="8"/>
  <c r="M12024" i="8"/>
  <c r="M12025" i="8"/>
  <c r="M12026" i="8"/>
  <c r="M12027" i="8"/>
  <c r="M12028" i="8"/>
  <c r="M12029" i="8"/>
  <c r="M12030" i="8"/>
  <c r="M12031" i="8"/>
  <c r="M12032" i="8"/>
  <c r="M12033" i="8"/>
  <c r="M12034" i="8"/>
  <c r="M12035" i="8"/>
  <c r="M12036" i="8"/>
  <c r="M12037" i="8"/>
  <c r="M12038" i="8"/>
  <c r="M12039" i="8"/>
  <c r="M12040" i="8"/>
  <c r="M12041" i="8"/>
  <c r="M12042" i="8"/>
  <c r="M12043" i="8"/>
  <c r="M12044" i="8"/>
  <c r="M12045" i="8"/>
  <c r="M12046" i="8"/>
  <c r="M12047" i="8"/>
  <c r="M12048" i="8"/>
  <c r="M12049" i="8"/>
  <c r="M12050" i="8"/>
  <c r="M12051" i="8"/>
  <c r="M12052" i="8"/>
  <c r="M12053" i="8"/>
  <c r="M12054" i="8"/>
  <c r="M12055" i="8"/>
  <c r="M12056" i="8"/>
  <c r="M12057" i="8"/>
  <c r="M12058" i="8"/>
  <c r="M12059" i="8"/>
  <c r="M12060" i="8"/>
  <c r="M12061" i="8"/>
  <c r="M12062" i="8"/>
  <c r="M12063" i="8"/>
  <c r="M12064" i="8"/>
  <c r="M12065" i="8"/>
  <c r="M12066" i="8"/>
  <c r="M12067" i="8"/>
  <c r="M12068" i="8"/>
  <c r="M12069" i="8"/>
  <c r="M12070" i="8"/>
  <c r="M12071" i="8"/>
  <c r="M12072" i="8"/>
  <c r="M12073" i="8"/>
  <c r="M12074" i="8"/>
  <c r="M12075" i="8"/>
  <c r="M12076" i="8"/>
  <c r="M12077" i="8"/>
  <c r="M12078" i="8"/>
  <c r="M12079" i="8"/>
  <c r="M12080" i="8"/>
  <c r="M12081" i="8"/>
  <c r="M12082" i="8"/>
  <c r="M12083" i="8"/>
  <c r="M12084" i="8"/>
  <c r="M12085" i="8"/>
  <c r="M12086" i="8"/>
  <c r="M12087" i="8"/>
  <c r="M12088" i="8"/>
  <c r="M12089" i="8"/>
  <c r="M12090" i="8"/>
  <c r="M12091" i="8"/>
  <c r="M12092" i="8"/>
  <c r="M12093" i="8"/>
  <c r="M12094" i="8"/>
  <c r="M12095" i="8"/>
  <c r="M12096" i="8"/>
  <c r="M12097" i="8"/>
  <c r="M12098" i="8"/>
  <c r="M12099" i="8"/>
  <c r="M12100" i="8"/>
  <c r="M12101" i="8"/>
  <c r="M12102" i="8"/>
  <c r="M12103" i="8"/>
  <c r="M12104" i="8"/>
  <c r="M12105" i="8"/>
  <c r="M12106" i="8"/>
  <c r="M12107" i="8"/>
  <c r="M12108" i="8"/>
  <c r="M12109" i="8"/>
  <c r="M12110" i="8"/>
  <c r="M12111" i="8"/>
  <c r="M12112" i="8"/>
  <c r="M12113" i="8"/>
  <c r="M12114" i="8"/>
  <c r="M12115" i="8"/>
  <c r="M12116" i="8"/>
  <c r="M12117" i="8"/>
  <c r="M12118" i="8"/>
  <c r="M12119" i="8"/>
  <c r="M12120" i="8"/>
  <c r="M12121" i="8"/>
  <c r="M12122" i="8"/>
  <c r="M12123" i="8"/>
  <c r="M12124" i="8"/>
  <c r="M12125" i="8"/>
  <c r="M12126" i="8"/>
  <c r="M12127" i="8"/>
  <c r="M11002" i="8"/>
  <c r="M11003" i="8"/>
  <c r="M11004" i="8"/>
  <c r="M11005" i="8"/>
  <c r="M11006" i="8"/>
  <c r="M11007" i="8"/>
  <c r="M11008" i="8"/>
  <c r="M11009" i="8"/>
  <c r="M11010" i="8"/>
  <c r="M11011" i="8"/>
  <c r="M11012" i="8"/>
  <c r="M11013" i="8"/>
  <c r="M11014" i="8"/>
  <c r="M11015" i="8"/>
  <c r="M11016" i="8"/>
  <c r="M11017" i="8"/>
  <c r="M11018" i="8"/>
  <c r="M11019" i="8"/>
  <c r="M11020" i="8"/>
  <c r="M11021" i="8"/>
  <c r="M11022" i="8"/>
  <c r="M11023" i="8"/>
  <c r="M11024" i="8"/>
  <c r="M11025" i="8"/>
  <c r="M11026" i="8"/>
  <c r="M11027" i="8"/>
  <c r="M11028" i="8"/>
  <c r="M11029" i="8"/>
  <c r="M11030" i="8"/>
  <c r="M11031" i="8"/>
  <c r="M11032" i="8"/>
  <c r="M11033" i="8"/>
  <c r="M11034" i="8"/>
  <c r="M11035" i="8"/>
  <c r="M11036" i="8"/>
  <c r="M11037" i="8"/>
  <c r="M11038" i="8"/>
  <c r="M11039" i="8"/>
  <c r="M11040" i="8"/>
  <c r="M11041" i="8"/>
  <c r="M11042" i="8"/>
  <c r="M11043" i="8"/>
  <c r="M11044" i="8"/>
  <c r="M11045" i="8"/>
  <c r="M11046" i="8"/>
  <c r="M11047" i="8"/>
  <c r="M11048" i="8"/>
  <c r="M11049" i="8"/>
  <c r="M11050" i="8"/>
  <c r="M11051" i="8"/>
  <c r="M11052" i="8"/>
  <c r="M11053" i="8"/>
  <c r="M11054" i="8"/>
  <c r="M11055" i="8"/>
  <c r="M11056" i="8"/>
  <c r="M11057" i="8"/>
  <c r="M11058" i="8"/>
  <c r="M11059" i="8"/>
  <c r="M11060" i="8"/>
  <c r="M11061" i="8"/>
  <c r="M11062" i="8"/>
  <c r="M11063" i="8"/>
  <c r="M11064" i="8"/>
  <c r="M11065" i="8"/>
  <c r="M11066" i="8"/>
  <c r="M11067" i="8"/>
  <c r="M11068" i="8"/>
  <c r="M11069" i="8"/>
  <c r="M11070" i="8"/>
  <c r="M11071" i="8"/>
  <c r="M11072" i="8"/>
  <c r="M11073" i="8"/>
  <c r="M11074" i="8"/>
  <c r="M11075" i="8"/>
  <c r="M11076" i="8"/>
  <c r="M11077" i="8"/>
  <c r="M11078" i="8"/>
  <c r="M11079" i="8"/>
  <c r="M11080" i="8"/>
  <c r="M11081" i="8"/>
  <c r="M11082" i="8"/>
  <c r="M11083" i="8"/>
  <c r="M11084" i="8"/>
  <c r="M11085" i="8"/>
  <c r="M11086" i="8"/>
  <c r="M11087" i="8"/>
  <c r="M11088" i="8"/>
  <c r="M11089" i="8"/>
  <c r="M11090" i="8"/>
  <c r="M11091" i="8"/>
  <c r="M11092" i="8"/>
  <c r="M11093" i="8"/>
  <c r="M11094" i="8"/>
  <c r="M11095" i="8"/>
  <c r="M11096" i="8"/>
  <c r="M11097" i="8"/>
  <c r="M11098" i="8"/>
  <c r="M11099" i="8"/>
  <c r="M11100" i="8"/>
  <c r="M11101" i="8"/>
  <c r="M11102" i="8"/>
  <c r="M11103" i="8"/>
  <c r="M11104" i="8"/>
  <c r="M11105" i="8"/>
  <c r="M11106" i="8"/>
  <c r="M11107" i="8"/>
  <c r="M11108" i="8"/>
  <c r="M11109" i="8"/>
  <c r="M11110" i="8"/>
  <c r="M11111" i="8"/>
  <c r="M11112" i="8"/>
  <c r="M11113" i="8"/>
  <c r="M11114" i="8"/>
  <c r="M11115" i="8"/>
  <c r="M11116" i="8"/>
  <c r="M11117" i="8"/>
  <c r="M11118" i="8"/>
  <c r="M11119" i="8"/>
  <c r="M11120" i="8"/>
  <c r="M11121" i="8"/>
  <c r="M11122" i="8"/>
  <c r="M11123" i="8"/>
  <c r="M11124" i="8"/>
  <c r="M11125" i="8"/>
  <c r="M11126" i="8"/>
  <c r="M11127" i="8"/>
  <c r="M11128" i="8"/>
  <c r="M11129" i="8"/>
  <c r="M11130" i="8"/>
  <c r="M11131" i="8"/>
  <c r="M11132" i="8"/>
  <c r="M11133" i="8"/>
  <c r="M11134" i="8"/>
  <c r="M11135" i="8"/>
  <c r="M11136" i="8"/>
  <c r="M11137" i="8"/>
  <c r="M11138" i="8"/>
  <c r="M11139" i="8"/>
  <c r="M11140" i="8"/>
  <c r="M11141" i="8"/>
  <c r="M11142" i="8"/>
  <c r="M11143" i="8"/>
  <c r="M11144" i="8"/>
  <c r="M11145" i="8"/>
  <c r="M11146" i="8"/>
  <c r="M11147" i="8"/>
  <c r="M11148" i="8"/>
  <c r="M11149" i="8"/>
  <c r="M11150" i="8"/>
  <c r="M11151" i="8"/>
  <c r="M11152" i="8"/>
  <c r="M11153" i="8"/>
  <c r="M11154" i="8"/>
  <c r="M11155" i="8"/>
  <c r="M11156" i="8"/>
  <c r="M11157" i="8"/>
  <c r="M11158" i="8"/>
  <c r="M11159" i="8"/>
  <c r="M11160" i="8"/>
  <c r="M11161" i="8"/>
  <c r="M11162" i="8"/>
  <c r="M11163" i="8"/>
  <c r="M11164" i="8"/>
  <c r="M11165" i="8"/>
  <c r="M11166" i="8"/>
  <c r="M11167" i="8"/>
  <c r="M11168" i="8"/>
  <c r="M11169" i="8"/>
  <c r="M11170" i="8"/>
  <c r="M11171" i="8"/>
  <c r="M11172" i="8"/>
  <c r="M11173" i="8"/>
  <c r="M11174" i="8"/>
  <c r="M11175" i="8"/>
  <c r="M11176" i="8"/>
  <c r="M11177" i="8"/>
  <c r="M11178" i="8"/>
  <c r="M11179" i="8"/>
  <c r="M11180" i="8"/>
  <c r="M11181" i="8"/>
  <c r="M11182" i="8"/>
  <c r="M11183" i="8"/>
  <c r="M11184" i="8"/>
  <c r="M11185" i="8"/>
  <c r="M11186" i="8"/>
  <c r="M11187" i="8"/>
  <c r="M11188" i="8"/>
  <c r="M11189" i="8"/>
  <c r="M11190" i="8"/>
  <c r="M11191" i="8"/>
  <c r="M11192" i="8"/>
  <c r="M11193" i="8"/>
  <c r="M11194" i="8"/>
  <c r="M11195" i="8"/>
  <c r="M11196" i="8"/>
  <c r="M11197" i="8"/>
  <c r="M11198" i="8"/>
  <c r="M11199" i="8"/>
  <c r="M11200" i="8"/>
  <c r="M11201" i="8"/>
  <c r="M11202" i="8"/>
  <c r="M11203" i="8"/>
  <c r="M11204" i="8"/>
  <c r="M11205" i="8"/>
  <c r="M11206" i="8"/>
  <c r="M11207" i="8"/>
  <c r="M11208" i="8"/>
  <c r="M11209" i="8"/>
  <c r="M11210" i="8"/>
  <c r="M11211" i="8"/>
  <c r="M11212" i="8"/>
  <c r="M11213" i="8"/>
  <c r="M11214" i="8"/>
  <c r="M11215" i="8"/>
  <c r="M11216" i="8"/>
  <c r="M11217" i="8"/>
  <c r="M11218" i="8"/>
  <c r="M11219" i="8"/>
  <c r="M11220" i="8"/>
  <c r="M11221" i="8"/>
  <c r="M11222" i="8"/>
  <c r="M11223" i="8"/>
  <c r="M11224" i="8"/>
  <c r="M11225" i="8"/>
  <c r="M11226" i="8"/>
  <c r="M11227" i="8"/>
  <c r="M11228" i="8"/>
  <c r="M11229" i="8"/>
  <c r="M11230" i="8"/>
  <c r="M11231" i="8"/>
  <c r="M11232" i="8"/>
  <c r="M11233" i="8"/>
  <c r="M11234" i="8"/>
  <c r="M11235" i="8"/>
  <c r="M11236" i="8"/>
  <c r="M11237" i="8"/>
  <c r="M11238" i="8"/>
  <c r="M11239" i="8"/>
  <c r="M11240" i="8"/>
  <c r="M11241" i="8"/>
  <c r="M11242" i="8"/>
  <c r="M11243" i="8"/>
  <c r="M11244" i="8"/>
  <c r="M11245" i="8"/>
  <c r="M11246" i="8"/>
  <c r="M11247" i="8"/>
  <c r="M11248" i="8"/>
  <c r="M11249" i="8"/>
  <c r="M11250" i="8"/>
  <c r="M11251" i="8"/>
  <c r="M11252" i="8"/>
  <c r="M11253" i="8"/>
  <c r="M11254" i="8"/>
  <c r="M11255" i="8"/>
  <c r="M11256" i="8"/>
  <c r="M11257" i="8"/>
  <c r="M11258" i="8"/>
  <c r="M11259" i="8"/>
  <c r="M11260" i="8"/>
  <c r="M11261" i="8"/>
  <c r="M11262" i="8"/>
  <c r="M11263" i="8"/>
  <c r="M11264" i="8"/>
  <c r="M11265" i="8"/>
  <c r="M11266" i="8"/>
  <c r="M11267" i="8"/>
  <c r="M11268" i="8"/>
  <c r="M11269" i="8"/>
  <c r="M11270" i="8"/>
  <c r="M11271" i="8"/>
  <c r="M11272" i="8"/>
  <c r="M11273" i="8"/>
  <c r="M11274" i="8"/>
  <c r="M11275" i="8"/>
  <c r="M11276" i="8"/>
  <c r="M11277" i="8"/>
  <c r="M11278" i="8"/>
  <c r="M11279" i="8"/>
  <c r="M11280" i="8"/>
  <c r="M11281" i="8"/>
  <c r="M11282" i="8"/>
  <c r="M11283" i="8"/>
  <c r="M11284" i="8"/>
  <c r="M11285" i="8"/>
  <c r="M11286" i="8"/>
  <c r="M11287" i="8"/>
  <c r="M11288" i="8"/>
  <c r="M11289" i="8"/>
  <c r="M11290" i="8"/>
  <c r="M11291" i="8"/>
  <c r="M11292" i="8"/>
  <c r="M11293" i="8"/>
  <c r="M11294" i="8"/>
  <c r="M11295" i="8"/>
  <c r="M11296" i="8"/>
  <c r="M11297" i="8"/>
  <c r="M11298" i="8"/>
  <c r="M11299" i="8"/>
  <c r="M11300" i="8"/>
  <c r="M11301" i="8"/>
  <c r="M11302" i="8"/>
  <c r="M11303" i="8"/>
  <c r="M11304" i="8"/>
  <c r="M11305" i="8"/>
  <c r="M11306" i="8"/>
  <c r="M11307" i="8"/>
  <c r="M11308" i="8"/>
  <c r="M11309" i="8"/>
  <c r="M11310" i="8"/>
  <c r="M11311" i="8"/>
  <c r="M11312" i="8"/>
  <c r="M11313" i="8"/>
  <c r="M11314" i="8"/>
  <c r="M11315" i="8"/>
  <c r="M11316" i="8"/>
  <c r="M11317" i="8"/>
  <c r="M11318" i="8"/>
  <c r="M11319" i="8"/>
  <c r="M11320" i="8"/>
  <c r="M11321" i="8"/>
  <c r="M11322" i="8"/>
  <c r="M11323" i="8"/>
  <c r="M11324" i="8"/>
  <c r="M11325" i="8"/>
  <c r="M11326" i="8"/>
  <c r="M11327" i="8"/>
  <c r="M11328" i="8"/>
  <c r="M11329" i="8"/>
  <c r="M11330" i="8"/>
  <c r="M11331" i="8"/>
  <c r="M11332" i="8"/>
  <c r="M11333" i="8"/>
  <c r="M11334" i="8"/>
  <c r="M11335" i="8"/>
  <c r="M11336" i="8"/>
  <c r="M11337" i="8"/>
  <c r="M11338" i="8"/>
  <c r="M11339" i="8"/>
  <c r="M11340" i="8"/>
  <c r="M11341" i="8"/>
  <c r="M11342" i="8"/>
  <c r="M11343" i="8"/>
  <c r="M11344" i="8"/>
  <c r="M11345" i="8"/>
  <c r="M11346" i="8"/>
  <c r="M11347" i="8"/>
  <c r="M11348" i="8"/>
  <c r="M11349" i="8"/>
  <c r="M11350" i="8"/>
  <c r="M11351" i="8"/>
  <c r="M11352" i="8"/>
  <c r="M11353" i="8"/>
  <c r="M11354" i="8"/>
  <c r="M11355" i="8"/>
  <c r="M11356" i="8"/>
  <c r="M11357" i="8"/>
  <c r="M11358" i="8"/>
  <c r="M11359" i="8"/>
  <c r="M11360" i="8"/>
  <c r="M11361" i="8"/>
  <c r="M11362" i="8"/>
  <c r="M11363" i="8"/>
  <c r="M11364" i="8"/>
  <c r="M11365" i="8"/>
  <c r="M11366" i="8"/>
  <c r="M11367" i="8"/>
  <c r="M11368" i="8"/>
  <c r="M11369" i="8"/>
  <c r="M11370" i="8"/>
  <c r="M11371" i="8"/>
  <c r="M11372" i="8"/>
  <c r="M11373" i="8"/>
  <c r="M11374" i="8"/>
  <c r="M11375" i="8"/>
  <c r="M11376" i="8"/>
  <c r="M11377" i="8"/>
  <c r="M11378" i="8"/>
  <c r="M11379" i="8"/>
  <c r="M11380" i="8"/>
  <c r="M11381" i="8"/>
  <c r="M11382" i="8"/>
  <c r="M11383" i="8"/>
  <c r="M11384" i="8"/>
  <c r="M11385" i="8"/>
  <c r="M11386" i="8"/>
  <c r="M11387" i="8"/>
  <c r="M11388" i="8"/>
  <c r="M11389" i="8"/>
  <c r="M11390" i="8"/>
  <c r="M11391" i="8"/>
  <c r="M11392" i="8"/>
  <c r="M11393" i="8"/>
  <c r="M11394" i="8"/>
  <c r="M11395" i="8"/>
  <c r="M11396" i="8"/>
  <c r="M11397" i="8"/>
  <c r="M11398" i="8"/>
  <c r="M11399" i="8"/>
  <c r="M11400" i="8"/>
  <c r="M11401" i="8"/>
  <c r="M11402" i="8"/>
  <c r="M11403" i="8"/>
  <c r="M11404" i="8"/>
  <c r="M11405" i="8"/>
  <c r="M11406" i="8"/>
  <c r="M11407" i="8"/>
  <c r="M11408" i="8"/>
  <c r="M11409" i="8"/>
  <c r="M11410" i="8"/>
  <c r="M11411" i="8"/>
  <c r="M11412" i="8"/>
  <c r="M11413" i="8"/>
  <c r="M11414" i="8"/>
  <c r="M11415" i="8"/>
  <c r="M11416" i="8"/>
  <c r="M11417" i="8"/>
  <c r="M11418" i="8"/>
  <c r="M11419" i="8"/>
  <c r="M11420" i="8"/>
  <c r="M11421" i="8"/>
  <c r="M11422" i="8"/>
  <c r="M11423" i="8"/>
  <c r="M11424" i="8"/>
  <c r="M11425" i="8"/>
  <c r="M11426" i="8"/>
  <c r="M11427" i="8"/>
  <c r="M11428" i="8"/>
  <c r="M11429" i="8"/>
  <c r="M11430" i="8"/>
  <c r="M11431" i="8"/>
  <c r="M11432" i="8"/>
  <c r="M11433" i="8"/>
  <c r="M11434" i="8"/>
  <c r="M11435" i="8"/>
  <c r="M11436" i="8"/>
  <c r="M11437" i="8"/>
  <c r="M11438" i="8"/>
  <c r="M11439" i="8"/>
  <c r="M11440" i="8"/>
  <c r="M11441" i="8"/>
  <c r="M11442" i="8"/>
  <c r="M11443" i="8"/>
  <c r="M11444" i="8"/>
  <c r="M11445" i="8"/>
  <c r="M11446" i="8"/>
  <c r="M11447" i="8"/>
  <c r="M11448" i="8"/>
  <c r="M11449" i="8"/>
  <c r="M11450" i="8"/>
  <c r="M11451" i="8"/>
  <c r="M11452" i="8"/>
  <c r="M11453" i="8"/>
  <c r="M11454" i="8"/>
  <c r="M11455" i="8"/>
  <c r="M11456" i="8"/>
  <c r="M11457" i="8"/>
  <c r="M11458" i="8"/>
  <c r="M11459" i="8"/>
  <c r="M11460" i="8"/>
  <c r="M11461" i="8"/>
  <c r="M11462" i="8"/>
  <c r="M11463" i="8"/>
  <c r="M11464" i="8"/>
  <c r="M11465" i="8"/>
  <c r="M11466" i="8"/>
  <c r="M11467" i="8"/>
  <c r="M11468" i="8"/>
  <c r="M11469" i="8"/>
  <c r="M11470" i="8"/>
  <c r="M11471" i="8"/>
  <c r="M11472" i="8"/>
  <c r="M11473" i="8"/>
  <c r="M11474" i="8"/>
  <c r="M11475" i="8"/>
  <c r="M11476" i="8"/>
  <c r="M11477" i="8"/>
  <c r="M11478" i="8"/>
  <c r="M11479" i="8"/>
  <c r="M11480" i="8"/>
  <c r="M11481" i="8"/>
  <c r="M11482" i="8"/>
  <c r="M11483" i="8"/>
  <c r="M11484" i="8"/>
  <c r="M11485" i="8"/>
  <c r="M11486" i="8"/>
  <c r="M11487" i="8"/>
  <c r="M11488" i="8"/>
  <c r="M11489" i="8"/>
  <c r="M11490" i="8"/>
  <c r="M11491" i="8"/>
  <c r="M11492" i="8"/>
  <c r="M11493" i="8"/>
  <c r="M11494" i="8"/>
  <c r="M11495" i="8"/>
  <c r="M11496" i="8"/>
  <c r="M11497" i="8"/>
  <c r="M11498" i="8"/>
  <c r="M11499" i="8"/>
  <c r="M11500" i="8"/>
  <c r="M11501" i="8"/>
  <c r="M11502" i="8"/>
  <c r="M11503" i="8"/>
  <c r="M11504" i="8"/>
  <c r="M11505" i="8"/>
  <c r="M11506" i="8"/>
  <c r="M11507" i="8"/>
  <c r="M11508" i="8"/>
  <c r="M11509" i="8"/>
  <c r="M11510" i="8"/>
  <c r="M11511" i="8"/>
  <c r="M11512" i="8"/>
  <c r="M11513" i="8"/>
  <c r="M11514" i="8"/>
  <c r="M11515" i="8"/>
  <c r="M11516" i="8"/>
  <c r="M11517" i="8"/>
  <c r="M11518" i="8"/>
  <c r="M11519" i="8"/>
  <c r="M11520" i="8"/>
  <c r="M11521" i="8"/>
  <c r="M11522" i="8"/>
  <c r="M11523" i="8"/>
  <c r="M11524" i="8"/>
  <c r="M11525" i="8"/>
  <c r="M11526" i="8"/>
  <c r="M11527" i="8"/>
  <c r="M11528" i="8"/>
  <c r="M11529" i="8"/>
  <c r="M11530" i="8"/>
  <c r="M11531" i="8"/>
  <c r="M11532" i="8"/>
  <c r="M11533" i="8"/>
  <c r="M11534" i="8"/>
  <c r="M11535" i="8"/>
  <c r="M11536" i="8"/>
  <c r="M11537" i="8"/>
  <c r="M11538" i="8"/>
  <c r="M11539" i="8"/>
  <c r="M11540" i="8"/>
  <c r="M11541" i="8"/>
  <c r="M11542" i="8"/>
  <c r="M11543" i="8"/>
  <c r="M11544" i="8"/>
  <c r="M11545" i="8"/>
  <c r="M11546" i="8"/>
  <c r="M11547" i="8"/>
  <c r="M11548" i="8"/>
  <c r="M11549" i="8"/>
  <c r="M11550" i="8"/>
  <c r="M11551" i="8"/>
  <c r="M11552" i="8"/>
  <c r="M11553" i="8"/>
  <c r="M11554" i="8"/>
  <c r="M11555" i="8"/>
  <c r="M11556" i="8"/>
  <c r="M11557" i="8"/>
  <c r="M11558" i="8"/>
  <c r="M11559" i="8"/>
  <c r="M11560" i="8"/>
  <c r="M11561" i="8"/>
  <c r="M11562" i="8"/>
  <c r="M11563" i="8"/>
  <c r="M11564" i="8"/>
  <c r="M11565" i="8"/>
  <c r="M11566" i="8"/>
  <c r="M11567" i="8"/>
  <c r="M11568" i="8"/>
  <c r="M11569" i="8"/>
  <c r="M11570" i="8"/>
  <c r="M11571" i="8"/>
  <c r="M11572" i="8"/>
  <c r="M11573" i="8"/>
  <c r="M11574" i="8"/>
  <c r="M11575" i="8"/>
  <c r="M11576" i="8"/>
  <c r="M11577" i="8"/>
  <c r="M11578" i="8"/>
  <c r="M11579" i="8"/>
  <c r="M11580" i="8"/>
  <c r="M11581" i="8"/>
  <c r="M11582" i="8"/>
  <c r="M11583" i="8"/>
  <c r="M11584" i="8"/>
  <c r="M11585" i="8"/>
  <c r="M11586" i="8"/>
  <c r="M11587" i="8"/>
  <c r="M11588" i="8"/>
  <c r="M11589" i="8"/>
  <c r="M11590" i="8"/>
  <c r="M11591" i="8"/>
  <c r="M11592" i="8"/>
  <c r="M11593" i="8"/>
  <c r="M11594" i="8"/>
  <c r="M11595" i="8"/>
  <c r="M11596" i="8"/>
  <c r="M11597" i="8"/>
  <c r="M11598" i="8"/>
  <c r="M11599" i="8"/>
  <c r="M11600" i="8"/>
  <c r="M11601" i="8"/>
  <c r="M11602" i="8"/>
  <c r="M11603" i="8"/>
  <c r="M11604" i="8"/>
  <c r="M11605" i="8"/>
  <c r="M11606" i="8"/>
  <c r="M11607" i="8"/>
  <c r="M11608" i="8"/>
  <c r="M11609" i="8"/>
  <c r="M11610" i="8"/>
  <c r="M11611" i="8"/>
  <c r="M11612" i="8"/>
  <c r="M11613" i="8"/>
  <c r="M11614" i="8"/>
  <c r="M11615" i="8"/>
  <c r="M11616" i="8"/>
  <c r="M11617" i="8"/>
  <c r="M11618" i="8"/>
  <c r="M11619" i="8"/>
  <c r="M11620" i="8"/>
  <c r="M11621" i="8"/>
  <c r="M11622" i="8"/>
  <c r="M11623" i="8"/>
  <c r="M11624" i="8"/>
  <c r="M11625" i="8"/>
  <c r="M11626" i="8"/>
  <c r="M11627" i="8"/>
  <c r="M11628" i="8"/>
  <c r="M11629" i="8"/>
  <c r="M11630" i="8"/>
  <c r="M11631" i="8"/>
  <c r="M11632" i="8"/>
  <c r="M11633" i="8"/>
  <c r="M11634" i="8"/>
  <c r="M11635" i="8"/>
  <c r="M11636" i="8"/>
  <c r="M11637" i="8"/>
  <c r="M11638" i="8"/>
  <c r="M11639" i="8"/>
  <c r="M11640" i="8"/>
  <c r="M11641" i="8"/>
  <c r="M11642" i="8"/>
  <c r="M11643" i="8"/>
  <c r="M11644" i="8"/>
  <c r="M11645" i="8"/>
  <c r="M11646" i="8"/>
  <c r="M11647" i="8"/>
  <c r="M11648" i="8"/>
  <c r="M11649" i="8"/>
  <c r="M11650" i="8"/>
  <c r="M11651" i="8"/>
  <c r="M11652" i="8"/>
  <c r="M11653" i="8"/>
  <c r="M11654" i="8"/>
  <c r="M11655" i="8"/>
  <c r="M11656" i="8"/>
  <c r="M11657" i="8"/>
  <c r="M11658" i="8"/>
  <c r="M11659" i="8"/>
  <c r="M11660" i="8"/>
  <c r="M11661" i="8"/>
  <c r="M11662" i="8"/>
  <c r="M11663" i="8"/>
  <c r="M11664" i="8"/>
  <c r="M11665" i="8"/>
  <c r="M11666" i="8"/>
  <c r="M11667" i="8"/>
  <c r="M11668" i="8"/>
  <c r="M11669" i="8"/>
  <c r="M11670" i="8"/>
  <c r="M11671" i="8"/>
  <c r="M11672" i="8"/>
  <c r="M11673" i="8"/>
  <c r="M11674" i="8"/>
  <c r="M11675" i="8"/>
  <c r="M11676" i="8"/>
  <c r="M11677" i="8"/>
  <c r="M11678" i="8"/>
  <c r="M11679" i="8"/>
  <c r="M11680" i="8"/>
  <c r="M11681" i="8"/>
  <c r="M11682" i="8"/>
  <c r="M11683" i="8"/>
  <c r="M11684" i="8"/>
  <c r="M11685" i="8"/>
  <c r="M11686" i="8"/>
  <c r="M11687" i="8"/>
  <c r="M11688" i="8"/>
  <c r="M11689" i="8"/>
  <c r="M11690" i="8"/>
  <c r="M11691" i="8"/>
  <c r="M11692" i="8"/>
  <c r="M11693" i="8"/>
  <c r="M11694" i="8"/>
  <c r="M11695" i="8"/>
  <c r="M11696" i="8"/>
  <c r="M11697" i="8"/>
  <c r="M11698" i="8"/>
  <c r="M11699" i="8"/>
  <c r="M11700" i="8"/>
  <c r="M11701" i="8"/>
  <c r="M11702" i="8"/>
  <c r="M11703" i="8"/>
  <c r="M11704" i="8"/>
  <c r="M11705" i="8"/>
  <c r="M11706" i="8"/>
  <c r="M11707" i="8"/>
  <c r="M11708" i="8"/>
  <c r="M11709" i="8"/>
  <c r="M11710" i="8"/>
  <c r="M11711" i="8"/>
  <c r="M11712" i="8"/>
  <c r="M11713" i="8"/>
  <c r="M11714" i="8"/>
  <c r="M11715" i="8"/>
  <c r="M11716" i="8"/>
  <c r="M11717" i="8"/>
  <c r="M11718" i="8"/>
  <c r="M11719" i="8"/>
  <c r="M11720" i="8"/>
  <c r="M11721" i="8"/>
  <c r="M11722" i="8"/>
  <c r="M11723" i="8"/>
  <c r="M11724" i="8"/>
  <c r="M11725" i="8"/>
  <c r="M11726" i="8"/>
  <c r="M11727" i="8"/>
  <c r="M11728" i="8"/>
  <c r="M11729" i="8"/>
  <c r="M11730" i="8"/>
  <c r="M11731" i="8"/>
  <c r="M11732" i="8"/>
  <c r="M11733" i="8"/>
  <c r="M11734" i="8"/>
  <c r="M11735" i="8"/>
  <c r="M11736" i="8"/>
  <c r="M11737" i="8"/>
  <c r="M11738" i="8"/>
  <c r="M11739" i="8"/>
  <c r="M11740" i="8"/>
  <c r="M11741" i="8"/>
  <c r="M11742" i="8"/>
  <c r="M11743" i="8"/>
  <c r="M11744" i="8"/>
  <c r="M11745" i="8"/>
  <c r="M11746" i="8"/>
  <c r="M11747" i="8"/>
  <c r="M11748" i="8"/>
  <c r="M11749" i="8"/>
  <c r="M11750" i="8"/>
  <c r="M11751" i="8"/>
  <c r="M11752" i="8"/>
  <c r="M11753" i="8"/>
  <c r="M11754" i="8"/>
  <c r="M11755" i="8"/>
  <c r="M11756" i="8"/>
  <c r="M11757" i="8"/>
  <c r="M11758" i="8"/>
  <c r="M11759" i="8"/>
  <c r="M11760" i="8"/>
  <c r="M11761" i="8"/>
  <c r="M11762" i="8"/>
  <c r="M11763" i="8"/>
  <c r="M11764" i="8"/>
  <c r="M11765" i="8"/>
  <c r="M11766" i="8"/>
  <c r="M11767" i="8"/>
  <c r="M11768" i="8"/>
  <c r="M11769" i="8"/>
  <c r="M11770" i="8"/>
  <c r="M11771" i="8"/>
  <c r="M11772" i="8"/>
  <c r="M11773" i="8"/>
  <c r="M11774" i="8"/>
  <c r="M11775" i="8"/>
  <c r="M11776" i="8"/>
  <c r="M11777" i="8"/>
  <c r="M11778" i="8"/>
  <c r="M11779" i="8"/>
  <c r="M11780" i="8"/>
  <c r="M11781" i="8"/>
  <c r="M11782" i="8"/>
  <c r="M11783" i="8"/>
  <c r="M11784" i="8"/>
  <c r="M11785" i="8"/>
  <c r="M11786" i="8"/>
  <c r="M11787" i="8"/>
  <c r="M11788" i="8"/>
  <c r="M11789" i="8"/>
  <c r="M11790" i="8"/>
  <c r="M11791" i="8"/>
  <c r="M11792" i="8"/>
  <c r="M11793" i="8"/>
  <c r="M11794" i="8"/>
  <c r="M11795" i="8"/>
  <c r="M11796" i="8"/>
  <c r="M11797" i="8"/>
  <c r="M11798" i="8"/>
  <c r="M11799" i="8"/>
  <c r="M11800" i="8"/>
  <c r="M11801" i="8"/>
  <c r="M11802" i="8"/>
  <c r="M11803" i="8"/>
  <c r="M11804" i="8"/>
  <c r="M11805" i="8"/>
  <c r="M11806" i="8"/>
  <c r="M11807" i="8"/>
  <c r="M11808" i="8"/>
  <c r="M11809" i="8"/>
  <c r="M11810" i="8"/>
  <c r="M11811" i="8"/>
  <c r="M11812" i="8"/>
  <c r="M11813" i="8"/>
  <c r="M11814" i="8"/>
  <c r="M11815" i="8"/>
  <c r="M11816" i="8"/>
  <c r="M11817" i="8"/>
  <c r="M11818" i="8"/>
  <c r="M11819" i="8"/>
  <c r="M11820" i="8"/>
  <c r="M11821" i="8"/>
  <c r="M11822" i="8"/>
  <c r="M11823" i="8"/>
  <c r="M11824" i="8"/>
  <c r="M11825" i="8"/>
  <c r="M11826" i="8"/>
  <c r="M11827" i="8"/>
  <c r="M11828" i="8"/>
  <c r="M11829" i="8"/>
  <c r="M11830" i="8"/>
  <c r="M11831" i="8"/>
  <c r="M11832" i="8"/>
  <c r="M11833" i="8"/>
  <c r="M11834" i="8"/>
  <c r="M11835" i="8"/>
  <c r="M11836" i="8"/>
  <c r="M11837" i="8"/>
  <c r="M11838" i="8"/>
  <c r="M11839" i="8"/>
  <c r="M11840" i="8"/>
  <c r="M11841" i="8"/>
  <c r="M11842" i="8"/>
  <c r="M11843" i="8"/>
  <c r="M11844" i="8"/>
  <c r="M11845" i="8"/>
  <c r="M11846" i="8"/>
  <c r="M11847" i="8"/>
  <c r="M11848" i="8"/>
  <c r="M11849" i="8"/>
  <c r="M11850" i="8"/>
  <c r="M11851" i="8"/>
  <c r="M11852" i="8"/>
  <c r="M11853" i="8"/>
  <c r="M11854" i="8"/>
  <c r="M11855" i="8"/>
  <c r="M11856" i="8"/>
  <c r="M11857" i="8"/>
  <c r="M11858" i="8"/>
  <c r="M11859" i="8"/>
  <c r="M11860" i="8"/>
  <c r="M11861" i="8"/>
  <c r="M11862" i="8"/>
  <c r="M11863" i="8"/>
  <c r="M11864" i="8"/>
  <c r="M11865" i="8"/>
  <c r="M11866" i="8"/>
  <c r="M11867" i="8"/>
  <c r="M11868" i="8"/>
  <c r="M11869" i="8"/>
  <c r="M11870" i="8"/>
  <c r="M11871" i="8"/>
  <c r="M11872" i="8"/>
  <c r="M11873" i="8"/>
  <c r="M11874" i="8"/>
  <c r="M11875" i="8"/>
  <c r="M11876" i="8"/>
  <c r="M11877" i="8"/>
  <c r="M11878" i="8"/>
  <c r="M11879" i="8"/>
  <c r="M11880" i="8"/>
  <c r="M11881" i="8"/>
  <c r="M11882" i="8"/>
  <c r="M11883" i="8"/>
  <c r="M11884" i="8"/>
  <c r="M11885" i="8"/>
  <c r="M11886" i="8"/>
  <c r="M11887" i="8"/>
  <c r="M11888" i="8"/>
  <c r="M11889" i="8"/>
  <c r="M11890" i="8"/>
  <c r="M11891" i="8"/>
  <c r="M11892" i="8"/>
  <c r="M11893" i="8"/>
  <c r="M11894" i="8"/>
  <c r="M11895" i="8"/>
  <c r="M11896" i="8"/>
  <c r="M11897" i="8"/>
  <c r="M11898" i="8"/>
  <c r="M11899" i="8"/>
  <c r="M11900" i="8"/>
  <c r="M11901" i="8"/>
  <c r="M11902" i="8"/>
  <c r="M11903" i="8"/>
  <c r="M11904" i="8"/>
  <c r="M11905" i="8"/>
  <c r="M11906" i="8"/>
  <c r="M11907" i="8"/>
  <c r="M11908" i="8"/>
  <c r="M11909" i="8"/>
  <c r="M11910" i="8"/>
  <c r="M11911" i="8"/>
  <c r="M11912" i="8"/>
  <c r="M11913" i="8"/>
  <c r="M11914" i="8"/>
  <c r="M11915" i="8"/>
  <c r="M11916" i="8"/>
  <c r="M11917" i="8"/>
  <c r="M11918" i="8"/>
  <c r="M11919" i="8"/>
  <c r="M11920" i="8"/>
  <c r="M11921" i="8"/>
  <c r="M11922" i="8"/>
  <c r="M11923" i="8"/>
  <c r="M11924" i="8"/>
  <c r="M11925" i="8"/>
  <c r="M11926" i="8"/>
  <c r="M11927" i="8"/>
  <c r="M11928" i="8"/>
  <c r="M11929" i="8"/>
  <c r="M11930" i="8"/>
  <c r="M11931" i="8"/>
  <c r="M11932" i="8"/>
  <c r="M11933" i="8"/>
  <c r="M11934" i="8"/>
  <c r="M11935" i="8"/>
  <c r="M11936" i="8"/>
  <c r="M11937" i="8"/>
  <c r="M11938" i="8"/>
  <c r="M11939" i="8"/>
  <c r="M11940" i="8"/>
  <c r="M11941" i="8"/>
  <c r="M11942" i="8"/>
  <c r="M11943" i="8"/>
  <c r="M11944" i="8"/>
  <c r="M11945" i="8"/>
  <c r="M11946" i="8"/>
  <c r="M11947" i="8"/>
  <c r="M11948" i="8"/>
  <c r="M11949" i="8"/>
  <c r="M11950" i="8"/>
  <c r="M11951" i="8"/>
  <c r="M11952" i="8"/>
  <c r="M11953" i="8"/>
  <c r="M11954" i="8"/>
  <c r="M11955" i="8"/>
  <c r="M11956" i="8"/>
  <c r="M11957" i="8"/>
  <c r="M11958" i="8"/>
  <c r="M11959" i="8"/>
  <c r="M11960" i="8"/>
  <c r="M11961" i="8"/>
  <c r="M11962" i="8"/>
  <c r="M11001" i="8"/>
  <c r="M11000" i="8"/>
  <c r="M10999" i="8"/>
  <c r="M10998" i="8"/>
  <c r="M10997" i="8"/>
  <c r="M10996" i="8"/>
  <c r="M10995" i="8"/>
  <c r="M10994" i="8"/>
  <c r="M10993" i="8"/>
  <c r="M10992" i="8"/>
  <c r="M10991" i="8"/>
  <c r="M10990" i="8"/>
  <c r="M10989" i="8"/>
  <c r="M10988" i="8"/>
  <c r="M10987" i="8"/>
  <c r="M10986" i="8"/>
  <c r="M10985" i="8"/>
  <c r="M10984" i="8"/>
  <c r="M10983" i="8"/>
  <c r="M10982" i="8"/>
  <c r="M10981" i="8"/>
  <c r="M10980" i="8"/>
  <c r="M10979" i="8"/>
  <c r="M10978" i="8"/>
  <c r="M10977" i="8"/>
  <c r="M10976" i="8"/>
  <c r="M10975" i="8"/>
  <c r="M10974" i="8"/>
  <c r="M10973" i="8"/>
  <c r="M10972" i="8"/>
  <c r="M10971" i="8"/>
  <c r="M10970" i="8"/>
  <c r="M10969" i="8"/>
  <c r="M10968" i="8"/>
  <c r="M10967" i="8"/>
  <c r="M10966" i="8"/>
  <c r="M10965" i="8"/>
  <c r="M10964" i="8"/>
  <c r="M10963" i="8"/>
  <c r="M10962" i="8"/>
  <c r="M10961" i="8"/>
  <c r="M10960" i="8"/>
  <c r="M10959" i="8"/>
  <c r="M10958" i="8"/>
  <c r="M10957" i="8"/>
  <c r="M10956" i="8"/>
  <c r="M10955" i="8"/>
  <c r="M10954" i="8"/>
  <c r="M10953" i="8"/>
  <c r="M10952" i="8"/>
  <c r="M10951" i="8"/>
  <c r="M10950" i="8"/>
  <c r="M10949" i="8"/>
  <c r="M10948" i="8"/>
  <c r="M10947" i="8"/>
  <c r="M10946" i="8"/>
  <c r="M10945" i="8"/>
  <c r="M10944" i="8"/>
  <c r="M10943" i="8"/>
  <c r="M10942" i="8"/>
  <c r="M10941" i="8"/>
  <c r="M10940" i="8"/>
  <c r="M10939" i="8"/>
  <c r="M10938" i="8"/>
  <c r="M10937" i="8"/>
  <c r="M10936" i="8"/>
  <c r="M10935" i="8"/>
  <c r="M10934" i="8"/>
  <c r="M10933" i="8"/>
  <c r="M10932" i="8"/>
  <c r="M10931" i="8"/>
  <c r="M10930" i="8"/>
  <c r="M10929" i="8"/>
  <c r="M10928" i="8"/>
  <c r="M10927" i="8"/>
  <c r="M10926" i="8"/>
  <c r="M10925" i="8"/>
  <c r="M10924" i="8"/>
  <c r="M10923" i="8"/>
  <c r="M10922" i="8"/>
  <c r="M10921" i="8"/>
  <c r="M10920" i="8"/>
  <c r="M10919" i="8"/>
  <c r="M10918" i="8"/>
  <c r="M10917" i="8"/>
  <c r="M10916" i="8"/>
  <c r="M10915" i="8"/>
  <c r="M10914" i="8"/>
  <c r="M10913" i="8"/>
  <c r="M10912" i="8"/>
  <c r="M10911" i="8"/>
  <c r="M10910" i="8"/>
  <c r="M10909" i="8"/>
  <c r="M10908" i="8"/>
  <c r="M10907" i="8"/>
  <c r="M10906" i="8"/>
  <c r="M10905" i="8"/>
  <c r="M10904" i="8"/>
  <c r="M10903" i="8"/>
  <c r="M10902" i="8"/>
  <c r="M10901" i="8"/>
  <c r="M10900" i="8"/>
  <c r="M10899" i="8"/>
  <c r="M10898" i="8"/>
  <c r="M10897" i="8"/>
  <c r="M10896" i="8"/>
  <c r="M10895" i="8"/>
  <c r="M10894" i="8"/>
  <c r="M10893" i="8"/>
  <c r="M10892" i="8"/>
  <c r="M10891" i="8"/>
  <c r="M10890" i="8"/>
  <c r="M10889" i="8"/>
  <c r="M10888" i="8"/>
  <c r="M10887" i="8"/>
  <c r="M10886" i="8"/>
  <c r="M10885" i="8"/>
  <c r="M10884" i="8"/>
  <c r="M10883" i="8"/>
  <c r="M10882" i="8"/>
  <c r="M10881" i="8"/>
  <c r="M10880" i="8"/>
  <c r="M10879" i="8"/>
  <c r="M10878" i="8"/>
  <c r="M10877" i="8"/>
  <c r="M10876" i="8"/>
  <c r="M10875" i="8"/>
  <c r="M10874" i="8"/>
  <c r="M10873" i="8"/>
  <c r="M10872" i="8"/>
  <c r="M10871" i="8"/>
  <c r="M10870" i="8"/>
  <c r="M10869" i="8"/>
  <c r="M10868" i="8"/>
  <c r="M10867" i="8"/>
  <c r="M10866" i="8"/>
  <c r="M10865" i="8"/>
  <c r="M10864" i="8"/>
  <c r="M10863" i="8"/>
  <c r="M10862" i="8"/>
  <c r="M10861" i="8"/>
  <c r="M10860" i="8"/>
  <c r="M10859" i="8"/>
  <c r="M10858" i="8"/>
  <c r="M10857" i="8"/>
  <c r="M10856" i="8"/>
  <c r="M10855" i="8"/>
  <c r="M10854" i="8"/>
  <c r="M10853" i="8"/>
  <c r="M10852" i="8"/>
  <c r="M10851" i="8"/>
  <c r="M10850" i="8"/>
  <c r="M10849" i="8"/>
  <c r="M10848" i="8"/>
  <c r="M10847" i="8"/>
  <c r="M10846" i="8"/>
  <c r="M10845" i="8"/>
  <c r="M10844" i="8"/>
  <c r="M10843" i="8"/>
  <c r="M10842" i="8"/>
  <c r="M10841" i="8"/>
  <c r="M10840" i="8"/>
  <c r="M10839" i="8"/>
  <c r="M10838" i="8"/>
  <c r="M10837" i="8"/>
  <c r="M10836" i="8"/>
  <c r="M10835" i="8"/>
  <c r="M10834" i="8"/>
  <c r="M10833" i="8"/>
  <c r="M10832" i="8"/>
  <c r="M10831" i="8"/>
  <c r="M10830" i="8"/>
  <c r="M10829" i="8"/>
  <c r="M10828" i="8"/>
  <c r="M10827" i="8"/>
  <c r="M10826" i="8"/>
  <c r="M10825" i="8"/>
  <c r="M10824" i="8"/>
  <c r="M10823" i="8"/>
  <c r="M10822" i="8"/>
  <c r="M10821" i="8"/>
  <c r="M10820" i="8"/>
  <c r="M10819" i="8"/>
  <c r="M10818" i="8"/>
  <c r="M10817" i="8"/>
  <c r="M10816" i="8"/>
  <c r="M10815" i="8"/>
  <c r="M10814" i="8"/>
  <c r="M10813" i="8"/>
  <c r="M10812" i="8"/>
  <c r="M10811" i="8"/>
  <c r="M10810" i="8"/>
  <c r="M10809" i="8"/>
  <c r="M10808" i="8"/>
  <c r="M10807" i="8"/>
  <c r="M10806" i="8"/>
  <c r="M10805" i="8"/>
  <c r="M10804" i="8"/>
  <c r="M10803" i="8"/>
  <c r="M10802" i="8"/>
  <c r="M10801" i="8"/>
  <c r="M10800" i="8"/>
  <c r="M10799" i="8"/>
  <c r="M10798" i="8"/>
  <c r="M10797" i="8"/>
  <c r="M10796" i="8"/>
  <c r="M10795" i="8"/>
  <c r="M10794" i="8"/>
  <c r="M10793" i="8"/>
  <c r="M10792" i="8"/>
  <c r="M10791" i="8"/>
  <c r="M10790" i="8"/>
  <c r="M10789" i="8"/>
  <c r="M10788" i="8"/>
  <c r="M10787" i="8"/>
  <c r="M10786" i="8"/>
  <c r="M10785" i="8"/>
  <c r="M10784" i="8"/>
  <c r="M10783" i="8"/>
  <c r="M10782" i="8"/>
  <c r="M10781" i="8"/>
  <c r="M10780" i="8"/>
  <c r="M10779" i="8"/>
  <c r="M10778" i="8"/>
  <c r="M10777" i="8"/>
  <c r="M10776" i="8"/>
  <c r="M10775" i="8"/>
  <c r="M10774" i="8"/>
  <c r="M10773" i="8"/>
  <c r="M10772" i="8"/>
  <c r="M10771" i="8"/>
  <c r="M10770" i="8"/>
  <c r="M10769" i="8"/>
  <c r="M10768" i="8"/>
  <c r="M10767" i="8"/>
  <c r="M10766" i="8"/>
  <c r="M10765" i="8"/>
  <c r="M10764" i="8"/>
  <c r="M10763" i="8"/>
  <c r="M10762" i="8"/>
  <c r="M10761" i="8"/>
  <c r="M10760" i="8"/>
  <c r="M10759" i="8"/>
  <c r="M10758" i="8"/>
  <c r="M10757" i="8"/>
  <c r="M10756" i="8"/>
  <c r="M10755" i="8"/>
  <c r="M10754" i="8"/>
  <c r="M10753" i="8"/>
  <c r="M10752" i="8"/>
  <c r="M10751" i="8"/>
  <c r="M10750" i="8"/>
  <c r="M10749" i="8"/>
  <c r="M10748" i="8"/>
  <c r="M10747" i="8"/>
  <c r="M10746" i="8"/>
  <c r="M10745" i="8"/>
  <c r="M10744" i="8"/>
  <c r="M10743" i="8"/>
  <c r="M10742" i="8"/>
  <c r="M10741" i="8"/>
  <c r="M10740" i="8"/>
  <c r="M10739" i="8"/>
  <c r="M10738" i="8"/>
  <c r="M10737" i="8"/>
  <c r="M10736" i="8"/>
  <c r="M10735" i="8"/>
  <c r="M10734" i="8"/>
  <c r="M10733" i="8"/>
  <c r="M10732" i="8"/>
  <c r="M10731" i="8"/>
  <c r="M10730" i="8"/>
  <c r="M10729" i="8"/>
  <c r="M10728" i="8"/>
  <c r="M10727" i="8"/>
  <c r="M10726" i="8"/>
  <c r="M10725" i="8"/>
  <c r="M10724" i="8"/>
  <c r="M10723" i="8"/>
  <c r="M10722" i="8"/>
  <c r="M10721" i="8"/>
  <c r="M10720" i="8"/>
  <c r="M10719" i="8"/>
  <c r="M10718" i="8"/>
  <c r="M10717" i="8"/>
  <c r="M10716" i="8"/>
  <c r="M10715" i="8"/>
  <c r="M10714" i="8"/>
  <c r="M10713" i="8"/>
  <c r="M10712" i="8"/>
  <c r="M10711" i="8"/>
  <c r="M10710" i="8"/>
  <c r="M10709" i="8"/>
  <c r="M10708" i="8"/>
  <c r="M10707" i="8"/>
  <c r="M10706" i="8"/>
  <c r="M10705" i="8"/>
  <c r="M10704" i="8"/>
  <c r="M10703" i="8"/>
  <c r="M10702" i="8"/>
  <c r="M10701" i="8"/>
  <c r="M10700" i="8"/>
  <c r="M10699" i="8"/>
  <c r="M10698" i="8"/>
  <c r="M10697" i="8"/>
  <c r="M10696" i="8"/>
  <c r="M10695" i="8"/>
  <c r="M10694" i="8"/>
  <c r="M10693" i="8"/>
  <c r="M10692" i="8"/>
  <c r="M10691" i="8"/>
  <c r="M10690" i="8"/>
  <c r="M10689" i="8"/>
  <c r="M10688" i="8"/>
  <c r="M10687" i="8"/>
  <c r="M10686" i="8"/>
  <c r="M10685" i="8"/>
  <c r="M10684" i="8"/>
  <c r="M10683" i="8"/>
  <c r="M10682" i="8"/>
  <c r="M10681" i="8"/>
  <c r="M10680" i="8"/>
  <c r="M10679" i="8"/>
  <c r="M10678" i="8"/>
  <c r="M10677" i="8"/>
  <c r="M10676" i="8"/>
  <c r="M10675" i="8"/>
  <c r="M10674" i="8"/>
  <c r="M10673" i="8"/>
  <c r="M10672" i="8"/>
  <c r="M10671" i="8"/>
  <c r="M10670" i="8"/>
  <c r="M10669" i="8"/>
  <c r="M10668" i="8"/>
  <c r="M10667" i="8"/>
  <c r="M10666" i="8"/>
  <c r="M10665" i="8"/>
  <c r="M10664" i="8"/>
  <c r="M10663" i="8"/>
  <c r="M10662" i="8"/>
  <c r="M10661" i="8"/>
  <c r="M10660" i="8"/>
  <c r="M10659" i="8"/>
  <c r="M10658" i="8"/>
  <c r="M10657" i="8"/>
  <c r="M10656" i="8"/>
  <c r="M10655" i="8"/>
  <c r="M10654" i="8"/>
  <c r="M10653" i="8"/>
  <c r="M10652" i="8"/>
  <c r="M10651" i="8"/>
  <c r="M10650" i="8"/>
  <c r="M10649" i="8"/>
  <c r="M10648" i="8"/>
  <c r="M10647" i="8"/>
  <c r="M10646" i="8"/>
  <c r="M10645" i="8"/>
  <c r="M10644" i="8"/>
  <c r="M10643" i="8"/>
  <c r="M10642" i="8"/>
  <c r="M10641" i="8"/>
  <c r="M10640" i="8"/>
  <c r="M10639" i="8"/>
  <c r="M10638" i="8"/>
  <c r="M10637" i="8"/>
  <c r="M10636" i="8"/>
  <c r="M10635" i="8"/>
  <c r="M10634" i="8"/>
  <c r="M10633" i="8"/>
  <c r="M10632" i="8"/>
  <c r="M10631" i="8"/>
  <c r="M10630" i="8"/>
  <c r="M10629" i="8"/>
  <c r="M10628" i="8"/>
  <c r="M10627" i="8"/>
  <c r="M10626" i="8"/>
  <c r="M10625" i="8"/>
  <c r="M10624" i="8"/>
  <c r="M10623" i="8"/>
  <c r="M10622" i="8"/>
  <c r="M10621" i="8"/>
  <c r="M10620" i="8"/>
  <c r="M10619" i="8"/>
  <c r="M10618" i="8"/>
  <c r="M10617" i="8"/>
  <c r="M10616" i="8"/>
  <c r="M10615" i="8"/>
  <c r="M10614" i="8"/>
  <c r="M10613" i="8"/>
  <c r="M10612" i="8"/>
  <c r="M10611" i="8"/>
  <c r="M10610" i="8"/>
  <c r="M10609" i="8"/>
  <c r="M10608" i="8"/>
  <c r="M10607" i="8"/>
  <c r="M10606" i="8"/>
  <c r="M10605" i="8"/>
  <c r="M10604" i="8"/>
  <c r="M10603" i="8"/>
  <c r="M10602" i="8"/>
  <c r="M10601" i="8"/>
  <c r="M10600" i="8"/>
  <c r="M10599" i="8"/>
  <c r="M10598" i="8"/>
  <c r="M10597" i="8"/>
  <c r="M10596" i="8"/>
  <c r="M10595" i="8"/>
  <c r="M10594" i="8"/>
  <c r="M10593" i="8"/>
  <c r="M10592" i="8"/>
  <c r="M10591" i="8"/>
  <c r="M10590" i="8"/>
  <c r="M10589" i="8"/>
  <c r="M10588" i="8"/>
  <c r="M10587" i="8"/>
  <c r="M10586" i="8"/>
  <c r="M10585" i="8"/>
  <c r="M10584" i="8"/>
  <c r="M10583" i="8"/>
  <c r="M10582" i="8"/>
  <c r="M10581" i="8"/>
  <c r="M10580" i="8"/>
  <c r="M10579" i="8"/>
  <c r="M10578" i="8"/>
  <c r="M10577" i="8"/>
  <c r="M10576" i="8"/>
  <c r="M10575" i="8"/>
  <c r="M10574" i="8"/>
  <c r="M10573" i="8"/>
  <c r="M10572" i="8"/>
  <c r="M10571" i="8"/>
  <c r="M10570" i="8"/>
  <c r="M10569" i="8"/>
  <c r="M10568" i="8"/>
  <c r="M10567" i="8"/>
  <c r="M10566" i="8"/>
  <c r="M10565" i="8"/>
  <c r="M10564" i="8"/>
  <c r="M10563" i="8"/>
  <c r="M10562" i="8"/>
  <c r="M10561" i="8"/>
  <c r="M10560" i="8"/>
  <c r="M10559" i="8"/>
  <c r="M10558" i="8"/>
  <c r="M10557" i="8"/>
  <c r="M10556" i="8"/>
  <c r="M10555" i="8"/>
  <c r="M10554" i="8"/>
  <c r="M10553" i="8"/>
  <c r="M10552" i="8"/>
  <c r="M10551" i="8"/>
  <c r="M10550" i="8"/>
  <c r="M10549" i="8"/>
  <c r="M10548" i="8"/>
  <c r="M10547" i="8"/>
  <c r="M10546" i="8"/>
  <c r="M10545" i="8"/>
  <c r="M10544" i="8"/>
  <c r="M10543" i="8"/>
  <c r="M10542" i="8"/>
  <c r="M10541" i="8"/>
  <c r="M10540" i="8"/>
  <c r="M10539" i="8"/>
  <c r="M10538" i="8"/>
  <c r="M10537" i="8"/>
  <c r="M10536" i="8"/>
  <c r="M10535" i="8"/>
  <c r="M10534" i="8"/>
  <c r="M10533" i="8"/>
  <c r="M10532" i="8"/>
  <c r="M10531" i="8"/>
  <c r="M10530" i="8"/>
  <c r="M10529" i="8"/>
  <c r="M10528" i="8"/>
  <c r="M10527" i="8"/>
  <c r="M10526" i="8"/>
  <c r="M10525" i="8"/>
  <c r="M10524" i="8"/>
  <c r="M10523" i="8"/>
  <c r="M10522" i="8"/>
  <c r="M10521" i="8"/>
  <c r="M10520" i="8"/>
  <c r="M10519" i="8"/>
  <c r="M10518" i="8"/>
  <c r="M10517" i="8"/>
  <c r="M10516" i="8"/>
  <c r="M10515" i="8"/>
  <c r="M10514" i="8"/>
  <c r="M10513" i="8"/>
  <c r="M10512" i="8"/>
  <c r="M10511" i="8"/>
  <c r="M10510" i="8"/>
  <c r="M10509" i="8"/>
  <c r="M10508" i="8"/>
  <c r="M10507" i="8"/>
  <c r="M10506" i="8"/>
  <c r="M10505" i="8"/>
  <c r="M10504" i="8"/>
  <c r="M10503" i="8"/>
  <c r="M10502" i="8"/>
  <c r="M10501" i="8"/>
  <c r="M10500" i="8"/>
  <c r="M10499" i="8"/>
  <c r="M10498" i="8"/>
  <c r="M10497" i="8"/>
  <c r="M10496" i="8"/>
  <c r="M10495" i="8"/>
  <c r="M10494" i="8"/>
  <c r="M10493" i="8"/>
  <c r="M10492" i="8"/>
  <c r="M10491" i="8"/>
  <c r="M10490" i="8"/>
  <c r="M10489" i="8"/>
  <c r="M10488" i="8"/>
  <c r="M10487" i="8"/>
  <c r="M10486" i="8"/>
  <c r="M10485" i="8"/>
  <c r="M10484" i="8"/>
  <c r="M10483" i="8"/>
  <c r="M10482" i="8"/>
  <c r="M10481" i="8"/>
  <c r="M10480" i="8"/>
  <c r="M10479" i="8"/>
  <c r="M10478" i="8"/>
  <c r="M10477" i="8"/>
  <c r="M10476" i="8"/>
  <c r="M10475" i="8"/>
  <c r="M10474" i="8"/>
  <c r="M10473" i="8"/>
  <c r="M10472" i="8"/>
  <c r="M10471" i="8"/>
  <c r="M10470" i="8"/>
  <c r="M10469" i="8"/>
  <c r="M10468" i="8"/>
  <c r="M10467" i="8"/>
  <c r="M10466" i="8"/>
  <c r="M10465" i="8"/>
  <c r="M10464" i="8"/>
  <c r="M10463" i="8"/>
  <c r="M10462" i="8"/>
  <c r="M10461" i="8"/>
  <c r="M10460" i="8"/>
  <c r="M10459" i="8"/>
  <c r="M10458" i="8"/>
  <c r="M10457" i="8"/>
  <c r="M10456" i="8"/>
  <c r="M10455" i="8"/>
  <c r="M10454" i="8"/>
  <c r="M10453" i="8"/>
  <c r="M10452" i="8"/>
  <c r="M10451" i="8"/>
  <c r="M10450" i="8"/>
  <c r="M10449" i="8"/>
  <c r="M10448" i="8"/>
  <c r="M10447" i="8"/>
  <c r="M10446" i="8"/>
  <c r="M10445" i="8"/>
  <c r="M10444" i="8"/>
  <c r="M10443" i="8"/>
  <c r="M10442" i="8"/>
  <c r="M10441" i="8"/>
  <c r="M10440" i="8"/>
  <c r="M10439" i="8"/>
  <c r="M10438" i="8"/>
  <c r="M10437" i="8"/>
  <c r="M10436" i="8"/>
  <c r="M10435" i="8"/>
  <c r="M10434" i="8"/>
  <c r="M10433" i="8"/>
  <c r="M10432" i="8"/>
  <c r="M10431" i="8"/>
  <c r="M10430" i="8"/>
  <c r="M10429" i="8"/>
  <c r="M10428" i="8"/>
  <c r="M10427" i="8"/>
  <c r="M10426" i="8"/>
  <c r="M10425" i="8"/>
  <c r="M10424" i="8"/>
  <c r="M10423" i="8"/>
  <c r="M10422" i="8"/>
  <c r="M10421" i="8"/>
  <c r="M10420" i="8"/>
  <c r="M10419" i="8"/>
  <c r="M10418" i="8"/>
  <c r="M10417" i="8"/>
  <c r="M10416" i="8"/>
  <c r="M10415" i="8"/>
  <c r="M10414" i="8"/>
  <c r="M10413" i="8"/>
  <c r="M10412" i="8"/>
  <c r="M10411" i="8"/>
  <c r="M10410" i="8"/>
  <c r="M10409" i="8"/>
  <c r="M10408" i="8"/>
  <c r="M10407" i="8"/>
  <c r="M10406" i="8"/>
  <c r="M10405" i="8"/>
  <c r="M10404" i="8"/>
  <c r="M10403" i="8"/>
  <c r="M10402" i="8"/>
  <c r="M10401" i="8"/>
  <c r="M10400" i="8"/>
  <c r="M10399" i="8"/>
  <c r="M10398" i="8"/>
  <c r="M10397" i="8"/>
  <c r="M10396" i="8"/>
  <c r="M10395" i="8"/>
  <c r="M10394" i="8"/>
  <c r="M10393" i="8"/>
  <c r="M10392" i="8"/>
  <c r="M10391" i="8"/>
  <c r="M10390" i="8"/>
  <c r="M10389" i="8"/>
  <c r="M10388" i="8"/>
  <c r="M10387" i="8"/>
  <c r="M10386" i="8"/>
  <c r="M10385" i="8"/>
  <c r="M10384" i="8"/>
  <c r="M10383" i="8"/>
  <c r="M10382" i="8"/>
  <c r="M10381" i="8"/>
  <c r="M10380" i="8"/>
  <c r="M10379" i="8"/>
  <c r="M10378" i="8"/>
  <c r="M10377" i="8"/>
  <c r="M10376" i="8"/>
  <c r="M10375" i="8"/>
  <c r="M10374" i="8"/>
  <c r="M10373" i="8"/>
  <c r="M10372" i="8"/>
  <c r="M10371" i="8"/>
  <c r="M10370" i="8"/>
  <c r="M10369" i="8"/>
  <c r="M10368" i="8"/>
  <c r="M10367" i="8"/>
  <c r="M10366" i="8"/>
  <c r="M10365" i="8"/>
  <c r="M10364" i="8"/>
  <c r="M10363" i="8"/>
  <c r="M10362" i="8"/>
  <c r="M10361" i="8"/>
  <c r="M10360" i="8"/>
  <c r="M10359" i="8"/>
  <c r="M10358" i="8"/>
  <c r="M10357" i="8"/>
  <c r="M10356" i="8"/>
  <c r="M10355" i="8"/>
  <c r="M10354" i="8"/>
  <c r="M10353" i="8"/>
  <c r="M10352" i="8"/>
  <c r="M10351" i="8"/>
  <c r="M10350" i="8"/>
  <c r="M10349" i="8"/>
  <c r="M10348" i="8"/>
  <c r="M10347" i="8"/>
  <c r="M10346" i="8"/>
  <c r="M10345" i="8"/>
  <c r="M10344" i="8"/>
  <c r="M10343" i="8"/>
  <c r="M10342" i="8"/>
  <c r="M10341" i="8"/>
  <c r="M10340" i="8"/>
  <c r="M10339" i="8"/>
  <c r="M10338" i="8"/>
  <c r="M10337" i="8"/>
  <c r="M10336" i="8"/>
  <c r="M10335" i="8"/>
  <c r="M10334" i="8"/>
  <c r="M10333" i="8"/>
  <c r="M10332" i="8"/>
  <c r="M10331" i="8"/>
  <c r="M10330" i="8"/>
  <c r="M10329" i="8"/>
  <c r="M10328" i="8"/>
  <c r="M10327" i="8"/>
  <c r="M10326" i="8"/>
  <c r="M10325" i="8"/>
  <c r="M10324" i="8"/>
  <c r="M10323" i="8"/>
  <c r="M10322" i="8"/>
  <c r="M10321" i="8"/>
  <c r="M10320" i="8"/>
  <c r="M10319" i="8"/>
  <c r="M10318" i="8"/>
  <c r="M10317" i="8"/>
  <c r="M10316" i="8"/>
  <c r="M10315" i="8"/>
  <c r="M10314" i="8"/>
  <c r="M10313" i="8"/>
  <c r="M10312" i="8"/>
  <c r="M10311" i="8"/>
  <c r="M10310" i="8"/>
  <c r="M10309" i="8"/>
  <c r="M10308" i="8"/>
  <c r="M10307" i="8"/>
  <c r="M10306" i="8"/>
  <c r="M10305" i="8"/>
  <c r="M10304" i="8"/>
  <c r="M10303" i="8"/>
  <c r="M10302" i="8"/>
  <c r="M10301" i="8"/>
  <c r="M10300" i="8"/>
  <c r="M10299" i="8"/>
  <c r="M10298" i="8"/>
  <c r="M10297" i="8"/>
  <c r="M10296" i="8"/>
  <c r="M10295" i="8"/>
  <c r="M10294" i="8"/>
  <c r="M10293" i="8"/>
  <c r="M10292" i="8"/>
  <c r="M10291" i="8"/>
  <c r="M10290" i="8"/>
  <c r="M10289" i="8"/>
  <c r="M10288" i="8"/>
  <c r="M10287" i="8"/>
  <c r="M10286" i="8"/>
  <c r="M10285" i="8"/>
  <c r="M10284" i="8"/>
  <c r="M10283" i="8"/>
  <c r="M10282" i="8"/>
  <c r="M10281" i="8"/>
  <c r="M10280" i="8"/>
  <c r="M10279" i="8"/>
  <c r="M10278" i="8"/>
  <c r="M10277" i="8"/>
  <c r="M10276" i="8"/>
  <c r="M10275" i="8"/>
  <c r="M10274" i="8"/>
  <c r="M10273" i="8"/>
  <c r="M10272" i="8"/>
  <c r="M10271" i="8"/>
  <c r="M10270" i="8"/>
  <c r="M10269" i="8"/>
  <c r="M10268" i="8"/>
  <c r="M10267" i="8"/>
  <c r="M10266" i="8"/>
  <c r="M10265" i="8"/>
  <c r="M10264" i="8"/>
  <c r="M10263" i="8"/>
  <c r="M10262" i="8"/>
  <c r="M10261" i="8"/>
  <c r="M10260" i="8"/>
  <c r="M10259" i="8"/>
  <c r="M10258" i="8"/>
  <c r="M10257" i="8"/>
  <c r="M10256" i="8"/>
  <c r="M10255" i="8"/>
  <c r="M10254" i="8"/>
  <c r="M10253" i="8"/>
  <c r="M10252" i="8"/>
  <c r="M10251" i="8"/>
  <c r="M10250" i="8"/>
  <c r="M10249" i="8"/>
  <c r="M10248" i="8"/>
  <c r="M10247" i="8"/>
  <c r="M10246" i="8"/>
  <c r="M10245" i="8"/>
  <c r="M10244" i="8"/>
  <c r="M10243" i="8"/>
  <c r="M10242" i="8"/>
  <c r="M10241" i="8"/>
  <c r="M10240" i="8"/>
  <c r="M10239" i="8"/>
  <c r="M10238" i="8"/>
  <c r="M10237" i="8"/>
  <c r="M10236" i="8"/>
  <c r="M10235" i="8"/>
  <c r="M10234" i="8"/>
  <c r="M10233" i="8"/>
  <c r="M10232" i="8"/>
  <c r="M10231" i="8"/>
  <c r="M10230" i="8"/>
  <c r="M10229" i="8"/>
  <c r="M10228" i="8"/>
  <c r="M10227" i="8"/>
  <c r="M10226" i="8"/>
  <c r="M10225" i="8"/>
  <c r="M10224" i="8"/>
  <c r="M10223" i="8"/>
  <c r="M10222" i="8"/>
  <c r="M10221" i="8"/>
  <c r="M10220" i="8"/>
  <c r="M10219" i="8"/>
  <c r="M10218" i="8"/>
  <c r="M10217" i="8"/>
  <c r="M10216" i="8"/>
  <c r="M10215" i="8"/>
  <c r="M10214" i="8"/>
  <c r="M10213" i="8"/>
  <c r="M10212" i="8"/>
  <c r="M10211" i="8"/>
  <c r="M10210" i="8"/>
  <c r="M10209" i="8"/>
  <c r="M10208" i="8"/>
  <c r="M10207" i="8"/>
  <c r="M10206" i="8"/>
  <c r="M10205" i="8"/>
  <c r="M10204" i="8"/>
  <c r="M10203" i="8"/>
  <c r="M10202" i="8"/>
  <c r="M10201" i="8"/>
  <c r="M10200" i="8"/>
  <c r="M10199" i="8"/>
  <c r="M10198" i="8"/>
  <c r="M10197" i="8"/>
  <c r="M10196" i="8"/>
  <c r="M10195" i="8"/>
  <c r="M10194" i="8"/>
  <c r="M10193" i="8"/>
  <c r="M10192" i="8"/>
  <c r="M10191" i="8"/>
  <c r="M10190" i="8"/>
  <c r="M10189" i="8"/>
  <c r="M10188" i="8"/>
  <c r="M10187" i="8"/>
  <c r="M10186" i="8"/>
  <c r="M10185" i="8"/>
  <c r="M10184" i="8"/>
  <c r="M10183" i="8"/>
  <c r="M10182" i="8"/>
  <c r="M10181" i="8"/>
  <c r="M10180" i="8"/>
  <c r="M10179" i="8"/>
  <c r="M10178" i="8"/>
  <c r="M10177" i="8"/>
  <c r="M10176" i="8"/>
  <c r="M10175" i="8"/>
  <c r="M10174" i="8"/>
  <c r="M10173" i="8"/>
  <c r="M10172" i="8"/>
  <c r="M10171" i="8"/>
  <c r="M10170" i="8"/>
  <c r="M10169" i="8"/>
  <c r="M10168" i="8"/>
  <c r="M10167" i="8"/>
  <c r="M10166" i="8"/>
  <c r="M10165" i="8"/>
  <c r="M10164" i="8"/>
  <c r="M10163" i="8"/>
  <c r="M10162" i="8"/>
  <c r="M10161" i="8"/>
  <c r="M10160" i="8"/>
  <c r="M10159" i="8"/>
  <c r="M10158" i="8"/>
  <c r="M10157" i="8"/>
  <c r="M10156" i="8"/>
  <c r="M10155" i="8"/>
  <c r="M10154" i="8"/>
  <c r="M10153" i="8"/>
  <c r="M10152" i="8"/>
  <c r="M10151" i="8"/>
  <c r="M10150" i="8"/>
  <c r="M10149" i="8"/>
  <c r="M10148" i="8"/>
  <c r="M10147" i="8"/>
  <c r="M10146" i="8"/>
  <c r="M10145" i="8"/>
  <c r="M10144" i="8"/>
  <c r="M10143" i="8"/>
  <c r="M10142" i="8"/>
  <c r="M10141" i="8"/>
  <c r="M10140" i="8"/>
  <c r="M10139" i="8"/>
  <c r="M10138" i="8"/>
  <c r="M10137" i="8"/>
  <c r="M10136" i="8"/>
  <c r="M10135" i="8"/>
  <c r="M10134" i="8"/>
  <c r="M10133" i="8"/>
  <c r="M10132" i="8"/>
  <c r="M10131" i="8"/>
  <c r="M10130" i="8"/>
  <c r="M10129" i="8"/>
  <c r="M10128" i="8"/>
  <c r="M10127" i="8"/>
  <c r="M10126" i="8"/>
  <c r="M10125" i="8"/>
  <c r="M10124" i="8"/>
  <c r="M10123" i="8"/>
  <c r="M10122" i="8"/>
  <c r="M10121" i="8"/>
  <c r="M10120" i="8"/>
  <c r="M10119" i="8"/>
  <c r="M10118" i="8"/>
  <c r="M10117" i="8"/>
  <c r="M10116" i="8"/>
  <c r="M10115" i="8"/>
  <c r="M10114" i="8"/>
  <c r="M10113" i="8"/>
  <c r="M10112" i="8"/>
  <c r="M10111" i="8"/>
  <c r="M10110" i="8"/>
  <c r="M10109" i="8"/>
  <c r="M10108" i="8"/>
  <c r="M10107" i="8"/>
  <c r="M10106" i="8"/>
  <c r="M10105" i="8"/>
  <c r="M10104" i="8"/>
  <c r="M10103" i="8"/>
  <c r="M10102" i="8"/>
  <c r="M10101" i="8"/>
  <c r="M10100" i="8"/>
  <c r="M10099" i="8"/>
  <c r="M10098" i="8"/>
  <c r="M10097" i="8"/>
  <c r="M10096" i="8"/>
  <c r="M10095" i="8"/>
  <c r="M10094" i="8"/>
  <c r="M10093" i="8"/>
  <c r="M10092" i="8"/>
  <c r="M10091" i="8"/>
  <c r="M10090" i="8"/>
  <c r="M10089" i="8"/>
  <c r="M10088" i="8"/>
  <c r="M10087" i="8"/>
  <c r="M10086" i="8"/>
  <c r="M10085" i="8"/>
  <c r="M10084" i="8"/>
  <c r="M10083" i="8"/>
  <c r="M10082" i="8"/>
  <c r="M10081" i="8"/>
  <c r="M10080" i="8"/>
  <c r="M10079" i="8"/>
  <c r="M10078" i="8"/>
  <c r="M10077" i="8"/>
  <c r="M10076" i="8"/>
  <c r="M10075" i="8"/>
  <c r="M10074" i="8"/>
  <c r="M10073" i="8"/>
  <c r="M10072" i="8"/>
  <c r="M10071" i="8"/>
  <c r="M10070" i="8"/>
  <c r="M10069" i="8"/>
  <c r="M10068" i="8"/>
  <c r="M10067" i="8"/>
  <c r="M10066" i="8"/>
  <c r="M10065" i="8"/>
  <c r="M10064" i="8"/>
  <c r="M10063" i="8"/>
  <c r="M10062" i="8"/>
  <c r="M10061" i="8"/>
  <c r="M10060" i="8"/>
  <c r="M10059" i="8"/>
  <c r="M10058" i="8"/>
  <c r="M10057" i="8"/>
  <c r="M10056" i="8"/>
  <c r="M10055" i="8"/>
  <c r="M10054" i="8"/>
  <c r="M10053" i="8"/>
  <c r="M10052" i="8"/>
  <c r="M10051" i="8"/>
  <c r="M10050" i="8"/>
  <c r="M10049" i="8"/>
  <c r="M10048" i="8"/>
  <c r="M10047" i="8"/>
  <c r="M10046" i="8"/>
  <c r="M10045" i="8"/>
  <c r="M10044" i="8"/>
  <c r="M10043" i="8"/>
  <c r="M10042" i="8"/>
  <c r="M10041" i="8"/>
  <c r="M10040" i="8"/>
  <c r="M10039" i="8"/>
  <c r="M10038" i="8"/>
  <c r="M10037" i="8"/>
  <c r="M10036" i="8"/>
  <c r="M10035" i="8"/>
  <c r="M10034" i="8"/>
  <c r="M10033" i="8"/>
  <c r="M10032" i="8"/>
  <c r="M10031" i="8"/>
  <c r="M10030" i="8"/>
  <c r="M10029" i="8"/>
  <c r="M10028" i="8"/>
  <c r="M10027" i="8"/>
  <c r="M10026" i="8"/>
  <c r="M10025" i="8"/>
  <c r="M10024" i="8"/>
  <c r="M10023" i="8"/>
  <c r="M10022" i="8"/>
  <c r="M10021" i="8"/>
  <c r="M10020" i="8"/>
  <c r="M10019" i="8"/>
  <c r="M10018" i="8"/>
  <c r="M10017" i="8"/>
  <c r="M10016" i="8"/>
  <c r="M10015" i="8"/>
  <c r="M10014" i="8"/>
  <c r="M10013" i="8"/>
  <c r="M10012" i="8"/>
  <c r="M10011" i="8"/>
  <c r="M10010" i="8"/>
  <c r="M10009" i="8"/>
  <c r="M10008" i="8"/>
  <c r="M10007" i="8"/>
  <c r="M10006" i="8"/>
  <c r="M10005" i="8"/>
  <c r="M10004" i="8"/>
  <c r="M10003" i="8"/>
  <c r="M10002" i="8"/>
  <c r="M10001" i="8"/>
  <c r="M10000" i="8"/>
  <c r="M9999" i="8"/>
  <c r="M9998" i="8"/>
  <c r="M9997" i="8"/>
  <c r="M9996" i="8"/>
  <c r="M9995" i="8"/>
  <c r="M9994" i="8"/>
  <c r="M9993" i="8"/>
  <c r="M9992" i="8"/>
  <c r="M9991" i="8"/>
  <c r="M9990" i="8"/>
  <c r="M9989" i="8"/>
  <c r="M9988" i="8"/>
  <c r="M9987" i="8"/>
  <c r="M9986" i="8"/>
  <c r="M9985" i="8"/>
  <c r="M9984" i="8"/>
  <c r="M9983" i="8"/>
  <c r="M9982" i="8"/>
  <c r="M9981" i="8"/>
  <c r="M9980" i="8"/>
  <c r="M9979" i="8"/>
  <c r="M9978" i="8"/>
  <c r="M9977" i="8"/>
  <c r="M9976" i="8"/>
  <c r="M9975" i="8"/>
  <c r="M9974" i="8"/>
  <c r="M9973" i="8"/>
  <c r="M9972" i="8"/>
  <c r="M9971" i="8"/>
  <c r="M9970" i="8"/>
  <c r="M9969" i="8"/>
  <c r="M9968" i="8"/>
  <c r="M9967" i="8"/>
  <c r="M9966" i="8"/>
  <c r="M9965" i="8"/>
  <c r="M9964" i="8"/>
  <c r="M9963" i="8"/>
  <c r="M9962" i="8"/>
  <c r="M9961" i="8"/>
  <c r="M9960" i="8"/>
  <c r="M9959" i="8"/>
  <c r="M9958" i="8"/>
  <c r="M9957" i="8"/>
  <c r="M9956" i="8"/>
  <c r="M9955" i="8"/>
  <c r="M9954" i="8"/>
  <c r="M9953" i="8"/>
  <c r="M9952" i="8"/>
  <c r="M9951" i="8"/>
  <c r="M9950" i="8"/>
  <c r="M9949" i="8"/>
  <c r="M9948" i="8"/>
  <c r="M9947" i="8"/>
  <c r="M9946" i="8"/>
  <c r="M9945" i="8"/>
  <c r="M9944" i="8"/>
  <c r="M9943" i="8"/>
  <c r="M9942" i="8"/>
  <c r="M9941" i="8"/>
  <c r="M9940" i="8"/>
  <c r="M9939" i="8"/>
  <c r="M9938" i="8"/>
  <c r="M9937" i="8"/>
  <c r="M9936" i="8"/>
  <c r="M9935" i="8"/>
  <c r="M9934" i="8"/>
  <c r="M9933" i="8"/>
  <c r="M9932" i="8"/>
  <c r="M9931" i="8"/>
  <c r="M9930" i="8"/>
  <c r="M9929" i="8"/>
  <c r="M9928" i="8"/>
  <c r="M9927" i="8"/>
  <c r="M9926" i="8"/>
  <c r="M9925" i="8"/>
  <c r="M9924" i="8"/>
  <c r="M9923" i="8"/>
  <c r="M9922" i="8"/>
  <c r="M9921" i="8"/>
  <c r="M9920" i="8"/>
  <c r="M9919" i="8"/>
  <c r="M9918" i="8"/>
  <c r="M9917" i="8"/>
  <c r="M9916" i="8"/>
  <c r="M9915" i="8"/>
  <c r="M9914" i="8"/>
  <c r="M9913" i="8"/>
  <c r="M9912" i="8"/>
  <c r="M9911" i="8"/>
  <c r="M9910" i="8"/>
  <c r="M9909" i="8"/>
  <c r="M9908" i="8"/>
  <c r="M9907" i="8"/>
  <c r="M9906" i="8"/>
  <c r="M9905" i="8"/>
  <c r="M9904" i="8"/>
  <c r="M9903" i="8"/>
  <c r="M9902" i="8"/>
  <c r="M9901" i="8"/>
  <c r="M9900" i="8"/>
  <c r="M9899" i="8"/>
  <c r="M9898" i="8"/>
  <c r="M9897" i="8"/>
  <c r="M9896" i="8"/>
  <c r="M9895" i="8"/>
  <c r="M9894" i="8"/>
  <c r="M9893" i="8"/>
  <c r="M9892" i="8"/>
  <c r="M9891" i="8"/>
  <c r="M9890" i="8"/>
  <c r="M9889" i="8"/>
  <c r="M9888" i="8"/>
  <c r="M9887" i="8"/>
  <c r="M9886" i="8"/>
  <c r="M9885" i="8"/>
  <c r="M9884" i="8"/>
  <c r="M9883" i="8"/>
  <c r="M9882" i="8"/>
  <c r="M9881" i="8"/>
  <c r="M9880" i="8"/>
  <c r="M9879" i="8"/>
  <c r="M9878" i="8"/>
  <c r="M9877" i="8"/>
  <c r="M9876" i="8"/>
  <c r="M9875" i="8"/>
  <c r="M9874" i="8"/>
  <c r="M9873" i="8"/>
  <c r="M9872" i="8"/>
  <c r="M9871" i="8"/>
  <c r="M9870" i="8"/>
  <c r="M9869" i="8"/>
  <c r="M9868" i="8"/>
  <c r="M9867" i="8"/>
  <c r="M9866" i="8"/>
  <c r="M9865" i="8"/>
  <c r="M9864" i="8"/>
  <c r="M9863" i="8"/>
  <c r="M9862" i="8"/>
  <c r="M9861" i="8"/>
  <c r="M9860" i="8"/>
  <c r="M9859" i="8"/>
  <c r="M9858" i="8"/>
  <c r="M9857" i="8"/>
  <c r="M9856" i="8"/>
  <c r="M9855" i="8"/>
  <c r="M9854" i="8"/>
  <c r="M9853" i="8"/>
  <c r="M9852" i="8"/>
  <c r="M9851" i="8"/>
  <c r="M9850" i="8"/>
  <c r="M9849" i="8"/>
  <c r="M9848" i="8"/>
  <c r="M9847" i="8"/>
  <c r="M9846" i="8"/>
  <c r="M9845" i="8"/>
  <c r="M9844" i="8"/>
  <c r="M9843" i="8"/>
  <c r="M9842" i="8"/>
  <c r="M9841" i="8"/>
  <c r="M9840" i="8"/>
  <c r="M9839" i="8"/>
  <c r="M9838" i="8"/>
  <c r="M9837" i="8"/>
  <c r="M9836" i="8"/>
  <c r="M9835" i="8"/>
  <c r="M9834" i="8"/>
  <c r="M9833" i="8"/>
  <c r="M9832" i="8"/>
  <c r="M9831" i="8"/>
  <c r="M9830" i="8"/>
  <c r="M9829" i="8"/>
  <c r="M9828" i="8"/>
  <c r="M9827" i="8"/>
  <c r="M9826" i="8"/>
  <c r="M9825" i="8"/>
  <c r="M9824" i="8"/>
  <c r="M9823" i="8"/>
  <c r="M9822" i="8"/>
  <c r="M9821" i="8"/>
  <c r="M9820" i="8"/>
  <c r="M9819" i="8"/>
  <c r="M9818" i="8"/>
  <c r="M9817" i="8"/>
  <c r="M9816" i="8"/>
  <c r="M9815" i="8"/>
  <c r="M9814" i="8"/>
  <c r="M9813" i="8"/>
  <c r="M9812" i="8"/>
  <c r="M9811" i="8"/>
  <c r="M9810" i="8"/>
  <c r="M9809" i="8"/>
  <c r="M9808" i="8"/>
  <c r="M9807" i="8"/>
  <c r="M9806" i="8"/>
  <c r="M9805" i="8"/>
  <c r="M9804" i="8"/>
  <c r="M9803" i="8"/>
  <c r="M9802" i="8"/>
  <c r="M9801" i="8"/>
  <c r="M9800" i="8"/>
  <c r="M9799" i="8"/>
  <c r="M9798" i="8"/>
  <c r="M9797" i="8"/>
  <c r="M9796" i="8"/>
  <c r="M9795" i="8"/>
  <c r="M9794" i="8"/>
  <c r="M9793" i="8"/>
  <c r="M9792" i="8"/>
  <c r="M9791" i="8"/>
  <c r="M9790" i="8"/>
  <c r="M9789" i="8"/>
  <c r="M9788" i="8"/>
  <c r="M9787" i="8"/>
  <c r="M9786" i="8"/>
  <c r="M9785" i="8"/>
  <c r="M9784" i="8"/>
  <c r="M9783" i="8"/>
  <c r="M9782" i="8"/>
  <c r="M9781" i="8"/>
  <c r="M9780" i="8"/>
  <c r="M9779" i="8"/>
  <c r="M9778" i="8"/>
  <c r="M9777" i="8"/>
  <c r="M9776" i="8"/>
  <c r="M9775" i="8"/>
  <c r="M9774" i="8"/>
  <c r="M9773" i="8"/>
  <c r="M9772" i="8"/>
  <c r="M9771" i="8"/>
  <c r="M9770" i="8"/>
  <c r="M9769" i="8"/>
  <c r="M9768" i="8"/>
  <c r="M9767" i="8"/>
  <c r="M9766" i="8"/>
  <c r="M9765" i="8"/>
  <c r="M9764" i="8"/>
  <c r="M9763" i="8"/>
  <c r="M9762" i="8"/>
  <c r="M9761" i="8"/>
  <c r="M9760" i="8"/>
  <c r="M9759" i="8"/>
  <c r="M9758" i="8"/>
  <c r="M9757" i="8"/>
  <c r="M9756" i="8"/>
  <c r="M9755" i="8"/>
  <c r="M9754" i="8"/>
  <c r="M9753" i="8"/>
  <c r="M9752" i="8"/>
  <c r="M9751" i="8"/>
  <c r="M9750" i="8"/>
  <c r="M9749" i="8"/>
  <c r="M9748" i="8"/>
  <c r="M9747" i="8"/>
  <c r="M9746" i="8"/>
  <c r="M9745" i="8"/>
  <c r="M9744" i="8"/>
  <c r="M9743" i="8"/>
  <c r="M9742" i="8"/>
  <c r="M9741" i="8"/>
  <c r="M9740" i="8"/>
  <c r="M9739" i="8"/>
  <c r="M9738" i="8"/>
  <c r="M9737" i="8"/>
  <c r="M9736" i="8"/>
  <c r="M9735" i="8"/>
  <c r="M9734" i="8"/>
  <c r="M9733" i="8"/>
  <c r="M9732" i="8"/>
  <c r="M9731" i="8"/>
  <c r="M9730" i="8"/>
  <c r="M9729" i="8"/>
  <c r="M9728" i="8"/>
  <c r="M9727" i="8"/>
  <c r="M9726" i="8"/>
  <c r="M9725" i="8"/>
  <c r="M9724" i="8"/>
  <c r="M9723" i="8"/>
  <c r="M9722" i="8"/>
  <c r="M9721" i="8"/>
  <c r="M9720" i="8"/>
  <c r="M9719" i="8"/>
  <c r="M9718" i="8"/>
  <c r="M9717" i="8"/>
  <c r="M9716" i="8"/>
  <c r="M9715" i="8"/>
  <c r="M9714" i="8"/>
  <c r="M9713" i="8"/>
  <c r="M9712" i="8"/>
  <c r="M9711" i="8"/>
  <c r="M9710" i="8"/>
  <c r="M9709" i="8"/>
  <c r="M9708" i="8"/>
  <c r="M9707" i="8"/>
  <c r="M9706" i="8"/>
  <c r="M9705" i="8"/>
  <c r="M9704" i="8"/>
  <c r="M9703" i="8"/>
  <c r="M9702" i="8"/>
  <c r="M9701" i="8"/>
  <c r="M9700" i="8"/>
  <c r="M9699" i="8"/>
  <c r="M9698" i="8"/>
  <c r="M9697" i="8"/>
  <c r="M9696" i="8"/>
  <c r="M9695" i="8"/>
  <c r="M9694" i="8"/>
  <c r="M9693" i="8"/>
  <c r="M9692" i="8"/>
  <c r="M9691" i="8"/>
  <c r="M9690" i="8"/>
  <c r="M9689" i="8"/>
  <c r="M9688" i="8"/>
  <c r="M9687" i="8"/>
  <c r="M9686" i="8"/>
  <c r="M9685" i="8"/>
  <c r="M9684" i="8"/>
  <c r="M9683" i="8"/>
  <c r="M9682" i="8"/>
  <c r="M9681" i="8"/>
  <c r="M9680" i="8"/>
  <c r="M9679" i="8"/>
  <c r="M9678" i="8"/>
  <c r="M9677" i="8"/>
  <c r="M9676" i="8"/>
  <c r="M9675" i="8"/>
  <c r="M9674" i="8"/>
  <c r="M9673" i="8"/>
  <c r="M9672" i="8"/>
  <c r="M9671" i="8"/>
  <c r="M9670" i="8"/>
  <c r="M9669" i="8"/>
  <c r="M9668" i="8"/>
  <c r="M9667" i="8"/>
  <c r="M9666" i="8"/>
  <c r="M9665" i="8"/>
  <c r="M9664" i="8"/>
  <c r="M9663" i="8"/>
  <c r="M9662" i="8"/>
  <c r="M9661" i="8"/>
  <c r="M9660" i="8"/>
  <c r="M9659" i="8"/>
  <c r="M9658" i="8"/>
  <c r="M9657" i="8"/>
  <c r="M9656" i="8"/>
  <c r="M9655" i="8"/>
  <c r="M9654" i="8"/>
  <c r="M9653" i="8"/>
  <c r="M9652" i="8"/>
  <c r="M9651" i="8"/>
  <c r="M9650" i="8"/>
  <c r="M9649" i="8"/>
  <c r="M9648" i="8"/>
  <c r="M9647" i="8"/>
  <c r="M9646" i="8"/>
  <c r="M9645" i="8"/>
  <c r="M9644" i="8"/>
  <c r="M9643" i="8"/>
  <c r="M9642" i="8"/>
  <c r="M9641" i="8"/>
  <c r="M9640" i="8"/>
  <c r="M9639" i="8"/>
  <c r="M9638" i="8"/>
  <c r="M9637" i="8"/>
  <c r="M9636" i="8"/>
  <c r="M9635" i="8"/>
  <c r="M9634" i="8"/>
  <c r="M9633" i="8"/>
  <c r="M9632" i="8"/>
  <c r="M9631" i="8"/>
  <c r="M9630" i="8"/>
  <c r="M9629" i="8"/>
  <c r="M9628" i="8"/>
  <c r="M9627" i="8"/>
  <c r="M9626" i="8"/>
  <c r="M9625" i="8"/>
  <c r="M9624" i="8"/>
  <c r="M9623" i="8"/>
  <c r="M9622" i="8"/>
  <c r="M9621" i="8"/>
  <c r="M9620" i="8"/>
  <c r="M9619" i="8"/>
  <c r="M9618" i="8"/>
  <c r="M9617" i="8"/>
  <c r="M9616" i="8"/>
  <c r="M9615" i="8"/>
  <c r="M9614" i="8"/>
  <c r="M9613" i="8"/>
  <c r="M9612" i="8"/>
  <c r="M9611" i="8"/>
  <c r="M9610" i="8"/>
  <c r="M9609" i="8"/>
  <c r="M9608" i="8"/>
  <c r="M9607" i="8"/>
  <c r="M9606" i="8"/>
  <c r="M9605" i="8"/>
  <c r="M9604" i="8"/>
  <c r="M9603" i="8"/>
  <c r="M9602" i="8"/>
  <c r="M9601" i="8"/>
  <c r="M9600" i="8"/>
  <c r="M9599" i="8"/>
  <c r="M9598" i="8"/>
  <c r="M9597" i="8"/>
  <c r="M9596" i="8"/>
  <c r="M9595" i="8"/>
  <c r="M9594" i="8"/>
  <c r="M9593" i="8"/>
  <c r="M9592" i="8"/>
  <c r="M9591" i="8"/>
  <c r="M9590" i="8"/>
  <c r="M9589" i="8"/>
  <c r="M9588" i="8"/>
  <c r="M9587" i="8"/>
  <c r="M9586" i="8"/>
  <c r="M9585" i="8"/>
  <c r="M9584" i="8"/>
  <c r="M9583" i="8"/>
  <c r="M9582" i="8"/>
  <c r="M9581" i="8"/>
  <c r="M9580" i="8"/>
  <c r="M9579" i="8"/>
  <c r="M9578" i="8"/>
  <c r="M9577" i="8"/>
  <c r="M9576" i="8"/>
  <c r="M9575" i="8"/>
  <c r="M9574" i="8"/>
  <c r="M9573" i="8"/>
  <c r="M9572" i="8"/>
  <c r="M9571" i="8"/>
  <c r="M9570" i="8"/>
  <c r="M9569" i="8"/>
  <c r="M9568" i="8"/>
  <c r="M9567" i="8"/>
  <c r="M9566" i="8"/>
  <c r="M9565" i="8"/>
  <c r="M9564" i="8"/>
  <c r="M9563" i="8"/>
  <c r="M9562" i="8"/>
  <c r="M9561" i="8"/>
  <c r="M9560" i="8"/>
  <c r="M9559" i="8"/>
  <c r="M9558" i="8"/>
  <c r="M9557" i="8"/>
  <c r="M9556" i="8"/>
  <c r="M9555" i="8"/>
  <c r="M9554" i="8"/>
  <c r="M9553" i="8"/>
  <c r="M9552" i="8"/>
  <c r="M9551" i="8"/>
  <c r="M9550" i="8"/>
  <c r="M9549" i="8"/>
  <c r="M9548" i="8"/>
  <c r="M9547" i="8"/>
  <c r="M9546" i="8"/>
  <c r="M9545" i="8"/>
  <c r="M9544" i="8"/>
  <c r="M9543" i="8"/>
  <c r="M9542" i="8"/>
  <c r="M9541" i="8"/>
  <c r="M9540" i="8"/>
  <c r="M9539" i="8"/>
  <c r="M9538" i="8"/>
  <c r="M9537" i="8"/>
  <c r="M9536" i="8"/>
  <c r="M9535" i="8"/>
  <c r="M9534" i="8"/>
  <c r="M9533" i="8"/>
  <c r="M9532" i="8"/>
  <c r="M9531" i="8"/>
  <c r="M9530" i="8"/>
  <c r="M9529" i="8"/>
  <c r="M9528" i="8"/>
  <c r="M9527" i="8"/>
  <c r="M9526" i="8"/>
  <c r="M9525" i="8"/>
  <c r="M9524" i="8"/>
  <c r="M9523" i="8"/>
  <c r="M9522" i="8"/>
  <c r="M9521" i="8"/>
  <c r="M9520" i="8"/>
  <c r="M9519" i="8"/>
  <c r="M9518" i="8"/>
  <c r="M9517" i="8"/>
  <c r="M9516" i="8"/>
  <c r="M9515" i="8"/>
  <c r="M9514" i="8"/>
  <c r="M9513" i="8"/>
  <c r="M9512" i="8"/>
  <c r="M9511" i="8"/>
  <c r="M9510" i="8"/>
  <c r="M9509" i="8"/>
  <c r="M9508" i="8"/>
  <c r="M9507" i="8"/>
  <c r="M9506" i="8"/>
  <c r="M9505" i="8"/>
  <c r="M9504" i="8"/>
  <c r="M9503" i="8"/>
  <c r="M9502" i="8"/>
  <c r="M9501" i="8"/>
  <c r="M9500" i="8"/>
  <c r="M9499" i="8"/>
  <c r="M9498" i="8"/>
  <c r="M9497" i="8"/>
  <c r="M9496" i="8"/>
  <c r="M9495" i="8"/>
  <c r="M9494" i="8"/>
  <c r="M9493" i="8"/>
  <c r="M9492" i="8"/>
  <c r="M9491" i="8"/>
  <c r="M9490" i="8"/>
  <c r="M9489" i="8"/>
  <c r="M9488" i="8"/>
  <c r="M9487" i="8"/>
  <c r="M9486" i="8"/>
  <c r="M9485" i="8"/>
  <c r="M9484" i="8"/>
  <c r="M9483" i="8"/>
  <c r="M9482" i="8"/>
  <c r="M9481" i="8"/>
  <c r="M9480" i="8"/>
  <c r="M9479" i="8"/>
  <c r="M9478" i="8"/>
  <c r="M9477" i="8"/>
  <c r="M9476" i="8"/>
  <c r="M9475" i="8"/>
  <c r="M9474" i="8"/>
  <c r="M9473" i="8"/>
  <c r="M9472" i="8"/>
  <c r="M9471" i="8"/>
  <c r="M9470" i="8"/>
  <c r="M9469" i="8"/>
  <c r="M9468" i="8"/>
  <c r="M9467" i="8"/>
  <c r="M9466" i="8"/>
  <c r="M9465" i="8"/>
  <c r="M9464" i="8"/>
  <c r="M9463" i="8"/>
  <c r="M9462" i="8"/>
  <c r="M9461" i="8"/>
  <c r="M9460" i="8"/>
  <c r="M9459" i="8"/>
  <c r="M9458" i="8"/>
  <c r="M9457" i="8"/>
  <c r="M9456" i="8"/>
  <c r="M9455" i="8"/>
  <c r="M9454" i="8"/>
  <c r="M9453" i="8"/>
  <c r="M9452" i="8"/>
  <c r="M9451" i="8"/>
  <c r="M9450" i="8"/>
  <c r="M9449" i="8"/>
  <c r="M9448" i="8"/>
  <c r="M9447" i="8"/>
  <c r="M9446" i="8"/>
  <c r="M9445" i="8"/>
  <c r="M9444" i="8"/>
  <c r="M9443" i="8"/>
  <c r="M9442" i="8"/>
  <c r="M9441" i="8"/>
  <c r="M9440" i="8"/>
  <c r="M9439" i="8"/>
  <c r="M9438" i="8"/>
  <c r="M9437" i="8"/>
  <c r="M9436" i="8"/>
  <c r="M9435" i="8"/>
  <c r="M9434" i="8"/>
  <c r="M9433" i="8"/>
  <c r="M9432" i="8"/>
  <c r="M9431" i="8"/>
  <c r="M9430" i="8"/>
  <c r="M9429" i="8"/>
  <c r="M9428" i="8"/>
  <c r="M9427" i="8"/>
  <c r="M9426" i="8"/>
  <c r="M9425" i="8"/>
  <c r="M9424" i="8"/>
  <c r="M9423" i="8"/>
  <c r="M9422" i="8"/>
  <c r="M9421" i="8"/>
  <c r="M9420" i="8"/>
  <c r="M9419" i="8"/>
  <c r="M9418" i="8"/>
  <c r="M9417" i="8"/>
  <c r="M9416" i="8"/>
  <c r="M9415" i="8"/>
  <c r="M9414" i="8"/>
  <c r="M9413" i="8"/>
  <c r="M9412" i="8"/>
  <c r="M9411" i="8"/>
  <c r="M9410" i="8"/>
  <c r="M9409" i="8"/>
  <c r="M9408" i="8"/>
  <c r="M9407" i="8"/>
  <c r="M9406" i="8"/>
  <c r="M9405" i="8"/>
  <c r="M9404" i="8"/>
  <c r="M9403" i="8"/>
  <c r="M9402" i="8"/>
  <c r="M9401" i="8"/>
  <c r="M9400" i="8"/>
  <c r="M9399" i="8"/>
  <c r="M9398" i="8"/>
  <c r="M9397" i="8"/>
  <c r="M9396" i="8"/>
  <c r="M9395" i="8"/>
  <c r="M9394" i="8"/>
  <c r="M9393" i="8"/>
  <c r="M9392" i="8"/>
  <c r="M9391" i="8"/>
  <c r="M9390" i="8"/>
  <c r="M9389" i="8"/>
  <c r="M9388" i="8"/>
  <c r="M9387" i="8"/>
  <c r="M9386" i="8"/>
  <c r="M9385" i="8"/>
  <c r="M9384" i="8"/>
  <c r="M9383" i="8"/>
  <c r="M9382" i="8"/>
  <c r="M9381" i="8"/>
  <c r="M9380" i="8"/>
  <c r="M9379" i="8"/>
  <c r="M9378" i="8"/>
  <c r="M9377" i="8"/>
  <c r="M9376" i="8"/>
  <c r="M9375" i="8"/>
  <c r="M9374" i="8"/>
  <c r="M9373" i="8"/>
  <c r="M9372" i="8"/>
  <c r="M9371" i="8"/>
  <c r="M9370" i="8"/>
  <c r="M9369" i="8"/>
  <c r="M9368" i="8"/>
  <c r="M9367" i="8"/>
  <c r="M9366" i="8"/>
  <c r="M9365" i="8"/>
  <c r="M9364" i="8"/>
  <c r="M9363" i="8"/>
  <c r="M9362" i="8"/>
  <c r="M9361" i="8"/>
  <c r="M9360" i="8"/>
  <c r="M9359" i="8"/>
  <c r="M9358" i="8"/>
  <c r="M9357" i="8"/>
  <c r="M9356" i="8"/>
  <c r="M9355" i="8"/>
  <c r="M9354" i="8"/>
  <c r="M9353" i="8"/>
  <c r="M9352" i="8"/>
  <c r="M9351" i="8"/>
  <c r="M9350" i="8"/>
  <c r="M9349" i="8"/>
  <c r="M9348" i="8"/>
  <c r="M9347" i="8"/>
  <c r="M9346" i="8"/>
  <c r="M9345" i="8"/>
  <c r="M9344" i="8"/>
  <c r="M9343" i="8"/>
  <c r="M9342" i="8"/>
  <c r="M9341" i="8"/>
  <c r="M9340" i="8"/>
  <c r="M9339" i="8"/>
  <c r="M9338" i="8"/>
  <c r="M9337" i="8"/>
  <c r="M9336" i="8"/>
  <c r="M9335" i="8"/>
  <c r="M9334" i="8"/>
  <c r="M9333" i="8"/>
  <c r="M9332" i="8"/>
  <c r="M9331" i="8"/>
  <c r="M9330" i="8"/>
  <c r="M9329" i="8"/>
  <c r="M9328" i="8"/>
  <c r="M9327" i="8"/>
  <c r="M9326" i="8"/>
  <c r="M9325" i="8"/>
  <c r="M9324" i="8"/>
  <c r="M9323" i="8"/>
  <c r="M9322" i="8"/>
  <c r="M9321" i="8"/>
  <c r="M9320" i="8"/>
  <c r="M9319" i="8"/>
  <c r="M9318" i="8"/>
  <c r="M9317" i="8"/>
  <c r="M9316" i="8"/>
  <c r="M9315" i="8"/>
  <c r="M9314" i="8"/>
  <c r="M9313" i="8"/>
  <c r="M9312" i="8"/>
  <c r="M9311" i="8"/>
  <c r="M9310" i="8"/>
  <c r="M9309" i="8"/>
  <c r="M9308" i="8"/>
  <c r="M9307" i="8"/>
  <c r="M9306" i="8"/>
  <c r="M9305" i="8"/>
  <c r="M9304" i="8"/>
  <c r="M9303" i="8"/>
  <c r="M9302" i="8"/>
  <c r="M9301" i="8"/>
  <c r="M9300" i="8"/>
  <c r="M9299" i="8"/>
  <c r="M9298" i="8"/>
  <c r="M9297" i="8"/>
  <c r="M9296" i="8"/>
  <c r="M9295" i="8"/>
  <c r="M9294" i="8"/>
  <c r="M9293" i="8"/>
  <c r="M9292" i="8"/>
  <c r="M9291" i="8"/>
  <c r="M9290" i="8"/>
  <c r="M9289" i="8"/>
  <c r="M9288" i="8"/>
  <c r="M9287" i="8"/>
  <c r="M9286" i="8"/>
  <c r="M9285" i="8"/>
  <c r="M9284" i="8"/>
  <c r="M9283" i="8"/>
  <c r="M9282" i="8"/>
  <c r="M9281" i="8"/>
  <c r="M9280" i="8"/>
  <c r="M9279" i="8"/>
  <c r="M9278" i="8"/>
  <c r="M9277" i="8"/>
  <c r="M9276" i="8"/>
  <c r="M9275" i="8"/>
  <c r="M9274" i="8"/>
  <c r="M9273" i="8"/>
  <c r="M9272" i="8"/>
  <c r="M9271" i="8"/>
  <c r="M9270" i="8"/>
  <c r="M9269" i="8"/>
  <c r="M9268" i="8"/>
  <c r="M9267" i="8"/>
  <c r="M9266" i="8"/>
  <c r="M9265" i="8"/>
  <c r="M9264" i="8"/>
  <c r="M9263" i="8"/>
  <c r="M9262" i="8"/>
  <c r="M9261" i="8"/>
  <c r="M9260" i="8"/>
  <c r="M9259" i="8"/>
  <c r="M9258" i="8"/>
  <c r="M9257" i="8"/>
  <c r="M9256" i="8"/>
  <c r="M9255" i="8"/>
  <c r="M9254" i="8"/>
  <c r="M9253" i="8"/>
  <c r="M9252" i="8"/>
  <c r="M9251" i="8"/>
  <c r="M9250" i="8"/>
  <c r="M9249" i="8"/>
  <c r="M9248" i="8"/>
  <c r="M9247" i="8"/>
  <c r="M9246" i="8"/>
  <c r="M9245" i="8"/>
  <c r="M9244" i="8"/>
  <c r="M9243" i="8"/>
  <c r="M9242" i="8"/>
  <c r="M9241" i="8"/>
  <c r="M9240" i="8"/>
  <c r="M9239" i="8"/>
  <c r="M9238" i="8"/>
  <c r="M9237" i="8"/>
  <c r="M9236" i="8"/>
  <c r="M9235" i="8"/>
  <c r="M9234" i="8"/>
  <c r="M9233" i="8"/>
  <c r="M9232" i="8"/>
  <c r="M9231" i="8"/>
  <c r="M9230" i="8"/>
  <c r="M9229" i="8"/>
  <c r="M9228" i="8"/>
  <c r="M9227" i="8"/>
  <c r="M9226" i="8"/>
  <c r="M9225" i="8"/>
  <c r="M9224" i="8"/>
  <c r="M9223" i="8"/>
  <c r="M9222" i="8"/>
  <c r="M9221" i="8"/>
  <c r="M9220" i="8"/>
  <c r="M9219" i="8"/>
  <c r="M9218" i="8"/>
  <c r="M9217" i="8"/>
  <c r="M9216" i="8"/>
  <c r="M9215" i="8"/>
  <c r="M9214" i="8"/>
  <c r="M9213" i="8"/>
  <c r="M9212" i="8"/>
  <c r="M9211" i="8"/>
  <c r="M9210" i="8"/>
  <c r="M9209" i="8"/>
  <c r="M9208" i="8"/>
  <c r="M9207" i="8"/>
  <c r="M9206" i="8"/>
  <c r="M9205" i="8"/>
  <c r="M9204" i="8"/>
  <c r="M9203" i="8"/>
  <c r="M9202" i="8"/>
  <c r="M9201" i="8"/>
  <c r="M9200" i="8"/>
  <c r="M9199" i="8"/>
  <c r="M9198" i="8"/>
  <c r="M9197" i="8"/>
  <c r="M9196" i="8"/>
  <c r="M9195" i="8"/>
  <c r="M9194" i="8"/>
  <c r="M9193" i="8"/>
  <c r="M9192" i="8"/>
  <c r="M9191" i="8"/>
  <c r="M9190" i="8"/>
  <c r="M9189" i="8"/>
  <c r="M9188" i="8"/>
  <c r="M9187" i="8"/>
  <c r="M9186" i="8"/>
  <c r="M9185" i="8"/>
  <c r="M9184" i="8"/>
  <c r="M9183" i="8"/>
  <c r="M9182" i="8"/>
  <c r="M9181" i="8"/>
  <c r="M9180" i="8"/>
  <c r="M9179" i="8"/>
  <c r="M9178" i="8"/>
  <c r="M9177" i="8"/>
  <c r="M9176" i="8"/>
  <c r="M9175" i="8"/>
  <c r="M9174" i="8"/>
  <c r="M9173" i="8"/>
  <c r="M9172" i="8"/>
  <c r="M9171" i="8"/>
  <c r="M9170" i="8"/>
  <c r="M9169" i="8"/>
  <c r="M9168" i="8"/>
  <c r="M9167" i="8"/>
  <c r="M9166" i="8"/>
  <c r="M9165" i="8"/>
  <c r="M9164" i="8"/>
  <c r="M9163" i="8"/>
  <c r="M9162" i="8"/>
  <c r="M9161" i="8"/>
  <c r="M9160" i="8"/>
  <c r="M9159" i="8"/>
  <c r="M9158" i="8"/>
  <c r="M9157" i="8"/>
  <c r="M9156" i="8"/>
  <c r="M9155" i="8"/>
  <c r="M9154" i="8"/>
  <c r="M9153" i="8"/>
  <c r="M9152" i="8"/>
  <c r="M9151" i="8"/>
  <c r="M9150" i="8"/>
  <c r="M9149" i="8"/>
  <c r="M9148" i="8"/>
  <c r="M9147" i="8"/>
  <c r="M9146" i="8"/>
  <c r="M9145" i="8"/>
  <c r="M9144" i="8"/>
  <c r="M9143" i="8"/>
  <c r="M9142" i="8"/>
  <c r="M9141" i="8"/>
  <c r="M9140" i="8"/>
  <c r="M9139" i="8"/>
  <c r="M9138" i="8"/>
  <c r="M9137" i="8"/>
  <c r="M9136" i="8"/>
  <c r="M9135" i="8"/>
  <c r="M9134" i="8"/>
  <c r="M9133" i="8"/>
  <c r="M9132" i="8"/>
  <c r="M9131" i="8"/>
  <c r="M9130" i="8"/>
  <c r="M9129" i="8"/>
  <c r="M9128" i="8"/>
  <c r="M9127" i="8"/>
  <c r="M9126" i="8"/>
  <c r="M9125" i="8"/>
  <c r="M9124" i="8"/>
  <c r="M9123" i="8"/>
  <c r="M9122" i="8"/>
  <c r="M9121" i="8"/>
  <c r="M9120" i="8"/>
  <c r="M9119" i="8"/>
  <c r="M9118" i="8"/>
  <c r="M9117" i="8"/>
  <c r="M9116" i="8"/>
  <c r="M9115" i="8"/>
  <c r="M9114" i="8"/>
  <c r="M9113" i="8"/>
  <c r="M9112" i="8"/>
  <c r="M9111" i="8"/>
  <c r="M9110" i="8"/>
  <c r="M9109" i="8"/>
  <c r="M9108" i="8"/>
  <c r="M9107" i="8"/>
  <c r="M9106" i="8"/>
  <c r="M9105" i="8"/>
  <c r="M9104" i="8"/>
  <c r="M9103" i="8"/>
  <c r="M9102" i="8"/>
  <c r="M9101" i="8"/>
  <c r="M9100" i="8"/>
  <c r="M9099" i="8"/>
  <c r="M9098" i="8"/>
  <c r="M9097" i="8"/>
  <c r="M9096" i="8"/>
  <c r="M9095" i="8"/>
  <c r="M9094" i="8"/>
  <c r="M9093" i="8"/>
  <c r="M9092" i="8"/>
  <c r="M9091" i="8"/>
  <c r="M9090" i="8"/>
  <c r="M9089" i="8"/>
  <c r="M9088" i="8"/>
  <c r="M9087" i="8"/>
  <c r="M9086" i="8"/>
  <c r="M9085" i="8"/>
  <c r="M9084" i="8"/>
  <c r="M9083" i="8"/>
  <c r="M9082" i="8"/>
  <c r="M9081" i="8"/>
  <c r="M9080" i="8"/>
  <c r="M9079" i="8"/>
  <c r="M9078" i="8"/>
  <c r="M9077" i="8"/>
  <c r="M9076" i="8"/>
  <c r="M9075" i="8"/>
  <c r="M9074" i="8"/>
  <c r="M9073" i="8"/>
  <c r="M9072" i="8"/>
  <c r="M9071" i="8"/>
  <c r="M9070" i="8"/>
  <c r="M9069" i="8"/>
  <c r="M9068" i="8"/>
  <c r="M9067" i="8"/>
  <c r="M9066" i="8"/>
  <c r="M9065" i="8"/>
  <c r="M9064" i="8"/>
  <c r="M9063" i="8"/>
  <c r="M9062" i="8"/>
  <c r="M9061" i="8"/>
  <c r="M9060" i="8"/>
  <c r="M9059" i="8"/>
  <c r="M9058" i="8"/>
  <c r="M9057" i="8"/>
  <c r="M9056" i="8"/>
  <c r="M9055" i="8"/>
  <c r="M9054" i="8"/>
  <c r="M9053" i="8"/>
  <c r="M9052" i="8"/>
  <c r="M9051" i="8"/>
  <c r="M9050" i="8"/>
  <c r="M9049" i="8"/>
  <c r="M9048" i="8"/>
  <c r="M9047" i="8"/>
  <c r="M9046" i="8"/>
  <c r="M9045" i="8"/>
  <c r="M9044" i="8"/>
  <c r="M9043" i="8"/>
  <c r="M9042" i="8"/>
  <c r="M9041" i="8"/>
  <c r="M9040" i="8"/>
  <c r="M9039" i="8"/>
  <c r="M9038" i="8"/>
  <c r="M9037" i="8"/>
  <c r="M9036" i="8"/>
  <c r="M9035" i="8"/>
  <c r="M9034" i="8"/>
  <c r="M9033" i="8"/>
  <c r="M9032" i="8"/>
  <c r="M9031" i="8"/>
  <c r="M9030" i="8"/>
  <c r="M9029" i="8"/>
  <c r="M9028" i="8"/>
  <c r="M9027" i="8"/>
  <c r="M9026" i="8"/>
  <c r="M9025" i="8"/>
  <c r="M9024" i="8"/>
  <c r="M9023" i="8"/>
  <c r="M9022" i="8"/>
  <c r="M9021" i="8"/>
  <c r="M9020" i="8"/>
  <c r="M9019" i="8"/>
  <c r="M9018" i="8"/>
  <c r="M9017" i="8"/>
  <c r="M9016" i="8"/>
  <c r="M9015" i="8"/>
  <c r="M9014" i="8"/>
  <c r="M9013" i="8"/>
  <c r="M9012" i="8"/>
  <c r="M9011" i="8"/>
  <c r="M9010" i="8"/>
  <c r="M9009" i="8"/>
  <c r="M9008" i="8"/>
  <c r="M9007" i="8"/>
  <c r="M9006" i="8"/>
  <c r="M9005" i="8"/>
  <c r="M9004" i="8"/>
  <c r="M9003" i="8"/>
  <c r="M9002" i="8"/>
  <c r="M9001" i="8"/>
  <c r="M9000" i="8"/>
  <c r="M8999" i="8"/>
  <c r="M8998" i="8"/>
  <c r="M8997" i="8"/>
  <c r="M8996" i="8"/>
  <c r="M8995" i="8"/>
  <c r="M8994" i="8"/>
  <c r="M8993" i="8"/>
  <c r="M8992" i="8"/>
  <c r="M8991" i="8"/>
  <c r="M8990" i="8"/>
  <c r="M8989" i="8"/>
  <c r="M8988" i="8"/>
  <c r="M8987" i="8"/>
  <c r="M8986" i="8"/>
  <c r="M8985" i="8"/>
  <c r="M8984" i="8"/>
  <c r="M8983" i="8"/>
  <c r="M8982" i="8"/>
  <c r="M8981" i="8"/>
  <c r="M8980" i="8"/>
  <c r="M8979" i="8"/>
  <c r="M8978" i="8"/>
  <c r="M8977" i="8"/>
  <c r="M8976" i="8"/>
  <c r="M8975" i="8"/>
  <c r="M8974" i="8"/>
  <c r="M8973" i="8"/>
  <c r="M8972" i="8"/>
  <c r="M8971" i="8"/>
  <c r="M8970" i="8"/>
  <c r="M8969" i="8"/>
  <c r="M8968" i="8"/>
  <c r="M8967" i="8"/>
  <c r="M8966" i="8"/>
  <c r="M8965" i="8"/>
  <c r="M8964" i="8"/>
  <c r="M8963" i="8"/>
  <c r="M8962" i="8"/>
  <c r="M8961" i="8"/>
  <c r="M8960" i="8"/>
  <c r="M8959" i="8"/>
  <c r="M8958" i="8"/>
  <c r="M8957" i="8"/>
  <c r="M8956" i="8"/>
  <c r="M8955" i="8"/>
  <c r="M8954" i="8"/>
  <c r="M8953" i="8"/>
  <c r="M8952" i="8"/>
  <c r="M8951" i="8"/>
  <c r="M8950" i="8"/>
  <c r="M8949" i="8"/>
  <c r="M8948" i="8"/>
  <c r="M8947" i="8"/>
  <c r="M8946" i="8"/>
  <c r="M8945" i="8"/>
  <c r="M8944" i="8"/>
  <c r="M8943" i="8"/>
  <c r="M8942" i="8"/>
  <c r="M8941" i="8"/>
  <c r="M8940" i="8"/>
  <c r="M8939" i="8"/>
  <c r="M8938" i="8"/>
  <c r="M8937" i="8"/>
  <c r="M8936" i="8"/>
  <c r="M8935" i="8"/>
  <c r="M8934" i="8"/>
  <c r="M8933" i="8"/>
  <c r="M8932" i="8"/>
  <c r="M8931" i="8"/>
  <c r="M8930" i="8"/>
  <c r="M8929" i="8"/>
  <c r="M8928" i="8"/>
  <c r="M8927" i="8"/>
  <c r="M8926" i="8"/>
  <c r="M8925" i="8"/>
  <c r="M8924" i="8"/>
  <c r="M8923" i="8"/>
  <c r="M8922" i="8"/>
  <c r="M8921" i="8"/>
  <c r="M8920" i="8"/>
  <c r="M8919" i="8"/>
  <c r="M8918" i="8"/>
  <c r="M8917" i="8"/>
  <c r="M8916" i="8"/>
  <c r="M8915" i="8"/>
  <c r="M8914" i="8"/>
  <c r="M8913" i="8"/>
  <c r="M8912" i="8"/>
  <c r="M8911" i="8"/>
  <c r="M8910" i="8"/>
  <c r="M8909" i="8"/>
  <c r="M8908" i="8"/>
  <c r="M8907" i="8"/>
  <c r="M8906" i="8"/>
  <c r="M8905" i="8"/>
  <c r="M8904" i="8"/>
  <c r="M8903" i="8"/>
  <c r="M8902" i="8"/>
  <c r="M8901" i="8"/>
  <c r="M8900" i="8"/>
  <c r="M8899" i="8"/>
  <c r="M8898" i="8"/>
  <c r="M8897" i="8"/>
  <c r="M8896" i="8"/>
  <c r="M8895" i="8"/>
  <c r="M8894" i="8"/>
  <c r="M8893" i="8"/>
  <c r="M8892" i="8"/>
  <c r="M8891" i="8"/>
  <c r="M8890" i="8"/>
  <c r="M8889" i="8"/>
  <c r="M8888" i="8"/>
  <c r="M8887" i="8"/>
  <c r="M8886" i="8"/>
  <c r="M8885" i="8"/>
  <c r="M8884" i="8"/>
  <c r="M8883" i="8"/>
  <c r="M8882" i="8"/>
  <c r="M8881" i="8"/>
  <c r="M8880" i="8"/>
  <c r="M8879" i="8"/>
  <c r="M8878" i="8"/>
  <c r="M8877" i="8"/>
  <c r="M8876" i="8"/>
  <c r="M8875" i="8"/>
  <c r="M8874" i="8"/>
  <c r="M8873" i="8"/>
  <c r="M8872" i="8"/>
  <c r="M8871" i="8"/>
  <c r="M8870" i="8"/>
  <c r="M8869" i="8"/>
  <c r="M8868" i="8"/>
  <c r="M8867" i="8"/>
  <c r="M8866" i="8"/>
  <c r="M8865" i="8"/>
  <c r="M8864" i="8"/>
  <c r="M8863" i="8"/>
  <c r="M8862" i="8"/>
  <c r="M8861" i="8"/>
  <c r="M8860" i="8"/>
  <c r="M8859" i="8"/>
  <c r="M8858" i="8"/>
  <c r="M8857" i="8"/>
  <c r="M8856" i="8"/>
  <c r="M8855" i="8"/>
  <c r="M8854" i="8"/>
  <c r="M8853" i="8"/>
  <c r="M8852" i="8"/>
  <c r="M8851" i="8"/>
  <c r="M8850" i="8"/>
  <c r="M8849" i="8"/>
  <c r="M8848" i="8"/>
  <c r="M8847" i="8"/>
  <c r="M8846" i="8"/>
  <c r="M8845" i="8"/>
  <c r="M8844" i="8"/>
  <c r="M8843" i="8"/>
  <c r="M8842" i="8"/>
  <c r="M8841" i="8"/>
  <c r="M8840" i="8"/>
  <c r="M8839" i="8"/>
  <c r="M8838" i="8"/>
  <c r="M8837" i="8"/>
  <c r="M8836" i="8"/>
  <c r="M8835" i="8"/>
  <c r="M8834" i="8"/>
  <c r="M8833" i="8"/>
  <c r="M8832" i="8"/>
  <c r="M8831" i="8"/>
  <c r="M8830" i="8"/>
  <c r="M8829" i="8"/>
  <c r="M8828" i="8"/>
  <c r="M8827" i="8"/>
  <c r="M8826" i="8"/>
  <c r="M8825" i="8"/>
  <c r="M8824" i="8"/>
  <c r="M8823" i="8"/>
  <c r="M8822" i="8"/>
  <c r="M8821" i="8"/>
  <c r="M8820" i="8"/>
  <c r="M8819" i="8"/>
  <c r="M8818" i="8"/>
  <c r="M8817" i="8"/>
  <c r="M8816" i="8"/>
  <c r="M8815" i="8"/>
  <c r="M8814" i="8"/>
  <c r="M8813" i="8"/>
  <c r="M8812" i="8"/>
  <c r="M8811" i="8"/>
  <c r="M8810" i="8"/>
  <c r="M8809" i="8"/>
  <c r="M8808" i="8"/>
  <c r="M8807" i="8"/>
  <c r="M8806" i="8"/>
  <c r="M8805" i="8"/>
  <c r="M8804" i="8"/>
  <c r="M8803" i="8"/>
  <c r="M8802" i="8"/>
  <c r="M8801" i="8"/>
  <c r="M8800" i="8"/>
  <c r="M8799" i="8"/>
  <c r="M8798" i="8"/>
  <c r="M8797" i="8"/>
  <c r="M8796" i="8"/>
  <c r="M8795" i="8"/>
  <c r="M8794" i="8"/>
  <c r="M8793" i="8"/>
  <c r="M8792" i="8"/>
  <c r="M8791" i="8"/>
  <c r="M8790" i="8"/>
  <c r="M8789" i="8"/>
  <c r="M8788" i="8"/>
  <c r="M8787" i="8"/>
  <c r="M8786" i="8"/>
  <c r="M8785" i="8"/>
  <c r="M8784" i="8"/>
  <c r="M8783" i="8"/>
  <c r="M8782" i="8"/>
  <c r="M8781" i="8"/>
  <c r="M8780" i="8"/>
  <c r="M8779" i="8"/>
  <c r="M8778" i="8"/>
  <c r="M8777" i="8"/>
  <c r="M8776" i="8"/>
  <c r="M8775" i="8"/>
  <c r="M8774" i="8"/>
  <c r="M8773" i="8"/>
  <c r="M8772" i="8"/>
  <c r="M8771" i="8"/>
  <c r="M8770" i="8"/>
  <c r="M8769" i="8"/>
  <c r="M8768" i="8"/>
  <c r="M8767" i="8"/>
  <c r="M8766" i="8"/>
  <c r="M8765" i="8"/>
  <c r="M8764" i="8"/>
  <c r="M8763" i="8"/>
  <c r="M8762" i="8"/>
  <c r="M8761" i="8"/>
  <c r="M8760" i="8"/>
  <c r="M8759" i="8"/>
  <c r="M8758" i="8"/>
  <c r="M8757" i="8"/>
  <c r="M8756" i="8"/>
  <c r="M8755" i="8"/>
  <c r="M8754" i="8"/>
  <c r="M8753" i="8"/>
  <c r="M8752" i="8"/>
  <c r="M8751" i="8"/>
  <c r="M8750" i="8"/>
  <c r="M8749" i="8"/>
  <c r="M8748" i="8"/>
  <c r="M8747" i="8"/>
  <c r="M8746" i="8"/>
  <c r="M8745" i="8"/>
  <c r="M8744" i="8"/>
  <c r="M8743" i="8"/>
  <c r="M8742" i="8"/>
  <c r="M8741" i="8"/>
  <c r="M8740" i="8"/>
  <c r="M8739" i="8"/>
  <c r="M8738" i="8"/>
  <c r="M8737" i="8"/>
  <c r="M8736" i="8"/>
  <c r="M8735" i="8"/>
  <c r="M8734" i="8"/>
  <c r="M8733" i="8"/>
  <c r="M8732" i="8"/>
  <c r="M8731" i="8"/>
  <c r="M8730" i="8"/>
  <c r="M8729" i="8"/>
  <c r="M8728" i="8"/>
  <c r="M8727" i="8"/>
  <c r="M8726" i="8"/>
  <c r="M8725" i="8"/>
  <c r="M8724" i="8"/>
  <c r="M8723" i="8"/>
  <c r="M8722" i="8"/>
  <c r="M8721" i="8"/>
  <c r="M8720" i="8"/>
  <c r="M8719" i="8"/>
  <c r="M8718" i="8"/>
  <c r="M8717" i="8"/>
  <c r="M8716" i="8"/>
  <c r="M8715" i="8"/>
  <c r="M8714" i="8"/>
  <c r="M8713" i="8"/>
  <c r="M8712" i="8"/>
  <c r="M8711" i="8"/>
  <c r="M8710" i="8"/>
  <c r="M8709" i="8"/>
  <c r="M8708" i="8"/>
  <c r="M8707" i="8"/>
  <c r="M8706" i="8"/>
  <c r="M8705" i="8"/>
  <c r="M8704" i="8"/>
  <c r="M8703" i="8"/>
  <c r="M8702" i="8"/>
  <c r="M8701" i="8"/>
  <c r="M8700" i="8"/>
  <c r="M8699" i="8"/>
  <c r="M8698" i="8"/>
  <c r="M8697" i="8"/>
  <c r="M8696" i="8"/>
  <c r="M8695" i="8"/>
  <c r="M8694" i="8"/>
  <c r="M8693" i="8"/>
  <c r="M8692" i="8"/>
  <c r="M8691" i="8"/>
  <c r="M8690" i="8"/>
  <c r="M8689" i="8"/>
  <c r="M8688" i="8"/>
  <c r="M8687" i="8"/>
  <c r="M8686" i="8"/>
  <c r="M8685" i="8"/>
  <c r="M8684" i="8"/>
  <c r="M8683" i="8"/>
  <c r="M8682" i="8"/>
  <c r="M8681" i="8"/>
  <c r="M8680" i="8"/>
  <c r="M8679" i="8"/>
  <c r="M8678" i="8"/>
  <c r="M8677" i="8"/>
  <c r="M8676" i="8"/>
  <c r="M8675" i="8"/>
  <c r="M8674" i="8"/>
  <c r="M8673" i="8"/>
  <c r="M8672" i="8"/>
  <c r="M8671" i="8"/>
  <c r="M8670" i="8"/>
  <c r="M8669" i="8"/>
  <c r="M8668" i="8"/>
  <c r="M8667" i="8"/>
  <c r="M8666" i="8"/>
  <c r="M8665" i="8"/>
  <c r="M8664" i="8"/>
  <c r="M8663" i="8"/>
  <c r="M8662" i="8"/>
  <c r="M8661" i="8"/>
  <c r="M8660" i="8"/>
  <c r="M8659" i="8"/>
  <c r="M8658" i="8"/>
  <c r="M8657" i="8"/>
  <c r="M8656" i="8"/>
  <c r="M8655" i="8"/>
  <c r="M8654" i="8"/>
  <c r="M8653" i="8"/>
  <c r="M8652" i="8"/>
  <c r="M8651" i="8"/>
  <c r="M8650" i="8"/>
  <c r="M8649" i="8"/>
  <c r="M8648" i="8"/>
  <c r="M8647" i="8"/>
  <c r="M8646" i="8"/>
  <c r="M8645" i="8"/>
  <c r="M8644" i="8"/>
  <c r="M8643" i="8"/>
  <c r="M8642" i="8"/>
  <c r="M8641" i="8"/>
  <c r="M8640" i="8"/>
  <c r="M8639" i="8"/>
  <c r="M8638" i="8"/>
  <c r="M8637" i="8"/>
  <c r="M8636" i="8"/>
  <c r="M8635" i="8"/>
  <c r="M8634" i="8"/>
  <c r="M8633" i="8"/>
  <c r="M8632" i="8"/>
  <c r="M8631" i="8"/>
  <c r="M8630" i="8"/>
  <c r="M8629" i="8"/>
  <c r="M8628" i="8"/>
  <c r="M8627" i="8"/>
  <c r="M8626" i="8"/>
  <c r="M8625" i="8"/>
  <c r="M8624" i="8"/>
  <c r="M8623" i="8"/>
  <c r="M8622" i="8"/>
  <c r="M8621" i="8"/>
  <c r="M8620" i="8"/>
  <c r="M8619" i="8"/>
  <c r="M8618" i="8"/>
  <c r="M8617" i="8"/>
  <c r="M8616" i="8"/>
  <c r="M8615" i="8"/>
  <c r="M8614" i="8"/>
  <c r="M8613" i="8"/>
  <c r="M8612" i="8"/>
  <c r="M8611" i="8"/>
  <c r="M8610" i="8"/>
  <c r="M8609" i="8"/>
  <c r="M8608" i="8"/>
  <c r="M8607" i="8"/>
  <c r="M8606" i="8"/>
  <c r="M8605" i="8"/>
  <c r="M8604" i="8"/>
  <c r="M8603" i="8"/>
  <c r="M8602" i="8"/>
  <c r="M8601" i="8"/>
  <c r="M8600" i="8"/>
  <c r="M8599" i="8"/>
  <c r="M8598" i="8"/>
  <c r="M8597" i="8"/>
  <c r="M8596" i="8"/>
  <c r="M8595" i="8"/>
  <c r="M8594" i="8"/>
  <c r="M8593" i="8"/>
  <c r="M8592" i="8"/>
  <c r="M8591" i="8"/>
  <c r="M8590" i="8"/>
  <c r="M8589" i="8"/>
  <c r="M8588" i="8"/>
  <c r="M8587" i="8"/>
  <c r="M8586" i="8"/>
  <c r="M8585" i="8"/>
  <c r="M8584" i="8"/>
  <c r="M8583" i="8"/>
  <c r="M8582" i="8"/>
  <c r="M8581" i="8"/>
  <c r="M8580" i="8"/>
  <c r="M8579" i="8"/>
  <c r="M8578" i="8"/>
  <c r="M8577" i="8"/>
  <c r="M8576" i="8"/>
  <c r="M8575" i="8"/>
  <c r="M8574" i="8"/>
  <c r="M8573" i="8"/>
  <c r="M8572" i="8"/>
  <c r="M8571" i="8"/>
  <c r="M8570" i="8"/>
  <c r="M8569" i="8"/>
  <c r="M8568" i="8"/>
  <c r="M8567" i="8"/>
  <c r="M8566" i="8"/>
  <c r="M8565" i="8"/>
  <c r="M8564" i="8"/>
  <c r="M8563" i="8"/>
  <c r="M8562" i="8"/>
  <c r="M8561" i="8"/>
  <c r="M8560" i="8"/>
  <c r="M8559" i="8"/>
  <c r="M8558" i="8"/>
  <c r="M8557" i="8"/>
  <c r="M8556" i="8"/>
  <c r="M8555" i="8"/>
  <c r="M8554" i="8"/>
  <c r="M8553" i="8"/>
  <c r="M8552" i="8"/>
  <c r="M8551" i="8"/>
  <c r="M8550" i="8"/>
  <c r="M8549" i="8"/>
  <c r="M8548" i="8"/>
  <c r="M8547" i="8"/>
  <c r="M8546" i="8"/>
  <c r="M8545" i="8"/>
  <c r="M8544" i="8"/>
  <c r="M8543" i="8"/>
  <c r="M8542" i="8"/>
  <c r="M8541" i="8"/>
  <c r="M8540" i="8"/>
  <c r="M8539" i="8"/>
  <c r="M8538" i="8"/>
  <c r="M8537" i="8"/>
  <c r="M8536" i="8"/>
  <c r="M8535" i="8"/>
  <c r="M8534" i="8"/>
  <c r="M8533" i="8"/>
  <c r="M8532" i="8"/>
  <c r="M8531" i="8"/>
  <c r="M8530" i="8"/>
  <c r="M8529" i="8"/>
  <c r="M8528" i="8"/>
  <c r="M8527" i="8"/>
  <c r="M8526" i="8"/>
  <c r="M8525" i="8"/>
  <c r="M8524" i="8"/>
  <c r="M8523" i="8"/>
  <c r="M8522" i="8"/>
  <c r="M8521" i="8"/>
  <c r="M8520" i="8"/>
  <c r="M8519" i="8"/>
  <c r="M8518" i="8"/>
  <c r="M8517" i="8"/>
  <c r="M8516" i="8"/>
  <c r="M8515" i="8"/>
  <c r="M8514" i="8"/>
  <c r="M8513" i="8"/>
  <c r="M8512" i="8"/>
  <c r="M8511" i="8"/>
  <c r="M8510" i="8"/>
  <c r="M8509" i="8"/>
  <c r="M8508" i="8"/>
  <c r="M8507" i="8"/>
  <c r="M8506" i="8"/>
  <c r="M8505" i="8"/>
  <c r="M8504" i="8"/>
  <c r="M8503" i="8"/>
  <c r="M8502" i="8"/>
  <c r="M8501" i="8"/>
  <c r="M8500" i="8"/>
  <c r="M8499" i="8"/>
  <c r="M8498" i="8"/>
  <c r="M8497" i="8"/>
  <c r="M8496" i="8"/>
  <c r="M8495" i="8"/>
  <c r="M8494" i="8"/>
  <c r="M8493" i="8"/>
  <c r="M8492" i="8"/>
  <c r="M8491" i="8"/>
  <c r="M8490" i="8"/>
  <c r="M8489" i="8"/>
  <c r="M8488" i="8"/>
  <c r="M8487" i="8"/>
  <c r="M8486" i="8"/>
  <c r="M8485" i="8"/>
  <c r="M8484" i="8"/>
  <c r="M8483" i="8"/>
  <c r="M8482" i="8"/>
  <c r="M8481" i="8"/>
  <c r="M8480" i="8"/>
  <c r="M8479" i="8"/>
  <c r="M8478" i="8"/>
  <c r="M8477" i="8"/>
  <c r="M8476" i="8"/>
  <c r="M8475" i="8"/>
  <c r="M8474" i="8"/>
  <c r="M8473" i="8"/>
  <c r="M8472" i="8"/>
  <c r="M8471" i="8"/>
  <c r="M8470" i="8"/>
  <c r="M8469" i="8"/>
  <c r="M8468" i="8"/>
  <c r="M8467" i="8"/>
  <c r="M8466" i="8"/>
  <c r="M8465" i="8"/>
  <c r="M8464" i="8"/>
  <c r="M8463" i="8"/>
  <c r="M8462" i="8"/>
  <c r="M8461" i="8"/>
  <c r="M8460" i="8"/>
  <c r="M8459" i="8"/>
  <c r="M8458" i="8"/>
  <c r="M8457" i="8"/>
  <c r="M8456" i="8"/>
  <c r="M8455" i="8"/>
  <c r="M8454" i="8"/>
  <c r="M8453" i="8"/>
  <c r="M8452" i="8"/>
  <c r="M8451" i="8"/>
  <c r="M8450" i="8"/>
  <c r="M8449" i="8"/>
  <c r="M8448" i="8"/>
  <c r="M8447" i="8"/>
  <c r="M8446" i="8"/>
  <c r="M8445" i="8"/>
  <c r="M8444" i="8"/>
  <c r="M8443" i="8"/>
  <c r="M8442" i="8"/>
  <c r="M8441" i="8"/>
  <c r="M8440" i="8"/>
  <c r="M8439" i="8"/>
  <c r="M8438" i="8"/>
  <c r="M8437" i="8"/>
  <c r="M8436" i="8"/>
  <c r="M8435" i="8"/>
  <c r="M8434" i="8"/>
  <c r="M8433" i="8"/>
  <c r="M8432" i="8"/>
  <c r="M8431" i="8"/>
  <c r="M8430" i="8"/>
  <c r="M8429" i="8"/>
  <c r="M8428" i="8"/>
  <c r="M8427" i="8"/>
  <c r="M8426" i="8"/>
  <c r="M8425" i="8"/>
  <c r="M8424" i="8"/>
  <c r="M8423" i="8"/>
  <c r="M8422" i="8"/>
  <c r="M8421" i="8"/>
  <c r="M8420" i="8"/>
  <c r="M8419" i="8"/>
  <c r="M8418" i="8"/>
  <c r="M8417" i="8"/>
  <c r="M8416" i="8"/>
  <c r="M8415" i="8"/>
  <c r="M8414" i="8"/>
  <c r="M8413" i="8"/>
  <c r="M8412" i="8"/>
  <c r="M8411" i="8"/>
  <c r="M8410" i="8"/>
  <c r="M8409" i="8"/>
  <c r="M8408" i="8"/>
  <c r="M8407" i="8"/>
  <c r="M8406" i="8"/>
  <c r="M8405" i="8"/>
  <c r="M8404" i="8"/>
  <c r="M8403" i="8"/>
  <c r="M8402" i="8"/>
  <c r="M8401" i="8"/>
  <c r="M8400" i="8"/>
  <c r="M8399" i="8"/>
  <c r="M8398" i="8"/>
  <c r="M8397" i="8"/>
  <c r="M8396" i="8"/>
  <c r="M8395" i="8"/>
  <c r="M8394" i="8"/>
  <c r="M8393" i="8"/>
  <c r="M8392" i="8"/>
  <c r="M8391" i="8"/>
  <c r="M8390" i="8"/>
  <c r="M8389" i="8"/>
  <c r="M8388" i="8"/>
  <c r="M8387" i="8"/>
  <c r="M8386" i="8"/>
  <c r="M8385" i="8"/>
  <c r="M8384" i="8"/>
  <c r="M8383" i="8"/>
  <c r="M8382" i="8"/>
  <c r="M8381" i="8"/>
  <c r="M8380" i="8"/>
  <c r="M8379" i="8"/>
  <c r="M8378" i="8"/>
  <c r="M8377" i="8"/>
  <c r="M8376" i="8"/>
  <c r="M8375" i="8"/>
  <c r="M8374" i="8"/>
  <c r="M8373" i="8"/>
  <c r="M8372" i="8"/>
  <c r="M8371" i="8"/>
  <c r="M8370" i="8"/>
  <c r="M8369" i="8"/>
  <c r="M8368" i="8"/>
  <c r="M8367" i="8"/>
  <c r="M8366" i="8"/>
  <c r="M8365" i="8"/>
  <c r="M8364" i="8"/>
  <c r="M8363" i="8"/>
  <c r="M8362" i="8"/>
  <c r="M8361" i="8"/>
  <c r="M8360" i="8"/>
  <c r="M8359" i="8"/>
  <c r="M8358" i="8"/>
  <c r="M8357" i="8"/>
  <c r="M8356" i="8"/>
  <c r="M8355" i="8"/>
  <c r="M8354" i="8"/>
  <c r="M8353" i="8"/>
  <c r="M8352" i="8"/>
  <c r="M8351" i="8"/>
  <c r="M8350" i="8"/>
  <c r="M8349" i="8"/>
  <c r="M8348" i="8"/>
  <c r="M8347" i="8"/>
  <c r="M8346" i="8"/>
  <c r="M8345" i="8"/>
  <c r="M8344" i="8"/>
  <c r="M8343" i="8"/>
  <c r="M8342" i="8"/>
  <c r="M8341" i="8"/>
  <c r="M8340" i="8"/>
  <c r="M8339" i="8"/>
  <c r="M8338" i="8"/>
  <c r="M8337" i="8"/>
  <c r="M8336" i="8"/>
  <c r="M8335" i="8"/>
  <c r="M8334" i="8"/>
  <c r="M8333" i="8"/>
  <c r="M8332" i="8"/>
  <c r="M8331" i="8"/>
  <c r="M8330" i="8"/>
  <c r="M8329" i="8"/>
  <c r="M8328" i="8"/>
  <c r="M8327" i="8"/>
  <c r="M8326" i="8"/>
  <c r="M8325" i="8"/>
  <c r="M8324" i="8"/>
  <c r="M8323" i="8"/>
  <c r="M8322" i="8"/>
  <c r="M8321" i="8"/>
  <c r="M8320" i="8"/>
  <c r="M8319" i="8"/>
  <c r="M8318" i="8"/>
  <c r="M8317" i="8"/>
  <c r="M8316" i="8"/>
  <c r="M8315" i="8"/>
  <c r="M8314" i="8"/>
  <c r="M8313" i="8"/>
  <c r="M8312" i="8"/>
  <c r="M8311" i="8"/>
  <c r="M8310" i="8"/>
  <c r="M8309" i="8"/>
  <c r="M8308" i="8"/>
  <c r="M8307" i="8"/>
  <c r="M8306" i="8"/>
  <c r="M8305" i="8"/>
  <c r="M8304" i="8"/>
  <c r="M8303" i="8"/>
  <c r="M8302" i="8"/>
  <c r="M8301" i="8"/>
  <c r="M8300" i="8"/>
  <c r="M8299" i="8"/>
  <c r="M8298" i="8"/>
  <c r="M8297" i="8"/>
  <c r="M8296" i="8"/>
  <c r="M8295" i="8"/>
  <c r="M8294" i="8"/>
  <c r="M8293" i="8"/>
  <c r="M8292" i="8"/>
  <c r="M8291" i="8"/>
  <c r="M8290" i="8"/>
  <c r="M8289" i="8"/>
  <c r="M8288" i="8"/>
  <c r="M8287" i="8"/>
  <c r="M8286" i="8"/>
  <c r="M8285" i="8"/>
  <c r="M8284" i="8"/>
  <c r="M8283" i="8"/>
  <c r="M8282" i="8"/>
  <c r="M8281" i="8"/>
  <c r="M8280" i="8"/>
  <c r="M8279" i="8"/>
  <c r="M8278" i="8"/>
  <c r="M8277" i="8"/>
  <c r="M8276" i="8"/>
  <c r="M8275" i="8"/>
  <c r="M8274" i="8"/>
  <c r="M8273" i="8"/>
  <c r="M8272" i="8"/>
  <c r="M8271" i="8"/>
  <c r="M8270" i="8"/>
  <c r="M8269" i="8"/>
  <c r="M8268" i="8"/>
  <c r="M8267" i="8"/>
  <c r="M8266" i="8"/>
  <c r="M8265" i="8"/>
  <c r="M8264" i="8"/>
  <c r="M8263" i="8"/>
  <c r="M8262" i="8"/>
  <c r="M8261" i="8"/>
  <c r="M8260" i="8"/>
  <c r="M8259" i="8"/>
  <c r="M8258" i="8"/>
  <c r="M8257" i="8"/>
  <c r="M8256" i="8"/>
  <c r="M8255" i="8"/>
  <c r="M8254" i="8"/>
  <c r="M8253" i="8"/>
  <c r="M8252" i="8"/>
  <c r="M8251" i="8"/>
  <c r="M8250" i="8"/>
  <c r="M8249" i="8"/>
  <c r="M8248" i="8"/>
  <c r="M8247" i="8"/>
  <c r="M8246" i="8"/>
  <c r="M8245" i="8"/>
  <c r="M8244" i="8"/>
  <c r="M8243" i="8"/>
  <c r="M8242" i="8"/>
  <c r="M8241" i="8"/>
  <c r="M8240" i="8"/>
  <c r="M8239" i="8"/>
  <c r="M8238" i="8"/>
  <c r="M8237" i="8"/>
  <c r="M8236" i="8"/>
  <c r="M8235" i="8"/>
  <c r="M8234" i="8"/>
  <c r="M8233" i="8"/>
  <c r="M8232" i="8"/>
  <c r="M8231" i="8"/>
  <c r="M8230" i="8"/>
  <c r="M8229" i="8"/>
  <c r="M8228" i="8"/>
  <c r="M8227" i="8"/>
  <c r="M8226" i="8"/>
  <c r="M8225" i="8"/>
  <c r="M8224" i="8"/>
  <c r="M8223" i="8"/>
  <c r="M8222" i="8"/>
  <c r="M8221" i="8"/>
  <c r="M8220" i="8"/>
  <c r="M8219" i="8"/>
  <c r="M8218" i="8"/>
  <c r="M8217" i="8"/>
  <c r="M8216" i="8"/>
  <c r="M8215" i="8"/>
  <c r="M8214" i="8"/>
  <c r="M8213" i="8"/>
  <c r="M8212" i="8"/>
  <c r="M8211" i="8"/>
  <c r="M8210" i="8"/>
  <c r="M8209" i="8"/>
  <c r="M8208" i="8"/>
  <c r="M8207" i="8"/>
  <c r="M8206" i="8"/>
  <c r="M8205" i="8"/>
  <c r="M8204" i="8"/>
  <c r="M8203" i="8"/>
  <c r="M8202" i="8"/>
  <c r="M8201" i="8"/>
  <c r="M8200" i="8"/>
  <c r="M8199" i="8"/>
  <c r="M8198" i="8"/>
  <c r="M8197" i="8"/>
  <c r="M8196" i="8"/>
  <c r="M8195" i="8"/>
  <c r="M8194" i="8"/>
  <c r="M8193" i="8"/>
  <c r="M8192" i="8"/>
  <c r="M8191" i="8"/>
  <c r="M8190" i="8"/>
  <c r="M8189" i="8"/>
  <c r="M8188" i="8"/>
  <c r="M8187" i="8"/>
  <c r="M8186" i="8"/>
  <c r="M8185" i="8"/>
  <c r="M8184" i="8"/>
  <c r="M8183" i="8"/>
  <c r="M8182" i="8"/>
  <c r="M8181" i="8"/>
  <c r="M8180" i="8"/>
  <c r="M8179" i="8"/>
  <c r="M8178" i="8"/>
  <c r="M8177" i="8"/>
  <c r="M8176" i="8"/>
  <c r="M8175" i="8"/>
  <c r="M8174" i="8"/>
  <c r="M8173" i="8"/>
  <c r="M8172" i="8"/>
  <c r="M8171" i="8"/>
  <c r="M8170" i="8"/>
  <c r="M8169" i="8"/>
  <c r="M8168" i="8"/>
  <c r="M8167" i="8"/>
  <c r="M8166" i="8"/>
  <c r="M8165" i="8"/>
  <c r="M8164" i="8"/>
  <c r="M8163" i="8"/>
  <c r="M8162" i="8"/>
  <c r="M8161" i="8"/>
  <c r="M8160" i="8"/>
  <c r="M8159" i="8"/>
  <c r="M8158" i="8"/>
  <c r="M8157" i="8"/>
  <c r="M8156" i="8"/>
  <c r="M8155" i="8"/>
  <c r="M8154" i="8"/>
  <c r="M8153" i="8"/>
  <c r="M8152" i="8"/>
  <c r="M8151" i="8"/>
  <c r="M8150" i="8"/>
  <c r="M8149" i="8"/>
  <c r="M8148" i="8"/>
  <c r="M8147" i="8"/>
  <c r="M8146" i="8"/>
  <c r="M8145" i="8"/>
  <c r="M8144" i="8"/>
  <c r="M8143" i="8"/>
  <c r="M8142" i="8"/>
  <c r="M8141" i="8"/>
  <c r="M8140" i="8"/>
  <c r="M8139" i="8"/>
  <c r="M8138" i="8"/>
  <c r="M8137" i="8"/>
  <c r="M8136" i="8"/>
  <c r="M8135" i="8"/>
  <c r="M8134" i="8"/>
  <c r="M8133" i="8"/>
  <c r="M8132" i="8"/>
  <c r="M8131" i="8"/>
  <c r="M8130" i="8"/>
  <c r="M8129" i="8"/>
  <c r="M8128" i="8"/>
  <c r="M8127" i="8"/>
  <c r="M8126" i="8"/>
  <c r="M8125" i="8"/>
  <c r="M8124" i="8"/>
  <c r="M8123" i="8"/>
  <c r="M8122" i="8"/>
  <c r="M8121" i="8"/>
  <c r="M8120" i="8"/>
  <c r="M8119" i="8"/>
  <c r="M8118" i="8"/>
  <c r="M8117" i="8"/>
  <c r="M8116" i="8"/>
  <c r="M8115" i="8"/>
  <c r="M8114" i="8"/>
  <c r="M8113" i="8"/>
  <c r="M8112" i="8"/>
  <c r="M8111" i="8"/>
  <c r="M8110" i="8"/>
  <c r="M8109" i="8"/>
  <c r="M8108" i="8"/>
  <c r="M8107" i="8"/>
  <c r="M8106" i="8"/>
  <c r="M8105" i="8"/>
  <c r="M8104" i="8"/>
  <c r="M8103" i="8"/>
  <c r="M8102" i="8"/>
  <c r="M8101" i="8"/>
  <c r="M8100" i="8"/>
  <c r="M8099" i="8"/>
  <c r="M8098" i="8"/>
  <c r="M8097" i="8"/>
  <c r="M8096" i="8"/>
  <c r="M8095" i="8"/>
  <c r="M8094" i="8"/>
  <c r="M8093" i="8"/>
  <c r="M8092" i="8"/>
  <c r="M8091" i="8"/>
  <c r="M8090" i="8"/>
  <c r="M8089" i="8"/>
  <c r="M8088" i="8"/>
  <c r="M8087" i="8"/>
  <c r="M8086" i="8"/>
  <c r="M8085" i="8"/>
  <c r="M8084" i="8"/>
  <c r="M8083" i="8"/>
  <c r="M8082" i="8"/>
  <c r="M8081" i="8"/>
  <c r="M8080" i="8"/>
  <c r="M8079" i="8"/>
  <c r="M8078" i="8"/>
  <c r="M8077" i="8"/>
  <c r="M8076" i="8"/>
  <c r="M8075" i="8"/>
  <c r="M8074" i="8"/>
  <c r="M8073" i="8"/>
  <c r="M8072" i="8"/>
  <c r="M8071" i="8"/>
  <c r="M8070" i="8"/>
  <c r="M8069" i="8"/>
  <c r="M8068" i="8"/>
  <c r="M8067" i="8"/>
  <c r="M8066" i="8"/>
  <c r="M8065" i="8"/>
  <c r="M8064" i="8"/>
  <c r="M8063" i="8"/>
  <c r="M8062" i="8"/>
  <c r="M8061" i="8"/>
  <c r="M8060" i="8"/>
  <c r="M8059" i="8"/>
  <c r="M8058" i="8"/>
  <c r="M8057" i="8"/>
  <c r="M8056" i="8"/>
  <c r="M8055" i="8"/>
  <c r="M8054" i="8"/>
  <c r="M8053" i="8"/>
  <c r="M8052" i="8"/>
  <c r="M8051" i="8"/>
  <c r="M8050" i="8"/>
  <c r="M8049" i="8"/>
  <c r="M8048" i="8"/>
  <c r="M8047" i="8"/>
  <c r="M8046" i="8"/>
  <c r="M8045" i="8"/>
  <c r="M8044" i="8"/>
  <c r="M8043" i="8"/>
  <c r="M8042" i="8"/>
  <c r="M8041" i="8"/>
  <c r="M8040" i="8"/>
  <c r="M8039" i="8"/>
  <c r="M8038" i="8"/>
  <c r="M8037" i="8"/>
  <c r="M8036" i="8"/>
  <c r="M8035" i="8"/>
  <c r="M8034" i="8"/>
  <c r="M8033" i="8"/>
  <c r="M8032" i="8"/>
  <c r="M8031" i="8"/>
  <c r="M8030" i="8"/>
  <c r="M8029" i="8"/>
  <c r="M8028" i="8"/>
  <c r="M8027" i="8"/>
  <c r="M8026" i="8"/>
  <c r="M8025" i="8"/>
  <c r="M8024" i="8"/>
  <c r="M8023" i="8"/>
  <c r="M8022" i="8"/>
  <c r="M8021" i="8"/>
  <c r="M8020" i="8"/>
  <c r="M8019" i="8"/>
  <c r="M8018" i="8"/>
  <c r="M8017" i="8"/>
  <c r="M8016" i="8"/>
  <c r="M8015" i="8"/>
  <c r="M8014" i="8"/>
  <c r="M8013" i="8"/>
  <c r="M8012" i="8"/>
  <c r="M8011" i="8"/>
  <c r="M8010" i="8"/>
  <c r="M8009" i="8"/>
  <c r="M8008" i="8"/>
  <c r="M8007" i="8"/>
  <c r="M8006" i="8"/>
  <c r="M8005" i="8"/>
  <c r="M8004" i="8"/>
  <c r="M8003" i="8"/>
  <c r="M8002" i="8"/>
  <c r="M8001" i="8"/>
  <c r="M8000" i="8"/>
  <c r="M7999" i="8"/>
  <c r="M7998" i="8"/>
  <c r="M7997" i="8"/>
  <c r="M7996" i="8"/>
  <c r="M7995" i="8"/>
  <c r="M7994" i="8"/>
  <c r="M7993" i="8"/>
  <c r="M7992" i="8"/>
  <c r="M7991" i="8"/>
  <c r="M7990" i="8"/>
  <c r="M7989" i="8"/>
  <c r="M7988" i="8"/>
  <c r="M7987" i="8"/>
  <c r="M7986" i="8"/>
  <c r="M7985" i="8"/>
  <c r="M7984" i="8"/>
  <c r="M7983" i="8"/>
  <c r="M7982" i="8"/>
  <c r="M7981" i="8"/>
  <c r="M7980" i="8"/>
  <c r="M7979" i="8"/>
  <c r="M7978" i="8"/>
  <c r="M7977" i="8"/>
  <c r="M7976" i="8"/>
  <c r="M7975" i="8"/>
  <c r="M7974" i="8"/>
  <c r="M7973" i="8"/>
  <c r="M7972" i="8"/>
  <c r="M7971" i="8"/>
  <c r="M7970" i="8"/>
  <c r="M7969" i="8"/>
  <c r="M7968" i="8"/>
  <c r="M7967" i="8"/>
  <c r="M7966" i="8"/>
  <c r="M7965" i="8"/>
  <c r="M7964" i="8"/>
  <c r="M7963" i="8"/>
  <c r="M7962" i="8"/>
  <c r="M7961" i="8"/>
  <c r="M7960" i="8"/>
  <c r="M7959" i="8"/>
  <c r="M7958" i="8"/>
  <c r="M7957" i="8"/>
  <c r="M7956" i="8"/>
  <c r="M7955" i="8"/>
  <c r="M7954" i="8"/>
  <c r="M7953" i="8"/>
  <c r="M7952" i="8"/>
  <c r="M7951" i="8"/>
  <c r="M7950" i="8"/>
  <c r="M7949" i="8"/>
  <c r="M7948" i="8"/>
  <c r="M7947" i="8"/>
  <c r="M7946" i="8"/>
  <c r="M7945" i="8"/>
  <c r="M7944" i="8"/>
  <c r="M7943" i="8"/>
  <c r="M7942" i="8"/>
  <c r="M7941" i="8"/>
  <c r="M7940" i="8"/>
  <c r="M7939" i="8"/>
  <c r="M7938" i="8"/>
  <c r="M7937" i="8"/>
  <c r="M7936" i="8"/>
  <c r="M7935" i="8"/>
  <c r="M7934" i="8"/>
  <c r="M7933" i="8"/>
  <c r="M7932" i="8"/>
  <c r="M7931" i="8"/>
  <c r="M7930" i="8"/>
  <c r="M7929" i="8"/>
  <c r="M7928" i="8"/>
  <c r="M7927" i="8"/>
  <c r="M7926" i="8"/>
  <c r="M7925" i="8"/>
  <c r="M7924" i="8"/>
  <c r="M7923" i="8"/>
  <c r="M7922" i="8"/>
  <c r="M7921" i="8"/>
  <c r="M7920" i="8"/>
  <c r="M7919" i="8"/>
  <c r="M7918" i="8"/>
  <c r="M7917" i="8"/>
  <c r="M7916" i="8"/>
  <c r="M7915" i="8"/>
  <c r="M7914" i="8"/>
  <c r="M7913" i="8"/>
  <c r="M7912" i="8"/>
  <c r="M7911" i="8"/>
  <c r="M7910" i="8"/>
  <c r="M7909" i="8"/>
  <c r="M7908" i="8"/>
  <c r="M7907" i="8"/>
  <c r="M7906" i="8"/>
  <c r="M7905" i="8"/>
  <c r="M7904" i="8"/>
  <c r="M7903" i="8"/>
  <c r="M7902" i="8"/>
  <c r="M7901" i="8"/>
  <c r="M7900" i="8"/>
  <c r="M7899" i="8"/>
  <c r="M7898" i="8"/>
  <c r="M7897" i="8"/>
  <c r="M7896" i="8"/>
  <c r="M7895" i="8"/>
  <c r="M7894" i="8"/>
  <c r="M7893" i="8"/>
  <c r="M7892" i="8"/>
  <c r="M7891" i="8"/>
  <c r="M7890" i="8"/>
  <c r="M7889" i="8"/>
  <c r="M7888" i="8"/>
  <c r="M7887" i="8"/>
  <c r="M7886" i="8"/>
  <c r="M7885" i="8"/>
  <c r="M7884" i="8"/>
  <c r="M7883" i="8"/>
  <c r="M7882" i="8"/>
  <c r="M7881" i="8"/>
  <c r="M7880" i="8"/>
  <c r="M7879" i="8"/>
  <c r="M7878" i="8"/>
  <c r="M7877" i="8"/>
  <c r="M7876" i="8"/>
  <c r="M7875" i="8"/>
  <c r="M7874" i="8"/>
  <c r="M7873" i="8"/>
  <c r="M7872" i="8"/>
  <c r="M7871" i="8"/>
  <c r="M7870" i="8"/>
  <c r="M7869" i="8"/>
  <c r="M7868" i="8"/>
  <c r="M7867" i="8"/>
  <c r="M7866" i="8"/>
  <c r="M7865" i="8"/>
  <c r="M7864" i="8"/>
  <c r="M7863" i="8"/>
  <c r="M7862" i="8"/>
  <c r="M7861" i="8"/>
  <c r="M7860" i="8"/>
  <c r="M7859" i="8"/>
  <c r="M7858" i="8"/>
  <c r="M7857" i="8"/>
  <c r="M7856" i="8"/>
  <c r="M7855" i="8"/>
  <c r="M7854" i="8"/>
  <c r="M7853" i="8"/>
  <c r="M7852" i="8"/>
  <c r="M7851" i="8"/>
  <c r="M7850" i="8"/>
  <c r="M7849" i="8"/>
  <c r="M7848" i="8"/>
  <c r="M7847" i="8"/>
  <c r="M7846" i="8"/>
  <c r="M7845" i="8"/>
  <c r="M7844" i="8"/>
  <c r="M7843" i="8"/>
  <c r="M7842" i="8"/>
  <c r="M7841" i="8"/>
  <c r="M7840" i="8"/>
  <c r="M7839" i="8"/>
  <c r="M7838" i="8"/>
  <c r="M7837" i="8"/>
  <c r="M7836" i="8"/>
  <c r="M7835" i="8"/>
  <c r="M7834" i="8"/>
  <c r="M7833" i="8"/>
  <c r="M7832" i="8"/>
  <c r="M7831" i="8"/>
  <c r="M7830" i="8"/>
  <c r="M7829" i="8"/>
  <c r="M7828" i="8"/>
  <c r="M7827" i="8"/>
  <c r="M7826" i="8"/>
  <c r="M7825" i="8"/>
  <c r="M7824" i="8"/>
  <c r="M7823" i="8"/>
  <c r="M7822" i="8"/>
  <c r="M7821" i="8"/>
  <c r="M7820" i="8"/>
  <c r="M7819" i="8"/>
  <c r="M7818" i="8"/>
  <c r="M7817" i="8"/>
  <c r="M7816" i="8"/>
  <c r="M7815" i="8"/>
  <c r="M7814" i="8"/>
  <c r="M7813" i="8"/>
  <c r="M7812" i="8"/>
  <c r="M7811" i="8"/>
  <c r="M7810" i="8"/>
  <c r="M7809" i="8"/>
  <c r="M7808" i="8"/>
  <c r="M7807" i="8"/>
  <c r="M7806" i="8"/>
  <c r="M7805" i="8"/>
  <c r="M7804" i="8"/>
  <c r="M7803" i="8"/>
  <c r="M7802" i="8"/>
  <c r="M7801" i="8"/>
  <c r="M7800" i="8"/>
  <c r="M7799" i="8"/>
  <c r="M7798" i="8"/>
  <c r="M7797" i="8"/>
  <c r="M7796" i="8"/>
  <c r="M7795" i="8"/>
  <c r="M7794" i="8"/>
  <c r="M7793" i="8"/>
  <c r="M7792" i="8"/>
  <c r="M7791" i="8"/>
  <c r="M7790" i="8"/>
  <c r="M7789" i="8"/>
  <c r="M7788" i="8"/>
  <c r="M7787" i="8"/>
  <c r="M7786" i="8"/>
  <c r="M7785" i="8"/>
  <c r="M7784" i="8"/>
  <c r="M7783" i="8"/>
  <c r="M7782" i="8"/>
  <c r="M7781" i="8"/>
  <c r="M7780" i="8"/>
  <c r="M7779" i="8"/>
  <c r="M7778" i="8"/>
  <c r="M7777" i="8"/>
  <c r="M7776" i="8"/>
  <c r="M7775" i="8"/>
  <c r="M7774" i="8"/>
  <c r="M7773" i="8"/>
  <c r="M7772" i="8"/>
  <c r="M7771" i="8"/>
  <c r="M7770" i="8"/>
  <c r="M7769" i="8"/>
  <c r="M7768" i="8"/>
  <c r="M7767" i="8"/>
  <c r="M7766" i="8"/>
  <c r="M7765" i="8"/>
  <c r="M7764" i="8"/>
  <c r="M7763" i="8"/>
  <c r="M7762" i="8"/>
  <c r="M7761" i="8"/>
  <c r="M7760" i="8"/>
  <c r="M7759" i="8"/>
  <c r="M7758" i="8"/>
  <c r="M7757" i="8"/>
  <c r="M7756" i="8"/>
  <c r="M7755" i="8"/>
  <c r="M7754" i="8"/>
  <c r="M7753" i="8"/>
  <c r="M7752" i="8"/>
  <c r="M7751" i="8"/>
  <c r="M7750" i="8"/>
  <c r="M7749" i="8"/>
  <c r="M7748" i="8"/>
  <c r="M7747" i="8"/>
  <c r="M7746" i="8"/>
  <c r="M7745" i="8"/>
  <c r="M7744" i="8"/>
  <c r="M7743" i="8"/>
  <c r="M7742" i="8"/>
  <c r="M7741" i="8"/>
  <c r="M7740" i="8"/>
  <c r="M7739" i="8"/>
  <c r="M7738" i="8"/>
  <c r="M7737" i="8"/>
  <c r="M7736" i="8"/>
  <c r="M7735" i="8"/>
  <c r="M7734" i="8"/>
  <c r="M7733" i="8"/>
  <c r="M7732" i="8"/>
  <c r="M7731" i="8"/>
  <c r="M7730" i="8"/>
  <c r="M7729" i="8"/>
  <c r="M7728" i="8"/>
  <c r="M7727" i="8"/>
  <c r="M7726" i="8"/>
  <c r="M7725" i="8"/>
  <c r="M7724" i="8"/>
  <c r="M7723" i="8"/>
  <c r="M7722" i="8"/>
  <c r="M7721" i="8"/>
  <c r="M7720" i="8"/>
  <c r="M7719" i="8"/>
  <c r="M7718" i="8"/>
  <c r="M7717" i="8"/>
  <c r="M7716" i="8"/>
  <c r="M7715" i="8"/>
  <c r="M7714" i="8"/>
  <c r="M7713" i="8"/>
  <c r="M7712" i="8"/>
  <c r="M7711" i="8"/>
  <c r="M7710" i="8"/>
  <c r="M7709" i="8"/>
  <c r="M7708" i="8"/>
  <c r="M7707" i="8"/>
  <c r="M7706" i="8"/>
  <c r="M7705" i="8"/>
  <c r="M7704" i="8"/>
  <c r="M7703" i="8"/>
  <c r="M7702" i="8"/>
  <c r="M7701" i="8"/>
  <c r="M7700" i="8"/>
  <c r="M7699" i="8"/>
  <c r="M7698" i="8"/>
  <c r="M7697" i="8"/>
  <c r="M7696" i="8"/>
  <c r="M7695" i="8"/>
  <c r="M7694" i="8"/>
  <c r="M7693" i="8"/>
  <c r="M7692" i="8"/>
  <c r="M7691" i="8"/>
  <c r="M7690" i="8"/>
  <c r="M7689" i="8"/>
  <c r="M7688" i="8"/>
  <c r="M7687" i="8"/>
  <c r="M7686" i="8"/>
  <c r="M7685" i="8"/>
  <c r="M7684" i="8"/>
  <c r="M7683" i="8"/>
  <c r="M7682" i="8"/>
  <c r="M7681" i="8"/>
  <c r="M7680" i="8"/>
  <c r="M7679" i="8"/>
  <c r="M7678" i="8"/>
  <c r="M7677" i="8"/>
  <c r="M7676" i="8"/>
  <c r="M7675" i="8"/>
  <c r="M7674" i="8"/>
  <c r="M7673" i="8"/>
  <c r="M7672" i="8"/>
  <c r="M7671" i="8"/>
  <c r="M7670" i="8"/>
  <c r="M7669" i="8"/>
  <c r="M7668" i="8"/>
  <c r="M7667" i="8"/>
  <c r="M7666" i="8"/>
  <c r="M7665" i="8"/>
  <c r="M7664" i="8"/>
  <c r="M7663" i="8"/>
  <c r="M7662" i="8"/>
  <c r="M7661" i="8"/>
  <c r="M7660" i="8"/>
  <c r="M7659" i="8"/>
  <c r="M7658" i="8"/>
  <c r="M7657" i="8"/>
  <c r="M7656" i="8"/>
  <c r="M7655" i="8"/>
  <c r="M7654" i="8"/>
  <c r="M7653" i="8"/>
  <c r="M7652" i="8"/>
  <c r="M7651" i="8"/>
  <c r="M7650" i="8"/>
  <c r="M7649" i="8"/>
  <c r="M7648" i="8"/>
  <c r="M7647" i="8"/>
  <c r="M7646" i="8"/>
  <c r="M7645" i="8"/>
  <c r="M7644" i="8"/>
  <c r="M7643" i="8"/>
  <c r="M7642" i="8"/>
  <c r="M7641" i="8"/>
  <c r="M7640" i="8"/>
  <c r="M7639" i="8"/>
  <c r="M7638" i="8"/>
  <c r="M7637" i="8"/>
  <c r="M7636" i="8"/>
  <c r="M7635" i="8"/>
  <c r="M7634" i="8"/>
  <c r="M7633" i="8"/>
  <c r="M7632" i="8"/>
  <c r="M7631" i="8"/>
  <c r="M7630" i="8"/>
  <c r="M7629" i="8"/>
  <c r="M7628" i="8"/>
  <c r="M7627" i="8"/>
  <c r="M7626" i="8"/>
  <c r="M7625" i="8"/>
  <c r="M7624" i="8"/>
  <c r="M7623" i="8"/>
  <c r="M7622" i="8"/>
  <c r="M7621" i="8"/>
  <c r="M7620" i="8"/>
  <c r="M7619" i="8"/>
  <c r="M7618" i="8"/>
  <c r="M7617" i="8"/>
  <c r="M7616" i="8"/>
  <c r="M7615" i="8"/>
  <c r="M7614" i="8"/>
  <c r="M7613" i="8"/>
  <c r="M7612" i="8"/>
  <c r="M7611" i="8"/>
  <c r="M7610" i="8"/>
  <c r="M7609" i="8"/>
  <c r="M7608" i="8"/>
  <c r="M7607" i="8"/>
  <c r="M7606" i="8"/>
  <c r="M7605" i="8"/>
  <c r="M7604" i="8"/>
  <c r="M7603" i="8"/>
  <c r="M7602" i="8"/>
  <c r="M7601" i="8"/>
  <c r="M7600" i="8"/>
  <c r="M7599" i="8"/>
  <c r="M7598" i="8"/>
  <c r="M7597" i="8"/>
  <c r="M7596" i="8"/>
  <c r="M7595" i="8"/>
  <c r="M7594" i="8"/>
  <c r="M7593" i="8"/>
  <c r="M7592" i="8"/>
  <c r="M7591" i="8"/>
  <c r="M7590" i="8"/>
  <c r="M7589" i="8"/>
  <c r="M7588" i="8"/>
  <c r="M7587" i="8"/>
  <c r="M7586" i="8"/>
  <c r="M7585" i="8"/>
  <c r="M7584" i="8"/>
  <c r="M7583" i="8"/>
  <c r="M7582" i="8"/>
  <c r="M7581" i="8"/>
  <c r="M7580" i="8"/>
  <c r="M7579" i="8"/>
  <c r="M7578" i="8"/>
  <c r="M7577" i="8"/>
  <c r="M7576" i="8"/>
  <c r="M7575" i="8"/>
  <c r="M7574" i="8"/>
  <c r="M7573" i="8"/>
  <c r="M7572" i="8"/>
  <c r="M7571" i="8"/>
  <c r="M7570" i="8"/>
  <c r="M7569" i="8"/>
  <c r="M7568" i="8"/>
  <c r="M7567" i="8"/>
  <c r="M7566" i="8"/>
  <c r="M7565" i="8"/>
  <c r="M7564" i="8"/>
  <c r="M7563" i="8"/>
  <c r="M7562" i="8"/>
  <c r="M7561" i="8"/>
  <c r="M7560" i="8"/>
  <c r="M7559" i="8"/>
  <c r="M7558" i="8"/>
  <c r="M7557" i="8"/>
  <c r="M7556" i="8"/>
  <c r="M7555" i="8"/>
  <c r="M7554" i="8"/>
  <c r="M7553" i="8"/>
  <c r="M7552" i="8"/>
  <c r="M7551" i="8"/>
  <c r="M7550" i="8"/>
  <c r="M7549" i="8"/>
  <c r="M7548" i="8"/>
  <c r="M7547" i="8"/>
  <c r="M7546" i="8"/>
  <c r="M7545" i="8"/>
  <c r="M7544" i="8"/>
  <c r="M7543" i="8"/>
  <c r="M7542" i="8"/>
  <c r="M7541" i="8"/>
  <c r="M7540" i="8"/>
  <c r="M7539" i="8"/>
  <c r="M7538" i="8"/>
  <c r="M7537" i="8"/>
  <c r="M7536" i="8"/>
  <c r="M7535" i="8"/>
  <c r="M7534" i="8"/>
  <c r="M7533" i="8"/>
  <c r="M7532" i="8"/>
  <c r="M7531" i="8"/>
  <c r="M7530" i="8"/>
  <c r="M7529" i="8"/>
  <c r="M7528" i="8"/>
  <c r="M7527" i="8"/>
  <c r="M7526" i="8"/>
  <c r="M7525" i="8"/>
  <c r="M7524" i="8"/>
  <c r="M7523" i="8"/>
  <c r="M7522" i="8"/>
  <c r="M7521" i="8"/>
  <c r="M7520" i="8"/>
  <c r="M7519" i="8"/>
  <c r="M7518" i="8"/>
  <c r="M7517" i="8"/>
  <c r="M7516" i="8"/>
  <c r="M7515" i="8"/>
  <c r="M7514" i="8"/>
  <c r="M7513" i="8"/>
  <c r="M7512" i="8"/>
  <c r="M7511" i="8"/>
  <c r="M7510" i="8"/>
  <c r="M7509" i="8"/>
  <c r="M7508" i="8"/>
  <c r="M7507" i="8"/>
  <c r="M7506" i="8"/>
  <c r="M7505" i="8"/>
  <c r="M7504" i="8"/>
  <c r="M7503" i="8"/>
  <c r="M7502" i="8"/>
  <c r="M7501" i="8"/>
  <c r="M7500" i="8"/>
  <c r="M7499" i="8"/>
  <c r="M7498" i="8"/>
  <c r="M7497" i="8"/>
  <c r="M7496" i="8"/>
  <c r="M7495" i="8"/>
  <c r="M7494" i="8"/>
  <c r="M7493" i="8"/>
  <c r="M7492" i="8"/>
  <c r="M7491" i="8"/>
  <c r="M7490" i="8"/>
  <c r="M7489" i="8"/>
  <c r="M7488" i="8"/>
  <c r="M7487" i="8"/>
  <c r="M7486" i="8"/>
  <c r="M7485" i="8"/>
  <c r="M7484" i="8"/>
  <c r="M7483" i="8"/>
  <c r="M7482" i="8"/>
  <c r="M7481" i="8"/>
  <c r="M7480" i="8"/>
  <c r="M7479" i="8"/>
  <c r="M7478" i="8"/>
  <c r="M7477" i="8"/>
  <c r="M7476" i="8"/>
  <c r="M7475" i="8"/>
  <c r="M7474" i="8"/>
  <c r="M7473" i="8"/>
  <c r="M7472" i="8"/>
  <c r="M7471" i="8"/>
  <c r="M7470" i="8"/>
  <c r="M7469" i="8"/>
  <c r="M7468" i="8"/>
  <c r="M7467" i="8"/>
  <c r="M7466" i="8"/>
  <c r="M7465" i="8"/>
  <c r="M7464" i="8"/>
  <c r="M7463" i="8"/>
  <c r="M7462" i="8"/>
  <c r="M7461" i="8"/>
  <c r="M7460" i="8"/>
  <c r="M7459" i="8"/>
  <c r="M7458" i="8"/>
  <c r="M7457" i="8"/>
  <c r="M7456" i="8"/>
  <c r="M7455" i="8"/>
  <c r="M7454" i="8"/>
  <c r="M7453" i="8"/>
  <c r="M7452" i="8"/>
  <c r="M7451" i="8"/>
  <c r="M7450" i="8"/>
  <c r="M7449" i="8"/>
  <c r="M7448" i="8"/>
  <c r="M7447" i="8"/>
  <c r="M7446" i="8"/>
  <c r="M7445" i="8"/>
  <c r="M7444" i="8"/>
  <c r="M7443" i="8"/>
  <c r="M7442" i="8"/>
  <c r="M7441" i="8"/>
  <c r="M7440" i="8"/>
  <c r="M7439" i="8"/>
  <c r="M7438" i="8"/>
  <c r="M7437" i="8"/>
  <c r="M7436" i="8"/>
  <c r="M7435" i="8"/>
  <c r="M7434" i="8"/>
  <c r="M7433" i="8"/>
  <c r="M7432" i="8"/>
  <c r="M7431" i="8"/>
  <c r="M7430" i="8"/>
  <c r="M7429" i="8"/>
  <c r="M7428" i="8"/>
  <c r="M7427" i="8"/>
  <c r="M7426" i="8"/>
  <c r="M7425" i="8"/>
  <c r="M7424" i="8"/>
  <c r="M7423" i="8"/>
  <c r="M7422" i="8"/>
  <c r="M7421" i="8"/>
  <c r="M7420" i="8"/>
  <c r="M7419" i="8"/>
  <c r="M7418" i="8"/>
  <c r="M7417" i="8"/>
  <c r="M7416" i="8"/>
  <c r="M7415" i="8"/>
  <c r="M7414" i="8"/>
  <c r="M7413" i="8"/>
  <c r="M7412" i="8"/>
  <c r="M7411" i="8"/>
  <c r="M7410" i="8"/>
  <c r="M7409" i="8"/>
  <c r="M7408" i="8"/>
  <c r="M7407" i="8"/>
  <c r="M7406" i="8"/>
  <c r="M7405" i="8"/>
  <c r="M7404" i="8"/>
  <c r="M7403" i="8"/>
  <c r="M7402" i="8"/>
  <c r="M7401" i="8"/>
  <c r="M7400" i="8"/>
  <c r="M7399" i="8"/>
  <c r="M7398" i="8"/>
  <c r="M7397" i="8"/>
  <c r="M7396" i="8"/>
  <c r="M7395" i="8"/>
  <c r="M7394" i="8"/>
  <c r="M7393" i="8"/>
  <c r="M7392" i="8"/>
  <c r="M7391" i="8"/>
  <c r="M7390" i="8"/>
  <c r="M7389" i="8"/>
  <c r="M7388" i="8"/>
  <c r="M7387" i="8"/>
  <c r="M7386" i="8"/>
  <c r="M7385" i="8"/>
  <c r="M7384" i="8"/>
  <c r="M7383" i="8"/>
  <c r="M7382" i="8"/>
  <c r="M7381" i="8"/>
  <c r="M7380" i="8"/>
  <c r="M7379" i="8"/>
  <c r="M7378" i="8"/>
  <c r="M7377" i="8"/>
  <c r="M7376" i="8"/>
  <c r="M7375" i="8"/>
  <c r="M7374" i="8"/>
  <c r="M7373" i="8"/>
  <c r="M7372" i="8"/>
  <c r="M7371" i="8"/>
  <c r="M7370" i="8"/>
  <c r="M7369" i="8"/>
  <c r="M7368" i="8"/>
  <c r="M7367" i="8"/>
  <c r="M7366" i="8"/>
  <c r="M7365" i="8"/>
  <c r="M7364" i="8"/>
  <c r="M7363" i="8"/>
  <c r="M7362" i="8"/>
  <c r="M7361" i="8"/>
  <c r="M7360" i="8"/>
  <c r="M7359" i="8"/>
  <c r="M7358" i="8"/>
  <c r="M7357" i="8"/>
  <c r="M7356" i="8"/>
  <c r="M7355" i="8"/>
  <c r="M7354" i="8"/>
  <c r="M7353" i="8"/>
  <c r="M7352" i="8"/>
  <c r="M7351" i="8"/>
  <c r="M7350" i="8"/>
  <c r="M7349" i="8"/>
  <c r="M7348" i="8"/>
  <c r="M7347" i="8"/>
  <c r="M7346" i="8"/>
  <c r="M7345" i="8"/>
  <c r="M7344" i="8"/>
  <c r="M7343" i="8"/>
  <c r="M7342" i="8"/>
  <c r="M7341" i="8"/>
  <c r="M7340" i="8"/>
  <c r="M7339" i="8"/>
  <c r="M7338" i="8"/>
  <c r="M7337" i="8"/>
  <c r="M7336" i="8"/>
  <c r="M7335" i="8"/>
  <c r="M7334" i="8"/>
  <c r="M7333" i="8"/>
  <c r="M7332" i="8"/>
  <c r="M7331" i="8"/>
  <c r="M7330" i="8"/>
  <c r="M7329" i="8"/>
  <c r="M7328" i="8"/>
  <c r="M7327" i="8"/>
  <c r="M7326" i="8"/>
  <c r="M7325" i="8"/>
  <c r="M7324" i="8"/>
  <c r="M7323" i="8"/>
  <c r="M7322" i="8"/>
  <c r="M7321" i="8"/>
  <c r="M7320" i="8"/>
  <c r="M7319" i="8"/>
  <c r="M7318" i="8"/>
  <c r="M7317" i="8"/>
  <c r="M7316" i="8"/>
  <c r="M7315" i="8"/>
  <c r="M7314" i="8"/>
  <c r="M7313" i="8"/>
  <c r="M7312" i="8"/>
  <c r="M7311" i="8"/>
  <c r="M7310" i="8"/>
  <c r="M7309" i="8"/>
  <c r="M7308" i="8"/>
  <c r="M7307" i="8"/>
  <c r="M7306" i="8"/>
  <c r="M7305" i="8"/>
  <c r="M7304" i="8"/>
  <c r="M7303" i="8"/>
  <c r="M7302" i="8"/>
  <c r="M7301" i="8"/>
  <c r="M7300" i="8"/>
  <c r="M7299" i="8"/>
  <c r="M7298" i="8"/>
  <c r="M7297" i="8"/>
  <c r="M7296" i="8"/>
  <c r="M7295" i="8"/>
  <c r="M7294" i="8"/>
  <c r="M7293" i="8"/>
  <c r="M7292" i="8"/>
  <c r="M7291" i="8"/>
  <c r="M7290" i="8"/>
  <c r="M7289" i="8"/>
  <c r="M7288" i="8"/>
  <c r="M7287" i="8"/>
  <c r="M7286" i="8"/>
  <c r="M7285" i="8"/>
  <c r="M7284" i="8"/>
  <c r="M7283" i="8"/>
  <c r="M7282" i="8"/>
  <c r="M7281" i="8"/>
  <c r="M7280" i="8"/>
  <c r="M7279" i="8"/>
  <c r="M7278" i="8"/>
  <c r="M7277" i="8"/>
  <c r="M7276" i="8"/>
  <c r="M7275" i="8"/>
  <c r="M7274" i="8"/>
  <c r="M7273" i="8"/>
  <c r="M7272" i="8"/>
  <c r="M7271" i="8"/>
  <c r="M7270" i="8"/>
  <c r="M7269" i="8"/>
  <c r="M7268" i="8"/>
  <c r="M7267" i="8"/>
  <c r="M7266" i="8"/>
  <c r="M7265" i="8"/>
  <c r="M7264" i="8"/>
  <c r="M7263" i="8"/>
  <c r="M7262" i="8"/>
  <c r="M7261" i="8"/>
  <c r="M7260" i="8"/>
  <c r="M7259" i="8"/>
  <c r="M7258" i="8"/>
  <c r="M7257" i="8"/>
  <c r="M7256" i="8"/>
  <c r="M7255" i="8"/>
  <c r="M7254" i="8"/>
  <c r="M7253" i="8"/>
  <c r="M7252" i="8"/>
  <c r="M7251" i="8"/>
  <c r="M7250" i="8"/>
  <c r="M7249" i="8"/>
  <c r="M7248" i="8"/>
  <c r="M7247" i="8"/>
  <c r="M7246" i="8"/>
  <c r="M7245" i="8"/>
  <c r="M7244" i="8"/>
  <c r="M7243" i="8"/>
  <c r="M7242" i="8"/>
  <c r="M7241" i="8"/>
  <c r="M7240" i="8"/>
  <c r="M7239" i="8"/>
  <c r="M7238" i="8"/>
  <c r="M7237" i="8"/>
  <c r="M7236" i="8"/>
  <c r="M7235" i="8"/>
  <c r="M7234" i="8"/>
  <c r="M7233" i="8"/>
  <c r="M7232" i="8"/>
  <c r="M7231" i="8"/>
  <c r="M7230" i="8"/>
  <c r="M7229" i="8"/>
  <c r="M7228" i="8"/>
  <c r="M7227" i="8"/>
  <c r="M7226" i="8"/>
  <c r="M7225" i="8"/>
  <c r="M7224" i="8"/>
  <c r="M7223" i="8"/>
  <c r="M7222" i="8"/>
  <c r="M7221" i="8"/>
  <c r="M7220" i="8"/>
  <c r="M7219" i="8"/>
  <c r="M7218" i="8"/>
  <c r="M7217" i="8"/>
  <c r="M7216" i="8"/>
  <c r="M7215" i="8"/>
  <c r="M7214" i="8"/>
  <c r="M7213" i="8"/>
  <c r="M7212" i="8"/>
  <c r="M7211" i="8"/>
  <c r="M7210" i="8"/>
  <c r="M7209" i="8"/>
  <c r="M7208" i="8"/>
  <c r="M7207" i="8"/>
  <c r="M7206" i="8"/>
  <c r="M7205" i="8"/>
  <c r="M7204" i="8"/>
  <c r="M7203" i="8"/>
  <c r="M7202" i="8"/>
  <c r="M7201" i="8"/>
  <c r="M7200" i="8"/>
  <c r="M7199" i="8"/>
  <c r="M7198" i="8"/>
  <c r="M7197" i="8"/>
  <c r="M7196" i="8"/>
  <c r="M7195" i="8"/>
  <c r="M7194" i="8"/>
  <c r="M7193" i="8"/>
  <c r="M7192" i="8"/>
  <c r="M7191" i="8"/>
  <c r="M7190" i="8"/>
  <c r="M7189" i="8"/>
  <c r="M7188" i="8"/>
  <c r="M7187" i="8"/>
  <c r="M7186" i="8"/>
  <c r="M7185" i="8"/>
  <c r="M7184" i="8"/>
  <c r="M7183" i="8"/>
  <c r="M7182" i="8"/>
  <c r="M7181" i="8"/>
  <c r="M7180" i="8"/>
  <c r="M7179" i="8"/>
  <c r="M7178" i="8"/>
  <c r="M7177" i="8"/>
  <c r="M7176" i="8"/>
  <c r="M7175" i="8"/>
  <c r="M7174" i="8"/>
  <c r="M7173" i="8"/>
  <c r="M7172" i="8"/>
  <c r="M7171" i="8"/>
  <c r="M7170" i="8"/>
  <c r="M7169" i="8"/>
  <c r="M7168" i="8"/>
  <c r="M7167" i="8"/>
  <c r="M7166" i="8"/>
  <c r="M7165" i="8"/>
  <c r="M7164" i="8"/>
  <c r="M7163" i="8"/>
  <c r="M7162" i="8"/>
  <c r="M7161" i="8"/>
  <c r="M7160" i="8"/>
  <c r="M7159" i="8"/>
  <c r="M7158" i="8"/>
  <c r="M7157" i="8"/>
  <c r="M7156" i="8"/>
  <c r="M7155" i="8"/>
  <c r="M7154" i="8"/>
  <c r="M7153" i="8"/>
  <c r="M7152" i="8"/>
  <c r="M7151" i="8"/>
  <c r="M7150" i="8"/>
  <c r="M7149" i="8"/>
  <c r="M7148" i="8"/>
  <c r="M7147" i="8"/>
  <c r="M7146" i="8"/>
  <c r="M7145" i="8"/>
  <c r="M7144" i="8"/>
  <c r="M7143" i="8"/>
  <c r="M7142" i="8"/>
  <c r="M7141" i="8"/>
  <c r="M7140" i="8"/>
  <c r="M7139" i="8"/>
  <c r="M7138" i="8"/>
  <c r="M7137" i="8"/>
  <c r="M7136" i="8"/>
  <c r="M7135" i="8"/>
  <c r="M7134" i="8"/>
  <c r="M7133" i="8"/>
  <c r="M7132" i="8"/>
  <c r="M7131" i="8"/>
  <c r="M7130" i="8"/>
  <c r="M7129" i="8"/>
  <c r="M7128" i="8"/>
  <c r="M7127" i="8"/>
  <c r="M7126" i="8"/>
  <c r="M7125" i="8"/>
  <c r="M7124" i="8"/>
  <c r="M7123" i="8"/>
  <c r="M7122" i="8"/>
  <c r="M7121" i="8"/>
  <c r="M7120" i="8"/>
  <c r="M7119" i="8"/>
  <c r="M7118" i="8"/>
  <c r="M7117" i="8"/>
  <c r="M7116" i="8"/>
  <c r="M7115" i="8"/>
  <c r="M7114" i="8"/>
  <c r="M7113" i="8"/>
  <c r="M7112" i="8"/>
  <c r="M7111" i="8"/>
  <c r="M7110" i="8"/>
  <c r="M7109" i="8"/>
  <c r="M7108" i="8"/>
  <c r="M7107" i="8"/>
  <c r="M7106" i="8"/>
  <c r="M7105" i="8"/>
  <c r="M7104" i="8"/>
  <c r="M7103" i="8"/>
  <c r="M7102" i="8"/>
  <c r="M7101" i="8"/>
  <c r="M7100" i="8"/>
  <c r="M7099" i="8"/>
  <c r="M7098" i="8"/>
  <c r="M7097" i="8"/>
  <c r="M7096" i="8"/>
  <c r="M7095" i="8"/>
  <c r="M7094" i="8"/>
  <c r="M7093" i="8"/>
  <c r="M7092" i="8"/>
  <c r="M7091" i="8"/>
  <c r="M7090" i="8"/>
  <c r="M7089" i="8"/>
  <c r="M7088" i="8"/>
  <c r="M7087" i="8"/>
  <c r="M7086" i="8"/>
  <c r="M7085" i="8"/>
  <c r="M7084" i="8"/>
  <c r="M7083" i="8"/>
  <c r="M7082" i="8"/>
  <c r="M7081" i="8"/>
  <c r="M7080" i="8"/>
  <c r="M7079" i="8"/>
  <c r="M7078" i="8"/>
  <c r="M7077" i="8"/>
  <c r="M7076" i="8"/>
  <c r="M7075" i="8"/>
  <c r="M7074" i="8"/>
  <c r="M7073" i="8"/>
  <c r="M7072" i="8"/>
  <c r="M7071" i="8"/>
  <c r="M7070" i="8"/>
  <c r="M7069" i="8"/>
  <c r="M7068" i="8"/>
  <c r="M7067" i="8"/>
  <c r="M7066" i="8"/>
  <c r="M7065" i="8"/>
  <c r="M7064" i="8"/>
  <c r="M7063" i="8"/>
  <c r="M7062" i="8"/>
  <c r="M7061" i="8"/>
  <c r="M7060" i="8"/>
  <c r="M7059" i="8"/>
  <c r="M7058" i="8"/>
  <c r="M7057" i="8"/>
  <c r="M7056" i="8"/>
  <c r="M7055" i="8"/>
  <c r="M7054" i="8"/>
  <c r="M7053" i="8"/>
  <c r="M7052" i="8"/>
  <c r="M7051" i="8"/>
  <c r="M7050" i="8"/>
  <c r="M7049" i="8"/>
  <c r="M7048" i="8"/>
  <c r="M7047" i="8"/>
  <c r="M7046" i="8"/>
  <c r="M7045" i="8"/>
  <c r="M7044" i="8"/>
  <c r="M7043" i="8"/>
  <c r="M7042" i="8"/>
  <c r="M7041" i="8"/>
  <c r="M7040" i="8"/>
  <c r="M7039" i="8"/>
  <c r="M7038" i="8"/>
  <c r="M7037" i="8"/>
  <c r="M7036" i="8"/>
  <c r="M7035" i="8"/>
  <c r="M7034" i="8"/>
  <c r="M7033" i="8"/>
  <c r="M7032" i="8"/>
  <c r="M7031" i="8"/>
  <c r="M7030" i="8"/>
  <c r="M7029" i="8"/>
  <c r="M7028" i="8"/>
  <c r="M7027" i="8"/>
  <c r="M7026" i="8"/>
  <c r="M7025" i="8"/>
  <c r="M7024" i="8"/>
  <c r="M7023" i="8"/>
  <c r="M7022" i="8"/>
  <c r="M7021" i="8"/>
  <c r="M7020" i="8"/>
  <c r="M7019" i="8"/>
  <c r="M7018" i="8"/>
  <c r="M7017" i="8"/>
  <c r="M7016" i="8"/>
  <c r="M7015" i="8"/>
  <c r="M7014" i="8"/>
  <c r="M7013" i="8"/>
  <c r="M7012" i="8"/>
  <c r="M7011" i="8"/>
  <c r="M7010" i="8"/>
  <c r="M7009" i="8"/>
  <c r="M7008" i="8"/>
  <c r="M7007" i="8"/>
  <c r="M7006" i="8"/>
  <c r="M7005" i="8"/>
  <c r="M7004" i="8"/>
  <c r="M7003" i="8"/>
  <c r="M7002" i="8"/>
  <c r="M7001" i="8"/>
  <c r="M7000" i="8"/>
  <c r="M6999" i="8"/>
  <c r="M6998" i="8"/>
  <c r="M6997" i="8"/>
  <c r="M6996" i="8"/>
  <c r="M6995" i="8"/>
  <c r="M6994" i="8"/>
  <c r="M6993" i="8"/>
  <c r="M6992" i="8"/>
  <c r="M6991" i="8"/>
  <c r="M6990" i="8"/>
  <c r="M6989" i="8"/>
  <c r="M6988" i="8"/>
  <c r="M6987" i="8"/>
  <c r="M6986" i="8"/>
  <c r="M6985" i="8"/>
  <c r="M6984" i="8"/>
  <c r="M6983" i="8"/>
  <c r="M6982" i="8"/>
  <c r="M6981" i="8"/>
  <c r="M6980" i="8"/>
  <c r="M6979" i="8"/>
  <c r="M6978" i="8"/>
  <c r="M6977" i="8"/>
  <c r="M6976" i="8"/>
  <c r="M6975" i="8"/>
  <c r="M6974" i="8"/>
  <c r="M6973" i="8"/>
  <c r="M6972" i="8"/>
  <c r="M6971" i="8"/>
  <c r="M6970" i="8"/>
  <c r="M6969" i="8"/>
  <c r="M6968" i="8"/>
  <c r="M6967" i="8"/>
  <c r="M6966" i="8"/>
  <c r="M6965" i="8"/>
  <c r="M6964" i="8"/>
  <c r="M6963" i="8"/>
  <c r="M6962" i="8"/>
  <c r="M6961" i="8"/>
  <c r="M6960" i="8"/>
  <c r="M6959" i="8"/>
  <c r="M6958" i="8"/>
  <c r="M6957" i="8"/>
  <c r="M6956" i="8"/>
  <c r="M6955" i="8"/>
  <c r="M6954" i="8"/>
  <c r="M6953" i="8"/>
  <c r="M6952" i="8"/>
  <c r="M6951" i="8"/>
  <c r="M6950" i="8"/>
  <c r="M6949" i="8"/>
  <c r="M6948" i="8"/>
  <c r="M6947" i="8"/>
  <c r="M6946" i="8"/>
  <c r="M6945" i="8"/>
  <c r="M6944" i="8"/>
  <c r="M6943" i="8"/>
  <c r="M6942" i="8"/>
  <c r="M6941" i="8"/>
  <c r="M6940" i="8"/>
  <c r="M6939" i="8"/>
  <c r="M6938" i="8"/>
  <c r="M6937" i="8"/>
  <c r="M6936" i="8"/>
  <c r="M6935" i="8"/>
  <c r="M6934" i="8"/>
  <c r="M6933" i="8"/>
  <c r="M6932" i="8"/>
  <c r="M6931" i="8"/>
  <c r="M6930" i="8"/>
  <c r="M6929" i="8"/>
  <c r="M6928" i="8"/>
  <c r="M6927" i="8"/>
  <c r="M6926" i="8"/>
  <c r="M6925" i="8"/>
  <c r="M6924" i="8"/>
  <c r="M6923" i="8"/>
  <c r="M6922" i="8"/>
  <c r="M6921" i="8"/>
  <c r="M6920" i="8"/>
  <c r="M6919" i="8"/>
  <c r="M6918" i="8"/>
  <c r="M6917" i="8"/>
  <c r="M6916" i="8"/>
  <c r="M6915" i="8"/>
  <c r="M6914" i="8"/>
  <c r="M6913" i="8"/>
  <c r="M6912" i="8"/>
  <c r="M6911" i="8"/>
  <c r="M6910" i="8"/>
  <c r="M6909" i="8"/>
  <c r="M6908" i="8"/>
  <c r="M6907" i="8"/>
  <c r="M6906" i="8"/>
  <c r="M6905" i="8"/>
  <c r="M6904" i="8"/>
  <c r="M6903" i="8"/>
  <c r="M6902" i="8"/>
  <c r="M6901" i="8"/>
  <c r="M6900" i="8"/>
  <c r="M6899" i="8"/>
  <c r="M6898" i="8"/>
  <c r="M6897" i="8"/>
  <c r="M6896" i="8"/>
  <c r="M6895" i="8"/>
  <c r="M6894" i="8"/>
  <c r="M6893" i="8"/>
  <c r="M6892" i="8"/>
  <c r="M6891" i="8"/>
  <c r="M6890" i="8"/>
  <c r="M6889" i="8"/>
  <c r="M6888" i="8"/>
  <c r="M6887" i="8"/>
  <c r="M6886" i="8"/>
  <c r="M6885" i="8"/>
  <c r="M6884" i="8"/>
  <c r="M6883" i="8"/>
  <c r="M6882" i="8"/>
  <c r="M6881" i="8"/>
  <c r="M6880" i="8"/>
  <c r="M6879" i="8"/>
  <c r="M6878" i="8"/>
  <c r="M6877" i="8"/>
  <c r="M6876" i="8"/>
  <c r="M6875" i="8"/>
  <c r="M6874" i="8"/>
  <c r="M6873" i="8"/>
  <c r="M6872" i="8"/>
  <c r="M6871" i="8"/>
  <c r="M6870" i="8"/>
  <c r="M6869" i="8"/>
  <c r="M6868" i="8"/>
  <c r="M6867" i="8"/>
  <c r="M6866" i="8"/>
  <c r="M6865" i="8"/>
  <c r="M6864" i="8"/>
  <c r="M6863" i="8"/>
  <c r="M6862" i="8"/>
  <c r="M6861" i="8"/>
  <c r="M6860" i="8"/>
  <c r="M6859" i="8"/>
  <c r="M6858" i="8"/>
  <c r="M6857" i="8"/>
  <c r="M6856" i="8"/>
  <c r="M6855" i="8"/>
  <c r="M6854" i="8"/>
  <c r="M6853" i="8"/>
  <c r="M6852" i="8"/>
  <c r="M6851" i="8"/>
  <c r="M6850" i="8"/>
  <c r="M6849" i="8"/>
  <c r="M6848" i="8"/>
  <c r="M6847" i="8"/>
  <c r="M6846" i="8"/>
  <c r="M6845" i="8"/>
  <c r="M6844" i="8"/>
  <c r="M6843" i="8"/>
  <c r="M6842" i="8"/>
  <c r="M6841" i="8"/>
  <c r="M6840" i="8"/>
  <c r="M6839" i="8"/>
  <c r="M6838" i="8"/>
  <c r="M6837" i="8"/>
  <c r="M6836" i="8"/>
  <c r="M6835" i="8"/>
  <c r="M6834" i="8"/>
  <c r="M6833" i="8"/>
  <c r="M6832" i="8"/>
  <c r="M6831" i="8"/>
  <c r="M6830" i="8"/>
  <c r="M6829" i="8"/>
  <c r="M6828" i="8"/>
  <c r="M6827" i="8"/>
  <c r="M6826" i="8"/>
  <c r="M6825" i="8"/>
  <c r="M6824" i="8"/>
  <c r="M6823" i="8"/>
  <c r="M6822" i="8"/>
  <c r="M6821" i="8"/>
  <c r="M6820" i="8"/>
  <c r="M6819" i="8"/>
  <c r="M6818" i="8"/>
  <c r="M6817" i="8"/>
  <c r="M6816" i="8"/>
  <c r="M6815" i="8"/>
  <c r="M6814" i="8"/>
  <c r="M6813" i="8"/>
  <c r="M6812" i="8"/>
  <c r="M6811" i="8"/>
  <c r="M6810" i="8"/>
  <c r="M6809" i="8"/>
  <c r="M6808" i="8"/>
  <c r="M6807" i="8"/>
  <c r="M6806" i="8"/>
  <c r="M6805" i="8"/>
  <c r="M6804" i="8"/>
  <c r="M6803" i="8"/>
  <c r="M6802" i="8"/>
  <c r="M6801" i="8"/>
  <c r="M6800" i="8"/>
  <c r="M6799" i="8"/>
  <c r="M6798" i="8"/>
  <c r="M6797" i="8"/>
  <c r="M6796" i="8"/>
  <c r="M6795" i="8"/>
  <c r="M6794" i="8"/>
  <c r="M6793" i="8"/>
  <c r="M6792" i="8"/>
  <c r="M6791" i="8"/>
  <c r="M6790" i="8"/>
  <c r="M6789" i="8"/>
  <c r="M6788" i="8"/>
  <c r="M6787" i="8"/>
  <c r="M6786" i="8"/>
  <c r="M6785" i="8"/>
  <c r="M6784" i="8"/>
  <c r="M6783" i="8"/>
  <c r="M6782" i="8"/>
  <c r="M6781" i="8"/>
  <c r="M6780" i="8"/>
  <c r="M6779" i="8"/>
  <c r="M6778" i="8"/>
  <c r="M6777" i="8"/>
  <c r="M6776" i="8"/>
  <c r="M6775" i="8"/>
  <c r="M6774" i="8"/>
  <c r="M6773" i="8"/>
  <c r="M6772" i="8"/>
  <c r="M6771" i="8"/>
  <c r="M6770" i="8"/>
  <c r="M6769" i="8"/>
  <c r="M6768" i="8"/>
  <c r="M6767" i="8"/>
  <c r="M6766" i="8"/>
  <c r="M6765" i="8"/>
  <c r="M6764" i="8"/>
  <c r="M6763" i="8"/>
  <c r="M6762" i="8"/>
  <c r="M6761" i="8"/>
  <c r="M6760" i="8"/>
  <c r="M6759" i="8"/>
  <c r="M6758" i="8"/>
  <c r="M6757" i="8"/>
  <c r="M6756" i="8"/>
  <c r="M6755" i="8"/>
  <c r="M6754" i="8"/>
  <c r="M6753" i="8"/>
  <c r="M6752" i="8"/>
  <c r="M6751" i="8"/>
  <c r="M6750" i="8"/>
  <c r="M6749" i="8"/>
  <c r="M6748" i="8"/>
  <c r="M6747" i="8"/>
  <c r="M6746" i="8"/>
  <c r="M6745" i="8"/>
  <c r="M6744" i="8"/>
  <c r="M6743" i="8"/>
  <c r="M6742" i="8"/>
  <c r="M6741" i="8"/>
  <c r="M6740" i="8"/>
  <c r="M6739" i="8"/>
  <c r="M6738" i="8"/>
  <c r="M6737" i="8"/>
  <c r="M6736" i="8"/>
  <c r="M6735" i="8"/>
  <c r="M6734" i="8"/>
  <c r="M6733" i="8"/>
  <c r="M6732" i="8"/>
  <c r="M6731" i="8"/>
  <c r="M6730" i="8"/>
  <c r="M6729" i="8"/>
  <c r="M6728" i="8"/>
  <c r="M6727" i="8"/>
  <c r="M6726" i="8"/>
  <c r="M6725" i="8"/>
  <c r="M6724" i="8"/>
  <c r="M6723" i="8"/>
  <c r="M6722" i="8"/>
  <c r="M6721" i="8"/>
  <c r="M6720" i="8"/>
  <c r="M6719" i="8"/>
  <c r="M6718" i="8"/>
  <c r="M6717" i="8"/>
  <c r="M6716" i="8"/>
  <c r="M6715" i="8"/>
  <c r="M6714" i="8"/>
  <c r="M6713" i="8"/>
  <c r="M6712" i="8"/>
  <c r="M6711" i="8"/>
  <c r="M6710" i="8"/>
  <c r="M6709" i="8"/>
  <c r="M6708" i="8"/>
  <c r="M6707" i="8"/>
  <c r="M6706" i="8"/>
  <c r="M6705" i="8"/>
  <c r="M6704" i="8"/>
  <c r="M6703" i="8"/>
  <c r="M6702" i="8"/>
  <c r="M6701" i="8"/>
  <c r="M6700" i="8"/>
  <c r="M6699" i="8"/>
  <c r="M6698" i="8"/>
  <c r="M6697" i="8"/>
  <c r="M6696" i="8"/>
  <c r="M6695" i="8"/>
  <c r="M6694" i="8"/>
  <c r="M6693" i="8"/>
  <c r="M6692" i="8"/>
  <c r="M6691" i="8"/>
  <c r="M6690" i="8"/>
  <c r="M6689" i="8"/>
  <c r="M6688" i="8"/>
  <c r="M6687" i="8"/>
  <c r="M6686" i="8"/>
  <c r="M6685" i="8"/>
  <c r="M6684" i="8"/>
  <c r="M6683" i="8"/>
  <c r="M6682" i="8"/>
  <c r="M6681" i="8"/>
  <c r="M6680" i="8"/>
  <c r="M6679" i="8"/>
  <c r="M6678" i="8"/>
  <c r="M6677" i="8"/>
  <c r="M6676" i="8"/>
  <c r="M6675" i="8"/>
  <c r="M6674" i="8"/>
  <c r="M6673" i="8"/>
  <c r="M6672" i="8"/>
  <c r="M6671" i="8"/>
  <c r="M6670" i="8"/>
  <c r="M6669" i="8"/>
  <c r="M6668" i="8"/>
  <c r="M6667" i="8"/>
  <c r="M6666" i="8"/>
  <c r="M6665" i="8"/>
  <c r="M6664" i="8"/>
  <c r="M6663" i="8"/>
  <c r="M6662" i="8"/>
  <c r="M6661" i="8"/>
  <c r="M6660" i="8"/>
  <c r="M6659" i="8"/>
  <c r="M6658" i="8"/>
  <c r="M6657" i="8"/>
  <c r="M6656" i="8"/>
  <c r="M6655" i="8"/>
  <c r="M6654" i="8"/>
  <c r="M6653" i="8"/>
  <c r="M6652" i="8"/>
  <c r="M6651" i="8"/>
  <c r="M6650" i="8"/>
  <c r="M6649" i="8"/>
  <c r="M6648" i="8"/>
  <c r="M6647" i="8"/>
  <c r="M6646" i="8"/>
  <c r="M6645" i="8"/>
  <c r="M6644" i="8"/>
  <c r="M6643" i="8"/>
  <c r="M6642" i="8"/>
  <c r="M6641" i="8"/>
  <c r="M6640" i="8"/>
  <c r="M6639" i="8"/>
  <c r="M6638" i="8"/>
  <c r="M6637" i="8"/>
  <c r="M6636" i="8"/>
  <c r="M6635" i="8"/>
  <c r="M6634" i="8"/>
  <c r="M6633" i="8"/>
  <c r="M6632" i="8"/>
  <c r="M6631" i="8"/>
  <c r="M6630" i="8"/>
  <c r="M6629" i="8"/>
  <c r="M6628" i="8"/>
  <c r="M6627" i="8"/>
  <c r="M6626" i="8"/>
  <c r="M6625" i="8"/>
  <c r="M6624" i="8"/>
  <c r="M6623" i="8"/>
  <c r="M6622" i="8"/>
  <c r="M6621" i="8"/>
  <c r="M6620" i="8"/>
  <c r="M6619" i="8"/>
  <c r="M6618" i="8"/>
  <c r="M6617" i="8"/>
  <c r="M6616" i="8"/>
  <c r="M6615" i="8"/>
  <c r="M6614" i="8"/>
  <c r="M6613" i="8"/>
  <c r="M6612" i="8"/>
  <c r="M6611" i="8"/>
  <c r="M6610" i="8"/>
  <c r="M6609" i="8"/>
  <c r="M6608" i="8"/>
  <c r="M6607" i="8"/>
  <c r="M6606" i="8"/>
  <c r="M6605" i="8"/>
  <c r="M6604" i="8"/>
  <c r="M6603" i="8"/>
  <c r="M6602" i="8"/>
  <c r="M6601" i="8"/>
  <c r="M6600" i="8"/>
  <c r="M6599" i="8"/>
  <c r="M6598" i="8"/>
  <c r="M6597" i="8"/>
  <c r="M6596" i="8"/>
  <c r="M6595" i="8"/>
  <c r="M6594" i="8"/>
  <c r="M6593" i="8"/>
  <c r="M6592" i="8"/>
  <c r="M6591" i="8"/>
  <c r="M6590" i="8"/>
  <c r="M6589" i="8"/>
  <c r="M6588" i="8"/>
  <c r="M6587" i="8"/>
  <c r="M6586" i="8"/>
  <c r="M6585" i="8"/>
  <c r="M6584" i="8"/>
  <c r="M6583" i="8"/>
  <c r="M6582" i="8"/>
  <c r="M6581" i="8"/>
  <c r="M6580" i="8"/>
  <c r="M6579" i="8"/>
  <c r="M6578" i="8"/>
  <c r="M6577" i="8"/>
  <c r="M6576" i="8"/>
  <c r="M6575" i="8"/>
  <c r="M6574" i="8"/>
  <c r="M6573" i="8"/>
  <c r="M6572" i="8"/>
  <c r="M6571" i="8"/>
  <c r="M6570" i="8"/>
  <c r="M6569" i="8"/>
  <c r="M6568" i="8"/>
  <c r="M6567" i="8"/>
  <c r="M6566" i="8"/>
  <c r="M6565" i="8"/>
  <c r="M6564" i="8"/>
  <c r="M6563" i="8"/>
  <c r="M6562" i="8"/>
  <c r="M6561" i="8"/>
  <c r="M6560" i="8"/>
  <c r="M6559" i="8"/>
  <c r="M6558" i="8"/>
  <c r="M6557" i="8"/>
  <c r="M6556" i="8"/>
  <c r="M6555" i="8"/>
  <c r="M6554" i="8"/>
  <c r="M6553" i="8"/>
  <c r="M6552" i="8"/>
  <c r="M6551" i="8"/>
  <c r="M6550" i="8"/>
  <c r="M6549" i="8"/>
  <c r="M6548" i="8"/>
  <c r="M6547" i="8"/>
  <c r="M6546" i="8"/>
  <c r="M6545" i="8"/>
  <c r="M6544" i="8"/>
  <c r="M6543" i="8"/>
  <c r="M6542" i="8"/>
  <c r="M6541" i="8"/>
  <c r="M6540" i="8"/>
  <c r="M6539" i="8"/>
  <c r="M6538" i="8"/>
  <c r="M6537" i="8"/>
  <c r="M6536" i="8"/>
  <c r="M6535" i="8"/>
  <c r="M6534" i="8"/>
  <c r="M6533" i="8"/>
  <c r="M6532" i="8"/>
  <c r="M6531" i="8"/>
  <c r="M6530" i="8"/>
  <c r="M6529" i="8"/>
  <c r="M6528" i="8"/>
  <c r="M6527" i="8"/>
  <c r="M6526" i="8"/>
  <c r="M6525" i="8"/>
  <c r="M6524" i="8"/>
  <c r="M6523" i="8"/>
  <c r="M6522" i="8"/>
  <c r="M6521" i="8"/>
  <c r="M6520" i="8"/>
  <c r="M6519" i="8"/>
  <c r="M6518" i="8"/>
  <c r="M6517" i="8"/>
  <c r="M6516" i="8"/>
  <c r="M6515" i="8"/>
  <c r="M6514" i="8"/>
  <c r="M6513" i="8"/>
  <c r="M6512" i="8"/>
  <c r="M6511" i="8"/>
  <c r="M6510" i="8"/>
  <c r="M6509" i="8"/>
  <c r="M6508" i="8"/>
  <c r="M6507" i="8"/>
  <c r="M6506" i="8"/>
  <c r="M6505" i="8"/>
  <c r="M6504" i="8"/>
  <c r="M6503" i="8"/>
  <c r="M6502" i="8"/>
  <c r="M6501" i="8"/>
  <c r="M6500" i="8"/>
  <c r="M6499" i="8"/>
  <c r="M6498" i="8"/>
  <c r="M6497" i="8"/>
  <c r="M6496" i="8"/>
  <c r="M6495" i="8"/>
  <c r="M6494" i="8"/>
  <c r="M6493" i="8"/>
  <c r="M6492" i="8"/>
  <c r="M6491" i="8"/>
  <c r="M6490" i="8"/>
  <c r="M6489" i="8"/>
  <c r="M6488" i="8"/>
  <c r="M6487" i="8"/>
  <c r="M6486" i="8"/>
  <c r="M6485" i="8"/>
  <c r="M6484" i="8"/>
  <c r="M6483" i="8"/>
  <c r="M6482" i="8"/>
  <c r="M6481" i="8"/>
  <c r="M6480" i="8"/>
  <c r="M6479" i="8"/>
  <c r="M6478" i="8"/>
  <c r="M6477" i="8"/>
  <c r="M6476" i="8"/>
  <c r="M6475" i="8"/>
  <c r="M6474" i="8"/>
  <c r="M6473" i="8"/>
  <c r="M6472" i="8"/>
  <c r="M6471" i="8"/>
  <c r="M6470" i="8"/>
  <c r="M6469" i="8"/>
  <c r="M6468" i="8"/>
  <c r="M6467" i="8"/>
  <c r="M6466" i="8"/>
  <c r="M6465" i="8"/>
  <c r="M6464" i="8"/>
  <c r="M6463" i="8"/>
  <c r="M6462" i="8"/>
  <c r="M6461" i="8"/>
  <c r="M6460" i="8"/>
  <c r="M6459" i="8"/>
  <c r="M6458" i="8"/>
  <c r="M6457" i="8"/>
  <c r="M6456" i="8"/>
  <c r="M6455" i="8"/>
  <c r="M6454" i="8"/>
  <c r="M6453" i="8"/>
  <c r="M6452" i="8"/>
  <c r="M6451" i="8"/>
  <c r="M6450" i="8"/>
  <c r="M6449" i="8"/>
  <c r="M6448" i="8"/>
  <c r="M6447" i="8"/>
  <c r="M6446" i="8"/>
  <c r="M6445" i="8"/>
  <c r="M6444" i="8"/>
  <c r="M6443" i="8"/>
  <c r="M6442" i="8"/>
  <c r="M6441" i="8"/>
  <c r="M6440" i="8"/>
  <c r="M6439" i="8"/>
  <c r="M6438" i="8"/>
  <c r="M6437" i="8"/>
  <c r="M6436" i="8"/>
  <c r="M6435" i="8"/>
  <c r="M6434" i="8"/>
  <c r="M6433" i="8"/>
  <c r="M6432" i="8"/>
  <c r="M6431" i="8"/>
  <c r="M6430" i="8"/>
  <c r="M6429" i="8"/>
  <c r="M6428" i="8"/>
  <c r="M6427" i="8"/>
  <c r="M6426" i="8"/>
  <c r="M6425" i="8"/>
  <c r="M6424" i="8"/>
  <c r="M6423" i="8"/>
  <c r="M6422" i="8"/>
  <c r="M6421" i="8"/>
  <c r="M6420" i="8"/>
  <c r="M6419" i="8"/>
  <c r="M6418" i="8"/>
  <c r="M6417" i="8"/>
  <c r="M6416" i="8"/>
  <c r="M6415" i="8"/>
  <c r="M6414" i="8"/>
  <c r="M6413" i="8"/>
  <c r="M6412" i="8"/>
  <c r="M6411" i="8"/>
  <c r="M6410" i="8"/>
  <c r="M6409" i="8"/>
  <c r="M6408" i="8"/>
  <c r="M6407" i="8"/>
  <c r="M6406" i="8"/>
  <c r="M6405" i="8"/>
  <c r="M6404" i="8"/>
  <c r="M6403" i="8"/>
  <c r="M6402" i="8"/>
  <c r="M6401" i="8"/>
  <c r="M6400" i="8"/>
  <c r="M6399" i="8"/>
  <c r="M6398" i="8"/>
  <c r="M6397" i="8"/>
  <c r="M6396" i="8"/>
  <c r="M6395" i="8"/>
  <c r="M6394" i="8"/>
  <c r="M6393" i="8"/>
  <c r="M6392" i="8"/>
  <c r="M6391" i="8"/>
  <c r="M6390" i="8"/>
  <c r="M6389" i="8"/>
  <c r="M6388" i="8"/>
  <c r="M6387" i="8"/>
  <c r="M6386" i="8"/>
  <c r="M6385" i="8"/>
  <c r="M6384" i="8"/>
  <c r="M6383" i="8"/>
  <c r="M6382" i="8"/>
  <c r="M6381" i="8"/>
  <c r="M6380" i="8"/>
  <c r="M6379" i="8"/>
  <c r="M6378" i="8"/>
  <c r="M6377" i="8"/>
  <c r="M6376" i="8"/>
  <c r="M6375" i="8"/>
  <c r="M6374" i="8"/>
  <c r="M6373" i="8"/>
  <c r="M6372" i="8"/>
  <c r="M6371" i="8"/>
  <c r="M6370" i="8"/>
  <c r="M6369" i="8"/>
  <c r="M6368" i="8"/>
  <c r="M6367" i="8"/>
  <c r="M6366" i="8"/>
  <c r="M6365" i="8"/>
  <c r="M6364" i="8"/>
  <c r="M6363" i="8"/>
  <c r="M6362" i="8"/>
  <c r="M6361" i="8"/>
  <c r="M6360" i="8"/>
  <c r="M6359" i="8"/>
  <c r="M6358" i="8"/>
  <c r="M6357" i="8"/>
  <c r="M6356" i="8"/>
  <c r="M6355" i="8"/>
  <c r="M6354" i="8"/>
  <c r="M6353" i="8"/>
  <c r="M6352" i="8"/>
  <c r="M6351" i="8"/>
  <c r="M6350" i="8"/>
  <c r="M6349" i="8"/>
  <c r="M6348" i="8"/>
  <c r="M6347" i="8"/>
  <c r="M6346" i="8"/>
  <c r="M6345" i="8"/>
  <c r="M6344" i="8"/>
  <c r="M6343" i="8"/>
  <c r="M6342" i="8"/>
  <c r="M6341" i="8"/>
  <c r="M6340" i="8"/>
  <c r="M6339" i="8"/>
  <c r="M6338" i="8"/>
  <c r="M6337" i="8"/>
  <c r="M6336" i="8"/>
  <c r="M6335" i="8"/>
  <c r="M6334" i="8"/>
  <c r="M6333" i="8"/>
  <c r="M6332" i="8"/>
  <c r="M6331" i="8"/>
  <c r="M6330" i="8"/>
  <c r="M6329" i="8"/>
  <c r="M6328" i="8"/>
  <c r="M6327" i="8"/>
  <c r="M6326" i="8"/>
  <c r="M6325" i="8"/>
  <c r="M6324" i="8"/>
  <c r="M6323" i="8"/>
  <c r="M6322" i="8"/>
  <c r="M6321" i="8"/>
  <c r="M6320" i="8"/>
  <c r="M6319" i="8"/>
  <c r="M6318" i="8"/>
  <c r="M6317" i="8"/>
  <c r="M6316" i="8"/>
  <c r="M6315" i="8"/>
  <c r="M6314" i="8"/>
  <c r="M6313" i="8"/>
  <c r="M6312" i="8"/>
  <c r="M6311" i="8"/>
  <c r="M6310" i="8"/>
  <c r="M6309" i="8"/>
  <c r="M6308" i="8"/>
  <c r="M6307" i="8"/>
  <c r="M6306" i="8"/>
  <c r="M6305" i="8"/>
  <c r="M6304" i="8"/>
  <c r="M6303" i="8"/>
  <c r="M6302" i="8"/>
  <c r="M6301" i="8"/>
  <c r="M6300" i="8"/>
  <c r="M6299" i="8"/>
  <c r="M6298" i="8"/>
  <c r="M6297" i="8"/>
  <c r="M6296" i="8"/>
  <c r="M6295" i="8"/>
  <c r="M6294" i="8"/>
  <c r="M6293" i="8"/>
  <c r="M6292" i="8"/>
  <c r="M6291" i="8"/>
  <c r="M6290" i="8"/>
  <c r="M6289" i="8"/>
  <c r="M6288" i="8"/>
  <c r="M6287" i="8"/>
  <c r="M6286" i="8"/>
  <c r="M6285" i="8"/>
  <c r="M6284" i="8"/>
  <c r="M6283" i="8"/>
  <c r="M6282" i="8"/>
  <c r="M6281" i="8"/>
  <c r="M6280" i="8"/>
  <c r="M6279" i="8"/>
  <c r="M6278" i="8"/>
  <c r="M6277" i="8"/>
  <c r="M6276" i="8"/>
  <c r="M6275" i="8"/>
  <c r="M6274" i="8"/>
  <c r="M6273" i="8"/>
  <c r="M6272" i="8"/>
  <c r="M6271" i="8"/>
  <c r="M6270" i="8"/>
  <c r="M6269" i="8"/>
  <c r="M6268" i="8"/>
  <c r="M6267" i="8"/>
  <c r="M6266" i="8"/>
  <c r="M6265" i="8"/>
  <c r="M6264" i="8"/>
  <c r="M6263" i="8"/>
  <c r="M6262" i="8"/>
  <c r="M6261" i="8"/>
  <c r="M6260" i="8"/>
  <c r="M6259" i="8"/>
  <c r="M6258" i="8"/>
  <c r="M6257" i="8"/>
  <c r="M6256" i="8"/>
  <c r="M6255" i="8"/>
  <c r="M6254" i="8"/>
  <c r="M6253" i="8"/>
  <c r="M6252" i="8"/>
  <c r="M6251" i="8"/>
  <c r="M6250" i="8"/>
  <c r="M6249" i="8"/>
  <c r="M6248" i="8"/>
  <c r="M6247" i="8"/>
  <c r="M6246" i="8"/>
  <c r="M6245" i="8"/>
  <c r="M6244" i="8"/>
  <c r="M6243" i="8"/>
  <c r="M6242" i="8"/>
  <c r="M6241" i="8"/>
  <c r="M6240" i="8"/>
  <c r="M6239" i="8"/>
  <c r="M6238" i="8"/>
  <c r="M6237" i="8"/>
  <c r="M6236" i="8"/>
  <c r="M6235" i="8"/>
  <c r="M6234" i="8"/>
  <c r="M6233" i="8"/>
  <c r="M6232" i="8"/>
  <c r="M6231" i="8"/>
  <c r="M6230" i="8"/>
  <c r="M6229" i="8"/>
  <c r="M6228" i="8"/>
  <c r="M6227" i="8"/>
  <c r="M6226" i="8"/>
  <c r="M6225" i="8"/>
  <c r="M6224" i="8"/>
  <c r="M6223" i="8"/>
  <c r="M6222" i="8"/>
  <c r="M6221" i="8"/>
  <c r="M6220" i="8"/>
  <c r="M6219" i="8"/>
  <c r="M6218" i="8"/>
  <c r="M6217" i="8"/>
  <c r="M6216" i="8"/>
  <c r="M6215" i="8"/>
  <c r="M6214" i="8"/>
  <c r="M6213" i="8"/>
  <c r="M6212" i="8"/>
  <c r="M6211" i="8"/>
  <c r="M6210" i="8"/>
  <c r="M6209" i="8"/>
  <c r="M6208" i="8"/>
  <c r="M6207" i="8"/>
  <c r="M6206" i="8"/>
  <c r="M6205" i="8"/>
  <c r="M6204" i="8"/>
  <c r="M6203" i="8"/>
  <c r="M6202" i="8"/>
  <c r="M6201" i="8"/>
  <c r="M6200" i="8"/>
  <c r="M6199" i="8"/>
  <c r="M6198" i="8"/>
  <c r="M6197" i="8"/>
  <c r="M6196" i="8"/>
  <c r="M6195" i="8"/>
  <c r="M6194" i="8"/>
  <c r="M6193" i="8"/>
  <c r="M6192" i="8"/>
  <c r="M6191" i="8"/>
  <c r="M6190" i="8"/>
  <c r="M6189" i="8"/>
  <c r="M6188" i="8"/>
  <c r="M6187" i="8"/>
  <c r="M6186" i="8"/>
  <c r="M6185" i="8"/>
  <c r="M6184" i="8"/>
  <c r="M6183" i="8"/>
  <c r="M6182" i="8"/>
  <c r="M6181" i="8"/>
  <c r="M6180" i="8"/>
  <c r="M6179" i="8"/>
  <c r="M6178" i="8"/>
  <c r="M6177" i="8"/>
  <c r="M6176" i="8"/>
  <c r="M6175" i="8"/>
  <c r="M6174" i="8"/>
  <c r="M6173" i="8"/>
  <c r="M6172" i="8"/>
  <c r="M6171" i="8"/>
  <c r="M6170" i="8"/>
  <c r="M6169" i="8"/>
  <c r="M6168" i="8"/>
  <c r="M6167" i="8"/>
  <c r="M6166" i="8"/>
  <c r="M6165" i="8"/>
  <c r="M6164" i="8"/>
  <c r="M6163" i="8"/>
  <c r="M6162" i="8"/>
  <c r="M6161" i="8"/>
  <c r="M6160" i="8"/>
  <c r="M6159" i="8"/>
  <c r="M6158" i="8"/>
  <c r="M6157" i="8"/>
  <c r="M6156" i="8"/>
  <c r="M6155" i="8"/>
  <c r="M6154" i="8"/>
  <c r="M6153" i="8"/>
  <c r="M6152" i="8"/>
  <c r="M6151" i="8"/>
  <c r="M6150" i="8"/>
  <c r="M6149" i="8"/>
  <c r="M6148" i="8"/>
  <c r="M6147" i="8"/>
  <c r="M6146" i="8"/>
  <c r="M6145" i="8"/>
  <c r="M6144" i="8"/>
  <c r="M6143" i="8"/>
  <c r="M6142" i="8"/>
  <c r="M6141" i="8"/>
  <c r="M6140" i="8"/>
  <c r="M6139" i="8"/>
  <c r="M6138" i="8"/>
  <c r="M6137" i="8"/>
  <c r="M6136" i="8"/>
  <c r="M6135" i="8"/>
  <c r="M6134" i="8"/>
  <c r="M6133" i="8"/>
  <c r="M6132" i="8"/>
  <c r="M6131" i="8"/>
  <c r="M6130" i="8"/>
  <c r="M6129" i="8"/>
  <c r="M6128" i="8"/>
  <c r="M6127" i="8"/>
  <c r="M6126" i="8"/>
  <c r="M6125" i="8"/>
  <c r="M6124" i="8"/>
  <c r="M6123" i="8"/>
  <c r="M6122" i="8"/>
  <c r="M6121" i="8"/>
  <c r="M6120" i="8"/>
  <c r="M6119" i="8"/>
  <c r="M6118" i="8"/>
  <c r="M6117" i="8"/>
  <c r="M6116" i="8"/>
  <c r="M6115" i="8"/>
  <c r="M6114" i="8"/>
  <c r="M6113" i="8"/>
  <c r="M6112" i="8"/>
  <c r="M6111" i="8"/>
  <c r="M6110" i="8"/>
  <c r="M6109" i="8"/>
  <c r="M6108" i="8"/>
  <c r="M6107" i="8"/>
  <c r="M6106" i="8"/>
  <c r="M6105" i="8"/>
  <c r="M6104" i="8"/>
  <c r="M6103" i="8"/>
  <c r="M6102" i="8"/>
  <c r="M6101" i="8"/>
  <c r="M6100" i="8"/>
  <c r="M6099" i="8"/>
  <c r="M6098" i="8"/>
  <c r="M6097" i="8"/>
  <c r="M6096" i="8"/>
  <c r="M6095" i="8"/>
  <c r="M6094" i="8"/>
  <c r="M6093" i="8"/>
  <c r="M6092" i="8"/>
  <c r="M6091" i="8"/>
  <c r="M6090" i="8"/>
  <c r="M6089" i="8"/>
  <c r="M6088" i="8"/>
  <c r="M6087" i="8"/>
  <c r="M6086" i="8"/>
  <c r="M6085" i="8"/>
  <c r="M6084" i="8"/>
  <c r="M6083" i="8"/>
  <c r="M6082" i="8"/>
  <c r="M6081" i="8"/>
  <c r="M6080" i="8"/>
  <c r="M6079" i="8"/>
  <c r="M6078" i="8"/>
  <c r="M6077" i="8"/>
  <c r="M6076" i="8"/>
  <c r="M6075" i="8"/>
  <c r="M6074" i="8"/>
  <c r="M6073" i="8"/>
  <c r="M6072" i="8"/>
  <c r="M6071" i="8"/>
  <c r="M6070" i="8"/>
  <c r="M6069" i="8"/>
  <c r="M6068" i="8"/>
  <c r="M6067" i="8"/>
  <c r="M6066" i="8"/>
  <c r="M6065" i="8"/>
  <c r="M6064" i="8"/>
  <c r="M6063" i="8"/>
  <c r="M6062" i="8"/>
  <c r="M6061" i="8"/>
  <c r="M6060" i="8"/>
  <c r="M6059" i="8"/>
  <c r="M6058" i="8"/>
  <c r="M6057" i="8"/>
  <c r="M6056" i="8"/>
  <c r="M6055" i="8"/>
  <c r="M6054" i="8"/>
  <c r="M6053" i="8"/>
  <c r="M6052" i="8"/>
  <c r="M6051" i="8"/>
  <c r="M6050" i="8"/>
  <c r="M6049" i="8"/>
  <c r="M6048" i="8"/>
  <c r="M6047" i="8"/>
  <c r="M6046" i="8"/>
  <c r="M6045" i="8"/>
  <c r="M6044" i="8"/>
  <c r="M6043" i="8"/>
  <c r="M6042" i="8"/>
  <c r="M6041" i="8"/>
  <c r="M6040" i="8"/>
  <c r="M6039" i="8"/>
  <c r="M6038" i="8"/>
  <c r="M6037" i="8"/>
  <c r="M6036" i="8"/>
  <c r="M6035" i="8"/>
  <c r="M6034" i="8"/>
  <c r="M6033" i="8"/>
  <c r="M6032" i="8"/>
  <c r="M6031" i="8"/>
  <c r="M6030" i="8"/>
  <c r="M6029" i="8"/>
  <c r="M6028" i="8"/>
  <c r="M6027" i="8"/>
  <c r="M6026" i="8"/>
  <c r="M6025" i="8"/>
  <c r="M6024" i="8"/>
  <c r="M6023" i="8"/>
  <c r="M6022" i="8"/>
  <c r="M6021" i="8"/>
  <c r="M6020" i="8"/>
  <c r="M6019" i="8"/>
  <c r="M6018" i="8"/>
  <c r="M6017" i="8"/>
  <c r="M6016" i="8"/>
  <c r="M6015" i="8"/>
  <c r="M6014" i="8"/>
  <c r="M6013" i="8"/>
  <c r="M6012" i="8"/>
  <c r="M6011" i="8"/>
  <c r="M6010" i="8"/>
  <c r="M6009" i="8"/>
  <c r="M6008" i="8"/>
  <c r="M6007" i="8"/>
  <c r="M6006" i="8"/>
  <c r="M6005" i="8"/>
  <c r="M6004" i="8"/>
  <c r="M6003" i="8"/>
  <c r="M6002" i="8"/>
  <c r="M6001" i="8"/>
  <c r="M6000" i="8"/>
  <c r="M5999" i="8"/>
  <c r="M5998" i="8"/>
  <c r="M5997" i="8"/>
  <c r="M5996" i="8"/>
  <c r="M5995" i="8"/>
  <c r="M5994" i="8"/>
  <c r="M5993" i="8"/>
  <c r="M5992" i="8"/>
  <c r="M5991" i="8"/>
  <c r="M5990" i="8"/>
  <c r="M5989" i="8"/>
  <c r="M5988" i="8"/>
  <c r="M5987" i="8"/>
  <c r="M5986" i="8"/>
  <c r="M5985" i="8"/>
  <c r="M5984" i="8"/>
  <c r="M5983" i="8"/>
  <c r="M5982" i="8"/>
  <c r="M5981" i="8"/>
  <c r="M5980" i="8"/>
  <c r="M5979" i="8"/>
  <c r="M5978" i="8"/>
  <c r="M5977" i="8"/>
  <c r="M5976" i="8"/>
  <c r="M5975" i="8"/>
  <c r="M5974" i="8"/>
  <c r="M5973" i="8"/>
  <c r="M5972" i="8"/>
  <c r="M5971" i="8"/>
  <c r="M5970" i="8"/>
  <c r="M5969" i="8"/>
  <c r="M5968" i="8"/>
  <c r="M5967" i="8"/>
  <c r="M5966" i="8"/>
  <c r="M5965" i="8"/>
  <c r="M5964" i="8"/>
  <c r="M5963" i="8"/>
  <c r="M5962" i="8"/>
  <c r="M5961" i="8"/>
  <c r="M5960" i="8"/>
  <c r="M5959" i="8"/>
  <c r="M5958" i="8"/>
  <c r="M5957" i="8"/>
  <c r="M5956" i="8"/>
  <c r="M5955" i="8"/>
  <c r="M5954" i="8"/>
  <c r="M5953" i="8"/>
  <c r="M5952" i="8"/>
  <c r="M5951" i="8"/>
  <c r="M5950" i="8"/>
  <c r="M5949" i="8"/>
  <c r="M5948" i="8"/>
  <c r="M5947" i="8"/>
  <c r="M5946" i="8"/>
  <c r="M5945" i="8"/>
  <c r="M5944" i="8"/>
  <c r="M5943" i="8"/>
  <c r="M5942" i="8"/>
  <c r="M5941" i="8"/>
  <c r="M5940" i="8"/>
  <c r="M5939" i="8"/>
  <c r="M5938" i="8"/>
  <c r="M5937" i="8"/>
  <c r="M5936" i="8"/>
  <c r="M5935" i="8"/>
  <c r="M5934" i="8"/>
  <c r="M5933" i="8"/>
  <c r="M5932" i="8"/>
  <c r="M5931" i="8"/>
  <c r="M5930" i="8"/>
  <c r="M5929" i="8"/>
  <c r="M5928" i="8"/>
  <c r="M5927" i="8"/>
  <c r="M5926" i="8"/>
  <c r="M5925" i="8"/>
  <c r="M5924" i="8"/>
  <c r="M5923" i="8"/>
  <c r="M5922" i="8"/>
  <c r="M5921" i="8"/>
  <c r="M5920" i="8"/>
  <c r="M5919" i="8"/>
  <c r="M5918" i="8"/>
  <c r="M5917" i="8"/>
  <c r="M5916" i="8"/>
  <c r="M5915" i="8"/>
  <c r="M5914" i="8"/>
  <c r="M5913" i="8"/>
  <c r="M5912" i="8"/>
  <c r="M5911" i="8"/>
  <c r="M5910" i="8"/>
  <c r="M5909" i="8"/>
  <c r="M5908" i="8"/>
  <c r="M5907" i="8"/>
  <c r="M5906" i="8"/>
  <c r="M5905" i="8"/>
  <c r="M5904" i="8"/>
  <c r="M5903" i="8"/>
  <c r="M5902" i="8"/>
  <c r="M5901" i="8"/>
  <c r="M5900" i="8"/>
  <c r="M5899" i="8"/>
  <c r="M5898" i="8"/>
  <c r="M5897" i="8"/>
  <c r="M5896" i="8"/>
  <c r="M5895" i="8"/>
  <c r="M5894" i="8"/>
  <c r="M5893" i="8"/>
  <c r="M5892" i="8"/>
  <c r="M5891" i="8"/>
  <c r="M5890" i="8"/>
  <c r="M5889" i="8"/>
  <c r="M5888" i="8"/>
  <c r="M5887" i="8"/>
  <c r="M5886" i="8"/>
  <c r="M5885" i="8"/>
  <c r="M5884" i="8"/>
  <c r="M5883" i="8"/>
  <c r="M5882" i="8"/>
  <c r="M5881" i="8"/>
  <c r="M5880" i="8"/>
  <c r="M5879" i="8"/>
  <c r="M5878" i="8"/>
  <c r="M5877" i="8"/>
  <c r="M5876" i="8"/>
  <c r="M5875" i="8"/>
  <c r="M5874" i="8"/>
  <c r="M5873" i="8"/>
  <c r="M5872" i="8"/>
  <c r="M5871" i="8"/>
  <c r="M5870" i="8"/>
  <c r="M5869" i="8"/>
  <c r="M5868" i="8"/>
  <c r="M5867" i="8"/>
  <c r="M5866" i="8"/>
  <c r="M5865" i="8"/>
  <c r="M5864" i="8"/>
  <c r="M5863" i="8"/>
  <c r="M5862" i="8"/>
  <c r="M5861" i="8"/>
  <c r="M5860" i="8"/>
  <c r="M5859" i="8"/>
  <c r="M5858" i="8"/>
  <c r="M5857" i="8"/>
  <c r="M5856" i="8"/>
  <c r="M5855" i="8"/>
  <c r="M5854" i="8"/>
  <c r="M5853" i="8"/>
  <c r="M5852" i="8"/>
  <c r="M5851" i="8"/>
  <c r="M5850" i="8"/>
  <c r="M5849" i="8"/>
  <c r="M5848" i="8"/>
  <c r="M5847" i="8"/>
  <c r="M5846" i="8"/>
  <c r="M5845" i="8"/>
  <c r="M5844" i="8"/>
  <c r="M5843" i="8"/>
  <c r="M5842" i="8"/>
  <c r="M5841" i="8"/>
  <c r="M5840" i="8"/>
  <c r="M5839" i="8"/>
  <c r="M5838" i="8"/>
  <c r="M5837" i="8"/>
  <c r="M5836" i="8"/>
  <c r="M5835" i="8"/>
  <c r="M5834" i="8"/>
  <c r="M5833" i="8"/>
  <c r="M5832" i="8"/>
  <c r="M5831" i="8"/>
  <c r="M5830" i="8"/>
  <c r="M5829" i="8"/>
  <c r="M5828" i="8"/>
  <c r="M5827" i="8"/>
  <c r="M5826" i="8"/>
  <c r="M5825" i="8"/>
  <c r="M5824" i="8"/>
  <c r="M5823" i="8"/>
  <c r="M5822" i="8"/>
  <c r="M5821" i="8"/>
  <c r="M5820" i="8"/>
  <c r="M5819" i="8"/>
  <c r="M5818" i="8"/>
  <c r="M5817" i="8"/>
  <c r="M5816" i="8"/>
  <c r="M5815" i="8"/>
  <c r="M5814" i="8"/>
  <c r="M5813" i="8"/>
  <c r="M5812" i="8"/>
  <c r="M5811" i="8"/>
  <c r="M5810" i="8"/>
  <c r="M5809" i="8"/>
  <c r="M5808" i="8"/>
  <c r="M5807" i="8"/>
  <c r="M5806" i="8"/>
  <c r="M5805" i="8"/>
  <c r="M5804" i="8"/>
  <c r="M5803" i="8"/>
  <c r="M5802" i="8"/>
  <c r="M5801" i="8"/>
  <c r="M5800" i="8"/>
  <c r="M5799" i="8"/>
  <c r="M5798" i="8"/>
  <c r="M5797" i="8"/>
  <c r="M5796" i="8"/>
  <c r="M5795" i="8"/>
  <c r="M5794" i="8"/>
  <c r="M5793" i="8"/>
  <c r="M5792" i="8"/>
  <c r="M5791" i="8"/>
  <c r="M5790" i="8"/>
  <c r="M5789" i="8"/>
  <c r="M5788" i="8"/>
  <c r="M5787" i="8"/>
  <c r="M5786" i="8"/>
  <c r="M5785" i="8"/>
  <c r="M5784" i="8"/>
  <c r="M5783" i="8"/>
  <c r="M5782" i="8"/>
  <c r="M5781" i="8"/>
  <c r="M5780" i="8"/>
  <c r="M5779" i="8"/>
  <c r="M5778" i="8"/>
  <c r="M5777" i="8"/>
  <c r="M5776" i="8"/>
  <c r="M5775" i="8"/>
  <c r="M5774" i="8"/>
  <c r="M5773" i="8"/>
  <c r="M5772" i="8"/>
  <c r="M5771" i="8"/>
  <c r="M5770" i="8"/>
  <c r="M5769" i="8"/>
  <c r="M5768" i="8"/>
  <c r="M5767" i="8"/>
  <c r="M5766" i="8"/>
  <c r="M5765" i="8"/>
  <c r="M5764" i="8"/>
  <c r="M5763" i="8"/>
  <c r="M5762" i="8"/>
  <c r="M5761" i="8"/>
  <c r="M5760" i="8"/>
  <c r="M5759" i="8"/>
  <c r="M5758" i="8"/>
  <c r="M5757" i="8"/>
  <c r="M5756" i="8"/>
  <c r="M5755" i="8"/>
  <c r="M5754" i="8"/>
  <c r="M5753" i="8"/>
  <c r="M5752" i="8"/>
  <c r="M5751" i="8"/>
  <c r="M5750" i="8"/>
  <c r="M5749" i="8"/>
  <c r="M5748" i="8"/>
  <c r="M5747" i="8"/>
  <c r="M5746" i="8"/>
  <c r="M5745" i="8"/>
  <c r="M5744" i="8"/>
  <c r="M5743" i="8"/>
  <c r="M5742" i="8"/>
  <c r="M5741" i="8"/>
  <c r="M5740" i="8"/>
  <c r="M5739" i="8"/>
  <c r="M5738" i="8"/>
  <c r="M5737" i="8"/>
  <c r="M5736" i="8"/>
  <c r="M5735" i="8"/>
  <c r="M5734" i="8"/>
  <c r="M5733" i="8"/>
  <c r="M5732" i="8"/>
  <c r="M5731" i="8"/>
  <c r="M5730" i="8"/>
  <c r="M5729" i="8"/>
  <c r="M5728" i="8"/>
  <c r="M5727" i="8"/>
  <c r="M5726" i="8"/>
  <c r="M5725" i="8"/>
  <c r="M5724" i="8"/>
  <c r="M5723" i="8"/>
  <c r="M5722" i="8"/>
  <c r="M5721" i="8"/>
  <c r="M5720" i="8"/>
  <c r="M5719" i="8"/>
  <c r="M5718" i="8"/>
  <c r="M5717" i="8"/>
  <c r="M5716" i="8"/>
  <c r="M5715" i="8"/>
  <c r="M5714" i="8"/>
  <c r="M5713" i="8"/>
  <c r="M5712" i="8"/>
  <c r="M5711" i="8"/>
  <c r="M5710" i="8"/>
  <c r="M5709" i="8"/>
  <c r="M5708" i="8"/>
  <c r="M5707" i="8"/>
  <c r="M5706" i="8"/>
  <c r="M5705" i="8"/>
  <c r="M5704" i="8"/>
  <c r="M5703" i="8"/>
  <c r="M5702" i="8"/>
  <c r="M5701" i="8"/>
  <c r="M5700" i="8"/>
  <c r="M5699" i="8"/>
  <c r="M5698" i="8"/>
  <c r="M5697" i="8"/>
  <c r="M5696" i="8"/>
  <c r="M5695" i="8"/>
  <c r="M5694" i="8"/>
  <c r="M5693" i="8"/>
  <c r="M5692" i="8"/>
  <c r="M5691" i="8"/>
  <c r="M5690" i="8"/>
  <c r="M5689" i="8"/>
  <c r="M5688" i="8"/>
  <c r="M5687" i="8"/>
  <c r="M5686" i="8"/>
  <c r="M5685" i="8"/>
  <c r="M5684" i="8"/>
  <c r="M5683" i="8"/>
  <c r="M5682" i="8"/>
  <c r="M5681" i="8"/>
  <c r="M5680" i="8"/>
  <c r="M5679" i="8"/>
  <c r="M5678" i="8"/>
  <c r="M5677" i="8"/>
  <c r="M5676" i="8"/>
  <c r="M5675" i="8"/>
  <c r="M5674" i="8"/>
  <c r="M5673" i="8"/>
  <c r="M5672" i="8"/>
  <c r="M5671" i="8"/>
  <c r="M5670" i="8"/>
  <c r="M5669" i="8"/>
  <c r="M5668" i="8"/>
  <c r="M5667" i="8"/>
  <c r="M5666" i="8"/>
  <c r="M5665" i="8"/>
  <c r="M5664" i="8"/>
  <c r="M5663" i="8"/>
  <c r="M5662" i="8"/>
  <c r="M5661" i="8"/>
  <c r="M5660" i="8"/>
  <c r="M5659" i="8"/>
  <c r="M5658" i="8"/>
  <c r="M5657" i="8"/>
  <c r="M5656" i="8"/>
  <c r="M5655" i="8"/>
  <c r="M5654" i="8"/>
  <c r="M5653" i="8"/>
  <c r="M5652" i="8"/>
  <c r="M5651" i="8"/>
  <c r="M5650" i="8"/>
  <c r="M5649" i="8"/>
  <c r="M5648" i="8"/>
  <c r="M5647" i="8"/>
  <c r="M5646" i="8"/>
  <c r="M5645" i="8"/>
  <c r="M5644" i="8"/>
  <c r="M5643" i="8"/>
  <c r="M5642" i="8"/>
  <c r="M5641" i="8"/>
  <c r="M5640" i="8"/>
  <c r="M5639" i="8"/>
  <c r="M5638" i="8"/>
  <c r="M5637" i="8"/>
  <c r="M5636" i="8"/>
  <c r="M5635" i="8"/>
  <c r="M5634" i="8"/>
  <c r="M5633" i="8"/>
  <c r="M5632" i="8"/>
  <c r="M5631" i="8"/>
  <c r="M5630" i="8"/>
  <c r="M5629" i="8"/>
  <c r="M5628" i="8"/>
  <c r="M5627" i="8"/>
  <c r="M5626" i="8"/>
  <c r="M5625" i="8"/>
  <c r="M5624" i="8"/>
  <c r="M5623" i="8"/>
  <c r="M5622" i="8"/>
  <c r="M5621" i="8"/>
  <c r="M5620" i="8"/>
  <c r="M5619" i="8"/>
  <c r="M5618" i="8"/>
  <c r="M5617" i="8"/>
  <c r="M5616" i="8"/>
  <c r="M5615" i="8"/>
  <c r="M5614" i="8"/>
  <c r="M5613" i="8"/>
  <c r="M5612" i="8"/>
  <c r="M5611" i="8"/>
  <c r="M5610" i="8"/>
  <c r="M5609" i="8"/>
  <c r="M5608" i="8"/>
  <c r="M5607" i="8"/>
  <c r="M5606" i="8"/>
  <c r="M5605" i="8"/>
  <c r="M5604" i="8"/>
  <c r="M5603" i="8"/>
  <c r="M5602" i="8"/>
  <c r="M5601" i="8"/>
  <c r="M5600" i="8"/>
  <c r="M5599" i="8"/>
  <c r="M5598" i="8"/>
  <c r="M5597" i="8"/>
  <c r="M5596" i="8"/>
  <c r="M5595" i="8"/>
  <c r="M5594" i="8"/>
  <c r="M5593" i="8"/>
  <c r="M5592" i="8"/>
  <c r="M5591" i="8"/>
  <c r="M5590" i="8"/>
  <c r="M5589" i="8"/>
  <c r="M5588" i="8"/>
  <c r="M5587" i="8"/>
  <c r="M5586" i="8"/>
  <c r="M5585" i="8"/>
  <c r="M5584" i="8"/>
  <c r="M5583" i="8"/>
  <c r="M5582" i="8"/>
  <c r="M5581" i="8"/>
  <c r="M5580" i="8"/>
  <c r="M5579" i="8"/>
  <c r="M5578" i="8"/>
  <c r="M5577" i="8"/>
  <c r="M5576" i="8"/>
  <c r="M5575" i="8"/>
  <c r="M5574" i="8"/>
  <c r="M5573" i="8"/>
  <c r="M5572" i="8"/>
  <c r="M5571" i="8"/>
  <c r="M5570" i="8"/>
  <c r="M5569" i="8"/>
  <c r="M5568" i="8"/>
  <c r="M5567" i="8"/>
  <c r="M5566" i="8"/>
  <c r="M5565" i="8"/>
  <c r="M5564" i="8"/>
  <c r="M5563" i="8"/>
  <c r="M5562" i="8"/>
  <c r="M5561" i="8"/>
  <c r="M5560" i="8"/>
  <c r="M5559" i="8"/>
  <c r="M5558" i="8"/>
  <c r="M5557" i="8"/>
  <c r="M5556" i="8"/>
  <c r="M5555" i="8"/>
  <c r="M5554" i="8"/>
  <c r="M5553" i="8"/>
  <c r="M5552" i="8"/>
  <c r="M5551" i="8"/>
  <c r="M5550" i="8"/>
  <c r="M5549" i="8"/>
  <c r="M5548" i="8"/>
  <c r="M5547" i="8"/>
  <c r="M5546" i="8"/>
  <c r="M5545" i="8"/>
  <c r="M5544" i="8"/>
  <c r="M5543" i="8"/>
  <c r="M5542" i="8"/>
  <c r="M5541" i="8"/>
  <c r="M5540" i="8"/>
  <c r="M5539" i="8"/>
  <c r="M5538" i="8"/>
  <c r="M5537" i="8"/>
  <c r="M5536" i="8"/>
  <c r="M5535" i="8"/>
  <c r="M5534" i="8"/>
  <c r="M5533" i="8"/>
  <c r="M5532" i="8"/>
  <c r="M5531" i="8"/>
  <c r="M5530" i="8"/>
  <c r="M5529" i="8"/>
  <c r="M5528" i="8"/>
  <c r="M5527" i="8"/>
  <c r="M5526" i="8"/>
  <c r="M5525" i="8"/>
  <c r="M5524" i="8"/>
  <c r="M5523" i="8"/>
  <c r="M5522" i="8"/>
  <c r="M5521" i="8"/>
  <c r="M5520" i="8"/>
  <c r="M5519" i="8"/>
  <c r="M5518" i="8"/>
  <c r="M5517" i="8"/>
  <c r="M5516" i="8"/>
  <c r="M5515" i="8"/>
  <c r="M5514" i="8"/>
  <c r="M5513" i="8"/>
  <c r="M5512" i="8"/>
  <c r="M5511" i="8"/>
  <c r="M5510" i="8"/>
  <c r="M5509" i="8"/>
  <c r="M5508" i="8"/>
  <c r="M5507" i="8"/>
  <c r="M5506" i="8"/>
  <c r="M5505" i="8"/>
  <c r="M5504" i="8"/>
  <c r="M5503" i="8"/>
  <c r="M5502" i="8"/>
  <c r="M5501" i="8"/>
  <c r="M5500" i="8"/>
  <c r="M5499" i="8"/>
  <c r="M5498" i="8"/>
  <c r="M5497" i="8"/>
  <c r="M5496" i="8"/>
  <c r="M5495" i="8"/>
  <c r="M5494" i="8"/>
  <c r="M5493" i="8"/>
  <c r="M5492" i="8"/>
  <c r="M5491" i="8"/>
  <c r="M5490" i="8"/>
  <c r="M5489" i="8"/>
  <c r="M5488" i="8"/>
  <c r="M5487" i="8"/>
  <c r="M5486" i="8"/>
  <c r="M5485" i="8"/>
  <c r="M5484" i="8"/>
  <c r="M5483" i="8"/>
  <c r="M5482" i="8"/>
  <c r="M5481" i="8"/>
  <c r="M5480" i="8"/>
  <c r="M5479" i="8"/>
  <c r="M5478" i="8"/>
  <c r="M5477" i="8"/>
  <c r="M5476" i="8"/>
  <c r="M5475" i="8"/>
  <c r="M5474" i="8"/>
  <c r="M5473" i="8"/>
  <c r="M5472" i="8"/>
  <c r="M5471" i="8"/>
  <c r="M5470" i="8"/>
  <c r="M5469" i="8"/>
  <c r="M5468" i="8"/>
  <c r="M5467" i="8"/>
  <c r="M5466" i="8"/>
  <c r="M5465" i="8"/>
  <c r="M5464" i="8"/>
  <c r="M5463" i="8"/>
  <c r="M5462" i="8"/>
  <c r="M5461" i="8"/>
  <c r="M5460" i="8"/>
  <c r="M5459" i="8"/>
  <c r="M5458" i="8"/>
  <c r="M5457" i="8"/>
  <c r="M5456" i="8"/>
  <c r="M5455" i="8"/>
  <c r="M5454" i="8"/>
  <c r="M5453" i="8"/>
  <c r="M5452" i="8"/>
  <c r="M5451" i="8"/>
  <c r="M5450" i="8"/>
  <c r="M5449" i="8"/>
  <c r="M5448" i="8"/>
  <c r="M5447" i="8"/>
  <c r="M5446" i="8"/>
  <c r="M5445" i="8"/>
  <c r="M5444" i="8"/>
  <c r="M5443" i="8"/>
  <c r="M5442" i="8"/>
  <c r="M5441" i="8"/>
  <c r="M5440" i="8"/>
  <c r="M5439" i="8"/>
  <c r="M5438" i="8"/>
  <c r="M5437" i="8"/>
  <c r="M5436" i="8"/>
  <c r="M5435" i="8"/>
  <c r="M5434" i="8"/>
  <c r="M5433" i="8"/>
  <c r="M5432" i="8"/>
  <c r="M5431" i="8"/>
  <c r="M5430" i="8"/>
  <c r="M5429" i="8"/>
  <c r="M5428" i="8"/>
  <c r="M5427" i="8"/>
  <c r="M5426" i="8"/>
  <c r="M5425" i="8"/>
  <c r="M5424" i="8"/>
  <c r="M5423" i="8"/>
  <c r="M5422" i="8"/>
  <c r="M5421" i="8"/>
  <c r="M5420" i="8"/>
  <c r="M5419" i="8"/>
  <c r="M5418" i="8"/>
  <c r="M5417" i="8"/>
  <c r="M5416" i="8"/>
  <c r="M5415" i="8"/>
  <c r="M5414" i="8"/>
  <c r="M5413" i="8"/>
  <c r="M5412" i="8"/>
  <c r="M5411" i="8"/>
  <c r="M5410" i="8"/>
  <c r="M5409" i="8"/>
  <c r="M5408" i="8"/>
  <c r="M5407" i="8"/>
  <c r="M5406" i="8"/>
  <c r="M5405" i="8"/>
  <c r="M5404" i="8"/>
  <c r="M5403" i="8"/>
  <c r="M5402" i="8"/>
  <c r="M5401" i="8"/>
  <c r="M5400" i="8"/>
  <c r="M5399" i="8"/>
  <c r="M5398" i="8"/>
  <c r="M5397" i="8"/>
  <c r="M5396" i="8"/>
  <c r="M5395" i="8"/>
  <c r="M5394" i="8"/>
  <c r="M5393" i="8"/>
  <c r="M5392" i="8"/>
  <c r="M5391" i="8"/>
  <c r="M5390" i="8"/>
  <c r="M5389" i="8"/>
  <c r="M5388" i="8"/>
  <c r="M5387" i="8"/>
  <c r="M5386" i="8"/>
  <c r="M5385" i="8"/>
  <c r="M5384" i="8"/>
  <c r="M5383" i="8"/>
  <c r="M5382" i="8"/>
  <c r="M5381" i="8"/>
  <c r="M5380" i="8"/>
  <c r="M5379" i="8"/>
  <c r="M5378" i="8"/>
  <c r="M5377" i="8"/>
  <c r="M5376" i="8"/>
  <c r="M5375" i="8"/>
  <c r="M5374" i="8"/>
  <c r="M5373" i="8"/>
  <c r="M5372" i="8"/>
  <c r="M5371" i="8"/>
  <c r="M5370" i="8"/>
  <c r="M5369" i="8"/>
  <c r="M5368" i="8"/>
  <c r="M5367" i="8"/>
  <c r="M5366" i="8"/>
  <c r="M5365" i="8"/>
  <c r="M5364" i="8"/>
  <c r="M5363" i="8"/>
  <c r="M5362" i="8"/>
  <c r="M5361" i="8"/>
  <c r="M5360" i="8"/>
  <c r="M5359" i="8"/>
  <c r="M5358" i="8"/>
  <c r="M5357" i="8"/>
  <c r="M5356" i="8"/>
  <c r="M5355" i="8"/>
  <c r="M5354" i="8"/>
  <c r="M5353" i="8"/>
  <c r="M5352" i="8"/>
  <c r="M5351" i="8"/>
  <c r="M5350" i="8"/>
  <c r="M5349" i="8"/>
  <c r="M5348" i="8"/>
  <c r="M5347" i="8"/>
  <c r="M5346" i="8"/>
  <c r="M5345" i="8"/>
  <c r="M5344" i="8"/>
  <c r="M5343" i="8"/>
  <c r="M5342" i="8"/>
  <c r="M5341" i="8"/>
  <c r="M5340" i="8"/>
  <c r="M5339" i="8"/>
  <c r="M5338" i="8"/>
  <c r="M5337" i="8"/>
  <c r="M5336" i="8"/>
  <c r="M5335" i="8"/>
  <c r="M5334" i="8"/>
  <c r="M5333" i="8"/>
  <c r="M5332" i="8"/>
  <c r="M5331" i="8"/>
  <c r="M5330" i="8"/>
  <c r="M5329" i="8"/>
  <c r="M5328" i="8"/>
  <c r="M5327" i="8"/>
  <c r="M5326" i="8"/>
  <c r="M5325" i="8"/>
  <c r="M5324" i="8"/>
  <c r="M5323" i="8"/>
  <c r="M5322" i="8"/>
  <c r="M5321" i="8"/>
  <c r="M5320" i="8"/>
  <c r="M5319" i="8"/>
  <c r="M5318" i="8"/>
  <c r="M5317" i="8"/>
  <c r="M5316" i="8"/>
  <c r="M5315" i="8"/>
  <c r="M5314" i="8"/>
  <c r="M5313" i="8"/>
  <c r="M5312" i="8"/>
  <c r="M5311" i="8"/>
  <c r="M5310" i="8"/>
  <c r="M5309" i="8"/>
  <c r="M5308" i="8"/>
  <c r="M5307" i="8"/>
  <c r="M5306" i="8"/>
  <c r="M5305" i="8"/>
  <c r="M5304" i="8"/>
  <c r="M5303" i="8"/>
  <c r="M5302" i="8"/>
  <c r="M5301" i="8"/>
  <c r="M5300" i="8"/>
  <c r="M5299" i="8"/>
  <c r="M5298" i="8"/>
  <c r="M5297" i="8"/>
  <c r="M5296" i="8"/>
  <c r="M5295" i="8"/>
  <c r="M5294" i="8"/>
  <c r="M5293" i="8"/>
  <c r="M5292" i="8"/>
  <c r="M5291" i="8"/>
  <c r="M5290" i="8"/>
  <c r="M5289" i="8"/>
  <c r="M5288" i="8"/>
  <c r="M5287" i="8"/>
  <c r="M5286" i="8"/>
  <c r="M5285" i="8"/>
  <c r="M5284" i="8"/>
  <c r="M5283" i="8"/>
  <c r="M5282" i="8"/>
  <c r="M5281" i="8"/>
  <c r="M5280" i="8"/>
  <c r="M5279" i="8"/>
  <c r="M5278" i="8"/>
  <c r="M5277" i="8"/>
  <c r="M5276" i="8"/>
  <c r="M5275" i="8"/>
  <c r="M5274" i="8"/>
  <c r="M5273" i="8"/>
  <c r="M5272" i="8"/>
  <c r="M5271" i="8"/>
  <c r="M5270" i="8"/>
  <c r="M5269" i="8"/>
  <c r="M5268" i="8"/>
  <c r="M5267" i="8"/>
  <c r="M5266" i="8"/>
  <c r="M5265" i="8"/>
  <c r="M5264" i="8"/>
  <c r="M5263" i="8"/>
  <c r="M5262" i="8"/>
  <c r="M5261" i="8"/>
  <c r="M5260" i="8"/>
  <c r="M5259" i="8"/>
  <c r="M5258" i="8"/>
  <c r="M5257" i="8"/>
  <c r="M5256" i="8"/>
  <c r="M5255" i="8"/>
  <c r="M5254" i="8"/>
  <c r="M5253" i="8"/>
  <c r="M5252" i="8"/>
  <c r="M5251" i="8"/>
  <c r="M5250" i="8"/>
  <c r="M5249" i="8"/>
  <c r="M5248" i="8"/>
  <c r="M5247" i="8"/>
  <c r="M5246" i="8"/>
  <c r="M5245" i="8"/>
  <c r="M5244" i="8"/>
  <c r="M5243" i="8"/>
  <c r="M5242" i="8"/>
  <c r="M5241" i="8"/>
  <c r="M5240" i="8"/>
  <c r="M5239" i="8"/>
  <c r="M5238" i="8"/>
  <c r="M5237" i="8"/>
  <c r="M5236" i="8"/>
  <c r="M5235" i="8"/>
  <c r="M5234" i="8"/>
  <c r="M5233" i="8"/>
  <c r="M5232" i="8"/>
  <c r="M5231" i="8"/>
  <c r="M5230" i="8"/>
  <c r="M5229" i="8"/>
  <c r="M5228" i="8"/>
  <c r="M5227" i="8"/>
  <c r="M5226" i="8"/>
  <c r="M5225" i="8"/>
  <c r="M5224" i="8"/>
  <c r="M5223" i="8"/>
  <c r="M5222" i="8"/>
  <c r="M5221" i="8"/>
  <c r="M5220" i="8"/>
  <c r="M5219" i="8"/>
  <c r="M5218" i="8"/>
  <c r="M5217" i="8"/>
  <c r="M5216" i="8"/>
  <c r="M5215" i="8"/>
  <c r="M5214" i="8"/>
  <c r="M5213" i="8"/>
  <c r="M5212" i="8"/>
  <c r="M5211" i="8"/>
  <c r="M5210" i="8"/>
  <c r="M5209" i="8"/>
  <c r="M5208" i="8"/>
  <c r="M5207" i="8"/>
  <c r="M5206" i="8"/>
  <c r="M5205" i="8"/>
  <c r="M5204" i="8"/>
  <c r="M5203" i="8"/>
  <c r="M5202" i="8"/>
  <c r="M5201" i="8"/>
  <c r="M5200" i="8"/>
  <c r="M5199" i="8"/>
  <c r="M5198" i="8"/>
  <c r="M5197" i="8"/>
  <c r="M5196" i="8"/>
  <c r="M5195" i="8"/>
  <c r="M5194" i="8"/>
  <c r="M5193" i="8"/>
  <c r="M5192" i="8"/>
  <c r="M5191" i="8"/>
  <c r="M5190" i="8"/>
  <c r="M5189" i="8"/>
  <c r="M5188" i="8"/>
  <c r="M5187" i="8"/>
  <c r="M5186" i="8"/>
  <c r="M5185" i="8"/>
  <c r="M5184" i="8"/>
  <c r="M5183" i="8"/>
  <c r="M5182" i="8"/>
  <c r="M5181" i="8"/>
  <c r="M5180" i="8"/>
  <c r="M5179" i="8"/>
  <c r="M5178" i="8"/>
  <c r="M5177" i="8"/>
  <c r="M5176" i="8"/>
  <c r="M5175" i="8"/>
  <c r="M5174" i="8"/>
  <c r="M5173" i="8"/>
  <c r="M5172" i="8"/>
  <c r="M5171" i="8"/>
  <c r="M5170" i="8"/>
  <c r="M5169" i="8"/>
  <c r="M5168" i="8"/>
  <c r="M5167" i="8"/>
  <c r="M5166" i="8"/>
  <c r="M5165" i="8"/>
  <c r="M5164" i="8"/>
  <c r="M5163" i="8"/>
  <c r="M5162" i="8"/>
  <c r="M5161" i="8"/>
  <c r="M5160" i="8"/>
  <c r="M5159" i="8"/>
  <c r="M5158" i="8"/>
  <c r="M5157" i="8"/>
  <c r="M5156" i="8"/>
  <c r="M5155" i="8"/>
  <c r="M5154" i="8"/>
  <c r="M5153" i="8"/>
  <c r="M5152" i="8"/>
  <c r="M5151" i="8"/>
  <c r="M5150" i="8"/>
  <c r="M5149" i="8"/>
  <c r="M5148" i="8"/>
  <c r="M5147" i="8"/>
  <c r="M5146" i="8"/>
  <c r="M5145" i="8"/>
  <c r="M5144" i="8"/>
  <c r="M5143" i="8"/>
  <c r="M5142" i="8"/>
  <c r="M5141" i="8"/>
  <c r="M5140" i="8"/>
  <c r="M5139" i="8"/>
  <c r="M5138" i="8"/>
  <c r="M5137" i="8"/>
  <c r="M5136" i="8"/>
  <c r="M5135" i="8"/>
  <c r="M5134" i="8"/>
  <c r="M5133" i="8"/>
  <c r="M5132" i="8"/>
  <c r="M5131" i="8"/>
  <c r="M5130" i="8"/>
  <c r="M5129" i="8"/>
  <c r="M5128" i="8"/>
  <c r="M5127" i="8"/>
  <c r="M5126" i="8"/>
  <c r="M5125" i="8"/>
  <c r="M5124" i="8"/>
  <c r="M5123" i="8"/>
  <c r="M5122" i="8"/>
  <c r="M5121" i="8"/>
  <c r="M5120" i="8"/>
  <c r="M5119" i="8"/>
  <c r="M5118" i="8"/>
  <c r="M5117" i="8"/>
  <c r="M5116" i="8"/>
  <c r="M5115" i="8"/>
  <c r="M5114" i="8"/>
  <c r="M5113" i="8"/>
  <c r="M5112" i="8"/>
  <c r="M5111" i="8"/>
  <c r="M5110" i="8"/>
  <c r="M5109" i="8"/>
  <c r="M5108" i="8"/>
  <c r="M5107" i="8"/>
  <c r="M5106" i="8"/>
  <c r="M5105" i="8"/>
  <c r="M5104" i="8"/>
  <c r="M5103" i="8"/>
  <c r="M5102" i="8"/>
  <c r="M5101" i="8"/>
  <c r="M5100" i="8"/>
  <c r="M5099" i="8"/>
  <c r="M5098" i="8"/>
  <c r="M5097" i="8"/>
  <c r="M5096" i="8"/>
  <c r="M5095" i="8"/>
  <c r="M5094" i="8"/>
  <c r="M5093" i="8"/>
  <c r="M5092" i="8"/>
  <c r="M5091" i="8"/>
  <c r="M5090" i="8"/>
  <c r="M5089" i="8"/>
  <c r="M5088" i="8"/>
  <c r="M5087" i="8"/>
  <c r="M5086" i="8"/>
  <c r="M5085" i="8"/>
  <c r="M5084" i="8"/>
  <c r="M5083" i="8"/>
  <c r="M5082" i="8"/>
  <c r="M5081" i="8"/>
  <c r="M5080" i="8"/>
  <c r="M5079" i="8"/>
  <c r="M5078" i="8"/>
  <c r="M5077" i="8"/>
  <c r="M5076" i="8"/>
  <c r="M5075" i="8"/>
  <c r="M5074" i="8"/>
  <c r="M5073" i="8"/>
  <c r="M5072" i="8"/>
  <c r="M5071" i="8"/>
  <c r="M5070" i="8"/>
  <c r="M5069" i="8"/>
  <c r="M5068" i="8"/>
  <c r="M5067" i="8"/>
  <c r="M5066" i="8"/>
  <c r="M5065" i="8"/>
  <c r="M5064" i="8"/>
  <c r="M5063" i="8"/>
  <c r="M5062" i="8"/>
  <c r="M5061" i="8"/>
  <c r="M5060" i="8"/>
  <c r="M5059" i="8"/>
  <c r="M5058" i="8"/>
  <c r="M5057" i="8"/>
  <c r="M5056" i="8"/>
  <c r="M5055" i="8"/>
  <c r="M5054" i="8"/>
  <c r="M5053" i="8"/>
  <c r="M5052" i="8"/>
  <c r="M5051" i="8"/>
  <c r="M5050" i="8"/>
  <c r="M5049" i="8"/>
  <c r="M5048" i="8"/>
  <c r="M5047" i="8"/>
  <c r="M5046" i="8"/>
  <c r="M5045" i="8"/>
  <c r="M5044" i="8"/>
  <c r="M5043" i="8"/>
  <c r="M5042" i="8"/>
  <c r="M5041" i="8"/>
  <c r="M5040" i="8"/>
  <c r="M5039" i="8"/>
  <c r="M5038" i="8"/>
  <c r="M5037" i="8"/>
  <c r="M5036" i="8"/>
  <c r="M5035" i="8"/>
  <c r="M5034" i="8"/>
  <c r="M5033" i="8"/>
  <c r="M5032" i="8"/>
  <c r="M5031" i="8"/>
  <c r="M5030" i="8"/>
  <c r="M5029" i="8"/>
  <c r="M5028" i="8"/>
  <c r="M5027" i="8"/>
  <c r="M5026" i="8"/>
  <c r="M5025" i="8"/>
  <c r="M5024" i="8"/>
  <c r="M5023" i="8"/>
  <c r="M5022" i="8"/>
  <c r="M5021" i="8"/>
  <c r="M5020" i="8"/>
  <c r="M5019" i="8"/>
  <c r="M5018" i="8"/>
  <c r="M5017" i="8"/>
  <c r="M5016" i="8"/>
  <c r="M5015" i="8"/>
  <c r="M5014" i="8"/>
  <c r="M5013" i="8"/>
  <c r="M5012" i="8"/>
  <c r="M5011" i="8"/>
  <c r="M5010" i="8"/>
  <c r="M5009" i="8"/>
  <c r="M5008" i="8"/>
  <c r="M5007" i="8"/>
  <c r="M5006" i="8"/>
  <c r="M5005" i="8"/>
  <c r="M5004" i="8"/>
  <c r="M5003" i="8"/>
  <c r="M5002" i="8"/>
  <c r="M5001" i="8"/>
  <c r="M5000" i="8"/>
  <c r="M4999" i="8"/>
  <c r="M4998" i="8"/>
  <c r="M4997" i="8"/>
  <c r="M4996" i="8"/>
  <c r="M4995" i="8"/>
  <c r="M4994" i="8"/>
  <c r="M4993" i="8"/>
  <c r="M4992" i="8"/>
  <c r="M4991" i="8"/>
  <c r="M4990" i="8"/>
  <c r="M4989" i="8"/>
  <c r="M4988" i="8"/>
  <c r="M4987" i="8"/>
  <c r="M4986" i="8"/>
  <c r="M4985" i="8"/>
  <c r="M4984" i="8"/>
  <c r="M4983" i="8"/>
  <c r="M4982" i="8"/>
  <c r="M4981" i="8"/>
  <c r="M4980" i="8"/>
  <c r="M4979" i="8"/>
  <c r="M4978" i="8"/>
  <c r="M4977" i="8"/>
  <c r="M4976" i="8"/>
  <c r="M4975" i="8"/>
  <c r="M4974" i="8"/>
  <c r="M4973" i="8"/>
  <c r="M4972" i="8"/>
  <c r="M4971" i="8"/>
  <c r="M4970" i="8"/>
  <c r="M4969" i="8"/>
  <c r="M4968" i="8"/>
  <c r="M4967" i="8"/>
  <c r="M4966" i="8"/>
  <c r="M4965" i="8"/>
  <c r="M4964" i="8"/>
  <c r="M4963" i="8"/>
  <c r="M4962" i="8"/>
  <c r="M4961" i="8"/>
  <c r="M4960" i="8"/>
  <c r="M4959" i="8"/>
  <c r="M4958" i="8"/>
  <c r="M4957" i="8"/>
  <c r="M4956" i="8"/>
  <c r="M4955" i="8"/>
  <c r="M4954" i="8"/>
  <c r="M4953" i="8"/>
  <c r="M4952" i="8"/>
  <c r="M4951" i="8"/>
  <c r="M4950" i="8"/>
  <c r="M4949" i="8"/>
  <c r="M4948" i="8"/>
  <c r="M4947" i="8"/>
  <c r="M4946" i="8"/>
  <c r="M4945" i="8"/>
  <c r="M4944" i="8"/>
  <c r="M4943" i="8"/>
  <c r="M4942" i="8"/>
  <c r="M4941" i="8"/>
  <c r="M4940" i="8"/>
  <c r="M4939" i="8"/>
  <c r="M4938" i="8"/>
  <c r="M4937" i="8"/>
  <c r="M4936" i="8"/>
  <c r="M4935" i="8"/>
  <c r="M4934" i="8"/>
  <c r="M4933" i="8"/>
  <c r="M4932" i="8"/>
  <c r="M4931" i="8"/>
  <c r="M4930" i="8"/>
  <c r="M4929" i="8"/>
  <c r="M4928" i="8"/>
  <c r="M4927" i="8"/>
  <c r="M4926" i="8"/>
  <c r="M4925" i="8"/>
  <c r="M4924" i="8"/>
  <c r="M4923" i="8"/>
  <c r="M4922" i="8"/>
  <c r="M4921" i="8"/>
  <c r="M4920" i="8"/>
  <c r="M4919" i="8"/>
  <c r="M4918" i="8"/>
  <c r="M4917" i="8"/>
  <c r="M4916" i="8"/>
  <c r="M4915" i="8"/>
  <c r="M4914" i="8"/>
  <c r="M4913" i="8"/>
  <c r="M4912" i="8"/>
  <c r="M4911" i="8"/>
  <c r="M4910" i="8"/>
  <c r="M4909" i="8"/>
  <c r="M4908" i="8"/>
  <c r="M4907" i="8"/>
  <c r="M4906" i="8"/>
  <c r="M4905" i="8"/>
  <c r="M4904" i="8"/>
  <c r="M4903" i="8"/>
  <c r="M4902" i="8"/>
  <c r="M4901" i="8"/>
  <c r="M4900" i="8"/>
  <c r="M4899" i="8"/>
  <c r="M4898" i="8"/>
  <c r="M4897" i="8"/>
  <c r="M4896" i="8"/>
  <c r="M4895" i="8"/>
  <c r="M4894" i="8"/>
  <c r="M4893" i="8"/>
  <c r="M4892" i="8"/>
  <c r="M4891" i="8"/>
  <c r="M4890" i="8"/>
  <c r="M4889" i="8"/>
  <c r="M4888" i="8"/>
  <c r="M4887" i="8"/>
  <c r="M4886" i="8"/>
  <c r="M4885" i="8"/>
  <c r="M4884" i="8"/>
  <c r="M4883" i="8"/>
  <c r="M4882" i="8"/>
  <c r="M4881" i="8"/>
  <c r="M4880" i="8"/>
  <c r="M4879" i="8"/>
  <c r="M4878" i="8"/>
  <c r="M4877" i="8"/>
  <c r="M4876" i="8"/>
  <c r="M4875" i="8"/>
  <c r="M4874" i="8"/>
  <c r="M4873" i="8"/>
  <c r="M4872" i="8"/>
  <c r="M4871" i="8"/>
  <c r="M4870" i="8"/>
  <c r="M4869" i="8"/>
  <c r="M4868" i="8"/>
  <c r="M4867" i="8"/>
  <c r="M4866" i="8"/>
  <c r="M4865" i="8"/>
  <c r="M4864" i="8"/>
  <c r="M4863" i="8"/>
  <c r="M4862" i="8"/>
  <c r="M4861" i="8"/>
  <c r="M4860" i="8"/>
  <c r="M4859" i="8"/>
  <c r="M4858" i="8"/>
  <c r="M4857" i="8"/>
  <c r="M4856" i="8"/>
  <c r="M4855" i="8"/>
  <c r="M4854" i="8"/>
  <c r="M4853" i="8"/>
  <c r="M4852" i="8"/>
  <c r="M4851" i="8"/>
  <c r="M4850" i="8"/>
  <c r="M4849" i="8"/>
  <c r="M4848" i="8"/>
  <c r="M4847" i="8"/>
  <c r="M4846" i="8"/>
  <c r="M4845" i="8"/>
  <c r="M4844" i="8"/>
  <c r="M4843" i="8"/>
  <c r="M4842" i="8"/>
  <c r="M4841" i="8"/>
  <c r="M4840" i="8"/>
  <c r="M4839" i="8"/>
  <c r="M4838" i="8"/>
  <c r="M4837" i="8"/>
  <c r="M4836" i="8"/>
  <c r="M4835" i="8"/>
  <c r="M4834" i="8"/>
  <c r="M4833" i="8"/>
  <c r="M4832" i="8"/>
  <c r="M4831" i="8"/>
  <c r="M4830" i="8"/>
  <c r="M4829" i="8"/>
  <c r="M4828" i="8"/>
  <c r="M4827" i="8"/>
  <c r="M4826" i="8"/>
  <c r="M4825" i="8"/>
  <c r="M4824" i="8"/>
  <c r="M4823" i="8"/>
  <c r="M4822" i="8"/>
  <c r="M4821" i="8"/>
  <c r="M4820" i="8"/>
  <c r="M4819" i="8"/>
  <c r="M4818" i="8"/>
  <c r="M4817" i="8"/>
  <c r="M4816" i="8"/>
  <c r="M4815" i="8"/>
  <c r="M4814" i="8"/>
  <c r="M4813" i="8"/>
  <c r="M4812" i="8"/>
  <c r="M4811" i="8"/>
  <c r="M4810" i="8"/>
  <c r="M4809" i="8"/>
  <c r="M4808" i="8"/>
  <c r="M4807" i="8"/>
  <c r="M4806" i="8"/>
  <c r="M4805" i="8"/>
  <c r="M4804" i="8"/>
  <c r="M4803" i="8"/>
  <c r="M4802" i="8"/>
  <c r="M4801" i="8"/>
  <c r="M4800" i="8"/>
  <c r="M4799" i="8"/>
  <c r="M4798" i="8"/>
  <c r="M4797" i="8"/>
  <c r="M4796" i="8"/>
  <c r="M4795" i="8"/>
  <c r="M4794" i="8"/>
  <c r="M4793" i="8"/>
  <c r="M4792" i="8"/>
  <c r="M4791" i="8"/>
  <c r="M4790" i="8"/>
  <c r="M4789" i="8"/>
  <c r="M4788" i="8"/>
  <c r="M4787" i="8"/>
  <c r="M4786" i="8"/>
  <c r="M4785" i="8"/>
  <c r="M4784" i="8"/>
  <c r="M4783" i="8"/>
  <c r="M4782" i="8"/>
  <c r="M4781" i="8"/>
  <c r="M4780" i="8"/>
  <c r="M4779" i="8"/>
  <c r="M4778" i="8"/>
  <c r="M4777" i="8"/>
  <c r="M4776" i="8"/>
  <c r="M4775" i="8"/>
  <c r="M4774" i="8"/>
  <c r="M4773" i="8"/>
  <c r="M4772" i="8"/>
  <c r="M4771" i="8"/>
  <c r="M4770" i="8"/>
  <c r="M4769" i="8"/>
  <c r="M4768" i="8"/>
  <c r="M4767" i="8"/>
  <c r="M4766" i="8"/>
  <c r="M4765" i="8"/>
  <c r="M4764" i="8"/>
  <c r="M4763" i="8"/>
  <c r="M4762" i="8"/>
  <c r="M4761" i="8"/>
  <c r="M4760" i="8"/>
  <c r="M4759" i="8"/>
  <c r="M4758" i="8"/>
  <c r="M4757" i="8"/>
  <c r="M4756" i="8"/>
  <c r="M4755" i="8"/>
  <c r="M4754" i="8"/>
  <c r="M4753" i="8"/>
  <c r="M4752" i="8"/>
  <c r="M4751" i="8"/>
  <c r="M4750" i="8"/>
  <c r="M4749" i="8"/>
  <c r="M4748" i="8"/>
  <c r="M4747" i="8"/>
  <c r="M4746" i="8"/>
  <c r="M4745" i="8"/>
  <c r="M4744" i="8"/>
  <c r="M4743" i="8"/>
  <c r="M4742" i="8"/>
  <c r="M4741" i="8"/>
  <c r="M4740" i="8"/>
  <c r="M4739" i="8"/>
  <c r="M4738" i="8"/>
  <c r="M4737" i="8"/>
  <c r="M4736" i="8"/>
  <c r="M4735" i="8"/>
  <c r="M4734" i="8"/>
  <c r="M4733" i="8"/>
  <c r="M4732" i="8"/>
  <c r="M4731" i="8"/>
  <c r="M4730" i="8"/>
  <c r="M4729" i="8"/>
  <c r="M4728" i="8"/>
  <c r="M4727" i="8"/>
  <c r="M4726" i="8"/>
  <c r="M4725" i="8"/>
  <c r="M4724" i="8"/>
  <c r="M4723" i="8"/>
  <c r="M4722" i="8"/>
  <c r="M4721" i="8"/>
  <c r="M4720" i="8"/>
  <c r="M4719" i="8"/>
  <c r="M4718" i="8"/>
  <c r="M4717" i="8"/>
  <c r="M4716" i="8"/>
  <c r="M4715" i="8"/>
  <c r="M4714" i="8"/>
  <c r="M4713" i="8"/>
  <c r="M4712" i="8"/>
  <c r="M4711" i="8"/>
  <c r="M4710" i="8"/>
  <c r="M4709" i="8"/>
  <c r="M4708" i="8"/>
  <c r="M4707" i="8"/>
  <c r="M4706" i="8"/>
  <c r="M4705" i="8"/>
  <c r="M4704" i="8"/>
  <c r="M4703" i="8"/>
  <c r="M4702" i="8"/>
  <c r="M4701" i="8"/>
  <c r="M4700" i="8"/>
  <c r="M4699" i="8"/>
  <c r="M4698" i="8"/>
  <c r="M4697" i="8"/>
  <c r="M4696" i="8"/>
  <c r="M4695" i="8"/>
  <c r="M4694" i="8"/>
  <c r="M4693" i="8"/>
  <c r="M4692" i="8"/>
  <c r="M4691" i="8"/>
  <c r="M4690" i="8"/>
  <c r="M4689" i="8"/>
  <c r="M4688" i="8"/>
  <c r="M4687" i="8"/>
  <c r="M4686" i="8"/>
  <c r="M4685" i="8"/>
  <c r="M4684" i="8"/>
  <c r="M4683" i="8"/>
  <c r="M4682" i="8"/>
  <c r="M4681" i="8"/>
  <c r="M4680" i="8"/>
  <c r="M4679" i="8"/>
  <c r="M4678" i="8"/>
  <c r="M4677" i="8"/>
  <c r="M4676" i="8"/>
  <c r="M4675" i="8"/>
  <c r="M4674" i="8"/>
  <c r="M4673" i="8"/>
  <c r="M4672" i="8"/>
  <c r="M4671" i="8"/>
  <c r="M4670" i="8"/>
  <c r="M4669" i="8"/>
  <c r="M4668" i="8"/>
  <c r="M4667" i="8"/>
  <c r="M4666" i="8"/>
  <c r="M4665" i="8"/>
  <c r="M4664" i="8"/>
  <c r="M4663" i="8"/>
  <c r="M4662" i="8"/>
  <c r="M4661" i="8"/>
  <c r="M4660" i="8"/>
  <c r="M4659" i="8"/>
  <c r="M4658" i="8"/>
  <c r="M4657" i="8"/>
  <c r="M4656" i="8"/>
  <c r="M4655" i="8"/>
  <c r="M4654" i="8"/>
  <c r="M4653" i="8"/>
  <c r="M4652" i="8"/>
  <c r="M4651" i="8"/>
  <c r="M4650" i="8"/>
  <c r="M4649" i="8"/>
  <c r="M4648" i="8"/>
  <c r="M4647" i="8"/>
  <c r="M4646" i="8"/>
  <c r="M4645" i="8"/>
  <c r="M4644" i="8"/>
  <c r="M4643" i="8"/>
  <c r="M4642" i="8"/>
  <c r="M4641" i="8"/>
  <c r="M4640" i="8"/>
  <c r="M4639" i="8"/>
  <c r="M4638" i="8"/>
  <c r="M4637" i="8"/>
  <c r="M4636" i="8"/>
  <c r="M4635" i="8"/>
  <c r="M4634" i="8"/>
  <c r="M4633" i="8"/>
  <c r="M4632" i="8"/>
  <c r="M4631" i="8"/>
  <c r="M4630" i="8"/>
  <c r="M4629" i="8"/>
  <c r="M4628" i="8"/>
  <c r="M4627" i="8"/>
  <c r="M4626" i="8"/>
  <c r="M4625" i="8"/>
  <c r="M4624" i="8"/>
  <c r="M4623" i="8"/>
  <c r="M4622" i="8"/>
  <c r="M4621" i="8"/>
  <c r="M4620" i="8"/>
  <c r="M4619" i="8"/>
  <c r="M4618" i="8"/>
  <c r="M4617" i="8"/>
  <c r="M4616" i="8"/>
  <c r="M4615" i="8"/>
  <c r="M4614" i="8"/>
  <c r="M4613" i="8"/>
  <c r="M4612" i="8"/>
  <c r="M4611" i="8"/>
  <c r="M4610" i="8"/>
  <c r="M4609" i="8"/>
  <c r="M4608" i="8"/>
  <c r="M4607" i="8"/>
  <c r="M4606" i="8"/>
  <c r="M4605" i="8"/>
  <c r="M4604" i="8"/>
  <c r="M4603" i="8"/>
  <c r="M4602" i="8"/>
  <c r="M4601" i="8"/>
  <c r="M4600" i="8"/>
  <c r="M4599" i="8"/>
  <c r="M4598" i="8"/>
  <c r="M4597" i="8"/>
  <c r="M4596" i="8"/>
  <c r="M4595" i="8"/>
  <c r="M4594" i="8"/>
  <c r="M4593" i="8"/>
  <c r="M4592" i="8"/>
  <c r="M4591" i="8"/>
  <c r="M4590" i="8"/>
  <c r="M4589" i="8"/>
  <c r="M4588" i="8"/>
  <c r="M4587" i="8"/>
  <c r="M4586" i="8"/>
  <c r="M4585" i="8"/>
  <c r="M4584" i="8"/>
  <c r="M4583" i="8"/>
  <c r="M4582" i="8"/>
  <c r="M4581" i="8"/>
  <c r="M4580" i="8"/>
  <c r="M4579" i="8"/>
  <c r="M4578" i="8"/>
  <c r="M4577" i="8"/>
  <c r="M4576" i="8"/>
  <c r="M4575" i="8"/>
  <c r="M4574" i="8"/>
  <c r="M4573" i="8"/>
  <c r="M4572" i="8"/>
  <c r="M4571" i="8"/>
  <c r="M4570" i="8"/>
  <c r="M4569" i="8"/>
  <c r="M4568" i="8"/>
  <c r="M4567" i="8"/>
  <c r="M4566" i="8"/>
  <c r="M4565" i="8"/>
  <c r="M4564" i="8"/>
  <c r="M4563" i="8"/>
  <c r="M4562" i="8"/>
  <c r="M4561" i="8"/>
  <c r="M4560" i="8"/>
  <c r="M4559" i="8"/>
  <c r="M4558" i="8"/>
  <c r="M4557" i="8"/>
  <c r="M4556" i="8"/>
  <c r="M4555" i="8"/>
  <c r="M4554" i="8"/>
  <c r="M4553" i="8"/>
  <c r="M4552" i="8"/>
  <c r="M4551" i="8"/>
  <c r="M4550" i="8"/>
  <c r="M4549" i="8"/>
  <c r="M4548" i="8"/>
  <c r="M4547" i="8"/>
  <c r="M4546" i="8"/>
  <c r="M4545" i="8"/>
  <c r="M4544" i="8"/>
  <c r="M4543" i="8"/>
  <c r="M4542" i="8"/>
  <c r="M4541" i="8"/>
  <c r="M4540" i="8"/>
  <c r="M4539" i="8"/>
  <c r="M4538" i="8"/>
  <c r="M4537" i="8"/>
  <c r="M4536" i="8"/>
  <c r="M4535" i="8"/>
  <c r="M4534" i="8"/>
  <c r="M4533" i="8"/>
  <c r="M4532" i="8"/>
  <c r="M4531" i="8"/>
  <c r="M4530" i="8"/>
  <c r="M4529" i="8"/>
  <c r="M4528" i="8"/>
  <c r="M4527" i="8"/>
  <c r="M4526" i="8"/>
  <c r="M4525" i="8"/>
  <c r="M4524" i="8"/>
  <c r="M4523" i="8"/>
  <c r="M4522" i="8"/>
  <c r="M4521" i="8"/>
  <c r="M4520" i="8"/>
  <c r="M4519" i="8"/>
  <c r="M4518" i="8"/>
  <c r="M4517" i="8"/>
  <c r="M4516" i="8"/>
  <c r="M4515" i="8"/>
  <c r="M4514" i="8"/>
  <c r="M4513" i="8"/>
  <c r="M4512" i="8"/>
  <c r="M4511" i="8"/>
  <c r="M4510" i="8"/>
  <c r="M4509" i="8"/>
  <c r="M4508" i="8"/>
  <c r="M4507" i="8"/>
  <c r="M4506" i="8"/>
  <c r="M4505" i="8"/>
  <c r="M4504" i="8"/>
  <c r="M4503" i="8"/>
  <c r="M4502" i="8"/>
  <c r="M4501" i="8"/>
  <c r="M4500" i="8"/>
  <c r="M4499" i="8"/>
  <c r="M4498" i="8"/>
  <c r="M4497" i="8"/>
  <c r="M4496" i="8"/>
  <c r="M4495" i="8"/>
  <c r="M4494" i="8"/>
  <c r="M4493" i="8"/>
  <c r="M4492" i="8"/>
  <c r="M4491" i="8"/>
  <c r="M4490" i="8"/>
  <c r="M4489" i="8"/>
  <c r="M4488" i="8"/>
  <c r="M4487" i="8"/>
  <c r="M4486" i="8"/>
  <c r="M4485" i="8"/>
  <c r="M4484" i="8"/>
  <c r="M4483" i="8"/>
  <c r="M4482" i="8"/>
  <c r="M4481" i="8"/>
  <c r="M4480" i="8"/>
  <c r="M4479" i="8"/>
  <c r="M4478" i="8"/>
  <c r="M4477" i="8"/>
  <c r="M4476" i="8"/>
  <c r="M4475" i="8"/>
  <c r="M4474" i="8"/>
  <c r="M4473" i="8"/>
  <c r="M4472" i="8"/>
  <c r="M4471" i="8"/>
  <c r="M4470" i="8"/>
  <c r="M4469" i="8"/>
  <c r="M4468" i="8"/>
  <c r="M4467" i="8"/>
  <c r="M4466" i="8"/>
  <c r="M4465" i="8"/>
  <c r="M4464" i="8"/>
  <c r="M4463" i="8"/>
  <c r="M4462" i="8"/>
  <c r="M4461" i="8"/>
  <c r="M4460" i="8"/>
  <c r="M4459" i="8"/>
  <c r="M4458" i="8"/>
  <c r="M4457" i="8"/>
  <c r="M4456" i="8"/>
  <c r="M4455" i="8"/>
  <c r="M4454" i="8"/>
  <c r="M4453" i="8"/>
  <c r="M4452" i="8"/>
  <c r="M4451" i="8"/>
  <c r="M4450" i="8"/>
  <c r="M4449" i="8"/>
  <c r="M4448" i="8"/>
  <c r="M4447" i="8"/>
  <c r="M4446" i="8"/>
  <c r="M4445" i="8"/>
  <c r="M4444" i="8"/>
  <c r="M4443" i="8"/>
  <c r="M4442" i="8"/>
  <c r="M4441" i="8"/>
  <c r="M4440" i="8"/>
  <c r="M4439" i="8"/>
  <c r="M4438" i="8"/>
  <c r="M4437" i="8"/>
  <c r="M4436" i="8"/>
  <c r="M4435" i="8"/>
  <c r="M4434" i="8"/>
  <c r="M4433" i="8"/>
  <c r="M4432" i="8"/>
  <c r="M4431" i="8"/>
  <c r="M4430" i="8"/>
  <c r="M4429" i="8"/>
  <c r="M4428" i="8"/>
  <c r="M4427" i="8"/>
  <c r="M4426" i="8"/>
  <c r="M4425" i="8"/>
  <c r="M4424" i="8"/>
  <c r="M4423" i="8"/>
  <c r="M4422" i="8"/>
  <c r="M4421" i="8"/>
  <c r="M4420" i="8"/>
  <c r="M4419" i="8"/>
  <c r="M4418" i="8"/>
  <c r="M4417" i="8"/>
  <c r="M4416" i="8"/>
  <c r="M4415" i="8"/>
  <c r="M4414" i="8"/>
  <c r="M4413" i="8"/>
  <c r="M4412" i="8"/>
  <c r="M4411" i="8"/>
  <c r="M4410" i="8"/>
  <c r="M4409" i="8"/>
  <c r="M4408" i="8"/>
  <c r="M4407" i="8"/>
  <c r="M4406" i="8"/>
  <c r="M4405" i="8"/>
  <c r="M4404" i="8"/>
  <c r="M4403" i="8"/>
  <c r="M4402" i="8"/>
  <c r="M4401" i="8"/>
  <c r="M4400" i="8"/>
  <c r="M4399" i="8"/>
  <c r="M4398" i="8"/>
  <c r="M4397" i="8"/>
  <c r="M4396" i="8"/>
  <c r="M4395" i="8"/>
  <c r="M4394" i="8"/>
  <c r="M4393" i="8"/>
  <c r="M4392" i="8"/>
  <c r="M4391" i="8"/>
  <c r="M4390" i="8"/>
  <c r="M4389" i="8"/>
  <c r="M4388" i="8"/>
  <c r="M4387" i="8"/>
  <c r="M4386" i="8"/>
  <c r="M4385" i="8"/>
  <c r="M4384" i="8"/>
  <c r="M4383" i="8"/>
  <c r="M4382" i="8"/>
  <c r="M4381" i="8"/>
  <c r="M4380" i="8"/>
  <c r="M4379" i="8"/>
  <c r="M4378" i="8"/>
  <c r="M4377" i="8"/>
  <c r="M4376" i="8"/>
  <c r="M4375" i="8"/>
  <c r="M4374" i="8"/>
  <c r="M4373" i="8"/>
  <c r="M4372" i="8"/>
  <c r="M4371" i="8"/>
  <c r="M4370" i="8"/>
  <c r="M4369" i="8"/>
  <c r="M4368" i="8"/>
  <c r="M4367" i="8"/>
  <c r="M4366" i="8"/>
  <c r="M4365" i="8"/>
  <c r="M4364" i="8"/>
  <c r="M4363" i="8"/>
  <c r="M4362" i="8"/>
  <c r="M4361" i="8"/>
  <c r="M4360" i="8"/>
  <c r="M4359" i="8"/>
  <c r="M4358" i="8"/>
  <c r="M4357" i="8"/>
  <c r="M4356" i="8"/>
  <c r="M4355" i="8"/>
  <c r="M4354" i="8"/>
  <c r="M4353" i="8"/>
  <c r="M4352" i="8"/>
  <c r="M4351" i="8"/>
  <c r="M4350" i="8"/>
  <c r="M4349" i="8"/>
  <c r="M4348" i="8"/>
  <c r="M4347" i="8"/>
  <c r="M4346" i="8"/>
  <c r="M4345" i="8"/>
  <c r="M4344" i="8"/>
  <c r="M4343" i="8"/>
  <c r="M4342" i="8"/>
  <c r="M4341" i="8"/>
  <c r="M4340" i="8"/>
  <c r="M4339" i="8"/>
  <c r="M4338" i="8"/>
  <c r="M4337" i="8"/>
  <c r="M4336" i="8"/>
  <c r="M4335" i="8"/>
  <c r="M4334" i="8"/>
  <c r="M4333" i="8"/>
  <c r="M4332" i="8"/>
  <c r="M4331" i="8"/>
  <c r="M4330" i="8"/>
  <c r="M4329" i="8"/>
  <c r="M4328" i="8"/>
  <c r="M4327" i="8"/>
  <c r="M4326" i="8"/>
  <c r="M4325" i="8"/>
  <c r="M4324" i="8"/>
  <c r="M4323" i="8"/>
  <c r="M4322" i="8"/>
  <c r="M4321" i="8"/>
  <c r="M4320" i="8"/>
  <c r="M4319" i="8"/>
  <c r="M4318" i="8"/>
  <c r="M4317" i="8"/>
  <c r="M4316" i="8"/>
  <c r="M4315" i="8"/>
  <c r="M4314" i="8"/>
  <c r="M4313" i="8"/>
  <c r="M4312" i="8"/>
  <c r="M4311" i="8"/>
  <c r="M4310" i="8"/>
  <c r="M4309" i="8"/>
  <c r="M4308" i="8"/>
  <c r="M4307" i="8"/>
  <c r="M4306" i="8"/>
  <c r="M4305" i="8"/>
  <c r="M4304" i="8"/>
  <c r="M4303" i="8"/>
  <c r="M4302" i="8"/>
  <c r="M4301" i="8"/>
  <c r="M4300" i="8"/>
  <c r="M4299" i="8"/>
  <c r="M4298" i="8"/>
  <c r="M4297" i="8"/>
  <c r="M4296" i="8"/>
  <c r="M4295" i="8"/>
  <c r="M4294" i="8"/>
  <c r="M4293" i="8"/>
  <c r="M4292" i="8"/>
  <c r="M4291" i="8"/>
  <c r="M4290" i="8"/>
  <c r="M4289" i="8"/>
  <c r="M4288" i="8"/>
  <c r="M4287" i="8"/>
  <c r="M4286" i="8"/>
  <c r="M4285" i="8"/>
  <c r="M4284" i="8"/>
  <c r="M4283" i="8"/>
  <c r="M4282" i="8"/>
  <c r="M4281" i="8"/>
  <c r="M4280" i="8"/>
  <c r="M4279" i="8"/>
  <c r="M4278" i="8"/>
  <c r="M4277" i="8"/>
  <c r="M4276" i="8"/>
  <c r="M4275" i="8"/>
  <c r="M4274" i="8"/>
  <c r="M4273" i="8"/>
  <c r="M4272" i="8"/>
  <c r="M4271" i="8"/>
  <c r="M4270" i="8"/>
  <c r="M4269" i="8"/>
  <c r="M4268" i="8"/>
  <c r="M4267" i="8"/>
  <c r="M4266" i="8"/>
  <c r="M4265" i="8"/>
  <c r="M4264" i="8"/>
  <c r="M4263" i="8"/>
  <c r="M4262" i="8"/>
  <c r="M4261" i="8"/>
  <c r="M4260" i="8"/>
  <c r="M4259" i="8"/>
  <c r="M4258" i="8"/>
  <c r="M4257" i="8"/>
  <c r="M4256" i="8"/>
  <c r="M4255" i="8"/>
  <c r="M4254" i="8"/>
  <c r="M4253" i="8"/>
  <c r="M4252" i="8"/>
  <c r="M4251" i="8"/>
  <c r="M4250" i="8"/>
  <c r="M4249" i="8"/>
  <c r="M4248" i="8"/>
  <c r="M4247" i="8"/>
  <c r="M4246" i="8"/>
  <c r="M424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92" i="8"/>
  <c r="M1791" i="8"/>
  <c r="M1790" i="8"/>
  <c r="M1789" i="8"/>
  <c r="M1788" i="8"/>
  <c r="M1787" i="8"/>
  <c r="M1786" i="8"/>
  <c r="M1785" i="8"/>
  <c r="M1784" i="8"/>
  <c r="M1783" i="8"/>
  <c r="M1782" i="8"/>
  <c r="M1781" i="8"/>
  <c r="M1780" i="8"/>
  <c r="M1779" i="8"/>
  <c r="M1778" i="8"/>
  <c r="M1777" i="8"/>
  <c r="M1776"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604" i="8"/>
  <c r="M1603" i="8"/>
  <c r="M1602" i="8"/>
  <c r="M1601" i="8"/>
  <c r="M1600" i="8"/>
  <c r="M1599" i="8"/>
  <c r="M1598" i="8"/>
  <c r="M1597" i="8"/>
  <c r="M1596"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9" i="8"/>
  <c r="M1428" i="8"/>
  <c r="M1427" i="8"/>
  <c r="M1426" i="8"/>
  <c r="M1425" i="8"/>
  <c r="M1424"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35" i="8"/>
  <c r="M1334" i="8"/>
  <c r="M1333" i="8"/>
  <c r="M1332" i="8"/>
  <c r="M1331" i="8"/>
  <c r="M1330"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41" i="8"/>
  <c r="M1240" i="8"/>
  <c r="M1239" i="8"/>
  <c r="M1238" i="8"/>
  <c r="M1237" i="8"/>
  <c r="M1236"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7" i="8"/>
  <c r="M1146" i="8"/>
  <c r="M1145" i="8"/>
  <c r="M1144" i="8"/>
  <c r="M1143" i="8"/>
  <c r="M1142" i="8"/>
  <c r="M1141" i="8"/>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36" i="8"/>
  <c r="M1035" i="8"/>
  <c r="M1034" i="8"/>
  <c r="M1033" i="8"/>
  <c r="M1032" i="8"/>
  <c r="M1031" i="8"/>
  <c r="M1030" i="8"/>
  <c r="M1029" i="8"/>
  <c r="M1028" i="8"/>
  <c r="M1027" i="8"/>
  <c r="M1026" i="8"/>
  <c r="M1025" i="8"/>
  <c r="M1024" i="8"/>
  <c r="M1023" i="8"/>
  <c r="M1022"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9" i="8"/>
  <c r="M958" i="8"/>
  <c r="M957" i="8"/>
  <c r="M956" i="8"/>
  <c r="M955" i="8"/>
  <c r="M954" i="8"/>
  <c r="M953" i="8"/>
  <c r="M952" i="8"/>
  <c r="M951" i="8"/>
  <c r="M950" i="8"/>
  <c r="M949" i="8"/>
  <c r="M948" i="8"/>
  <c r="M947" i="8"/>
  <c r="M946" i="8"/>
  <c r="M945" i="8"/>
  <c r="M944" i="8"/>
  <c r="M943" i="8"/>
  <c r="M942" i="8"/>
  <c r="M941" i="8"/>
  <c r="M940" i="8"/>
  <c r="M939" i="8"/>
  <c r="M938" i="8"/>
  <c r="M937" i="8"/>
  <c r="M936" i="8"/>
  <c r="M935" i="8"/>
  <c r="M934" i="8"/>
  <c r="M933" i="8"/>
  <c r="M932" i="8"/>
  <c r="M931" i="8"/>
  <c r="M930" i="8"/>
  <c r="M929" i="8"/>
  <c r="M928" i="8"/>
  <c r="M927" i="8"/>
  <c r="M926" i="8"/>
  <c r="M925" i="8"/>
  <c r="M924" i="8"/>
  <c r="M923" i="8"/>
  <c r="M922" i="8"/>
  <c r="M921" i="8"/>
  <c r="M920" i="8"/>
  <c r="M919" i="8"/>
  <c r="M918" i="8"/>
  <c r="M917" i="8"/>
  <c r="M916" i="8"/>
  <c r="M915"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N2" i="82"/>
  <c r="Q2630" i="80"/>
  <c r="P2630" i="80"/>
  <c r="Q2629" i="80"/>
  <c r="P2629" i="80"/>
  <c r="Q2628" i="80"/>
  <c r="P2628" i="80"/>
  <c r="Q2627" i="80"/>
  <c r="R2627" i="80"/>
  <c r="P2627" i="80"/>
  <c r="Q2626" i="80"/>
  <c r="S2626" i="80"/>
  <c r="P2626" i="80"/>
  <c r="Q2625" i="80"/>
  <c r="P2625" i="80"/>
  <c r="Q2624" i="80"/>
  <c r="S2624" i="80"/>
  <c r="P2624" i="80"/>
  <c r="Q2623" i="80"/>
  <c r="P2623" i="80"/>
  <c r="Q2622" i="80"/>
  <c r="P2622" i="80"/>
  <c r="Q2621" i="80"/>
  <c r="S2621" i="80"/>
  <c r="P2621" i="80"/>
  <c r="Q2620" i="80"/>
  <c r="S2620" i="80"/>
  <c r="P2620" i="80"/>
  <c r="Q2619" i="80"/>
  <c r="S2619" i="80"/>
  <c r="P2619" i="80"/>
  <c r="Q2618" i="80"/>
  <c r="S2618" i="80"/>
  <c r="P2618" i="80"/>
  <c r="Q2617" i="80"/>
  <c r="S2617" i="80"/>
  <c r="P2617" i="80"/>
  <c r="Q2616" i="80"/>
  <c r="R2616" i="80"/>
  <c r="P2616" i="80"/>
  <c r="Q2615" i="80"/>
  <c r="R2615" i="80"/>
  <c r="P2615" i="80"/>
  <c r="Q2614" i="80"/>
  <c r="P2614" i="80"/>
  <c r="Q2613" i="80"/>
  <c r="S2613" i="80"/>
  <c r="P2613" i="80"/>
  <c r="Q2612" i="80"/>
  <c r="P2612" i="80"/>
  <c r="Q2611" i="80"/>
  <c r="S2611" i="80"/>
  <c r="P2611" i="80"/>
  <c r="Q2610" i="80"/>
  <c r="S2610" i="80"/>
  <c r="P2610" i="80"/>
  <c r="Q2609" i="80"/>
  <c r="P2609" i="80"/>
  <c r="Q2608" i="80"/>
  <c r="R2608" i="80"/>
  <c r="P2608" i="80"/>
  <c r="Q2607" i="80"/>
  <c r="S2607" i="80"/>
  <c r="P2607" i="80"/>
  <c r="Q2606" i="80"/>
  <c r="S2606" i="80"/>
  <c r="P2606" i="80"/>
  <c r="Q2605" i="80"/>
  <c r="R2605" i="80"/>
  <c r="P2605" i="80"/>
  <c r="Q2604" i="80"/>
  <c r="S2604" i="80"/>
  <c r="P2604" i="80"/>
  <c r="Q2603" i="80"/>
  <c r="R2603" i="80"/>
  <c r="P2603" i="80"/>
  <c r="Q2602" i="80"/>
  <c r="P2602" i="80"/>
  <c r="Q2601" i="80"/>
  <c r="P2601" i="80"/>
  <c r="Q2600" i="80"/>
  <c r="S2600" i="80"/>
  <c r="P2600" i="80"/>
  <c r="Q2599" i="80"/>
  <c r="P2599" i="80"/>
  <c r="Q2598" i="80"/>
  <c r="S2598" i="80"/>
  <c r="P2598" i="80"/>
  <c r="Q2597" i="80"/>
  <c r="P2597" i="80"/>
  <c r="Q2596" i="80"/>
  <c r="S2596" i="80"/>
  <c r="P2596" i="80"/>
  <c r="Q2595" i="80"/>
  <c r="P2595" i="80"/>
  <c r="Q2594" i="80"/>
  <c r="S2594" i="80"/>
  <c r="P2594" i="80"/>
  <c r="Q2593" i="80"/>
  <c r="S2593" i="80"/>
  <c r="P2593" i="80"/>
  <c r="Q2592" i="80"/>
  <c r="S2592" i="80"/>
  <c r="P2592" i="80"/>
  <c r="Q2591" i="80"/>
  <c r="P2591" i="80"/>
  <c r="Q2590" i="80"/>
  <c r="S2590" i="80"/>
  <c r="P2590" i="80"/>
  <c r="Q2589" i="80"/>
  <c r="R2589" i="80"/>
  <c r="P2589" i="80"/>
  <c r="Q2588" i="80"/>
  <c r="S2588" i="80"/>
  <c r="P2588" i="80"/>
  <c r="Q2587" i="80"/>
  <c r="S2587" i="80"/>
  <c r="P2587" i="80"/>
  <c r="Q2586" i="80"/>
  <c r="S2586" i="80"/>
  <c r="P2586" i="80"/>
  <c r="Q2585" i="80"/>
  <c r="S2585" i="80"/>
  <c r="P2585" i="80"/>
  <c r="Q2584" i="80"/>
  <c r="P2584" i="80"/>
  <c r="Q2583" i="80"/>
  <c r="R2583" i="80"/>
  <c r="P2583" i="80"/>
  <c r="Q2582" i="80"/>
  <c r="S2582" i="80"/>
  <c r="P2582" i="80"/>
  <c r="Q2581" i="80"/>
  <c r="P2581" i="80"/>
  <c r="Q2580" i="80"/>
  <c r="S2580" i="80"/>
  <c r="P2580" i="80"/>
  <c r="Q2579" i="80"/>
  <c r="P2579" i="80"/>
  <c r="Q2578" i="80"/>
  <c r="S2578" i="80"/>
  <c r="P2578" i="80"/>
  <c r="Q2577" i="80"/>
  <c r="R2577" i="80"/>
  <c r="P2577" i="80"/>
  <c r="Q2576" i="80"/>
  <c r="S2576" i="80"/>
  <c r="P2576" i="80"/>
  <c r="Q2575" i="80"/>
  <c r="R2575" i="80"/>
  <c r="P2575" i="80"/>
  <c r="Q2574" i="80"/>
  <c r="P2574" i="80"/>
  <c r="Q2573" i="80"/>
  <c r="S2573" i="80"/>
  <c r="P2573" i="80"/>
  <c r="Q2572" i="80"/>
  <c r="R2572" i="80"/>
  <c r="P2572" i="80"/>
  <c r="Q2571" i="80"/>
  <c r="S2571" i="80"/>
  <c r="P2571" i="80"/>
  <c r="Q2570" i="80"/>
  <c r="R2570" i="80"/>
  <c r="P2570" i="80"/>
  <c r="Q2569" i="80"/>
  <c r="S2569" i="80"/>
  <c r="P2569" i="80"/>
  <c r="Q2568" i="80"/>
  <c r="R2568" i="80"/>
  <c r="P2568" i="80"/>
  <c r="Q2567" i="80"/>
  <c r="R2567" i="80"/>
  <c r="P2567" i="80"/>
  <c r="Q2566" i="80"/>
  <c r="P2566" i="80"/>
  <c r="Q2565" i="80"/>
  <c r="S2565" i="80"/>
  <c r="P2565" i="80"/>
  <c r="Q2564" i="80"/>
  <c r="R2564" i="80"/>
  <c r="P2564" i="80"/>
  <c r="Q2563" i="80"/>
  <c r="P2563" i="80"/>
  <c r="Q2562" i="80"/>
  <c r="P2562" i="80"/>
  <c r="Q2561" i="80"/>
  <c r="P2561" i="80"/>
  <c r="Q2560" i="80"/>
  <c r="P2560" i="80"/>
  <c r="Q2559" i="80"/>
  <c r="R2559" i="80"/>
  <c r="P2559" i="80"/>
  <c r="Q2558" i="80"/>
  <c r="S2558" i="80"/>
  <c r="P2558" i="80"/>
  <c r="Q2557" i="80"/>
  <c r="R2557" i="80"/>
  <c r="P2557" i="80"/>
  <c r="Q2556" i="80"/>
  <c r="S2556" i="80"/>
  <c r="P2556" i="80"/>
  <c r="Q2555" i="80"/>
  <c r="R2555" i="80"/>
  <c r="P2555" i="80"/>
  <c r="Q2554" i="80"/>
  <c r="R2554" i="80"/>
  <c r="P2554" i="80"/>
  <c r="Q2553" i="80"/>
  <c r="P2553" i="80"/>
  <c r="Q2552" i="80"/>
  <c r="P2552" i="80"/>
  <c r="Q2551" i="80"/>
  <c r="S2551" i="80"/>
  <c r="P2551" i="80"/>
  <c r="Q2550" i="80"/>
  <c r="P2550" i="80"/>
  <c r="Q2549" i="80"/>
  <c r="R2549" i="80"/>
  <c r="P2549" i="80"/>
  <c r="Q2548" i="80"/>
  <c r="P2548" i="80"/>
  <c r="Q2547" i="80"/>
  <c r="P2547" i="80"/>
  <c r="Q2546" i="80"/>
  <c r="P2546" i="80"/>
  <c r="Q2545" i="80"/>
  <c r="S2545" i="80"/>
  <c r="P2545" i="80"/>
  <c r="Q2544" i="80"/>
  <c r="P2544" i="80"/>
  <c r="Q2543" i="80"/>
  <c r="S2543" i="80"/>
  <c r="P2543" i="80"/>
  <c r="Q2542" i="80"/>
  <c r="R2542" i="80"/>
  <c r="P2542" i="80"/>
  <c r="Q2541" i="80"/>
  <c r="S2541" i="80"/>
  <c r="P2541" i="80"/>
  <c r="Q2540" i="80"/>
  <c r="S2540" i="80"/>
  <c r="P2540" i="80"/>
  <c r="Q2539" i="80"/>
  <c r="S2539" i="80"/>
  <c r="P2539" i="80"/>
  <c r="Q2538" i="80"/>
  <c r="P2538" i="80"/>
  <c r="Q2537" i="80"/>
  <c r="R2537" i="80"/>
  <c r="P2537" i="80"/>
  <c r="Q2536" i="80"/>
  <c r="R2536" i="80"/>
  <c r="P2536" i="80"/>
  <c r="Q2535" i="80"/>
  <c r="S2535" i="80"/>
  <c r="P2535" i="80"/>
  <c r="Q2534" i="80"/>
  <c r="P2534" i="80"/>
  <c r="Q2533" i="80"/>
  <c r="S2533" i="80"/>
  <c r="P2533" i="80"/>
  <c r="Q2532" i="80"/>
  <c r="S2532" i="80"/>
  <c r="P2532" i="80"/>
  <c r="Q2531" i="80"/>
  <c r="R2531" i="80"/>
  <c r="P2531" i="80"/>
  <c r="Q2530" i="80"/>
  <c r="S2530" i="80"/>
  <c r="P2530" i="80"/>
  <c r="Q2529" i="80"/>
  <c r="R2529" i="80"/>
  <c r="P2529" i="80"/>
  <c r="Q2528" i="80"/>
  <c r="S2528" i="80"/>
  <c r="P2528" i="80"/>
  <c r="Q2527" i="80"/>
  <c r="R2527" i="80"/>
  <c r="P2527" i="80"/>
  <c r="Q2526" i="80"/>
  <c r="R2526" i="80"/>
  <c r="P2526" i="80"/>
  <c r="Q2525" i="80"/>
  <c r="S2525" i="80"/>
  <c r="P2525" i="80"/>
  <c r="Q2524" i="80"/>
  <c r="P2524" i="80"/>
  <c r="Q2523" i="80"/>
  <c r="S2523" i="80"/>
  <c r="P2523" i="80"/>
  <c r="Q2522" i="80"/>
  <c r="S2522" i="80"/>
  <c r="P2522" i="80"/>
  <c r="Q2521" i="80"/>
  <c r="S2521" i="80"/>
  <c r="P2521" i="80"/>
  <c r="Q2520" i="80"/>
  <c r="P2520" i="80"/>
  <c r="Q2519" i="80"/>
  <c r="R2519" i="80"/>
  <c r="P2519" i="80"/>
  <c r="Q2518" i="80"/>
  <c r="P2518" i="80"/>
  <c r="Q2517" i="80"/>
  <c r="R2517" i="80"/>
  <c r="P2517" i="80"/>
  <c r="Q2516" i="80"/>
  <c r="P2516" i="80"/>
  <c r="Q2515" i="80"/>
  <c r="S2515" i="80"/>
  <c r="P2515" i="80"/>
  <c r="Q2514" i="80"/>
  <c r="P2514" i="80"/>
  <c r="Q2513" i="80"/>
  <c r="S2513" i="80"/>
  <c r="P2513" i="80"/>
  <c r="Q2512" i="80"/>
  <c r="P2512" i="80"/>
  <c r="Q2511" i="80"/>
  <c r="S2511" i="80"/>
  <c r="P2511" i="80"/>
  <c r="Q2510" i="80"/>
  <c r="P2510" i="80"/>
  <c r="Q2509" i="80"/>
  <c r="S2509" i="80"/>
  <c r="P2509" i="80"/>
  <c r="Q2508" i="80"/>
  <c r="P2508" i="80"/>
  <c r="Q2507" i="80"/>
  <c r="S2507" i="80"/>
  <c r="P2507" i="80"/>
  <c r="Q2506" i="80"/>
  <c r="P2506" i="80"/>
  <c r="Q2505" i="80"/>
  <c r="R2505" i="80"/>
  <c r="P2505" i="80"/>
  <c r="Q2504" i="80"/>
  <c r="S2504" i="80"/>
  <c r="P2504" i="80"/>
  <c r="Q2503" i="80"/>
  <c r="R2503" i="80"/>
  <c r="P2503" i="80"/>
  <c r="Q2502" i="80"/>
  <c r="R2502" i="80"/>
  <c r="P2502" i="80"/>
  <c r="Q2501" i="80"/>
  <c r="R2501" i="80"/>
  <c r="P2501" i="80"/>
  <c r="Q2500" i="80"/>
  <c r="P2500" i="80"/>
  <c r="Q2499" i="80"/>
  <c r="P2499" i="80"/>
  <c r="Q2498" i="80"/>
  <c r="P2498" i="80"/>
  <c r="Q2497" i="80"/>
  <c r="R2497" i="80"/>
  <c r="P2497" i="80"/>
  <c r="Q2496" i="80"/>
  <c r="P2496" i="80"/>
  <c r="Q2495" i="80"/>
  <c r="S2495" i="80"/>
  <c r="P2495" i="80"/>
  <c r="Q2494" i="80"/>
  <c r="P2494" i="80"/>
  <c r="Q2493" i="80"/>
  <c r="R2493" i="80"/>
  <c r="P2493" i="80"/>
  <c r="Q2492" i="80"/>
  <c r="S2492" i="80"/>
  <c r="P2492" i="80"/>
  <c r="Q2491" i="80"/>
  <c r="P2491" i="80"/>
  <c r="Q2490" i="80"/>
  <c r="P2490" i="80"/>
  <c r="Q2489" i="80"/>
  <c r="P2489" i="80"/>
  <c r="Q2488" i="80"/>
  <c r="P2488" i="80"/>
  <c r="Q2487" i="80"/>
  <c r="R2487" i="80"/>
  <c r="P2487" i="80"/>
  <c r="Q2486" i="80"/>
  <c r="P2486" i="80"/>
  <c r="Q2485" i="80"/>
  <c r="P2485" i="80"/>
  <c r="Q2484" i="80"/>
  <c r="S2484" i="80"/>
  <c r="P2484" i="80"/>
  <c r="Q2483" i="80"/>
  <c r="S2483" i="80"/>
  <c r="P2483" i="80"/>
  <c r="Q2482" i="80"/>
  <c r="S2482" i="80"/>
  <c r="P2482" i="80"/>
  <c r="Q2481" i="80"/>
  <c r="S2481" i="80"/>
  <c r="P2481" i="80"/>
  <c r="Q2480" i="80"/>
  <c r="P2480" i="80"/>
  <c r="Q2479" i="80"/>
  <c r="S2479" i="80"/>
  <c r="P2479" i="80"/>
  <c r="Q2478" i="80"/>
  <c r="P2478" i="80"/>
  <c r="Q2477" i="80"/>
  <c r="S2477" i="80"/>
  <c r="P2477" i="80"/>
  <c r="Q2476" i="80"/>
  <c r="P2476" i="80"/>
  <c r="Q2475" i="80"/>
  <c r="P2475" i="80"/>
  <c r="Q2474" i="80"/>
  <c r="P2474" i="80"/>
  <c r="Q2473" i="80"/>
  <c r="S2473" i="80"/>
  <c r="P2473" i="80"/>
  <c r="Q2472" i="80"/>
  <c r="P2472" i="80"/>
  <c r="Q2471" i="80"/>
  <c r="P2471" i="80"/>
  <c r="Q2470" i="80"/>
  <c r="P2470" i="80"/>
  <c r="Q2469" i="80"/>
  <c r="R2469" i="80"/>
  <c r="P2469" i="80"/>
  <c r="Q2468" i="80"/>
  <c r="P2468" i="80"/>
  <c r="Q2467" i="80"/>
  <c r="R2467" i="80"/>
  <c r="P2467" i="80"/>
  <c r="Q2466" i="80"/>
  <c r="P2466" i="80"/>
  <c r="Q2465" i="80"/>
  <c r="R2465" i="80"/>
  <c r="P2465" i="80"/>
  <c r="Q2464" i="80"/>
  <c r="P2464" i="80"/>
  <c r="Q2463" i="80"/>
  <c r="R2463" i="80"/>
  <c r="P2463" i="80"/>
  <c r="Q2462" i="80"/>
  <c r="P2462" i="80"/>
  <c r="Q2461" i="80"/>
  <c r="R2461" i="80"/>
  <c r="P2461" i="80"/>
  <c r="Q2460" i="80"/>
  <c r="R2460" i="80"/>
  <c r="P2460" i="80"/>
  <c r="Q2459" i="80"/>
  <c r="R2459" i="80"/>
  <c r="P2459" i="80"/>
  <c r="Q2458" i="80"/>
  <c r="P2458" i="80"/>
  <c r="Q2457" i="80"/>
  <c r="R2457" i="80"/>
  <c r="P2457" i="80"/>
  <c r="Q2456" i="80"/>
  <c r="S2456" i="80"/>
  <c r="P2456" i="80"/>
  <c r="Q2455" i="80"/>
  <c r="R2455" i="80"/>
  <c r="P2455" i="80"/>
  <c r="Q2454" i="80"/>
  <c r="S2454" i="80"/>
  <c r="P2454" i="80"/>
  <c r="Q2453" i="80"/>
  <c r="R2453" i="80"/>
  <c r="P2453" i="80"/>
  <c r="Q2452" i="80"/>
  <c r="R2452" i="80"/>
  <c r="P2452" i="80"/>
  <c r="Q2451" i="80"/>
  <c r="R2451" i="80"/>
  <c r="P2451" i="80"/>
  <c r="Q2450" i="80"/>
  <c r="P2450" i="80"/>
  <c r="Q2449" i="80"/>
  <c r="P2449" i="80"/>
  <c r="Q2448" i="80"/>
  <c r="P2448" i="80"/>
  <c r="Q2447" i="80"/>
  <c r="P2447" i="80"/>
  <c r="Q2446" i="80"/>
  <c r="P2446" i="80"/>
  <c r="Q2445" i="80"/>
  <c r="P2445" i="80"/>
  <c r="Q2444" i="80"/>
  <c r="R2444" i="80"/>
  <c r="P2444" i="80"/>
  <c r="Q2443" i="80"/>
  <c r="P2443" i="80"/>
  <c r="Q2442" i="80"/>
  <c r="S2442" i="80"/>
  <c r="P2442" i="80"/>
  <c r="Q2441" i="80"/>
  <c r="R2441" i="80"/>
  <c r="P2441" i="80"/>
  <c r="Q2440" i="80"/>
  <c r="P2440" i="80"/>
  <c r="Q2439" i="80"/>
  <c r="P2439" i="80"/>
  <c r="Q2438" i="80"/>
  <c r="R2438" i="80"/>
  <c r="P2438" i="80"/>
  <c r="Q2437" i="80"/>
  <c r="P2437" i="80"/>
  <c r="Q2436" i="80"/>
  <c r="P2436" i="80"/>
  <c r="Q2435" i="80"/>
  <c r="P2435" i="80"/>
  <c r="Q2434" i="80"/>
  <c r="S2434" i="80"/>
  <c r="P2434" i="80"/>
  <c r="Q2433" i="80"/>
  <c r="S2433" i="80"/>
  <c r="P2433" i="80"/>
  <c r="Q2432" i="80"/>
  <c r="P2432" i="80"/>
  <c r="Q2431" i="80"/>
  <c r="P2431" i="80"/>
  <c r="Q2430" i="80"/>
  <c r="P2430" i="80"/>
  <c r="Q2429" i="80"/>
  <c r="R2429" i="80"/>
  <c r="P2429" i="80"/>
  <c r="Q2428" i="80"/>
  <c r="S2428" i="80"/>
  <c r="P2428" i="80"/>
  <c r="Q2427" i="80"/>
  <c r="S2427" i="80"/>
  <c r="P2427" i="80"/>
  <c r="Q2426" i="80"/>
  <c r="P2426" i="80"/>
  <c r="Q2425" i="80"/>
  <c r="P2425" i="80"/>
  <c r="Q2424" i="80"/>
  <c r="P2424" i="80"/>
  <c r="Q2423" i="80"/>
  <c r="R2423" i="80"/>
  <c r="P2423" i="80"/>
  <c r="Q2422" i="80"/>
  <c r="P2422" i="80"/>
  <c r="Q2421" i="80"/>
  <c r="R2421" i="80"/>
  <c r="P2421" i="80"/>
  <c r="Q2420" i="80"/>
  <c r="P2420" i="80"/>
  <c r="Q2419" i="80"/>
  <c r="P2419" i="80"/>
  <c r="Q2418" i="80"/>
  <c r="R2418" i="80"/>
  <c r="P2418" i="80"/>
  <c r="Q2417" i="80"/>
  <c r="P2417" i="80"/>
  <c r="Q2416" i="80"/>
  <c r="P2416" i="80"/>
  <c r="Q2415" i="80"/>
  <c r="P2415" i="80"/>
  <c r="Q2414" i="80"/>
  <c r="R2414" i="80"/>
  <c r="P2414" i="80"/>
  <c r="Q2413" i="80"/>
  <c r="R2413" i="80"/>
  <c r="P2413" i="80"/>
  <c r="Q2412" i="80"/>
  <c r="R2412" i="80"/>
  <c r="P2412" i="80"/>
  <c r="Q2411" i="80"/>
  <c r="S2411" i="80"/>
  <c r="P2411" i="80"/>
  <c r="Q2410" i="80"/>
  <c r="P2410" i="80"/>
  <c r="Q2409" i="80"/>
  <c r="S2409" i="80"/>
  <c r="P2409" i="80"/>
  <c r="Q2408" i="80"/>
  <c r="P2408" i="80"/>
  <c r="Q2407" i="80"/>
  <c r="R2407" i="80"/>
  <c r="P2407" i="80"/>
  <c r="Q2406" i="80"/>
  <c r="P2406" i="80"/>
  <c r="Q2405" i="80"/>
  <c r="P2405" i="80"/>
  <c r="Q2404" i="80"/>
  <c r="P2404" i="80"/>
  <c r="Q2403" i="80"/>
  <c r="P2403" i="80"/>
  <c r="Q2402" i="80"/>
  <c r="P2402" i="80"/>
  <c r="Q2401" i="80"/>
  <c r="R2401" i="80"/>
  <c r="P2401" i="80"/>
  <c r="Q2400" i="80"/>
  <c r="R2400" i="80"/>
  <c r="P2400" i="80"/>
  <c r="Q2399" i="80"/>
  <c r="R2399" i="80"/>
  <c r="P2399" i="80"/>
  <c r="Q2398" i="80"/>
  <c r="P2398" i="80"/>
  <c r="Q2397" i="80"/>
  <c r="P2397" i="80"/>
  <c r="Q2396" i="80"/>
  <c r="R2396" i="80"/>
  <c r="P2396" i="80"/>
  <c r="Q2395" i="80"/>
  <c r="P2395" i="80"/>
  <c r="Q2394" i="80"/>
  <c r="P2394" i="80"/>
  <c r="Q2393" i="80"/>
  <c r="R2393" i="80"/>
  <c r="P2393" i="80"/>
  <c r="Q2392" i="80"/>
  <c r="S2392" i="80"/>
  <c r="P2392" i="80"/>
  <c r="Q2391" i="80"/>
  <c r="R2391" i="80"/>
  <c r="P2391" i="80"/>
  <c r="Q2390" i="80"/>
  <c r="P2390" i="80"/>
  <c r="Q2389" i="80"/>
  <c r="P2389" i="80"/>
  <c r="Q2388" i="80"/>
  <c r="P2388" i="80"/>
  <c r="Q2387" i="80"/>
  <c r="R2387" i="80"/>
  <c r="P2387" i="80"/>
  <c r="Q2386" i="80"/>
  <c r="S2386" i="80"/>
  <c r="P2386" i="80"/>
  <c r="Q2385" i="80"/>
  <c r="P2385" i="80"/>
  <c r="Q2384" i="80"/>
  <c r="P2384" i="80"/>
  <c r="Q2383" i="80"/>
  <c r="P2383" i="80"/>
  <c r="Q2382" i="80"/>
  <c r="R2382" i="80"/>
  <c r="S2382" i="80"/>
  <c r="P2382" i="80"/>
  <c r="Q2381" i="80"/>
  <c r="P2381" i="80"/>
  <c r="Q2380" i="80"/>
  <c r="S2380" i="80"/>
  <c r="P2380" i="80"/>
  <c r="Q2379" i="80"/>
  <c r="S2379" i="80"/>
  <c r="P2379" i="80"/>
  <c r="Q2378" i="80"/>
  <c r="P2378" i="80"/>
  <c r="Q2377" i="80"/>
  <c r="P2377" i="80"/>
  <c r="Q2376" i="80"/>
  <c r="P2376" i="80"/>
  <c r="Q2375" i="80"/>
  <c r="S2375" i="80"/>
  <c r="P2375" i="80"/>
  <c r="Q2374" i="80"/>
  <c r="P2374" i="80"/>
  <c r="Q2373" i="80"/>
  <c r="S2373" i="80"/>
  <c r="P2373" i="80"/>
  <c r="Q2372" i="80"/>
  <c r="P2372" i="80"/>
  <c r="Q2371" i="80"/>
  <c r="R2371" i="80"/>
  <c r="P2371" i="80"/>
  <c r="Q2370" i="80"/>
  <c r="P2370" i="80"/>
  <c r="Q2369" i="80"/>
  <c r="R2369" i="80"/>
  <c r="P2369" i="80"/>
  <c r="Q2368" i="80"/>
  <c r="S2368" i="80"/>
  <c r="P2368" i="80"/>
  <c r="Q2367" i="80"/>
  <c r="P2367" i="80"/>
  <c r="Q2366" i="80"/>
  <c r="R2366" i="80"/>
  <c r="P2366" i="80"/>
  <c r="Q2365" i="80"/>
  <c r="R2365" i="80"/>
  <c r="P2365" i="80"/>
  <c r="Q2364" i="80"/>
  <c r="P2364" i="80"/>
  <c r="Q2363" i="80"/>
  <c r="R2363" i="80"/>
  <c r="P2363" i="80"/>
  <c r="Q2362" i="80"/>
  <c r="P2362" i="80"/>
  <c r="Q2361" i="80"/>
  <c r="S2361" i="80"/>
  <c r="P2361" i="80"/>
  <c r="Q2360" i="80"/>
  <c r="P2360" i="80"/>
  <c r="Q2359" i="80"/>
  <c r="S2359" i="80"/>
  <c r="P2359" i="80"/>
  <c r="Q2358" i="80"/>
  <c r="S2358" i="80"/>
  <c r="P2358" i="80"/>
  <c r="Q2357" i="80"/>
  <c r="P2357" i="80"/>
  <c r="Q2356" i="80"/>
  <c r="P2356" i="80"/>
  <c r="Q2355" i="80"/>
  <c r="R2355" i="80"/>
  <c r="P2355" i="80"/>
  <c r="Q2354" i="80"/>
  <c r="P2354" i="80"/>
  <c r="Q2353" i="80"/>
  <c r="P2353" i="80"/>
  <c r="Q2352" i="80"/>
  <c r="P2352" i="80"/>
  <c r="Q2351" i="80"/>
  <c r="S2351" i="80"/>
  <c r="P2351" i="80"/>
  <c r="Q2350" i="80"/>
  <c r="R2350" i="80"/>
  <c r="P2350" i="80"/>
  <c r="Q2349" i="80"/>
  <c r="P2349" i="80"/>
  <c r="Q2348" i="80"/>
  <c r="S2348" i="80"/>
  <c r="P2348" i="80"/>
  <c r="Q2347" i="80"/>
  <c r="P2347" i="80"/>
  <c r="Q2346" i="80"/>
  <c r="S2346" i="80"/>
  <c r="P2346" i="80"/>
  <c r="Q2345" i="80"/>
  <c r="R2345" i="80"/>
  <c r="P2345" i="80"/>
  <c r="Q2344" i="80"/>
  <c r="P2344" i="80"/>
  <c r="Q2343" i="80"/>
  <c r="S2343" i="80"/>
  <c r="P2343" i="80"/>
  <c r="Q2342" i="80"/>
  <c r="P2342" i="80"/>
  <c r="Q2341" i="80"/>
  <c r="S2341" i="80"/>
  <c r="P2341" i="80"/>
  <c r="Q2340" i="80"/>
  <c r="R2340" i="80"/>
  <c r="P2340" i="80"/>
  <c r="Q2339" i="80"/>
  <c r="S2339" i="80"/>
  <c r="P2339" i="80"/>
  <c r="Q2338" i="80"/>
  <c r="P2338" i="80"/>
  <c r="Q2337" i="80"/>
  <c r="P2337" i="80"/>
  <c r="Q2336" i="80"/>
  <c r="P2336" i="80"/>
  <c r="Q2335" i="80"/>
  <c r="P2335" i="80"/>
  <c r="Q2334" i="80"/>
  <c r="P2334" i="80"/>
  <c r="Q2333" i="80"/>
  <c r="R2333" i="80"/>
  <c r="S2333" i="80"/>
  <c r="P2333" i="80"/>
  <c r="Q2332" i="80"/>
  <c r="P2332" i="80"/>
  <c r="Q2331" i="80"/>
  <c r="S2331" i="80"/>
  <c r="P2331" i="80"/>
  <c r="Q2330" i="80"/>
  <c r="P2330" i="80"/>
  <c r="Q2329" i="80"/>
  <c r="R2329" i="80"/>
  <c r="P2329" i="80"/>
  <c r="Q2328" i="80"/>
  <c r="S2328" i="80"/>
  <c r="P2328" i="80"/>
  <c r="Q2327" i="80"/>
  <c r="S2327" i="80"/>
  <c r="P2327" i="80"/>
  <c r="Q2326" i="80"/>
  <c r="P2326" i="80"/>
  <c r="Q2325" i="80"/>
  <c r="P2325" i="80"/>
  <c r="Q2324" i="80"/>
  <c r="R2324" i="80"/>
  <c r="P2324" i="80"/>
  <c r="Q2323" i="80"/>
  <c r="P2323" i="80"/>
  <c r="Q2322" i="80"/>
  <c r="S2322" i="80"/>
  <c r="P2322" i="80"/>
  <c r="Q2321" i="80"/>
  <c r="S2321" i="80"/>
  <c r="P2321" i="80"/>
  <c r="Q2320" i="80"/>
  <c r="R2320" i="80"/>
  <c r="P2320" i="80"/>
  <c r="Q2319" i="80"/>
  <c r="P2319" i="80"/>
  <c r="Q2318" i="80"/>
  <c r="S2318" i="80"/>
  <c r="P2318" i="80"/>
  <c r="Q2317" i="80"/>
  <c r="S2317" i="80"/>
  <c r="P2317" i="80"/>
  <c r="Q2316" i="80"/>
  <c r="P2316" i="80"/>
  <c r="Q2315" i="80"/>
  <c r="S2315" i="80"/>
  <c r="P2315" i="80"/>
  <c r="Q2314" i="80"/>
  <c r="P2314" i="80"/>
  <c r="Q2313" i="80"/>
  <c r="R2313" i="80"/>
  <c r="P2313" i="80"/>
  <c r="Q2312" i="80"/>
  <c r="P2312" i="80"/>
  <c r="Q2311" i="80"/>
  <c r="S2311" i="80"/>
  <c r="P2311" i="80"/>
  <c r="Q2310" i="80"/>
  <c r="S2310" i="80"/>
  <c r="P2310" i="80"/>
  <c r="Q2309" i="80"/>
  <c r="S2309" i="80"/>
  <c r="P2309" i="80"/>
  <c r="Q2308" i="80"/>
  <c r="P2308" i="80"/>
  <c r="Q2307" i="80"/>
  <c r="S2307" i="80"/>
  <c r="P2307" i="80"/>
  <c r="Q2306" i="80"/>
  <c r="P2306" i="80"/>
  <c r="Q2305" i="80"/>
  <c r="P2305" i="80"/>
  <c r="Q2304" i="80"/>
  <c r="P2304" i="80"/>
  <c r="Q2303" i="80"/>
  <c r="S2303" i="80"/>
  <c r="P2303" i="80"/>
  <c r="Q2302" i="80"/>
  <c r="P2302" i="80"/>
  <c r="Q2301" i="80"/>
  <c r="S2301" i="80"/>
  <c r="P2301" i="80"/>
  <c r="Q2300" i="80"/>
  <c r="S2300" i="80"/>
  <c r="P2300" i="80"/>
  <c r="Q2299" i="80"/>
  <c r="P2299" i="80"/>
  <c r="Q2298" i="80"/>
  <c r="R2298" i="80"/>
  <c r="P2298" i="80"/>
  <c r="Q2297" i="80"/>
  <c r="S2297" i="80"/>
  <c r="P2297" i="80"/>
  <c r="Q2296" i="80"/>
  <c r="P2296" i="80"/>
  <c r="Q2295" i="80"/>
  <c r="S2295" i="80"/>
  <c r="P2295" i="80"/>
  <c r="Q2294" i="80"/>
  <c r="P2294" i="80"/>
  <c r="Q2293" i="80"/>
  <c r="S2293" i="80"/>
  <c r="P2293" i="80"/>
  <c r="Q2292" i="80"/>
  <c r="P2292" i="80"/>
  <c r="Q2291" i="80"/>
  <c r="R2291" i="80"/>
  <c r="P2291" i="80"/>
  <c r="Q2290" i="80"/>
  <c r="S2290" i="80"/>
  <c r="P2290" i="80"/>
  <c r="Q2289" i="80"/>
  <c r="R2289" i="80"/>
  <c r="P2289" i="80"/>
  <c r="Q2288" i="80"/>
  <c r="S2288" i="80"/>
  <c r="P2288" i="80"/>
  <c r="Q2287" i="80"/>
  <c r="P2287" i="80"/>
  <c r="Q2286" i="80"/>
  <c r="P2286" i="80"/>
  <c r="Q2285" i="80"/>
  <c r="S2285" i="80"/>
  <c r="P2285" i="80"/>
  <c r="Q2284" i="80"/>
  <c r="R2284" i="80"/>
  <c r="P2284" i="80"/>
  <c r="Q2283" i="80"/>
  <c r="R2283" i="80"/>
  <c r="P2283" i="80"/>
  <c r="Q2282" i="80"/>
  <c r="R2282" i="80"/>
  <c r="P2282" i="80"/>
  <c r="Q2281" i="80"/>
  <c r="S2281" i="80"/>
  <c r="P2281" i="80"/>
  <c r="Q2280" i="80"/>
  <c r="P2280" i="80"/>
  <c r="Q2279" i="80"/>
  <c r="S2279" i="80"/>
  <c r="P2279" i="80"/>
  <c r="Q2278" i="80"/>
  <c r="R2278" i="80"/>
  <c r="P2278" i="80"/>
  <c r="Q2277" i="80"/>
  <c r="S2277" i="80"/>
  <c r="P2277" i="80"/>
  <c r="Q2276" i="80"/>
  <c r="R2276" i="80"/>
  <c r="P2276" i="80"/>
  <c r="Q2275" i="80"/>
  <c r="P2275" i="80"/>
  <c r="Q2274" i="80"/>
  <c r="R2274" i="80"/>
  <c r="P2274" i="80"/>
  <c r="Q2273" i="80"/>
  <c r="S2273" i="80"/>
  <c r="P2273" i="80"/>
  <c r="Q2272" i="80"/>
  <c r="S2272" i="80"/>
  <c r="P2272" i="80"/>
  <c r="Q2271" i="80"/>
  <c r="S2271" i="80"/>
  <c r="P2271" i="80"/>
  <c r="Q2270" i="80"/>
  <c r="P2270" i="80"/>
  <c r="Q2269" i="80"/>
  <c r="P2269" i="80"/>
  <c r="Q2268" i="80"/>
  <c r="R2268" i="80"/>
  <c r="P2268" i="80"/>
  <c r="Q2267" i="80"/>
  <c r="P2267" i="80"/>
  <c r="Q2266" i="80"/>
  <c r="P2266" i="80"/>
  <c r="Q2265" i="80"/>
  <c r="P2265" i="80"/>
  <c r="Q2264" i="80"/>
  <c r="R2264" i="80"/>
  <c r="P2264" i="80"/>
  <c r="Q2263" i="80"/>
  <c r="P2263" i="80"/>
  <c r="Q2262" i="80"/>
  <c r="P2262" i="80"/>
  <c r="Q2261" i="80"/>
  <c r="P2261" i="80"/>
  <c r="Q2260" i="80"/>
  <c r="P2260" i="80"/>
  <c r="Q2259" i="80"/>
  <c r="P2259" i="80"/>
  <c r="Q2258" i="80"/>
  <c r="S2258" i="80"/>
  <c r="P2258" i="80"/>
  <c r="Q2257" i="80"/>
  <c r="S2257" i="80"/>
  <c r="P2257" i="80"/>
  <c r="Q2256" i="80"/>
  <c r="P2256" i="80"/>
  <c r="Q2255" i="80"/>
  <c r="S2255" i="80"/>
  <c r="P2255" i="80"/>
  <c r="Q2254" i="80"/>
  <c r="R2254" i="80"/>
  <c r="P2254" i="80"/>
  <c r="Q2253" i="80"/>
  <c r="P2253" i="80"/>
  <c r="Q2252" i="80"/>
  <c r="P2252" i="80"/>
  <c r="Q2251" i="80"/>
  <c r="P2251" i="80"/>
  <c r="Q2250" i="80"/>
  <c r="S2250" i="80"/>
  <c r="P2250" i="80"/>
  <c r="Q2249" i="80"/>
  <c r="R2249" i="80"/>
  <c r="P2249" i="80"/>
  <c r="Q2248" i="80"/>
  <c r="P2248" i="80"/>
  <c r="Q2247" i="80"/>
  <c r="S2247" i="80"/>
  <c r="P2247" i="80"/>
  <c r="Q2246" i="80"/>
  <c r="P2246" i="80"/>
  <c r="Q2245" i="80"/>
  <c r="S2245" i="80"/>
  <c r="P2245" i="80"/>
  <c r="Q2244" i="80"/>
  <c r="P2244" i="80"/>
  <c r="Q2243" i="80"/>
  <c r="R2243" i="80"/>
  <c r="P2243" i="80"/>
  <c r="Q2242" i="80"/>
  <c r="P2242" i="80"/>
  <c r="Q2241" i="80"/>
  <c r="P2241" i="80"/>
  <c r="Q2240" i="80"/>
  <c r="P2240" i="80"/>
  <c r="Q2239" i="80"/>
  <c r="S2239" i="80"/>
  <c r="P2239" i="80"/>
  <c r="Q2238" i="80"/>
  <c r="S2238" i="80"/>
  <c r="P2238" i="80"/>
  <c r="Q2237" i="80"/>
  <c r="P2237" i="80"/>
  <c r="Q2236" i="80"/>
  <c r="P2236" i="80"/>
  <c r="Q2235" i="80"/>
  <c r="P2235" i="80"/>
  <c r="Q2234" i="80"/>
  <c r="S2234" i="80"/>
  <c r="P2234" i="80"/>
  <c r="Q2233" i="80"/>
  <c r="P2233" i="80"/>
  <c r="Q2232" i="80"/>
  <c r="P2232" i="80"/>
  <c r="Q2231" i="80"/>
  <c r="P2231" i="80"/>
  <c r="Q2230" i="80"/>
  <c r="S2230" i="80"/>
  <c r="P2230" i="80"/>
  <c r="Q2229" i="80"/>
  <c r="P2229" i="80"/>
  <c r="Q2228" i="80"/>
  <c r="S2228" i="80"/>
  <c r="P2228" i="80"/>
  <c r="Q2227" i="80"/>
  <c r="P2227" i="80"/>
  <c r="Q2226" i="80"/>
  <c r="P2226" i="80"/>
  <c r="Q2225" i="80"/>
  <c r="P2225" i="80"/>
  <c r="Q2224" i="80"/>
  <c r="P2224" i="80"/>
  <c r="Q2223" i="80"/>
  <c r="P2223" i="80"/>
  <c r="Q2222" i="80"/>
  <c r="R2222" i="80"/>
  <c r="P2222" i="80"/>
  <c r="Q2221" i="80"/>
  <c r="P2221" i="80"/>
  <c r="Q2220" i="80"/>
  <c r="S2220" i="80"/>
  <c r="P2220" i="80"/>
  <c r="Q2219" i="80"/>
  <c r="S2219" i="80"/>
  <c r="P2219" i="80"/>
  <c r="Q2218" i="80"/>
  <c r="R2218" i="80"/>
  <c r="P2218" i="80"/>
  <c r="Q2217" i="80"/>
  <c r="S2217" i="80"/>
  <c r="P2217" i="80"/>
  <c r="Q2216" i="80"/>
  <c r="S2216" i="80"/>
  <c r="P2216" i="80"/>
  <c r="Q2215" i="80"/>
  <c r="P2215" i="80"/>
  <c r="Q2214" i="80"/>
  <c r="P2214" i="80"/>
  <c r="Q2213" i="80"/>
  <c r="P2213" i="80"/>
  <c r="Q2212" i="80"/>
  <c r="S2212" i="80"/>
  <c r="P2212" i="80"/>
  <c r="Q2211" i="80"/>
  <c r="R2211" i="80"/>
  <c r="P2211" i="80"/>
  <c r="Q2210" i="80"/>
  <c r="P2210" i="80"/>
  <c r="Q2209" i="80"/>
  <c r="S2209" i="80"/>
  <c r="P2209" i="80"/>
  <c r="Q2208" i="80"/>
  <c r="R2208" i="80"/>
  <c r="P2208" i="80"/>
  <c r="Q2207" i="80"/>
  <c r="R2207" i="80"/>
  <c r="P2207" i="80"/>
  <c r="Q2206" i="80"/>
  <c r="P2206" i="80"/>
  <c r="Q2205" i="80"/>
  <c r="S2205" i="80"/>
  <c r="P2205" i="80"/>
  <c r="Q2204" i="80"/>
  <c r="P2204" i="80"/>
  <c r="Q2203" i="80"/>
  <c r="S2203" i="80"/>
  <c r="P2203" i="80"/>
  <c r="Q2202" i="80"/>
  <c r="P2202" i="80"/>
  <c r="Q2201" i="80"/>
  <c r="P2201" i="80"/>
  <c r="Q2200" i="80"/>
  <c r="P2200" i="80"/>
  <c r="Q2199" i="80"/>
  <c r="P2199" i="80"/>
  <c r="Q2198" i="80"/>
  <c r="R2198" i="80"/>
  <c r="P2198" i="80"/>
  <c r="Q2197" i="80"/>
  <c r="R2197" i="80"/>
  <c r="P2197" i="80"/>
  <c r="Q2196" i="80"/>
  <c r="P2196" i="80"/>
  <c r="Q2195" i="80"/>
  <c r="R2195" i="80"/>
  <c r="P2195" i="80"/>
  <c r="Q2194" i="80"/>
  <c r="R2194" i="80"/>
  <c r="P2194" i="80"/>
  <c r="Q2193" i="80"/>
  <c r="S2193" i="80"/>
  <c r="P2193" i="80"/>
  <c r="Q2192" i="80"/>
  <c r="P2192" i="80"/>
  <c r="Q2191" i="80"/>
  <c r="P2191" i="80"/>
  <c r="Q2190" i="80"/>
  <c r="S2190" i="80"/>
  <c r="P2190" i="80"/>
  <c r="Q2189" i="80"/>
  <c r="S2189" i="80"/>
  <c r="P2189" i="80"/>
  <c r="Q2188" i="80"/>
  <c r="P2188" i="80"/>
  <c r="Q2187" i="80"/>
  <c r="R2187" i="80"/>
  <c r="P2187" i="80"/>
  <c r="Q2186" i="80"/>
  <c r="P2186" i="80"/>
  <c r="Q2185" i="80"/>
  <c r="S2185" i="80"/>
  <c r="P2185" i="80"/>
  <c r="Q2184" i="80"/>
  <c r="P2184" i="80"/>
  <c r="Q2183" i="80"/>
  <c r="S2183" i="80"/>
  <c r="P2183" i="80"/>
  <c r="Q2182" i="80"/>
  <c r="P2182" i="80"/>
  <c r="Q2181" i="80"/>
  <c r="R2181" i="80"/>
  <c r="P2181" i="80"/>
  <c r="Q2180" i="80"/>
  <c r="R2180" i="80"/>
  <c r="P2180" i="80"/>
  <c r="Q2179" i="80"/>
  <c r="R2179" i="80"/>
  <c r="P2179" i="80"/>
  <c r="Q2178" i="80"/>
  <c r="S2178" i="80"/>
  <c r="P2178" i="80"/>
  <c r="Q2177" i="80"/>
  <c r="P2177" i="80"/>
  <c r="Q2176" i="80"/>
  <c r="P2176" i="80"/>
  <c r="Q2175" i="80"/>
  <c r="S2175" i="80"/>
  <c r="P2175" i="80"/>
  <c r="Q2174" i="80"/>
  <c r="P2174" i="80"/>
  <c r="Q2173" i="80"/>
  <c r="P2173" i="80"/>
  <c r="Q2172" i="80"/>
  <c r="R2172" i="80"/>
  <c r="P2172" i="80"/>
  <c r="Q2171" i="80"/>
  <c r="P2171" i="80"/>
  <c r="Q2170" i="80"/>
  <c r="S2170" i="80"/>
  <c r="P2170" i="80"/>
  <c r="Q2169" i="80"/>
  <c r="P2169" i="80"/>
  <c r="Q2168" i="80"/>
  <c r="P2168" i="80"/>
  <c r="Q2167" i="80"/>
  <c r="P2167" i="80"/>
  <c r="Q2166" i="80"/>
  <c r="R2166" i="80"/>
  <c r="P2166" i="80"/>
  <c r="Q2165" i="80"/>
  <c r="S2165" i="80"/>
  <c r="P2165" i="80"/>
  <c r="Q2164" i="80"/>
  <c r="S2164" i="80"/>
  <c r="P2164" i="80"/>
  <c r="Q2163" i="80"/>
  <c r="P2163" i="80"/>
  <c r="Q2162" i="80"/>
  <c r="S2162" i="80"/>
  <c r="P2162" i="80"/>
  <c r="Q2161" i="80"/>
  <c r="R2161" i="80"/>
  <c r="S2161" i="80"/>
  <c r="P2161" i="80"/>
  <c r="Q2160" i="80"/>
  <c r="P2160" i="80"/>
  <c r="Q2159" i="80"/>
  <c r="S2159" i="80"/>
  <c r="P2159" i="80"/>
  <c r="Q2158" i="80"/>
  <c r="S2158" i="80"/>
  <c r="P2158" i="80"/>
  <c r="Q2157" i="80"/>
  <c r="R2157" i="80"/>
  <c r="P2157" i="80"/>
  <c r="Q2156" i="80"/>
  <c r="P2156" i="80"/>
  <c r="Q2155" i="80"/>
  <c r="R2155" i="80"/>
  <c r="P2155" i="80"/>
  <c r="Q2154" i="80"/>
  <c r="P2154" i="80"/>
  <c r="Q2153" i="80"/>
  <c r="R2153" i="80"/>
  <c r="P2153" i="80"/>
  <c r="Q2152" i="80"/>
  <c r="P2152" i="80"/>
  <c r="Q2151" i="80"/>
  <c r="P2151" i="80"/>
  <c r="Q2150" i="80"/>
  <c r="P2150" i="80"/>
  <c r="Q2149" i="80"/>
  <c r="P2149" i="80"/>
  <c r="Q2148" i="80"/>
  <c r="S2148" i="80"/>
  <c r="P2148" i="80"/>
  <c r="Q2147" i="80"/>
  <c r="P2147" i="80"/>
  <c r="Q2146" i="80"/>
  <c r="S2146" i="80"/>
  <c r="P2146" i="80"/>
  <c r="Q2145" i="80"/>
  <c r="P2145" i="80"/>
  <c r="Q2144" i="80"/>
  <c r="P2144" i="80"/>
  <c r="Q2143" i="80"/>
  <c r="P2143" i="80"/>
  <c r="Q2142" i="80"/>
  <c r="P2142" i="80"/>
  <c r="Q2141" i="80"/>
  <c r="P2141" i="80"/>
  <c r="Q2140" i="80"/>
  <c r="P2140" i="80"/>
  <c r="Q2139" i="80"/>
  <c r="P2139" i="80"/>
  <c r="Q2138" i="80"/>
  <c r="S2138" i="80"/>
  <c r="P2138" i="80"/>
  <c r="Q2137" i="80"/>
  <c r="P2137" i="80"/>
  <c r="Q2136" i="80"/>
  <c r="R2136" i="80"/>
  <c r="P2136" i="80"/>
  <c r="Q2135" i="80"/>
  <c r="S2135" i="80"/>
  <c r="P2135" i="80"/>
  <c r="Q2134" i="80"/>
  <c r="R2134" i="80"/>
  <c r="P2134" i="80"/>
  <c r="Q2133" i="80"/>
  <c r="S2133" i="80"/>
  <c r="P2133" i="80"/>
  <c r="Q2132" i="80"/>
  <c r="P2132" i="80"/>
  <c r="Q2131" i="80"/>
  <c r="R2131" i="80"/>
  <c r="P2131" i="80"/>
  <c r="Q2130" i="80"/>
  <c r="S2130" i="80"/>
  <c r="P2130" i="80"/>
  <c r="Q2129" i="80"/>
  <c r="S2129" i="80"/>
  <c r="P2129" i="80"/>
  <c r="Q2128" i="80"/>
  <c r="P2128" i="80"/>
  <c r="Q2127" i="80"/>
  <c r="S2127" i="80"/>
  <c r="P2127" i="80"/>
  <c r="Q2126" i="80"/>
  <c r="P2126" i="80"/>
  <c r="Q2125" i="80"/>
  <c r="R2125" i="80"/>
  <c r="P2125" i="80"/>
  <c r="Q2124" i="80"/>
  <c r="P2124" i="80"/>
  <c r="Q2123" i="80"/>
  <c r="S2123" i="80"/>
  <c r="P2123" i="80"/>
  <c r="Q2122" i="80"/>
  <c r="P2122" i="80"/>
  <c r="Q2121" i="80"/>
  <c r="S2121" i="80"/>
  <c r="P2121" i="80"/>
  <c r="Q2120" i="80"/>
  <c r="P2120" i="80"/>
  <c r="Q2119" i="80"/>
  <c r="S2119" i="80"/>
  <c r="P2119" i="80"/>
  <c r="Q2118" i="80"/>
  <c r="P2118" i="80"/>
  <c r="Q2117" i="80"/>
  <c r="R2117" i="80"/>
  <c r="P2117" i="80"/>
  <c r="Q2116" i="80"/>
  <c r="P2116" i="80"/>
  <c r="Q2115" i="80"/>
  <c r="R2115" i="80"/>
  <c r="P2115" i="80"/>
  <c r="Q2114" i="80"/>
  <c r="S2114" i="80"/>
  <c r="P2114" i="80"/>
  <c r="Q2113" i="80"/>
  <c r="P2113" i="80"/>
  <c r="Q2112" i="80"/>
  <c r="P2112" i="80"/>
  <c r="Q2111" i="80"/>
  <c r="P2111" i="80"/>
  <c r="Q2110" i="80"/>
  <c r="S2110" i="80"/>
  <c r="P2110" i="80"/>
  <c r="Q2109" i="80"/>
  <c r="P2109" i="80"/>
  <c r="Q2108" i="80"/>
  <c r="P2108" i="80"/>
  <c r="Q2107" i="80"/>
  <c r="P2107" i="80"/>
  <c r="Q2106" i="80"/>
  <c r="S2106" i="80"/>
  <c r="P2106" i="80"/>
  <c r="Q2105" i="80"/>
  <c r="S2105" i="80"/>
  <c r="P2105" i="80"/>
  <c r="Q2104" i="80"/>
  <c r="S2104" i="80"/>
  <c r="P2104" i="80"/>
  <c r="Q2103" i="80"/>
  <c r="S2103" i="80"/>
  <c r="P2103" i="80"/>
  <c r="Q2102" i="80"/>
  <c r="P2102" i="80"/>
  <c r="Q2101" i="80"/>
  <c r="P2101" i="80"/>
  <c r="Q2100" i="80"/>
  <c r="P2100" i="80"/>
  <c r="Q2099" i="80"/>
  <c r="R2099" i="80"/>
  <c r="P2099" i="80"/>
  <c r="Q2098" i="80"/>
  <c r="P2098" i="80"/>
  <c r="Q2097" i="80"/>
  <c r="S2097" i="80"/>
  <c r="P2097" i="80"/>
  <c r="Q2096" i="80"/>
  <c r="P2096" i="80"/>
  <c r="Q2095" i="80"/>
  <c r="S2095" i="80"/>
  <c r="P2095" i="80"/>
  <c r="Q2094" i="80"/>
  <c r="R2094" i="80"/>
  <c r="P2094" i="80"/>
  <c r="Q2093" i="80"/>
  <c r="P2093" i="80"/>
  <c r="Q2092" i="80"/>
  <c r="S2092" i="80"/>
  <c r="P2092" i="80"/>
  <c r="Q2091" i="80"/>
  <c r="S2091" i="80"/>
  <c r="P2091" i="80"/>
  <c r="Q2090" i="80"/>
  <c r="S2090" i="80"/>
  <c r="P2090" i="80"/>
  <c r="Q2089" i="80"/>
  <c r="R2089" i="80"/>
  <c r="P2089" i="80"/>
  <c r="Q2088" i="80"/>
  <c r="S2088" i="80"/>
  <c r="P2088" i="80"/>
  <c r="Q2087" i="80"/>
  <c r="P2087" i="80"/>
  <c r="Q2086" i="80"/>
  <c r="P2086" i="80"/>
  <c r="Q2085" i="80"/>
  <c r="P2085" i="80"/>
  <c r="Q2084" i="80"/>
  <c r="P2084" i="80"/>
  <c r="Q2083" i="80"/>
  <c r="S2083" i="80"/>
  <c r="P2083" i="80"/>
  <c r="Q2082" i="80"/>
  <c r="P2082" i="80"/>
  <c r="Q2081" i="80"/>
  <c r="S2081" i="80"/>
  <c r="P2081" i="80"/>
  <c r="Q2080" i="80"/>
  <c r="P2080" i="80"/>
  <c r="Q2079" i="80"/>
  <c r="S2079" i="80"/>
  <c r="P2079" i="80"/>
  <c r="Q2078" i="80"/>
  <c r="R2078" i="80"/>
  <c r="P2078" i="80"/>
  <c r="Q2077" i="80"/>
  <c r="S2077" i="80"/>
  <c r="P2077" i="80"/>
  <c r="Q2076" i="80"/>
  <c r="P2076" i="80"/>
  <c r="Q2075" i="80"/>
  <c r="P2075" i="80"/>
  <c r="Q2074" i="80"/>
  <c r="P2074" i="80"/>
  <c r="Q2073" i="80"/>
  <c r="P2073" i="80"/>
  <c r="Q2072" i="80"/>
  <c r="S2072" i="80"/>
  <c r="P2072" i="80"/>
  <c r="Q2071" i="80"/>
  <c r="P2071" i="80"/>
  <c r="Q2070" i="80"/>
  <c r="R2070" i="80"/>
  <c r="P2070" i="80"/>
  <c r="Q2069" i="80"/>
  <c r="P2069" i="80"/>
  <c r="Q2068" i="80"/>
  <c r="P2068" i="80"/>
  <c r="Q2067" i="80"/>
  <c r="P2067" i="80"/>
  <c r="Q2066" i="80"/>
  <c r="P2066" i="80"/>
  <c r="Q2065" i="80"/>
  <c r="P2065" i="80"/>
  <c r="Q2064" i="80"/>
  <c r="P2064" i="80"/>
  <c r="Q2063" i="80"/>
  <c r="R2063" i="80"/>
  <c r="P2063" i="80"/>
  <c r="Q2062" i="80"/>
  <c r="R2062" i="80"/>
  <c r="P2062" i="80"/>
  <c r="Q2061" i="80"/>
  <c r="S2061" i="80"/>
  <c r="P2061" i="80"/>
  <c r="Q2060" i="80"/>
  <c r="R2060" i="80"/>
  <c r="P2060" i="80"/>
  <c r="Q2059" i="80"/>
  <c r="P2059" i="80"/>
  <c r="Q2058" i="80"/>
  <c r="R2058" i="80"/>
  <c r="P2058" i="80"/>
  <c r="Q2057" i="80"/>
  <c r="R2057" i="80"/>
  <c r="P2057" i="80"/>
  <c r="Q2056" i="80"/>
  <c r="P2056" i="80"/>
  <c r="Q2055" i="80"/>
  <c r="R2055" i="80"/>
  <c r="P2055" i="80"/>
  <c r="Q2054" i="80"/>
  <c r="P2054" i="80"/>
  <c r="Q2053" i="80"/>
  <c r="R2053" i="80"/>
  <c r="P2053" i="80"/>
  <c r="Q2052" i="80"/>
  <c r="P2052" i="80"/>
  <c r="Q2051" i="80"/>
  <c r="P2051" i="80"/>
  <c r="Q2050" i="80"/>
  <c r="P2050" i="80"/>
  <c r="Q2049" i="80"/>
  <c r="R2049" i="80"/>
  <c r="P2049" i="80"/>
  <c r="Q2048" i="80"/>
  <c r="P2048" i="80"/>
  <c r="Q2047" i="80"/>
  <c r="R2047" i="80"/>
  <c r="P2047" i="80"/>
  <c r="Q2046" i="80"/>
  <c r="P2046" i="80"/>
  <c r="Q2045" i="80"/>
  <c r="P2045" i="80"/>
  <c r="Q2044" i="80"/>
  <c r="P2044" i="80"/>
  <c r="Q2043" i="80"/>
  <c r="P2043" i="80"/>
  <c r="Q2042" i="80"/>
  <c r="P2042" i="80"/>
  <c r="Q2041" i="80"/>
  <c r="P2041" i="80"/>
  <c r="Q2040" i="80"/>
  <c r="P2040" i="80"/>
  <c r="Q2039" i="80"/>
  <c r="P2039" i="80"/>
  <c r="Q2038" i="80"/>
  <c r="R2038" i="80"/>
  <c r="P2038" i="80"/>
  <c r="Q2037" i="80"/>
  <c r="P2037" i="80"/>
  <c r="Q2036" i="80"/>
  <c r="S2036" i="80"/>
  <c r="P2036" i="80"/>
  <c r="Q2035" i="80"/>
  <c r="P2035" i="80"/>
  <c r="Q2034" i="80"/>
  <c r="S2034" i="80"/>
  <c r="P2034" i="80"/>
  <c r="Q2033" i="80"/>
  <c r="S2033" i="80"/>
  <c r="P2033" i="80"/>
  <c r="Q2032" i="80"/>
  <c r="S2032" i="80"/>
  <c r="P2032" i="80"/>
  <c r="Q2031" i="80"/>
  <c r="P2031" i="80"/>
  <c r="Q2030" i="80"/>
  <c r="S2030" i="80"/>
  <c r="P2030" i="80"/>
  <c r="Q2029" i="80"/>
  <c r="P2029" i="80"/>
  <c r="Q2028" i="80"/>
  <c r="P2028" i="80"/>
  <c r="Q2027" i="80"/>
  <c r="P2027" i="80"/>
  <c r="Q2026" i="80"/>
  <c r="S2026" i="80"/>
  <c r="R2026" i="80"/>
  <c r="P2026" i="80"/>
  <c r="Q2025" i="80"/>
  <c r="P2025" i="80"/>
  <c r="Q2024" i="80"/>
  <c r="P2024" i="80"/>
  <c r="Q2023" i="80"/>
  <c r="S2023" i="80"/>
  <c r="P2023" i="80"/>
  <c r="Q2022" i="80"/>
  <c r="R2022" i="80"/>
  <c r="P2022" i="80"/>
  <c r="Q2021" i="80"/>
  <c r="R2021" i="80"/>
  <c r="P2021" i="80"/>
  <c r="Q2020" i="80"/>
  <c r="P2020" i="80"/>
  <c r="Q2019" i="80"/>
  <c r="S2019" i="80"/>
  <c r="R2019" i="80"/>
  <c r="P2019" i="80"/>
  <c r="Q2018" i="80"/>
  <c r="S2018" i="80"/>
  <c r="P2018" i="80"/>
  <c r="Q2017" i="80"/>
  <c r="P2017" i="80"/>
  <c r="Q2016" i="80"/>
  <c r="S2016" i="80"/>
  <c r="P2016" i="80"/>
  <c r="Q2015" i="80"/>
  <c r="P2015" i="80"/>
  <c r="Q2014" i="80"/>
  <c r="S2014" i="80"/>
  <c r="P2014" i="80"/>
  <c r="Q2013" i="80"/>
  <c r="P2013" i="80"/>
  <c r="Q2012" i="80"/>
  <c r="P2012" i="80"/>
  <c r="Q2011" i="80"/>
  <c r="S2011" i="80"/>
  <c r="P2011" i="80"/>
  <c r="Q2010" i="80"/>
  <c r="R2010" i="80"/>
  <c r="P2010" i="80"/>
  <c r="Q2009" i="80"/>
  <c r="P2009" i="80"/>
  <c r="Q2008" i="80"/>
  <c r="P2008" i="80"/>
  <c r="Q2007" i="80"/>
  <c r="R2007" i="80"/>
  <c r="P2007" i="80"/>
  <c r="Q2006" i="80"/>
  <c r="R2006" i="80"/>
  <c r="P2006" i="80"/>
  <c r="Q2005" i="80"/>
  <c r="P2005" i="80"/>
  <c r="Q2004" i="80"/>
  <c r="S2004" i="80"/>
  <c r="P2004" i="80"/>
  <c r="Q2003" i="80"/>
  <c r="S2003" i="80"/>
  <c r="P2003" i="80"/>
  <c r="Q2002" i="80"/>
  <c r="P2002" i="80"/>
  <c r="Q2001" i="80"/>
  <c r="P2001" i="80"/>
  <c r="Q2000" i="80"/>
  <c r="P2000" i="80"/>
  <c r="Q1999" i="80"/>
  <c r="P1999" i="80"/>
  <c r="Q1998" i="80"/>
  <c r="P1998" i="80"/>
  <c r="Q1997" i="80"/>
  <c r="P1997" i="80"/>
  <c r="Q1996" i="80"/>
  <c r="P1996" i="80"/>
  <c r="Q1995" i="80"/>
  <c r="P1995" i="80"/>
  <c r="Q1994" i="80"/>
  <c r="P1994" i="80"/>
  <c r="Q1993" i="80"/>
  <c r="P1993" i="80"/>
  <c r="Q1992" i="80"/>
  <c r="P1992" i="80"/>
  <c r="Q1991" i="80"/>
  <c r="P1991" i="80"/>
  <c r="Q1990" i="80"/>
  <c r="P1990" i="80"/>
  <c r="Q1989" i="80"/>
  <c r="S1989" i="80"/>
  <c r="P1989" i="80"/>
  <c r="Q1988" i="80"/>
  <c r="P1988" i="80"/>
  <c r="Q1987" i="80"/>
  <c r="R1987" i="80"/>
  <c r="P1987" i="80"/>
  <c r="Q1986" i="80"/>
  <c r="P1986" i="80"/>
  <c r="Q1985" i="80"/>
  <c r="P1985" i="80"/>
  <c r="Q1984" i="80"/>
  <c r="P1984" i="80"/>
  <c r="Q1983" i="80"/>
  <c r="P1983" i="80"/>
  <c r="Q1982" i="80"/>
  <c r="S1982" i="80"/>
  <c r="P1982" i="80"/>
  <c r="Q1981" i="80"/>
  <c r="P1981" i="80"/>
  <c r="Q1980" i="80"/>
  <c r="S1980" i="80"/>
  <c r="P1980" i="80"/>
  <c r="Q1979" i="80"/>
  <c r="R1979" i="80"/>
  <c r="P1979" i="80"/>
  <c r="Q1978" i="80"/>
  <c r="R1978" i="80"/>
  <c r="P1978" i="80"/>
  <c r="Q1977" i="80"/>
  <c r="S1977" i="80"/>
  <c r="P1977" i="80"/>
  <c r="Q1976" i="80"/>
  <c r="P1976" i="80"/>
  <c r="Q1975" i="80"/>
  <c r="R1975" i="80"/>
  <c r="P1975" i="80"/>
  <c r="Q1974" i="80"/>
  <c r="P1974" i="80"/>
  <c r="Q1973" i="80"/>
  <c r="P1973" i="80"/>
  <c r="Q1972" i="80"/>
  <c r="P1972" i="80"/>
  <c r="Q1971" i="80"/>
  <c r="S1971" i="80"/>
  <c r="P1971" i="80"/>
  <c r="Q1970" i="80"/>
  <c r="R1970" i="80"/>
  <c r="P1970" i="80"/>
  <c r="Q1969" i="80"/>
  <c r="R1969" i="80"/>
  <c r="P1969" i="80"/>
  <c r="Q1968" i="80"/>
  <c r="P1968" i="80"/>
  <c r="Q1967" i="80"/>
  <c r="R1967" i="80"/>
  <c r="S1967" i="80"/>
  <c r="P1967" i="80"/>
  <c r="Q1966" i="80"/>
  <c r="R1966" i="80"/>
  <c r="P1966" i="80"/>
  <c r="Q1965" i="80"/>
  <c r="S1965" i="80"/>
  <c r="P1965" i="80"/>
  <c r="Q1964" i="80"/>
  <c r="R1964" i="80"/>
  <c r="P1964" i="80"/>
  <c r="Q1963" i="80"/>
  <c r="R1963" i="80"/>
  <c r="P1963" i="80"/>
  <c r="Q1962" i="80"/>
  <c r="S1962" i="80"/>
  <c r="P1962" i="80"/>
  <c r="Q1961" i="80"/>
  <c r="S1961" i="80"/>
  <c r="P1961" i="80"/>
  <c r="Q1960" i="80"/>
  <c r="P1960" i="80"/>
  <c r="Q1959" i="80"/>
  <c r="R1959" i="80"/>
  <c r="P1959" i="80"/>
  <c r="Q1958" i="80"/>
  <c r="P1958" i="80"/>
  <c r="Q1957" i="80"/>
  <c r="P1957" i="80"/>
  <c r="Q1956" i="80"/>
  <c r="R1956" i="80"/>
  <c r="P1956" i="80"/>
  <c r="Q1955" i="80"/>
  <c r="S1955" i="80"/>
  <c r="P1955" i="80"/>
  <c r="Q1954" i="80"/>
  <c r="S1954" i="80"/>
  <c r="P1954" i="80"/>
  <c r="Q1953" i="80"/>
  <c r="P1953" i="80"/>
  <c r="Q1952" i="80"/>
  <c r="P1952" i="80"/>
  <c r="Q1951" i="80"/>
  <c r="R1951" i="80"/>
  <c r="P1951" i="80"/>
  <c r="Q1950" i="80"/>
  <c r="R1950" i="80"/>
  <c r="P1950" i="80"/>
  <c r="Q1949" i="80"/>
  <c r="S1949" i="80"/>
  <c r="P1949" i="80"/>
  <c r="Q1948" i="80"/>
  <c r="S1948" i="80"/>
  <c r="R1948" i="80"/>
  <c r="P1948" i="80"/>
  <c r="Q1947" i="80"/>
  <c r="P1947" i="80"/>
  <c r="Q1946" i="80"/>
  <c r="S1946" i="80"/>
  <c r="P1946" i="80"/>
  <c r="Q1945" i="80"/>
  <c r="S1945" i="80"/>
  <c r="R1945" i="80"/>
  <c r="P1945" i="80"/>
  <c r="Q1944" i="80"/>
  <c r="S1944" i="80"/>
  <c r="P1944" i="80"/>
  <c r="Q1943" i="80"/>
  <c r="R1943" i="80"/>
  <c r="P1943" i="80"/>
  <c r="Q1942" i="80"/>
  <c r="R1942" i="80"/>
  <c r="S1942" i="80"/>
  <c r="P1942" i="80"/>
  <c r="Q1941" i="80"/>
  <c r="S1941" i="80"/>
  <c r="P1941" i="80"/>
  <c r="Q1940" i="80"/>
  <c r="S1940" i="80"/>
  <c r="P1940" i="80"/>
  <c r="Q1939" i="80"/>
  <c r="S1939" i="80"/>
  <c r="P1939" i="80"/>
  <c r="Q1938" i="80"/>
  <c r="S1938" i="80"/>
  <c r="P1938" i="80"/>
  <c r="Q1937" i="80"/>
  <c r="P1937" i="80"/>
  <c r="Q1936" i="80"/>
  <c r="P1936" i="80"/>
  <c r="Q1935" i="80"/>
  <c r="S1935" i="80"/>
  <c r="P1935" i="80"/>
  <c r="Q1934" i="80"/>
  <c r="P1934" i="80"/>
  <c r="Q1933" i="80"/>
  <c r="S1933" i="80"/>
  <c r="P1933" i="80"/>
  <c r="Q1932" i="80"/>
  <c r="P1932" i="80"/>
  <c r="Q1931" i="80"/>
  <c r="P1931" i="80"/>
  <c r="Q1930" i="80"/>
  <c r="P1930" i="80"/>
  <c r="Q1929" i="80"/>
  <c r="P1929" i="80"/>
  <c r="Q1928" i="80"/>
  <c r="P1928" i="80"/>
  <c r="Q1927" i="80"/>
  <c r="P1927" i="80"/>
  <c r="Q1926" i="80"/>
  <c r="R1926" i="80"/>
  <c r="P1926" i="80"/>
  <c r="Q1925" i="80"/>
  <c r="S1925" i="80"/>
  <c r="P1925" i="80"/>
  <c r="Q1924" i="80"/>
  <c r="P1924" i="80"/>
  <c r="Q1923" i="80"/>
  <c r="S1923" i="80"/>
  <c r="P1923" i="80"/>
  <c r="Q1922" i="80"/>
  <c r="P1922" i="80"/>
  <c r="Q1921" i="80"/>
  <c r="S1921" i="80"/>
  <c r="P1921" i="80"/>
  <c r="Q1920" i="80"/>
  <c r="P1920" i="80"/>
  <c r="Q1919" i="80"/>
  <c r="S1919" i="80"/>
  <c r="P1919" i="80"/>
  <c r="Q1918" i="80"/>
  <c r="P1918" i="80"/>
  <c r="Q1917" i="80"/>
  <c r="P1917" i="80"/>
  <c r="Q1916" i="80"/>
  <c r="P1916" i="80"/>
  <c r="Q1915" i="80"/>
  <c r="S1915" i="80"/>
  <c r="P1915" i="80"/>
  <c r="Q1914" i="80"/>
  <c r="R1914" i="80"/>
  <c r="P1914" i="80"/>
  <c r="Q1913" i="80"/>
  <c r="S1913" i="80"/>
  <c r="P1913" i="80"/>
  <c r="Q1912" i="80"/>
  <c r="R1912" i="80"/>
  <c r="P1912" i="80"/>
  <c r="Q1911" i="80"/>
  <c r="R1911" i="80"/>
  <c r="P1911" i="80"/>
  <c r="Q1910" i="80"/>
  <c r="P1910" i="80"/>
  <c r="Q1909" i="80"/>
  <c r="R1909" i="80"/>
  <c r="P1909" i="80"/>
  <c r="Q1908" i="80"/>
  <c r="P1908" i="80"/>
  <c r="Q1907" i="80"/>
  <c r="R1907" i="80"/>
  <c r="P1907" i="80"/>
  <c r="Q1906" i="80"/>
  <c r="P1906" i="80"/>
  <c r="Q1905" i="80"/>
  <c r="P1905" i="80"/>
  <c r="Q1904" i="80"/>
  <c r="P1904" i="80"/>
  <c r="Q1903" i="80"/>
  <c r="P1903" i="80"/>
  <c r="Q1902" i="80"/>
  <c r="P1902" i="80"/>
  <c r="Q1901" i="80"/>
  <c r="R1901" i="80"/>
  <c r="P1901" i="80"/>
  <c r="Q1900" i="80"/>
  <c r="P1900" i="80"/>
  <c r="Q1899" i="80"/>
  <c r="S1899" i="80"/>
  <c r="P1899" i="80"/>
  <c r="Q1898" i="80"/>
  <c r="S1898" i="80"/>
  <c r="P1898" i="80"/>
  <c r="Q1897" i="80"/>
  <c r="S1897" i="80"/>
  <c r="P1897" i="80"/>
  <c r="Q1896" i="80"/>
  <c r="P1896" i="80"/>
  <c r="Q1895" i="80"/>
  <c r="R1895" i="80"/>
  <c r="P1895" i="80"/>
  <c r="Q1894" i="80"/>
  <c r="P1894" i="80"/>
  <c r="Q1893" i="80"/>
  <c r="S1893" i="80"/>
  <c r="P1893" i="80"/>
  <c r="Q1892" i="80"/>
  <c r="P1892" i="80"/>
  <c r="Q1891" i="80"/>
  <c r="S1891" i="80"/>
  <c r="P1891" i="80"/>
  <c r="Q1890" i="80"/>
  <c r="P1890" i="80"/>
  <c r="Q1889" i="80"/>
  <c r="P1889" i="80"/>
  <c r="Q1888" i="80"/>
  <c r="S1888" i="80"/>
  <c r="P1888" i="80"/>
  <c r="Q1887" i="80"/>
  <c r="S1887" i="80"/>
  <c r="P1887" i="80"/>
  <c r="Q1886" i="80"/>
  <c r="S1886" i="80"/>
  <c r="P1886" i="80"/>
  <c r="Q1885" i="80"/>
  <c r="P1885" i="80"/>
  <c r="Q1884" i="80"/>
  <c r="P1884" i="80"/>
  <c r="Q1883" i="80"/>
  <c r="P1883" i="80"/>
  <c r="Q1882" i="80"/>
  <c r="P1882" i="80"/>
  <c r="Q1881" i="80"/>
  <c r="S1881" i="80"/>
  <c r="P1881" i="80"/>
  <c r="Q1880" i="80"/>
  <c r="P1880" i="80"/>
  <c r="Q1879" i="80"/>
  <c r="P1879" i="80"/>
  <c r="Q1878" i="80"/>
  <c r="S1878" i="80"/>
  <c r="P1878" i="80"/>
  <c r="Q1877" i="80"/>
  <c r="S1877" i="80"/>
  <c r="P1877" i="80"/>
  <c r="Q1876" i="80"/>
  <c r="S1876" i="80"/>
  <c r="P1876" i="80"/>
  <c r="Q1875" i="80"/>
  <c r="R1875" i="80"/>
  <c r="P1875" i="80"/>
  <c r="Q1874" i="80"/>
  <c r="P1874" i="80"/>
  <c r="Q1873" i="80"/>
  <c r="S1873" i="80"/>
  <c r="P1873" i="80"/>
  <c r="Q1872" i="80"/>
  <c r="S1872" i="80"/>
  <c r="P1872" i="80"/>
  <c r="Q1871" i="80"/>
  <c r="S1871" i="80"/>
  <c r="P1871" i="80"/>
  <c r="Q1870" i="80"/>
  <c r="P1870" i="80"/>
  <c r="Q1869" i="80"/>
  <c r="P1869" i="80"/>
  <c r="Q1868" i="80"/>
  <c r="S1868" i="80"/>
  <c r="P1868" i="80"/>
  <c r="Q1867" i="80"/>
  <c r="R1867" i="80"/>
  <c r="P1867" i="80"/>
  <c r="Q1866" i="80"/>
  <c r="R1866" i="80"/>
  <c r="P1866" i="80"/>
  <c r="Q1865" i="80"/>
  <c r="P1865" i="80"/>
  <c r="Q1864" i="80"/>
  <c r="R1864" i="80"/>
  <c r="S1864" i="80"/>
  <c r="P1864" i="80"/>
  <c r="Q1863" i="80"/>
  <c r="P1863" i="80"/>
  <c r="Q1862" i="80"/>
  <c r="S1862" i="80"/>
  <c r="P1862" i="80"/>
  <c r="Q1861" i="80"/>
  <c r="R1861" i="80"/>
  <c r="P1861" i="80"/>
  <c r="Q1860" i="80"/>
  <c r="S1860" i="80"/>
  <c r="P1860" i="80"/>
  <c r="Q1859" i="80"/>
  <c r="S1859" i="80"/>
  <c r="P1859" i="80"/>
  <c r="Q1858" i="80"/>
  <c r="S1858" i="80"/>
  <c r="P1858" i="80"/>
  <c r="Q1857" i="80"/>
  <c r="P1857" i="80"/>
  <c r="Q1856" i="80"/>
  <c r="S1856" i="80"/>
  <c r="P1856" i="80"/>
  <c r="Q1855" i="80"/>
  <c r="P1855" i="80"/>
  <c r="Q1854" i="80"/>
  <c r="P1854" i="80"/>
  <c r="Q1853" i="80"/>
  <c r="R1853" i="80"/>
  <c r="P1853" i="80"/>
  <c r="Q1852" i="80"/>
  <c r="R1852" i="80"/>
  <c r="P1852" i="80"/>
  <c r="Q1851" i="80"/>
  <c r="P1851" i="80"/>
  <c r="Q1850" i="80"/>
  <c r="S1850" i="80"/>
  <c r="P1850" i="80"/>
  <c r="Q1849" i="80"/>
  <c r="P1849" i="80"/>
  <c r="Q1848" i="80"/>
  <c r="R1848" i="80"/>
  <c r="S1848" i="80"/>
  <c r="P1848" i="80"/>
  <c r="Q1847" i="80"/>
  <c r="P1847" i="80"/>
  <c r="Q1846" i="80"/>
  <c r="R1846" i="80"/>
  <c r="P1846" i="80"/>
  <c r="Q1845" i="80"/>
  <c r="P1845" i="80"/>
  <c r="Q1844" i="80"/>
  <c r="R1844" i="80"/>
  <c r="P1844" i="80"/>
  <c r="Q1843" i="80"/>
  <c r="S1843" i="80"/>
  <c r="P1843" i="80"/>
  <c r="Q1842" i="80"/>
  <c r="S1842" i="80"/>
  <c r="P1842" i="80"/>
  <c r="Q1841" i="80"/>
  <c r="P1841" i="80"/>
  <c r="Q1840" i="80"/>
  <c r="R1840" i="80"/>
  <c r="P1840" i="80"/>
  <c r="Q1839" i="80"/>
  <c r="P1839" i="80"/>
  <c r="Q1838" i="80"/>
  <c r="P1838" i="80"/>
  <c r="Q1837" i="80"/>
  <c r="P1837" i="80"/>
  <c r="Q1836" i="80"/>
  <c r="S1836" i="80"/>
  <c r="P1836" i="80"/>
  <c r="Q1835" i="80"/>
  <c r="P1835" i="80"/>
  <c r="Q1834" i="80"/>
  <c r="P1834" i="80"/>
  <c r="Q1833" i="80"/>
  <c r="P1833" i="80"/>
  <c r="Q1832" i="80"/>
  <c r="P1832" i="80"/>
  <c r="Q1831" i="80"/>
  <c r="S1831" i="80"/>
  <c r="P1831" i="80"/>
  <c r="Q1830" i="80"/>
  <c r="S1830" i="80"/>
  <c r="P1830" i="80"/>
  <c r="Q1829" i="80"/>
  <c r="S1829" i="80"/>
  <c r="P1829" i="80"/>
  <c r="Q1828" i="80"/>
  <c r="R1828" i="80"/>
  <c r="P1828" i="80"/>
  <c r="Q1827" i="80"/>
  <c r="S1827" i="80"/>
  <c r="P1827" i="80"/>
  <c r="Q1826" i="80"/>
  <c r="P1826" i="80"/>
  <c r="Q1825" i="80"/>
  <c r="P1825" i="80"/>
  <c r="Q1824" i="80"/>
  <c r="S1824" i="80"/>
  <c r="P1824" i="80"/>
  <c r="Q1823" i="80"/>
  <c r="P1823" i="80"/>
  <c r="Q1822" i="80"/>
  <c r="S1822" i="80"/>
  <c r="P1822" i="80"/>
  <c r="Q1821" i="80"/>
  <c r="P1821" i="80"/>
  <c r="Q1820" i="80"/>
  <c r="S1820" i="80"/>
  <c r="P1820" i="80"/>
  <c r="Q1819" i="80"/>
  <c r="P1819" i="80"/>
  <c r="Q1818" i="80"/>
  <c r="R1818" i="80"/>
  <c r="P1818" i="80"/>
  <c r="Q1817" i="80"/>
  <c r="P1817" i="80"/>
  <c r="Q1816" i="80"/>
  <c r="S1816" i="80"/>
  <c r="P1816" i="80"/>
  <c r="Q1815" i="80"/>
  <c r="S1815" i="80"/>
  <c r="P1815" i="80"/>
  <c r="Q1814" i="80"/>
  <c r="P1814" i="80"/>
  <c r="Q1813" i="80"/>
  <c r="P1813" i="80"/>
  <c r="Q1812" i="80"/>
  <c r="S1812" i="80"/>
  <c r="P1812" i="80"/>
  <c r="Q1811" i="80"/>
  <c r="P1811" i="80"/>
  <c r="Q1810" i="80"/>
  <c r="P1810" i="80"/>
  <c r="Q1809" i="80"/>
  <c r="R1809" i="80"/>
  <c r="P1809" i="80"/>
  <c r="Q1808" i="80"/>
  <c r="P1808" i="80"/>
  <c r="Q1807" i="80"/>
  <c r="P1807" i="80"/>
  <c r="Q1806" i="80"/>
  <c r="S1806" i="80"/>
  <c r="P1806" i="80"/>
  <c r="Q1805" i="80"/>
  <c r="R1805" i="80"/>
  <c r="P1805" i="80"/>
  <c r="Q1804" i="80"/>
  <c r="S1804" i="80"/>
  <c r="P1804" i="80"/>
  <c r="Q1803" i="80"/>
  <c r="P1803" i="80"/>
  <c r="Q1802" i="80"/>
  <c r="S1802" i="80"/>
  <c r="P1802" i="80"/>
  <c r="Q1801" i="80"/>
  <c r="P1801" i="80"/>
  <c r="Q1800" i="80"/>
  <c r="P1800" i="80"/>
  <c r="Q1799" i="80"/>
  <c r="P1799" i="80"/>
  <c r="Q1798" i="80"/>
  <c r="P1798" i="80"/>
  <c r="Q1797" i="80"/>
  <c r="P1797" i="80"/>
  <c r="Q1796" i="80"/>
  <c r="S1796" i="80"/>
  <c r="P1796" i="80"/>
  <c r="Q1795" i="80"/>
  <c r="S1795" i="80"/>
  <c r="P1795" i="80"/>
  <c r="Q1794" i="80"/>
  <c r="P1794" i="80"/>
  <c r="Q1793" i="80"/>
  <c r="P1793" i="80"/>
  <c r="Q1792" i="80"/>
  <c r="S1792" i="80"/>
  <c r="P1792" i="80"/>
  <c r="Q1791" i="80"/>
  <c r="R1791" i="80"/>
  <c r="P1791" i="80"/>
  <c r="Q1790" i="80"/>
  <c r="S1790" i="80"/>
  <c r="P1790" i="80"/>
  <c r="Q1789" i="80"/>
  <c r="R1789" i="80"/>
  <c r="P1789" i="80"/>
  <c r="Q1788" i="80"/>
  <c r="P1788" i="80"/>
  <c r="Q1787" i="80"/>
  <c r="R1787" i="80"/>
  <c r="P1787" i="80"/>
  <c r="Q1786" i="80"/>
  <c r="R1786" i="80"/>
  <c r="P1786" i="80"/>
  <c r="Q1785" i="80"/>
  <c r="P1785" i="80"/>
  <c r="Q1784" i="80"/>
  <c r="P1784" i="80"/>
  <c r="Q1783" i="80"/>
  <c r="S1783" i="80"/>
  <c r="P1783" i="80"/>
  <c r="Q1782" i="80"/>
  <c r="P1782" i="80"/>
  <c r="Q1781" i="80"/>
  <c r="S1781" i="80"/>
  <c r="P1781" i="80"/>
  <c r="Q1780" i="80"/>
  <c r="S1780" i="80"/>
  <c r="P1780" i="80"/>
  <c r="Q1779" i="80"/>
  <c r="P1779" i="80"/>
  <c r="Q1778" i="80"/>
  <c r="R1778" i="80"/>
  <c r="P1778" i="80"/>
  <c r="Q1777" i="80"/>
  <c r="P1777" i="80"/>
  <c r="Q1776" i="80"/>
  <c r="S1776" i="80"/>
  <c r="P1776" i="80"/>
  <c r="Q1775" i="80"/>
  <c r="P1775" i="80"/>
  <c r="Q1774" i="80"/>
  <c r="R1774" i="80"/>
  <c r="P1774" i="80"/>
  <c r="Q1773" i="80"/>
  <c r="P1773" i="80"/>
  <c r="Q1772" i="80"/>
  <c r="P1772" i="80"/>
  <c r="Q1771" i="80"/>
  <c r="P1771" i="80"/>
  <c r="Q1770" i="80"/>
  <c r="R1770" i="80"/>
  <c r="P1770" i="80"/>
  <c r="Q1769" i="80"/>
  <c r="P1769" i="80"/>
  <c r="Q1768" i="80"/>
  <c r="R1768" i="80"/>
  <c r="P1768" i="80"/>
  <c r="Q1767" i="80"/>
  <c r="S1767" i="80"/>
  <c r="P1767" i="80"/>
  <c r="Q1766" i="80"/>
  <c r="P1766" i="80"/>
  <c r="Q1765" i="80"/>
  <c r="R1765" i="80"/>
  <c r="P1765" i="80"/>
  <c r="Q1764" i="80"/>
  <c r="P1764" i="80"/>
  <c r="Q1763" i="80"/>
  <c r="P1763" i="80"/>
  <c r="Q1762" i="80"/>
  <c r="P1762" i="80"/>
  <c r="Q1761" i="80"/>
  <c r="S1761" i="80"/>
  <c r="P1761" i="80"/>
  <c r="Q1760" i="80"/>
  <c r="R1760" i="80"/>
  <c r="P1760" i="80"/>
  <c r="Q1759" i="80"/>
  <c r="P1759" i="80"/>
  <c r="Q1758" i="80"/>
  <c r="P1758" i="80"/>
  <c r="Q1757" i="80"/>
  <c r="R1757" i="80"/>
  <c r="P1757" i="80"/>
  <c r="Q1756" i="80"/>
  <c r="S1756" i="80"/>
  <c r="P1756" i="80"/>
  <c r="Q1755" i="80"/>
  <c r="R1755" i="80"/>
  <c r="P1755" i="80"/>
  <c r="Q1754" i="80"/>
  <c r="P1754" i="80"/>
  <c r="Q1753" i="80"/>
  <c r="P1753" i="80"/>
  <c r="Q1752" i="80"/>
  <c r="S1752" i="80"/>
  <c r="P1752" i="80"/>
  <c r="Q1751" i="80"/>
  <c r="P1751" i="80"/>
  <c r="Q1750" i="80"/>
  <c r="P1750" i="80"/>
  <c r="Q1749" i="80"/>
  <c r="P1749" i="80"/>
  <c r="Q1748" i="80"/>
  <c r="P1748" i="80"/>
  <c r="Q1747" i="80"/>
  <c r="P1747" i="80"/>
  <c r="Q1746" i="80"/>
  <c r="P1746" i="80"/>
  <c r="Q1745" i="80"/>
  <c r="S1745" i="80"/>
  <c r="P1745" i="80"/>
  <c r="Q1744" i="80"/>
  <c r="S1744" i="80"/>
  <c r="P1744" i="80"/>
  <c r="Q1743" i="80"/>
  <c r="R1743" i="80"/>
  <c r="P1743" i="80"/>
  <c r="Q1742" i="80"/>
  <c r="P1742" i="80"/>
  <c r="Q1741" i="80"/>
  <c r="P1741" i="80"/>
  <c r="Q1740" i="80"/>
  <c r="P1740" i="80"/>
  <c r="Q1739" i="80"/>
  <c r="P1739" i="80"/>
  <c r="Q1738" i="80"/>
  <c r="R1738" i="80"/>
  <c r="P1738" i="80"/>
  <c r="Q1737" i="80"/>
  <c r="P1737" i="80"/>
  <c r="Q1736" i="80"/>
  <c r="P1736" i="80"/>
  <c r="Q1735" i="80"/>
  <c r="P1735" i="80"/>
  <c r="Q1734" i="80"/>
  <c r="S1734" i="80"/>
  <c r="P1734" i="80"/>
  <c r="Q1733" i="80"/>
  <c r="P1733" i="80"/>
  <c r="Q1732" i="80"/>
  <c r="P1732" i="80"/>
  <c r="Q1731" i="80"/>
  <c r="P1731" i="80"/>
  <c r="Q1730" i="80"/>
  <c r="S1730" i="80"/>
  <c r="P1730" i="80"/>
  <c r="Q1729" i="80"/>
  <c r="S1729" i="80"/>
  <c r="P1729" i="80"/>
  <c r="Q1728" i="80"/>
  <c r="S1728" i="80"/>
  <c r="R1728" i="80"/>
  <c r="P1728" i="80"/>
  <c r="Q1727" i="80"/>
  <c r="S1727" i="80"/>
  <c r="P1727" i="80"/>
  <c r="Q1726" i="80"/>
  <c r="P1726" i="80"/>
  <c r="Q1725" i="80"/>
  <c r="S1725" i="80"/>
  <c r="P1725" i="80"/>
  <c r="Q1724" i="80"/>
  <c r="S1724" i="80"/>
  <c r="P1724" i="80"/>
  <c r="Q1723" i="80"/>
  <c r="P1723" i="80"/>
  <c r="Q1722" i="80"/>
  <c r="R1722" i="80"/>
  <c r="P1722" i="80"/>
  <c r="Q1721" i="80"/>
  <c r="P1721" i="80"/>
  <c r="Q1720" i="80"/>
  <c r="S1720" i="80"/>
  <c r="P1720" i="80"/>
  <c r="Q1719" i="80"/>
  <c r="P1719" i="80"/>
  <c r="Q1718" i="80"/>
  <c r="S1718" i="80"/>
  <c r="P1718" i="80"/>
  <c r="Q1717" i="80"/>
  <c r="R1717" i="80"/>
  <c r="P1717" i="80"/>
  <c r="Q1716" i="80"/>
  <c r="P1716" i="80"/>
  <c r="Q1715" i="80"/>
  <c r="P1715" i="80"/>
  <c r="Q1714" i="80"/>
  <c r="P1714" i="80"/>
  <c r="Q1713" i="80"/>
  <c r="R1713" i="80"/>
  <c r="P1713" i="80"/>
  <c r="Q1712" i="80"/>
  <c r="R1712" i="80"/>
  <c r="P1712" i="80"/>
  <c r="Q1711" i="80"/>
  <c r="R1711" i="80"/>
  <c r="P1711" i="80"/>
  <c r="Q1710" i="80"/>
  <c r="R1710" i="80"/>
  <c r="P1710" i="80"/>
  <c r="Q1709" i="80"/>
  <c r="P1709" i="80"/>
  <c r="Q1708" i="80"/>
  <c r="P1708" i="80"/>
  <c r="Q1707" i="80"/>
  <c r="P1707" i="80"/>
  <c r="Q1706" i="80"/>
  <c r="S1706" i="80"/>
  <c r="P1706" i="80"/>
  <c r="Q1705" i="80"/>
  <c r="P1705" i="80"/>
  <c r="Q1704" i="80"/>
  <c r="R1704" i="80"/>
  <c r="P1704" i="80"/>
  <c r="Q1703" i="80"/>
  <c r="S1703" i="80"/>
  <c r="P1703" i="80"/>
  <c r="Q1702" i="80"/>
  <c r="S1702" i="80"/>
  <c r="P1702" i="80"/>
  <c r="Q1701" i="80"/>
  <c r="S1701" i="80"/>
  <c r="P1701" i="80"/>
  <c r="Q1700" i="80"/>
  <c r="P1700" i="80"/>
  <c r="Q1699" i="80"/>
  <c r="S1699" i="80"/>
  <c r="P1699" i="80"/>
  <c r="Q1698" i="80"/>
  <c r="R1698" i="80"/>
  <c r="P1698" i="80"/>
  <c r="Q1697" i="80"/>
  <c r="R1697" i="80"/>
  <c r="P1697" i="80"/>
  <c r="Q1696" i="80"/>
  <c r="P1696" i="80"/>
  <c r="Q1695" i="80"/>
  <c r="P1695" i="80"/>
  <c r="Q1694" i="80"/>
  <c r="P1694" i="80"/>
  <c r="Q1693" i="80"/>
  <c r="S1693" i="80"/>
  <c r="P1693" i="80"/>
  <c r="Q1692" i="80"/>
  <c r="P1692" i="80"/>
  <c r="Q1691" i="80"/>
  <c r="R1691" i="80"/>
  <c r="P1691" i="80"/>
  <c r="Q1690" i="80"/>
  <c r="R1690" i="80"/>
  <c r="P1690" i="80"/>
  <c r="Q1689" i="80"/>
  <c r="S1689" i="80"/>
  <c r="P1689" i="80"/>
  <c r="Q1688" i="80"/>
  <c r="P1688" i="80"/>
  <c r="Q1687" i="80"/>
  <c r="P1687" i="80"/>
  <c r="Q1686" i="80"/>
  <c r="R1686" i="80"/>
  <c r="P1686" i="80"/>
  <c r="Q1685" i="80"/>
  <c r="P1685" i="80"/>
  <c r="Q1684" i="80"/>
  <c r="S1684" i="80"/>
  <c r="P1684" i="80"/>
  <c r="Q1683" i="80"/>
  <c r="R1683" i="80"/>
  <c r="P1683" i="80"/>
  <c r="Q1682" i="80"/>
  <c r="P1682" i="80"/>
  <c r="Q1681" i="80"/>
  <c r="R1681" i="80"/>
  <c r="P1681" i="80"/>
  <c r="Q1680" i="80"/>
  <c r="P1680" i="80"/>
  <c r="Q1679" i="80"/>
  <c r="R1679" i="80"/>
  <c r="P1679" i="80"/>
  <c r="Q1678" i="80"/>
  <c r="P1678" i="80"/>
  <c r="Q1677" i="80"/>
  <c r="R1677" i="80"/>
  <c r="P1677" i="80"/>
  <c r="Q1676" i="80"/>
  <c r="R1676" i="80"/>
  <c r="P1676" i="80"/>
  <c r="Q1675" i="80"/>
  <c r="S1675" i="80"/>
  <c r="P1675" i="80"/>
  <c r="Q1674" i="80"/>
  <c r="R1674" i="80"/>
  <c r="P1674" i="80"/>
  <c r="Q1673" i="80"/>
  <c r="P1673" i="80"/>
  <c r="Q1672" i="80"/>
  <c r="P1672" i="80"/>
  <c r="Q1671" i="80"/>
  <c r="S1671" i="80"/>
  <c r="P1671" i="80"/>
  <c r="Q1670" i="80"/>
  <c r="P1670" i="80"/>
  <c r="Q1669" i="80"/>
  <c r="S1669" i="80"/>
  <c r="P1669" i="80"/>
  <c r="Q1668" i="80"/>
  <c r="P1668" i="80"/>
  <c r="Q1667" i="80"/>
  <c r="R1667" i="80"/>
  <c r="P1667" i="80"/>
  <c r="Q1666" i="80"/>
  <c r="P1666" i="80"/>
  <c r="Q1665" i="80"/>
  <c r="P1665" i="80"/>
  <c r="Q1664" i="80"/>
  <c r="R1664" i="80"/>
  <c r="P1664" i="80"/>
  <c r="Q1663" i="80"/>
  <c r="P1663" i="80"/>
  <c r="Q1662" i="80"/>
  <c r="R1662" i="80"/>
  <c r="P1662" i="80"/>
  <c r="Q1661" i="80"/>
  <c r="R1661" i="80"/>
  <c r="P1661" i="80"/>
  <c r="Q1660" i="80"/>
  <c r="S1660" i="80"/>
  <c r="P1660" i="80"/>
  <c r="Q1659" i="80"/>
  <c r="P1659" i="80"/>
  <c r="Q1658" i="80"/>
  <c r="P1658" i="80"/>
  <c r="Q1657" i="80"/>
  <c r="R1657" i="80"/>
  <c r="P1657" i="80"/>
  <c r="Q1656" i="80"/>
  <c r="S1656" i="80"/>
  <c r="P1656" i="80"/>
  <c r="Q1655" i="80"/>
  <c r="P1655" i="80"/>
  <c r="Q1654" i="80"/>
  <c r="S1654" i="80"/>
  <c r="P1654" i="80"/>
  <c r="Q1653" i="80"/>
  <c r="P1653" i="80"/>
  <c r="Q1652" i="80"/>
  <c r="P1652" i="80"/>
  <c r="Q1651" i="80"/>
  <c r="P1651" i="80"/>
  <c r="Q1650" i="80"/>
  <c r="R1650" i="80"/>
  <c r="P1650" i="80"/>
  <c r="Q1649" i="80"/>
  <c r="P1649" i="80"/>
  <c r="Q1648" i="80"/>
  <c r="S1648" i="80"/>
  <c r="P1648" i="80"/>
  <c r="Q1647" i="80"/>
  <c r="R1647" i="80"/>
  <c r="P1647" i="80"/>
  <c r="Q1646" i="80"/>
  <c r="R1646" i="80"/>
  <c r="P1646" i="80"/>
  <c r="Q1645" i="80"/>
  <c r="P1645" i="80"/>
  <c r="Q1644" i="80"/>
  <c r="S1644" i="80"/>
  <c r="P1644" i="80"/>
  <c r="Q1643" i="80"/>
  <c r="P1643" i="80"/>
  <c r="Q1642" i="80"/>
  <c r="P1642" i="80"/>
  <c r="Q1641" i="80"/>
  <c r="P1641" i="80"/>
  <c r="Q1640" i="80"/>
  <c r="R1640" i="80"/>
  <c r="P1640" i="80"/>
  <c r="Q1639" i="80"/>
  <c r="P1639" i="80"/>
  <c r="Q1638" i="80"/>
  <c r="S1638" i="80"/>
  <c r="P1638" i="80"/>
  <c r="Q1637" i="80"/>
  <c r="P1637" i="80"/>
  <c r="Q1636" i="80"/>
  <c r="S1636" i="80"/>
  <c r="P1636" i="80"/>
  <c r="Q1635" i="80"/>
  <c r="R1635" i="80"/>
  <c r="P1635" i="80"/>
  <c r="Q1634" i="80"/>
  <c r="P1634" i="80"/>
  <c r="Q1633" i="80"/>
  <c r="R1633" i="80"/>
  <c r="P1633" i="80"/>
  <c r="Q1632" i="80"/>
  <c r="S1632" i="80"/>
  <c r="P1632" i="80"/>
  <c r="Q1631" i="80"/>
  <c r="S1631" i="80"/>
  <c r="P1631" i="80"/>
  <c r="Q1630" i="80"/>
  <c r="P1630" i="80"/>
  <c r="Q1629" i="80"/>
  <c r="P1629" i="80"/>
  <c r="Q1628" i="80"/>
  <c r="S1628" i="80"/>
  <c r="P1628" i="80"/>
  <c r="Q1627" i="80"/>
  <c r="P1627" i="80"/>
  <c r="Q1626" i="80"/>
  <c r="P1626" i="80"/>
  <c r="Q1625" i="80"/>
  <c r="P1625" i="80"/>
  <c r="Q1624" i="80"/>
  <c r="P1624" i="80"/>
  <c r="Q1623" i="80"/>
  <c r="R1623" i="80"/>
  <c r="P1623" i="80"/>
  <c r="Q1622" i="80"/>
  <c r="P1622" i="80"/>
  <c r="Q1621" i="80"/>
  <c r="S1621" i="80"/>
  <c r="P1621" i="80"/>
  <c r="Q1620" i="80"/>
  <c r="S1620" i="80"/>
  <c r="P1620" i="80"/>
  <c r="Q1619" i="80"/>
  <c r="R1619" i="80"/>
  <c r="P1619" i="80"/>
  <c r="Q1618" i="80"/>
  <c r="P1618" i="80"/>
  <c r="Q1617" i="80"/>
  <c r="P1617" i="80"/>
  <c r="Q1616" i="80"/>
  <c r="P1616" i="80"/>
  <c r="Q1615" i="80"/>
  <c r="P1615" i="80"/>
  <c r="Q1614" i="80"/>
  <c r="R1614" i="80"/>
  <c r="P1614" i="80"/>
  <c r="Q1613" i="80"/>
  <c r="P1613" i="80"/>
  <c r="Q1612" i="80"/>
  <c r="P1612" i="80"/>
  <c r="Q1611" i="80"/>
  <c r="P1611" i="80"/>
  <c r="Q1610" i="80"/>
  <c r="P1610" i="80"/>
  <c r="Q1609" i="80"/>
  <c r="P1609" i="80"/>
  <c r="Q1608" i="80"/>
  <c r="P1608" i="80"/>
  <c r="Q1607" i="80"/>
  <c r="P1607" i="80"/>
  <c r="Q1606" i="80"/>
  <c r="P1606" i="80"/>
  <c r="Q1605" i="80"/>
  <c r="S1605" i="80"/>
  <c r="P1605" i="80"/>
  <c r="Q1604" i="80"/>
  <c r="P1604" i="80"/>
  <c r="Q1603" i="80"/>
  <c r="S1603" i="80"/>
  <c r="R1603" i="80"/>
  <c r="P1603" i="80"/>
  <c r="Q1602" i="80"/>
  <c r="P1602" i="80"/>
  <c r="Q1601" i="80"/>
  <c r="S1601" i="80"/>
  <c r="P1601" i="80"/>
  <c r="Q1600" i="80"/>
  <c r="S1600" i="80"/>
  <c r="P1600" i="80"/>
  <c r="Q1599" i="80"/>
  <c r="P1599" i="80"/>
  <c r="Q1598" i="80"/>
  <c r="P1598" i="80"/>
  <c r="Q1597" i="80"/>
  <c r="P1597" i="80"/>
  <c r="Q1596" i="80"/>
  <c r="S1596" i="80"/>
  <c r="P1596" i="80"/>
  <c r="Q1595" i="80"/>
  <c r="R1595" i="80"/>
  <c r="P1595" i="80"/>
  <c r="Q1594" i="80"/>
  <c r="P1594" i="80"/>
  <c r="Q1593" i="80"/>
  <c r="R1593" i="80"/>
  <c r="P1593" i="80"/>
  <c r="Q1592" i="80"/>
  <c r="P1592" i="80"/>
  <c r="Q1591" i="80"/>
  <c r="R1591" i="80"/>
  <c r="P1591" i="80"/>
  <c r="Q1590" i="80"/>
  <c r="R1590" i="80"/>
  <c r="P1590" i="80"/>
  <c r="Q1589" i="80"/>
  <c r="R1589" i="80"/>
  <c r="P1589" i="80"/>
  <c r="Q1588" i="80"/>
  <c r="P1588" i="80"/>
  <c r="Q1587" i="80"/>
  <c r="P1587" i="80"/>
  <c r="Q1586" i="80"/>
  <c r="P1586" i="80"/>
  <c r="Q1585" i="80"/>
  <c r="P1585" i="80"/>
  <c r="Q1584" i="80"/>
  <c r="S1584" i="80"/>
  <c r="P1584" i="80"/>
  <c r="Q1583" i="80"/>
  <c r="S1583" i="80"/>
  <c r="P1583" i="80"/>
  <c r="Q1582" i="80"/>
  <c r="P1582" i="80"/>
  <c r="Q1581" i="80"/>
  <c r="S1581" i="80"/>
  <c r="P1581" i="80"/>
  <c r="Q1580" i="80"/>
  <c r="P1580" i="80"/>
  <c r="Q1579" i="80"/>
  <c r="P1579" i="80"/>
  <c r="Q1578" i="80"/>
  <c r="R1578" i="80"/>
  <c r="P1578" i="80"/>
  <c r="Q1577" i="80"/>
  <c r="P1577" i="80"/>
  <c r="Q1576" i="80"/>
  <c r="P1576" i="80"/>
  <c r="Q1575" i="80"/>
  <c r="R1575" i="80"/>
  <c r="P1575" i="80"/>
  <c r="Q1574" i="80"/>
  <c r="P1574" i="80"/>
  <c r="Q1573" i="80"/>
  <c r="R1573" i="80"/>
  <c r="P1573" i="80"/>
  <c r="Q1572" i="80"/>
  <c r="S1572" i="80"/>
  <c r="P1572" i="80"/>
  <c r="Q1571" i="80"/>
  <c r="R1571" i="80"/>
  <c r="P1571" i="80"/>
  <c r="Q1570" i="80"/>
  <c r="P1570" i="80"/>
  <c r="Q1569" i="80"/>
  <c r="R1569" i="80"/>
  <c r="P1569" i="80"/>
  <c r="Q1568" i="80"/>
  <c r="R1568" i="80"/>
  <c r="P1568" i="80"/>
  <c r="Q1567" i="80"/>
  <c r="S1567" i="80"/>
  <c r="P1567" i="80"/>
  <c r="Q1566" i="80"/>
  <c r="P1566" i="80"/>
  <c r="Q1565" i="80"/>
  <c r="P1565" i="80"/>
  <c r="Q1564" i="80"/>
  <c r="R1564" i="80"/>
  <c r="P1564" i="80"/>
  <c r="Q1563" i="80"/>
  <c r="P1563" i="80"/>
  <c r="Q1562" i="80"/>
  <c r="R1562" i="80"/>
  <c r="P1562" i="80"/>
  <c r="Q1561" i="80"/>
  <c r="P1561" i="80"/>
  <c r="Q1560" i="80"/>
  <c r="S1560" i="80"/>
  <c r="P1560" i="80"/>
  <c r="Q1559" i="80"/>
  <c r="R1559" i="80"/>
  <c r="P1559" i="80"/>
  <c r="Q1558" i="80"/>
  <c r="P1558" i="80"/>
  <c r="Q1557" i="80"/>
  <c r="R1557" i="80"/>
  <c r="P1557" i="80"/>
  <c r="Q1556" i="80"/>
  <c r="S1556" i="80"/>
  <c r="P1556" i="80"/>
  <c r="Q1555" i="80"/>
  <c r="P1555" i="80"/>
  <c r="Q1554" i="80"/>
  <c r="S1554" i="80"/>
  <c r="P1554" i="80"/>
  <c r="Q1553" i="80"/>
  <c r="S1553" i="80"/>
  <c r="P1553" i="80"/>
  <c r="Q1552" i="80"/>
  <c r="S1552" i="80"/>
  <c r="P1552" i="80"/>
  <c r="Q1551" i="80"/>
  <c r="R1551" i="80"/>
  <c r="P1551" i="80"/>
  <c r="Q1550" i="80"/>
  <c r="P1550" i="80"/>
  <c r="Q1549" i="80"/>
  <c r="R1549" i="80"/>
  <c r="P1549" i="80"/>
  <c r="Q1548" i="80"/>
  <c r="R1548" i="80"/>
  <c r="P1548" i="80"/>
  <c r="Q1547" i="80"/>
  <c r="R1547" i="80"/>
  <c r="P1547" i="80"/>
  <c r="Q1546" i="80"/>
  <c r="R1546" i="80"/>
  <c r="P1546" i="80"/>
  <c r="Q1545" i="80"/>
  <c r="P1545" i="80"/>
  <c r="Q1544" i="80"/>
  <c r="P1544" i="80"/>
  <c r="Q1543" i="80"/>
  <c r="P1543" i="80"/>
  <c r="Q1542" i="80"/>
  <c r="P1542" i="80"/>
  <c r="Q1541" i="80"/>
  <c r="P1541" i="80"/>
  <c r="Q1540" i="80"/>
  <c r="P1540" i="80"/>
  <c r="Q1539" i="80"/>
  <c r="S1539" i="80"/>
  <c r="P1539" i="80"/>
  <c r="Q1538" i="80"/>
  <c r="P1538" i="80"/>
  <c r="Q1537" i="80"/>
  <c r="S1537" i="80"/>
  <c r="P1537" i="80"/>
  <c r="Q1536" i="80"/>
  <c r="S1536" i="80"/>
  <c r="P1536" i="80"/>
  <c r="Q1535" i="80"/>
  <c r="R1535" i="80"/>
  <c r="P1535" i="80"/>
  <c r="Q1534" i="80"/>
  <c r="S1534" i="80"/>
  <c r="P1534" i="80"/>
  <c r="Q1533" i="80"/>
  <c r="R1533" i="80"/>
  <c r="P1533" i="80"/>
  <c r="Q1532" i="80"/>
  <c r="R1532" i="80"/>
  <c r="P1532" i="80"/>
  <c r="Q1531" i="80"/>
  <c r="P1531" i="80"/>
  <c r="Q1530" i="80"/>
  <c r="P1530" i="80"/>
  <c r="Q1529" i="80"/>
  <c r="P1529" i="80"/>
  <c r="Q1528" i="80"/>
  <c r="P1528" i="80"/>
  <c r="Q1527" i="80"/>
  <c r="P1527" i="80"/>
  <c r="Q1526" i="80"/>
  <c r="P1526" i="80"/>
  <c r="Q1525" i="80"/>
  <c r="P1525" i="80"/>
  <c r="Q1524" i="80"/>
  <c r="S1524" i="80"/>
  <c r="P1524" i="80"/>
  <c r="Q1523" i="80"/>
  <c r="S1523" i="80"/>
  <c r="P1523" i="80"/>
  <c r="Q1522" i="80"/>
  <c r="P1522" i="80"/>
  <c r="Q1521" i="80"/>
  <c r="S1521" i="80"/>
  <c r="P1521" i="80"/>
  <c r="Q1520" i="80"/>
  <c r="P1520" i="80"/>
  <c r="Q1519" i="80"/>
  <c r="S1519" i="80"/>
  <c r="P1519" i="80"/>
  <c r="Q1518" i="80"/>
  <c r="P1518" i="80"/>
  <c r="Q1517" i="80"/>
  <c r="R1517" i="80"/>
  <c r="P1517" i="80"/>
  <c r="Q1516" i="80"/>
  <c r="P1516" i="80"/>
  <c r="Q1515" i="80"/>
  <c r="P1515" i="80"/>
  <c r="Q1514" i="80"/>
  <c r="R1514" i="80"/>
  <c r="P1514" i="80"/>
  <c r="Q1513" i="80"/>
  <c r="S1513" i="80"/>
  <c r="P1513" i="80"/>
  <c r="Q1512" i="80"/>
  <c r="S1512" i="80"/>
  <c r="P1512" i="80"/>
  <c r="Q1511" i="80"/>
  <c r="P1511" i="80"/>
  <c r="Q1510" i="80"/>
  <c r="S1510" i="80"/>
  <c r="P1510" i="80"/>
  <c r="Q1509" i="80"/>
  <c r="P1509" i="80"/>
  <c r="Q1508" i="80"/>
  <c r="S1508" i="80"/>
  <c r="P1508" i="80"/>
  <c r="Q1507" i="80"/>
  <c r="S1507" i="80"/>
  <c r="P1507" i="80"/>
  <c r="Q1506" i="80"/>
  <c r="P1506" i="80"/>
  <c r="Q1505" i="80"/>
  <c r="P1505" i="80"/>
  <c r="Q1504" i="80"/>
  <c r="R1504" i="80"/>
  <c r="P1504" i="80"/>
  <c r="Q1503" i="80"/>
  <c r="S1503" i="80"/>
  <c r="P1503" i="80"/>
  <c r="Q1502" i="80"/>
  <c r="P1502" i="80"/>
  <c r="Q1501" i="80"/>
  <c r="S1501" i="80"/>
  <c r="P1501" i="80"/>
  <c r="Q1500" i="80"/>
  <c r="S1500" i="80"/>
  <c r="P1500" i="80"/>
  <c r="Q1499" i="80"/>
  <c r="R1499" i="80"/>
  <c r="P1499" i="80"/>
  <c r="Q1498" i="80"/>
  <c r="P1498" i="80"/>
  <c r="Q1497" i="80"/>
  <c r="R1497" i="80"/>
  <c r="P1497" i="80"/>
  <c r="Q1496" i="80"/>
  <c r="P1496" i="80"/>
  <c r="Q1495" i="80"/>
  <c r="R1495" i="80"/>
  <c r="P1495" i="80"/>
  <c r="Q1494" i="80"/>
  <c r="P1494" i="80"/>
  <c r="Q1493" i="80"/>
  <c r="S1493" i="80"/>
  <c r="P1493" i="80"/>
  <c r="Q1492" i="80"/>
  <c r="P1492" i="80"/>
  <c r="Q1491" i="80"/>
  <c r="P1491" i="80"/>
  <c r="Q1490" i="80"/>
  <c r="R1490" i="80"/>
  <c r="P1490" i="80"/>
  <c r="Q1489" i="80"/>
  <c r="R1489" i="80"/>
  <c r="P1489" i="80"/>
  <c r="Q1488" i="80"/>
  <c r="P1488" i="80"/>
  <c r="Q1487" i="80"/>
  <c r="R1487" i="80"/>
  <c r="P1487" i="80"/>
  <c r="Q1486" i="80"/>
  <c r="S1486" i="80"/>
  <c r="P1486" i="80"/>
  <c r="Q1485" i="80"/>
  <c r="P1485" i="80"/>
  <c r="Q1484" i="80"/>
  <c r="P1484" i="80"/>
  <c r="Q1483" i="80"/>
  <c r="S1483" i="80"/>
  <c r="P1483" i="80"/>
  <c r="Q1482" i="80"/>
  <c r="S1482" i="80"/>
  <c r="P1482" i="80"/>
  <c r="Q1481" i="80"/>
  <c r="S1481" i="80"/>
  <c r="P1481" i="80"/>
  <c r="Q1480" i="80"/>
  <c r="S1480" i="80"/>
  <c r="P1480" i="80"/>
  <c r="Q1479" i="80"/>
  <c r="S1479" i="80"/>
  <c r="P1479" i="80"/>
  <c r="Q1478" i="80"/>
  <c r="S1478" i="80"/>
  <c r="P1478" i="80"/>
  <c r="Q1477" i="80"/>
  <c r="S1477" i="80"/>
  <c r="P1477" i="80"/>
  <c r="Q1476" i="80"/>
  <c r="P1476" i="80"/>
  <c r="Q1475" i="80"/>
  <c r="P1475" i="80"/>
  <c r="Q1474" i="80"/>
  <c r="R1474" i="80"/>
  <c r="P1474" i="80"/>
  <c r="Q1473" i="80"/>
  <c r="R1473" i="80"/>
  <c r="P1473" i="80"/>
  <c r="Q1472" i="80"/>
  <c r="R1472" i="80"/>
  <c r="P1472" i="80"/>
  <c r="Q1471" i="80"/>
  <c r="P1471" i="80"/>
  <c r="Q1470" i="80"/>
  <c r="R1470" i="80"/>
  <c r="P1470" i="80"/>
  <c r="Q1469" i="80"/>
  <c r="R1469" i="80"/>
  <c r="P1469" i="80"/>
  <c r="Q1468" i="80"/>
  <c r="S1468" i="80"/>
  <c r="P1468" i="80"/>
  <c r="Q1467" i="80"/>
  <c r="R1467" i="80"/>
  <c r="P1467" i="80"/>
  <c r="Q1466" i="80"/>
  <c r="P1466" i="80"/>
  <c r="Q1465" i="80"/>
  <c r="P1465" i="80"/>
  <c r="Q1464" i="80"/>
  <c r="R1464" i="80"/>
  <c r="P1464" i="80"/>
  <c r="Q1463" i="80"/>
  <c r="R1463" i="80"/>
  <c r="P1463" i="80"/>
  <c r="Q1462" i="80"/>
  <c r="P1462" i="80"/>
  <c r="Q1461" i="80"/>
  <c r="R1461" i="80"/>
  <c r="P1461" i="80"/>
  <c r="Q1460" i="80"/>
  <c r="S1460" i="80"/>
  <c r="P1460" i="80"/>
  <c r="Q1459" i="80"/>
  <c r="R1459" i="80"/>
  <c r="P1459" i="80"/>
  <c r="Q1458" i="80"/>
  <c r="P1458" i="80"/>
  <c r="Q1457" i="80"/>
  <c r="R1457" i="80"/>
  <c r="P1457" i="80"/>
  <c r="Q1456" i="80"/>
  <c r="S1456" i="80"/>
  <c r="P1456" i="80"/>
  <c r="Q1455" i="80"/>
  <c r="P1455" i="80"/>
  <c r="Q1454" i="80"/>
  <c r="P1454" i="80"/>
  <c r="Q1453" i="80"/>
  <c r="R1453" i="80"/>
  <c r="P1453" i="80"/>
  <c r="Q1452" i="80"/>
  <c r="R1452" i="80"/>
  <c r="P1452" i="80"/>
  <c r="Q1451" i="80"/>
  <c r="R1451" i="80"/>
  <c r="P1451" i="80"/>
  <c r="Q1450" i="80"/>
  <c r="S1450" i="80"/>
  <c r="P1450" i="80"/>
  <c r="Q1449" i="80"/>
  <c r="P1449" i="80"/>
  <c r="Q1448" i="80"/>
  <c r="P1448" i="80"/>
  <c r="Q1447" i="80"/>
  <c r="S1447" i="80"/>
  <c r="P1447" i="80"/>
  <c r="Q1446" i="80"/>
  <c r="S1446" i="80"/>
  <c r="P1446" i="80"/>
  <c r="Q1445" i="80"/>
  <c r="S1445" i="80"/>
  <c r="P1445" i="80"/>
  <c r="Q1444" i="80"/>
  <c r="R1444" i="80"/>
  <c r="P1444" i="80"/>
  <c r="Q1443" i="80"/>
  <c r="P1443" i="80"/>
  <c r="Q1442" i="80"/>
  <c r="S1442" i="80"/>
  <c r="P1442" i="80"/>
  <c r="Q1441" i="80"/>
  <c r="S1441" i="80"/>
  <c r="P1441" i="80"/>
  <c r="Q1440" i="80"/>
  <c r="R1440" i="80"/>
  <c r="P1440" i="80"/>
  <c r="Q1439" i="80"/>
  <c r="R1439" i="80"/>
  <c r="P1439" i="80"/>
  <c r="Q1438" i="80"/>
  <c r="S1438" i="80"/>
  <c r="P1438" i="80"/>
  <c r="Q1437" i="80"/>
  <c r="R1437" i="80"/>
  <c r="P1437" i="80"/>
  <c r="Q1436" i="80"/>
  <c r="R1436" i="80"/>
  <c r="P1436" i="80"/>
  <c r="Q1435" i="80"/>
  <c r="R1435" i="80"/>
  <c r="P1435" i="80"/>
  <c r="Q1434" i="80"/>
  <c r="P1434" i="80"/>
  <c r="Q1433" i="80"/>
  <c r="R1433" i="80"/>
  <c r="P1433" i="80"/>
  <c r="Q1432" i="80"/>
  <c r="S1432" i="80"/>
  <c r="P1432" i="80"/>
  <c r="Q1431" i="80"/>
  <c r="R1431" i="80"/>
  <c r="P1431" i="80"/>
  <c r="Q1430" i="80"/>
  <c r="R1430" i="80"/>
  <c r="P1430" i="80"/>
  <c r="Q1429" i="80"/>
  <c r="R1429" i="80"/>
  <c r="P1429" i="80"/>
  <c r="Q1428" i="80"/>
  <c r="S1428" i="80"/>
  <c r="P1428" i="80"/>
  <c r="Q1427" i="80"/>
  <c r="P1427" i="80"/>
  <c r="Q1426" i="80"/>
  <c r="R1426" i="80"/>
  <c r="P1426" i="80"/>
  <c r="Q1425" i="80"/>
  <c r="R1425" i="80"/>
  <c r="P1425" i="80"/>
  <c r="Q1424" i="80"/>
  <c r="S1424" i="80"/>
  <c r="P1424" i="80"/>
  <c r="Q1423" i="80"/>
  <c r="P1423" i="80"/>
  <c r="Q1422" i="80"/>
  <c r="R1422" i="80"/>
  <c r="P1422" i="80"/>
  <c r="Q1421" i="80"/>
  <c r="P1421" i="80"/>
  <c r="Q1420" i="80"/>
  <c r="S1420" i="80"/>
  <c r="P1420" i="80"/>
  <c r="Q1419" i="80"/>
  <c r="P1419" i="80"/>
  <c r="Q1418" i="80"/>
  <c r="S1418" i="80"/>
  <c r="P1418" i="80"/>
  <c r="Q1417" i="80"/>
  <c r="P1417" i="80"/>
  <c r="Q1416" i="80"/>
  <c r="R1416" i="80"/>
  <c r="P1416" i="80"/>
  <c r="Q1415" i="80"/>
  <c r="P1415" i="80"/>
  <c r="Q1414" i="80"/>
  <c r="P1414" i="80"/>
  <c r="Q1413" i="80"/>
  <c r="P1413" i="80"/>
  <c r="Q1412" i="80"/>
  <c r="S1412" i="80"/>
  <c r="P1412" i="80"/>
  <c r="Q1411" i="80"/>
  <c r="S1411" i="80"/>
  <c r="P1411" i="80"/>
  <c r="Q1410" i="80"/>
  <c r="S1410" i="80"/>
  <c r="P1410" i="80"/>
  <c r="Q1409" i="80"/>
  <c r="P1409" i="80"/>
  <c r="Q1408" i="80"/>
  <c r="R1408" i="80"/>
  <c r="P1408" i="80"/>
  <c r="Q1407" i="80"/>
  <c r="P1407" i="80"/>
  <c r="Q1406" i="80"/>
  <c r="S1406" i="80"/>
  <c r="P1406" i="80"/>
  <c r="Q1405" i="80"/>
  <c r="P1405" i="80"/>
  <c r="Q1404" i="80"/>
  <c r="S1404" i="80"/>
  <c r="P1404" i="80"/>
  <c r="Q1403" i="80"/>
  <c r="P1403" i="80"/>
  <c r="Q1402" i="80"/>
  <c r="R1402" i="80"/>
  <c r="P1402" i="80"/>
  <c r="Q1401" i="80"/>
  <c r="P1401" i="80"/>
  <c r="Q1400" i="80"/>
  <c r="R1400" i="80"/>
  <c r="P1400" i="80"/>
  <c r="Q1399" i="80"/>
  <c r="P1399" i="80"/>
  <c r="Q1398" i="80"/>
  <c r="R1398" i="80"/>
  <c r="P1398" i="80"/>
  <c r="Q1397" i="80"/>
  <c r="S1397" i="80"/>
  <c r="R1397" i="80"/>
  <c r="P1397" i="80"/>
  <c r="Q1396" i="80"/>
  <c r="S1396" i="80"/>
  <c r="P1396" i="80"/>
  <c r="Q1395" i="80"/>
  <c r="P1395" i="80"/>
  <c r="Q1394" i="80"/>
  <c r="R1394" i="80"/>
  <c r="P1394" i="80"/>
  <c r="Q1393" i="80"/>
  <c r="P1393" i="80"/>
  <c r="Q1392" i="80"/>
  <c r="P1392" i="80"/>
  <c r="Q1391" i="80"/>
  <c r="R1391" i="80"/>
  <c r="P1391" i="80"/>
  <c r="Q1390" i="80"/>
  <c r="P1390" i="80"/>
  <c r="Q1389" i="80"/>
  <c r="R1389" i="80"/>
  <c r="P1389" i="80"/>
  <c r="Q1388" i="80"/>
  <c r="P1388" i="80"/>
  <c r="Q1387" i="80"/>
  <c r="P1387" i="80"/>
  <c r="Q1386" i="80"/>
  <c r="S1386" i="80"/>
  <c r="P1386" i="80"/>
  <c r="Q1385" i="80"/>
  <c r="P1385" i="80"/>
  <c r="Q1384" i="80"/>
  <c r="R1384" i="80"/>
  <c r="P1384" i="80"/>
  <c r="Q1383" i="80"/>
  <c r="S1383" i="80"/>
  <c r="P1383" i="80"/>
  <c r="Q1382" i="80"/>
  <c r="S1382" i="80"/>
  <c r="P1382" i="80"/>
  <c r="Q1381" i="80"/>
  <c r="P1381" i="80"/>
  <c r="Q1380" i="80"/>
  <c r="R1380" i="80"/>
  <c r="P1380" i="80"/>
  <c r="Q1379" i="80"/>
  <c r="P1379" i="80"/>
  <c r="Q1378" i="80"/>
  <c r="R1378" i="80"/>
  <c r="P1378" i="80"/>
  <c r="Q1377" i="80"/>
  <c r="P1377" i="80"/>
  <c r="Q1376" i="80"/>
  <c r="S1376" i="80"/>
  <c r="P1376" i="80"/>
  <c r="Q1375" i="80"/>
  <c r="R1375" i="80"/>
  <c r="S1375" i="80"/>
  <c r="P1375" i="80"/>
  <c r="Q1374" i="80"/>
  <c r="P1374" i="80"/>
  <c r="Q1373" i="80"/>
  <c r="R1373" i="80"/>
  <c r="P1373" i="80"/>
  <c r="Q1372" i="80"/>
  <c r="R1372" i="80"/>
  <c r="P1372" i="80"/>
  <c r="Q1371" i="80"/>
  <c r="S1371" i="80"/>
  <c r="P1371" i="80"/>
  <c r="Q1370" i="80"/>
  <c r="S1370" i="80"/>
  <c r="P1370" i="80"/>
  <c r="Q1369" i="80"/>
  <c r="P1369" i="80"/>
  <c r="Q1368" i="80"/>
  <c r="R1368" i="80"/>
  <c r="P1368" i="80"/>
  <c r="Q1367" i="80"/>
  <c r="P1367" i="80"/>
  <c r="Q1366" i="80"/>
  <c r="R1366" i="80"/>
  <c r="P1366" i="80"/>
  <c r="Q1365" i="80"/>
  <c r="P1365" i="80"/>
  <c r="Q1364" i="80"/>
  <c r="R1364" i="80"/>
  <c r="P1364" i="80"/>
  <c r="Q1363" i="80"/>
  <c r="S1363" i="80"/>
  <c r="P1363" i="80"/>
  <c r="Q1362" i="80"/>
  <c r="R1362" i="80"/>
  <c r="P1362" i="80"/>
  <c r="Q1361" i="80"/>
  <c r="S1361" i="80"/>
  <c r="P1361" i="80"/>
  <c r="Q1360" i="80"/>
  <c r="P1360" i="80"/>
  <c r="Q1359" i="80"/>
  <c r="R1359" i="80"/>
  <c r="P1359" i="80"/>
  <c r="Q1358" i="80"/>
  <c r="P1358" i="80"/>
  <c r="Q1357" i="80"/>
  <c r="R1357" i="80"/>
  <c r="P1357" i="80"/>
  <c r="Q1356" i="80"/>
  <c r="P1356" i="80"/>
  <c r="Q1355" i="80"/>
  <c r="S1355" i="80"/>
  <c r="P1355" i="80"/>
  <c r="Q1354" i="80"/>
  <c r="P1354" i="80"/>
  <c r="Q1353" i="80"/>
  <c r="R1353" i="80"/>
  <c r="P1353" i="80"/>
  <c r="Q1352" i="80"/>
  <c r="S1352" i="80"/>
  <c r="P1352" i="80"/>
  <c r="Q1351" i="80"/>
  <c r="P1351" i="80"/>
  <c r="Q1350" i="80"/>
  <c r="P1350" i="80"/>
  <c r="Q1349" i="80"/>
  <c r="P1349" i="80"/>
  <c r="Q1348" i="80"/>
  <c r="S1348" i="80"/>
  <c r="P1348" i="80"/>
  <c r="Q1347" i="80"/>
  <c r="P1347" i="80"/>
  <c r="Q1346" i="80"/>
  <c r="P1346" i="80"/>
  <c r="Q1345" i="80"/>
  <c r="P1345" i="80"/>
  <c r="Q1344" i="80"/>
  <c r="R1344" i="80"/>
  <c r="P1344" i="80"/>
  <c r="Q1343" i="80"/>
  <c r="R1343" i="80"/>
  <c r="P1343" i="80"/>
  <c r="Q1342" i="80"/>
  <c r="P1342" i="80"/>
  <c r="Q1341" i="80"/>
  <c r="P1341" i="80"/>
  <c r="Q1340" i="80"/>
  <c r="R1340" i="80"/>
  <c r="P1340" i="80"/>
  <c r="Q1339" i="80"/>
  <c r="P1339" i="80"/>
  <c r="Q1338" i="80"/>
  <c r="R1338" i="80"/>
  <c r="P1338" i="80"/>
  <c r="Q1337" i="80"/>
  <c r="S1337" i="80"/>
  <c r="P1337" i="80"/>
  <c r="Q1336" i="80"/>
  <c r="R1336" i="80"/>
  <c r="P1336" i="80"/>
  <c r="Q1335" i="80"/>
  <c r="S1335" i="80"/>
  <c r="P1335" i="80"/>
  <c r="Q1334" i="80"/>
  <c r="R1334" i="80"/>
  <c r="P1334" i="80"/>
  <c r="Q1333" i="80"/>
  <c r="P1333" i="80"/>
  <c r="Q1332" i="80"/>
  <c r="R1332" i="80"/>
  <c r="P1332" i="80"/>
  <c r="Q1331" i="80"/>
  <c r="S1331" i="80"/>
  <c r="P1331" i="80"/>
  <c r="Q1330" i="80"/>
  <c r="R1330" i="80"/>
  <c r="P1330" i="80"/>
  <c r="Q1329" i="80"/>
  <c r="R1329" i="80"/>
  <c r="P1329" i="80"/>
  <c r="Q1328" i="80"/>
  <c r="R1328" i="80"/>
  <c r="P1328" i="80"/>
  <c r="Q1327" i="80"/>
  <c r="R1327" i="80"/>
  <c r="P1327" i="80"/>
  <c r="Q1326" i="80"/>
  <c r="R1326" i="80"/>
  <c r="P1326" i="80"/>
  <c r="Q1325" i="80"/>
  <c r="R1325" i="80"/>
  <c r="P1325" i="80"/>
  <c r="Q1324" i="80"/>
  <c r="R1324" i="80"/>
  <c r="P1324" i="80"/>
  <c r="Q1323" i="80"/>
  <c r="R1323" i="80"/>
  <c r="P1323" i="80"/>
  <c r="Q1322" i="80"/>
  <c r="S1322" i="80"/>
  <c r="P1322" i="80"/>
  <c r="Q1321" i="80"/>
  <c r="R1321" i="80"/>
  <c r="P1321" i="80"/>
  <c r="Q1320" i="80"/>
  <c r="S1320" i="80"/>
  <c r="P1320" i="80"/>
  <c r="Q1319" i="80"/>
  <c r="R1319" i="80"/>
  <c r="P1319" i="80"/>
  <c r="Q1318" i="80"/>
  <c r="R1318" i="80"/>
  <c r="P1318" i="80"/>
  <c r="Q1317" i="80"/>
  <c r="P1317" i="80"/>
  <c r="Q1316" i="80"/>
  <c r="S1316" i="80"/>
  <c r="P1316" i="80"/>
  <c r="Q1315" i="80"/>
  <c r="R1315" i="80"/>
  <c r="P1315" i="80"/>
  <c r="Q1314" i="80"/>
  <c r="S1314" i="80"/>
  <c r="P1314" i="80"/>
  <c r="Q1313" i="80"/>
  <c r="R1313" i="80"/>
  <c r="P1313" i="80"/>
  <c r="Q1312" i="80"/>
  <c r="R1312" i="80"/>
  <c r="P1312" i="80"/>
  <c r="Q1311" i="80"/>
  <c r="P1311" i="80"/>
  <c r="Q1310" i="80"/>
  <c r="R1310" i="80"/>
  <c r="P1310" i="80"/>
  <c r="Q1309" i="80"/>
  <c r="P1309" i="80"/>
  <c r="Q1308" i="80"/>
  <c r="P1308" i="80"/>
  <c r="Q1307" i="80"/>
  <c r="R1307" i="80"/>
  <c r="P1307" i="80"/>
  <c r="Q1306" i="80"/>
  <c r="R1306" i="80"/>
  <c r="P1306" i="80"/>
  <c r="Q1305" i="80"/>
  <c r="R1305" i="80"/>
  <c r="P1305" i="80"/>
  <c r="Q1304" i="80"/>
  <c r="R1304" i="80"/>
  <c r="P1304" i="80"/>
  <c r="Q1303" i="80"/>
  <c r="P1303" i="80"/>
  <c r="Q1302" i="80"/>
  <c r="S1302" i="80"/>
  <c r="P1302" i="80"/>
  <c r="Q1301" i="80"/>
  <c r="R1301" i="80"/>
  <c r="P1301" i="80"/>
  <c r="Q1300" i="80"/>
  <c r="S1300" i="80"/>
  <c r="P1300" i="80"/>
  <c r="Q1299" i="80"/>
  <c r="P1299" i="80"/>
  <c r="Q1298" i="80"/>
  <c r="P1298" i="80"/>
  <c r="Q1297" i="80"/>
  <c r="S1297" i="80"/>
  <c r="P1297" i="80"/>
  <c r="Q1296" i="80"/>
  <c r="S1296" i="80"/>
  <c r="P1296" i="80"/>
  <c r="Q1295" i="80"/>
  <c r="S1295" i="80"/>
  <c r="P1295" i="80"/>
  <c r="Q1294" i="80"/>
  <c r="P1294" i="80"/>
  <c r="Q1293" i="80"/>
  <c r="P1293" i="80"/>
  <c r="Q1292" i="80"/>
  <c r="P1292" i="80"/>
  <c r="Q1291" i="80"/>
  <c r="R1291" i="80"/>
  <c r="P1291" i="80"/>
  <c r="Q1290" i="80"/>
  <c r="R1290" i="80"/>
  <c r="P1290" i="80"/>
  <c r="Q1289" i="80"/>
  <c r="P1289" i="80"/>
  <c r="Q1288" i="80"/>
  <c r="P1288" i="80"/>
  <c r="Q1287" i="80"/>
  <c r="P1287" i="80"/>
  <c r="Q1286" i="80"/>
  <c r="P1286" i="80"/>
  <c r="Q1285" i="80"/>
  <c r="P1285" i="80"/>
  <c r="Q1284" i="80"/>
  <c r="P1284" i="80"/>
  <c r="Q1283" i="80"/>
  <c r="P1283" i="80"/>
  <c r="Q1282" i="80"/>
  <c r="P1282" i="80"/>
  <c r="Q1281" i="80"/>
  <c r="P1281" i="80"/>
  <c r="Q1280" i="80"/>
  <c r="P1280" i="80"/>
  <c r="Q1279" i="80"/>
  <c r="P1279" i="80"/>
  <c r="Q1278" i="80"/>
  <c r="R1278" i="80"/>
  <c r="P1278" i="80"/>
  <c r="Q1277" i="80"/>
  <c r="P1277" i="80"/>
  <c r="Q1276" i="80"/>
  <c r="S1276" i="80"/>
  <c r="P1276" i="80"/>
  <c r="Q1275" i="80"/>
  <c r="P1275" i="80"/>
  <c r="Q1274" i="80"/>
  <c r="P1274" i="80"/>
  <c r="Q1273" i="80"/>
  <c r="R1273" i="80"/>
  <c r="P1273" i="80"/>
  <c r="Q1272" i="80"/>
  <c r="S1272" i="80"/>
  <c r="P1272" i="80"/>
  <c r="Q1271" i="80"/>
  <c r="S1271" i="80"/>
  <c r="P1271" i="80"/>
  <c r="Q1270" i="80"/>
  <c r="P1270" i="80"/>
  <c r="Q1269" i="80"/>
  <c r="R1269" i="80"/>
  <c r="P1269" i="80"/>
  <c r="Q1268" i="80"/>
  <c r="R1268" i="80"/>
  <c r="P1268" i="80"/>
  <c r="Q1267" i="80"/>
  <c r="S1267" i="80"/>
  <c r="P1267" i="80"/>
  <c r="Q1266" i="80"/>
  <c r="P1266" i="80"/>
  <c r="Q1265" i="80"/>
  <c r="R1265" i="80"/>
  <c r="P1265" i="80"/>
  <c r="Q1264" i="80"/>
  <c r="P1264" i="80"/>
  <c r="Q1263" i="80"/>
  <c r="P1263" i="80"/>
  <c r="Q1262" i="80"/>
  <c r="P1262" i="80"/>
  <c r="Q1261" i="80"/>
  <c r="S1261" i="80"/>
  <c r="P1261" i="80"/>
  <c r="Q1260" i="80"/>
  <c r="R1260" i="80"/>
  <c r="P1260" i="80"/>
  <c r="Q1259" i="80"/>
  <c r="P1259" i="80"/>
  <c r="Q1258" i="80"/>
  <c r="P1258" i="80"/>
  <c r="Q1257" i="80"/>
  <c r="P1257" i="80"/>
  <c r="Q1256" i="80"/>
  <c r="S1256" i="80"/>
  <c r="P1256" i="80"/>
  <c r="Q1255" i="80"/>
  <c r="P1255" i="80"/>
  <c r="Q1254" i="80"/>
  <c r="R1254" i="80"/>
  <c r="P1254" i="80"/>
  <c r="Q1253" i="80"/>
  <c r="R1253" i="80"/>
  <c r="P1253" i="80"/>
  <c r="Q1252" i="80"/>
  <c r="P1252" i="80"/>
  <c r="Q1251" i="80"/>
  <c r="R1251" i="80"/>
  <c r="P1251" i="80"/>
  <c r="Q1250" i="80"/>
  <c r="R1250" i="80"/>
  <c r="P1250" i="80"/>
  <c r="Q1249" i="80"/>
  <c r="R1249" i="80"/>
  <c r="P1249" i="80"/>
  <c r="Q1248" i="80"/>
  <c r="R1248" i="80"/>
  <c r="P1248" i="80"/>
  <c r="Q1247" i="80"/>
  <c r="R1247" i="80"/>
  <c r="P1247" i="80"/>
  <c r="Q1246" i="80"/>
  <c r="R1246" i="80"/>
  <c r="P1246" i="80"/>
  <c r="Q1245" i="80"/>
  <c r="R1245" i="80"/>
  <c r="P1245" i="80"/>
  <c r="Q1244" i="80"/>
  <c r="P1244" i="80"/>
  <c r="Q1243" i="80"/>
  <c r="P1243" i="80"/>
  <c r="Q1242" i="80"/>
  <c r="P1242" i="80"/>
  <c r="Q1241" i="80"/>
  <c r="R1241" i="80"/>
  <c r="P1241" i="80"/>
  <c r="Q1240" i="80"/>
  <c r="P1240" i="80"/>
  <c r="Q1239" i="80"/>
  <c r="P1239" i="80"/>
  <c r="Q1238" i="80"/>
  <c r="P1238" i="80"/>
  <c r="Q1237" i="80"/>
  <c r="P1237" i="80"/>
  <c r="Q1236" i="80"/>
  <c r="S1236" i="80"/>
  <c r="P1236" i="80"/>
  <c r="Q1235" i="80"/>
  <c r="R1235" i="80"/>
  <c r="P1235" i="80"/>
  <c r="Q1234" i="80"/>
  <c r="S1234" i="80"/>
  <c r="P1234" i="80"/>
  <c r="Q1233" i="80"/>
  <c r="P1233" i="80"/>
  <c r="Q1232" i="80"/>
  <c r="P1232" i="80"/>
  <c r="Q1231" i="80"/>
  <c r="P1231" i="80"/>
  <c r="Q1230" i="80"/>
  <c r="P1230" i="80"/>
  <c r="Q1229" i="80"/>
  <c r="P1229" i="80"/>
  <c r="Q1228" i="80"/>
  <c r="P1228" i="80"/>
  <c r="Q1227" i="80"/>
  <c r="P1227" i="80"/>
  <c r="Q1226" i="80"/>
  <c r="R1226" i="80"/>
  <c r="P1226" i="80"/>
  <c r="Q1225" i="80"/>
  <c r="P1225" i="80"/>
  <c r="Q1224" i="80"/>
  <c r="R1224" i="80"/>
  <c r="P1224" i="80"/>
  <c r="Q1223" i="80"/>
  <c r="P1223" i="80"/>
  <c r="Q1222" i="80"/>
  <c r="P1222" i="80"/>
  <c r="Q1221" i="80"/>
  <c r="P1221" i="80"/>
  <c r="Q1220" i="80"/>
  <c r="S1220" i="80"/>
  <c r="P1220" i="80"/>
  <c r="Q1219" i="80"/>
  <c r="P1219" i="80"/>
  <c r="Q1218" i="80"/>
  <c r="S1218" i="80"/>
  <c r="P1218" i="80"/>
  <c r="Q1217" i="80"/>
  <c r="P1217" i="80"/>
  <c r="Q1216" i="80"/>
  <c r="P1216" i="80"/>
  <c r="Q1215" i="80"/>
  <c r="P1215" i="80"/>
  <c r="Q1214" i="80"/>
  <c r="S1214" i="80"/>
  <c r="P1214" i="80"/>
  <c r="Q1213" i="80"/>
  <c r="R1213" i="80"/>
  <c r="P1213" i="80"/>
  <c r="Q1212" i="80"/>
  <c r="P1212" i="80"/>
  <c r="Q1211" i="80"/>
  <c r="S1211" i="80"/>
  <c r="P1211" i="80"/>
  <c r="Q1210" i="80"/>
  <c r="P1210" i="80"/>
  <c r="Q1209" i="80"/>
  <c r="R1209" i="80"/>
  <c r="P1209" i="80"/>
  <c r="Q1208" i="80"/>
  <c r="S1208" i="80"/>
  <c r="P1208" i="80"/>
  <c r="Q1207" i="80"/>
  <c r="R1207" i="80"/>
  <c r="P1207" i="80"/>
  <c r="Q1206" i="80"/>
  <c r="R1206" i="80"/>
  <c r="P1206" i="80"/>
  <c r="Q1205" i="80"/>
  <c r="P1205" i="80"/>
  <c r="Q1204" i="80"/>
  <c r="P1204" i="80"/>
  <c r="Q1203" i="80"/>
  <c r="R1203" i="80"/>
  <c r="P1203" i="80"/>
  <c r="Q1202" i="80"/>
  <c r="P1202" i="80"/>
  <c r="Q1201" i="80"/>
  <c r="S1201" i="80"/>
  <c r="P1201" i="80"/>
  <c r="Q1200" i="80"/>
  <c r="P1200" i="80"/>
  <c r="Q1199" i="80"/>
  <c r="P1199" i="80"/>
  <c r="Q1198" i="80"/>
  <c r="P1198" i="80"/>
  <c r="Q1197" i="80"/>
  <c r="P1197" i="80"/>
  <c r="Q1196" i="80"/>
  <c r="P1196" i="80"/>
  <c r="Q1195" i="80"/>
  <c r="R1195" i="80"/>
  <c r="P1195" i="80"/>
  <c r="Q1194" i="80"/>
  <c r="P1194" i="80"/>
  <c r="Q1193" i="80"/>
  <c r="P1193" i="80"/>
  <c r="Q1192" i="80"/>
  <c r="P1192" i="80"/>
  <c r="Q1191" i="80"/>
  <c r="S1191" i="80"/>
  <c r="P1191" i="80"/>
  <c r="Q1190" i="80"/>
  <c r="S1190" i="80"/>
  <c r="P1190" i="80"/>
  <c r="Q1189" i="80"/>
  <c r="R1189" i="80"/>
  <c r="P1189" i="80"/>
  <c r="Q1188" i="80"/>
  <c r="R1188" i="80"/>
  <c r="P1188" i="80"/>
  <c r="Q1187" i="80"/>
  <c r="S1187" i="80"/>
  <c r="P1187" i="80"/>
  <c r="Q1186" i="80"/>
  <c r="S1186" i="80"/>
  <c r="P1186" i="80"/>
  <c r="Q1185" i="80"/>
  <c r="P1185" i="80"/>
  <c r="Q1184" i="80"/>
  <c r="R1184" i="80"/>
  <c r="P1184" i="80"/>
  <c r="Q1183" i="80"/>
  <c r="S1183" i="80"/>
  <c r="P1183" i="80"/>
  <c r="Q1182" i="80"/>
  <c r="S1182" i="80"/>
  <c r="P1182" i="80"/>
  <c r="Q1181" i="80"/>
  <c r="P1181" i="80"/>
  <c r="Q1180" i="80"/>
  <c r="P1180" i="80"/>
  <c r="Q1179" i="80"/>
  <c r="R1179" i="80"/>
  <c r="P1179" i="80"/>
  <c r="Q1178" i="80"/>
  <c r="S1178" i="80"/>
  <c r="P1178" i="80"/>
  <c r="Q1177" i="80"/>
  <c r="S1177" i="80"/>
  <c r="P1177" i="80"/>
  <c r="Q1176" i="80"/>
  <c r="R1176" i="80"/>
  <c r="P1176" i="80"/>
  <c r="Q1175" i="80"/>
  <c r="P1175" i="80"/>
  <c r="Q1174" i="80"/>
  <c r="P1174" i="80"/>
  <c r="Q1173" i="80"/>
  <c r="S1173" i="80"/>
  <c r="P1173" i="80"/>
  <c r="Q1172" i="80"/>
  <c r="R1172" i="80"/>
  <c r="P1172" i="80"/>
  <c r="Q1171" i="80"/>
  <c r="P1171" i="80"/>
  <c r="Q1170" i="80"/>
  <c r="P1170" i="80"/>
  <c r="Q1169" i="80"/>
  <c r="P1169" i="80"/>
  <c r="Q1168" i="80"/>
  <c r="S1168" i="80"/>
  <c r="P1168" i="80"/>
  <c r="Q1167" i="80"/>
  <c r="P1167" i="80"/>
  <c r="Q1166" i="80"/>
  <c r="S1166" i="80"/>
  <c r="P1166" i="80"/>
  <c r="Q1165" i="80"/>
  <c r="P1165" i="80"/>
  <c r="Q1164" i="80"/>
  <c r="P1164" i="80"/>
  <c r="Q1163" i="80"/>
  <c r="P1163" i="80"/>
  <c r="Q1162" i="80"/>
  <c r="P1162" i="80"/>
  <c r="Q1161" i="80"/>
  <c r="R1161" i="80"/>
  <c r="P1161" i="80"/>
  <c r="Q1160" i="80"/>
  <c r="R1160" i="80"/>
  <c r="P1160" i="80"/>
  <c r="Q1159" i="80"/>
  <c r="P1159" i="80"/>
  <c r="Q1158" i="80"/>
  <c r="R1158" i="80"/>
  <c r="P1158" i="80"/>
  <c r="Q1157" i="80"/>
  <c r="P1157" i="80"/>
  <c r="Q1156" i="80"/>
  <c r="P1156" i="80"/>
  <c r="Q1155" i="80"/>
  <c r="R1155" i="80"/>
  <c r="P1155" i="80"/>
  <c r="Q1154" i="80"/>
  <c r="P1154" i="80"/>
  <c r="Q1153" i="80"/>
  <c r="P1153" i="80"/>
  <c r="Q1152" i="80"/>
  <c r="S1152" i="80"/>
  <c r="P1152" i="80"/>
  <c r="Q1151" i="80"/>
  <c r="R1151" i="80"/>
  <c r="P1151" i="80"/>
  <c r="Q1150" i="80"/>
  <c r="P1150" i="80"/>
  <c r="Q1149" i="80"/>
  <c r="S1149" i="80"/>
  <c r="P1149" i="80"/>
  <c r="Q1148" i="80"/>
  <c r="P1148" i="80"/>
  <c r="Q1147" i="80"/>
  <c r="P1147" i="80"/>
  <c r="Q1146" i="80"/>
  <c r="P1146" i="80"/>
  <c r="Q1145" i="80"/>
  <c r="R1145" i="80"/>
  <c r="P1145" i="80"/>
  <c r="Q1144" i="80"/>
  <c r="S1144" i="80"/>
  <c r="P1144" i="80"/>
  <c r="Q1143" i="80"/>
  <c r="P1143" i="80"/>
  <c r="Q1142" i="80"/>
  <c r="R1142" i="80"/>
  <c r="P1142" i="80"/>
  <c r="Q1141" i="80"/>
  <c r="P1141" i="80"/>
  <c r="Q1140" i="80"/>
  <c r="R1140" i="80"/>
  <c r="P1140" i="80"/>
  <c r="Q1139" i="80"/>
  <c r="P1139" i="80"/>
  <c r="Q1138" i="80"/>
  <c r="R1138" i="80"/>
  <c r="P1138" i="80"/>
  <c r="Q1137" i="80"/>
  <c r="P1137" i="80"/>
  <c r="Q1136" i="80"/>
  <c r="P1136" i="80"/>
  <c r="Q1135" i="80"/>
  <c r="P1135" i="80"/>
  <c r="Q1134" i="80"/>
  <c r="S1134" i="80"/>
  <c r="P1134" i="80"/>
  <c r="Q1133" i="80"/>
  <c r="P1133" i="80"/>
  <c r="Q1132" i="80"/>
  <c r="S1132" i="80"/>
  <c r="P1132" i="80"/>
  <c r="Q1131" i="80"/>
  <c r="R1131" i="80"/>
  <c r="P1131" i="80"/>
  <c r="Q1130" i="80"/>
  <c r="P1130" i="80"/>
  <c r="Q1129" i="80"/>
  <c r="R1129" i="80"/>
  <c r="P1129" i="80"/>
  <c r="Q1128" i="80"/>
  <c r="P1128" i="80"/>
  <c r="Q1127" i="80"/>
  <c r="R1127" i="80"/>
  <c r="P1127" i="80"/>
  <c r="Q1126" i="80"/>
  <c r="P1126" i="80"/>
  <c r="Q1125" i="80"/>
  <c r="P1125" i="80"/>
  <c r="Q1124" i="80"/>
  <c r="P1124" i="80"/>
  <c r="Q1123" i="80"/>
  <c r="P1123" i="80"/>
  <c r="Q1122" i="80"/>
  <c r="P1122" i="80"/>
  <c r="Q1121" i="80"/>
  <c r="R1121" i="80"/>
  <c r="P1121" i="80"/>
  <c r="Q1120" i="80"/>
  <c r="S1120" i="80"/>
  <c r="P1120" i="80"/>
  <c r="Q1119" i="80"/>
  <c r="P1119" i="80"/>
  <c r="Q1118" i="80"/>
  <c r="P1118" i="80"/>
  <c r="Q1117" i="80"/>
  <c r="S1117" i="80"/>
  <c r="P1117" i="80"/>
  <c r="Q1116" i="80"/>
  <c r="R1116" i="80"/>
  <c r="P1116" i="80"/>
  <c r="Q1115" i="80"/>
  <c r="S1115" i="80"/>
  <c r="P1115" i="80"/>
  <c r="Q1114" i="80"/>
  <c r="S1114" i="80"/>
  <c r="P1114" i="80"/>
  <c r="Q1113" i="80"/>
  <c r="R1113" i="80"/>
  <c r="P1113" i="80"/>
  <c r="Q1112" i="80"/>
  <c r="P1112" i="80"/>
  <c r="Q1111" i="80"/>
  <c r="R1111" i="80"/>
  <c r="P1111" i="80"/>
  <c r="Q1110" i="80"/>
  <c r="P1110" i="80"/>
  <c r="Q1109" i="80"/>
  <c r="S1109" i="80"/>
  <c r="P1109" i="80"/>
  <c r="Q1108" i="80"/>
  <c r="S1108" i="80"/>
  <c r="P1108" i="80"/>
  <c r="Q1107" i="80"/>
  <c r="S1107" i="80"/>
  <c r="P1107" i="80"/>
  <c r="Q1106" i="80"/>
  <c r="S1106" i="80"/>
  <c r="P1106" i="80"/>
  <c r="Q1105" i="80"/>
  <c r="P1105" i="80"/>
  <c r="Q1104" i="80"/>
  <c r="S1104" i="80"/>
  <c r="P1104" i="80"/>
  <c r="Q1103" i="80"/>
  <c r="R1103" i="80"/>
  <c r="P1103" i="80"/>
  <c r="Q1102" i="80"/>
  <c r="S1102" i="80"/>
  <c r="P1102" i="80"/>
  <c r="Q1101" i="80"/>
  <c r="R1101" i="80"/>
  <c r="P1101" i="80"/>
  <c r="Q1100" i="80"/>
  <c r="P1100" i="80"/>
  <c r="Q1099" i="80"/>
  <c r="R1099" i="80"/>
  <c r="S1099" i="80"/>
  <c r="P1099" i="80"/>
  <c r="Q1098" i="80"/>
  <c r="S1098" i="80"/>
  <c r="P1098" i="80"/>
  <c r="Q1097" i="80"/>
  <c r="R1097" i="80"/>
  <c r="P1097" i="80"/>
  <c r="Q1096" i="80"/>
  <c r="R1096" i="80"/>
  <c r="P1096" i="80"/>
  <c r="Q1095" i="80"/>
  <c r="P1095" i="80"/>
  <c r="Q1094" i="80"/>
  <c r="R1094" i="80"/>
  <c r="P1094" i="80"/>
  <c r="Q1093" i="80"/>
  <c r="R1093" i="80"/>
  <c r="P1093" i="80"/>
  <c r="Q1092" i="80"/>
  <c r="P1092" i="80"/>
  <c r="Q1091" i="80"/>
  <c r="R1091" i="80"/>
  <c r="P1091" i="80"/>
  <c r="Q1090" i="80"/>
  <c r="R1090" i="80"/>
  <c r="P1090" i="80"/>
  <c r="Q1089" i="80"/>
  <c r="R1089" i="80"/>
  <c r="P1089" i="80"/>
  <c r="Q1088" i="80"/>
  <c r="S1088" i="80"/>
  <c r="P1088" i="80"/>
  <c r="Q1087" i="80"/>
  <c r="P1087" i="80"/>
  <c r="Q1086" i="80"/>
  <c r="S1086" i="80"/>
  <c r="P1086" i="80"/>
  <c r="Q1085" i="80"/>
  <c r="R1085" i="80"/>
  <c r="P1085" i="80"/>
  <c r="Q1084" i="80"/>
  <c r="P1084" i="80"/>
  <c r="Q1083" i="80"/>
  <c r="S1083" i="80"/>
  <c r="P1083" i="80"/>
  <c r="Q1082" i="80"/>
  <c r="S1082" i="80"/>
  <c r="P1082" i="80"/>
  <c r="Q1081" i="80"/>
  <c r="P1081" i="80"/>
  <c r="Q1080" i="80"/>
  <c r="S1080" i="80"/>
  <c r="P1080" i="80"/>
  <c r="Q1079" i="80"/>
  <c r="R1079" i="80"/>
  <c r="P1079" i="80"/>
  <c r="Q1078" i="80"/>
  <c r="S1078" i="80"/>
  <c r="P1078" i="80"/>
  <c r="Q1077" i="80"/>
  <c r="R1077" i="80"/>
  <c r="P1077" i="80"/>
  <c r="Q1076" i="80"/>
  <c r="R1076" i="80"/>
  <c r="P1076" i="80"/>
  <c r="Q1075" i="80"/>
  <c r="R1075" i="80"/>
  <c r="P1075" i="80"/>
  <c r="Q1074" i="80"/>
  <c r="S1074" i="80"/>
  <c r="P1074" i="80"/>
  <c r="Q1073" i="80"/>
  <c r="P1073" i="80"/>
  <c r="Q1072" i="80"/>
  <c r="R1072" i="80"/>
  <c r="P1072" i="80"/>
  <c r="Q1071" i="80"/>
  <c r="R1071" i="80"/>
  <c r="P1071" i="80"/>
  <c r="Q1070" i="80"/>
  <c r="R1070" i="80"/>
  <c r="P1070" i="80"/>
  <c r="Q1069" i="80"/>
  <c r="R1069" i="80"/>
  <c r="P1069" i="80"/>
  <c r="Q1068" i="80"/>
  <c r="R1068" i="80"/>
  <c r="P1068" i="80"/>
  <c r="Q1067" i="80"/>
  <c r="R1067" i="80"/>
  <c r="P1067" i="80"/>
  <c r="Q1066" i="80"/>
  <c r="P1066" i="80"/>
  <c r="Q1065" i="80"/>
  <c r="R1065" i="80"/>
  <c r="P1065" i="80"/>
  <c r="Q1064" i="80"/>
  <c r="R1064" i="80"/>
  <c r="P1064" i="80"/>
  <c r="Q1063" i="80"/>
  <c r="R1063" i="80"/>
  <c r="P1063" i="80"/>
  <c r="Q1062" i="80"/>
  <c r="S1062" i="80"/>
  <c r="P1062" i="80"/>
  <c r="Q1061" i="80"/>
  <c r="S1061" i="80"/>
  <c r="P1061" i="80"/>
  <c r="Q1060" i="80"/>
  <c r="R1060" i="80"/>
  <c r="P1060" i="80"/>
  <c r="Q1059" i="80"/>
  <c r="R1059" i="80"/>
  <c r="P1059" i="80"/>
  <c r="Q1058" i="80"/>
  <c r="P1058" i="80"/>
  <c r="Q1057" i="80"/>
  <c r="R1057" i="80"/>
  <c r="P1057" i="80"/>
  <c r="Q1056" i="80"/>
  <c r="P1056" i="80"/>
  <c r="Q1055" i="80"/>
  <c r="R1055" i="80"/>
  <c r="P1055" i="80"/>
  <c r="Q1054" i="80"/>
  <c r="P1054" i="80"/>
  <c r="Q1053" i="80"/>
  <c r="S1053" i="80"/>
  <c r="P1053" i="80"/>
  <c r="Q1052" i="80"/>
  <c r="P1052" i="80"/>
  <c r="Q1051" i="80"/>
  <c r="R1051" i="80"/>
  <c r="P1051" i="80"/>
  <c r="Q1050" i="80"/>
  <c r="P1050" i="80"/>
  <c r="Q1049" i="80"/>
  <c r="S1049" i="80"/>
  <c r="P1049" i="80"/>
  <c r="Q1048" i="80"/>
  <c r="S1048" i="80"/>
  <c r="P1048" i="80"/>
  <c r="Q1047" i="80"/>
  <c r="S1047" i="80"/>
  <c r="P1047" i="80"/>
  <c r="Q1046" i="80"/>
  <c r="P1046" i="80"/>
  <c r="Q1045" i="80"/>
  <c r="P1045" i="80"/>
  <c r="Q1044" i="80"/>
  <c r="P1044" i="80"/>
  <c r="Q1043" i="80"/>
  <c r="S1043" i="80"/>
  <c r="P1043" i="80"/>
  <c r="Q1042" i="80"/>
  <c r="R1042" i="80"/>
  <c r="P1042" i="80"/>
  <c r="Q1041" i="80"/>
  <c r="R1041" i="80"/>
  <c r="P1041" i="80"/>
  <c r="Q1040" i="80"/>
  <c r="P1040" i="80"/>
  <c r="Q1039" i="80"/>
  <c r="R1039" i="80"/>
  <c r="P1039" i="80"/>
  <c r="Q1038" i="80"/>
  <c r="R1038" i="80"/>
  <c r="P1038" i="80"/>
  <c r="Q1037" i="80"/>
  <c r="R1037" i="80"/>
  <c r="P1037" i="80"/>
  <c r="Q1036" i="80"/>
  <c r="R1036" i="80"/>
  <c r="P1036" i="80"/>
  <c r="Q1035" i="80"/>
  <c r="R1035" i="80"/>
  <c r="P1035" i="80"/>
  <c r="Q1034" i="80"/>
  <c r="P1034" i="80"/>
  <c r="Q1033" i="80"/>
  <c r="S1033" i="80"/>
  <c r="P1033" i="80"/>
  <c r="Q1032" i="80"/>
  <c r="R1032" i="80"/>
  <c r="P1032" i="80"/>
  <c r="Q1031" i="80"/>
  <c r="R1031" i="80"/>
  <c r="P1031" i="80"/>
  <c r="Q1030" i="80"/>
  <c r="P1030" i="80"/>
  <c r="Q1029" i="80"/>
  <c r="R1029" i="80"/>
  <c r="P1029" i="80"/>
  <c r="Q1028" i="80"/>
  <c r="P1028" i="80"/>
  <c r="Q1027" i="80"/>
  <c r="R1027" i="80"/>
  <c r="P1027" i="80"/>
  <c r="Q1026" i="80"/>
  <c r="R1026" i="80"/>
  <c r="P1026" i="80"/>
  <c r="Q1025" i="80"/>
  <c r="S1025" i="80"/>
  <c r="P1025" i="80"/>
  <c r="Q1024" i="80"/>
  <c r="S1024" i="80"/>
  <c r="P1024" i="80"/>
  <c r="Q1023" i="80"/>
  <c r="P1023" i="80"/>
  <c r="Q1022" i="80"/>
  <c r="R1022" i="80"/>
  <c r="P1022" i="80"/>
  <c r="Q1021" i="80"/>
  <c r="R1021" i="80"/>
  <c r="P1021" i="80"/>
  <c r="Q1020" i="80"/>
  <c r="R1020" i="80"/>
  <c r="P1020" i="80"/>
  <c r="Q1019" i="80"/>
  <c r="P1019" i="80"/>
  <c r="Q1018" i="80"/>
  <c r="S1018" i="80"/>
  <c r="P1018" i="80"/>
  <c r="Q1017" i="80"/>
  <c r="R1017" i="80"/>
  <c r="P1017" i="80"/>
  <c r="Q1016" i="80"/>
  <c r="R1016" i="80"/>
  <c r="P1016" i="80"/>
  <c r="Q1015" i="80"/>
  <c r="R1015" i="80"/>
  <c r="P1015" i="80"/>
  <c r="Q1014" i="80"/>
  <c r="P1014" i="80"/>
  <c r="Q1013" i="80"/>
  <c r="P1013" i="80"/>
  <c r="Q1012" i="80"/>
  <c r="R1012" i="80"/>
  <c r="P1012" i="80"/>
  <c r="Q1011" i="80"/>
  <c r="P1011" i="80"/>
  <c r="Q1010" i="80"/>
  <c r="R1010" i="80"/>
  <c r="P1010" i="80"/>
  <c r="Q1009" i="80"/>
  <c r="R1009" i="80"/>
  <c r="P1009" i="80"/>
  <c r="Q1008" i="80"/>
  <c r="P1008" i="80"/>
  <c r="Q1007" i="80"/>
  <c r="R1007" i="80"/>
  <c r="P1007" i="80"/>
  <c r="Q1006" i="80"/>
  <c r="P1006" i="80"/>
  <c r="Q1005" i="80"/>
  <c r="S1005" i="80"/>
  <c r="P1005" i="80"/>
  <c r="Q1004" i="80"/>
  <c r="R1004" i="80"/>
  <c r="P1004" i="80"/>
  <c r="Q1003" i="80"/>
  <c r="R1003" i="80"/>
  <c r="P1003" i="80"/>
  <c r="Q1002" i="80"/>
  <c r="P1002" i="80"/>
  <c r="Q1001" i="80"/>
  <c r="R1001" i="80"/>
  <c r="P1001" i="80"/>
  <c r="Q1000" i="80"/>
  <c r="R1000" i="80"/>
  <c r="P1000" i="80"/>
  <c r="Q999" i="80"/>
  <c r="R999" i="80"/>
  <c r="P999" i="80"/>
  <c r="Q998" i="80"/>
  <c r="P998" i="80"/>
  <c r="Q997" i="80"/>
  <c r="R997" i="80"/>
  <c r="P997" i="80"/>
  <c r="Q996" i="80"/>
  <c r="P996" i="80"/>
  <c r="Q995" i="80"/>
  <c r="R995" i="80"/>
  <c r="P995" i="80"/>
  <c r="Q994" i="80"/>
  <c r="S994" i="80"/>
  <c r="P994" i="80"/>
  <c r="Q993" i="80"/>
  <c r="R993" i="80"/>
  <c r="P993" i="80"/>
  <c r="Q992" i="80"/>
  <c r="P992" i="80"/>
  <c r="Q991" i="80"/>
  <c r="S991" i="80"/>
  <c r="P991" i="80"/>
  <c r="Q990" i="80"/>
  <c r="S990" i="80"/>
  <c r="P990" i="80"/>
  <c r="Q989" i="80"/>
  <c r="P989" i="80"/>
  <c r="Q988" i="80"/>
  <c r="P988" i="80"/>
  <c r="Q987" i="80"/>
  <c r="R987" i="80"/>
  <c r="P987" i="80"/>
  <c r="Q986" i="80"/>
  <c r="S986" i="80"/>
  <c r="P986" i="80"/>
  <c r="Q985" i="80"/>
  <c r="R985" i="80"/>
  <c r="P985" i="80"/>
  <c r="Q984" i="80"/>
  <c r="R984" i="80"/>
  <c r="P984" i="80"/>
  <c r="Q983" i="80"/>
  <c r="P983" i="80"/>
  <c r="Q982" i="80"/>
  <c r="S982" i="80"/>
  <c r="P982" i="80"/>
  <c r="Q981" i="80"/>
  <c r="R981" i="80"/>
  <c r="P981" i="80"/>
  <c r="Q980" i="80"/>
  <c r="P980" i="80"/>
  <c r="Q979" i="80"/>
  <c r="S979" i="80"/>
  <c r="P979" i="80"/>
  <c r="Q978" i="80"/>
  <c r="S978" i="80"/>
  <c r="P978" i="80"/>
  <c r="Q977" i="80"/>
  <c r="R977" i="80"/>
  <c r="P977" i="80"/>
  <c r="Q976" i="80"/>
  <c r="R976" i="80"/>
  <c r="P976" i="80"/>
  <c r="Q975" i="80"/>
  <c r="P975" i="80"/>
  <c r="Q974" i="80"/>
  <c r="R974" i="80"/>
  <c r="P974" i="80"/>
  <c r="Q973" i="80"/>
  <c r="P973" i="80"/>
  <c r="Q972" i="80"/>
  <c r="P972" i="80"/>
  <c r="Q971" i="80"/>
  <c r="P971" i="80"/>
  <c r="Q970" i="80"/>
  <c r="P970" i="80"/>
  <c r="Q969" i="80"/>
  <c r="P969" i="80"/>
  <c r="Q968" i="80"/>
  <c r="P968" i="80"/>
  <c r="Q967" i="80"/>
  <c r="R967" i="80"/>
  <c r="P967" i="80"/>
  <c r="Q966" i="80"/>
  <c r="S966" i="80"/>
  <c r="P966" i="80"/>
  <c r="Q965" i="80"/>
  <c r="P965" i="80"/>
  <c r="Q964" i="80"/>
  <c r="S964" i="80"/>
  <c r="P964" i="80"/>
  <c r="Q963" i="80"/>
  <c r="P963" i="80"/>
  <c r="Q962" i="80"/>
  <c r="S962" i="80"/>
  <c r="P962" i="80"/>
  <c r="Q961" i="80"/>
  <c r="P961" i="80"/>
  <c r="Q960" i="80"/>
  <c r="S960" i="80"/>
  <c r="P960" i="80"/>
  <c r="Q959" i="80"/>
  <c r="P959" i="80"/>
  <c r="Q958" i="80"/>
  <c r="R958" i="80"/>
  <c r="P958" i="80"/>
  <c r="Q957" i="80"/>
  <c r="R957" i="80"/>
  <c r="P957" i="80"/>
  <c r="Q956" i="80"/>
  <c r="P956" i="80"/>
  <c r="Q955" i="80"/>
  <c r="S955" i="80"/>
  <c r="P955" i="80"/>
  <c r="Q954" i="80"/>
  <c r="P954" i="80"/>
  <c r="Q953" i="80"/>
  <c r="R953" i="80"/>
  <c r="P953" i="80"/>
  <c r="Q952" i="80"/>
  <c r="P952" i="80"/>
  <c r="Q951" i="80"/>
  <c r="S951" i="80"/>
  <c r="P951" i="80"/>
  <c r="Q950" i="80"/>
  <c r="S950" i="80"/>
  <c r="P950" i="80"/>
  <c r="Q949" i="80"/>
  <c r="R949" i="80"/>
  <c r="P949" i="80"/>
  <c r="Q948" i="80"/>
  <c r="P948" i="80"/>
  <c r="Q947" i="80"/>
  <c r="P947" i="80"/>
  <c r="Q946" i="80"/>
  <c r="P946" i="80"/>
  <c r="Q945" i="80"/>
  <c r="P945" i="80"/>
  <c r="Q944" i="80"/>
  <c r="R944" i="80"/>
  <c r="P944" i="80"/>
  <c r="Q943" i="80"/>
  <c r="P943" i="80"/>
  <c r="Q942" i="80"/>
  <c r="R942" i="80"/>
  <c r="P942" i="80"/>
  <c r="Q941" i="80"/>
  <c r="R941" i="80"/>
  <c r="P941" i="80"/>
  <c r="Q940" i="80"/>
  <c r="S940" i="80"/>
  <c r="P940" i="80"/>
  <c r="Q939" i="80"/>
  <c r="S939" i="80"/>
  <c r="P939" i="80"/>
  <c r="Q938" i="80"/>
  <c r="S938" i="80"/>
  <c r="P938" i="80"/>
  <c r="Q937" i="80"/>
  <c r="R937" i="80"/>
  <c r="P937" i="80"/>
  <c r="Q936" i="80"/>
  <c r="S936" i="80"/>
  <c r="R936" i="80"/>
  <c r="P936" i="80"/>
  <c r="Q935" i="80"/>
  <c r="R935" i="80"/>
  <c r="P935" i="80"/>
  <c r="Q934" i="80"/>
  <c r="R934" i="80"/>
  <c r="P934" i="80"/>
  <c r="Q933" i="80"/>
  <c r="R933" i="80"/>
  <c r="P933" i="80"/>
  <c r="Q932" i="80"/>
  <c r="R932" i="80"/>
  <c r="P932" i="80"/>
  <c r="Q931" i="80"/>
  <c r="R931" i="80"/>
  <c r="P931" i="80"/>
  <c r="Q930" i="80"/>
  <c r="S930" i="80"/>
  <c r="P930" i="80"/>
  <c r="Q929" i="80"/>
  <c r="R929" i="80"/>
  <c r="P929" i="80"/>
  <c r="Q928" i="80"/>
  <c r="S928" i="80"/>
  <c r="P928" i="80"/>
  <c r="Q927" i="80"/>
  <c r="P927" i="80"/>
  <c r="Q926" i="80"/>
  <c r="P926" i="80"/>
  <c r="Q925" i="80"/>
  <c r="R925" i="80"/>
  <c r="P925" i="80"/>
  <c r="Q924" i="80"/>
  <c r="P924" i="80"/>
  <c r="Q923" i="80"/>
  <c r="P923" i="80"/>
  <c r="Q922" i="80"/>
  <c r="S922" i="80"/>
  <c r="P922" i="80"/>
  <c r="Q921" i="80"/>
  <c r="P921" i="80"/>
  <c r="Q920" i="80"/>
  <c r="S920" i="80"/>
  <c r="P920" i="80"/>
  <c r="Q919" i="80"/>
  <c r="R919" i="80"/>
  <c r="P919" i="80"/>
  <c r="Q918" i="80"/>
  <c r="P918" i="80"/>
  <c r="Q917" i="80"/>
  <c r="R917" i="80"/>
  <c r="P917" i="80"/>
  <c r="Q916" i="80"/>
  <c r="S916" i="80"/>
  <c r="P916" i="80"/>
  <c r="Q915" i="80"/>
  <c r="S915" i="80"/>
  <c r="P915" i="80"/>
  <c r="Q914" i="80"/>
  <c r="S914" i="80"/>
  <c r="P914" i="80"/>
  <c r="Q913" i="80"/>
  <c r="S913" i="80"/>
  <c r="P913" i="80"/>
  <c r="Q912" i="80"/>
  <c r="R912" i="80"/>
  <c r="P912" i="80"/>
  <c r="Q911" i="80"/>
  <c r="S911" i="80"/>
  <c r="P911" i="80"/>
  <c r="Q910" i="80"/>
  <c r="S910" i="80"/>
  <c r="P910" i="80"/>
  <c r="Q909" i="80"/>
  <c r="R909" i="80"/>
  <c r="P909" i="80"/>
  <c r="Q908" i="80"/>
  <c r="S908" i="80"/>
  <c r="P908" i="80"/>
  <c r="Q907" i="80"/>
  <c r="P907" i="80"/>
  <c r="Q906" i="80"/>
  <c r="S906" i="80"/>
  <c r="P906" i="80"/>
  <c r="Q905" i="80"/>
  <c r="S905" i="80"/>
  <c r="P905" i="80"/>
  <c r="Q904" i="80"/>
  <c r="P904" i="80"/>
  <c r="Q903" i="80"/>
  <c r="R903" i="80"/>
  <c r="P903" i="80"/>
  <c r="Q902" i="80"/>
  <c r="P902" i="80"/>
  <c r="Q901" i="80"/>
  <c r="R901" i="80"/>
  <c r="P901" i="80"/>
  <c r="Q900" i="80"/>
  <c r="S900" i="80"/>
  <c r="P900" i="80"/>
  <c r="Q899" i="80"/>
  <c r="R899" i="80"/>
  <c r="P899" i="80"/>
  <c r="Q898" i="80"/>
  <c r="S898" i="80"/>
  <c r="P898" i="80"/>
  <c r="Q897" i="80"/>
  <c r="S897" i="80"/>
  <c r="P897" i="80"/>
  <c r="Q896" i="80"/>
  <c r="S896" i="80"/>
  <c r="P896" i="80"/>
  <c r="Q895" i="80"/>
  <c r="S895" i="80"/>
  <c r="P895" i="80"/>
  <c r="Q894" i="80"/>
  <c r="R894" i="80"/>
  <c r="P894" i="80"/>
  <c r="Q893" i="80"/>
  <c r="R893" i="80"/>
  <c r="P893" i="80"/>
  <c r="Q892" i="80"/>
  <c r="R892" i="80"/>
  <c r="P892" i="80"/>
  <c r="Q891" i="80"/>
  <c r="R891" i="80"/>
  <c r="P891" i="80"/>
  <c r="Q890" i="80"/>
  <c r="S890" i="80"/>
  <c r="P890" i="80"/>
  <c r="Q889" i="80"/>
  <c r="P889" i="80"/>
  <c r="Q888" i="80"/>
  <c r="R888" i="80"/>
  <c r="P888" i="80"/>
  <c r="Q887" i="80"/>
  <c r="P887" i="80"/>
  <c r="Q886" i="80"/>
  <c r="R886" i="80"/>
  <c r="P886" i="80"/>
  <c r="Q885" i="80"/>
  <c r="P885" i="80"/>
  <c r="Q884" i="80"/>
  <c r="R884" i="80"/>
  <c r="P884" i="80"/>
  <c r="Q883" i="80"/>
  <c r="R883" i="80"/>
  <c r="P883" i="80"/>
  <c r="Q882" i="80"/>
  <c r="R882" i="80"/>
  <c r="P882" i="80"/>
  <c r="Q881" i="80"/>
  <c r="S881" i="80"/>
  <c r="P881" i="80"/>
  <c r="Q880" i="80"/>
  <c r="S880" i="80"/>
  <c r="P880" i="80"/>
  <c r="Q879" i="80"/>
  <c r="R879" i="80"/>
  <c r="P879" i="80"/>
  <c r="Q878" i="80"/>
  <c r="P878" i="80"/>
  <c r="Q877" i="80"/>
  <c r="P877" i="80"/>
  <c r="Q876" i="80"/>
  <c r="R876" i="80"/>
  <c r="P876" i="80"/>
  <c r="Q875" i="80"/>
  <c r="R875" i="80"/>
  <c r="P875" i="80"/>
  <c r="Q874" i="80"/>
  <c r="S874" i="80"/>
  <c r="P874" i="80"/>
  <c r="Q873" i="80"/>
  <c r="P873" i="80"/>
  <c r="Q872" i="80"/>
  <c r="R872" i="80"/>
  <c r="P872" i="80"/>
  <c r="Q871" i="80"/>
  <c r="R871" i="80"/>
  <c r="P871" i="80"/>
  <c r="Q870" i="80"/>
  <c r="P870" i="80"/>
  <c r="Q869" i="80"/>
  <c r="R869" i="80"/>
  <c r="P869" i="80"/>
  <c r="Q868" i="80"/>
  <c r="R868" i="80"/>
  <c r="P868" i="80"/>
  <c r="Q867" i="80"/>
  <c r="R867" i="80"/>
  <c r="P867" i="80"/>
  <c r="Q866" i="80"/>
  <c r="R866" i="80"/>
  <c r="P866" i="80"/>
  <c r="Q865" i="80"/>
  <c r="P865" i="80"/>
  <c r="Q864" i="80"/>
  <c r="R864" i="80"/>
  <c r="P864" i="80"/>
  <c r="Q863" i="80"/>
  <c r="R863" i="80"/>
  <c r="P863" i="80"/>
  <c r="Q862" i="80"/>
  <c r="R862" i="80"/>
  <c r="P862" i="80"/>
  <c r="Q861" i="80"/>
  <c r="P861" i="80"/>
  <c r="Q860" i="80"/>
  <c r="P860" i="80"/>
  <c r="Q859" i="80"/>
  <c r="P859" i="80"/>
  <c r="Q858" i="80"/>
  <c r="S858" i="80"/>
  <c r="P858" i="80"/>
  <c r="Q857" i="80"/>
  <c r="R857" i="80"/>
  <c r="P857" i="80"/>
  <c r="Q856" i="80"/>
  <c r="S856" i="80"/>
  <c r="P856" i="80"/>
  <c r="Q855" i="80"/>
  <c r="P855" i="80"/>
  <c r="Q854" i="80"/>
  <c r="P854" i="80"/>
  <c r="Q853" i="80"/>
  <c r="P853" i="80"/>
  <c r="Q852" i="80"/>
  <c r="P852" i="80"/>
  <c r="Q851" i="80"/>
  <c r="S851" i="80"/>
  <c r="P851" i="80"/>
  <c r="Q850" i="80"/>
  <c r="R850" i="80"/>
  <c r="P850" i="80"/>
  <c r="Q849" i="80"/>
  <c r="R849" i="80"/>
  <c r="P849" i="80"/>
  <c r="Q848" i="80"/>
  <c r="P848" i="80"/>
  <c r="Q847" i="80"/>
  <c r="R847" i="80"/>
  <c r="P847" i="80"/>
  <c r="Q846" i="80"/>
  <c r="R846" i="80"/>
  <c r="P846" i="80"/>
  <c r="Q845" i="80"/>
  <c r="R845" i="80"/>
  <c r="P845" i="80"/>
  <c r="Q844" i="80"/>
  <c r="P844" i="80"/>
  <c r="Q843" i="80"/>
  <c r="P843" i="80"/>
  <c r="Q842" i="80"/>
  <c r="S842" i="80"/>
  <c r="P842" i="80"/>
  <c r="Q841" i="80"/>
  <c r="P841" i="80"/>
  <c r="Q840" i="80"/>
  <c r="R840" i="80"/>
  <c r="P840" i="80"/>
  <c r="Q839" i="80"/>
  <c r="R839" i="80"/>
  <c r="P839" i="80"/>
  <c r="Q838" i="80"/>
  <c r="R838" i="80"/>
  <c r="P838" i="80"/>
  <c r="Q837" i="80"/>
  <c r="P837" i="80"/>
  <c r="Q836" i="80"/>
  <c r="R836" i="80"/>
  <c r="P836" i="80"/>
  <c r="Q835" i="80"/>
  <c r="P835" i="80"/>
  <c r="Q834" i="80"/>
  <c r="R834" i="80"/>
  <c r="P834" i="80"/>
  <c r="Q833" i="80"/>
  <c r="P833" i="80"/>
  <c r="Q832" i="80"/>
  <c r="S832" i="80"/>
  <c r="P832" i="80"/>
  <c r="Q831" i="80"/>
  <c r="R831" i="80"/>
  <c r="P831" i="80"/>
  <c r="Q830" i="80"/>
  <c r="S830" i="80"/>
  <c r="P830" i="80"/>
  <c r="Q829" i="80"/>
  <c r="R829" i="80"/>
  <c r="P829" i="80"/>
  <c r="Q828" i="80"/>
  <c r="P828" i="80"/>
  <c r="Q827" i="80"/>
  <c r="R827" i="80"/>
  <c r="P827" i="80"/>
  <c r="Q826" i="80"/>
  <c r="S826" i="80"/>
  <c r="P826" i="80"/>
  <c r="Q825" i="80"/>
  <c r="P825" i="80"/>
  <c r="Q824" i="80"/>
  <c r="R824" i="80"/>
  <c r="P824" i="80"/>
  <c r="Q823" i="80"/>
  <c r="R823" i="80"/>
  <c r="P823" i="80"/>
  <c r="Q822" i="80"/>
  <c r="S822" i="80"/>
  <c r="P822" i="80"/>
  <c r="Q821" i="80"/>
  <c r="R821" i="80"/>
  <c r="P821" i="80"/>
  <c r="Q820" i="80"/>
  <c r="R820" i="80"/>
  <c r="P820" i="80"/>
  <c r="Q819" i="80"/>
  <c r="S819" i="80"/>
  <c r="P819" i="80"/>
  <c r="Q818" i="80"/>
  <c r="R818" i="80"/>
  <c r="P818" i="80"/>
  <c r="Q817" i="80"/>
  <c r="S817" i="80"/>
  <c r="P817" i="80"/>
  <c r="Q816" i="80"/>
  <c r="R816" i="80"/>
  <c r="P816" i="80"/>
  <c r="Q815" i="80"/>
  <c r="P815" i="80"/>
  <c r="Q814" i="80"/>
  <c r="S814" i="80"/>
  <c r="P814" i="80"/>
  <c r="Q813" i="80"/>
  <c r="S813" i="80"/>
  <c r="P813" i="80"/>
  <c r="Q812" i="80"/>
  <c r="R812" i="80"/>
  <c r="P812" i="80"/>
  <c r="Q811" i="80"/>
  <c r="S811" i="80"/>
  <c r="P811" i="80"/>
  <c r="Q810" i="80"/>
  <c r="S810" i="80"/>
  <c r="P810" i="80"/>
  <c r="Q809" i="80"/>
  <c r="P809" i="80"/>
  <c r="Q808" i="80"/>
  <c r="S808" i="80"/>
  <c r="P808" i="80"/>
  <c r="Q807" i="80"/>
  <c r="R807" i="80"/>
  <c r="P807" i="80"/>
  <c r="Q806" i="80"/>
  <c r="P806" i="80"/>
  <c r="Q805" i="80"/>
  <c r="R805" i="80"/>
  <c r="P805" i="80"/>
  <c r="Q804" i="80"/>
  <c r="P804" i="80"/>
  <c r="Q803" i="80"/>
  <c r="R803" i="80"/>
  <c r="P803" i="80"/>
  <c r="Q802" i="80"/>
  <c r="P802" i="80"/>
  <c r="Q801" i="80"/>
  <c r="S801" i="80"/>
  <c r="P801" i="80"/>
  <c r="Q800" i="80"/>
  <c r="P800" i="80"/>
  <c r="Q799" i="80"/>
  <c r="P799" i="80"/>
  <c r="Q798" i="80"/>
  <c r="R798" i="80"/>
  <c r="P798" i="80"/>
  <c r="Q797" i="80"/>
  <c r="R797" i="80"/>
  <c r="P797" i="80"/>
  <c r="Q796" i="80"/>
  <c r="S796" i="80"/>
  <c r="P796" i="80"/>
  <c r="Q795" i="80"/>
  <c r="R795" i="80"/>
  <c r="P795" i="80"/>
  <c r="Q794" i="80"/>
  <c r="R794" i="80"/>
  <c r="P794" i="80"/>
  <c r="Q793" i="80"/>
  <c r="P793" i="80"/>
  <c r="Q792" i="80"/>
  <c r="P792" i="80"/>
  <c r="Q791" i="80"/>
  <c r="S791" i="80"/>
  <c r="P791" i="80"/>
  <c r="Q790" i="80"/>
  <c r="S790" i="80"/>
  <c r="P790" i="80"/>
  <c r="Q789" i="80"/>
  <c r="S789" i="80"/>
  <c r="P789" i="80"/>
  <c r="Q788" i="80"/>
  <c r="S788" i="80"/>
  <c r="P788" i="80"/>
  <c r="Q787" i="80"/>
  <c r="R787" i="80"/>
  <c r="P787" i="80"/>
  <c r="Q786" i="80"/>
  <c r="R786" i="80"/>
  <c r="P786" i="80"/>
  <c r="Q785" i="80"/>
  <c r="S785" i="80"/>
  <c r="P785" i="80"/>
  <c r="Q784" i="80"/>
  <c r="S784" i="80"/>
  <c r="P784" i="80"/>
  <c r="Q783" i="80"/>
  <c r="S783" i="80"/>
  <c r="P783" i="80"/>
  <c r="Q782" i="80"/>
  <c r="R782" i="80"/>
  <c r="P782" i="80"/>
  <c r="Q781" i="80"/>
  <c r="S781" i="80"/>
  <c r="P781" i="80"/>
  <c r="Q780" i="80"/>
  <c r="R780" i="80"/>
  <c r="P780" i="80"/>
  <c r="Q779" i="80"/>
  <c r="S779" i="80"/>
  <c r="P779" i="80"/>
  <c r="Q778" i="80"/>
  <c r="R778" i="80"/>
  <c r="P778" i="80"/>
  <c r="Q777" i="80"/>
  <c r="R777" i="80"/>
  <c r="P777" i="80"/>
  <c r="Q776" i="80"/>
  <c r="P776" i="80"/>
  <c r="Q775" i="80"/>
  <c r="R775" i="80"/>
  <c r="P775" i="80"/>
  <c r="Q774" i="80"/>
  <c r="P774" i="80"/>
  <c r="Q773" i="80"/>
  <c r="P773" i="80"/>
  <c r="Q772" i="80"/>
  <c r="R772" i="80"/>
  <c r="P772" i="80"/>
  <c r="Q771" i="80"/>
  <c r="P771" i="80"/>
  <c r="Q770" i="80"/>
  <c r="S770" i="80"/>
  <c r="P770" i="80"/>
  <c r="Q769" i="80"/>
  <c r="S769" i="80"/>
  <c r="P769" i="80"/>
  <c r="Q768" i="80"/>
  <c r="R768" i="80"/>
  <c r="P768" i="80"/>
  <c r="Q767" i="80"/>
  <c r="S767" i="80"/>
  <c r="P767" i="80"/>
  <c r="Q766" i="80"/>
  <c r="S766" i="80"/>
  <c r="P766" i="80"/>
  <c r="Q765" i="80"/>
  <c r="R765" i="80"/>
  <c r="P765" i="80"/>
  <c r="Q764" i="80"/>
  <c r="S764" i="80"/>
  <c r="P764" i="80"/>
  <c r="Q763" i="80"/>
  <c r="P763" i="80"/>
  <c r="Q762" i="80"/>
  <c r="S762" i="80"/>
  <c r="P762" i="80"/>
  <c r="Q761" i="80"/>
  <c r="R761" i="80"/>
  <c r="P761" i="80"/>
  <c r="Q760" i="80"/>
  <c r="S760" i="80"/>
  <c r="P760" i="80"/>
  <c r="Q759" i="80"/>
  <c r="P759" i="80"/>
  <c r="Q758" i="80"/>
  <c r="S758" i="80"/>
  <c r="P758" i="80"/>
  <c r="Q757" i="80"/>
  <c r="P757" i="80"/>
  <c r="Q756" i="80"/>
  <c r="S756" i="80"/>
  <c r="P756" i="80"/>
  <c r="Q755" i="80"/>
  <c r="P755" i="80"/>
  <c r="Q754" i="80"/>
  <c r="P754" i="80"/>
  <c r="Q753" i="80"/>
  <c r="R753" i="80"/>
  <c r="P753" i="80"/>
  <c r="Q752" i="80"/>
  <c r="R752" i="80"/>
  <c r="P752" i="80"/>
  <c r="Q751" i="80"/>
  <c r="S751" i="80"/>
  <c r="P751" i="80"/>
  <c r="Q750" i="80"/>
  <c r="R750" i="80"/>
  <c r="P750" i="80"/>
  <c r="Q749" i="80"/>
  <c r="S749" i="80"/>
  <c r="P749" i="80"/>
  <c r="Q748" i="80"/>
  <c r="S748" i="80"/>
  <c r="P748" i="80"/>
  <c r="Q747" i="80"/>
  <c r="P747" i="80"/>
  <c r="Q746" i="80"/>
  <c r="P746" i="80"/>
  <c r="Q745" i="80"/>
  <c r="P745" i="80"/>
  <c r="Q744" i="80"/>
  <c r="S744" i="80"/>
  <c r="P744" i="80"/>
  <c r="Q743" i="80"/>
  <c r="R743" i="80"/>
  <c r="P743" i="80"/>
  <c r="Q742" i="80"/>
  <c r="S742" i="80"/>
  <c r="P742" i="80"/>
  <c r="Q741" i="80"/>
  <c r="P741" i="80"/>
  <c r="Q740" i="80"/>
  <c r="S740" i="80"/>
  <c r="P740" i="80"/>
  <c r="Q739" i="80"/>
  <c r="S739" i="80"/>
  <c r="P739" i="80"/>
  <c r="Q738" i="80"/>
  <c r="R738" i="80"/>
  <c r="P738" i="80"/>
  <c r="Q737" i="80"/>
  <c r="S737" i="80"/>
  <c r="P737" i="80"/>
  <c r="Q736" i="80"/>
  <c r="S736" i="80"/>
  <c r="P736" i="80"/>
  <c r="Q735" i="80"/>
  <c r="P735" i="80"/>
  <c r="Q734" i="80"/>
  <c r="R734" i="80"/>
  <c r="P734" i="80"/>
  <c r="Q733" i="80"/>
  <c r="S733" i="80"/>
  <c r="P733" i="80"/>
  <c r="Q732" i="80"/>
  <c r="R732" i="80"/>
  <c r="P732" i="80"/>
  <c r="Q731" i="80"/>
  <c r="P731" i="80"/>
  <c r="Q730" i="80"/>
  <c r="P730" i="80"/>
  <c r="Q729" i="80"/>
  <c r="R729" i="80"/>
  <c r="P729" i="80"/>
  <c r="Q728" i="80"/>
  <c r="S728" i="80"/>
  <c r="P728" i="80"/>
  <c r="Q727" i="80"/>
  <c r="P727" i="80"/>
  <c r="Q726" i="80"/>
  <c r="P726" i="80"/>
  <c r="Q725" i="80"/>
  <c r="R725" i="80"/>
  <c r="S725" i="80"/>
  <c r="P725" i="80"/>
  <c r="Q724" i="80"/>
  <c r="P724" i="80"/>
  <c r="Q723" i="80"/>
  <c r="R723" i="80"/>
  <c r="P723" i="80"/>
  <c r="Q722" i="80"/>
  <c r="P722" i="80"/>
  <c r="Q721" i="80"/>
  <c r="R721" i="80"/>
  <c r="P721" i="80"/>
  <c r="Q720" i="80"/>
  <c r="S720" i="80"/>
  <c r="P720" i="80"/>
  <c r="Q719" i="80"/>
  <c r="P719" i="80"/>
  <c r="Q718" i="80"/>
  <c r="S718" i="80"/>
  <c r="P718" i="80"/>
  <c r="Q717" i="80"/>
  <c r="S717" i="80"/>
  <c r="P717" i="80"/>
  <c r="Q716" i="80"/>
  <c r="P716" i="80"/>
  <c r="Q715" i="80"/>
  <c r="P715" i="80"/>
  <c r="Q714" i="80"/>
  <c r="P714" i="80"/>
  <c r="Q713" i="80"/>
  <c r="S713" i="80"/>
  <c r="P713" i="80"/>
  <c r="Q712" i="80"/>
  <c r="S712" i="80"/>
  <c r="P712" i="80"/>
  <c r="Q711" i="80"/>
  <c r="P711" i="80"/>
  <c r="Q710" i="80"/>
  <c r="S710" i="80"/>
  <c r="P710" i="80"/>
  <c r="Q709" i="80"/>
  <c r="R709" i="80"/>
  <c r="P709" i="80"/>
  <c r="Q708" i="80"/>
  <c r="S708" i="80"/>
  <c r="P708" i="80"/>
  <c r="Q707" i="80"/>
  <c r="P707" i="80"/>
  <c r="Q706" i="80"/>
  <c r="S706" i="80"/>
  <c r="P706" i="80"/>
  <c r="Q705" i="80"/>
  <c r="S705" i="80"/>
  <c r="P705" i="80"/>
  <c r="Q704" i="80"/>
  <c r="S704" i="80"/>
  <c r="P704" i="80"/>
  <c r="Q703" i="80"/>
  <c r="P703" i="80"/>
  <c r="Q702" i="80"/>
  <c r="P702" i="80"/>
  <c r="Q701" i="80"/>
  <c r="R701" i="80"/>
  <c r="P701" i="80"/>
  <c r="Q700" i="80"/>
  <c r="S700" i="80"/>
  <c r="P700" i="80"/>
  <c r="Q699" i="80"/>
  <c r="S699" i="80"/>
  <c r="P699" i="80"/>
  <c r="Q698" i="80"/>
  <c r="S698" i="80"/>
  <c r="P698" i="80"/>
  <c r="Q697" i="80"/>
  <c r="S697" i="80"/>
  <c r="P697" i="80"/>
  <c r="Q696" i="80"/>
  <c r="S696" i="80"/>
  <c r="P696" i="80"/>
  <c r="Q695" i="80"/>
  <c r="R695" i="80"/>
  <c r="P695" i="80"/>
  <c r="Q694" i="80"/>
  <c r="P694" i="80"/>
  <c r="Q693" i="80"/>
  <c r="R693" i="80"/>
  <c r="P693" i="80"/>
  <c r="Q692" i="80"/>
  <c r="P692" i="80"/>
  <c r="Q691" i="80"/>
  <c r="S691" i="80"/>
  <c r="P691" i="80"/>
  <c r="Q690" i="80"/>
  <c r="P690" i="80"/>
  <c r="Q689" i="80"/>
  <c r="R689" i="80"/>
  <c r="P689" i="80"/>
  <c r="Q688" i="80"/>
  <c r="S688" i="80"/>
  <c r="P688" i="80"/>
  <c r="Q687" i="80"/>
  <c r="R687" i="80"/>
  <c r="P687" i="80"/>
  <c r="Q686" i="80"/>
  <c r="P686" i="80"/>
  <c r="Q685" i="80"/>
  <c r="S685" i="80"/>
  <c r="P685" i="80"/>
  <c r="Q684" i="80"/>
  <c r="S684" i="80"/>
  <c r="P684" i="80"/>
  <c r="Q683" i="80"/>
  <c r="P683" i="80"/>
  <c r="Q682" i="80"/>
  <c r="S682" i="80"/>
  <c r="P682" i="80"/>
  <c r="Q681" i="80"/>
  <c r="R681" i="80"/>
  <c r="P681" i="80"/>
  <c r="Q680" i="80"/>
  <c r="S680" i="80"/>
  <c r="P680" i="80"/>
  <c r="Q679" i="80"/>
  <c r="S679" i="80"/>
  <c r="P679" i="80"/>
  <c r="Q678" i="80"/>
  <c r="S678" i="80"/>
  <c r="P678" i="80"/>
  <c r="Q677" i="80"/>
  <c r="S677" i="80"/>
  <c r="P677" i="80"/>
  <c r="Q676" i="80"/>
  <c r="S676" i="80"/>
  <c r="R676" i="80"/>
  <c r="P676" i="80"/>
  <c r="Q675" i="80"/>
  <c r="S675" i="80"/>
  <c r="P675" i="80"/>
  <c r="Q674" i="80"/>
  <c r="R674" i="80"/>
  <c r="P674" i="80"/>
  <c r="Q673" i="80"/>
  <c r="S673" i="80"/>
  <c r="R673" i="80"/>
  <c r="P673" i="80"/>
  <c r="Q672" i="80"/>
  <c r="S672" i="80"/>
  <c r="P672" i="80"/>
  <c r="Q671" i="80"/>
  <c r="R671" i="80"/>
  <c r="P671" i="80"/>
  <c r="Q670" i="80"/>
  <c r="R670" i="80"/>
  <c r="P670" i="80"/>
  <c r="Q669" i="80"/>
  <c r="R669" i="80"/>
  <c r="P669" i="80"/>
  <c r="Q668" i="80"/>
  <c r="S668" i="80"/>
  <c r="P668" i="80"/>
  <c r="Q667" i="80"/>
  <c r="P667" i="80"/>
  <c r="Q666" i="80"/>
  <c r="R666" i="80"/>
  <c r="P666" i="80"/>
  <c r="Q665" i="80"/>
  <c r="R665" i="80"/>
  <c r="P665" i="80"/>
  <c r="Q664" i="80"/>
  <c r="P664" i="80"/>
  <c r="Q663" i="80"/>
  <c r="R663" i="80"/>
  <c r="P663" i="80"/>
  <c r="Q662" i="80"/>
  <c r="R662" i="80"/>
  <c r="P662" i="80"/>
  <c r="Q661" i="80"/>
  <c r="P661" i="80"/>
  <c r="Q660" i="80"/>
  <c r="R660" i="80"/>
  <c r="P660" i="80"/>
  <c r="Q659" i="80"/>
  <c r="S659" i="80"/>
  <c r="P659" i="80"/>
  <c r="Q658" i="80"/>
  <c r="R658" i="80"/>
  <c r="P658" i="80"/>
  <c r="Q657" i="80"/>
  <c r="S657" i="80"/>
  <c r="P657" i="80"/>
  <c r="Q656" i="80"/>
  <c r="P656" i="80"/>
  <c r="Q655" i="80"/>
  <c r="S655" i="80"/>
  <c r="P655" i="80"/>
  <c r="Q654" i="80"/>
  <c r="P654" i="80"/>
  <c r="Q653" i="80"/>
  <c r="R653" i="80"/>
  <c r="P653" i="80"/>
  <c r="Q652" i="80"/>
  <c r="R652" i="80"/>
  <c r="P652" i="80"/>
  <c r="Q651" i="80"/>
  <c r="P651" i="80"/>
  <c r="Q650" i="80"/>
  <c r="R650" i="80"/>
  <c r="P650" i="80"/>
  <c r="Q649" i="80"/>
  <c r="P649" i="80"/>
  <c r="Q648" i="80"/>
  <c r="R648" i="80"/>
  <c r="P648" i="80"/>
  <c r="Q647" i="80"/>
  <c r="P647" i="80"/>
  <c r="Q646" i="80"/>
  <c r="S646" i="80"/>
  <c r="P646" i="80"/>
  <c r="Q645" i="80"/>
  <c r="R645" i="80"/>
  <c r="P645" i="80"/>
  <c r="Q644" i="80"/>
  <c r="S644" i="80"/>
  <c r="P644" i="80"/>
  <c r="Q643" i="80"/>
  <c r="R643" i="80"/>
  <c r="P643" i="80"/>
  <c r="Q642" i="80"/>
  <c r="P642" i="80"/>
  <c r="Q641" i="80"/>
  <c r="P641" i="80"/>
  <c r="Q640" i="80"/>
  <c r="S640" i="80"/>
  <c r="P640" i="80"/>
  <c r="Q639" i="80"/>
  <c r="S639" i="80"/>
  <c r="P639" i="80"/>
  <c r="Q638" i="80"/>
  <c r="R638" i="80"/>
  <c r="P638" i="80"/>
  <c r="Q637" i="80"/>
  <c r="P637" i="80"/>
  <c r="Q636" i="80"/>
  <c r="S636" i="80"/>
  <c r="P636" i="80"/>
  <c r="Q635" i="80"/>
  <c r="S635" i="80"/>
  <c r="P635" i="80"/>
  <c r="Q634" i="80"/>
  <c r="R634" i="80"/>
  <c r="P634" i="80"/>
  <c r="Q633" i="80"/>
  <c r="P633" i="80"/>
  <c r="Q632" i="80"/>
  <c r="S632" i="80"/>
  <c r="P632" i="80"/>
  <c r="Q631" i="80"/>
  <c r="S631" i="80"/>
  <c r="P631" i="80"/>
  <c r="Q630" i="80"/>
  <c r="R630" i="80"/>
  <c r="P630" i="80"/>
  <c r="Q629" i="80"/>
  <c r="R629" i="80"/>
  <c r="P629" i="80"/>
  <c r="Q628" i="80"/>
  <c r="P628" i="80"/>
  <c r="Q627" i="80"/>
  <c r="R627" i="80"/>
  <c r="P627" i="80"/>
  <c r="Q626" i="80"/>
  <c r="R626" i="80"/>
  <c r="P626" i="80"/>
  <c r="Q625" i="80"/>
  <c r="R625" i="80"/>
  <c r="P625" i="80"/>
  <c r="Q624" i="80"/>
  <c r="R624" i="80"/>
  <c r="P624" i="80"/>
  <c r="Q623" i="80"/>
  <c r="S623" i="80"/>
  <c r="P623" i="80"/>
  <c r="Q622" i="80"/>
  <c r="R622" i="80"/>
  <c r="P622" i="80"/>
  <c r="Q621" i="80"/>
  <c r="R621" i="80"/>
  <c r="P621" i="80"/>
  <c r="Q620" i="80"/>
  <c r="R620" i="80"/>
  <c r="P620" i="80"/>
  <c r="Q619" i="80"/>
  <c r="S619" i="80"/>
  <c r="P619" i="80"/>
  <c r="Q618" i="80"/>
  <c r="R618" i="80"/>
  <c r="P618" i="80"/>
  <c r="Q617" i="80"/>
  <c r="S617" i="80"/>
  <c r="P617" i="80"/>
  <c r="Q616" i="80"/>
  <c r="R616" i="80"/>
  <c r="P616" i="80"/>
  <c r="Q615" i="80"/>
  <c r="S615" i="80"/>
  <c r="P615" i="80"/>
  <c r="Q614" i="80"/>
  <c r="R614" i="80"/>
  <c r="P614" i="80"/>
  <c r="Q613" i="80"/>
  <c r="P613" i="80"/>
  <c r="Q612" i="80"/>
  <c r="S612" i="80"/>
  <c r="P612" i="80"/>
  <c r="Q611" i="80"/>
  <c r="S611" i="80"/>
  <c r="P611" i="80"/>
  <c r="Q610" i="80"/>
  <c r="R610" i="80"/>
  <c r="P610" i="80"/>
  <c r="Q609" i="80"/>
  <c r="R609" i="80"/>
  <c r="P609" i="80"/>
  <c r="Q608" i="80"/>
  <c r="P608" i="80"/>
  <c r="Q607" i="80"/>
  <c r="R607" i="80"/>
  <c r="P607" i="80"/>
  <c r="Q606" i="80"/>
  <c r="S606" i="80"/>
  <c r="P606" i="80"/>
  <c r="Q605" i="80"/>
  <c r="P605" i="80"/>
  <c r="Q604" i="80"/>
  <c r="R604" i="80"/>
  <c r="P604" i="80"/>
  <c r="Q603" i="80"/>
  <c r="P603" i="80"/>
  <c r="Q602" i="80"/>
  <c r="R602" i="80"/>
  <c r="P602" i="80"/>
  <c r="Q601" i="80"/>
  <c r="R601" i="80"/>
  <c r="P601" i="80"/>
  <c r="Q600" i="80"/>
  <c r="R600" i="80"/>
  <c r="P600" i="80"/>
  <c r="Q599" i="80"/>
  <c r="S599" i="80"/>
  <c r="P599" i="80"/>
  <c r="Q598" i="80"/>
  <c r="S598" i="80"/>
  <c r="P598" i="80"/>
  <c r="Q597" i="80"/>
  <c r="R597" i="80"/>
  <c r="P597" i="80"/>
  <c r="Q596" i="80"/>
  <c r="R596" i="80"/>
  <c r="P596" i="80"/>
  <c r="Q595" i="80"/>
  <c r="R595" i="80"/>
  <c r="P595" i="80"/>
  <c r="Q594" i="80"/>
  <c r="R594" i="80"/>
  <c r="P594" i="80"/>
  <c r="Q593" i="80"/>
  <c r="S593" i="80"/>
  <c r="P593" i="80"/>
  <c r="Q592" i="80"/>
  <c r="S592" i="80"/>
  <c r="P592" i="80"/>
  <c r="Q591" i="80"/>
  <c r="R591" i="80"/>
  <c r="P591" i="80"/>
  <c r="Q590" i="80"/>
  <c r="S590" i="80"/>
  <c r="P590" i="80"/>
  <c r="Q589" i="80"/>
  <c r="S589" i="80"/>
  <c r="P589" i="80"/>
  <c r="Q588" i="80"/>
  <c r="R588" i="80"/>
  <c r="P588" i="80"/>
  <c r="Q587" i="80"/>
  <c r="S587" i="80"/>
  <c r="P587" i="80"/>
  <c r="Q586" i="80"/>
  <c r="P586" i="80"/>
  <c r="Q585" i="80"/>
  <c r="R585" i="80"/>
  <c r="P585" i="80"/>
  <c r="Q584" i="80"/>
  <c r="R584" i="80"/>
  <c r="P584" i="80"/>
  <c r="Q583" i="80"/>
  <c r="S583" i="80"/>
  <c r="P583" i="80"/>
  <c r="Q582" i="80"/>
  <c r="P582" i="80"/>
  <c r="Q581" i="80"/>
  <c r="P581" i="80"/>
  <c r="Q580" i="80"/>
  <c r="S580" i="80"/>
  <c r="P580" i="80"/>
  <c r="Q579" i="80"/>
  <c r="P579" i="80"/>
  <c r="Q578" i="80"/>
  <c r="S578" i="80"/>
  <c r="P578" i="80"/>
  <c r="Q577" i="80"/>
  <c r="R577" i="80"/>
  <c r="P577" i="80"/>
  <c r="Q576" i="80"/>
  <c r="S576" i="80"/>
  <c r="P576" i="80"/>
  <c r="Q575" i="80"/>
  <c r="R575" i="80"/>
  <c r="P575" i="80"/>
  <c r="Q574" i="80"/>
  <c r="R574" i="80"/>
  <c r="P574" i="80"/>
  <c r="Q573" i="80"/>
  <c r="P573" i="80"/>
  <c r="Q572" i="80"/>
  <c r="S572" i="80"/>
  <c r="P572" i="80"/>
  <c r="Q571" i="80"/>
  <c r="R571" i="80"/>
  <c r="P571" i="80"/>
  <c r="Q570" i="80"/>
  <c r="S570" i="80"/>
  <c r="P570" i="80"/>
  <c r="Q569" i="80"/>
  <c r="R569" i="80"/>
  <c r="P569" i="80"/>
  <c r="Q568" i="80"/>
  <c r="R568" i="80"/>
  <c r="P568" i="80"/>
  <c r="Q567" i="80"/>
  <c r="S567" i="80"/>
  <c r="P567" i="80"/>
  <c r="Q566" i="80"/>
  <c r="S566" i="80"/>
  <c r="P566" i="80"/>
  <c r="Q565" i="80"/>
  <c r="P565" i="80"/>
  <c r="Q564" i="80"/>
  <c r="S564" i="80"/>
  <c r="P564" i="80"/>
  <c r="Q563" i="80"/>
  <c r="R563" i="80"/>
  <c r="P563" i="80"/>
  <c r="Q562" i="80"/>
  <c r="P562" i="80"/>
  <c r="Q561" i="80"/>
  <c r="S561" i="80"/>
  <c r="P561" i="80"/>
  <c r="Q560" i="80"/>
  <c r="S560" i="80"/>
  <c r="P560" i="80"/>
  <c r="Q559" i="80"/>
  <c r="R559" i="80"/>
  <c r="P559" i="80"/>
  <c r="Q558" i="80"/>
  <c r="R558" i="80"/>
  <c r="P558" i="80"/>
  <c r="Q557" i="80"/>
  <c r="R557" i="80"/>
  <c r="P557" i="80"/>
  <c r="Q556" i="80"/>
  <c r="R556" i="80"/>
  <c r="P556" i="80"/>
  <c r="Q555" i="80"/>
  <c r="R555" i="80"/>
  <c r="P555" i="80"/>
  <c r="Q554" i="80"/>
  <c r="R554" i="80"/>
  <c r="P554" i="80"/>
  <c r="Q553" i="80"/>
  <c r="S553" i="80"/>
  <c r="P553" i="80"/>
  <c r="Q552" i="80"/>
  <c r="S552" i="80"/>
  <c r="P552" i="80"/>
  <c r="Q551" i="80"/>
  <c r="S551" i="80"/>
  <c r="P551" i="80"/>
  <c r="Q550" i="80"/>
  <c r="S550" i="80"/>
  <c r="P550" i="80"/>
  <c r="Q549" i="80"/>
  <c r="P549" i="80"/>
  <c r="Q548" i="80"/>
  <c r="P548" i="80"/>
  <c r="Q547" i="80"/>
  <c r="P547" i="80"/>
  <c r="Q546" i="80"/>
  <c r="S546" i="80"/>
  <c r="P546" i="80"/>
  <c r="Q545" i="80"/>
  <c r="P545" i="80"/>
  <c r="Q544" i="80"/>
  <c r="P544" i="80"/>
  <c r="Q543" i="80"/>
  <c r="P543" i="80"/>
  <c r="Q542" i="80"/>
  <c r="P542" i="80"/>
  <c r="Q541" i="80"/>
  <c r="S541" i="80"/>
  <c r="P541" i="80"/>
  <c r="Q540" i="80"/>
  <c r="S540" i="80"/>
  <c r="P540" i="80"/>
  <c r="Q539" i="80"/>
  <c r="P539" i="80"/>
  <c r="Q538" i="80"/>
  <c r="R538" i="80"/>
  <c r="P538" i="80"/>
  <c r="Q537" i="80"/>
  <c r="P537" i="80"/>
  <c r="Q536" i="80"/>
  <c r="S536" i="80"/>
  <c r="P536" i="80"/>
  <c r="Q535" i="80"/>
  <c r="P535" i="80"/>
  <c r="Q534" i="80"/>
  <c r="R534" i="80"/>
  <c r="P534" i="80"/>
  <c r="Q533" i="80"/>
  <c r="P533" i="80"/>
  <c r="Q532" i="80"/>
  <c r="R532" i="80"/>
  <c r="P532" i="80"/>
  <c r="Q531" i="80"/>
  <c r="P531" i="80"/>
  <c r="Q530" i="80"/>
  <c r="R530" i="80"/>
  <c r="P530" i="80"/>
  <c r="Q529" i="80"/>
  <c r="S529" i="80"/>
  <c r="R529" i="80"/>
  <c r="P529" i="80"/>
  <c r="Q528" i="80"/>
  <c r="S528" i="80"/>
  <c r="P528" i="80"/>
  <c r="Q527" i="80"/>
  <c r="S527" i="80"/>
  <c r="P527" i="80"/>
  <c r="Q526" i="80"/>
  <c r="P526" i="80"/>
  <c r="Q525" i="80"/>
  <c r="S525" i="80"/>
  <c r="P525" i="80"/>
  <c r="Q524" i="80"/>
  <c r="R524" i="80"/>
  <c r="P524" i="80"/>
  <c r="Q523" i="80"/>
  <c r="S523" i="80"/>
  <c r="P523" i="80"/>
  <c r="Q522" i="80"/>
  <c r="S522" i="80"/>
  <c r="P522" i="80"/>
  <c r="Q521" i="80"/>
  <c r="P521" i="80"/>
  <c r="Q520" i="80"/>
  <c r="P520" i="80"/>
  <c r="Q519" i="80"/>
  <c r="S519" i="80"/>
  <c r="P519" i="80"/>
  <c r="Q518" i="80"/>
  <c r="S518" i="80"/>
  <c r="P518" i="80"/>
  <c r="Q517" i="80"/>
  <c r="R517" i="80"/>
  <c r="P517" i="80"/>
  <c r="Q516" i="80"/>
  <c r="R516" i="80"/>
  <c r="P516" i="80"/>
  <c r="Q515" i="80"/>
  <c r="P515" i="80"/>
  <c r="Q514" i="80"/>
  <c r="R514" i="80"/>
  <c r="P514" i="80"/>
  <c r="Q513" i="80"/>
  <c r="R513" i="80"/>
  <c r="P513" i="80"/>
  <c r="Q512" i="80"/>
  <c r="S512" i="80"/>
  <c r="P512" i="80"/>
  <c r="Q511" i="80"/>
  <c r="P511" i="80"/>
  <c r="Q510" i="80"/>
  <c r="S510" i="80"/>
  <c r="P510" i="80"/>
  <c r="Q509" i="80"/>
  <c r="P509" i="80"/>
  <c r="Q508" i="80"/>
  <c r="P508" i="80"/>
  <c r="Q507" i="80"/>
  <c r="P507" i="80"/>
  <c r="Q506" i="80"/>
  <c r="P506" i="80"/>
  <c r="Q505" i="80"/>
  <c r="P505" i="80"/>
  <c r="Q504" i="80"/>
  <c r="S504" i="80"/>
  <c r="P504" i="80"/>
  <c r="Q503" i="80"/>
  <c r="P503" i="80"/>
  <c r="Q502" i="80"/>
  <c r="R502" i="80"/>
  <c r="P502" i="80"/>
  <c r="Q501" i="80"/>
  <c r="S501" i="80"/>
  <c r="P501" i="80"/>
  <c r="Q500" i="80"/>
  <c r="S500" i="80"/>
  <c r="P500" i="80"/>
  <c r="Q499" i="80"/>
  <c r="R499" i="80"/>
  <c r="P499" i="80"/>
  <c r="Q498" i="80"/>
  <c r="P498" i="80"/>
  <c r="Q497" i="80"/>
  <c r="S497" i="80"/>
  <c r="R497" i="80"/>
  <c r="P497" i="80"/>
  <c r="Q496" i="80"/>
  <c r="R496" i="80"/>
  <c r="P496" i="80"/>
  <c r="Q495" i="80"/>
  <c r="P495" i="80"/>
  <c r="Q494" i="80"/>
  <c r="R494" i="80"/>
  <c r="P494" i="80"/>
  <c r="Q493" i="80"/>
  <c r="S493" i="80"/>
  <c r="P493" i="80"/>
  <c r="Q492" i="80"/>
  <c r="R492" i="80"/>
  <c r="P492" i="80"/>
  <c r="Q491" i="80"/>
  <c r="P491" i="80"/>
  <c r="Q490" i="80"/>
  <c r="R490" i="80"/>
  <c r="P490" i="80"/>
  <c r="Q489" i="80"/>
  <c r="S489" i="80"/>
  <c r="P489" i="80"/>
  <c r="Q488" i="80"/>
  <c r="S488" i="80"/>
  <c r="P488" i="80"/>
  <c r="Q487" i="80"/>
  <c r="P487" i="80"/>
  <c r="Q486" i="80"/>
  <c r="R486" i="80"/>
  <c r="P486" i="80"/>
  <c r="Q485" i="80"/>
  <c r="P485" i="80"/>
  <c r="Q484" i="80"/>
  <c r="R484" i="80"/>
  <c r="P484" i="80"/>
  <c r="Q483" i="80"/>
  <c r="P483" i="80"/>
  <c r="Q482" i="80"/>
  <c r="P482" i="80"/>
  <c r="Q481" i="80"/>
  <c r="S481" i="80"/>
  <c r="P481" i="80"/>
  <c r="Q480" i="80"/>
  <c r="R480" i="80"/>
  <c r="P480" i="80"/>
  <c r="Q479" i="80"/>
  <c r="R479" i="80"/>
  <c r="P479" i="80"/>
  <c r="Q478" i="80"/>
  <c r="R478" i="80"/>
  <c r="P478" i="80"/>
  <c r="Q477" i="80"/>
  <c r="R477" i="80"/>
  <c r="P477" i="80"/>
  <c r="Q476" i="80"/>
  <c r="R476" i="80"/>
  <c r="P476" i="80"/>
  <c r="Q475" i="80"/>
  <c r="R475" i="80"/>
  <c r="P475" i="80"/>
  <c r="Q474" i="80"/>
  <c r="S474" i="80"/>
  <c r="P474" i="80"/>
  <c r="Q473" i="80"/>
  <c r="R473" i="80"/>
  <c r="P473" i="80"/>
  <c r="Q472" i="80"/>
  <c r="R472" i="80"/>
  <c r="P472" i="80"/>
  <c r="Q471" i="80"/>
  <c r="S471" i="80"/>
  <c r="P471" i="80"/>
  <c r="Q470" i="80"/>
  <c r="P470" i="80"/>
  <c r="Q469" i="80"/>
  <c r="S469" i="80"/>
  <c r="P469" i="80"/>
  <c r="Q468" i="80"/>
  <c r="P468" i="80"/>
  <c r="Q467" i="80"/>
  <c r="P467" i="80"/>
  <c r="Q466" i="80"/>
  <c r="R466" i="80"/>
  <c r="P466" i="80"/>
  <c r="Q465" i="80"/>
  <c r="R465" i="80"/>
  <c r="P465" i="80"/>
  <c r="Q464" i="80"/>
  <c r="S464" i="80"/>
  <c r="P464" i="80"/>
  <c r="Q463" i="80"/>
  <c r="P463" i="80"/>
  <c r="Q462" i="80"/>
  <c r="S462" i="80"/>
  <c r="P462" i="80"/>
  <c r="Q461" i="80"/>
  <c r="R461" i="80"/>
  <c r="P461" i="80"/>
  <c r="Q460" i="80"/>
  <c r="R460" i="80"/>
  <c r="P460" i="80"/>
  <c r="Q459" i="80"/>
  <c r="P459" i="80"/>
  <c r="Q458" i="80"/>
  <c r="R458" i="80"/>
  <c r="P458" i="80"/>
  <c r="Q457" i="80"/>
  <c r="S457" i="80"/>
  <c r="P457" i="80"/>
  <c r="Q456" i="80"/>
  <c r="P456" i="80"/>
  <c r="Q455" i="80"/>
  <c r="R455" i="80"/>
  <c r="P455" i="80"/>
  <c r="Q454" i="80"/>
  <c r="S454" i="80"/>
  <c r="P454" i="80"/>
  <c r="Q453" i="80"/>
  <c r="R453" i="80"/>
  <c r="P453" i="80"/>
  <c r="Q452" i="80"/>
  <c r="R452" i="80"/>
  <c r="P452" i="80"/>
  <c r="Q451" i="80"/>
  <c r="P451" i="80"/>
  <c r="Q450" i="80"/>
  <c r="R450" i="80"/>
  <c r="P450" i="80"/>
  <c r="Q449" i="80"/>
  <c r="S449" i="80"/>
  <c r="P449" i="80"/>
  <c r="Q448" i="80"/>
  <c r="P448" i="80"/>
  <c r="Q447" i="80"/>
  <c r="S447" i="80"/>
  <c r="P447" i="80"/>
  <c r="Q446" i="80"/>
  <c r="R446" i="80"/>
  <c r="P446" i="80"/>
  <c r="Q445" i="80"/>
  <c r="S445" i="80"/>
  <c r="P445" i="80"/>
  <c r="Q444" i="80"/>
  <c r="S444" i="80"/>
  <c r="P444" i="80"/>
  <c r="Q443" i="80"/>
  <c r="R443" i="80"/>
  <c r="P443" i="80"/>
  <c r="Q442" i="80"/>
  <c r="S442" i="80"/>
  <c r="P442" i="80"/>
  <c r="Q441" i="80"/>
  <c r="P441" i="80"/>
  <c r="Q440" i="80"/>
  <c r="R440" i="80"/>
  <c r="P440" i="80"/>
  <c r="Q439" i="80"/>
  <c r="R439" i="80"/>
  <c r="P439" i="80"/>
  <c r="Q438" i="80"/>
  <c r="P438" i="80"/>
  <c r="Q437" i="80"/>
  <c r="S437" i="80"/>
  <c r="P437" i="80"/>
  <c r="Q436" i="80"/>
  <c r="P436" i="80"/>
  <c r="Q435" i="80"/>
  <c r="R435" i="80"/>
  <c r="P435" i="80"/>
  <c r="Q434" i="80"/>
  <c r="R434" i="80"/>
  <c r="P434" i="80"/>
  <c r="Q433" i="80"/>
  <c r="R433" i="80"/>
  <c r="P433" i="80"/>
  <c r="Q432" i="80"/>
  <c r="R432" i="80"/>
  <c r="P432" i="80"/>
  <c r="Q431" i="80"/>
  <c r="S431" i="80"/>
  <c r="P431" i="80"/>
  <c r="Q430" i="80"/>
  <c r="R430" i="80"/>
  <c r="P430" i="80"/>
  <c r="Q429" i="80"/>
  <c r="S429" i="80"/>
  <c r="P429" i="80"/>
  <c r="Q428" i="80"/>
  <c r="R428" i="80"/>
  <c r="P428" i="80"/>
  <c r="Q427" i="80"/>
  <c r="S427" i="80"/>
  <c r="P427" i="80"/>
  <c r="Q426" i="80"/>
  <c r="R426" i="80"/>
  <c r="P426" i="80"/>
  <c r="Q425" i="80"/>
  <c r="S425" i="80"/>
  <c r="P425" i="80"/>
  <c r="Q424" i="80"/>
  <c r="S424" i="80"/>
  <c r="P424" i="80"/>
  <c r="Q423" i="80"/>
  <c r="S423" i="80"/>
  <c r="P423" i="80"/>
  <c r="Q422" i="80"/>
  <c r="S422" i="80"/>
  <c r="P422" i="80"/>
  <c r="Q421" i="80"/>
  <c r="S421" i="80"/>
  <c r="P421" i="80"/>
  <c r="Q420" i="80"/>
  <c r="S420" i="80"/>
  <c r="P420" i="80"/>
  <c r="Q419" i="80"/>
  <c r="R419" i="80"/>
  <c r="P419" i="80"/>
  <c r="Q418" i="80"/>
  <c r="P418" i="80"/>
  <c r="Q417" i="80"/>
  <c r="S417" i="80"/>
  <c r="P417" i="80"/>
  <c r="Q416" i="80"/>
  <c r="S416" i="80"/>
  <c r="P416" i="80"/>
  <c r="Q415" i="80"/>
  <c r="R415" i="80"/>
  <c r="P415" i="80"/>
  <c r="Q414" i="80"/>
  <c r="R414" i="80"/>
  <c r="P414" i="80"/>
  <c r="Q413" i="80"/>
  <c r="S413" i="80"/>
  <c r="P413" i="80"/>
  <c r="Q412" i="80"/>
  <c r="S412" i="80"/>
  <c r="P412" i="80"/>
  <c r="Q411" i="80"/>
  <c r="P411" i="80"/>
  <c r="Q410" i="80"/>
  <c r="P410" i="80"/>
  <c r="Q409" i="80"/>
  <c r="R409" i="80"/>
  <c r="P409" i="80"/>
  <c r="Q408" i="80"/>
  <c r="S408" i="80"/>
  <c r="P408" i="80"/>
  <c r="Q407" i="80"/>
  <c r="S407" i="80"/>
  <c r="P407" i="80"/>
  <c r="Q406" i="80"/>
  <c r="S406" i="80"/>
  <c r="P406" i="80"/>
  <c r="Q405" i="80"/>
  <c r="P405" i="80"/>
  <c r="Q404" i="80"/>
  <c r="P404" i="80"/>
  <c r="Q403" i="80"/>
  <c r="R403" i="80"/>
  <c r="P403" i="80"/>
  <c r="Q402" i="80"/>
  <c r="S402" i="80"/>
  <c r="P402" i="80"/>
  <c r="Q401" i="80"/>
  <c r="S401" i="80"/>
  <c r="P401" i="80"/>
  <c r="Q400" i="80"/>
  <c r="S400" i="80"/>
  <c r="P400" i="80"/>
  <c r="Q399" i="80"/>
  <c r="S399" i="80"/>
  <c r="P399" i="80"/>
  <c r="Q398" i="80"/>
  <c r="S398" i="80"/>
  <c r="P398" i="80"/>
  <c r="Q397" i="80"/>
  <c r="P397" i="80"/>
  <c r="Q396" i="80"/>
  <c r="S396" i="80"/>
  <c r="P396" i="80"/>
  <c r="Q395" i="80"/>
  <c r="S395" i="80"/>
  <c r="P395" i="80"/>
  <c r="Q394" i="80"/>
  <c r="S394" i="80"/>
  <c r="P394" i="80"/>
  <c r="Q393" i="80"/>
  <c r="P393" i="80"/>
  <c r="Q392" i="80"/>
  <c r="R392" i="80"/>
  <c r="P392" i="80"/>
  <c r="Q391" i="80"/>
  <c r="P391" i="80"/>
  <c r="Q390" i="80"/>
  <c r="P390" i="80"/>
  <c r="Q389" i="80"/>
  <c r="P389" i="80"/>
  <c r="Q388" i="80"/>
  <c r="S388" i="80"/>
  <c r="P388" i="80"/>
  <c r="Q387" i="80"/>
  <c r="R387" i="80"/>
  <c r="P387" i="80"/>
  <c r="Q386" i="80"/>
  <c r="P386" i="80"/>
  <c r="Q385" i="80"/>
  <c r="P385" i="80"/>
  <c r="Q384" i="80"/>
  <c r="S384" i="80"/>
  <c r="P384" i="80"/>
  <c r="Q383" i="80"/>
  <c r="R383" i="80"/>
  <c r="P383" i="80"/>
  <c r="Q382" i="80"/>
  <c r="R382" i="80"/>
  <c r="P382" i="80"/>
  <c r="Q381" i="80"/>
  <c r="P381" i="80"/>
  <c r="Q380" i="80"/>
  <c r="S380" i="80"/>
  <c r="P380" i="80"/>
  <c r="Q379" i="80"/>
  <c r="S379" i="80"/>
  <c r="P379" i="80"/>
  <c r="Q378" i="80"/>
  <c r="S378" i="80"/>
  <c r="P378" i="80"/>
  <c r="Q377" i="80"/>
  <c r="P377" i="80"/>
  <c r="Q376" i="80"/>
  <c r="R376" i="80"/>
  <c r="P376" i="80"/>
  <c r="Q375" i="80"/>
  <c r="P375" i="80"/>
  <c r="Q374" i="80"/>
  <c r="P374" i="80"/>
  <c r="Q373" i="80"/>
  <c r="S373" i="80"/>
  <c r="P373" i="80"/>
  <c r="Q372" i="80"/>
  <c r="R372" i="80"/>
  <c r="P372" i="80"/>
  <c r="Q371" i="80"/>
  <c r="R371" i="80"/>
  <c r="P371" i="80"/>
  <c r="Q370" i="80"/>
  <c r="S370" i="80"/>
  <c r="P370" i="80"/>
  <c r="Q369" i="80"/>
  <c r="S369" i="80"/>
  <c r="P369" i="80"/>
  <c r="Q368" i="80"/>
  <c r="R368" i="80"/>
  <c r="P368" i="80"/>
  <c r="Q367" i="80"/>
  <c r="S367" i="80"/>
  <c r="P367" i="80"/>
  <c r="Q366" i="80"/>
  <c r="S366" i="80"/>
  <c r="P366" i="80"/>
  <c r="Q365" i="80"/>
  <c r="R365" i="80"/>
  <c r="P365" i="80"/>
  <c r="Q364" i="80"/>
  <c r="R364" i="80"/>
  <c r="P364" i="80"/>
  <c r="Q363" i="80"/>
  <c r="S363" i="80"/>
  <c r="P363" i="80"/>
  <c r="Q362" i="80"/>
  <c r="S362" i="80"/>
  <c r="P362" i="80"/>
  <c r="Q361" i="80"/>
  <c r="P361" i="80"/>
  <c r="Q360" i="80"/>
  <c r="R360" i="80"/>
  <c r="P360" i="80"/>
  <c r="Q359" i="80"/>
  <c r="R359" i="80"/>
  <c r="P359" i="80"/>
  <c r="Q358" i="80"/>
  <c r="S358" i="80"/>
  <c r="P358" i="80"/>
  <c r="Q357" i="80"/>
  <c r="S357" i="80"/>
  <c r="P357" i="80"/>
  <c r="Q356" i="80"/>
  <c r="S356" i="80"/>
  <c r="P356" i="80"/>
  <c r="Q355" i="80"/>
  <c r="S355" i="80"/>
  <c r="P355" i="80"/>
  <c r="Q354" i="80"/>
  <c r="R354" i="80"/>
  <c r="P354" i="80"/>
  <c r="Q353" i="80"/>
  <c r="R353" i="80"/>
  <c r="P353" i="80"/>
  <c r="Q352" i="80"/>
  <c r="R352" i="80"/>
  <c r="P352" i="80"/>
  <c r="Q351" i="80"/>
  <c r="P351" i="80"/>
  <c r="Q350" i="80"/>
  <c r="S350" i="80"/>
  <c r="P350" i="80"/>
  <c r="Q349" i="80"/>
  <c r="S349" i="80"/>
  <c r="P349" i="80"/>
  <c r="Q348" i="80"/>
  <c r="R348" i="80"/>
  <c r="P348" i="80"/>
  <c r="Q347" i="80"/>
  <c r="R347" i="80"/>
  <c r="P347" i="80"/>
  <c r="Q346" i="80"/>
  <c r="R346" i="80"/>
  <c r="P346" i="80"/>
  <c r="Q345" i="80"/>
  <c r="P345" i="80"/>
  <c r="Q344" i="80"/>
  <c r="S344" i="80"/>
  <c r="P344" i="80"/>
  <c r="Q343" i="80"/>
  <c r="P343" i="80"/>
  <c r="Q342" i="80"/>
  <c r="P342" i="80"/>
  <c r="Q341" i="80"/>
  <c r="R341" i="80"/>
  <c r="P341" i="80"/>
  <c r="Q340" i="80"/>
  <c r="R340" i="80"/>
  <c r="P340" i="80"/>
  <c r="Q339" i="80"/>
  <c r="S339" i="80"/>
  <c r="P339" i="80"/>
  <c r="Q338" i="80"/>
  <c r="S338" i="80"/>
  <c r="P338" i="80"/>
  <c r="Q337" i="80"/>
  <c r="R337" i="80"/>
  <c r="P337" i="80"/>
  <c r="Q336" i="80"/>
  <c r="S336" i="80"/>
  <c r="P336" i="80"/>
  <c r="Q335" i="80"/>
  <c r="P335" i="80"/>
  <c r="Q334" i="80"/>
  <c r="R334" i="80"/>
  <c r="P334" i="80"/>
  <c r="Q333" i="80"/>
  <c r="R333" i="80"/>
  <c r="P333" i="80"/>
  <c r="Q332" i="80"/>
  <c r="P332" i="80"/>
  <c r="Q331" i="80"/>
  <c r="P331" i="80"/>
  <c r="Q330" i="80"/>
  <c r="R330" i="80"/>
  <c r="P330" i="80"/>
  <c r="Q329" i="80"/>
  <c r="S329" i="80"/>
  <c r="P329" i="80"/>
  <c r="Q328" i="80"/>
  <c r="P328" i="80"/>
  <c r="Q327" i="80"/>
  <c r="S327" i="80"/>
  <c r="P327" i="80"/>
  <c r="Q326" i="80"/>
  <c r="S326" i="80"/>
  <c r="P326" i="80"/>
  <c r="Q325" i="80"/>
  <c r="S325" i="80"/>
  <c r="P325" i="80"/>
  <c r="Q324" i="80"/>
  <c r="R324" i="80"/>
  <c r="P324" i="80"/>
  <c r="Q323" i="80"/>
  <c r="R323" i="80"/>
  <c r="P323" i="80"/>
  <c r="Q322" i="80"/>
  <c r="S322" i="80"/>
  <c r="P322" i="80"/>
  <c r="Q321" i="80"/>
  <c r="S321" i="80"/>
  <c r="P321" i="80"/>
  <c r="Q320" i="80"/>
  <c r="S320" i="80"/>
  <c r="P320" i="80"/>
  <c r="Q319" i="80"/>
  <c r="P319" i="80"/>
  <c r="Q318" i="80"/>
  <c r="P318" i="80"/>
  <c r="Q317" i="80"/>
  <c r="P317" i="80"/>
  <c r="Q316" i="80"/>
  <c r="R316" i="80"/>
  <c r="P316" i="80"/>
  <c r="Q315" i="80"/>
  <c r="S315" i="80"/>
  <c r="P315" i="80"/>
  <c r="Q314" i="80"/>
  <c r="P314" i="80"/>
  <c r="Q313" i="80"/>
  <c r="R313" i="80"/>
  <c r="P313" i="80"/>
  <c r="Q312" i="80"/>
  <c r="S312" i="80"/>
  <c r="P312" i="80"/>
  <c r="Q311" i="80"/>
  <c r="S311" i="80"/>
  <c r="P311" i="80"/>
  <c r="Q310" i="80"/>
  <c r="S310" i="80"/>
  <c r="P310" i="80"/>
  <c r="Q309" i="80"/>
  <c r="R309" i="80"/>
  <c r="P309" i="80"/>
  <c r="Q308" i="80"/>
  <c r="R308" i="80"/>
  <c r="P308" i="80"/>
  <c r="Q307" i="80"/>
  <c r="R307" i="80"/>
  <c r="P307" i="80"/>
  <c r="Q306" i="80"/>
  <c r="P306" i="80"/>
  <c r="Q305" i="80"/>
  <c r="P305" i="80"/>
  <c r="Q304" i="80"/>
  <c r="S304" i="80"/>
  <c r="P304" i="80"/>
  <c r="Q303" i="80"/>
  <c r="P303" i="80"/>
  <c r="Q302" i="80"/>
  <c r="R302" i="80"/>
  <c r="P302" i="80"/>
  <c r="Q301" i="80"/>
  <c r="S301" i="80"/>
  <c r="P301" i="80"/>
  <c r="Q300" i="80"/>
  <c r="R300" i="80"/>
  <c r="P300" i="80"/>
  <c r="Q299" i="80"/>
  <c r="R299" i="80"/>
  <c r="P299" i="80"/>
  <c r="Q298" i="80"/>
  <c r="S298" i="80"/>
  <c r="P298" i="80"/>
  <c r="Q297" i="80"/>
  <c r="R297" i="80"/>
  <c r="P297" i="80"/>
  <c r="Q296" i="80"/>
  <c r="P296" i="80"/>
  <c r="Q295" i="80"/>
  <c r="S295" i="80"/>
  <c r="P295" i="80"/>
  <c r="Q294" i="80"/>
  <c r="S294" i="80"/>
  <c r="P294" i="80"/>
  <c r="Q293" i="80"/>
  <c r="P293" i="80"/>
  <c r="Q292" i="80"/>
  <c r="R292" i="80"/>
  <c r="P292" i="80"/>
  <c r="Q291" i="80"/>
  <c r="R291" i="80"/>
  <c r="P291" i="80"/>
  <c r="Q290" i="80"/>
  <c r="R290" i="80"/>
  <c r="P290" i="80"/>
  <c r="Q289" i="80"/>
  <c r="S289" i="80"/>
  <c r="P289" i="80"/>
  <c r="Q288" i="80"/>
  <c r="S288" i="80"/>
  <c r="P288" i="80"/>
  <c r="Q287" i="80"/>
  <c r="R287" i="80"/>
  <c r="P287" i="80"/>
  <c r="Q286" i="80"/>
  <c r="R286" i="80"/>
  <c r="P286" i="80"/>
  <c r="Q285" i="80"/>
  <c r="P285" i="80"/>
  <c r="Q284" i="80"/>
  <c r="P284" i="80"/>
  <c r="Q283" i="80"/>
  <c r="S283" i="80"/>
  <c r="P283" i="80"/>
  <c r="Q282" i="80"/>
  <c r="R282" i="80"/>
  <c r="P282" i="80"/>
  <c r="Q281" i="80"/>
  <c r="R281" i="80"/>
  <c r="P281" i="80"/>
  <c r="Q280" i="80"/>
  <c r="R280" i="80"/>
  <c r="P280" i="80"/>
  <c r="Q279" i="80"/>
  <c r="R279" i="80"/>
  <c r="P279" i="80"/>
  <c r="Q278" i="80"/>
  <c r="S278" i="80"/>
  <c r="P278" i="80"/>
  <c r="Q277" i="80"/>
  <c r="S277" i="80"/>
  <c r="P277" i="80"/>
  <c r="Q276" i="80"/>
  <c r="R276" i="80"/>
  <c r="P276" i="80"/>
  <c r="Q275" i="80"/>
  <c r="R275" i="80"/>
  <c r="P275" i="80"/>
  <c r="Q274" i="80"/>
  <c r="R274" i="80"/>
  <c r="P274" i="80"/>
  <c r="Q273" i="80"/>
  <c r="S273" i="80"/>
  <c r="P273" i="80"/>
  <c r="Q272" i="80"/>
  <c r="S272" i="80"/>
  <c r="P272" i="80"/>
  <c r="Q271" i="80"/>
  <c r="P271" i="80"/>
  <c r="Q270" i="80"/>
  <c r="R270" i="80"/>
  <c r="P270" i="80"/>
  <c r="Q269" i="80"/>
  <c r="P269" i="80"/>
  <c r="Q268" i="80"/>
  <c r="S268" i="80"/>
  <c r="P268" i="80"/>
  <c r="Q267" i="80"/>
  <c r="P267" i="80"/>
  <c r="Q266" i="80"/>
  <c r="R266" i="80"/>
  <c r="P266" i="80"/>
  <c r="Q265" i="80"/>
  <c r="P265" i="80"/>
  <c r="Q264" i="80"/>
  <c r="R264" i="80"/>
  <c r="P264" i="80"/>
  <c r="Q263" i="80"/>
  <c r="P263" i="80"/>
  <c r="Q262" i="80"/>
  <c r="P262" i="80"/>
  <c r="Q261" i="80"/>
  <c r="S261" i="80"/>
  <c r="P261" i="80"/>
  <c r="Q260" i="80"/>
  <c r="R260" i="80"/>
  <c r="P260" i="80"/>
  <c r="Q259" i="80"/>
  <c r="R259" i="80"/>
  <c r="P259" i="80"/>
  <c r="Q258" i="80"/>
  <c r="P258" i="80"/>
  <c r="Q257" i="80"/>
  <c r="S257" i="80"/>
  <c r="P257" i="80"/>
  <c r="Q256" i="80"/>
  <c r="P256" i="80"/>
  <c r="Q255" i="80"/>
  <c r="R255" i="80"/>
  <c r="P255" i="80"/>
  <c r="Q254" i="80"/>
  <c r="R254" i="80"/>
  <c r="P254" i="80"/>
  <c r="Q253" i="80"/>
  <c r="R253" i="80"/>
  <c r="P253" i="80"/>
  <c r="Q252" i="80"/>
  <c r="R252" i="80"/>
  <c r="P252" i="80"/>
  <c r="Q251" i="80"/>
  <c r="S251" i="80"/>
  <c r="P251" i="80"/>
  <c r="Q250" i="80"/>
  <c r="R250" i="80"/>
  <c r="P250" i="80"/>
  <c r="Q249" i="80"/>
  <c r="R249" i="80"/>
  <c r="P249" i="80"/>
  <c r="Q248" i="80"/>
  <c r="P248" i="80"/>
  <c r="Q247" i="80"/>
  <c r="S247" i="80"/>
  <c r="P247" i="80"/>
  <c r="Q246" i="80"/>
  <c r="R246" i="80"/>
  <c r="P246" i="80"/>
  <c r="Q245" i="80"/>
  <c r="R245" i="80"/>
  <c r="P245" i="80"/>
  <c r="Q244" i="80"/>
  <c r="P244" i="80"/>
  <c r="Q243" i="80"/>
  <c r="S243" i="80"/>
  <c r="P243" i="80"/>
  <c r="Q242" i="80"/>
  <c r="S242" i="80"/>
  <c r="P242" i="80"/>
  <c r="Q241" i="80"/>
  <c r="S241" i="80"/>
  <c r="P241" i="80"/>
  <c r="Q240" i="80"/>
  <c r="R240" i="80"/>
  <c r="P240" i="80"/>
  <c r="Q239" i="80"/>
  <c r="S239" i="80"/>
  <c r="P239" i="80"/>
  <c r="Q238" i="80"/>
  <c r="S238" i="80"/>
  <c r="P238" i="80"/>
  <c r="Q237" i="80"/>
  <c r="R237" i="80"/>
  <c r="P237" i="80"/>
  <c r="Q236" i="80"/>
  <c r="R236" i="80"/>
  <c r="P236" i="80"/>
  <c r="Q235" i="80"/>
  <c r="P235" i="80"/>
  <c r="Q234" i="80"/>
  <c r="S234" i="80"/>
  <c r="P234" i="80"/>
  <c r="Q233" i="80"/>
  <c r="S233" i="80"/>
  <c r="P233" i="80"/>
  <c r="Q232" i="80"/>
  <c r="R232" i="80"/>
  <c r="P232" i="80"/>
  <c r="Q231" i="80"/>
  <c r="R231" i="80"/>
  <c r="P231" i="80"/>
  <c r="Q230" i="80"/>
  <c r="S230" i="80"/>
  <c r="P230" i="80"/>
  <c r="Q229" i="80"/>
  <c r="S229" i="80"/>
  <c r="P229" i="80"/>
  <c r="Q228" i="80"/>
  <c r="R228" i="80"/>
  <c r="P228" i="80"/>
  <c r="Q227" i="80"/>
  <c r="R227" i="80"/>
  <c r="P227" i="80"/>
  <c r="Q226" i="80"/>
  <c r="S226" i="80"/>
  <c r="P226" i="80"/>
  <c r="Q225" i="80"/>
  <c r="S225" i="80"/>
  <c r="P225" i="80"/>
  <c r="Q224" i="80"/>
  <c r="S224" i="80"/>
  <c r="P224" i="80"/>
  <c r="Q223" i="80"/>
  <c r="P223" i="80"/>
  <c r="Q222" i="80"/>
  <c r="S222" i="80"/>
  <c r="P222" i="80"/>
  <c r="Q221" i="80"/>
  <c r="R221" i="80"/>
  <c r="P221" i="80"/>
  <c r="Q220" i="80"/>
  <c r="R220" i="80"/>
  <c r="P220" i="80"/>
  <c r="Q219" i="80"/>
  <c r="S219" i="80"/>
  <c r="P219" i="80"/>
  <c r="Q218" i="80"/>
  <c r="R218" i="80"/>
  <c r="P218" i="80"/>
  <c r="Q217" i="80"/>
  <c r="R217" i="80"/>
  <c r="P217" i="80"/>
  <c r="Q216" i="80"/>
  <c r="R216" i="80"/>
  <c r="P216" i="80"/>
  <c r="Q215" i="80"/>
  <c r="R215" i="80"/>
  <c r="P215" i="80"/>
  <c r="Q214" i="80"/>
  <c r="R214" i="80"/>
  <c r="P214" i="80"/>
  <c r="Q213" i="80"/>
  <c r="S213" i="80"/>
  <c r="P213" i="80"/>
  <c r="Q212" i="80"/>
  <c r="S212" i="80"/>
  <c r="P212" i="80"/>
  <c r="Q211" i="80"/>
  <c r="P211" i="80"/>
  <c r="Q210" i="80"/>
  <c r="P210" i="80"/>
  <c r="Q209" i="80"/>
  <c r="P209" i="80"/>
  <c r="Q208" i="80"/>
  <c r="P208" i="80"/>
  <c r="Q207" i="80"/>
  <c r="S207" i="80"/>
  <c r="P207" i="80"/>
  <c r="Q206" i="80"/>
  <c r="P206" i="80"/>
  <c r="Q205" i="80"/>
  <c r="R205" i="80"/>
  <c r="P205" i="80"/>
  <c r="Q204" i="80"/>
  <c r="P204" i="80"/>
  <c r="Q203" i="80"/>
  <c r="R203" i="80"/>
  <c r="P203" i="80"/>
  <c r="Q202" i="80"/>
  <c r="P202" i="80"/>
  <c r="Q201" i="80"/>
  <c r="P201" i="80"/>
  <c r="Q200" i="80"/>
  <c r="R200" i="80"/>
  <c r="P200" i="80"/>
  <c r="Q199" i="80"/>
  <c r="P199" i="80"/>
  <c r="Q198" i="80"/>
  <c r="R198" i="80"/>
  <c r="P198" i="80"/>
  <c r="Q197" i="80"/>
  <c r="S197" i="80"/>
  <c r="P197" i="80"/>
  <c r="Q196" i="80"/>
  <c r="P196" i="80"/>
  <c r="Q195" i="80"/>
  <c r="S195" i="80"/>
  <c r="P195" i="80"/>
  <c r="Q194" i="80"/>
  <c r="P194" i="80"/>
  <c r="Q193" i="80"/>
  <c r="R193" i="80"/>
  <c r="P193" i="80"/>
  <c r="Q192" i="80"/>
  <c r="R192" i="80"/>
  <c r="P192" i="80"/>
  <c r="Q191" i="80"/>
  <c r="R191" i="80"/>
  <c r="P191" i="80"/>
  <c r="Q190" i="80"/>
  <c r="R190" i="80"/>
  <c r="P190" i="80"/>
  <c r="Q189" i="80"/>
  <c r="R189" i="80"/>
  <c r="P189" i="80"/>
  <c r="Q188" i="80"/>
  <c r="P188" i="80"/>
  <c r="Q187" i="80"/>
  <c r="S187" i="80"/>
  <c r="P187" i="80"/>
  <c r="Q186" i="80"/>
  <c r="S186" i="80"/>
  <c r="P186" i="80"/>
  <c r="Q185" i="80"/>
  <c r="P185" i="80"/>
  <c r="Q184" i="80"/>
  <c r="R184" i="80"/>
  <c r="P184" i="80"/>
  <c r="Q183" i="80"/>
  <c r="P183" i="80"/>
  <c r="Q182" i="80"/>
  <c r="R182" i="80"/>
  <c r="P182" i="80"/>
  <c r="Q181" i="80"/>
  <c r="R181" i="80"/>
  <c r="P181" i="80"/>
  <c r="Q180" i="80"/>
  <c r="S180" i="80"/>
  <c r="P180" i="80"/>
  <c r="Q179" i="80"/>
  <c r="R179" i="80"/>
  <c r="P179" i="80"/>
  <c r="Q178" i="80"/>
  <c r="S178" i="80"/>
  <c r="P178" i="80"/>
  <c r="Q177" i="80"/>
  <c r="P177" i="80"/>
  <c r="Q176" i="80"/>
  <c r="P176" i="80"/>
  <c r="Q175" i="80"/>
  <c r="S175" i="80"/>
  <c r="P175" i="80"/>
  <c r="Q174" i="80"/>
  <c r="S174" i="80"/>
  <c r="P174" i="80"/>
  <c r="Q173" i="80"/>
  <c r="S173" i="80"/>
  <c r="P173" i="80"/>
  <c r="Q172" i="80"/>
  <c r="P172" i="80"/>
  <c r="Q171" i="80"/>
  <c r="S171" i="80"/>
  <c r="P171" i="80"/>
  <c r="Q170" i="80"/>
  <c r="S170" i="80"/>
  <c r="P170" i="80"/>
  <c r="Q169" i="80"/>
  <c r="R169" i="80"/>
  <c r="P169" i="80"/>
  <c r="Q168" i="80"/>
  <c r="P168" i="80"/>
  <c r="Q167" i="80"/>
  <c r="P167" i="80"/>
  <c r="Q166" i="80"/>
  <c r="R166" i="80"/>
  <c r="P166" i="80"/>
  <c r="Q165" i="80"/>
  <c r="S165" i="80"/>
  <c r="P165" i="80"/>
  <c r="Q164" i="80"/>
  <c r="S164" i="80"/>
  <c r="P164" i="80"/>
  <c r="Q163" i="80"/>
  <c r="P163" i="80"/>
  <c r="Q162" i="80"/>
  <c r="S162" i="80"/>
  <c r="P162" i="80"/>
  <c r="Q161" i="80"/>
  <c r="R161" i="80"/>
  <c r="P161" i="80"/>
  <c r="Q160" i="80"/>
  <c r="P160" i="80"/>
  <c r="Q159" i="80"/>
  <c r="P159" i="80"/>
  <c r="Q158" i="80"/>
  <c r="R158" i="80"/>
  <c r="P158" i="80"/>
  <c r="Q157" i="80"/>
  <c r="P157" i="80"/>
  <c r="Q156" i="80"/>
  <c r="S156" i="80"/>
  <c r="P156" i="80"/>
  <c r="Q155" i="80"/>
  <c r="S155" i="80"/>
  <c r="P155" i="80"/>
  <c r="Q154" i="80"/>
  <c r="P154" i="80"/>
  <c r="Q153" i="80"/>
  <c r="R153" i="80"/>
  <c r="P153" i="80"/>
  <c r="Q152" i="80"/>
  <c r="R152" i="80"/>
  <c r="P152" i="80"/>
  <c r="Q151" i="80"/>
  <c r="R151" i="80"/>
  <c r="P151" i="80"/>
  <c r="Q150" i="80"/>
  <c r="S150" i="80"/>
  <c r="P150" i="80"/>
  <c r="Q149" i="80"/>
  <c r="R149" i="80"/>
  <c r="P149" i="80"/>
  <c r="Q148" i="80"/>
  <c r="R148" i="80"/>
  <c r="P148" i="80"/>
  <c r="Q147" i="80"/>
  <c r="R147" i="80"/>
  <c r="P147" i="80"/>
  <c r="Q146" i="80"/>
  <c r="S146" i="80"/>
  <c r="P146" i="80"/>
  <c r="Q145" i="80"/>
  <c r="R145" i="80"/>
  <c r="P145" i="80"/>
  <c r="Q144" i="80"/>
  <c r="R144" i="80"/>
  <c r="P144" i="80"/>
  <c r="Q143" i="80"/>
  <c r="P143" i="80"/>
  <c r="Q142" i="80"/>
  <c r="P142" i="80"/>
  <c r="Q141" i="80"/>
  <c r="R141" i="80"/>
  <c r="P141" i="80"/>
  <c r="Q140" i="80"/>
  <c r="S140" i="80"/>
  <c r="P140" i="80"/>
  <c r="Q139" i="80"/>
  <c r="P139" i="80"/>
  <c r="Q138" i="80"/>
  <c r="R138" i="80"/>
  <c r="P138" i="80"/>
  <c r="Q137" i="80"/>
  <c r="P137" i="80"/>
  <c r="Q136" i="80"/>
  <c r="S136" i="80"/>
  <c r="P136" i="80"/>
  <c r="Q135" i="80"/>
  <c r="P135" i="80"/>
  <c r="Q134" i="80"/>
  <c r="S134" i="80"/>
  <c r="P134" i="80"/>
  <c r="Q133" i="80"/>
  <c r="R133" i="80"/>
  <c r="P133" i="80"/>
  <c r="Q132" i="80"/>
  <c r="S132" i="80"/>
  <c r="P132" i="80"/>
  <c r="Q131" i="80"/>
  <c r="S131" i="80"/>
  <c r="P131" i="80"/>
  <c r="Q130" i="80"/>
  <c r="R130" i="80"/>
  <c r="P130" i="80"/>
  <c r="Q129" i="80"/>
  <c r="R129" i="80"/>
  <c r="P129" i="80"/>
  <c r="Q128" i="80"/>
  <c r="R128" i="80"/>
  <c r="P128" i="80"/>
  <c r="Q127" i="80"/>
  <c r="S127" i="80"/>
  <c r="P127" i="80"/>
  <c r="Q126" i="80"/>
  <c r="R126" i="80"/>
  <c r="P126" i="80"/>
  <c r="Q125" i="80"/>
  <c r="P125" i="80"/>
  <c r="Q124" i="80"/>
  <c r="S124" i="80"/>
  <c r="P124" i="80"/>
  <c r="Q123" i="80"/>
  <c r="P123" i="80"/>
  <c r="Q122" i="80"/>
  <c r="R122" i="80"/>
  <c r="P122" i="80"/>
  <c r="Q121" i="80"/>
  <c r="S121" i="80"/>
  <c r="P121" i="80"/>
  <c r="Q120" i="80"/>
  <c r="S120" i="80"/>
  <c r="P120" i="80"/>
  <c r="Q119" i="80"/>
  <c r="P119" i="80"/>
  <c r="Q118" i="80"/>
  <c r="S118" i="80"/>
  <c r="P118" i="80"/>
  <c r="Q117" i="80"/>
  <c r="S117" i="80"/>
  <c r="P117" i="80"/>
  <c r="Q116" i="80"/>
  <c r="R116" i="80"/>
  <c r="P116" i="80"/>
  <c r="Q115" i="80"/>
  <c r="P115" i="80"/>
  <c r="Q114" i="80"/>
  <c r="S114" i="80"/>
  <c r="P114" i="80"/>
  <c r="Q113" i="80"/>
  <c r="R113" i="80"/>
  <c r="P113" i="80"/>
  <c r="Q112" i="80"/>
  <c r="R112" i="80"/>
  <c r="P112" i="80"/>
  <c r="Q111" i="80"/>
  <c r="R111" i="80"/>
  <c r="P111" i="80"/>
  <c r="Q110" i="80"/>
  <c r="P110" i="80"/>
  <c r="Q109" i="80"/>
  <c r="S109" i="80"/>
  <c r="P109" i="80"/>
  <c r="Q108" i="80"/>
  <c r="R108" i="80"/>
  <c r="P108" i="80"/>
  <c r="Q107" i="80"/>
  <c r="R107" i="80"/>
  <c r="P107" i="80"/>
  <c r="Q106" i="80"/>
  <c r="R106" i="80"/>
  <c r="P106" i="80"/>
  <c r="Q105" i="80"/>
  <c r="R105" i="80"/>
  <c r="P105" i="80"/>
  <c r="Q104" i="80"/>
  <c r="S104" i="80"/>
  <c r="R104" i="80"/>
  <c r="P104" i="80"/>
  <c r="Q103" i="80"/>
  <c r="P103" i="80"/>
  <c r="Q102" i="80"/>
  <c r="R102" i="80"/>
  <c r="P102" i="80"/>
  <c r="Q101" i="80"/>
  <c r="P101" i="80"/>
  <c r="Q100" i="80"/>
  <c r="S100" i="80"/>
  <c r="P100" i="80"/>
  <c r="Q99" i="80"/>
  <c r="S99" i="80"/>
  <c r="P99" i="80"/>
  <c r="Q98" i="80"/>
  <c r="P98" i="80"/>
  <c r="Q97" i="80"/>
  <c r="R97" i="80"/>
  <c r="P97" i="80"/>
  <c r="Q96" i="80"/>
  <c r="S96" i="80"/>
  <c r="P96" i="80"/>
  <c r="Q95" i="80"/>
  <c r="R95" i="80"/>
  <c r="P95" i="80"/>
  <c r="Q94" i="80"/>
  <c r="P94" i="80"/>
  <c r="Q93" i="80"/>
  <c r="R93" i="80"/>
  <c r="P93" i="80"/>
  <c r="Q92" i="80"/>
  <c r="P92" i="80"/>
  <c r="Q91" i="80"/>
  <c r="R91" i="80"/>
  <c r="S91" i="80"/>
  <c r="P91" i="80"/>
  <c r="Q90" i="80"/>
  <c r="S90" i="80"/>
  <c r="P90" i="80"/>
  <c r="Q89" i="80"/>
  <c r="R89" i="80"/>
  <c r="P89" i="80"/>
  <c r="Q88" i="80"/>
  <c r="P88" i="80"/>
  <c r="Q87" i="80"/>
  <c r="R87" i="80"/>
  <c r="P87" i="80"/>
  <c r="Q86" i="80"/>
  <c r="S86" i="80"/>
  <c r="P86" i="80"/>
  <c r="Q85" i="80"/>
  <c r="S85" i="80"/>
  <c r="P85" i="80"/>
  <c r="Q84" i="80"/>
  <c r="S84" i="80"/>
  <c r="P84" i="80"/>
  <c r="Q83" i="80"/>
  <c r="S83" i="80"/>
  <c r="P83" i="80"/>
  <c r="Q82" i="80"/>
  <c r="P82" i="80"/>
  <c r="Q81" i="80"/>
  <c r="S81" i="80"/>
  <c r="P81" i="80"/>
  <c r="Q80" i="80"/>
  <c r="R80" i="80"/>
  <c r="P80" i="80"/>
  <c r="Q79" i="80"/>
  <c r="R79" i="80"/>
  <c r="P79" i="80"/>
  <c r="Q78" i="80"/>
  <c r="P78" i="80"/>
  <c r="Q77" i="80"/>
  <c r="R77" i="80"/>
  <c r="P77" i="80"/>
  <c r="Q76" i="80"/>
  <c r="R76" i="80"/>
  <c r="P76" i="80"/>
  <c r="Q75" i="80"/>
  <c r="S75" i="80"/>
  <c r="P75" i="80"/>
  <c r="Q74" i="80"/>
  <c r="P74" i="80"/>
  <c r="Q73" i="80"/>
  <c r="R73" i="80"/>
  <c r="P73" i="80"/>
  <c r="Q72" i="80"/>
  <c r="R72" i="80"/>
  <c r="P72" i="80"/>
  <c r="Q71" i="80"/>
  <c r="R71" i="80"/>
  <c r="P71" i="80"/>
  <c r="Q70" i="80"/>
  <c r="R70" i="80"/>
  <c r="P70" i="80"/>
  <c r="Q69" i="80"/>
  <c r="S69" i="80"/>
  <c r="P69" i="80"/>
  <c r="Q68" i="80"/>
  <c r="S68" i="80"/>
  <c r="P68" i="80"/>
  <c r="Q67" i="80"/>
  <c r="S67" i="80"/>
  <c r="P67" i="80"/>
  <c r="Q66" i="80"/>
  <c r="P66" i="80"/>
  <c r="Q65" i="80"/>
  <c r="S65" i="80"/>
  <c r="P65" i="80"/>
  <c r="Q64" i="80"/>
  <c r="R64" i="80"/>
  <c r="P64" i="80"/>
  <c r="Q63" i="80"/>
  <c r="R63" i="80"/>
  <c r="P63" i="80"/>
  <c r="Q62" i="80"/>
  <c r="R62" i="80"/>
  <c r="P62" i="80"/>
  <c r="Q61" i="80"/>
  <c r="P61" i="80"/>
  <c r="Q60" i="80"/>
  <c r="P60" i="80"/>
  <c r="Q59" i="80"/>
  <c r="R59" i="80"/>
  <c r="S59" i="80"/>
  <c r="P59" i="80"/>
  <c r="Q58" i="80"/>
  <c r="S58" i="80"/>
  <c r="P58" i="80"/>
  <c r="Q57" i="80"/>
  <c r="S57" i="80"/>
  <c r="P57" i="80"/>
  <c r="Q56" i="80"/>
  <c r="R56" i="80"/>
  <c r="P56" i="80"/>
  <c r="Q55" i="80"/>
  <c r="R55" i="80"/>
  <c r="P55" i="80"/>
  <c r="Q54" i="80"/>
  <c r="S54" i="80"/>
  <c r="P54" i="80"/>
  <c r="Q53" i="80"/>
  <c r="R53" i="80"/>
  <c r="P53" i="80"/>
  <c r="Q52" i="80"/>
  <c r="P52" i="80"/>
  <c r="Q51" i="80"/>
  <c r="R51" i="80"/>
  <c r="P51" i="80"/>
  <c r="Q50" i="80"/>
  <c r="R50" i="80"/>
  <c r="P50" i="80"/>
  <c r="Q49" i="80"/>
  <c r="P49" i="80"/>
  <c r="Q48" i="80"/>
  <c r="R48" i="80"/>
  <c r="P48" i="80"/>
  <c r="Q47" i="80"/>
  <c r="R47" i="80"/>
  <c r="P47" i="80"/>
  <c r="Q46" i="80"/>
  <c r="P46" i="80"/>
  <c r="Q45" i="80"/>
  <c r="S45" i="80"/>
  <c r="P45" i="80"/>
  <c r="Q44" i="80"/>
  <c r="R44" i="80"/>
  <c r="P44" i="80"/>
  <c r="Q43" i="80"/>
  <c r="R43" i="80"/>
  <c r="P43" i="80"/>
  <c r="Q42" i="80"/>
  <c r="P42" i="80"/>
  <c r="Q41" i="80"/>
  <c r="R41" i="80"/>
  <c r="P41" i="80"/>
  <c r="Q40" i="80"/>
  <c r="R40" i="80"/>
  <c r="P40" i="80"/>
  <c r="Q39" i="80"/>
  <c r="R39" i="80"/>
  <c r="P39" i="80"/>
  <c r="Q38" i="80"/>
  <c r="R38" i="80"/>
  <c r="P38" i="80"/>
  <c r="Q37" i="80"/>
  <c r="R37" i="80"/>
  <c r="P37" i="80"/>
  <c r="Q36" i="80"/>
  <c r="R36" i="80"/>
  <c r="P36" i="80"/>
  <c r="Q35" i="80"/>
  <c r="R35" i="80"/>
  <c r="P35" i="80"/>
  <c r="Q34" i="80"/>
  <c r="R34" i="80"/>
  <c r="P34" i="80"/>
  <c r="Q33" i="80"/>
  <c r="S33" i="80"/>
  <c r="P33" i="80"/>
  <c r="Q32" i="80"/>
  <c r="S32" i="80"/>
  <c r="P32" i="80"/>
  <c r="Q31" i="80"/>
  <c r="R31" i="80"/>
  <c r="P31" i="80"/>
  <c r="Q30" i="80"/>
  <c r="P30" i="80"/>
  <c r="Q29" i="80"/>
  <c r="R29" i="80"/>
  <c r="P29" i="80"/>
  <c r="Q28" i="80"/>
  <c r="R28" i="80"/>
  <c r="P28" i="80"/>
  <c r="Q27" i="80"/>
  <c r="R27" i="80"/>
  <c r="S27" i="80"/>
  <c r="P27" i="80"/>
  <c r="Q26" i="80"/>
  <c r="R26" i="80"/>
  <c r="P26" i="80"/>
  <c r="Q25" i="80"/>
  <c r="R25" i="80"/>
  <c r="P25" i="80"/>
  <c r="Q24" i="80"/>
  <c r="R24" i="80"/>
  <c r="P24" i="80"/>
  <c r="Q23" i="80"/>
  <c r="S23" i="80"/>
  <c r="R23" i="80"/>
  <c r="P23" i="80"/>
  <c r="Q22" i="80"/>
  <c r="P22" i="80"/>
  <c r="Q21" i="80"/>
  <c r="R21" i="80"/>
  <c r="P21" i="80"/>
  <c r="Q20" i="80"/>
  <c r="S20" i="80"/>
  <c r="P20" i="80"/>
  <c r="Q19" i="80"/>
  <c r="S19" i="80"/>
  <c r="P19" i="80"/>
  <c r="Q18" i="80"/>
  <c r="S18" i="80"/>
  <c r="P18" i="80"/>
  <c r="Q17" i="80"/>
  <c r="R17" i="80"/>
  <c r="P17" i="80"/>
  <c r="Q16" i="80"/>
  <c r="R16" i="80"/>
  <c r="P16" i="80"/>
  <c r="Q15" i="80"/>
  <c r="P15" i="80"/>
  <c r="Q14" i="80"/>
  <c r="R14" i="80"/>
  <c r="P14" i="80"/>
  <c r="Q13" i="80"/>
  <c r="R13" i="80"/>
  <c r="P13" i="80"/>
  <c r="P12" i="80"/>
  <c r="Q11" i="80"/>
  <c r="R11" i="80"/>
  <c r="Q10" i="80"/>
  <c r="P9" i="80"/>
  <c r="Q8" i="80"/>
  <c r="P7" i="80"/>
  <c r="P6" i="80"/>
  <c r="P5" i="80"/>
  <c r="P4" i="80"/>
  <c r="Q3" i="80"/>
  <c r="R3" i="80"/>
  <c r="R2619" i="80"/>
  <c r="N5" i="130"/>
  <c r="C4" i="130"/>
  <c r="N2" i="130"/>
  <c r="B1" i="130"/>
  <c r="N5" i="129"/>
  <c r="C4" i="129"/>
  <c r="N2" i="129"/>
  <c r="B1" i="129"/>
  <c r="N5" i="128"/>
  <c r="C4" i="128"/>
  <c r="N2" i="128"/>
  <c r="B1" i="128"/>
  <c r="N5" i="127"/>
  <c r="C4" i="127"/>
  <c r="N2" i="127"/>
  <c r="B1" i="127"/>
  <c r="N5" i="126"/>
  <c r="C4" i="126"/>
  <c r="N2" i="126"/>
  <c r="B1" i="126"/>
  <c r="N5" i="125"/>
  <c r="C4" i="125"/>
  <c r="N2" i="125"/>
  <c r="B1" i="125"/>
  <c r="N5" i="124"/>
  <c r="C4" i="124"/>
  <c r="N2" i="124"/>
  <c r="B1" i="124"/>
  <c r="N5" i="123"/>
  <c r="C4" i="123"/>
  <c r="N2" i="123"/>
  <c r="B1" i="123"/>
  <c r="N5" i="122"/>
  <c r="C4" i="122"/>
  <c r="N2" i="122"/>
  <c r="B1" i="122"/>
  <c r="N5" i="121"/>
  <c r="C4" i="121"/>
  <c r="N2" i="121"/>
  <c r="B1" i="121"/>
  <c r="N5" i="120"/>
  <c r="C4" i="120"/>
  <c r="N2" i="120"/>
  <c r="B1" i="120"/>
  <c r="N5" i="119"/>
  <c r="C4" i="119"/>
  <c r="N2" i="119"/>
  <c r="B1" i="119"/>
  <c r="N5" i="118"/>
  <c r="C4" i="118"/>
  <c r="N2" i="118"/>
  <c r="B1" i="118"/>
  <c r="N5" i="117"/>
  <c r="C4" i="117"/>
  <c r="N2" i="117"/>
  <c r="B1" i="117"/>
  <c r="N5" i="116"/>
  <c r="C4" i="116"/>
  <c r="N2" i="116"/>
  <c r="B1" i="116"/>
  <c r="N5" i="115"/>
  <c r="C4" i="115"/>
  <c r="N2" i="115"/>
  <c r="B1" i="115"/>
  <c r="N5" i="114"/>
  <c r="C4" i="114"/>
  <c r="N2" i="114"/>
  <c r="B1" i="114"/>
  <c r="N5" i="113"/>
  <c r="C4" i="113"/>
  <c r="N2" i="113"/>
  <c r="B1" i="113"/>
  <c r="N5" i="112"/>
  <c r="C4" i="112"/>
  <c r="N2" i="112"/>
  <c r="B1" i="112"/>
  <c r="N5" i="111"/>
  <c r="C4" i="111"/>
  <c r="N2" i="111"/>
  <c r="B1" i="111"/>
  <c r="N5" i="110"/>
  <c r="C4" i="110"/>
  <c r="N2" i="110"/>
  <c r="B1" i="110"/>
  <c r="N5" i="109"/>
  <c r="C4" i="109"/>
  <c r="N2" i="109"/>
  <c r="B1" i="109"/>
  <c r="N5" i="108"/>
  <c r="C4" i="108"/>
  <c r="N2" i="108"/>
  <c r="B1" i="108"/>
  <c r="N5" i="107"/>
  <c r="C4" i="107"/>
  <c r="N2" i="107"/>
  <c r="B1" i="107"/>
  <c r="N5" i="106"/>
  <c r="C4" i="106"/>
  <c r="N2" i="106"/>
  <c r="B1" i="106"/>
  <c r="N5" i="105"/>
  <c r="C4" i="105"/>
  <c r="N2" i="105"/>
  <c r="B1" i="105"/>
  <c r="N5" i="104"/>
  <c r="C4" i="104"/>
  <c r="N2" i="104"/>
  <c r="B1" i="104"/>
  <c r="N5" i="103"/>
  <c r="C4" i="103"/>
  <c r="N2" i="103"/>
  <c r="B1" i="103"/>
  <c r="N5" i="102"/>
  <c r="C4" i="102"/>
  <c r="N2" i="102"/>
  <c r="B1" i="102"/>
  <c r="N5" i="101"/>
  <c r="C4" i="101"/>
  <c r="N2" i="101"/>
  <c r="B1" i="101"/>
  <c r="N5" i="100"/>
  <c r="C4" i="100"/>
  <c r="N2" i="100"/>
  <c r="B1" i="100"/>
  <c r="N5" i="99"/>
  <c r="C4" i="99"/>
  <c r="N2" i="99"/>
  <c r="B1" i="99"/>
  <c r="N5" i="98"/>
  <c r="C4" i="98"/>
  <c r="N2" i="98"/>
  <c r="B1" i="98"/>
  <c r="N5" i="97"/>
  <c r="C4" i="97"/>
  <c r="N2" i="97"/>
  <c r="B1" i="97"/>
  <c r="N5" i="96"/>
  <c r="C4" i="96"/>
  <c r="N2" i="96"/>
  <c r="B1" i="96"/>
  <c r="N5" i="95"/>
  <c r="C4" i="95"/>
  <c r="N2" i="95"/>
  <c r="B1" i="95"/>
  <c r="N5" i="94"/>
  <c r="C4" i="94"/>
  <c r="N2" i="94"/>
  <c r="B1" i="94"/>
  <c r="N5" i="93"/>
  <c r="C4" i="93"/>
  <c r="N2" i="93"/>
  <c r="B1" i="93"/>
  <c r="N5" i="92"/>
  <c r="C4" i="92"/>
  <c r="N2" i="92"/>
  <c r="B1" i="92"/>
  <c r="N5" i="91"/>
  <c r="C4" i="91"/>
  <c r="N2" i="91"/>
  <c r="B1" i="91"/>
  <c r="N5" i="90"/>
  <c r="C4" i="90"/>
  <c r="N2" i="90"/>
  <c r="B1" i="90"/>
  <c r="N5" i="89"/>
  <c r="C4" i="89"/>
  <c r="N2" i="89"/>
  <c r="B1" i="89"/>
  <c r="N5" i="88"/>
  <c r="C4" i="88"/>
  <c r="N2" i="88"/>
  <c r="B1" i="88"/>
  <c r="N5" i="87"/>
  <c r="C4" i="87"/>
  <c r="N2" i="87"/>
  <c r="B1" i="87"/>
  <c r="N5" i="86"/>
  <c r="C4" i="86"/>
  <c r="N2" i="86"/>
  <c r="B1" i="86"/>
  <c r="N5" i="85"/>
  <c r="C4" i="85"/>
  <c r="N2" i="85"/>
  <c r="B1" i="85"/>
  <c r="N5" i="84"/>
  <c r="C4" i="84"/>
  <c r="N2" i="84"/>
  <c r="B1" i="84"/>
  <c r="N5" i="83"/>
  <c r="C4" i="83"/>
  <c r="N2" i="83"/>
  <c r="B1" i="83"/>
  <c r="N5" i="82"/>
  <c r="C4" i="82"/>
  <c r="B1" i="82"/>
  <c r="B3" i="73"/>
  <c r="W3" i="73"/>
  <c r="B4" i="73"/>
  <c r="W4" i="73"/>
  <c r="B5" i="73"/>
  <c r="W5" i="73"/>
  <c r="B6" i="73"/>
  <c r="W6" i="73"/>
  <c r="B7" i="73"/>
  <c r="W7" i="73"/>
  <c r="B8" i="73"/>
  <c r="W8" i="73"/>
  <c r="B9" i="73"/>
  <c r="W9" i="73"/>
  <c r="B10" i="73"/>
  <c r="W10" i="73"/>
  <c r="B11" i="73"/>
  <c r="W11" i="73"/>
  <c r="B12" i="73"/>
  <c r="W12" i="73"/>
  <c r="B13" i="73"/>
  <c r="W13" i="73"/>
  <c r="B14" i="73"/>
  <c r="W14" i="73"/>
  <c r="B15" i="73"/>
  <c r="W15" i="73"/>
  <c r="B16" i="73"/>
  <c r="W16" i="73"/>
  <c r="B17" i="73"/>
  <c r="W17" i="73"/>
  <c r="B18" i="73"/>
  <c r="W18" i="73"/>
  <c r="B19" i="73"/>
  <c r="W19" i="73"/>
  <c r="B20" i="73"/>
  <c r="W20" i="73"/>
  <c r="B21" i="73"/>
  <c r="W21" i="73"/>
  <c r="B22" i="73"/>
  <c r="W22" i="73"/>
  <c r="B23" i="73"/>
  <c r="W23" i="73"/>
  <c r="B24" i="73"/>
  <c r="W24" i="73"/>
  <c r="B25" i="73"/>
  <c r="W25" i="73"/>
  <c r="B26" i="73"/>
  <c r="W26" i="73"/>
  <c r="B27" i="73"/>
  <c r="W27" i="73"/>
  <c r="B28" i="73"/>
  <c r="W28" i="73"/>
  <c r="B29" i="73"/>
  <c r="W29" i="73"/>
  <c r="B30" i="73"/>
  <c r="W30" i="73"/>
  <c r="B31" i="73"/>
  <c r="W31" i="73"/>
  <c r="B32" i="73"/>
  <c r="W32" i="73"/>
  <c r="B33" i="73"/>
  <c r="W33" i="73"/>
  <c r="B34" i="73"/>
  <c r="W34" i="73"/>
  <c r="B35" i="73"/>
  <c r="W35" i="73"/>
  <c r="B36" i="73"/>
  <c r="W36" i="73"/>
  <c r="B37" i="73"/>
  <c r="W37" i="73"/>
  <c r="B38" i="73"/>
  <c r="W38" i="73"/>
  <c r="B39" i="73"/>
  <c r="W39" i="73"/>
  <c r="B40" i="73"/>
  <c r="W40" i="73"/>
  <c r="B41" i="73"/>
  <c r="W41" i="73"/>
  <c r="B42" i="73"/>
  <c r="W42" i="73"/>
  <c r="B43" i="73"/>
  <c r="W43" i="73"/>
  <c r="B44" i="73"/>
  <c r="W44" i="73"/>
  <c r="B45" i="73"/>
  <c r="W45" i="73"/>
  <c r="B46" i="73"/>
  <c r="W46" i="73"/>
  <c r="B47" i="73"/>
  <c r="W47" i="73"/>
  <c r="B48" i="73"/>
  <c r="W48" i="73"/>
  <c r="B49" i="73"/>
  <c r="W49" i="73"/>
  <c r="B50" i="73"/>
  <c r="W50" i="73"/>
  <c r="B51" i="73"/>
  <c r="W51" i="73"/>
  <c r="B52" i="73"/>
  <c r="W52" i="73"/>
  <c r="B53" i="73"/>
  <c r="W53" i="73"/>
  <c r="B54" i="73"/>
  <c r="W54" i="73"/>
  <c r="B55" i="73"/>
  <c r="W55" i="73"/>
  <c r="B56" i="73"/>
  <c r="W56" i="73"/>
  <c r="B57" i="73"/>
  <c r="W57" i="73"/>
  <c r="B58" i="73"/>
  <c r="W58" i="73"/>
  <c r="B59" i="73"/>
  <c r="W59" i="73"/>
  <c r="B60" i="73"/>
  <c r="W60" i="73"/>
  <c r="B61" i="73"/>
  <c r="W61" i="73"/>
  <c r="B62" i="73"/>
  <c r="W62" i="73"/>
  <c r="B63" i="73"/>
  <c r="W63" i="73"/>
  <c r="B64" i="73"/>
  <c r="W64" i="73"/>
  <c r="B65" i="73"/>
  <c r="W65" i="73"/>
  <c r="B66" i="73"/>
  <c r="W66" i="73"/>
  <c r="B67" i="73"/>
  <c r="W67" i="73"/>
  <c r="B68" i="73"/>
  <c r="W68" i="73"/>
  <c r="B69" i="73"/>
  <c r="W69" i="73"/>
  <c r="B70" i="73"/>
  <c r="W70" i="73"/>
  <c r="B71" i="73"/>
  <c r="W71" i="73"/>
  <c r="B72" i="73"/>
  <c r="W72" i="73"/>
  <c r="B73" i="73"/>
  <c r="W73" i="73"/>
  <c r="C2" i="73"/>
  <c r="C5" i="73"/>
  <c r="C3" i="73"/>
  <c r="C4" i="73"/>
  <c r="D2" i="73"/>
  <c r="D3" i="73"/>
  <c r="D4" i="73"/>
  <c r="D5" i="73"/>
  <c r="D6" i="73"/>
  <c r="D7" i="73"/>
  <c r="D8" i="73"/>
  <c r="D9" i="73"/>
  <c r="D10" i="73"/>
  <c r="D11" i="73"/>
  <c r="D12" i="73"/>
  <c r="D13" i="73"/>
  <c r="D14" i="73"/>
  <c r="D15" i="73"/>
  <c r="D16" i="73"/>
  <c r="D17" i="73"/>
  <c r="D18" i="73"/>
  <c r="D19" i="73"/>
  <c r="D20" i="73"/>
  <c r="D21" i="73"/>
  <c r="D22" i="73"/>
  <c r="D23" i="73"/>
  <c r="D24" i="73"/>
  <c r="D25" i="73"/>
  <c r="D26" i="73"/>
  <c r="D27" i="73"/>
  <c r="D28" i="73"/>
  <c r="D29" i="73"/>
  <c r="D30" i="73"/>
  <c r="D31" i="73"/>
  <c r="D32" i="73"/>
  <c r="D33" i="73"/>
  <c r="D34" i="73"/>
  <c r="D35" i="73"/>
  <c r="D36" i="73"/>
  <c r="D37" i="73"/>
  <c r="D38" i="73"/>
  <c r="D39" i="73"/>
  <c r="D40" i="73"/>
  <c r="D41" i="73"/>
  <c r="D42" i="73"/>
  <c r="D43" i="73"/>
  <c r="D44" i="73"/>
  <c r="D45" i="73"/>
  <c r="D46" i="73"/>
  <c r="D47" i="73"/>
  <c r="D48" i="73"/>
  <c r="D49" i="73"/>
  <c r="D50" i="73"/>
  <c r="D51" i="73"/>
  <c r="D52" i="73"/>
  <c r="D53" i="73"/>
  <c r="D54" i="73"/>
  <c r="D55" i="73"/>
  <c r="D56" i="73"/>
  <c r="D57" i="73"/>
  <c r="D58" i="73"/>
  <c r="D59" i="73"/>
  <c r="D60" i="73"/>
  <c r="D61" i="73"/>
  <c r="D62" i="73"/>
  <c r="D63" i="73"/>
  <c r="D64" i="73"/>
  <c r="D65" i="73"/>
  <c r="D66" i="73"/>
  <c r="D67" i="73"/>
  <c r="D68" i="73"/>
  <c r="D69" i="73"/>
  <c r="D70" i="73"/>
  <c r="D71" i="73"/>
  <c r="D72" i="73"/>
  <c r="D73" i="73"/>
  <c r="C6" i="73"/>
  <c r="F6" i="73"/>
  <c r="C7" i="73"/>
  <c r="C8" i="73"/>
  <c r="C9" i="73"/>
  <c r="C10" i="73"/>
  <c r="F10" i="73"/>
  <c r="C11" i="73"/>
  <c r="C12" i="73"/>
  <c r="F12" i="73"/>
  <c r="C13" i="73"/>
  <c r="C14" i="73"/>
  <c r="F14" i="73"/>
  <c r="C15" i="73"/>
  <c r="C16" i="73"/>
  <c r="C17" i="73"/>
  <c r="C18" i="73"/>
  <c r="C19" i="73"/>
  <c r="C20" i="73"/>
  <c r="F20" i="73"/>
  <c r="C21" i="73"/>
  <c r="C22" i="73"/>
  <c r="F22" i="73"/>
  <c r="C23" i="73"/>
  <c r="C24" i="73"/>
  <c r="C25" i="73"/>
  <c r="C26" i="73"/>
  <c r="C27" i="73"/>
  <c r="F27" i="73"/>
  <c r="C28" i="73"/>
  <c r="C29" i="73"/>
  <c r="C30" i="73"/>
  <c r="C31" i="73"/>
  <c r="F31" i="73"/>
  <c r="C32" i="73"/>
  <c r="F32" i="73"/>
  <c r="C33" i="73"/>
  <c r="C34" i="73"/>
  <c r="C35" i="73"/>
  <c r="C36" i="73"/>
  <c r="C37" i="73"/>
  <c r="F37" i="73"/>
  <c r="C38" i="73"/>
  <c r="C39" i="73"/>
  <c r="C40" i="73"/>
  <c r="C41" i="73"/>
  <c r="C42" i="73"/>
  <c r="F42" i="73"/>
  <c r="C43" i="73"/>
  <c r="C44" i="73"/>
  <c r="C45" i="73"/>
  <c r="F45" i="73"/>
  <c r="C46" i="73"/>
  <c r="C47" i="73"/>
  <c r="C48" i="73"/>
  <c r="C49" i="73"/>
  <c r="F49" i="73"/>
  <c r="C50" i="73"/>
  <c r="C51" i="73"/>
  <c r="F51" i="73"/>
  <c r="C52" i="73"/>
  <c r="C53" i="73"/>
  <c r="F53" i="73"/>
  <c r="C54" i="73"/>
  <c r="C55" i="73"/>
  <c r="F55" i="73"/>
  <c r="C56" i="73"/>
  <c r="F56" i="73"/>
  <c r="C57" i="73"/>
  <c r="F57" i="73"/>
  <c r="C58" i="73"/>
  <c r="C59" i="73"/>
  <c r="C60" i="73"/>
  <c r="C61" i="73"/>
  <c r="C62" i="73"/>
  <c r="C63" i="73"/>
  <c r="F63" i="73"/>
  <c r="C64" i="73"/>
  <c r="C65" i="73"/>
  <c r="F65" i="73"/>
  <c r="C66" i="73"/>
  <c r="C67" i="73"/>
  <c r="C68" i="73"/>
  <c r="C69" i="73"/>
  <c r="F69" i="73"/>
  <c r="C70" i="73"/>
  <c r="C71" i="73"/>
  <c r="F71" i="73"/>
  <c r="C72" i="73"/>
  <c r="F72" i="73"/>
  <c r="C73" i="73"/>
  <c r="B2" i="73"/>
  <c r="C4" i="1"/>
  <c r="E2" i="73"/>
  <c r="E3" i="73"/>
  <c r="E4" i="73"/>
  <c r="E5" i="73"/>
  <c r="V2" i="73"/>
  <c r="Q7" i="31"/>
  <c r="E6" i="73"/>
  <c r="E7" i="73"/>
  <c r="E8" i="73"/>
  <c r="E9" i="73"/>
  <c r="V3" i="73"/>
  <c r="Q8" i="31"/>
  <c r="E10" i="73"/>
  <c r="E11" i="73"/>
  <c r="E12" i="73"/>
  <c r="E13" i="73"/>
  <c r="V4" i="73"/>
  <c r="Q9" i="31"/>
  <c r="E14" i="73"/>
  <c r="E15" i="73"/>
  <c r="E16" i="73"/>
  <c r="E17" i="73"/>
  <c r="V5" i="73"/>
  <c r="Q10" i="31"/>
  <c r="E18" i="73"/>
  <c r="E19" i="73"/>
  <c r="E20" i="73"/>
  <c r="E21" i="73"/>
  <c r="V6" i="73"/>
  <c r="Q11" i="31"/>
  <c r="E22" i="73"/>
  <c r="E23" i="73"/>
  <c r="E24" i="73"/>
  <c r="E25" i="73"/>
  <c r="V7" i="73"/>
  <c r="Q12" i="31"/>
  <c r="V8" i="73"/>
  <c r="Q13" i="31"/>
  <c r="E28" i="73"/>
  <c r="E29" i="73"/>
  <c r="V9" i="73"/>
  <c r="Q14" i="31"/>
  <c r="E30" i="73"/>
  <c r="E31" i="73"/>
  <c r="V10" i="73"/>
  <c r="Q15" i="31"/>
  <c r="E32" i="73"/>
  <c r="E33" i="73"/>
  <c r="E34" i="73"/>
  <c r="V11" i="73"/>
  <c r="Q16" i="31"/>
  <c r="E35" i="73"/>
  <c r="E36" i="73"/>
  <c r="V12" i="73"/>
  <c r="Q17" i="31"/>
  <c r="E37" i="73"/>
  <c r="E38" i="73"/>
  <c r="E39" i="73"/>
  <c r="V13" i="73"/>
  <c r="Q18" i="31"/>
  <c r="E40" i="73"/>
  <c r="E41" i="73"/>
  <c r="E42" i="73"/>
  <c r="V14" i="73"/>
  <c r="Q19" i="31"/>
  <c r="E43" i="73"/>
  <c r="E44" i="73"/>
  <c r="E45" i="73"/>
  <c r="V15" i="73"/>
  <c r="Q20" i="31"/>
  <c r="E46" i="73"/>
  <c r="E47" i="73"/>
  <c r="E48" i="73"/>
  <c r="E49" i="73"/>
  <c r="E50" i="73"/>
  <c r="E51" i="73"/>
  <c r="E52" i="73"/>
  <c r="V16" i="73"/>
  <c r="Q21" i="31"/>
  <c r="E53" i="73"/>
  <c r="E54" i="73"/>
  <c r="V17" i="73"/>
  <c r="Q22" i="31"/>
  <c r="E55" i="73"/>
  <c r="E56" i="73"/>
  <c r="V18" i="73"/>
  <c r="Q23" i="31"/>
  <c r="E57" i="73"/>
  <c r="E58" i="73"/>
  <c r="V19" i="73"/>
  <c r="Q24" i="31"/>
  <c r="E59" i="73"/>
  <c r="E60" i="73"/>
  <c r="V20" i="73"/>
  <c r="Q25" i="31"/>
  <c r="E61" i="73"/>
  <c r="E62" i="73"/>
  <c r="E63" i="73"/>
  <c r="E64" i="73"/>
  <c r="E65" i="73"/>
  <c r="V21" i="73"/>
  <c r="Q26" i="31"/>
  <c r="E66" i="73"/>
  <c r="E67" i="73"/>
  <c r="E68" i="73"/>
  <c r="V22" i="73"/>
  <c r="Q27" i="31"/>
  <c r="E69" i="73"/>
  <c r="E70" i="73"/>
  <c r="V23" i="73"/>
  <c r="Q28" i="31"/>
  <c r="E71" i="73"/>
  <c r="V24" i="73"/>
  <c r="Q29" i="31"/>
  <c r="E72" i="73"/>
  <c r="E73" i="73"/>
  <c r="V25" i="73"/>
  <c r="Q30" i="31"/>
  <c r="I51" i="73"/>
  <c r="N2" i="1"/>
  <c r="I109" i="79"/>
  <c r="E109" i="79"/>
  <c r="I108" i="79"/>
  <c r="J108" i="79"/>
  <c r="I107" i="79"/>
  <c r="J107" i="79"/>
  <c r="I106" i="79"/>
  <c r="J106" i="79"/>
  <c r="I105" i="79"/>
  <c r="R105" i="79"/>
  <c r="I104" i="79"/>
  <c r="J104" i="79"/>
  <c r="I103" i="79"/>
  <c r="O103" i="79"/>
  <c r="I102" i="79"/>
  <c r="I101" i="79"/>
  <c r="R101" i="79"/>
  <c r="I100" i="79"/>
  <c r="Q100" i="79"/>
  <c r="I99" i="79"/>
  <c r="D99" i="79"/>
  <c r="I98" i="79"/>
  <c r="I97" i="79"/>
  <c r="O97" i="79"/>
  <c r="I96" i="79"/>
  <c r="I95" i="79"/>
  <c r="V95" i="79"/>
  <c r="I94" i="79"/>
  <c r="I93" i="79"/>
  <c r="E93" i="79"/>
  <c r="I92" i="79"/>
  <c r="V92" i="79"/>
  <c r="I91" i="79"/>
  <c r="AC91" i="79"/>
  <c r="I90" i="79"/>
  <c r="I89" i="79"/>
  <c r="D89" i="79"/>
  <c r="I88" i="79"/>
  <c r="I87" i="79"/>
  <c r="R87" i="79"/>
  <c r="I86" i="79"/>
  <c r="I85" i="79"/>
  <c r="Q85" i="79"/>
  <c r="I84" i="79"/>
  <c r="Q84" i="79"/>
  <c r="I83" i="79"/>
  <c r="I82" i="79"/>
  <c r="Q82" i="79"/>
  <c r="J82" i="79"/>
  <c r="I81" i="79"/>
  <c r="R81" i="79"/>
  <c r="I80" i="79"/>
  <c r="J80" i="79"/>
  <c r="I79" i="79"/>
  <c r="I78" i="79"/>
  <c r="J78" i="79"/>
  <c r="I77" i="79"/>
  <c r="E77" i="79"/>
  <c r="I76" i="79"/>
  <c r="AC76" i="79"/>
  <c r="I75" i="79"/>
  <c r="I74" i="79"/>
  <c r="J74" i="79"/>
  <c r="I73" i="79"/>
  <c r="V73" i="79"/>
  <c r="I72" i="79"/>
  <c r="J72" i="79"/>
  <c r="I71" i="79"/>
  <c r="I70" i="79"/>
  <c r="J70" i="79"/>
  <c r="I69" i="79"/>
  <c r="I68" i="79"/>
  <c r="J68" i="79"/>
  <c r="I67" i="79"/>
  <c r="I66" i="79"/>
  <c r="D66" i="79"/>
  <c r="I65" i="79"/>
  <c r="V65" i="79"/>
  <c r="I64" i="79"/>
  <c r="J64" i="79"/>
  <c r="I63" i="79"/>
  <c r="I62" i="79"/>
  <c r="J62" i="79"/>
  <c r="I61" i="79"/>
  <c r="I60" i="79"/>
  <c r="J60" i="79"/>
  <c r="I59" i="79"/>
  <c r="V59" i="79"/>
  <c r="I58" i="79"/>
  <c r="J58" i="79"/>
  <c r="I57" i="79"/>
  <c r="J57" i="79"/>
  <c r="O3" i="67"/>
  <c r="N3" i="81"/>
  <c r="R351" i="81"/>
  <c r="R350" i="81"/>
  <c r="R349" i="81"/>
  <c r="R347" i="81"/>
  <c r="R346" i="81"/>
  <c r="R345" i="81"/>
  <c r="R343" i="81"/>
  <c r="R342" i="81"/>
  <c r="R341" i="81"/>
  <c r="R339" i="81"/>
  <c r="R338" i="81"/>
  <c r="R337" i="81"/>
  <c r="R335" i="81"/>
  <c r="R334" i="81"/>
  <c r="R333" i="81"/>
  <c r="R331" i="81"/>
  <c r="R330" i="81"/>
  <c r="R329" i="81"/>
  <c r="R327" i="81"/>
  <c r="R326" i="81"/>
  <c r="R325" i="81"/>
  <c r="R323" i="81"/>
  <c r="R322" i="81"/>
  <c r="R321" i="81"/>
  <c r="R319" i="81"/>
  <c r="R318" i="81"/>
  <c r="R317" i="81"/>
  <c r="R315" i="81"/>
  <c r="R314" i="81"/>
  <c r="R313" i="81"/>
  <c r="R311" i="81"/>
  <c r="R310" i="81"/>
  <c r="R309" i="81"/>
  <c r="R307" i="81"/>
  <c r="R306" i="81"/>
  <c r="R305" i="81"/>
  <c r="R303" i="81"/>
  <c r="R302" i="81"/>
  <c r="R301" i="81"/>
  <c r="R299" i="81"/>
  <c r="R298" i="81"/>
  <c r="R297" i="81"/>
  <c r="R295" i="81"/>
  <c r="R294" i="81"/>
  <c r="R293" i="81"/>
  <c r="R291" i="81"/>
  <c r="R290" i="81"/>
  <c r="R289" i="81"/>
  <c r="R287" i="81"/>
  <c r="R286" i="81"/>
  <c r="R285" i="81"/>
  <c r="R283" i="81"/>
  <c r="R282" i="81"/>
  <c r="R281" i="81"/>
  <c r="R279" i="81"/>
  <c r="R278" i="81"/>
  <c r="R277" i="81"/>
  <c r="R275" i="81"/>
  <c r="R274" i="81"/>
  <c r="R273" i="81"/>
  <c r="R271" i="81"/>
  <c r="R270" i="81"/>
  <c r="R269" i="81"/>
  <c r="R267" i="81"/>
  <c r="R266" i="81"/>
  <c r="R265" i="81"/>
  <c r="R263" i="81"/>
  <c r="R262" i="81"/>
  <c r="R261" i="81"/>
  <c r="R259" i="81"/>
  <c r="R258" i="81"/>
  <c r="R257" i="81"/>
  <c r="R255" i="81"/>
  <c r="R254" i="81"/>
  <c r="R253" i="81"/>
  <c r="R251" i="81"/>
  <c r="R250" i="81"/>
  <c r="R249" i="81"/>
  <c r="R247" i="81"/>
  <c r="R246" i="81"/>
  <c r="R245" i="81"/>
  <c r="R243" i="81"/>
  <c r="R242" i="81"/>
  <c r="R241" i="81"/>
  <c r="R239" i="81"/>
  <c r="R238" i="81"/>
  <c r="R237" i="81"/>
  <c r="R235" i="81"/>
  <c r="R234" i="81"/>
  <c r="R233" i="81"/>
  <c r="R231" i="81"/>
  <c r="R230" i="81"/>
  <c r="R229" i="81"/>
  <c r="R227" i="81"/>
  <c r="R226" i="81"/>
  <c r="R225" i="81"/>
  <c r="R223" i="81"/>
  <c r="R222" i="81"/>
  <c r="R221" i="81"/>
  <c r="R219" i="81"/>
  <c r="R218" i="81"/>
  <c r="R217" i="81"/>
  <c r="R215" i="81"/>
  <c r="R214" i="81"/>
  <c r="R213" i="81"/>
  <c r="R211" i="81"/>
  <c r="R210" i="81"/>
  <c r="R209" i="81"/>
  <c r="R207" i="81"/>
  <c r="R206" i="81"/>
  <c r="R205" i="81"/>
  <c r="R203" i="81"/>
  <c r="R202" i="81"/>
  <c r="R201" i="81"/>
  <c r="R199" i="81"/>
  <c r="R198" i="81"/>
  <c r="R197" i="81"/>
  <c r="R195" i="81"/>
  <c r="R194" i="81"/>
  <c r="R193" i="81"/>
  <c r="R191" i="81"/>
  <c r="R190" i="81"/>
  <c r="R189" i="81"/>
  <c r="R187" i="81"/>
  <c r="R186" i="81"/>
  <c r="R185" i="81"/>
  <c r="R183" i="81"/>
  <c r="R182" i="81"/>
  <c r="R181" i="81"/>
  <c r="R179" i="81"/>
  <c r="R178" i="81"/>
  <c r="R177" i="81"/>
  <c r="R175" i="81"/>
  <c r="R174" i="81"/>
  <c r="R173" i="81"/>
  <c r="R171" i="81"/>
  <c r="R170" i="81"/>
  <c r="R169" i="81"/>
  <c r="R167" i="81"/>
  <c r="R166" i="81"/>
  <c r="R165" i="81"/>
  <c r="R163" i="81"/>
  <c r="R162" i="81"/>
  <c r="R161" i="81"/>
  <c r="R159" i="81"/>
  <c r="R158" i="81"/>
  <c r="R157" i="81"/>
  <c r="R155" i="81"/>
  <c r="R154" i="81"/>
  <c r="R153" i="81"/>
  <c r="R151" i="81"/>
  <c r="R150" i="81"/>
  <c r="R149" i="81"/>
  <c r="R147" i="81"/>
  <c r="R146" i="81"/>
  <c r="R145" i="81"/>
  <c r="R143" i="81"/>
  <c r="R142" i="81"/>
  <c r="R141" i="81"/>
  <c r="R139" i="81"/>
  <c r="R138" i="81"/>
  <c r="R137" i="81"/>
  <c r="R135" i="81"/>
  <c r="R134" i="81"/>
  <c r="R133" i="81"/>
  <c r="R131" i="81"/>
  <c r="R130" i="81"/>
  <c r="R129" i="81"/>
  <c r="R127" i="81"/>
  <c r="R126" i="81"/>
  <c r="R125" i="81"/>
  <c r="R123" i="81"/>
  <c r="R122" i="81"/>
  <c r="R121" i="81"/>
  <c r="R119" i="81"/>
  <c r="R118" i="81"/>
  <c r="R117" i="81"/>
  <c r="R115" i="81"/>
  <c r="R114" i="81"/>
  <c r="R113" i="81"/>
  <c r="R111" i="81"/>
  <c r="R110" i="81"/>
  <c r="R109" i="81"/>
  <c r="R107" i="81"/>
  <c r="R106" i="81"/>
  <c r="R105" i="81"/>
  <c r="R103" i="81"/>
  <c r="R102" i="81"/>
  <c r="R101" i="81"/>
  <c r="R99" i="81"/>
  <c r="R98" i="81"/>
  <c r="R97" i="81"/>
  <c r="R95" i="81"/>
  <c r="R94" i="81"/>
  <c r="R93" i="81"/>
  <c r="R91" i="81"/>
  <c r="R90" i="81"/>
  <c r="R89" i="81"/>
  <c r="R87" i="81"/>
  <c r="R86" i="81"/>
  <c r="R85" i="81"/>
  <c r="R83" i="81"/>
  <c r="R82" i="81"/>
  <c r="R81" i="81"/>
  <c r="R79" i="81"/>
  <c r="R78" i="81"/>
  <c r="R77" i="81"/>
  <c r="R75" i="81"/>
  <c r="R74" i="81"/>
  <c r="R73" i="81"/>
  <c r="R71" i="81"/>
  <c r="R70" i="81"/>
  <c r="R69" i="81"/>
  <c r="R67" i="81"/>
  <c r="R66" i="81"/>
  <c r="R65" i="81"/>
  <c r="R63" i="81"/>
  <c r="R62" i="81"/>
  <c r="R61" i="81"/>
  <c r="R59" i="81"/>
  <c r="R58" i="81"/>
  <c r="R57" i="81"/>
  <c r="R55" i="81"/>
  <c r="R54" i="81"/>
  <c r="R53" i="81"/>
  <c r="R51" i="81"/>
  <c r="R50" i="81"/>
  <c r="R49" i="81"/>
  <c r="R47" i="81"/>
  <c r="R46" i="81"/>
  <c r="R45" i="81"/>
  <c r="R43" i="81"/>
  <c r="R42" i="81"/>
  <c r="R41" i="81"/>
  <c r="R39" i="81"/>
  <c r="R38" i="81"/>
  <c r="R37" i="81"/>
  <c r="R35" i="81"/>
  <c r="R34" i="81"/>
  <c r="R33" i="81"/>
  <c r="R31" i="81"/>
  <c r="R30" i="81"/>
  <c r="R29" i="81"/>
  <c r="R27" i="81"/>
  <c r="R26" i="81"/>
  <c r="R25" i="81"/>
  <c r="R23" i="81"/>
  <c r="R22" i="81"/>
  <c r="R2" i="81"/>
  <c r="R3" i="81"/>
  <c r="R4" i="81"/>
  <c r="R5" i="81"/>
  <c r="R6" i="81"/>
  <c r="R7" i="81"/>
  <c r="R8" i="81"/>
  <c r="R9" i="81"/>
  <c r="R10" i="81"/>
  <c r="R11" i="81"/>
  <c r="R12" i="81"/>
  <c r="R13" i="81"/>
  <c r="R14" i="81"/>
  <c r="R15" i="81"/>
  <c r="R16" i="81"/>
  <c r="R17" i="81"/>
  <c r="R18" i="81"/>
  <c r="R19" i="81"/>
  <c r="R20" i="81"/>
  <c r="R21" i="81"/>
  <c r="P351" i="81"/>
  <c r="P350" i="81"/>
  <c r="P349" i="81"/>
  <c r="P348" i="81"/>
  <c r="P347" i="81"/>
  <c r="P346" i="81"/>
  <c r="P345" i="81"/>
  <c r="P344" i="81"/>
  <c r="P343" i="81"/>
  <c r="P342" i="81"/>
  <c r="P341" i="81"/>
  <c r="P340" i="81"/>
  <c r="P339" i="81"/>
  <c r="P338" i="81"/>
  <c r="P337" i="81"/>
  <c r="P336" i="81"/>
  <c r="P335" i="81"/>
  <c r="P334" i="81"/>
  <c r="P333" i="81"/>
  <c r="P332" i="81"/>
  <c r="P331" i="81"/>
  <c r="P330" i="81"/>
  <c r="P329" i="81"/>
  <c r="P328" i="81"/>
  <c r="P327" i="81"/>
  <c r="P326" i="81"/>
  <c r="P325" i="81"/>
  <c r="P324" i="81"/>
  <c r="P323" i="81"/>
  <c r="P322" i="81"/>
  <c r="P321" i="81"/>
  <c r="P320" i="81"/>
  <c r="P319" i="81"/>
  <c r="P318" i="81"/>
  <c r="P317" i="81"/>
  <c r="P316" i="81"/>
  <c r="P315" i="81"/>
  <c r="P314" i="81"/>
  <c r="P313" i="81"/>
  <c r="P312" i="81"/>
  <c r="P311" i="81"/>
  <c r="P310" i="81"/>
  <c r="P309" i="81"/>
  <c r="P308" i="81"/>
  <c r="P307" i="81"/>
  <c r="P306" i="81"/>
  <c r="P305" i="81"/>
  <c r="P304" i="81"/>
  <c r="P303" i="81"/>
  <c r="P302" i="81"/>
  <c r="P301" i="81"/>
  <c r="P300" i="81"/>
  <c r="P299" i="81"/>
  <c r="P298" i="81"/>
  <c r="P297" i="81"/>
  <c r="P296" i="81"/>
  <c r="P295" i="81"/>
  <c r="P294" i="81"/>
  <c r="P293" i="81"/>
  <c r="P292" i="81"/>
  <c r="P291" i="81"/>
  <c r="P290" i="81"/>
  <c r="P289" i="81"/>
  <c r="P288" i="81"/>
  <c r="P287" i="81"/>
  <c r="P286" i="81"/>
  <c r="P285" i="81"/>
  <c r="P284" i="81"/>
  <c r="P283" i="81"/>
  <c r="P282" i="81"/>
  <c r="P281" i="81"/>
  <c r="P280" i="81"/>
  <c r="P279" i="81"/>
  <c r="P278" i="81"/>
  <c r="P277" i="81"/>
  <c r="P276" i="81"/>
  <c r="P275" i="81"/>
  <c r="P274" i="81"/>
  <c r="P273" i="81"/>
  <c r="P272" i="81"/>
  <c r="P271" i="81"/>
  <c r="P270" i="81"/>
  <c r="P269" i="81"/>
  <c r="P268" i="81"/>
  <c r="P267" i="81"/>
  <c r="P266" i="81"/>
  <c r="P265" i="81"/>
  <c r="P264" i="81"/>
  <c r="P263" i="81"/>
  <c r="P262" i="81"/>
  <c r="P261" i="81"/>
  <c r="P260" i="81"/>
  <c r="P259" i="81"/>
  <c r="P258" i="81"/>
  <c r="P257" i="81"/>
  <c r="P256" i="81"/>
  <c r="P255" i="81"/>
  <c r="P254" i="81"/>
  <c r="P253" i="81"/>
  <c r="P252" i="81"/>
  <c r="P251" i="81"/>
  <c r="P250" i="81"/>
  <c r="P249" i="81"/>
  <c r="P248" i="81"/>
  <c r="P247" i="81"/>
  <c r="P246" i="81"/>
  <c r="P245" i="81"/>
  <c r="P244" i="81"/>
  <c r="P243" i="81"/>
  <c r="P242" i="81"/>
  <c r="P241" i="81"/>
  <c r="P240" i="81"/>
  <c r="P239" i="81"/>
  <c r="P238" i="81"/>
  <c r="P237" i="81"/>
  <c r="P236" i="81"/>
  <c r="P235" i="81"/>
  <c r="P234" i="81"/>
  <c r="P233" i="81"/>
  <c r="P232" i="81"/>
  <c r="P231" i="81"/>
  <c r="P230" i="81"/>
  <c r="P229" i="81"/>
  <c r="P228" i="81"/>
  <c r="P227" i="81"/>
  <c r="P226" i="81"/>
  <c r="P225" i="81"/>
  <c r="P224" i="81"/>
  <c r="P223" i="81"/>
  <c r="P222" i="81"/>
  <c r="P221" i="81"/>
  <c r="P220" i="81"/>
  <c r="P219" i="81"/>
  <c r="P218" i="81"/>
  <c r="P217" i="81"/>
  <c r="P216" i="81"/>
  <c r="P215" i="81"/>
  <c r="P214" i="81"/>
  <c r="P213" i="81"/>
  <c r="P212" i="81"/>
  <c r="P211" i="81"/>
  <c r="P210" i="81"/>
  <c r="P209" i="81"/>
  <c r="P208" i="81"/>
  <c r="P207" i="81"/>
  <c r="P206" i="81"/>
  <c r="P205" i="81"/>
  <c r="P204" i="81"/>
  <c r="P203" i="81"/>
  <c r="P202" i="81"/>
  <c r="P201" i="81"/>
  <c r="P200" i="81"/>
  <c r="P199" i="81"/>
  <c r="P198" i="81"/>
  <c r="P197" i="81"/>
  <c r="P196" i="81"/>
  <c r="P195" i="81"/>
  <c r="P194" i="81"/>
  <c r="P193" i="81"/>
  <c r="P192" i="81"/>
  <c r="P191" i="81"/>
  <c r="P190" i="81"/>
  <c r="P189" i="81"/>
  <c r="P188" i="81"/>
  <c r="P187" i="81"/>
  <c r="P186" i="81"/>
  <c r="P185" i="81"/>
  <c r="P184" i="81"/>
  <c r="P183" i="81"/>
  <c r="P182" i="81"/>
  <c r="P181" i="81"/>
  <c r="P180" i="81"/>
  <c r="P179" i="81"/>
  <c r="P178" i="81"/>
  <c r="P177" i="81"/>
  <c r="P176" i="81"/>
  <c r="P175" i="81"/>
  <c r="P174" i="81"/>
  <c r="P173" i="81"/>
  <c r="P172" i="81"/>
  <c r="P171" i="81"/>
  <c r="P170" i="81"/>
  <c r="P169" i="81"/>
  <c r="P168" i="81"/>
  <c r="P167" i="81"/>
  <c r="P166" i="81"/>
  <c r="P165" i="81"/>
  <c r="P164" i="81"/>
  <c r="P163" i="81"/>
  <c r="P162" i="81"/>
  <c r="P161" i="81"/>
  <c r="P160" i="81"/>
  <c r="P159" i="81"/>
  <c r="P158" i="81"/>
  <c r="P157" i="81"/>
  <c r="P156" i="81"/>
  <c r="P155" i="81"/>
  <c r="P154" i="81"/>
  <c r="P153" i="81"/>
  <c r="P152" i="81"/>
  <c r="P151" i="81"/>
  <c r="P150" i="81"/>
  <c r="P149" i="81"/>
  <c r="P148" i="81"/>
  <c r="P147" i="81"/>
  <c r="P146" i="81"/>
  <c r="P145" i="81"/>
  <c r="P144" i="81"/>
  <c r="P143" i="81"/>
  <c r="P142" i="81"/>
  <c r="P141" i="81"/>
  <c r="P140" i="81"/>
  <c r="P139" i="81"/>
  <c r="P138" i="81"/>
  <c r="P137" i="81"/>
  <c r="P136" i="81"/>
  <c r="P135" i="81"/>
  <c r="P134" i="81"/>
  <c r="P133" i="81"/>
  <c r="P132" i="81"/>
  <c r="P131" i="81"/>
  <c r="P130" i="81"/>
  <c r="P129" i="81"/>
  <c r="P128" i="81"/>
  <c r="P127" i="81"/>
  <c r="P126" i="81"/>
  <c r="P125" i="81"/>
  <c r="P124" i="81"/>
  <c r="P123" i="81"/>
  <c r="P122" i="81"/>
  <c r="P121" i="81"/>
  <c r="P120" i="81"/>
  <c r="P119" i="81"/>
  <c r="P118" i="81"/>
  <c r="P117" i="81"/>
  <c r="P116" i="81"/>
  <c r="P115" i="81"/>
  <c r="P114" i="81"/>
  <c r="P113" i="81"/>
  <c r="P112" i="81"/>
  <c r="P111" i="81"/>
  <c r="P110" i="81"/>
  <c r="P109" i="81"/>
  <c r="P108" i="81"/>
  <c r="P107" i="81"/>
  <c r="P106" i="81"/>
  <c r="P105" i="81"/>
  <c r="P104" i="81"/>
  <c r="P103" i="81"/>
  <c r="P102" i="81"/>
  <c r="P101" i="81"/>
  <c r="P100" i="81"/>
  <c r="P99" i="81"/>
  <c r="P98" i="81"/>
  <c r="P97" i="81"/>
  <c r="P96" i="81"/>
  <c r="P95" i="81"/>
  <c r="P94" i="81"/>
  <c r="P93" i="81"/>
  <c r="P92" i="81"/>
  <c r="P91" i="81"/>
  <c r="P90" i="81"/>
  <c r="P89" i="81"/>
  <c r="P88" i="81"/>
  <c r="P87" i="81"/>
  <c r="P86" i="81"/>
  <c r="P85" i="81"/>
  <c r="P84" i="81"/>
  <c r="P83" i="81"/>
  <c r="P82" i="81"/>
  <c r="P81" i="81"/>
  <c r="P80" i="81"/>
  <c r="P79" i="81"/>
  <c r="P78" i="81"/>
  <c r="P77" i="81"/>
  <c r="P76" i="81"/>
  <c r="P75" i="81"/>
  <c r="P74" i="81"/>
  <c r="P73" i="81"/>
  <c r="P72" i="81"/>
  <c r="P71" i="81"/>
  <c r="P70" i="81"/>
  <c r="P69" i="81"/>
  <c r="P68" i="81"/>
  <c r="P67" i="81"/>
  <c r="P66" i="81"/>
  <c r="P65" i="81"/>
  <c r="P64" i="81"/>
  <c r="P63" i="81"/>
  <c r="P62" i="81"/>
  <c r="P61" i="81"/>
  <c r="P60" i="81"/>
  <c r="P59" i="81"/>
  <c r="P58" i="81"/>
  <c r="P57" i="81"/>
  <c r="P56" i="81"/>
  <c r="P55" i="81"/>
  <c r="P54" i="81"/>
  <c r="P53" i="81"/>
  <c r="P52" i="81"/>
  <c r="P51" i="81"/>
  <c r="P50" i="81"/>
  <c r="P49" i="81"/>
  <c r="P48" i="81"/>
  <c r="P47" i="81"/>
  <c r="P46" i="81"/>
  <c r="P45" i="81"/>
  <c r="P44" i="81"/>
  <c r="P43" i="81"/>
  <c r="P42" i="81"/>
  <c r="P41" i="81"/>
  <c r="P40" i="81"/>
  <c r="P39" i="81"/>
  <c r="P38" i="81"/>
  <c r="P37" i="81"/>
  <c r="P36" i="81"/>
  <c r="P35" i="81"/>
  <c r="P34" i="81"/>
  <c r="P33" i="81"/>
  <c r="P32" i="81"/>
  <c r="P31" i="81"/>
  <c r="P30" i="81"/>
  <c r="P29" i="81"/>
  <c r="P28" i="81"/>
  <c r="P27" i="81"/>
  <c r="P26" i="81"/>
  <c r="P25" i="81"/>
  <c r="P24" i="81"/>
  <c r="P23" i="81"/>
  <c r="P22" i="81"/>
  <c r="P21" i="81"/>
  <c r="P20" i="81"/>
  <c r="P19" i="81"/>
  <c r="P18" i="81"/>
  <c r="P17" i="81"/>
  <c r="P16" i="81"/>
  <c r="P15" i="81"/>
  <c r="P14" i="81"/>
  <c r="P13" i="81"/>
  <c r="P12" i="81"/>
  <c r="P11" i="81"/>
  <c r="P10" i="81"/>
  <c r="P9" i="81"/>
  <c r="P8" i="81"/>
  <c r="P7" i="81"/>
  <c r="P6" i="81"/>
  <c r="P5" i="81"/>
  <c r="P4" i="81"/>
  <c r="P3" i="81"/>
  <c r="P2" i="81"/>
  <c r="M2600" i="80"/>
  <c r="N2600" i="80"/>
  <c r="M2599" i="80"/>
  <c r="N2599" i="80"/>
  <c r="M2598" i="80"/>
  <c r="N2598" i="80"/>
  <c r="M2597" i="80"/>
  <c r="N2597" i="80"/>
  <c r="M2596" i="80"/>
  <c r="N2596" i="80"/>
  <c r="M2595" i="80"/>
  <c r="N2595" i="80"/>
  <c r="M2594" i="80"/>
  <c r="N2594" i="80"/>
  <c r="M2593" i="80"/>
  <c r="N2593" i="80"/>
  <c r="M2592" i="80"/>
  <c r="N2592" i="80"/>
  <c r="M2591" i="80"/>
  <c r="N2591" i="80"/>
  <c r="M2590" i="80"/>
  <c r="N2590" i="80"/>
  <c r="M2589" i="80"/>
  <c r="N2589" i="80"/>
  <c r="M2588" i="80"/>
  <c r="N2588" i="80"/>
  <c r="M2587" i="80"/>
  <c r="N2587" i="80"/>
  <c r="M2586" i="80"/>
  <c r="N2586" i="80"/>
  <c r="M2585" i="80"/>
  <c r="N2585" i="80"/>
  <c r="M2584" i="80"/>
  <c r="N2584" i="80"/>
  <c r="M2583" i="80"/>
  <c r="N2583" i="80"/>
  <c r="M2582" i="80"/>
  <c r="N2582" i="80"/>
  <c r="M2581" i="80"/>
  <c r="N2581" i="80"/>
  <c r="M2580" i="80"/>
  <c r="N2580" i="80"/>
  <c r="M2579" i="80"/>
  <c r="N2579" i="80"/>
  <c r="M2578" i="80"/>
  <c r="N2578" i="80"/>
  <c r="M2577" i="80"/>
  <c r="N2577" i="80"/>
  <c r="M2576" i="80"/>
  <c r="N2576" i="80"/>
  <c r="M2575" i="80"/>
  <c r="N2575" i="80"/>
  <c r="M2574" i="80"/>
  <c r="N2574" i="80"/>
  <c r="M2573" i="80"/>
  <c r="N2573" i="80"/>
  <c r="M2572" i="80"/>
  <c r="N2572" i="80"/>
  <c r="M2571" i="80"/>
  <c r="N2571" i="80"/>
  <c r="M2570" i="80"/>
  <c r="N2570" i="80"/>
  <c r="M2569" i="80"/>
  <c r="N2569" i="80"/>
  <c r="M2568" i="80"/>
  <c r="N2568" i="80"/>
  <c r="M2567" i="80"/>
  <c r="N2567" i="80"/>
  <c r="M2566" i="80"/>
  <c r="N2566" i="80"/>
  <c r="M2565" i="80"/>
  <c r="N2565" i="80"/>
  <c r="M2564" i="80"/>
  <c r="N2564" i="80"/>
  <c r="M2563" i="80"/>
  <c r="N2563" i="80"/>
  <c r="M2562" i="80"/>
  <c r="N2562" i="80"/>
  <c r="M2561" i="80"/>
  <c r="N2561" i="80"/>
  <c r="M2560" i="80"/>
  <c r="N2560" i="80"/>
  <c r="M2559" i="80"/>
  <c r="N2559" i="80"/>
  <c r="M2558" i="80"/>
  <c r="N2558" i="80"/>
  <c r="M2557" i="80"/>
  <c r="N2557" i="80"/>
  <c r="M2556" i="80"/>
  <c r="N2556" i="80"/>
  <c r="M2555" i="80"/>
  <c r="N2555" i="80"/>
  <c r="M2554" i="80"/>
  <c r="N2554" i="80"/>
  <c r="M2553" i="80"/>
  <c r="N2553" i="80"/>
  <c r="M2552" i="80"/>
  <c r="N2552" i="80"/>
  <c r="M2551" i="80"/>
  <c r="N2551" i="80"/>
  <c r="M2550" i="80"/>
  <c r="N2550" i="80"/>
  <c r="M2549" i="80"/>
  <c r="N2549" i="80"/>
  <c r="M2548" i="80"/>
  <c r="N2548" i="80"/>
  <c r="M2547" i="80"/>
  <c r="N2547" i="80"/>
  <c r="M2546" i="80"/>
  <c r="N2546" i="80"/>
  <c r="M2545" i="80"/>
  <c r="N2545" i="80"/>
  <c r="M2544" i="80"/>
  <c r="N2544" i="80"/>
  <c r="M2543" i="80"/>
  <c r="N2543" i="80"/>
  <c r="M2542" i="80"/>
  <c r="N2542" i="80"/>
  <c r="M2541" i="80"/>
  <c r="N2541" i="80"/>
  <c r="M2540" i="80"/>
  <c r="N2540" i="80"/>
  <c r="M2539" i="80"/>
  <c r="N2539" i="80"/>
  <c r="M2538" i="80"/>
  <c r="N2538" i="80"/>
  <c r="M2537" i="80"/>
  <c r="N2537" i="80"/>
  <c r="M2536" i="80"/>
  <c r="N2536" i="80"/>
  <c r="M2535" i="80"/>
  <c r="N2535" i="80"/>
  <c r="M2534" i="80"/>
  <c r="N2534" i="80"/>
  <c r="M2533" i="80"/>
  <c r="N2533" i="80"/>
  <c r="M2532" i="80"/>
  <c r="N2532" i="80"/>
  <c r="M2531" i="80"/>
  <c r="N2531" i="80"/>
  <c r="M2530" i="80"/>
  <c r="N2530" i="80"/>
  <c r="M2529" i="80"/>
  <c r="N2529" i="80"/>
  <c r="M2528" i="80"/>
  <c r="N2528" i="80"/>
  <c r="M2527" i="80"/>
  <c r="N2527" i="80"/>
  <c r="M2526" i="80"/>
  <c r="N2526" i="80"/>
  <c r="M2525" i="80"/>
  <c r="N2525" i="80"/>
  <c r="M2524" i="80"/>
  <c r="N2524" i="80"/>
  <c r="M2523" i="80"/>
  <c r="N2523" i="80"/>
  <c r="M2522" i="80"/>
  <c r="N2522" i="80"/>
  <c r="M2521" i="80"/>
  <c r="N2521" i="80"/>
  <c r="M2520" i="80"/>
  <c r="N2520" i="80"/>
  <c r="M2519" i="80"/>
  <c r="N2519" i="80"/>
  <c r="M2518" i="80"/>
  <c r="N2518" i="80"/>
  <c r="M2517" i="80"/>
  <c r="N2517" i="80"/>
  <c r="M2516" i="80"/>
  <c r="N2516" i="80"/>
  <c r="M2515" i="80"/>
  <c r="N2515" i="80"/>
  <c r="M2514" i="80"/>
  <c r="N2514" i="80"/>
  <c r="M2513" i="80"/>
  <c r="N2513" i="80"/>
  <c r="M2512" i="80"/>
  <c r="N2512" i="80"/>
  <c r="M2511" i="80"/>
  <c r="N2511" i="80"/>
  <c r="M2510" i="80"/>
  <c r="N2510" i="80"/>
  <c r="M2509" i="80"/>
  <c r="N2509" i="80"/>
  <c r="M2508" i="80"/>
  <c r="N2508" i="80"/>
  <c r="M2507" i="80"/>
  <c r="N2507" i="80"/>
  <c r="M2506" i="80"/>
  <c r="N2506" i="80"/>
  <c r="M2505" i="80"/>
  <c r="N2505" i="80"/>
  <c r="M2504" i="80"/>
  <c r="N2504" i="80"/>
  <c r="M2503" i="80"/>
  <c r="N2503" i="80"/>
  <c r="M2502" i="80"/>
  <c r="N2502" i="80"/>
  <c r="M2501" i="80"/>
  <c r="N2501" i="80"/>
  <c r="M2500" i="80"/>
  <c r="N2500" i="80"/>
  <c r="M2499" i="80"/>
  <c r="N2499" i="80"/>
  <c r="M2498" i="80"/>
  <c r="N2498" i="80"/>
  <c r="M2497" i="80"/>
  <c r="N2497" i="80"/>
  <c r="M2496" i="80"/>
  <c r="N2496" i="80"/>
  <c r="M2495" i="80"/>
  <c r="N2495" i="80"/>
  <c r="M2494" i="80"/>
  <c r="N2494" i="80"/>
  <c r="M2493" i="80"/>
  <c r="N2493" i="80"/>
  <c r="M2492" i="80"/>
  <c r="N2492" i="80"/>
  <c r="M2491" i="80"/>
  <c r="N2491" i="80"/>
  <c r="M2490" i="80"/>
  <c r="N2490" i="80"/>
  <c r="M2489" i="80"/>
  <c r="N2489" i="80"/>
  <c r="M2488" i="80"/>
  <c r="N2488" i="80"/>
  <c r="M2487" i="80"/>
  <c r="N2487" i="80"/>
  <c r="M2486" i="80"/>
  <c r="N2486" i="80"/>
  <c r="M2485" i="80"/>
  <c r="N2485" i="80"/>
  <c r="M2484" i="80"/>
  <c r="N2484" i="80"/>
  <c r="M2483" i="80"/>
  <c r="N2483" i="80"/>
  <c r="M2482" i="80"/>
  <c r="N2482" i="80"/>
  <c r="M2481" i="80"/>
  <c r="N2481" i="80"/>
  <c r="M2480" i="80"/>
  <c r="N2480" i="80"/>
  <c r="M2479" i="80"/>
  <c r="N2479" i="80"/>
  <c r="M2478" i="80"/>
  <c r="N2478" i="80"/>
  <c r="M2477" i="80"/>
  <c r="N2477" i="80"/>
  <c r="M2476" i="80"/>
  <c r="N2476" i="80"/>
  <c r="M2475" i="80"/>
  <c r="N2475" i="80"/>
  <c r="M2474" i="80"/>
  <c r="N2474" i="80"/>
  <c r="M2473" i="80"/>
  <c r="N2473" i="80"/>
  <c r="M2472" i="80"/>
  <c r="N2472" i="80"/>
  <c r="M2471" i="80"/>
  <c r="N2471" i="80"/>
  <c r="M2470" i="80"/>
  <c r="N2470" i="80"/>
  <c r="M2469" i="80"/>
  <c r="N2469" i="80"/>
  <c r="M2468" i="80"/>
  <c r="N2468" i="80"/>
  <c r="M2467" i="80"/>
  <c r="N2467" i="80"/>
  <c r="M2466" i="80"/>
  <c r="N2466" i="80"/>
  <c r="M2465" i="80"/>
  <c r="N2465" i="80"/>
  <c r="M2464" i="80"/>
  <c r="N2464" i="80"/>
  <c r="M2463" i="80"/>
  <c r="N2463" i="80"/>
  <c r="M2462" i="80"/>
  <c r="N2462" i="80"/>
  <c r="M2461" i="80"/>
  <c r="N2461" i="80"/>
  <c r="M2460" i="80"/>
  <c r="N2460" i="80"/>
  <c r="M2459" i="80"/>
  <c r="N2459" i="80"/>
  <c r="M2458" i="80"/>
  <c r="N2458" i="80"/>
  <c r="M2457" i="80"/>
  <c r="N2457" i="80"/>
  <c r="M2456" i="80"/>
  <c r="N2456" i="80"/>
  <c r="M2455" i="80"/>
  <c r="N2455" i="80"/>
  <c r="M2454" i="80"/>
  <c r="N2454" i="80"/>
  <c r="M2453" i="80"/>
  <c r="N2453" i="80"/>
  <c r="M2452" i="80"/>
  <c r="N2452" i="80"/>
  <c r="M2451" i="80"/>
  <c r="N2451" i="80"/>
  <c r="M2450" i="80"/>
  <c r="N2450" i="80"/>
  <c r="M2449" i="80"/>
  <c r="N2449" i="80"/>
  <c r="M2448" i="80"/>
  <c r="N2448" i="80"/>
  <c r="M2447" i="80"/>
  <c r="N2447" i="80"/>
  <c r="M2446" i="80"/>
  <c r="N2446" i="80"/>
  <c r="M2445" i="80"/>
  <c r="N2445" i="80"/>
  <c r="M2444" i="80"/>
  <c r="N2444" i="80"/>
  <c r="M2443" i="80"/>
  <c r="N2443" i="80"/>
  <c r="M2442" i="80"/>
  <c r="N2442" i="80"/>
  <c r="M2441" i="80"/>
  <c r="N2441" i="80"/>
  <c r="M2440" i="80"/>
  <c r="N2440" i="80"/>
  <c r="M2439" i="80"/>
  <c r="N2439" i="80"/>
  <c r="M2438" i="80"/>
  <c r="N2438" i="80"/>
  <c r="M2437" i="80"/>
  <c r="N2437" i="80"/>
  <c r="M2436" i="80"/>
  <c r="N2436" i="80"/>
  <c r="M2435" i="80"/>
  <c r="N2435" i="80"/>
  <c r="M2434" i="80"/>
  <c r="N2434" i="80"/>
  <c r="M2433" i="80"/>
  <c r="N2433" i="80"/>
  <c r="M2432" i="80"/>
  <c r="N2432" i="80"/>
  <c r="M2431" i="80"/>
  <c r="N2431" i="80"/>
  <c r="M2430" i="80"/>
  <c r="N2430" i="80"/>
  <c r="M2429" i="80"/>
  <c r="N2429" i="80"/>
  <c r="M2428" i="80"/>
  <c r="N2428" i="80"/>
  <c r="M2427" i="80"/>
  <c r="N2427" i="80"/>
  <c r="M2426" i="80"/>
  <c r="N2426" i="80"/>
  <c r="M2425" i="80"/>
  <c r="N2425" i="80"/>
  <c r="M2424" i="80"/>
  <c r="N2424" i="80"/>
  <c r="M2423" i="80"/>
  <c r="N2423" i="80"/>
  <c r="M2422" i="80"/>
  <c r="N2422" i="80"/>
  <c r="M2421" i="80"/>
  <c r="N2421" i="80"/>
  <c r="M2420" i="80"/>
  <c r="N2420" i="80"/>
  <c r="M2419" i="80"/>
  <c r="N2419" i="80"/>
  <c r="M2418" i="80"/>
  <c r="N2418" i="80"/>
  <c r="M2417" i="80"/>
  <c r="N2417" i="80"/>
  <c r="M2416" i="80"/>
  <c r="N2416" i="80"/>
  <c r="M2415" i="80"/>
  <c r="N2415" i="80"/>
  <c r="M2414" i="80"/>
  <c r="N2414" i="80"/>
  <c r="M2413" i="80"/>
  <c r="N2413" i="80"/>
  <c r="M2412" i="80"/>
  <c r="N2412" i="80"/>
  <c r="M2411" i="80"/>
  <c r="N2411" i="80"/>
  <c r="M2410" i="80"/>
  <c r="N2410" i="80"/>
  <c r="M2409" i="80"/>
  <c r="N2409" i="80"/>
  <c r="M2408" i="80"/>
  <c r="N2408" i="80"/>
  <c r="M2407" i="80"/>
  <c r="N2407" i="80"/>
  <c r="M2406" i="80"/>
  <c r="N2406" i="80"/>
  <c r="M2405" i="80"/>
  <c r="N2405" i="80"/>
  <c r="M2404" i="80"/>
  <c r="N2404" i="80"/>
  <c r="M2403" i="80"/>
  <c r="N2403" i="80"/>
  <c r="M2402" i="80"/>
  <c r="N2402" i="80"/>
  <c r="M2401" i="80"/>
  <c r="N2401" i="80"/>
  <c r="M2400" i="80"/>
  <c r="N2400" i="80"/>
  <c r="M2399" i="80"/>
  <c r="N2399" i="80"/>
  <c r="M2398" i="80"/>
  <c r="N2398" i="80"/>
  <c r="M2397" i="80"/>
  <c r="N2397" i="80"/>
  <c r="M2396" i="80"/>
  <c r="N2396" i="80"/>
  <c r="M2395" i="80"/>
  <c r="N2395" i="80"/>
  <c r="M2394" i="80"/>
  <c r="N2394" i="80"/>
  <c r="M2393" i="80"/>
  <c r="N2393" i="80"/>
  <c r="M2392" i="80"/>
  <c r="N2392" i="80"/>
  <c r="M2391" i="80"/>
  <c r="N2391" i="80"/>
  <c r="M2390" i="80"/>
  <c r="N2390" i="80"/>
  <c r="M2389" i="80"/>
  <c r="N2389" i="80"/>
  <c r="M2388" i="80"/>
  <c r="N2388" i="80"/>
  <c r="M2387" i="80"/>
  <c r="N2387" i="80"/>
  <c r="M2386" i="80"/>
  <c r="N2386" i="80"/>
  <c r="M2385" i="80"/>
  <c r="N2385" i="80"/>
  <c r="M2384" i="80"/>
  <c r="N2384" i="80"/>
  <c r="M2383" i="80"/>
  <c r="N2383" i="80"/>
  <c r="M2382" i="80"/>
  <c r="N2382" i="80"/>
  <c r="M2381" i="80"/>
  <c r="N2381" i="80"/>
  <c r="M2380" i="80"/>
  <c r="N2380" i="80"/>
  <c r="M2379" i="80"/>
  <c r="N2379" i="80"/>
  <c r="M2378" i="80"/>
  <c r="N2378" i="80"/>
  <c r="M2377" i="80"/>
  <c r="N2377" i="80"/>
  <c r="M2376" i="80"/>
  <c r="N2376" i="80"/>
  <c r="M2375" i="80"/>
  <c r="N2375" i="80"/>
  <c r="M2374" i="80"/>
  <c r="N2374" i="80"/>
  <c r="M2373" i="80"/>
  <c r="N2373" i="80"/>
  <c r="M2372" i="80"/>
  <c r="N2372" i="80"/>
  <c r="M2371" i="80"/>
  <c r="N2371" i="80"/>
  <c r="M2370" i="80"/>
  <c r="N2370" i="80"/>
  <c r="M2369" i="80"/>
  <c r="N2369" i="80"/>
  <c r="M2368" i="80"/>
  <c r="N2368" i="80"/>
  <c r="M2367" i="80"/>
  <c r="N2367" i="80"/>
  <c r="M2366" i="80"/>
  <c r="N2366" i="80"/>
  <c r="M2365" i="80"/>
  <c r="N2365" i="80"/>
  <c r="M2364" i="80"/>
  <c r="N2364" i="80"/>
  <c r="M2363" i="80"/>
  <c r="N2363" i="80"/>
  <c r="M2362" i="80"/>
  <c r="N2362" i="80"/>
  <c r="M2361" i="80"/>
  <c r="N2361" i="80"/>
  <c r="M2360" i="80"/>
  <c r="N2360" i="80"/>
  <c r="M2359" i="80"/>
  <c r="N2359" i="80"/>
  <c r="M2358" i="80"/>
  <c r="N2358" i="80"/>
  <c r="M2357" i="80"/>
  <c r="N2357" i="80"/>
  <c r="M2356" i="80"/>
  <c r="N2356" i="80"/>
  <c r="M2355" i="80"/>
  <c r="N2355" i="80"/>
  <c r="M2354" i="80"/>
  <c r="N2354" i="80"/>
  <c r="M2353" i="80"/>
  <c r="N2353" i="80"/>
  <c r="M2352" i="80"/>
  <c r="N2352" i="80"/>
  <c r="M2351" i="80"/>
  <c r="N2351" i="80"/>
  <c r="M2350" i="80"/>
  <c r="N2350" i="80"/>
  <c r="M2349" i="80"/>
  <c r="N2349" i="80"/>
  <c r="M2348" i="80"/>
  <c r="N2348" i="80"/>
  <c r="M2347" i="80"/>
  <c r="N2347" i="80"/>
  <c r="M2346" i="80"/>
  <c r="N2346" i="80"/>
  <c r="M2345" i="80"/>
  <c r="N2345" i="80"/>
  <c r="M2344" i="80"/>
  <c r="N2344" i="80"/>
  <c r="M2343" i="80"/>
  <c r="N2343" i="80"/>
  <c r="M2342" i="80"/>
  <c r="N2342" i="80"/>
  <c r="M2341" i="80"/>
  <c r="N2341" i="80"/>
  <c r="M2340" i="80"/>
  <c r="N2340" i="80"/>
  <c r="M2339" i="80"/>
  <c r="N2339" i="80"/>
  <c r="M2338" i="80"/>
  <c r="N2338" i="80"/>
  <c r="M2337" i="80"/>
  <c r="N2337" i="80"/>
  <c r="M2336" i="80"/>
  <c r="N2336" i="80"/>
  <c r="M2335" i="80"/>
  <c r="N2335" i="80"/>
  <c r="M2334" i="80"/>
  <c r="N2334" i="80"/>
  <c r="M2333" i="80"/>
  <c r="N2333" i="80"/>
  <c r="M2332" i="80"/>
  <c r="N2332" i="80"/>
  <c r="M2331" i="80"/>
  <c r="N2331" i="80"/>
  <c r="M2330" i="80"/>
  <c r="N2330" i="80"/>
  <c r="M2329" i="80"/>
  <c r="N2329" i="80"/>
  <c r="M2328" i="80"/>
  <c r="N2328" i="80"/>
  <c r="M2327" i="80"/>
  <c r="N2327" i="80"/>
  <c r="M2326" i="80"/>
  <c r="N2326" i="80"/>
  <c r="M2325" i="80"/>
  <c r="N2325" i="80"/>
  <c r="M2324" i="80"/>
  <c r="N2324" i="80"/>
  <c r="M2323" i="80"/>
  <c r="N2323" i="80"/>
  <c r="M2322" i="80"/>
  <c r="N2322" i="80"/>
  <c r="M2321" i="80"/>
  <c r="N2321" i="80"/>
  <c r="M2320" i="80"/>
  <c r="N2320" i="80"/>
  <c r="M2319" i="80"/>
  <c r="N2319" i="80"/>
  <c r="M2318" i="80"/>
  <c r="N2318" i="80"/>
  <c r="M2317" i="80"/>
  <c r="N2317" i="80"/>
  <c r="M2316" i="80"/>
  <c r="N2316" i="80"/>
  <c r="M2315" i="80"/>
  <c r="N2315" i="80"/>
  <c r="M2314" i="80"/>
  <c r="N2314" i="80"/>
  <c r="M2313" i="80"/>
  <c r="N2313" i="80"/>
  <c r="M2312" i="80"/>
  <c r="N2312" i="80"/>
  <c r="M2311" i="80"/>
  <c r="N2311" i="80"/>
  <c r="M2310" i="80"/>
  <c r="N2310" i="80"/>
  <c r="M2309" i="80"/>
  <c r="N2309" i="80"/>
  <c r="M2308" i="80"/>
  <c r="N2308" i="80"/>
  <c r="M2307" i="80"/>
  <c r="N2307" i="80"/>
  <c r="M2306" i="80"/>
  <c r="N2306" i="80"/>
  <c r="M2305" i="80"/>
  <c r="N2305" i="80"/>
  <c r="M2304" i="80"/>
  <c r="N2304" i="80"/>
  <c r="M2303" i="80"/>
  <c r="N2303" i="80"/>
  <c r="M2302" i="80"/>
  <c r="N2302" i="80"/>
  <c r="M2301" i="80"/>
  <c r="N2301" i="80"/>
  <c r="M2300" i="80"/>
  <c r="N2300" i="80"/>
  <c r="M2299" i="80"/>
  <c r="N2299" i="80"/>
  <c r="M2298" i="80"/>
  <c r="N2298" i="80"/>
  <c r="M2297" i="80"/>
  <c r="N2297" i="80"/>
  <c r="M2296" i="80"/>
  <c r="N2296" i="80"/>
  <c r="M2295" i="80"/>
  <c r="N2295" i="80"/>
  <c r="M2294" i="80"/>
  <c r="N2294" i="80"/>
  <c r="M2293" i="80"/>
  <c r="N2293" i="80"/>
  <c r="M2292" i="80"/>
  <c r="N2292" i="80"/>
  <c r="M2291" i="80"/>
  <c r="N2291" i="80"/>
  <c r="M2290" i="80"/>
  <c r="N2290" i="80"/>
  <c r="M2289" i="80"/>
  <c r="N2289" i="80"/>
  <c r="M2288" i="80"/>
  <c r="N2288" i="80"/>
  <c r="M2287" i="80"/>
  <c r="N2287" i="80"/>
  <c r="M2286" i="80"/>
  <c r="N2286" i="80"/>
  <c r="M2285" i="80"/>
  <c r="N2285" i="80"/>
  <c r="M2284" i="80"/>
  <c r="N2284" i="80"/>
  <c r="M2283" i="80"/>
  <c r="N2283" i="80"/>
  <c r="M2282" i="80"/>
  <c r="N2282" i="80"/>
  <c r="M2281" i="80"/>
  <c r="N2281" i="80"/>
  <c r="M2280" i="80"/>
  <c r="N2280" i="80"/>
  <c r="M2279" i="80"/>
  <c r="N2279" i="80"/>
  <c r="M2278" i="80"/>
  <c r="N2278" i="80"/>
  <c r="M2277" i="80"/>
  <c r="N2277" i="80"/>
  <c r="M2276" i="80"/>
  <c r="N2276" i="80"/>
  <c r="M2275" i="80"/>
  <c r="N2275" i="80"/>
  <c r="M2274" i="80"/>
  <c r="N2274" i="80"/>
  <c r="M2273" i="80"/>
  <c r="N2273" i="80"/>
  <c r="M2272" i="80"/>
  <c r="N2272" i="80"/>
  <c r="M2271" i="80"/>
  <c r="N2271" i="80"/>
  <c r="M2270" i="80"/>
  <c r="N2270" i="80"/>
  <c r="M2269" i="80"/>
  <c r="N2269" i="80"/>
  <c r="M2268" i="80"/>
  <c r="N2268" i="80"/>
  <c r="M2267" i="80"/>
  <c r="N2267" i="80"/>
  <c r="M2266" i="80"/>
  <c r="N2266" i="80"/>
  <c r="M2265" i="80"/>
  <c r="N2265" i="80"/>
  <c r="M2264" i="80"/>
  <c r="N2264" i="80"/>
  <c r="M2263" i="80"/>
  <c r="N2263" i="80"/>
  <c r="M2262" i="80"/>
  <c r="N2262" i="80"/>
  <c r="M2261" i="80"/>
  <c r="N2261" i="80"/>
  <c r="M2260" i="80"/>
  <c r="N2260" i="80"/>
  <c r="M2259" i="80"/>
  <c r="N2259" i="80"/>
  <c r="M2258" i="80"/>
  <c r="N2258" i="80"/>
  <c r="M2257" i="80"/>
  <c r="N2257" i="80"/>
  <c r="M2256" i="80"/>
  <c r="N2256" i="80"/>
  <c r="M2255" i="80"/>
  <c r="N2255" i="80"/>
  <c r="M2254" i="80"/>
  <c r="N2254" i="80"/>
  <c r="M2253" i="80"/>
  <c r="N2253" i="80"/>
  <c r="M2252" i="80"/>
  <c r="N2252" i="80"/>
  <c r="M2251" i="80"/>
  <c r="N2251" i="80"/>
  <c r="M2250" i="80"/>
  <c r="N2250" i="80"/>
  <c r="M2249" i="80"/>
  <c r="N2249" i="80"/>
  <c r="M2248" i="80"/>
  <c r="N2248" i="80"/>
  <c r="M2247" i="80"/>
  <c r="N2247" i="80"/>
  <c r="M2246" i="80"/>
  <c r="N2246" i="80"/>
  <c r="M2245" i="80"/>
  <c r="N2245" i="80"/>
  <c r="M2244" i="80"/>
  <c r="N2244" i="80"/>
  <c r="M2243" i="80"/>
  <c r="N2243" i="80"/>
  <c r="M2242" i="80"/>
  <c r="N2242" i="80"/>
  <c r="M2241" i="80"/>
  <c r="N2241" i="80"/>
  <c r="M2240" i="80"/>
  <c r="N2240" i="80"/>
  <c r="M2239" i="80"/>
  <c r="N2239" i="80"/>
  <c r="M2238" i="80"/>
  <c r="N2238" i="80"/>
  <c r="M2237" i="80"/>
  <c r="N2237" i="80"/>
  <c r="M2236" i="80"/>
  <c r="N2236" i="80"/>
  <c r="M2235" i="80"/>
  <c r="N2235" i="80"/>
  <c r="M2234" i="80"/>
  <c r="N2234" i="80"/>
  <c r="M2233" i="80"/>
  <c r="N2233" i="80"/>
  <c r="M2232" i="80"/>
  <c r="N2232" i="80"/>
  <c r="M2231" i="80"/>
  <c r="N2231" i="80"/>
  <c r="M2230" i="80"/>
  <c r="N2230" i="80"/>
  <c r="M2229" i="80"/>
  <c r="N2229" i="80"/>
  <c r="M2228" i="80"/>
  <c r="N2228" i="80"/>
  <c r="M2227" i="80"/>
  <c r="N2227" i="80"/>
  <c r="M2226" i="80"/>
  <c r="N2226" i="80"/>
  <c r="M2225" i="80"/>
  <c r="N2225" i="80"/>
  <c r="M2224" i="80"/>
  <c r="N2224" i="80"/>
  <c r="M2223" i="80"/>
  <c r="N2223" i="80"/>
  <c r="M2222" i="80"/>
  <c r="N2222" i="80"/>
  <c r="M2221" i="80"/>
  <c r="N2221" i="80"/>
  <c r="M2220" i="80"/>
  <c r="N2220" i="80"/>
  <c r="M2219" i="80"/>
  <c r="N2219" i="80"/>
  <c r="M2218" i="80"/>
  <c r="N2218" i="80"/>
  <c r="M2217" i="80"/>
  <c r="N2217" i="80"/>
  <c r="M2216" i="80"/>
  <c r="N2216" i="80"/>
  <c r="M2215" i="80"/>
  <c r="N2215" i="80"/>
  <c r="M2214" i="80"/>
  <c r="N2214" i="80"/>
  <c r="M2213" i="80"/>
  <c r="N2213" i="80"/>
  <c r="M2212" i="80"/>
  <c r="N2212" i="80"/>
  <c r="M2211" i="80"/>
  <c r="N2211" i="80"/>
  <c r="M2210" i="80"/>
  <c r="N2210" i="80"/>
  <c r="M2209" i="80"/>
  <c r="N2209" i="80"/>
  <c r="M2208" i="80"/>
  <c r="N2208" i="80"/>
  <c r="M2207" i="80"/>
  <c r="N2207" i="80"/>
  <c r="M2206" i="80"/>
  <c r="N2206" i="80"/>
  <c r="M2205" i="80"/>
  <c r="N2205" i="80"/>
  <c r="M2204" i="80"/>
  <c r="N2204" i="80"/>
  <c r="M2203" i="80"/>
  <c r="N2203" i="80"/>
  <c r="M2202" i="80"/>
  <c r="N2202" i="80"/>
  <c r="M2201" i="80"/>
  <c r="N2201" i="80"/>
  <c r="M2200" i="80"/>
  <c r="N2200" i="80"/>
  <c r="M2199" i="80"/>
  <c r="N2199" i="80"/>
  <c r="M2198" i="80"/>
  <c r="N2198" i="80"/>
  <c r="M2197" i="80"/>
  <c r="N2197" i="80"/>
  <c r="M2196" i="80"/>
  <c r="N2196" i="80"/>
  <c r="M2195" i="80"/>
  <c r="N2195" i="80"/>
  <c r="M2194" i="80"/>
  <c r="N2194" i="80"/>
  <c r="M2193" i="80"/>
  <c r="N2193" i="80"/>
  <c r="M2192" i="80"/>
  <c r="N2192" i="80"/>
  <c r="M2191" i="80"/>
  <c r="N2191" i="80"/>
  <c r="M2190" i="80"/>
  <c r="N2190" i="80"/>
  <c r="M2189" i="80"/>
  <c r="N2189" i="80"/>
  <c r="M2188" i="80"/>
  <c r="N2188" i="80"/>
  <c r="M2187" i="80"/>
  <c r="N2187" i="80"/>
  <c r="M2186" i="80"/>
  <c r="N2186" i="80"/>
  <c r="M2185" i="80"/>
  <c r="N2185" i="80"/>
  <c r="M2184" i="80"/>
  <c r="N2184" i="80"/>
  <c r="M2183" i="80"/>
  <c r="N2183" i="80"/>
  <c r="M2182" i="80"/>
  <c r="N2182" i="80"/>
  <c r="M2181" i="80"/>
  <c r="N2181" i="80"/>
  <c r="M2180" i="80"/>
  <c r="N2180" i="80"/>
  <c r="M2179" i="80"/>
  <c r="N2179" i="80"/>
  <c r="M2178" i="80"/>
  <c r="N2178" i="80"/>
  <c r="M2177" i="80"/>
  <c r="N2177" i="80"/>
  <c r="M2176" i="80"/>
  <c r="N2176" i="80"/>
  <c r="M2175" i="80"/>
  <c r="N2175" i="80"/>
  <c r="M2174" i="80"/>
  <c r="N2174" i="80"/>
  <c r="M2173" i="80"/>
  <c r="N2173" i="80"/>
  <c r="M2172" i="80"/>
  <c r="N2172" i="80"/>
  <c r="M2171" i="80"/>
  <c r="N2171" i="80"/>
  <c r="M2170" i="80"/>
  <c r="N2170" i="80"/>
  <c r="M2169" i="80"/>
  <c r="N2169" i="80"/>
  <c r="M2168" i="80"/>
  <c r="N2168" i="80"/>
  <c r="M2167" i="80"/>
  <c r="N2167" i="80"/>
  <c r="M2166" i="80"/>
  <c r="N2166" i="80"/>
  <c r="M2165" i="80"/>
  <c r="N2165" i="80"/>
  <c r="M2164" i="80"/>
  <c r="N2164" i="80"/>
  <c r="M2163" i="80"/>
  <c r="N2163" i="80"/>
  <c r="M2162" i="80"/>
  <c r="N2162" i="80"/>
  <c r="M2161" i="80"/>
  <c r="N2161" i="80"/>
  <c r="M2160" i="80"/>
  <c r="N2160" i="80"/>
  <c r="M2159" i="80"/>
  <c r="N2159" i="80"/>
  <c r="M2158" i="80"/>
  <c r="N2158" i="80"/>
  <c r="M2157" i="80"/>
  <c r="N2157" i="80"/>
  <c r="M2156" i="80"/>
  <c r="N2156" i="80"/>
  <c r="M2155" i="80"/>
  <c r="N2155" i="80"/>
  <c r="M2154" i="80"/>
  <c r="N2154" i="80"/>
  <c r="M2153" i="80"/>
  <c r="N2153" i="80"/>
  <c r="M2152" i="80"/>
  <c r="N2152" i="80"/>
  <c r="M2151" i="80"/>
  <c r="N2151" i="80"/>
  <c r="M2150" i="80"/>
  <c r="N2150" i="80"/>
  <c r="M2149" i="80"/>
  <c r="N2149" i="80"/>
  <c r="M2148" i="80"/>
  <c r="N2148" i="80"/>
  <c r="M2147" i="80"/>
  <c r="N2147" i="80"/>
  <c r="M2146" i="80"/>
  <c r="N2146" i="80"/>
  <c r="M2145" i="80"/>
  <c r="N2145" i="80"/>
  <c r="M2144" i="80"/>
  <c r="N2144" i="80"/>
  <c r="M2143" i="80"/>
  <c r="N2143" i="80"/>
  <c r="M2142" i="80"/>
  <c r="N2142" i="80"/>
  <c r="M2141" i="80"/>
  <c r="N2141" i="80"/>
  <c r="M2140" i="80"/>
  <c r="N2140" i="80"/>
  <c r="M2139" i="80"/>
  <c r="N2139" i="80"/>
  <c r="M2138" i="80"/>
  <c r="N2138" i="80"/>
  <c r="M2137" i="80"/>
  <c r="N2137" i="80"/>
  <c r="M2136" i="80"/>
  <c r="N2136" i="80"/>
  <c r="M2135" i="80"/>
  <c r="N2135" i="80"/>
  <c r="M2134" i="80"/>
  <c r="N2134" i="80"/>
  <c r="M2133" i="80"/>
  <c r="N2133" i="80"/>
  <c r="M2132" i="80"/>
  <c r="N2132" i="80"/>
  <c r="M2131" i="80"/>
  <c r="N2131" i="80"/>
  <c r="M2130" i="80"/>
  <c r="N2130" i="80"/>
  <c r="M2129" i="80"/>
  <c r="N2129" i="80"/>
  <c r="M2128" i="80"/>
  <c r="N2128" i="80"/>
  <c r="M2127" i="80"/>
  <c r="N2127" i="80"/>
  <c r="M2126" i="80"/>
  <c r="N2126" i="80"/>
  <c r="M2125" i="80"/>
  <c r="N2125" i="80"/>
  <c r="M2124" i="80"/>
  <c r="N2124" i="80"/>
  <c r="M2123" i="80"/>
  <c r="N2123" i="80"/>
  <c r="M2122" i="80"/>
  <c r="N2122" i="80"/>
  <c r="M2121" i="80"/>
  <c r="N2121" i="80"/>
  <c r="M2120" i="80"/>
  <c r="N2120" i="80"/>
  <c r="M2119" i="80"/>
  <c r="N2119" i="80"/>
  <c r="M2118" i="80"/>
  <c r="N2118" i="80"/>
  <c r="M2117" i="80"/>
  <c r="N2117" i="80"/>
  <c r="M2116" i="80"/>
  <c r="N2116" i="80"/>
  <c r="M2115" i="80"/>
  <c r="N2115" i="80"/>
  <c r="M2114" i="80"/>
  <c r="N2114" i="80"/>
  <c r="M2113" i="80"/>
  <c r="N2113" i="80"/>
  <c r="M2112" i="80"/>
  <c r="N2112" i="80"/>
  <c r="M2111" i="80"/>
  <c r="N2111" i="80"/>
  <c r="M2110" i="80"/>
  <c r="N2110" i="80"/>
  <c r="M2109" i="80"/>
  <c r="N2109" i="80"/>
  <c r="M2108" i="80"/>
  <c r="N2108" i="80"/>
  <c r="M2107" i="80"/>
  <c r="N2107" i="80"/>
  <c r="M2106" i="80"/>
  <c r="N2106" i="80"/>
  <c r="M2105" i="80"/>
  <c r="N2105" i="80"/>
  <c r="M2104" i="80"/>
  <c r="N2104" i="80"/>
  <c r="M2103" i="80"/>
  <c r="N2103" i="80"/>
  <c r="M2102" i="80"/>
  <c r="N2102" i="80"/>
  <c r="M2101" i="80"/>
  <c r="N2101" i="80"/>
  <c r="M2100" i="80"/>
  <c r="N2100" i="80"/>
  <c r="M2099" i="80"/>
  <c r="N2099" i="80"/>
  <c r="M2098" i="80"/>
  <c r="N2098" i="80"/>
  <c r="M2097" i="80"/>
  <c r="N2097" i="80"/>
  <c r="M2096" i="80"/>
  <c r="N2096" i="80"/>
  <c r="M2095" i="80"/>
  <c r="N2095" i="80"/>
  <c r="M2094" i="80"/>
  <c r="N2094" i="80"/>
  <c r="M2093" i="80"/>
  <c r="N2093" i="80"/>
  <c r="M2092" i="80"/>
  <c r="N2092" i="80"/>
  <c r="M2091" i="80"/>
  <c r="N2091" i="80"/>
  <c r="M2090" i="80"/>
  <c r="N2090" i="80"/>
  <c r="M2089" i="80"/>
  <c r="N2089" i="80"/>
  <c r="M2088" i="80"/>
  <c r="N2088" i="80"/>
  <c r="M2087" i="80"/>
  <c r="N2087" i="80"/>
  <c r="M2086" i="80"/>
  <c r="N2086" i="80"/>
  <c r="M2085" i="80"/>
  <c r="N2085" i="80"/>
  <c r="M2084" i="80"/>
  <c r="N2084" i="80"/>
  <c r="M2083" i="80"/>
  <c r="N2083" i="80"/>
  <c r="M2082" i="80"/>
  <c r="N2082" i="80"/>
  <c r="M2081" i="80"/>
  <c r="N2081" i="80"/>
  <c r="M2080" i="80"/>
  <c r="N2080" i="80"/>
  <c r="M2079" i="80"/>
  <c r="N2079" i="80"/>
  <c r="M2078" i="80"/>
  <c r="N2078" i="80"/>
  <c r="M2077" i="80"/>
  <c r="N2077" i="80"/>
  <c r="M2076" i="80"/>
  <c r="N2076" i="80"/>
  <c r="M2075" i="80"/>
  <c r="N2075" i="80"/>
  <c r="M2074" i="80"/>
  <c r="N2074" i="80"/>
  <c r="M2073" i="80"/>
  <c r="N2073" i="80"/>
  <c r="M2072" i="80"/>
  <c r="N2072" i="80"/>
  <c r="M2071" i="80"/>
  <c r="N2071" i="80"/>
  <c r="M2070" i="80"/>
  <c r="N2070" i="80"/>
  <c r="M2069" i="80"/>
  <c r="N2069" i="80"/>
  <c r="M2068" i="80"/>
  <c r="N2068" i="80"/>
  <c r="M2067" i="80"/>
  <c r="N2067" i="80"/>
  <c r="M2066" i="80"/>
  <c r="N2066" i="80"/>
  <c r="M2065" i="80"/>
  <c r="N2065" i="80"/>
  <c r="M2064" i="80"/>
  <c r="N2064" i="80"/>
  <c r="M2063" i="80"/>
  <c r="N2063" i="80"/>
  <c r="M2062" i="80"/>
  <c r="N2062" i="80"/>
  <c r="M2061" i="80"/>
  <c r="N2061" i="80"/>
  <c r="M2060" i="80"/>
  <c r="N2060" i="80"/>
  <c r="M2059" i="80"/>
  <c r="N2059" i="80"/>
  <c r="M2058" i="80"/>
  <c r="N2058" i="80"/>
  <c r="M2057" i="80"/>
  <c r="N2057" i="80"/>
  <c r="M2056" i="80"/>
  <c r="N2056" i="80"/>
  <c r="M2055" i="80"/>
  <c r="N2055" i="80"/>
  <c r="M2054" i="80"/>
  <c r="N2054" i="80"/>
  <c r="M2053" i="80"/>
  <c r="N2053" i="80"/>
  <c r="M2052" i="80"/>
  <c r="N2052" i="80"/>
  <c r="M2051" i="80"/>
  <c r="N2051" i="80"/>
  <c r="M2050" i="80"/>
  <c r="N2050" i="80"/>
  <c r="M2049" i="80"/>
  <c r="N2049" i="80"/>
  <c r="M2048" i="80"/>
  <c r="N2048" i="80"/>
  <c r="M2047" i="80"/>
  <c r="N2047" i="80"/>
  <c r="M2046" i="80"/>
  <c r="N2046" i="80"/>
  <c r="M2045" i="80"/>
  <c r="N2045" i="80"/>
  <c r="M2044" i="80"/>
  <c r="N2044" i="80"/>
  <c r="M2043" i="80"/>
  <c r="N2043" i="80"/>
  <c r="M2042" i="80"/>
  <c r="N2042" i="80"/>
  <c r="M2041" i="80"/>
  <c r="N2041" i="80"/>
  <c r="M2040" i="80"/>
  <c r="N2040" i="80"/>
  <c r="M2039" i="80"/>
  <c r="N2039" i="80"/>
  <c r="M2038" i="80"/>
  <c r="N2038" i="80"/>
  <c r="M2037" i="80"/>
  <c r="N2037" i="80"/>
  <c r="M2036" i="80"/>
  <c r="N2036" i="80"/>
  <c r="M2035" i="80"/>
  <c r="N2035" i="80"/>
  <c r="M2034" i="80"/>
  <c r="N2034" i="80"/>
  <c r="M2033" i="80"/>
  <c r="N2033" i="80"/>
  <c r="M2032" i="80"/>
  <c r="N2032" i="80"/>
  <c r="M2031" i="80"/>
  <c r="N2031" i="80"/>
  <c r="M2030" i="80"/>
  <c r="N2030" i="80"/>
  <c r="M2029" i="80"/>
  <c r="N2029" i="80"/>
  <c r="M2028" i="80"/>
  <c r="N2028" i="80"/>
  <c r="M2027" i="80"/>
  <c r="N2027" i="80"/>
  <c r="M2026" i="80"/>
  <c r="N2026" i="80"/>
  <c r="M2025" i="80"/>
  <c r="N2025" i="80"/>
  <c r="M2024" i="80"/>
  <c r="N2024" i="80"/>
  <c r="M2023" i="80"/>
  <c r="N2023" i="80"/>
  <c r="M2022" i="80"/>
  <c r="N2022" i="80"/>
  <c r="M2021" i="80"/>
  <c r="N2021" i="80"/>
  <c r="M2020" i="80"/>
  <c r="N2020" i="80"/>
  <c r="M2019" i="80"/>
  <c r="N2019" i="80"/>
  <c r="M2018" i="80"/>
  <c r="N2018" i="80"/>
  <c r="M2017" i="80"/>
  <c r="N2017" i="80"/>
  <c r="M2016" i="80"/>
  <c r="N2016" i="80"/>
  <c r="M2015" i="80"/>
  <c r="N2015" i="80"/>
  <c r="M2014" i="80"/>
  <c r="N2014" i="80"/>
  <c r="M2013" i="80"/>
  <c r="N2013" i="80"/>
  <c r="M2012" i="80"/>
  <c r="N2012" i="80"/>
  <c r="M2011" i="80"/>
  <c r="N2011" i="80"/>
  <c r="M2010" i="80"/>
  <c r="N2010" i="80"/>
  <c r="M2009" i="80"/>
  <c r="N2009" i="80"/>
  <c r="M2008" i="80"/>
  <c r="N2008" i="80"/>
  <c r="M2007" i="80"/>
  <c r="N2007" i="80"/>
  <c r="M2006" i="80"/>
  <c r="N2006" i="80"/>
  <c r="M2005" i="80"/>
  <c r="N2005" i="80"/>
  <c r="M2004" i="80"/>
  <c r="N2004" i="80"/>
  <c r="M2003" i="80"/>
  <c r="N2003" i="80"/>
  <c r="M2002" i="80"/>
  <c r="N2002" i="80"/>
  <c r="M2001" i="80"/>
  <c r="N2001" i="80"/>
  <c r="M2000" i="80"/>
  <c r="N2000" i="80"/>
  <c r="M1999" i="80"/>
  <c r="N1999" i="80"/>
  <c r="M1998" i="80"/>
  <c r="N1998" i="80"/>
  <c r="M1997" i="80"/>
  <c r="N1997" i="80"/>
  <c r="M1996" i="80"/>
  <c r="N1996" i="80"/>
  <c r="M1995" i="80"/>
  <c r="N1995" i="80"/>
  <c r="M1994" i="80"/>
  <c r="N1994" i="80"/>
  <c r="M1993" i="80"/>
  <c r="N1993" i="80"/>
  <c r="M1992" i="80"/>
  <c r="N1992" i="80"/>
  <c r="M1991" i="80"/>
  <c r="N1991" i="80"/>
  <c r="M1990" i="80"/>
  <c r="N1990" i="80"/>
  <c r="M1989" i="80"/>
  <c r="N1989" i="80"/>
  <c r="M1988" i="80"/>
  <c r="N1988" i="80"/>
  <c r="M1987" i="80"/>
  <c r="N1987" i="80"/>
  <c r="M1986" i="80"/>
  <c r="N1986" i="80"/>
  <c r="M1985" i="80"/>
  <c r="N1985" i="80"/>
  <c r="M1984" i="80"/>
  <c r="N1984" i="80"/>
  <c r="M1983" i="80"/>
  <c r="N1983" i="80"/>
  <c r="M1982" i="80"/>
  <c r="N1982" i="80"/>
  <c r="M1981" i="80"/>
  <c r="N1981" i="80"/>
  <c r="M1980" i="80"/>
  <c r="N1980" i="80"/>
  <c r="M1979" i="80"/>
  <c r="N1979" i="80"/>
  <c r="M1978" i="80"/>
  <c r="N1978" i="80"/>
  <c r="M1977" i="80"/>
  <c r="N1977" i="80"/>
  <c r="M1976" i="80"/>
  <c r="N1976" i="80"/>
  <c r="M1975" i="80"/>
  <c r="N1975" i="80"/>
  <c r="M1974" i="80"/>
  <c r="N1974" i="80"/>
  <c r="M1973" i="80"/>
  <c r="N1973" i="80"/>
  <c r="M1972" i="80"/>
  <c r="N1972" i="80"/>
  <c r="M1971" i="80"/>
  <c r="N1971" i="80"/>
  <c r="M1970" i="80"/>
  <c r="N1970" i="80"/>
  <c r="M1969" i="80"/>
  <c r="N1969" i="80"/>
  <c r="M1968" i="80"/>
  <c r="N1968" i="80"/>
  <c r="M1967" i="80"/>
  <c r="N1967" i="80"/>
  <c r="M1966" i="80"/>
  <c r="N1966" i="80"/>
  <c r="M1965" i="80"/>
  <c r="N1965" i="80"/>
  <c r="M1964" i="80"/>
  <c r="N1964" i="80"/>
  <c r="M1963" i="80"/>
  <c r="N1963" i="80"/>
  <c r="M1962" i="80"/>
  <c r="N1962" i="80"/>
  <c r="M1961" i="80"/>
  <c r="N1961" i="80"/>
  <c r="M1960" i="80"/>
  <c r="N1960" i="80"/>
  <c r="M1959" i="80"/>
  <c r="N1959" i="80"/>
  <c r="M1958" i="80"/>
  <c r="N1958" i="80"/>
  <c r="M1957" i="80"/>
  <c r="N1957" i="80"/>
  <c r="M1956" i="80"/>
  <c r="N1956" i="80"/>
  <c r="M1955" i="80"/>
  <c r="N1955" i="80"/>
  <c r="M1954" i="80"/>
  <c r="N1954" i="80"/>
  <c r="M1953" i="80"/>
  <c r="N1953" i="80"/>
  <c r="M1952" i="80"/>
  <c r="N1952" i="80"/>
  <c r="M1951" i="80"/>
  <c r="N1951" i="80"/>
  <c r="M1950" i="80"/>
  <c r="N1950" i="80"/>
  <c r="M1949" i="80"/>
  <c r="N1949" i="80"/>
  <c r="M1948" i="80"/>
  <c r="N1948" i="80"/>
  <c r="M1947" i="80"/>
  <c r="N1947" i="80"/>
  <c r="M1946" i="80"/>
  <c r="N1946" i="80"/>
  <c r="M1945" i="80"/>
  <c r="N1945" i="80"/>
  <c r="M1944" i="80"/>
  <c r="N1944" i="80"/>
  <c r="M1943" i="80"/>
  <c r="N1943" i="80"/>
  <c r="M1942" i="80"/>
  <c r="N1942" i="80"/>
  <c r="M1941" i="80"/>
  <c r="N1941" i="80"/>
  <c r="M1940" i="80"/>
  <c r="N1940" i="80"/>
  <c r="M1939" i="80"/>
  <c r="N1939" i="80"/>
  <c r="M1938" i="80"/>
  <c r="N1938" i="80"/>
  <c r="M1937" i="80"/>
  <c r="N1937" i="80"/>
  <c r="M1936" i="80"/>
  <c r="N1936" i="80"/>
  <c r="M1935" i="80"/>
  <c r="N1935" i="80"/>
  <c r="M1934" i="80"/>
  <c r="N1934" i="80"/>
  <c r="M1933" i="80"/>
  <c r="N1933" i="80"/>
  <c r="M1932" i="80"/>
  <c r="N1932" i="80"/>
  <c r="M1931" i="80"/>
  <c r="N1931" i="80"/>
  <c r="M1930" i="80"/>
  <c r="N1930" i="80"/>
  <c r="M1929" i="80"/>
  <c r="N1929" i="80"/>
  <c r="M1928" i="80"/>
  <c r="N1928" i="80"/>
  <c r="M1927" i="80"/>
  <c r="N1927" i="80"/>
  <c r="M1926" i="80"/>
  <c r="N1926" i="80"/>
  <c r="M1925" i="80"/>
  <c r="N1925" i="80"/>
  <c r="M1924" i="80"/>
  <c r="N1924" i="80"/>
  <c r="M1923" i="80"/>
  <c r="N1923" i="80"/>
  <c r="M1922" i="80"/>
  <c r="N1922" i="80"/>
  <c r="M1921" i="80"/>
  <c r="N1921" i="80"/>
  <c r="M1920" i="80"/>
  <c r="N1920" i="80"/>
  <c r="M1919" i="80"/>
  <c r="N1919" i="80"/>
  <c r="M1918" i="80"/>
  <c r="N1918" i="80"/>
  <c r="M1917" i="80"/>
  <c r="N1917" i="80"/>
  <c r="M1916" i="80"/>
  <c r="N1916" i="80"/>
  <c r="M1915" i="80"/>
  <c r="N1915" i="80"/>
  <c r="M1914" i="80"/>
  <c r="N1914" i="80"/>
  <c r="M1913" i="80"/>
  <c r="N1913" i="80"/>
  <c r="M1912" i="80"/>
  <c r="N1912" i="80"/>
  <c r="M1911" i="80"/>
  <c r="N1911" i="80"/>
  <c r="M1910" i="80"/>
  <c r="N1910" i="80"/>
  <c r="M1909" i="80"/>
  <c r="N1909" i="80"/>
  <c r="M1908" i="80"/>
  <c r="N1908" i="80"/>
  <c r="M1907" i="80"/>
  <c r="N1907" i="80"/>
  <c r="M1906" i="80"/>
  <c r="N1906" i="80"/>
  <c r="M1905" i="80"/>
  <c r="N1905" i="80"/>
  <c r="M1904" i="80"/>
  <c r="N1904" i="80"/>
  <c r="M1903" i="80"/>
  <c r="N1903" i="80"/>
  <c r="M1902" i="80"/>
  <c r="N1902" i="80"/>
  <c r="M1901" i="80"/>
  <c r="N1901" i="80"/>
  <c r="M1900" i="80"/>
  <c r="N1900" i="80"/>
  <c r="M1899" i="80"/>
  <c r="N1899" i="80"/>
  <c r="M1898" i="80"/>
  <c r="N1898" i="80"/>
  <c r="M1897" i="80"/>
  <c r="N1897" i="80"/>
  <c r="M1896" i="80"/>
  <c r="N1896" i="80"/>
  <c r="M1895" i="80"/>
  <c r="N1895" i="80"/>
  <c r="M1894" i="80"/>
  <c r="N1894" i="80"/>
  <c r="M1893" i="80"/>
  <c r="N1893" i="80"/>
  <c r="M1892" i="80"/>
  <c r="N1892" i="80"/>
  <c r="M1891" i="80"/>
  <c r="N1891" i="80"/>
  <c r="M1890" i="80"/>
  <c r="N1890" i="80"/>
  <c r="M1889" i="80"/>
  <c r="N1889" i="80"/>
  <c r="M1888" i="80"/>
  <c r="N1888" i="80"/>
  <c r="M1887" i="80"/>
  <c r="N1887" i="80"/>
  <c r="M1886" i="80"/>
  <c r="N1886" i="80"/>
  <c r="M1885" i="80"/>
  <c r="N1885" i="80"/>
  <c r="M1884" i="80"/>
  <c r="N1884" i="80"/>
  <c r="M1883" i="80"/>
  <c r="N1883" i="80"/>
  <c r="M1882" i="80"/>
  <c r="N1882" i="80"/>
  <c r="M1881" i="80"/>
  <c r="N1881" i="80"/>
  <c r="M1880" i="80"/>
  <c r="N1880" i="80"/>
  <c r="M1879" i="80"/>
  <c r="N1879" i="80"/>
  <c r="M1878" i="80"/>
  <c r="N1878" i="80"/>
  <c r="M1877" i="80"/>
  <c r="N1877" i="80"/>
  <c r="M1876" i="80"/>
  <c r="N1876" i="80"/>
  <c r="M1875" i="80"/>
  <c r="N1875" i="80"/>
  <c r="M1874" i="80"/>
  <c r="N1874" i="80"/>
  <c r="M1873" i="80"/>
  <c r="N1873" i="80"/>
  <c r="M1872" i="80"/>
  <c r="N1872" i="80"/>
  <c r="M1871" i="80"/>
  <c r="N1871" i="80"/>
  <c r="M1870" i="80"/>
  <c r="N1870" i="80"/>
  <c r="M1869" i="80"/>
  <c r="N1869" i="80"/>
  <c r="M1868" i="80"/>
  <c r="N1868" i="80"/>
  <c r="M1867" i="80"/>
  <c r="N1867" i="80"/>
  <c r="M1866" i="80"/>
  <c r="N1866" i="80"/>
  <c r="M1865" i="80"/>
  <c r="N1865" i="80"/>
  <c r="M1864" i="80"/>
  <c r="N1864" i="80"/>
  <c r="M1863" i="80"/>
  <c r="N1863" i="80"/>
  <c r="M1862" i="80"/>
  <c r="N1862" i="80"/>
  <c r="M1861" i="80"/>
  <c r="N1861" i="80"/>
  <c r="M1860" i="80"/>
  <c r="N1860" i="80"/>
  <c r="M1859" i="80"/>
  <c r="N1859" i="80"/>
  <c r="M1858" i="80"/>
  <c r="N1858" i="80"/>
  <c r="M1857" i="80"/>
  <c r="N1857" i="80"/>
  <c r="M1856" i="80"/>
  <c r="N1856" i="80"/>
  <c r="M1855" i="80"/>
  <c r="N1855" i="80"/>
  <c r="M1854" i="80"/>
  <c r="N1854" i="80"/>
  <c r="M1853" i="80"/>
  <c r="N1853" i="80"/>
  <c r="M1852" i="80"/>
  <c r="N1852" i="80"/>
  <c r="M1851" i="80"/>
  <c r="N1851" i="80"/>
  <c r="M1850" i="80"/>
  <c r="N1850" i="80"/>
  <c r="M1849" i="80"/>
  <c r="N1849" i="80"/>
  <c r="M1848" i="80"/>
  <c r="N1848" i="80"/>
  <c r="M1847" i="80"/>
  <c r="N1847" i="80"/>
  <c r="M1846" i="80"/>
  <c r="N1846" i="80"/>
  <c r="M1845" i="80"/>
  <c r="N1845" i="80"/>
  <c r="M1844" i="80"/>
  <c r="N1844" i="80"/>
  <c r="M1843" i="80"/>
  <c r="N1843" i="80"/>
  <c r="M1842" i="80"/>
  <c r="N1842" i="80"/>
  <c r="M1841" i="80"/>
  <c r="N1841" i="80"/>
  <c r="M1840" i="80"/>
  <c r="N1840" i="80"/>
  <c r="M1839" i="80"/>
  <c r="N1839" i="80"/>
  <c r="M1838" i="80"/>
  <c r="N1838" i="80"/>
  <c r="M1837" i="80"/>
  <c r="N1837" i="80"/>
  <c r="M1836" i="80"/>
  <c r="N1836" i="80"/>
  <c r="M1835" i="80"/>
  <c r="N1835" i="80"/>
  <c r="M1834" i="80"/>
  <c r="N1834" i="80"/>
  <c r="M1833" i="80"/>
  <c r="N1833" i="80"/>
  <c r="M1832" i="80"/>
  <c r="N1832" i="80"/>
  <c r="M1831" i="80"/>
  <c r="N1831" i="80"/>
  <c r="M1830" i="80"/>
  <c r="N1830" i="80"/>
  <c r="M1829" i="80"/>
  <c r="N1829" i="80"/>
  <c r="M1828" i="80"/>
  <c r="N1828" i="80"/>
  <c r="M1827" i="80"/>
  <c r="N1827" i="80"/>
  <c r="M1826" i="80"/>
  <c r="N1826" i="80"/>
  <c r="M1825" i="80"/>
  <c r="N1825" i="80"/>
  <c r="M1824" i="80"/>
  <c r="N1824" i="80"/>
  <c r="M1823" i="80"/>
  <c r="N1823" i="80"/>
  <c r="M1822" i="80"/>
  <c r="N1822" i="80"/>
  <c r="M1821" i="80"/>
  <c r="N1821" i="80"/>
  <c r="M1820" i="80"/>
  <c r="N1820" i="80"/>
  <c r="M1819" i="80"/>
  <c r="N1819" i="80"/>
  <c r="M1818" i="80"/>
  <c r="N1818" i="80"/>
  <c r="M1817" i="80"/>
  <c r="N1817" i="80"/>
  <c r="M1816" i="80"/>
  <c r="N1816" i="80"/>
  <c r="M1815" i="80"/>
  <c r="N1815" i="80"/>
  <c r="M1814" i="80"/>
  <c r="N1814" i="80"/>
  <c r="M1813" i="80"/>
  <c r="N1813" i="80"/>
  <c r="M1812" i="80"/>
  <c r="N1812" i="80"/>
  <c r="M1811" i="80"/>
  <c r="N1811" i="80"/>
  <c r="M1810" i="80"/>
  <c r="N1810" i="80"/>
  <c r="M1809" i="80"/>
  <c r="N1809" i="80"/>
  <c r="M1808" i="80"/>
  <c r="N1808" i="80"/>
  <c r="M1807" i="80"/>
  <c r="N1807" i="80"/>
  <c r="M1806" i="80"/>
  <c r="N1806" i="80"/>
  <c r="M1805" i="80"/>
  <c r="N1805" i="80"/>
  <c r="M1804" i="80"/>
  <c r="N1804" i="80"/>
  <c r="M1803" i="80"/>
  <c r="N1803" i="80"/>
  <c r="M1802" i="80"/>
  <c r="N1802" i="80"/>
  <c r="M1801" i="80"/>
  <c r="N1801" i="80"/>
  <c r="M1800" i="80"/>
  <c r="N1800" i="80"/>
  <c r="M1799" i="80"/>
  <c r="N1799" i="80"/>
  <c r="M1798" i="80"/>
  <c r="N1798" i="80"/>
  <c r="M1797" i="80"/>
  <c r="N1797" i="80"/>
  <c r="M1796" i="80"/>
  <c r="N1796" i="80"/>
  <c r="M1795" i="80"/>
  <c r="N1795" i="80"/>
  <c r="M1794" i="80"/>
  <c r="N1794" i="80"/>
  <c r="M1793" i="80"/>
  <c r="N1793" i="80"/>
  <c r="M1792" i="80"/>
  <c r="N1792" i="80"/>
  <c r="M1791" i="80"/>
  <c r="N1791" i="80"/>
  <c r="M1790" i="80"/>
  <c r="N1790" i="80"/>
  <c r="M1789" i="80"/>
  <c r="N1789" i="80"/>
  <c r="M1788" i="80"/>
  <c r="N1788" i="80"/>
  <c r="M1787" i="80"/>
  <c r="N1787" i="80"/>
  <c r="M1786" i="80"/>
  <c r="N1786" i="80"/>
  <c r="M1785" i="80"/>
  <c r="N1785" i="80"/>
  <c r="M1784" i="80"/>
  <c r="N1784" i="80"/>
  <c r="M1783" i="80"/>
  <c r="N1783" i="80"/>
  <c r="M1782" i="80"/>
  <c r="N1782" i="80"/>
  <c r="M1781" i="80"/>
  <c r="N1781" i="80"/>
  <c r="M1780" i="80"/>
  <c r="N1780" i="80"/>
  <c r="M1779" i="80"/>
  <c r="N1779" i="80"/>
  <c r="M1778" i="80"/>
  <c r="N1778" i="80"/>
  <c r="M1777" i="80"/>
  <c r="N1777" i="80"/>
  <c r="M1776" i="80"/>
  <c r="N1776" i="80"/>
  <c r="M1775" i="80"/>
  <c r="N1775" i="80"/>
  <c r="M1774" i="80"/>
  <c r="N1774" i="80"/>
  <c r="M1773" i="80"/>
  <c r="N1773" i="80"/>
  <c r="M1772" i="80"/>
  <c r="N1772" i="80"/>
  <c r="M1771" i="80"/>
  <c r="N1771" i="80"/>
  <c r="M1770" i="80"/>
  <c r="N1770" i="80"/>
  <c r="M1769" i="80"/>
  <c r="N1769" i="80"/>
  <c r="M1768" i="80"/>
  <c r="N1768" i="80"/>
  <c r="M1767" i="80"/>
  <c r="N1767" i="80"/>
  <c r="M1766" i="80"/>
  <c r="N1766" i="80"/>
  <c r="M1765" i="80"/>
  <c r="N1765" i="80"/>
  <c r="M1764" i="80"/>
  <c r="N1764" i="80"/>
  <c r="M1763" i="80"/>
  <c r="N1763" i="80"/>
  <c r="M1762" i="80"/>
  <c r="N1762" i="80"/>
  <c r="M1761" i="80"/>
  <c r="N1761" i="80"/>
  <c r="M1760" i="80"/>
  <c r="N1760" i="80"/>
  <c r="M1759" i="80"/>
  <c r="N1759" i="80"/>
  <c r="M1758" i="80"/>
  <c r="N1758" i="80"/>
  <c r="M1757" i="80"/>
  <c r="N1757" i="80"/>
  <c r="M1756" i="80"/>
  <c r="N1756" i="80"/>
  <c r="M1755" i="80"/>
  <c r="N1755" i="80"/>
  <c r="M1754" i="80"/>
  <c r="N1754" i="80"/>
  <c r="M1753" i="80"/>
  <c r="N1753" i="80"/>
  <c r="M1752" i="80"/>
  <c r="N1752" i="80"/>
  <c r="M1751" i="80"/>
  <c r="N1751" i="80"/>
  <c r="M1750" i="80"/>
  <c r="N1750" i="80"/>
  <c r="M1749" i="80"/>
  <c r="N1749" i="80"/>
  <c r="M1748" i="80"/>
  <c r="N1748" i="80"/>
  <c r="M1747" i="80"/>
  <c r="N1747" i="80"/>
  <c r="M1746" i="80"/>
  <c r="N1746" i="80"/>
  <c r="M1745" i="80"/>
  <c r="N1745" i="80"/>
  <c r="M1744" i="80"/>
  <c r="N1744" i="80"/>
  <c r="M1743" i="80"/>
  <c r="N1743" i="80"/>
  <c r="M1742" i="80"/>
  <c r="N1742" i="80"/>
  <c r="M1741" i="80"/>
  <c r="N1741" i="80"/>
  <c r="M1740" i="80"/>
  <c r="N1740" i="80"/>
  <c r="M1739" i="80"/>
  <c r="N1739" i="80"/>
  <c r="M1738" i="80"/>
  <c r="N1738" i="80"/>
  <c r="M1737" i="80"/>
  <c r="N1737" i="80"/>
  <c r="M1736" i="80"/>
  <c r="N1736" i="80"/>
  <c r="M1735" i="80"/>
  <c r="N1735" i="80"/>
  <c r="M1734" i="80"/>
  <c r="N1734" i="80"/>
  <c r="M1733" i="80"/>
  <c r="N1733" i="80"/>
  <c r="M1732" i="80"/>
  <c r="N1732" i="80"/>
  <c r="M1731" i="80"/>
  <c r="N1731" i="80"/>
  <c r="M1730" i="80"/>
  <c r="N1730" i="80"/>
  <c r="M1729" i="80"/>
  <c r="N1729" i="80"/>
  <c r="M1728" i="80"/>
  <c r="N1728" i="80"/>
  <c r="M1727" i="80"/>
  <c r="N1727" i="80"/>
  <c r="M1726" i="80"/>
  <c r="N1726" i="80"/>
  <c r="M1725" i="80"/>
  <c r="N1725" i="80"/>
  <c r="M1724" i="80"/>
  <c r="N1724" i="80"/>
  <c r="M1723" i="80"/>
  <c r="N1723" i="80"/>
  <c r="M1722" i="80"/>
  <c r="N1722" i="80"/>
  <c r="M1721" i="80"/>
  <c r="N1721" i="80"/>
  <c r="M1720" i="80"/>
  <c r="N1720" i="80"/>
  <c r="M1719" i="80"/>
  <c r="N1719" i="80"/>
  <c r="M1718" i="80"/>
  <c r="N1718" i="80"/>
  <c r="M1717" i="80"/>
  <c r="N1717" i="80"/>
  <c r="M1716" i="80"/>
  <c r="N1716" i="80"/>
  <c r="M1715" i="80"/>
  <c r="N1715" i="80"/>
  <c r="M1714" i="80"/>
  <c r="N1714" i="80"/>
  <c r="M1713" i="80"/>
  <c r="N1713" i="80"/>
  <c r="M1712" i="80"/>
  <c r="N1712" i="80"/>
  <c r="M1711" i="80"/>
  <c r="N1711" i="80"/>
  <c r="M1710" i="80"/>
  <c r="N1710" i="80"/>
  <c r="M1709" i="80"/>
  <c r="N1709" i="80"/>
  <c r="M1708" i="80"/>
  <c r="N1708" i="80"/>
  <c r="M1707" i="80"/>
  <c r="N1707" i="80"/>
  <c r="M1706" i="80"/>
  <c r="N1706" i="80"/>
  <c r="M1705" i="80"/>
  <c r="N1705" i="80"/>
  <c r="M1704" i="80"/>
  <c r="N1704" i="80"/>
  <c r="M1703" i="80"/>
  <c r="N1703" i="80"/>
  <c r="M1702" i="80"/>
  <c r="N1702" i="80"/>
  <c r="M1701" i="80"/>
  <c r="N1701" i="80"/>
  <c r="M1700" i="80"/>
  <c r="N1700" i="80"/>
  <c r="M1699" i="80"/>
  <c r="N1699" i="80"/>
  <c r="M1698" i="80"/>
  <c r="N1698" i="80"/>
  <c r="M1697" i="80"/>
  <c r="N1697" i="80"/>
  <c r="M1696" i="80"/>
  <c r="N1696" i="80"/>
  <c r="M1695" i="80"/>
  <c r="N1695" i="80"/>
  <c r="M1694" i="80"/>
  <c r="N1694" i="80"/>
  <c r="M1693" i="80"/>
  <c r="N1693" i="80"/>
  <c r="M1692" i="80"/>
  <c r="N1692" i="80"/>
  <c r="M1691" i="80"/>
  <c r="N1691" i="80"/>
  <c r="M1690" i="80"/>
  <c r="N1690" i="80"/>
  <c r="M1689" i="80"/>
  <c r="N1689" i="80"/>
  <c r="M1688" i="80"/>
  <c r="N1688" i="80"/>
  <c r="M1687" i="80"/>
  <c r="N1687" i="80"/>
  <c r="M1686" i="80"/>
  <c r="N1686" i="80"/>
  <c r="M1685" i="80"/>
  <c r="N1685" i="80"/>
  <c r="M1684" i="80"/>
  <c r="N1684" i="80"/>
  <c r="M1683" i="80"/>
  <c r="N1683" i="80"/>
  <c r="M1682" i="80"/>
  <c r="N1682" i="80"/>
  <c r="M1681" i="80"/>
  <c r="N1681" i="80"/>
  <c r="M1680" i="80"/>
  <c r="N1680" i="80"/>
  <c r="M1679" i="80"/>
  <c r="N1679" i="80"/>
  <c r="M1678" i="80"/>
  <c r="N1678" i="80"/>
  <c r="M1677" i="80"/>
  <c r="N1677" i="80"/>
  <c r="M1676" i="80"/>
  <c r="N1676" i="80"/>
  <c r="M1675" i="80"/>
  <c r="N1675" i="80"/>
  <c r="M1674" i="80"/>
  <c r="N1674" i="80"/>
  <c r="M1673" i="80"/>
  <c r="N1673" i="80"/>
  <c r="M1672" i="80"/>
  <c r="N1672" i="80"/>
  <c r="M1671" i="80"/>
  <c r="N1671" i="80"/>
  <c r="M1670" i="80"/>
  <c r="N1670" i="80"/>
  <c r="M1669" i="80"/>
  <c r="N1669" i="80"/>
  <c r="M1668" i="80"/>
  <c r="N1668" i="80"/>
  <c r="M1667" i="80"/>
  <c r="N1667" i="80"/>
  <c r="M1666" i="80"/>
  <c r="N1666" i="80"/>
  <c r="M1665" i="80"/>
  <c r="N1665" i="80"/>
  <c r="M1664" i="80"/>
  <c r="N1664" i="80"/>
  <c r="M1663" i="80"/>
  <c r="N1663" i="80"/>
  <c r="M1662" i="80"/>
  <c r="N1662" i="80"/>
  <c r="M1661" i="80"/>
  <c r="N1661" i="80"/>
  <c r="M1660" i="80"/>
  <c r="N1660" i="80"/>
  <c r="M1659" i="80"/>
  <c r="N1659" i="80"/>
  <c r="M1658" i="80"/>
  <c r="N1658" i="80"/>
  <c r="M1657" i="80"/>
  <c r="N1657" i="80"/>
  <c r="M1656" i="80"/>
  <c r="N1656" i="80"/>
  <c r="M1655" i="80"/>
  <c r="N1655" i="80"/>
  <c r="M1654" i="80"/>
  <c r="N1654" i="80"/>
  <c r="M1653" i="80"/>
  <c r="N1653" i="80"/>
  <c r="M1652" i="80"/>
  <c r="N1652" i="80"/>
  <c r="M1651" i="80"/>
  <c r="N1651" i="80"/>
  <c r="M1650" i="80"/>
  <c r="N1650" i="80"/>
  <c r="M1649" i="80"/>
  <c r="N1649" i="80"/>
  <c r="M1648" i="80"/>
  <c r="N1648" i="80"/>
  <c r="M1647" i="80"/>
  <c r="N1647" i="80"/>
  <c r="M1646" i="80"/>
  <c r="N1646" i="80"/>
  <c r="M1645" i="80"/>
  <c r="N1645" i="80"/>
  <c r="M1644" i="80"/>
  <c r="N1644" i="80"/>
  <c r="M1643" i="80"/>
  <c r="N1643" i="80"/>
  <c r="M1642" i="80"/>
  <c r="N1642" i="80"/>
  <c r="M1641" i="80"/>
  <c r="N1641" i="80"/>
  <c r="M1640" i="80"/>
  <c r="N1640" i="80"/>
  <c r="M1639" i="80"/>
  <c r="N1639" i="80"/>
  <c r="M1638" i="80"/>
  <c r="N1638" i="80"/>
  <c r="M1637" i="80"/>
  <c r="N1637" i="80"/>
  <c r="M1636" i="80"/>
  <c r="N1636" i="80"/>
  <c r="M1635" i="80"/>
  <c r="N1635" i="80"/>
  <c r="M1634" i="80"/>
  <c r="N1634" i="80"/>
  <c r="M1633" i="80"/>
  <c r="N1633" i="80"/>
  <c r="M1632" i="80"/>
  <c r="N1632" i="80"/>
  <c r="M1631" i="80"/>
  <c r="N1631" i="80"/>
  <c r="M1630" i="80"/>
  <c r="N1630" i="80"/>
  <c r="M1629" i="80"/>
  <c r="N1629" i="80"/>
  <c r="M1628" i="80"/>
  <c r="N1628" i="80"/>
  <c r="M1627" i="80"/>
  <c r="N1627" i="80"/>
  <c r="M1626" i="80"/>
  <c r="N1626" i="80"/>
  <c r="M1625" i="80"/>
  <c r="N1625" i="80"/>
  <c r="M1624" i="80"/>
  <c r="N1624" i="80"/>
  <c r="M1623" i="80"/>
  <c r="N1623" i="80"/>
  <c r="M1622" i="80"/>
  <c r="N1622" i="80"/>
  <c r="M1621" i="80"/>
  <c r="N1621" i="80"/>
  <c r="M1620" i="80"/>
  <c r="N1620" i="80"/>
  <c r="M1619" i="80"/>
  <c r="N1619" i="80"/>
  <c r="M1618" i="80"/>
  <c r="N1618" i="80"/>
  <c r="M1617" i="80"/>
  <c r="N1617" i="80"/>
  <c r="M1616" i="80"/>
  <c r="N1616" i="80"/>
  <c r="M1615" i="80"/>
  <c r="N1615" i="80"/>
  <c r="M1614" i="80"/>
  <c r="N1614" i="80"/>
  <c r="M1613" i="80"/>
  <c r="N1613" i="80"/>
  <c r="M1612" i="80"/>
  <c r="N1612" i="80"/>
  <c r="M1611" i="80"/>
  <c r="N1611" i="80"/>
  <c r="M1610" i="80"/>
  <c r="N1610" i="80"/>
  <c r="M1609" i="80"/>
  <c r="N1609" i="80"/>
  <c r="M1608" i="80"/>
  <c r="N1608" i="80"/>
  <c r="M1607" i="80"/>
  <c r="N1607" i="80"/>
  <c r="M1606" i="80"/>
  <c r="N1606" i="80"/>
  <c r="M1605" i="80"/>
  <c r="N1605" i="80"/>
  <c r="M1604" i="80"/>
  <c r="N1604" i="80"/>
  <c r="M1603" i="80"/>
  <c r="N1603" i="80"/>
  <c r="M1602" i="80"/>
  <c r="N1602" i="80"/>
  <c r="M1601" i="80"/>
  <c r="N1601" i="80"/>
  <c r="M1600" i="80"/>
  <c r="N1600" i="80"/>
  <c r="M1599" i="80"/>
  <c r="N1599" i="80"/>
  <c r="M1598" i="80"/>
  <c r="N1598" i="80"/>
  <c r="M1597" i="80"/>
  <c r="N1597" i="80"/>
  <c r="M1596" i="80"/>
  <c r="N1596" i="80"/>
  <c r="M1595" i="80"/>
  <c r="N1595" i="80"/>
  <c r="M1594" i="80"/>
  <c r="N1594" i="80"/>
  <c r="M1593" i="80"/>
  <c r="N1593" i="80"/>
  <c r="M1592" i="80"/>
  <c r="N1592" i="80"/>
  <c r="M1591" i="80"/>
  <c r="N1591" i="80"/>
  <c r="M1590" i="80"/>
  <c r="N1590" i="80"/>
  <c r="M1589" i="80"/>
  <c r="N1589" i="80"/>
  <c r="M1588" i="80"/>
  <c r="N1588" i="80"/>
  <c r="M1587" i="80"/>
  <c r="N1587" i="80"/>
  <c r="M1586" i="80"/>
  <c r="N1586" i="80"/>
  <c r="M1585" i="80"/>
  <c r="N1585" i="80"/>
  <c r="M1584" i="80"/>
  <c r="N1584" i="80"/>
  <c r="M1583" i="80"/>
  <c r="N1583" i="80"/>
  <c r="M1582" i="80"/>
  <c r="N1582" i="80"/>
  <c r="M1581" i="80"/>
  <c r="N1581" i="80"/>
  <c r="M1580" i="80"/>
  <c r="N1580" i="80"/>
  <c r="M1579" i="80"/>
  <c r="N1579" i="80"/>
  <c r="M1578" i="80"/>
  <c r="N1578" i="80"/>
  <c r="M1577" i="80"/>
  <c r="N1577" i="80"/>
  <c r="M1576" i="80"/>
  <c r="N1576" i="80"/>
  <c r="M1575" i="80"/>
  <c r="N1575" i="80"/>
  <c r="M1574" i="80"/>
  <c r="N1574" i="80"/>
  <c r="M1573" i="80"/>
  <c r="N1573" i="80"/>
  <c r="M1572" i="80"/>
  <c r="N1572" i="80"/>
  <c r="M1571" i="80"/>
  <c r="N1571" i="80"/>
  <c r="M1570" i="80"/>
  <c r="N1570" i="80"/>
  <c r="M1569" i="80"/>
  <c r="N1569" i="80"/>
  <c r="M1568" i="80"/>
  <c r="N1568" i="80"/>
  <c r="M1567" i="80"/>
  <c r="N1567" i="80"/>
  <c r="M1566" i="80"/>
  <c r="N1566" i="80"/>
  <c r="M1565" i="80"/>
  <c r="N1565" i="80"/>
  <c r="M1564" i="80"/>
  <c r="N1564" i="80"/>
  <c r="M1563" i="80"/>
  <c r="N1563" i="80"/>
  <c r="M1562" i="80"/>
  <c r="N1562" i="80"/>
  <c r="M1561" i="80"/>
  <c r="N1561" i="80"/>
  <c r="M1560" i="80"/>
  <c r="N1560" i="80"/>
  <c r="M1559" i="80"/>
  <c r="N1559" i="80"/>
  <c r="M1558" i="80"/>
  <c r="N1558" i="80"/>
  <c r="M1557" i="80"/>
  <c r="N1557" i="80"/>
  <c r="M1556" i="80"/>
  <c r="N1556" i="80"/>
  <c r="M1555" i="80"/>
  <c r="N1555" i="80"/>
  <c r="M1554" i="80"/>
  <c r="N1554" i="80"/>
  <c r="M1553" i="80"/>
  <c r="N1553" i="80"/>
  <c r="M1552" i="80"/>
  <c r="N1552" i="80"/>
  <c r="M1551" i="80"/>
  <c r="N1551" i="80"/>
  <c r="M1550" i="80"/>
  <c r="N1550" i="80"/>
  <c r="M1549" i="80"/>
  <c r="N1549" i="80"/>
  <c r="M1548" i="80"/>
  <c r="N1548" i="80"/>
  <c r="M1547" i="80"/>
  <c r="N1547" i="80"/>
  <c r="M1546" i="80"/>
  <c r="N1546" i="80"/>
  <c r="M1545" i="80"/>
  <c r="N1545" i="80"/>
  <c r="M1544" i="80"/>
  <c r="N1544" i="80"/>
  <c r="M1543" i="80"/>
  <c r="N1543" i="80"/>
  <c r="M1542" i="80"/>
  <c r="N1542" i="80"/>
  <c r="M1541" i="80"/>
  <c r="N1541" i="80"/>
  <c r="M1540" i="80"/>
  <c r="N1540" i="80"/>
  <c r="M1539" i="80"/>
  <c r="N1539" i="80"/>
  <c r="M1538" i="80"/>
  <c r="N1538" i="80"/>
  <c r="M1537" i="80"/>
  <c r="N1537" i="80"/>
  <c r="M1536" i="80"/>
  <c r="N1536" i="80"/>
  <c r="M1535" i="80"/>
  <c r="N1535" i="80"/>
  <c r="M1534" i="80"/>
  <c r="N1534" i="80"/>
  <c r="M1533" i="80"/>
  <c r="N1533" i="80"/>
  <c r="M1532" i="80"/>
  <c r="N1532" i="80"/>
  <c r="M1531" i="80"/>
  <c r="N1531" i="80"/>
  <c r="M1530" i="80"/>
  <c r="N1530" i="80"/>
  <c r="M1529" i="80"/>
  <c r="N1529" i="80"/>
  <c r="M1528" i="80"/>
  <c r="N1528" i="80"/>
  <c r="M1527" i="80"/>
  <c r="N1527" i="80"/>
  <c r="M1526" i="80"/>
  <c r="N1526" i="80"/>
  <c r="M1525" i="80"/>
  <c r="N1525" i="80"/>
  <c r="M1524" i="80"/>
  <c r="N1524" i="80"/>
  <c r="M1523" i="80"/>
  <c r="N1523" i="80"/>
  <c r="M1522" i="80"/>
  <c r="N1522" i="80"/>
  <c r="M1521" i="80"/>
  <c r="N1521" i="80"/>
  <c r="M1520" i="80"/>
  <c r="N1520" i="80"/>
  <c r="M1519" i="80"/>
  <c r="N1519" i="80"/>
  <c r="M1518" i="80"/>
  <c r="N1518" i="80"/>
  <c r="M1517" i="80"/>
  <c r="N1517" i="80"/>
  <c r="M1516" i="80"/>
  <c r="N1516" i="80"/>
  <c r="M1515" i="80"/>
  <c r="N1515" i="80"/>
  <c r="M1514" i="80"/>
  <c r="N1514" i="80"/>
  <c r="M1513" i="80"/>
  <c r="N1513" i="80"/>
  <c r="M1512" i="80"/>
  <c r="N1512" i="80"/>
  <c r="M1511" i="80"/>
  <c r="N1511" i="80"/>
  <c r="M1510" i="80"/>
  <c r="N1510" i="80"/>
  <c r="M1509" i="80"/>
  <c r="N1509" i="80"/>
  <c r="M1508" i="80"/>
  <c r="N1508" i="80"/>
  <c r="M1507" i="80"/>
  <c r="N1507" i="80"/>
  <c r="M1506" i="80"/>
  <c r="N1506" i="80"/>
  <c r="M1505" i="80"/>
  <c r="N1505" i="80"/>
  <c r="M1504" i="80"/>
  <c r="N1504" i="80"/>
  <c r="M1503" i="80"/>
  <c r="N1503" i="80"/>
  <c r="M1502" i="80"/>
  <c r="N1502" i="80"/>
  <c r="M1501" i="80"/>
  <c r="N1501" i="80"/>
  <c r="M1500" i="80"/>
  <c r="N1500" i="80"/>
  <c r="M1499" i="80"/>
  <c r="N1499" i="80"/>
  <c r="M1498" i="80"/>
  <c r="N1498" i="80"/>
  <c r="M1497" i="80"/>
  <c r="N1497" i="80"/>
  <c r="M1496" i="80"/>
  <c r="N1496" i="80"/>
  <c r="M1495" i="80"/>
  <c r="N1495" i="80"/>
  <c r="M1494" i="80"/>
  <c r="N1494" i="80"/>
  <c r="M1493" i="80"/>
  <c r="N1493" i="80"/>
  <c r="M1492" i="80"/>
  <c r="N1492" i="80"/>
  <c r="M1491" i="80"/>
  <c r="N1491" i="80"/>
  <c r="M1490" i="80"/>
  <c r="N1490" i="80"/>
  <c r="M1489" i="80"/>
  <c r="N1489" i="80"/>
  <c r="M1488" i="80"/>
  <c r="N1488" i="80"/>
  <c r="M1487" i="80"/>
  <c r="N1487" i="80"/>
  <c r="M1486" i="80"/>
  <c r="N1486" i="80"/>
  <c r="M1485" i="80"/>
  <c r="N1485" i="80"/>
  <c r="M1484" i="80"/>
  <c r="N1484" i="80"/>
  <c r="M1483" i="80"/>
  <c r="N1483" i="80"/>
  <c r="M1482" i="80"/>
  <c r="N1482" i="80"/>
  <c r="M1481" i="80"/>
  <c r="N1481" i="80"/>
  <c r="M1480" i="80"/>
  <c r="N1480" i="80"/>
  <c r="M1479" i="80"/>
  <c r="N1479" i="80"/>
  <c r="M1478" i="80"/>
  <c r="N1478" i="80"/>
  <c r="M1477" i="80"/>
  <c r="N1477" i="80"/>
  <c r="M1476" i="80"/>
  <c r="N1476" i="80"/>
  <c r="M1475" i="80"/>
  <c r="N1475" i="80"/>
  <c r="M1474" i="80"/>
  <c r="N1474" i="80"/>
  <c r="M1473" i="80"/>
  <c r="N1473" i="80"/>
  <c r="M1472" i="80"/>
  <c r="N1472" i="80"/>
  <c r="M1471" i="80"/>
  <c r="N1471" i="80"/>
  <c r="M1470" i="80"/>
  <c r="N1470" i="80"/>
  <c r="M1469" i="80"/>
  <c r="N1469" i="80"/>
  <c r="M1468" i="80"/>
  <c r="N1468" i="80"/>
  <c r="M1467" i="80"/>
  <c r="N1467" i="80"/>
  <c r="M1466" i="80"/>
  <c r="N1466" i="80"/>
  <c r="M1465" i="80"/>
  <c r="N1465" i="80"/>
  <c r="M1464" i="80"/>
  <c r="N1464" i="80"/>
  <c r="M1463" i="80"/>
  <c r="N1463" i="80"/>
  <c r="M1462" i="80"/>
  <c r="N1462" i="80"/>
  <c r="M1461" i="80"/>
  <c r="N1461" i="80"/>
  <c r="M1460" i="80"/>
  <c r="N1460" i="80"/>
  <c r="M1459" i="80"/>
  <c r="N1459" i="80"/>
  <c r="M1458" i="80"/>
  <c r="N1458" i="80"/>
  <c r="M1457" i="80"/>
  <c r="N1457" i="80"/>
  <c r="M1456" i="80"/>
  <c r="N1456" i="80"/>
  <c r="M1455" i="80"/>
  <c r="N1455" i="80"/>
  <c r="M1454" i="80"/>
  <c r="N1454" i="80"/>
  <c r="M1453" i="80"/>
  <c r="N1453" i="80"/>
  <c r="M1452" i="80"/>
  <c r="N1452" i="80"/>
  <c r="M1451" i="80"/>
  <c r="N1451" i="80"/>
  <c r="M1450" i="80"/>
  <c r="N1450" i="80"/>
  <c r="M1449" i="80"/>
  <c r="N1449" i="80"/>
  <c r="M1448" i="80"/>
  <c r="N1448" i="80"/>
  <c r="M1447" i="80"/>
  <c r="N1447" i="80"/>
  <c r="M1446" i="80"/>
  <c r="N1446" i="80"/>
  <c r="M1445" i="80"/>
  <c r="N1445" i="80"/>
  <c r="M1444" i="80"/>
  <c r="N1444" i="80"/>
  <c r="M1443" i="80"/>
  <c r="N1443" i="80"/>
  <c r="M1442" i="80"/>
  <c r="N1442" i="80"/>
  <c r="M1441" i="80"/>
  <c r="N1441" i="80"/>
  <c r="M1440" i="80"/>
  <c r="N1440" i="80"/>
  <c r="M1439" i="80"/>
  <c r="N1439" i="80"/>
  <c r="M1438" i="80"/>
  <c r="N1438" i="80"/>
  <c r="M1437" i="80"/>
  <c r="N1437" i="80"/>
  <c r="M1436" i="80"/>
  <c r="N1436" i="80"/>
  <c r="M1435" i="80"/>
  <c r="N1435" i="80"/>
  <c r="M1434" i="80"/>
  <c r="N1434" i="80"/>
  <c r="M1433" i="80"/>
  <c r="N1433" i="80"/>
  <c r="M1432" i="80"/>
  <c r="N1432" i="80"/>
  <c r="M1431" i="80"/>
  <c r="N1431" i="80"/>
  <c r="M1430" i="80"/>
  <c r="N1430" i="80"/>
  <c r="M1429" i="80"/>
  <c r="N1429" i="80"/>
  <c r="M1428" i="80"/>
  <c r="N1428" i="80"/>
  <c r="M1427" i="80"/>
  <c r="N1427" i="80"/>
  <c r="M1426" i="80"/>
  <c r="N1426" i="80"/>
  <c r="M1425" i="80"/>
  <c r="N1425" i="80"/>
  <c r="M1424" i="80"/>
  <c r="N1424" i="80"/>
  <c r="M1423" i="80"/>
  <c r="N1423" i="80"/>
  <c r="M1422" i="80"/>
  <c r="N1422" i="80"/>
  <c r="M1421" i="80"/>
  <c r="N1421" i="80"/>
  <c r="M1420" i="80"/>
  <c r="N1420" i="80"/>
  <c r="M1419" i="80"/>
  <c r="N1419" i="80"/>
  <c r="M1418" i="80"/>
  <c r="N1418" i="80"/>
  <c r="M1417" i="80"/>
  <c r="N1417" i="80"/>
  <c r="M1416" i="80"/>
  <c r="N1416" i="80"/>
  <c r="M1415" i="80"/>
  <c r="N1415" i="80"/>
  <c r="M1414" i="80"/>
  <c r="N1414" i="80"/>
  <c r="M1413" i="80"/>
  <c r="N1413" i="80"/>
  <c r="M1412" i="80"/>
  <c r="N1412" i="80"/>
  <c r="M1411" i="80"/>
  <c r="N1411" i="80"/>
  <c r="M1410" i="80"/>
  <c r="N1410" i="80"/>
  <c r="M1409" i="80"/>
  <c r="N1409" i="80"/>
  <c r="M1408" i="80"/>
  <c r="N1408" i="80"/>
  <c r="M1407" i="80"/>
  <c r="N1407" i="80"/>
  <c r="M1406" i="80"/>
  <c r="N1406" i="80"/>
  <c r="M1405" i="80"/>
  <c r="N1405" i="80"/>
  <c r="M1404" i="80"/>
  <c r="N1404" i="80"/>
  <c r="M1403" i="80"/>
  <c r="N1403" i="80"/>
  <c r="M1402" i="80"/>
  <c r="N1402" i="80"/>
  <c r="M1401" i="80"/>
  <c r="N1401" i="80"/>
  <c r="M1400" i="80"/>
  <c r="N1400" i="80"/>
  <c r="M1399" i="80"/>
  <c r="N1399" i="80"/>
  <c r="M1398" i="80"/>
  <c r="N1398" i="80"/>
  <c r="M1397" i="80"/>
  <c r="N1397" i="80"/>
  <c r="M1396" i="80"/>
  <c r="N1396" i="80"/>
  <c r="M1395" i="80"/>
  <c r="N1395" i="80"/>
  <c r="M1394" i="80"/>
  <c r="N1394" i="80"/>
  <c r="M1393" i="80"/>
  <c r="N1393" i="80"/>
  <c r="M1392" i="80"/>
  <c r="N1392" i="80"/>
  <c r="M1391" i="80"/>
  <c r="N1391" i="80"/>
  <c r="M1390" i="80"/>
  <c r="N1390" i="80"/>
  <c r="M1389" i="80"/>
  <c r="N1389" i="80"/>
  <c r="M1388" i="80"/>
  <c r="N1388" i="80"/>
  <c r="M1387" i="80"/>
  <c r="N1387" i="80"/>
  <c r="M1386" i="80"/>
  <c r="N1386" i="80"/>
  <c r="M1385" i="80"/>
  <c r="N1385" i="80"/>
  <c r="M1384" i="80"/>
  <c r="N1384" i="80"/>
  <c r="M1383" i="80"/>
  <c r="N1383" i="80"/>
  <c r="M1382" i="80"/>
  <c r="N1382" i="80"/>
  <c r="M1381" i="80"/>
  <c r="N1381" i="80"/>
  <c r="M1380" i="80"/>
  <c r="N1380" i="80"/>
  <c r="M1379" i="80"/>
  <c r="N1379" i="80"/>
  <c r="M1378" i="80"/>
  <c r="N1378" i="80"/>
  <c r="M1377" i="80"/>
  <c r="N1377" i="80"/>
  <c r="M1376" i="80"/>
  <c r="N1376" i="80"/>
  <c r="M1375" i="80"/>
  <c r="N1375" i="80"/>
  <c r="M1374" i="80"/>
  <c r="N1374" i="80"/>
  <c r="M1373" i="80"/>
  <c r="N1373" i="80"/>
  <c r="M1372" i="80"/>
  <c r="N1372" i="80"/>
  <c r="M1371" i="80"/>
  <c r="N1371" i="80"/>
  <c r="M1370" i="80"/>
  <c r="N1370" i="80"/>
  <c r="M1369" i="80"/>
  <c r="N1369" i="80"/>
  <c r="M1368" i="80"/>
  <c r="N1368" i="80"/>
  <c r="M1367" i="80"/>
  <c r="N1367" i="80"/>
  <c r="M1366" i="80"/>
  <c r="N1366" i="80"/>
  <c r="M1365" i="80"/>
  <c r="N1365" i="80"/>
  <c r="M1364" i="80"/>
  <c r="N1364" i="80"/>
  <c r="M1363" i="80"/>
  <c r="N1363" i="80"/>
  <c r="M1362" i="80"/>
  <c r="N1362" i="80"/>
  <c r="M1361" i="80"/>
  <c r="N1361" i="80"/>
  <c r="M1360" i="80"/>
  <c r="N1360" i="80"/>
  <c r="M1359" i="80"/>
  <c r="N1359" i="80"/>
  <c r="M1358" i="80"/>
  <c r="N1358" i="80"/>
  <c r="M1357" i="80"/>
  <c r="N1357" i="80"/>
  <c r="M1356" i="80"/>
  <c r="N1356" i="80"/>
  <c r="M1355" i="80"/>
  <c r="N1355" i="80"/>
  <c r="M1354" i="80"/>
  <c r="N1354" i="80"/>
  <c r="M1353" i="80"/>
  <c r="N1353" i="80"/>
  <c r="M1352" i="80"/>
  <c r="N1352" i="80"/>
  <c r="M1351" i="80"/>
  <c r="N1351" i="80"/>
  <c r="M1350" i="80"/>
  <c r="N1350" i="80"/>
  <c r="M1349" i="80"/>
  <c r="N1349" i="80"/>
  <c r="M1348" i="80"/>
  <c r="N1348" i="80"/>
  <c r="M1347" i="80"/>
  <c r="N1347" i="80"/>
  <c r="M1346" i="80"/>
  <c r="N1346" i="80"/>
  <c r="M1345" i="80"/>
  <c r="N1345" i="80"/>
  <c r="M1344" i="80"/>
  <c r="N1344" i="80"/>
  <c r="M1343" i="80"/>
  <c r="N1343" i="80"/>
  <c r="M1342" i="80"/>
  <c r="N1342" i="80"/>
  <c r="M1341" i="80"/>
  <c r="N1341" i="80"/>
  <c r="M1340" i="80"/>
  <c r="N1340" i="80"/>
  <c r="M1339" i="80"/>
  <c r="N1339" i="80"/>
  <c r="M1338" i="80"/>
  <c r="N1338" i="80"/>
  <c r="M1337" i="80"/>
  <c r="N1337" i="80"/>
  <c r="M1336" i="80"/>
  <c r="N1336" i="80"/>
  <c r="M1335" i="80"/>
  <c r="N1335" i="80"/>
  <c r="M1334" i="80"/>
  <c r="N1334" i="80"/>
  <c r="M1333" i="80"/>
  <c r="N1333" i="80"/>
  <c r="M1332" i="80"/>
  <c r="N1332" i="80"/>
  <c r="M1331" i="80"/>
  <c r="N1331" i="80"/>
  <c r="M1330" i="80"/>
  <c r="N1330" i="80"/>
  <c r="M1329" i="80"/>
  <c r="N1329" i="80"/>
  <c r="M1328" i="80"/>
  <c r="N1328" i="80"/>
  <c r="M1327" i="80"/>
  <c r="N1327" i="80"/>
  <c r="M1326" i="80"/>
  <c r="N1326" i="80"/>
  <c r="M1325" i="80"/>
  <c r="N1325" i="80"/>
  <c r="M1324" i="80"/>
  <c r="N1324" i="80"/>
  <c r="M1323" i="80"/>
  <c r="N1323" i="80"/>
  <c r="M1322" i="80"/>
  <c r="N1322" i="80"/>
  <c r="M1321" i="80"/>
  <c r="N1321" i="80"/>
  <c r="M1320" i="80"/>
  <c r="N1320" i="80"/>
  <c r="M1319" i="80"/>
  <c r="N1319" i="80"/>
  <c r="M1318" i="80"/>
  <c r="N1318" i="80"/>
  <c r="M1317" i="80"/>
  <c r="N1317" i="80"/>
  <c r="M1316" i="80"/>
  <c r="N1316" i="80"/>
  <c r="M1315" i="80"/>
  <c r="N1315" i="80"/>
  <c r="M1314" i="80"/>
  <c r="N1314" i="80"/>
  <c r="M1313" i="80"/>
  <c r="N1313" i="80"/>
  <c r="M1312" i="80"/>
  <c r="N1312" i="80"/>
  <c r="M1311" i="80"/>
  <c r="N1311" i="80"/>
  <c r="M1310" i="80"/>
  <c r="N1310" i="80"/>
  <c r="M1309" i="80"/>
  <c r="N1309" i="80"/>
  <c r="M1308" i="80"/>
  <c r="N1308" i="80"/>
  <c r="M1307" i="80"/>
  <c r="N1307" i="80"/>
  <c r="M1306" i="80"/>
  <c r="N1306" i="80"/>
  <c r="M1305" i="80"/>
  <c r="N1305" i="80"/>
  <c r="M1304" i="80"/>
  <c r="N1304" i="80"/>
  <c r="M1303" i="80"/>
  <c r="N1303" i="80"/>
  <c r="M1302" i="80"/>
  <c r="N1302" i="80"/>
  <c r="M1301" i="80"/>
  <c r="N1301" i="80"/>
  <c r="M1300" i="80"/>
  <c r="N1300" i="80"/>
  <c r="M1299" i="80"/>
  <c r="N1299" i="80"/>
  <c r="M1298" i="80"/>
  <c r="N1298" i="80"/>
  <c r="M1297" i="80"/>
  <c r="N1297" i="80"/>
  <c r="M1296" i="80"/>
  <c r="N1296" i="80"/>
  <c r="M1295" i="80"/>
  <c r="N1295" i="80"/>
  <c r="M1294" i="80"/>
  <c r="N1294" i="80"/>
  <c r="M1293" i="80"/>
  <c r="N1293" i="80"/>
  <c r="M1292" i="80"/>
  <c r="N1292" i="80"/>
  <c r="M1291" i="80"/>
  <c r="N1291" i="80"/>
  <c r="M1290" i="80"/>
  <c r="N1290" i="80"/>
  <c r="M1289" i="80"/>
  <c r="N1289" i="80"/>
  <c r="M1288" i="80"/>
  <c r="N1288" i="80"/>
  <c r="M1287" i="80"/>
  <c r="N1287" i="80"/>
  <c r="M1286" i="80"/>
  <c r="N1286" i="80"/>
  <c r="M1285" i="80"/>
  <c r="N1285" i="80"/>
  <c r="M1284" i="80"/>
  <c r="N1284" i="80"/>
  <c r="M1283" i="80"/>
  <c r="N1283" i="80"/>
  <c r="M1282" i="80"/>
  <c r="N1282" i="80"/>
  <c r="M1281" i="80"/>
  <c r="N1281" i="80"/>
  <c r="M1280" i="80"/>
  <c r="N1280" i="80"/>
  <c r="M1279" i="80"/>
  <c r="N1279" i="80"/>
  <c r="M1278" i="80"/>
  <c r="N1278" i="80"/>
  <c r="M1277" i="80"/>
  <c r="N1277" i="80"/>
  <c r="M1276" i="80"/>
  <c r="N1276" i="80"/>
  <c r="M1275" i="80"/>
  <c r="N1275" i="80"/>
  <c r="M1274" i="80"/>
  <c r="N1274" i="80"/>
  <c r="M1273" i="80"/>
  <c r="N1273" i="80"/>
  <c r="M1272" i="80"/>
  <c r="N1272" i="80"/>
  <c r="M1271" i="80"/>
  <c r="N1271" i="80"/>
  <c r="M1270" i="80"/>
  <c r="N1270" i="80"/>
  <c r="M1269" i="80"/>
  <c r="N1269" i="80"/>
  <c r="M1268" i="80"/>
  <c r="N1268" i="80"/>
  <c r="M1267" i="80"/>
  <c r="N1267" i="80"/>
  <c r="M1266" i="80"/>
  <c r="N1266" i="80"/>
  <c r="M1265" i="80"/>
  <c r="N1265" i="80"/>
  <c r="M1264" i="80"/>
  <c r="N1264" i="80"/>
  <c r="M1263" i="80"/>
  <c r="N1263" i="80"/>
  <c r="M1262" i="80"/>
  <c r="N1262" i="80"/>
  <c r="M1261" i="80"/>
  <c r="N1261" i="80"/>
  <c r="M1260" i="80"/>
  <c r="N1260" i="80"/>
  <c r="M1259" i="80"/>
  <c r="N1259" i="80"/>
  <c r="M1258" i="80"/>
  <c r="N1258" i="80"/>
  <c r="M1257" i="80"/>
  <c r="N1257" i="80"/>
  <c r="M1256" i="80"/>
  <c r="N1256" i="80"/>
  <c r="M1255" i="80"/>
  <c r="N1255" i="80"/>
  <c r="M1254" i="80"/>
  <c r="N1254" i="80"/>
  <c r="M1253" i="80"/>
  <c r="N1253" i="80"/>
  <c r="M1252" i="80"/>
  <c r="N1252" i="80"/>
  <c r="M1251" i="80"/>
  <c r="N1251" i="80"/>
  <c r="M1250" i="80"/>
  <c r="N1250" i="80"/>
  <c r="M1249" i="80"/>
  <c r="N1249" i="80"/>
  <c r="M1248" i="80"/>
  <c r="N1248" i="80"/>
  <c r="M1247" i="80"/>
  <c r="N1247" i="80"/>
  <c r="M1246" i="80"/>
  <c r="N1246" i="80"/>
  <c r="M1245" i="80"/>
  <c r="N1245" i="80"/>
  <c r="M1244" i="80"/>
  <c r="N1244" i="80"/>
  <c r="M1243" i="80"/>
  <c r="N1243" i="80"/>
  <c r="M1242" i="80"/>
  <c r="N1242" i="80"/>
  <c r="M1241" i="80"/>
  <c r="N1241" i="80"/>
  <c r="M1240" i="80"/>
  <c r="N1240" i="80"/>
  <c r="M1239" i="80"/>
  <c r="N1239" i="80"/>
  <c r="M1238" i="80"/>
  <c r="N1238" i="80"/>
  <c r="M1237" i="80"/>
  <c r="N1237" i="80"/>
  <c r="M1236" i="80"/>
  <c r="N1236" i="80"/>
  <c r="M1235" i="80"/>
  <c r="N1235" i="80"/>
  <c r="M1234" i="80"/>
  <c r="N1234" i="80"/>
  <c r="M1233" i="80"/>
  <c r="N1233" i="80"/>
  <c r="M1232" i="80"/>
  <c r="N1232" i="80"/>
  <c r="M1231" i="80"/>
  <c r="N1231" i="80"/>
  <c r="M1230" i="80"/>
  <c r="N1230" i="80"/>
  <c r="M1229" i="80"/>
  <c r="N1229" i="80"/>
  <c r="M1228" i="80"/>
  <c r="N1228" i="80"/>
  <c r="M1227" i="80"/>
  <c r="N1227" i="80"/>
  <c r="M1226" i="80"/>
  <c r="N1226" i="80"/>
  <c r="M1225" i="80"/>
  <c r="N1225" i="80"/>
  <c r="M1224" i="80"/>
  <c r="N1224" i="80"/>
  <c r="M1223" i="80"/>
  <c r="N1223" i="80"/>
  <c r="M1222" i="80"/>
  <c r="N1222" i="80"/>
  <c r="M1221" i="80"/>
  <c r="N1221" i="80"/>
  <c r="M1220" i="80"/>
  <c r="N1220" i="80"/>
  <c r="M1219" i="80"/>
  <c r="N1219" i="80"/>
  <c r="M1218" i="80"/>
  <c r="N1218" i="80"/>
  <c r="M1217" i="80"/>
  <c r="N1217" i="80"/>
  <c r="M1216" i="80"/>
  <c r="N1216" i="80"/>
  <c r="M1215" i="80"/>
  <c r="N1215" i="80"/>
  <c r="M1214" i="80"/>
  <c r="N1214" i="80"/>
  <c r="M1213" i="80"/>
  <c r="N1213" i="80"/>
  <c r="M1212" i="80"/>
  <c r="N1212" i="80"/>
  <c r="M1211" i="80"/>
  <c r="N1211" i="80"/>
  <c r="M1210" i="80"/>
  <c r="N1210" i="80"/>
  <c r="M1209" i="80"/>
  <c r="N1209" i="80"/>
  <c r="M1208" i="80"/>
  <c r="N1208" i="80"/>
  <c r="M1207" i="80"/>
  <c r="N1207" i="80"/>
  <c r="M1206" i="80"/>
  <c r="N1206" i="80"/>
  <c r="M1205" i="80"/>
  <c r="N1205" i="80"/>
  <c r="M1204" i="80"/>
  <c r="N1204" i="80"/>
  <c r="M1203" i="80"/>
  <c r="N1203" i="80"/>
  <c r="M1202" i="80"/>
  <c r="N1202" i="80"/>
  <c r="M1201" i="80"/>
  <c r="N1201" i="80"/>
  <c r="M1200" i="80"/>
  <c r="N1200" i="80"/>
  <c r="M1199" i="80"/>
  <c r="N1199" i="80"/>
  <c r="M1198" i="80"/>
  <c r="N1198" i="80"/>
  <c r="M1197" i="80"/>
  <c r="N1197" i="80"/>
  <c r="M1196" i="80"/>
  <c r="N1196" i="80"/>
  <c r="M1195" i="80"/>
  <c r="N1195" i="80"/>
  <c r="M1194" i="80"/>
  <c r="N1194" i="80"/>
  <c r="M1193" i="80"/>
  <c r="N1193" i="80"/>
  <c r="M1192" i="80"/>
  <c r="N1192" i="80"/>
  <c r="M1191" i="80"/>
  <c r="N1191" i="80"/>
  <c r="M1190" i="80"/>
  <c r="N1190" i="80"/>
  <c r="M1189" i="80"/>
  <c r="N1189" i="80"/>
  <c r="M1188" i="80"/>
  <c r="N1188" i="80"/>
  <c r="M1187" i="80"/>
  <c r="N1187" i="80"/>
  <c r="M1186" i="80"/>
  <c r="N1186" i="80"/>
  <c r="M1185" i="80"/>
  <c r="N1185" i="80"/>
  <c r="M1184" i="80"/>
  <c r="N1184" i="80"/>
  <c r="M1183" i="80"/>
  <c r="N1183" i="80"/>
  <c r="M1182" i="80"/>
  <c r="N1182" i="80"/>
  <c r="M1181" i="80"/>
  <c r="N1181" i="80"/>
  <c r="M1180" i="80"/>
  <c r="N1180" i="80"/>
  <c r="M1179" i="80"/>
  <c r="N1179" i="80"/>
  <c r="M1178" i="80"/>
  <c r="N1178" i="80"/>
  <c r="M1177" i="80"/>
  <c r="N1177" i="80"/>
  <c r="M1176" i="80"/>
  <c r="N1176" i="80"/>
  <c r="M1175" i="80"/>
  <c r="N1175" i="80"/>
  <c r="M1174" i="80"/>
  <c r="N1174" i="80"/>
  <c r="M1173" i="80"/>
  <c r="N1173" i="80"/>
  <c r="M1172" i="80"/>
  <c r="N1172" i="80"/>
  <c r="M1171" i="80"/>
  <c r="N1171" i="80"/>
  <c r="M1170" i="80"/>
  <c r="N1170" i="80"/>
  <c r="M1169" i="80"/>
  <c r="N1169" i="80"/>
  <c r="M1168" i="80"/>
  <c r="N1168" i="80"/>
  <c r="M1167" i="80"/>
  <c r="N1167" i="80"/>
  <c r="M1166" i="80"/>
  <c r="N1166" i="80"/>
  <c r="M1165" i="80"/>
  <c r="N1165" i="80"/>
  <c r="M1164" i="80"/>
  <c r="N1164" i="80"/>
  <c r="M1163" i="80"/>
  <c r="N1163" i="80"/>
  <c r="M1162" i="80"/>
  <c r="N1162" i="80"/>
  <c r="M1161" i="80"/>
  <c r="N1161" i="80"/>
  <c r="M1160" i="80"/>
  <c r="N1160" i="80"/>
  <c r="M1159" i="80"/>
  <c r="N1159" i="80"/>
  <c r="M1158" i="80"/>
  <c r="N1158" i="80"/>
  <c r="M1157" i="80"/>
  <c r="N1157" i="80"/>
  <c r="M1156" i="80"/>
  <c r="N1156" i="80"/>
  <c r="M1155" i="80"/>
  <c r="N1155" i="80"/>
  <c r="M1154" i="80"/>
  <c r="N1154" i="80"/>
  <c r="M1153" i="80"/>
  <c r="N1153" i="80"/>
  <c r="M1152" i="80"/>
  <c r="N1152" i="80"/>
  <c r="M1151" i="80"/>
  <c r="N1151" i="80"/>
  <c r="M1150" i="80"/>
  <c r="N1150" i="80"/>
  <c r="M1149" i="80"/>
  <c r="N1149" i="80"/>
  <c r="M1148" i="80"/>
  <c r="N1148" i="80"/>
  <c r="M1147" i="80"/>
  <c r="N1147" i="80"/>
  <c r="M1146" i="80"/>
  <c r="N1146" i="80"/>
  <c r="M1145" i="80"/>
  <c r="N1145" i="80"/>
  <c r="M1144" i="80"/>
  <c r="N1144" i="80"/>
  <c r="M1143" i="80"/>
  <c r="N1143" i="80"/>
  <c r="M1142" i="80"/>
  <c r="N1142" i="80"/>
  <c r="M1141" i="80"/>
  <c r="N1141" i="80"/>
  <c r="M1140" i="80"/>
  <c r="N1140" i="80"/>
  <c r="M1139" i="80"/>
  <c r="N1139" i="80"/>
  <c r="M1138" i="80"/>
  <c r="N1138" i="80"/>
  <c r="M1137" i="80"/>
  <c r="N1137" i="80"/>
  <c r="M1136" i="80"/>
  <c r="N1136" i="80"/>
  <c r="M1135" i="80"/>
  <c r="N1135" i="80"/>
  <c r="M1134" i="80"/>
  <c r="N1134" i="80"/>
  <c r="M1133" i="80"/>
  <c r="N1133" i="80"/>
  <c r="M1132" i="80"/>
  <c r="N1132" i="80"/>
  <c r="M1131" i="80"/>
  <c r="N1131" i="80"/>
  <c r="M1130" i="80"/>
  <c r="N1130" i="80"/>
  <c r="M1129" i="80"/>
  <c r="N1129" i="80"/>
  <c r="M1128" i="80"/>
  <c r="N1128" i="80"/>
  <c r="M1127" i="80"/>
  <c r="N1127" i="80"/>
  <c r="M1126" i="80"/>
  <c r="N1126" i="80"/>
  <c r="M1125" i="80"/>
  <c r="N1125" i="80"/>
  <c r="M1124" i="80"/>
  <c r="N1124" i="80"/>
  <c r="M1123" i="80"/>
  <c r="N1123" i="80"/>
  <c r="M1122" i="80"/>
  <c r="N1122" i="80"/>
  <c r="M1121" i="80"/>
  <c r="N1121" i="80"/>
  <c r="M1120" i="80"/>
  <c r="N1120" i="80"/>
  <c r="M1119" i="80"/>
  <c r="N1119" i="80"/>
  <c r="M1118" i="80"/>
  <c r="N1118" i="80"/>
  <c r="M1117" i="80"/>
  <c r="N1117" i="80"/>
  <c r="M1116" i="80"/>
  <c r="N1116" i="80"/>
  <c r="M1115" i="80"/>
  <c r="N1115" i="80"/>
  <c r="M1114" i="80"/>
  <c r="N1114" i="80"/>
  <c r="M1113" i="80"/>
  <c r="N1113" i="80"/>
  <c r="M1112" i="80"/>
  <c r="N1112" i="80"/>
  <c r="M1111" i="80"/>
  <c r="N1111" i="80"/>
  <c r="M1110" i="80"/>
  <c r="N1110" i="80"/>
  <c r="M1109" i="80"/>
  <c r="N1109" i="80"/>
  <c r="M1108" i="80"/>
  <c r="N1108" i="80"/>
  <c r="M1107" i="80"/>
  <c r="N1107" i="80"/>
  <c r="M1106" i="80"/>
  <c r="N1106" i="80"/>
  <c r="M1105" i="80"/>
  <c r="N1105" i="80"/>
  <c r="M1104" i="80"/>
  <c r="N1104" i="80"/>
  <c r="M1103" i="80"/>
  <c r="N1103" i="80"/>
  <c r="M1102" i="80"/>
  <c r="N1102" i="80"/>
  <c r="M1101" i="80"/>
  <c r="N1101" i="80"/>
  <c r="M1100" i="80"/>
  <c r="N1100" i="80"/>
  <c r="M1099" i="80"/>
  <c r="N1099" i="80"/>
  <c r="M1098" i="80"/>
  <c r="N1098" i="80"/>
  <c r="M1097" i="80"/>
  <c r="N1097" i="80"/>
  <c r="M1096" i="80"/>
  <c r="N1096" i="80"/>
  <c r="M1095" i="80"/>
  <c r="N1095" i="80"/>
  <c r="M1094" i="80"/>
  <c r="N1094" i="80"/>
  <c r="M1093" i="80"/>
  <c r="N1093" i="80"/>
  <c r="M1092" i="80"/>
  <c r="N1092" i="80"/>
  <c r="M1091" i="80"/>
  <c r="N1091" i="80"/>
  <c r="M1090" i="80"/>
  <c r="N1090" i="80"/>
  <c r="M1089" i="80"/>
  <c r="N1089" i="80"/>
  <c r="M1088" i="80"/>
  <c r="N1088" i="80"/>
  <c r="M1087" i="80"/>
  <c r="N1087" i="80"/>
  <c r="M1086" i="80"/>
  <c r="N1086" i="80"/>
  <c r="M1085" i="80"/>
  <c r="N1085" i="80"/>
  <c r="M1084" i="80"/>
  <c r="N1084" i="80"/>
  <c r="M1083" i="80"/>
  <c r="N1083" i="80"/>
  <c r="M1082" i="80"/>
  <c r="N1082" i="80"/>
  <c r="M1081" i="80"/>
  <c r="N1081" i="80"/>
  <c r="M1080" i="80"/>
  <c r="N1080" i="80"/>
  <c r="M1079" i="80"/>
  <c r="N1079" i="80"/>
  <c r="M1078" i="80"/>
  <c r="N1078" i="80"/>
  <c r="M1077" i="80"/>
  <c r="N1077" i="80"/>
  <c r="M1076" i="80"/>
  <c r="N1076" i="80"/>
  <c r="M1075" i="80"/>
  <c r="N1075" i="80"/>
  <c r="M1074" i="80"/>
  <c r="N1074" i="80"/>
  <c r="M1073" i="80"/>
  <c r="N1073" i="80"/>
  <c r="M1072" i="80"/>
  <c r="N1072" i="80"/>
  <c r="M1071" i="80"/>
  <c r="N1071" i="80"/>
  <c r="M1070" i="80"/>
  <c r="N1070" i="80"/>
  <c r="M1069" i="80"/>
  <c r="N1069" i="80"/>
  <c r="M1068" i="80"/>
  <c r="N1068" i="80"/>
  <c r="M1067" i="80"/>
  <c r="N1067" i="80"/>
  <c r="M1066" i="80"/>
  <c r="N1066" i="80"/>
  <c r="M1065" i="80"/>
  <c r="N1065" i="80"/>
  <c r="M1064" i="80"/>
  <c r="N1064" i="80"/>
  <c r="M1063" i="80"/>
  <c r="N1063" i="80"/>
  <c r="M1062" i="80"/>
  <c r="N1062" i="80"/>
  <c r="M1061" i="80"/>
  <c r="N1061" i="80"/>
  <c r="M1060" i="80"/>
  <c r="N1060" i="80"/>
  <c r="M1059" i="80"/>
  <c r="N1059" i="80"/>
  <c r="M1058" i="80"/>
  <c r="N1058" i="80"/>
  <c r="M1057" i="80"/>
  <c r="N1057" i="80"/>
  <c r="M1056" i="80"/>
  <c r="N1056" i="80"/>
  <c r="M1055" i="80"/>
  <c r="N1055" i="80"/>
  <c r="M1054" i="80"/>
  <c r="N1054" i="80"/>
  <c r="M1053" i="80"/>
  <c r="N1053" i="80"/>
  <c r="M1052" i="80"/>
  <c r="N1052" i="80"/>
  <c r="M1051" i="80"/>
  <c r="N1051" i="80"/>
  <c r="M1050" i="80"/>
  <c r="N1050" i="80"/>
  <c r="M1049" i="80"/>
  <c r="N1049" i="80"/>
  <c r="M1048" i="80"/>
  <c r="N1048" i="80"/>
  <c r="M1047" i="80"/>
  <c r="N1047" i="80"/>
  <c r="M1046" i="80"/>
  <c r="N1046" i="80"/>
  <c r="M1045" i="80"/>
  <c r="N1045" i="80"/>
  <c r="M1044" i="80"/>
  <c r="N1044" i="80"/>
  <c r="M1043" i="80"/>
  <c r="N1043" i="80"/>
  <c r="M1042" i="80"/>
  <c r="N1042" i="80"/>
  <c r="M1041" i="80"/>
  <c r="N1041" i="80"/>
  <c r="M1040" i="80"/>
  <c r="N1040" i="80"/>
  <c r="M1039" i="80"/>
  <c r="N1039" i="80"/>
  <c r="M1038" i="80"/>
  <c r="N1038" i="80"/>
  <c r="M1037" i="80"/>
  <c r="N1037" i="80"/>
  <c r="M1036" i="80"/>
  <c r="N1036" i="80"/>
  <c r="M1035" i="80"/>
  <c r="N1035" i="80"/>
  <c r="M1034" i="80"/>
  <c r="N1034" i="80"/>
  <c r="M1033" i="80"/>
  <c r="N1033" i="80"/>
  <c r="M1032" i="80"/>
  <c r="N1032" i="80"/>
  <c r="M1031" i="80"/>
  <c r="N1031" i="80"/>
  <c r="M1030" i="80"/>
  <c r="N1030" i="80"/>
  <c r="M1029" i="80"/>
  <c r="N1029" i="80"/>
  <c r="M1028" i="80"/>
  <c r="N1028" i="80"/>
  <c r="M1027" i="80"/>
  <c r="N1027" i="80"/>
  <c r="M1026" i="80"/>
  <c r="N1026" i="80"/>
  <c r="M1025" i="80"/>
  <c r="N1025" i="80"/>
  <c r="M1024" i="80"/>
  <c r="N1024" i="80"/>
  <c r="M1023" i="80"/>
  <c r="N1023" i="80"/>
  <c r="M1022" i="80"/>
  <c r="N1022" i="80"/>
  <c r="M1021" i="80"/>
  <c r="N1021" i="80"/>
  <c r="M1020" i="80"/>
  <c r="N1020" i="80"/>
  <c r="M1019" i="80"/>
  <c r="N1019" i="80"/>
  <c r="M1018" i="80"/>
  <c r="N1018" i="80"/>
  <c r="M1017" i="80"/>
  <c r="N1017" i="80"/>
  <c r="M1016" i="80"/>
  <c r="N1016" i="80"/>
  <c r="M1015" i="80"/>
  <c r="N1015" i="80"/>
  <c r="M1014" i="80"/>
  <c r="N1014" i="80"/>
  <c r="M1013" i="80"/>
  <c r="N1013" i="80"/>
  <c r="M1012" i="80"/>
  <c r="N1012" i="80"/>
  <c r="M1011" i="80"/>
  <c r="N1011" i="80"/>
  <c r="M1010" i="80"/>
  <c r="N1010" i="80"/>
  <c r="M1009" i="80"/>
  <c r="N1009" i="80"/>
  <c r="M1008" i="80"/>
  <c r="N1008" i="80"/>
  <c r="M1007" i="80"/>
  <c r="N1007" i="80"/>
  <c r="M1006" i="80"/>
  <c r="N1006" i="80"/>
  <c r="M1005" i="80"/>
  <c r="N1005" i="80"/>
  <c r="M1004" i="80"/>
  <c r="N1004" i="80"/>
  <c r="M1003" i="80"/>
  <c r="N1003" i="80"/>
  <c r="M1002" i="80"/>
  <c r="N1002" i="80"/>
  <c r="M1001" i="80"/>
  <c r="N1001" i="80"/>
  <c r="M1000" i="80"/>
  <c r="N1000" i="80"/>
  <c r="M999" i="80"/>
  <c r="N999" i="80"/>
  <c r="M998" i="80"/>
  <c r="N998" i="80"/>
  <c r="M997" i="80"/>
  <c r="N997" i="80"/>
  <c r="M996" i="80"/>
  <c r="N996" i="80"/>
  <c r="M995" i="80"/>
  <c r="N995" i="80"/>
  <c r="M994" i="80"/>
  <c r="N994" i="80"/>
  <c r="M993" i="80"/>
  <c r="N993" i="80"/>
  <c r="M992" i="80"/>
  <c r="N992" i="80"/>
  <c r="M991" i="80"/>
  <c r="N991" i="80"/>
  <c r="M990" i="80"/>
  <c r="N990" i="80"/>
  <c r="M989" i="80"/>
  <c r="N989" i="80"/>
  <c r="M988" i="80"/>
  <c r="N988" i="80"/>
  <c r="M987" i="80"/>
  <c r="N987" i="80"/>
  <c r="M986" i="80"/>
  <c r="N986" i="80"/>
  <c r="M985" i="80"/>
  <c r="N985" i="80"/>
  <c r="M984" i="80"/>
  <c r="N984" i="80"/>
  <c r="M983" i="80"/>
  <c r="N983" i="80"/>
  <c r="M982" i="80"/>
  <c r="N982" i="80"/>
  <c r="M981" i="80"/>
  <c r="N981" i="80"/>
  <c r="M980" i="80"/>
  <c r="N980" i="80"/>
  <c r="M979" i="80"/>
  <c r="N979" i="80"/>
  <c r="M978" i="80"/>
  <c r="N978" i="80"/>
  <c r="M977" i="80"/>
  <c r="N977" i="80"/>
  <c r="M976" i="80"/>
  <c r="N976" i="80"/>
  <c r="M975" i="80"/>
  <c r="N975" i="80"/>
  <c r="M974" i="80"/>
  <c r="N974" i="80"/>
  <c r="M973" i="80"/>
  <c r="N973" i="80"/>
  <c r="M972" i="80"/>
  <c r="N972" i="80"/>
  <c r="M971" i="80"/>
  <c r="N971" i="80"/>
  <c r="M970" i="80"/>
  <c r="N970" i="80"/>
  <c r="M969" i="80"/>
  <c r="N969" i="80"/>
  <c r="M968" i="80"/>
  <c r="N968" i="80"/>
  <c r="M967" i="80"/>
  <c r="N967" i="80"/>
  <c r="M966" i="80"/>
  <c r="N966" i="80"/>
  <c r="M965" i="80"/>
  <c r="N965" i="80"/>
  <c r="M964" i="80"/>
  <c r="N964" i="80"/>
  <c r="M963" i="80"/>
  <c r="N963" i="80"/>
  <c r="M962" i="80"/>
  <c r="N962" i="80"/>
  <c r="M961" i="80"/>
  <c r="N961" i="80"/>
  <c r="M960" i="80"/>
  <c r="N960" i="80"/>
  <c r="M959" i="80"/>
  <c r="N959" i="80"/>
  <c r="M958" i="80"/>
  <c r="N958" i="80"/>
  <c r="M957" i="80"/>
  <c r="N957" i="80"/>
  <c r="M956" i="80"/>
  <c r="N956" i="80"/>
  <c r="M955" i="80"/>
  <c r="N955" i="80"/>
  <c r="M954" i="80"/>
  <c r="N954" i="80"/>
  <c r="M953" i="80"/>
  <c r="N953" i="80"/>
  <c r="M952" i="80"/>
  <c r="N952" i="80"/>
  <c r="M951" i="80"/>
  <c r="N951" i="80"/>
  <c r="M950" i="80"/>
  <c r="N950" i="80"/>
  <c r="M949" i="80"/>
  <c r="N949" i="80"/>
  <c r="M948" i="80"/>
  <c r="N948" i="80"/>
  <c r="M947" i="80"/>
  <c r="N947" i="80"/>
  <c r="M946" i="80"/>
  <c r="N946" i="80"/>
  <c r="M945" i="80"/>
  <c r="N945" i="80"/>
  <c r="M944" i="80"/>
  <c r="N944" i="80"/>
  <c r="M943" i="80"/>
  <c r="N943" i="80"/>
  <c r="M942" i="80"/>
  <c r="N942" i="80"/>
  <c r="M941" i="80"/>
  <c r="N941" i="80"/>
  <c r="M940" i="80"/>
  <c r="N940" i="80"/>
  <c r="M939" i="80"/>
  <c r="N939" i="80"/>
  <c r="M938" i="80"/>
  <c r="N938" i="80"/>
  <c r="M937" i="80"/>
  <c r="N937" i="80"/>
  <c r="M936" i="80"/>
  <c r="N936" i="80"/>
  <c r="M935" i="80"/>
  <c r="N935" i="80"/>
  <c r="M934" i="80"/>
  <c r="N934" i="80"/>
  <c r="M933" i="80"/>
  <c r="N933" i="80"/>
  <c r="M932" i="80"/>
  <c r="N932" i="80"/>
  <c r="M931" i="80"/>
  <c r="N931" i="80"/>
  <c r="M930" i="80"/>
  <c r="N930" i="80"/>
  <c r="M929" i="80"/>
  <c r="N929" i="80"/>
  <c r="M928" i="80"/>
  <c r="N928" i="80"/>
  <c r="M927" i="80"/>
  <c r="N927" i="80"/>
  <c r="M926" i="80"/>
  <c r="N926" i="80"/>
  <c r="M925" i="80"/>
  <c r="N925" i="80"/>
  <c r="M924" i="80"/>
  <c r="N924" i="80"/>
  <c r="M923" i="80"/>
  <c r="N923" i="80"/>
  <c r="M922" i="80"/>
  <c r="N922" i="80"/>
  <c r="M921" i="80"/>
  <c r="N921" i="80"/>
  <c r="M920" i="80"/>
  <c r="N920" i="80"/>
  <c r="M919" i="80"/>
  <c r="N919" i="80"/>
  <c r="M918" i="80"/>
  <c r="N918" i="80"/>
  <c r="M917" i="80"/>
  <c r="N917" i="80"/>
  <c r="M916" i="80"/>
  <c r="N916" i="80"/>
  <c r="M915" i="80"/>
  <c r="N915" i="80"/>
  <c r="M914" i="80"/>
  <c r="N914" i="80"/>
  <c r="M913" i="80"/>
  <c r="N913" i="80"/>
  <c r="M912" i="80"/>
  <c r="N912" i="80"/>
  <c r="M911" i="80"/>
  <c r="N911" i="80"/>
  <c r="M910" i="80"/>
  <c r="N910" i="80"/>
  <c r="M909" i="80"/>
  <c r="N909" i="80"/>
  <c r="M908" i="80"/>
  <c r="N908" i="80"/>
  <c r="M907" i="80"/>
  <c r="N907" i="80"/>
  <c r="M906" i="80"/>
  <c r="N906" i="80"/>
  <c r="M905" i="80"/>
  <c r="N905" i="80"/>
  <c r="M904" i="80"/>
  <c r="N904" i="80"/>
  <c r="M903" i="80"/>
  <c r="N903" i="80"/>
  <c r="M902" i="80"/>
  <c r="N902" i="80"/>
  <c r="M901" i="80"/>
  <c r="N901" i="80"/>
  <c r="M900" i="80"/>
  <c r="N900" i="80"/>
  <c r="M899" i="80"/>
  <c r="N899" i="80"/>
  <c r="M898" i="80"/>
  <c r="N898" i="80"/>
  <c r="M897" i="80"/>
  <c r="N897" i="80"/>
  <c r="M896" i="80"/>
  <c r="N896" i="80"/>
  <c r="M895" i="80"/>
  <c r="N895" i="80"/>
  <c r="M894" i="80"/>
  <c r="N894" i="80"/>
  <c r="M893" i="80"/>
  <c r="N893" i="80"/>
  <c r="M892" i="80"/>
  <c r="N892" i="80"/>
  <c r="M891" i="80"/>
  <c r="N891" i="80"/>
  <c r="M890" i="80"/>
  <c r="N890" i="80"/>
  <c r="M889" i="80"/>
  <c r="N889" i="80"/>
  <c r="M888" i="80"/>
  <c r="N888" i="80"/>
  <c r="M887" i="80"/>
  <c r="N887" i="80"/>
  <c r="M886" i="80"/>
  <c r="N886" i="80"/>
  <c r="M885" i="80"/>
  <c r="N885" i="80"/>
  <c r="M884" i="80"/>
  <c r="N884" i="80"/>
  <c r="M883" i="80"/>
  <c r="N883" i="80"/>
  <c r="M882" i="80"/>
  <c r="N882" i="80"/>
  <c r="M881" i="80"/>
  <c r="N881" i="80"/>
  <c r="M880" i="80"/>
  <c r="N880" i="80"/>
  <c r="M879" i="80"/>
  <c r="N879" i="80"/>
  <c r="M878" i="80"/>
  <c r="N878" i="80"/>
  <c r="M877" i="80"/>
  <c r="N877" i="80"/>
  <c r="M876" i="80"/>
  <c r="N876" i="80"/>
  <c r="M875" i="80"/>
  <c r="N875" i="80"/>
  <c r="M874" i="80"/>
  <c r="N874" i="80"/>
  <c r="M873" i="80"/>
  <c r="N873" i="80"/>
  <c r="M872" i="80"/>
  <c r="N872" i="80"/>
  <c r="M871" i="80"/>
  <c r="N871" i="80"/>
  <c r="M870" i="80"/>
  <c r="N870" i="80"/>
  <c r="M869" i="80"/>
  <c r="N869" i="80"/>
  <c r="M868" i="80"/>
  <c r="N868" i="80"/>
  <c r="M867" i="80"/>
  <c r="N867" i="80"/>
  <c r="M866" i="80"/>
  <c r="N866" i="80"/>
  <c r="M865" i="80"/>
  <c r="N865" i="80"/>
  <c r="M864" i="80"/>
  <c r="N864" i="80"/>
  <c r="M863" i="80"/>
  <c r="N863" i="80"/>
  <c r="M862" i="80"/>
  <c r="N862" i="80"/>
  <c r="M861" i="80"/>
  <c r="N861" i="80"/>
  <c r="M860" i="80"/>
  <c r="N860" i="80"/>
  <c r="M859" i="80"/>
  <c r="N859" i="80"/>
  <c r="M858" i="80"/>
  <c r="N858" i="80"/>
  <c r="M857" i="80"/>
  <c r="N857" i="80"/>
  <c r="M856" i="80"/>
  <c r="N856" i="80"/>
  <c r="M855" i="80"/>
  <c r="N855" i="80"/>
  <c r="M854" i="80"/>
  <c r="N854" i="80"/>
  <c r="M853" i="80"/>
  <c r="N853" i="80"/>
  <c r="M852" i="80"/>
  <c r="N852" i="80"/>
  <c r="M851" i="80"/>
  <c r="N851" i="80"/>
  <c r="M850" i="80"/>
  <c r="N850" i="80"/>
  <c r="M849" i="80"/>
  <c r="N849" i="80"/>
  <c r="M848" i="80"/>
  <c r="N848" i="80"/>
  <c r="M847" i="80"/>
  <c r="N847" i="80"/>
  <c r="M846" i="80"/>
  <c r="N846" i="80"/>
  <c r="M845" i="80"/>
  <c r="N845" i="80"/>
  <c r="M844" i="80"/>
  <c r="N844" i="80"/>
  <c r="M843" i="80"/>
  <c r="N843" i="80"/>
  <c r="M842" i="80"/>
  <c r="N842" i="80"/>
  <c r="M841" i="80"/>
  <c r="N841" i="80"/>
  <c r="M840" i="80"/>
  <c r="N840" i="80"/>
  <c r="M839" i="80"/>
  <c r="N839" i="80"/>
  <c r="M838" i="80"/>
  <c r="N838" i="80"/>
  <c r="M837" i="80"/>
  <c r="N837" i="80"/>
  <c r="M836" i="80"/>
  <c r="N836" i="80"/>
  <c r="M835" i="80"/>
  <c r="N835" i="80"/>
  <c r="M834" i="80"/>
  <c r="N834" i="80"/>
  <c r="M833" i="80"/>
  <c r="N833" i="80"/>
  <c r="M832" i="80"/>
  <c r="N832" i="80"/>
  <c r="M831" i="80"/>
  <c r="N831" i="80"/>
  <c r="M830" i="80"/>
  <c r="N830" i="80"/>
  <c r="M829" i="80"/>
  <c r="N829" i="80"/>
  <c r="M828" i="80"/>
  <c r="N828" i="80"/>
  <c r="M827" i="80"/>
  <c r="N827" i="80"/>
  <c r="M826" i="80"/>
  <c r="N826" i="80"/>
  <c r="M825" i="80"/>
  <c r="N825" i="80"/>
  <c r="M824" i="80"/>
  <c r="N824" i="80"/>
  <c r="M823" i="80"/>
  <c r="N823" i="80"/>
  <c r="M822" i="80"/>
  <c r="N822" i="80"/>
  <c r="M821" i="80"/>
  <c r="N821" i="80"/>
  <c r="M820" i="80"/>
  <c r="N820" i="80"/>
  <c r="M819" i="80"/>
  <c r="N819" i="80"/>
  <c r="M818" i="80"/>
  <c r="N818" i="80"/>
  <c r="M817" i="80"/>
  <c r="N817" i="80"/>
  <c r="M816" i="80"/>
  <c r="N816" i="80"/>
  <c r="M815" i="80"/>
  <c r="N815" i="80"/>
  <c r="M814" i="80"/>
  <c r="N814" i="80"/>
  <c r="M813" i="80"/>
  <c r="N813" i="80"/>
  <c r="M812" i="80"/>
  <c r="N812" i="80"/>
  <c r="M811" i="80"/>
  <c r="N811" i="80"/>
  <c r="M810" i="80"/>
  <c r="N810" i="80"/>
  <c r="M809" i="80"/>
  <c r="N809" i="80"/>
  <c r="M808" i="80"/>
  <c r="N808" i="80"/>
  <c r="M807" i="80"/>
  <c r="N807" i="80"/>
  <c r="M806" i="80"/>
  <c r="N806" i="80"/>
  <c r="M805" i="80"/>
  <c r="N805" i="80"/>
  <c r="M804" i="80"/>
  <c r="N804" i="80"/>
  <c r="M803" i="80"/>
  <c r="N803" i="80"/>
  <c r="M802" i="80"/>
  <c r="N802" i="80"/>
  <c r="M801" i="80"/>
  <c r="N801" i="80"/>
  <c r="M800" i="80"/>
  <c r="N800" i="80"/>
  <c r="M799" i="80"/>
  <c r="N799" i="80"/>
  <c r="M798" i="80"/>
  <c r="N798" i="80"/>
  <c r="M797" i="80"/>
  <c r="N797" i="80"/>
  <c r="M796" i="80"/>
  <c r="N796" i="80"/>
  <c r="M795" i="80"/>
  <c r="N795" i="80"/>
  <c r="M794" i="80"/>
  <c r="N794" i="80"/>
  <c r="M793" i="80"/>
  <c r="N793" i="80"/>
  <c r="M792" i="80"/>
  <c r="N792" i="80"/>
  <c r="M791" i="80"/>
  <c r="N791" i="80"/>
  <c r="M790" i="80"/>
  <c r="N790" i="80"/>
  <c r="M789" i="80"/>
  <c r="N789" i="80"/>
  <c r="M788" i="80"/>
  <c r="N788" i="80"/>
  <c r="M787" i="80"/>
  <c r="N787" i="80"/>
  <c r="M786" i="80"/>
  <c r="N786" i="80"/>
  <c r="M785" i="80"/>
  <c r="N785" i="80"/>
  <c r="M784" i="80"/>
  <c r="N784" i="80"/>
  <c r="M783" i="80"/>
  <c r="N783" i="80"/>
  <c r="M782" i="80"/>
  <c r="N782" i="80"/>
  <c r="M781" i="80"/>
  <c r="N781" i="80"/>
  <c r="M780" i="80"/>
  <c r="N780" i="80"/>
  <c r="M779" i="80"/>
  <c r="N779" i="80"/>
  <c r="M778" i="80"/>
  <c r="N778" i="80"/>
  <c r="M777" i="80"/>
  <c r="N777" i="80"/>
  <c r="M776" i="80"/>
  <c r="N776" i="80"/>
  <c r="M775" i="80"/>
  <c r="N775" i="80"/>
  <c r="M774" i="80"/>
  <c r="N774" i="80"/>
  <c r="M773" i="80"/>
  <c r="N773" i="80"/>
  <c r="M772" i="80"/>
  <c r="N772" i="80"/>
  <c r="M771" i="80"/>
  <c r="N771" i="80"/>
  <c r="M770" i="80"/>
  <c r="N770" i="80"/>
  <c r="M769" i="80"/>
  <c r="N769" i="80"/>
  <c r="M768" i="80"/>
  <c r="N768" i="80"/>
  <c r="M767" i="80"/>
  <c r="N767" i="80"/>
  <c r="M766" i="80"/>
  <c r="N766" i="80"/>
  <c r="M765" i="80"/>
  <c r="N765" i="80"/>
  <c r="M764" i="80"/>
  <c r="N764" i="80"/>
  <c r="M763" i="80"/>
  <c r="N763" i="80"/>
  <c r="M762" i="80"/>
  <c r="N762" i="80"/>
  <c r="M761" i="80"/>
  <c r="N761" i="80"/>
  <c r="M760" i="80"/>
  <c r="N760" i="80"/>
  <c r="M759" i="80"/>
  <c r="N759" i="80"/>
  <c r="M758" i="80"/>
  <c r="N758" i="80"/>
  <c r="M757" i="80"/>
  <c r="N757" i="80"/>
  <c r="M756" i="80"/>
  <c r="N756" i="80"/>
  <c r="M755" i="80"/>
  <c r="N755" i="80"/>
  <c r="M754" i="80"/>
  <c r="N754" i="80"/>
  <c r="M753" i="80"/>
  <c r="N753" i="80"/>
  <c r="M752" i="80"/>
  <c r="N752" i="80"/>
  <c r="M751" i="80"/>
  <c r="N751" i="80"/>
  <c r="M750" i="80"/>
  <c r="N750" i="80"/>
  <c r="M749" i="80"/>
  <c r="N749" i="80"/>
  <c r="M748" i="80"/>
  <c r="N748" i="80"/>
  <c r="M747" i="80"/>
  <c r="N747" i="80"/>
  <c r="M746" i="80"/>
  <c r="N746" i="80"/>
  <c r="M745" i="80"/>
  <c r="N745" i="80"/>
  <c r="M744" i="80"/>
  <c r="N744" i="80"/>
  <c r="M743" i="80"/>
  <c r="N743" i="80"/>
  <c r="M742" i="80"/>
  <c r="N742" i="80"/>
  <c r="M741" i="80"/>
  <c r="N741" i="80"/>
  <c r="M740" i="80"/>
  <c r="N740" i="80"/>
  <c r="M739" i="80"/>
  <c r="N739" i="80"/>
  <c r="M738" i="80"/>
  <c r="N738" i="80"/>
  <c r="M737" i="80"/>
  <c r="N737" i="80"/>
  <c r="M736" i="80"/>
  <c r="N736" i="80"/>
  <c r="M735" i="80"/>
  <c r="N735" i="80"/>
  <c r="M734" i="80"/>
  <c r="N734" i="80"/>
  <c r="M733" i="80"/>
  <c r="N733" i="80"/>
  <c r="M732" i="80"/>
  <c r="N732" i="80"/>
  <c r="M731" i="80"/>
  <c r="N731" i="80"/>
  <c r="M730" i="80"/>
  <c r="N730" i="80"/>
  <c r="M729" i="80"/>
  <c r="N729" i="80"/>
  <c r="M728" i="80"/>
  <c r="N728" i="80"/>
  <c r="M727" i="80"/>
  <c r="N727" i="80"/>
  <c r="M726" i="80"/>
  <c r="N726" i="80"/>
  <c r="M725" i="80"/>
  <c r="N725" i="80"/>
  <c r="M724" i="80"/>
  <c r="N724" i="80"/>
  <c r="M723" i="80"/>
  <c r="N723" i="80"/>
  <c r="M722" i="80"/>
  <c r="N722" i="80"/>
  <c r="M721" i="80"/>
  <c r="N721" i="80"/>
  <c r="M720" i="80"/>
  <c r="N720" i="80"/>
  <c r="M719" i="80"/>
  <c r="N719" i="80"/>
  <c r="M718" i="80"/>
  <c r="N718" i="80"/>
  <c r="M717" i="80"/>
  <c r="N717" i="80"/>
  <c r="M716" i="80"/>
  <c r="N716" i="80"/>
  <c r="M715" i="80"/>
  <c r="N715" i="80"/>
  <c r="M714" i="80"/>
  <c r="N714" i="80"/>
  <c r="M713" i="80"/>
  <c r="N713" i="80"/>
  <c r="M712" i="80"/>
  <c r="N712" i="80"/>
  <c r="M711" i="80"/>
  <c r="N711" i="80"/>
  <c r="M710" i="80"/>
  <c r="N710" i="80"/>
  <c r="M709" i="80"/>
  <c r="N709" i="80"/>
  <c r="M708" i="80"/>
  <c r="N708" i="80"/>
  <c r="M707" i="80"/>
  <c r="N707" i="80"/>
  <c r="M706" i="80"/>
  <c r="N706" i="80"/>
  <c r="M705" i="80"/>
  <c r="N705" i="80"/>
  <c r="M704" i="80"/>
  <c r="N704" i="80"/>
  <c r="M703" i="80"/>
  <c r="N703" i="80"/>
  <c r="M702" i="80"/>
  <c r="N702" i="80"/>
  <c r="M701" i="80"/>
  <c r="N701" i="80"/>
  <c r="M700" i="80"/>
  <c r="N700" i="80"/>
  <c r="M699" i="80"/>
  <c r="N699" i="80"/>
  <c r="M698" i="80"/>
  <c r="N698" i="80"/>
  <c r="M697" i="80"/>
  <c r="N697" i="80"/>
  <c r="M696" i="80"/>
  <c r="N696" i="80"/>
  <c r="M695" i="80"/>
  <c r="N695" i="80"/>
  <c r="M694" i="80"/>
  <c r="N694" i="80"/>
  <c r="M693" i="80"/>
  <c r="N693" i="80"/>
  <c r="M692" i="80"/>
  <c r="N692" i="80"/>
  <c r="M691" i="80"/>
  <c r="N691" i="80"/>
  <c r="M690" i="80"/>
  <c r="N690" i="80"/>
  <c r="M689" i="80"/>
  <c r="N689" i="80"/>
  <c r="M688" i="80"/>
  <c r="N688" i="80"/>
  <c r="M687" i="80"/>
  <c r="N687" i="80"/>
  <c r="M686" i="80"/>
  <c r="N686" i="80"/>
  <c r="M685" i="80"/>
  <c r="N685" i="80"/>
  <c r="M684" i="80"/>
  <c r="N684" i="80"/>
  <c r="M683" i="80"/>
  <c r="N683" i="80"/>
  <c r="M682" i="80"/>
  <c r="N682" i="80"/>
  <c r="M681" i="80"/>
  <c r="N681" i="80"/>
  <c r="M680" i="80"/>
  <c r="N680" i="80"/>
  <c r="M679" i="80"/>
  <c r="N679" i="80"/>
  <c r="M678" i="80"/>
  <c r="N678" i="80"/>
  <c r="M677" i="80"/>
  <c r="N677" i="80"/>
  <c r="M676" i="80"/>
  <c r="N676" i="80"/>
  <c r="M675" i="80"/>
  <c r="N675" i="80"/>
  <c r="M674" i="80"/>
  <c r="N674" i="80"/>
  <c r="M673" i="80"/>
  <c r="N673" i="80"/>
  <c r="M672" i="80"/>
  <c r="N672" i="80"/>
  <c r="M671" i="80"/>
  <c r="N671" i="80"/>
  <c r="M670" i="80"/>
  <c r="N670" i="80"/>
  <c r="M669" i="80"/>
  <c r="N669" i="80"/>
  <c r="M668" i="80"/>
  <c r="N668" i="80"/>
  <c r="M667" i="80"/>
  <c r="N667" i="80"/>
  <c r="M666" i="80"/>
  <c r="N666" i="80"/>
  <c r="M665" i="80"/>
  <c r="N665" i="80"/>
  <c r="M664" i="80"/>
  <c r="N664" i="80"/>
  <c r="M663" i="80"/>
  <c r="N663" i="80"/>
  <c r="M662" i="80"/>
  <c r="N662" i="80"/>
  <c r="M661" i="80"/>
  <c r="N661" i="80"/>
  <c r="M660" i="80"/>
  <c r="N660" i="80"/>
  <c r="M659" i="80"/>
  <c r="N659" i="80"/>
  <c r="M658" i="80"/>
  <c r="N658" i="80"/>
  <c r="M657" i="80"/>
  <c r="N657" i="80"/>
  <c r="M656" i="80"/>
  <c r="N656" i="80"/>
  <c r="M655" i="80"/>
  <c r="N655" i="80"/>
  <c r="M654" i="80"/>
  <c r="N654" i="80"/>
  <c r="M653" i="80"/>
  <c r="N653" i="80"/>
  <c r="M652" i="80"/>
  <c r="N652" i="80"/>
  <c r="M651" i="80"/>
  <c r="N651" i="80"/>
  <c r="M650" i="80"/>
  <c r="N650" i="80"/>
  <c r="M649" i="80"/>
  <c r="N649" i="80"/>
  <c r="M648" i="80"/>
  <c r="N648" i="80"/>
  <c r="M647" i="80"/>
  <c r="N647" i="80"/>
  <c r="M646" i="80"/>
  <c r="N646" i="80"/>
  <c r="M645" i="80"/>
  <c r="N645" i="80"/>
  <c r="M644" i="80"/>
  <c r="N644" i="80"/>
  <c r="M643" i="80"/>
  <c r="N643" i="80"/>
  <c r="M642" i="80"/>
  <c r="N642" i="80"/>
  <c r="M641" i="80"/>
  <c r="N641" i="80"/>
  <c r="M640" i="80"/>
  <c r="N640" i="80"/>
  <c r="M639" i="80"/>
  <c r="N639" i="80"/>
  <c r="M638" i="80"/>
  <c r="N638" i="80"/>
  <c r="M637" i="80"/>
  <c r="N637" i="80"/>
  <c r="M636" i="80"/>
  <c r="N636" i="80"/>
  <c r="M635" i="80"/>
  <c r="N635" i="80"/>
  <c r="M634" i="80"/>
  <c r="N634" i="80"/>
  <c r="M633" i="80"/>
  <c r="N633" i="80"/>
  <c r="M632" i="80"/>
  <c r="N632" i="80"/>
  <c r="M631" i="80"/>
  <c r="N631" i="80"/>
  <c r="M630" i="80"/>
  <c r="N630" i="80"/>
  <c r="M629" i="80"/>
  <c r="N629" i="80"/>
  <c r="M628" i="80"/>
  <c r="N628" i="80"/>
  <c r="M627" i="80"/>
  <c r="N627" i="80"/>
  <c r="M626" i="80"/>
  <c r="N626" i="80"/>
  <c r="M625" i="80"/>
  <c r="N625" i="80"/>
  <c r="M624" i="80"/>
  <c r="N624" i="80"/>
  <c r="M623" i="80"/>
  <c r="N623" i="80"/>
  <c r="M622" i="80"/>
  <c r="N622" i="80"/>
  <c r="M621" i="80"/>
  <c r="N621" i="80"/>
  <c r="M620" i="80"/>
  <c r="N620" i="80"/>
  <c r="M619" i="80"/>
  <c r="N619" i="80"/>
  <c r="M618" i="80"/>
  <c r="N618" i="80"/>
  <c r="M617" i="80"/>
  <c r="N617" i="80"/>
  <c r="M616" i="80"/>
  <c r="N616" i="80"/>
  <c r="M615" i="80"/>
  <c r="N615" i="80"/>
  <c r="M614" i="80"/>
  <c r="N614" i="80"/>
  <c r="M613" i="80"/>
  <c r="N613" i="80"/>
  <c r="M612" i="80"/>
  <c r="N612" i="80"/>
  <c r="M611" i="80"/>
  <c r="N611" i="80"/>
  <c r="M610" i="80"/>
  <c r="N610" i="80"/>
  <c r="M609" i="80"/>
  <c r="N609" i="80"/>
  <c r="M608" i="80"/>
  <c r="N608" i="80"/>
  <c r="M607" i="80"/>
  <c r="N607" i="80"/>
  <c r="M606" i="80"/>
  <c r="N606" i="80"/>
  <c r="M605" i="80"/>
  <c r="N605" i="80"/>
  <c r="M604" i="80"/>
  <c r="N604" i="80"/>
  <c r="M603" i="80"/>
  <c r="N603" i="80"/>
  <c r="M602" i="80"/>
  <c r="N602" i="80"/>
  <c r="M601" i="80"/>
  <c r="N601" i="80"/>
  <c r="M600" i="80"/>
  <c r="N600" i="80"/>
  <c r="M599" i="80"/>
  <c r="N599" i="80"/>
  <c r="M598" i="80"/>
  <c r="N598" i="80"/>
  <c r="M597" i="80"/>
  <c r="N597" i="80"/>
  <c r="M596" i="80"/>
  <c r="N596" i="80"/>
  <c r="M595" i="80"/>
  <c r="N595" i="80"/>
  <c r="M594" i="80"/>
  <c r="N594" i="80"/>
  <c r="M593" i="80"/>
  <c r="N593" i="80"/>
  <c r="M592" i="80"/>
  <c r="N592" i="80"/>
  <c r="M591" i="80"/>
  <c r="N591" i="80"/>
  <c r="M590" i="80"/>
  <c r="N590" i="80"/>
  <c r="M589" i="80"/>
  <c r="N589" i="80"/>
  <c r="M588" i="80"/>
  <c r="N588" i="80"/>
  <c r="M587" i="80"/>
  <c r="N587" i="80"/>
  <c r="M586" i="80"/>
  <c r="N586" i="80"/>
  <c r="M585" i="80"/>
  <c r="N585" i="80"/>
  <c r="M584" i="80"/>
  <c r="N584" i="80"/>
  <c r="M583" i="80"/>
  <c r="N583" i="80"/>
  <c r="M582" i="80"/>
  <c r="N582" i="80"/>
  <c r="M581" i="80"/>
  <c r="N581" i="80"/>
  <c r="M580" i="80"/>
  <c r="N580" i="80"/>
  <c r="M579" i="80"/>
  <c r="N579" i="80"/>
  <c r="M578" i="80"/>
  <c r="N578" i="80"/>
  <c r="M577" i="80"/>
  <c r="N577" i="80"/>
  <c r="M576" i="80"/>
  <c r="N576" i="80"/>
  <c r="M575" i="80"/>
  <c r="N575" i="80"/>
  <c r="M574" i="80"/>
  <c r="N574" i="80"/>
  <c r="M573" i="80"/>
  <c r="N573" i="80"/>
  <c r="M572" i="80"/>
  <c r="N572" i="80"/>
  <c r="M571" i="80"/>
  <c r="N571" i="80"/>
  <c r="M570" i="80"/>
  <c r="N570" i="80"/>
  <c r="M569" i="80"/>
  <c r="N569" i="80"/>
  <c r="M568" i="80"/>
  <c r="N568" i="80"/>
  <c r="M567" i="80"/>
  <c r="N567" i="80"/>
  <c r="M566" i="80"/>
  <c r="N566" i="80"/>
  <c r="M565" i="80"/>
  <c r="N565" i="80"/>
  <c r="M564" i="80"/>
  <c r="N564" i="80"/>
  <c r="M563" i="80"/>
  <c r="N563" i="80"/>
  <c r="M562" i="80"/>
  <c r="N562" i="80"/>
  <c r="M561" i="80"/>
  <c r="N561" i="80"/>
  <c r="M560" i="80"/>
  <c r="N560" i="80"/>
  <c r="M559" i="80"/>
  <c r="N559" i="80"/>
  <c r="M558" i="80"/>
  <c r="N558" i="80"/>
  <c r="M557" i="80"/>
  <c r="N557" i="80"/>
  <c r="M556" i="80"/>
  <c r="N556" i="80"/>
  <c r="M555" i="80"/>
  <c r="N555" i="80"/>
  <c r="M554" i="80"/>
  <c r="N554" i="80"/>
  <c r="M553" i="80"/>
  <c r="N553" i="80"/>
  <c r="M552" i="80"/>
  <c r="N552" i="80"/>
  <c r="M551" i="80"/>
  <c r="N551" i="80"/>
  <c r="M550" i="80"/>
  <c r="N550" i="80"/>
  <c r="M549" i="80"/>
  <c r="N549" i="80"/>
  <c r="M548" i="80"/>
  <c r="N548" i="80"/>
  <c r="M547" i="80"/>
  <c r="N547" i="80"/>
  <c r="M546" i="80"/>
  <c r="N546" i="80"/>
  <c r="M545" i="80"/>
  <c r="N545" i="80"/>
  <c r="M544" i="80"/>
  <c r="N544" i="80"/>
  <c r="M543" i="80"/>
  <c r="N543" i="80"/>
  <c r="M542" i="80"/>
  <c r="N542" i="80"/>
  <c r="M541" i="80"/>
  <c r="N541" i="80"/>
  <c r="M540" i="80"/>
  <c r="N540" i="80"/>
  <c r="M539" i="80"/>
  <c r="N539" i="80"/>
  <c r="M538" i="80"/>
  <c r="N538" i="80"/>
  <c r="M537" i="80"/>
  <c r="N537" i="80"/>
  <c r="M536" i="80"/>
  <c r="N536" i="80"/>
  <c r="M535" i="80"/>
  <c r="N535" i="80"/>
  <c r="M534" i="80"/>
  <c r="N534" i="80"/>
  <c r="M533" i="80"/>
  <c r="N533" i="80"/>
  <c r="M532" i="80"/>
  <c r="N532" i="80"/>
  <c r="M531" i="80"/>
  <c r="N531" i="80"/>
  <c r="M530" i="80"/>
  <c r="N530" i="80"/>
  <c r="M529" i="80"/>
  <c r="N529" i="80"/>
  <c r="M528" i="80"/>
  <c r="N528" i="80"/>
  <c r="M527" i="80"/>
  <c r="N527" i="80"/>
  <c r="M526" i="80"/>
  <c r="N526" i="80"/>
  <c r="M525" i="80"/>
  <c r="N525" i="80"/>
  <c r="M524" i="80"/>
  <c r="N524" i="80"/>
  <c r="M523" i="80"/>
  <c r="N523" i="80"/>
  <c r="M522" i="80"/>
  <c r="N522" i="80"/>
  <c r="M521" i="80"/>
  <c r="N521" i="80"/>
  <c r="M520" i="80"/>
  <c r="N520" i="80"/>
  <c r="M519" i="80"/>
  <c r="N519" i="80"/>
  <c r="M518" i="80"/>
  <c r="N518" i="80"/>
  <c r="M517" i="80"/>
  <c r="N517" i="80"/>
  <c r="M516" i="80"/>
  <c r="N516" i="80"/>
  <c r="M515" i="80"/>
  <c r="N515" i="80"/>
  <c r="M514" i="80"/>
  <c r="N514" i="80"/>
  <c r="M513" i="80"/>
  <c r="N513" i="80"/>
  <c r="M512" i="80"/>
  <c r="N512" i="80"/>
  <c r="M511" i="80"/>
  <c r="N511" i="80"/>
  <c r="M510" i="80"/>
  <c r="N510" i="80"/>
  <c r="M509" i="80"/>
  <c r="N509" i="80"/>
  <c r="M508" i="80"/>
  <c r="N508" i="80"/>
  <c r="M507" i="80"/>
  <c r="N507" i="80"/>
  <c r="M506" i="80"/>
  <c r="N506" i="80"/>
  <c r="M505" i="80"/>
  <c r="N505" i="80"/>
  <c r="M504" i="80"/>
  <c r="N504" i="80"/>
  <c r="M503" i="80"/>
  <c r="N503" i="80"/>
  <c r="M502" i="80"/>
  <c r="N502" i="80"/>
  <c r="M501" i="80"/>
  <c r="N501" i="80"/>
  <c r="M500" i="80"/>
  <c r="N500" i="80"/>
  <c r="M499" i="80"/>
  <c r="N499" i="80"/>
  <c r="M498" i="80"/>
  <c r="N498" i="80"/>
  <c r="M497" i="80"/>
  <c r="N497" i="80"/>
  <c r="M496" i="80"/>
  <c r="N496" i="80"/>
  <c r="M495" i="80"/>
  <c r="N495" i="80"/>
  <c r="M494" i="80"/>
  <c r="N494" i="80"/>
  <c r="M493" i="80"/>
  <c r="N493" i="80"/>
  <c r="M492" i="80"/>
  <c r="N492" i="80"/>
  <c r="M491" i="80"/>
  <c r="N491" i="80"/>
  <c r="M490" i="80"/>
  <c r="N490" i="80"/>
  <c r="M489" i="80"/>
  <c r="N489" i="80"/>
  <c r="M488" i="80"/>
  <c r="N488" i="80"/>
  <c r="M487" i="80"/>
  <c r="N487" i="80"/>
  <c r="M486" i="80"/>
  <c r="N486" i="80"/>
  <c r="M485" i="80"/>
  <c r="N485" i="80"/>
  <c r="M484" i="80"/>
  <c r="N484" i="80"/>
  <c r="M483" i="80"/>
  <c r="N483" i="80"/>
  <c r="M482" i="80"/>
  <c r="N482" i="80"/>
  <c r="M481" i="80"/>
  <c r="N481" i="80"/>
  <c r="M480" i="80"/>
  <c r="N480" i="80"/>
  <c r="M479" i="80"/>
  <c r="N479" i="80"/>
  <c r="M478" i="80"/>
  <c r="N478" i="80"/>
  <c r="M477" i="80"/>
  <c r="N477" i="80"/>
  <c r="M476" i="80"/>
  <c r="N476" i="80"/>
  <c r="M475" i="80"/>
  <c r="N475" i="80"/>
  <c r="M474" i="80"/>
  <c r="N474" i="80"/>
  <c r="M473" i="80"/>
  <c r="N473" i="80"/>
  <c r="M472" i="80"/>
  <c r="N472" i="80"/>
  <c r="M471" i="80"/>
  <c r="N471" i="80"/>
  <c r="M470" i="80"/>
  <c r="N470" i="80"/>
  <c r="M469" i="80"/>
  <c r="N469" i="80"/>
  <c r="M468" i="80"/>
  <c r="N468" i="80"/>
  <c r="M467" i="80"/>
  <c r="N467" i="80"/>
  <c r="M466" i="80"/>
  <c r="N466" i="80"/>
  <c r="M465" i="80"/>
  <c r="N465" i="80"/>
  <c r="M464" i="80"/>
  <c r="N464" i="80"/>
  <c r="M463" i="80"/>
  <c r="N463" i="80"/>
  <c r="M462" i="80"/>
  <c r="N462" i="80"/>
  <c r="M461" i="80"/>
  <c r="N461" i="80"/>
  <c r="M460" i="80"/>
  <c r="N460" i="80"/>
  <c r="M459" i="80"/>
  <c r="N459" i="80"/>
  <c r="M458" i="80"/>
  <c r="N458" i="80"/>
  <c r="M457" i="80"/>
  <c r="N457" i="80"/>
  <c r="M456" i="80"/>
  <c r="N456" i="80"/>
  <c r="M455" i="80"/>
  <c r="N455" i="80"/>
  <c r="M454" i="80"/>
  <c r="N454" i="80"/>
  <c r="M453" i="80"/>
  <c r="N453" i="80"/>
  <c r="M452" i="80"/>
  <c r="N452" i="80"/>
  <c r="M451" i="80"/>
  <c r="N451" i="80"/>
  <c r="M450" i="80"/>
  <c r="N450" i="80"/>
  <c r="M449" i="80"/>
  <c r="N449" i="80"/>
  <c r="M448" i="80"/>
  <c r="N448" i="80"/>
  <c r="M447" i="80"/>
  <c r="N447" i="80"/>
  <c r="M446" i="80"/>
  <c r="N446" i="80"/>
  <c r="M445" i="80"/>
  <c r="N445" i="80"/>
  <c r="M444" i="80"/>
  <c r="N444" i="80"/>
  <c r="M443" i="80"/>
  <c r="N443" i="80"/>
  <c r="M442" i="80"/>
  <c r="N442" i="80"/>
  <c r="M441" i="80"/>
  <c r="N441" i="80"/>
  <c r="M440" i="80"/>
  <c r="N440" i="80"/>
  <c r="M439" i="80"/>
  <c r="N439" i="80"/>
  <c r="M438" i="80"/>
  <c r="N438" i="80"/>
  <c r="M437" i="80"/>
  <c r="N437" i="80"/>
  <c r="M436" i="80"/>
  <c r="N436" i="80"/>
  <c r="M435" i="80"/>
  <c r="N435" i="80"/>
  <c r="M434" i="80"/>
  <c r="N434" i="80"/>
  <c r="M433" i="80"/>
  <c r="N433" i="80"/>
  <c r="M432" i="80"/>
  <c r="N432" i="80"/>
  <c r="M431" i="80"/>
  <c r="N431" i="80"/>
  <c r="M430" i="80"/>
  <c r="N430" i="80"/>
  <c r="M429" i="80"/>
  <c r="N429" i="80"/>
  <c r="M428" i="80"/>
  <c r="N428" i="80"/>
  <c r="M427" i="80"/>
  <c r="N427" i="80"/>
  <c r="M426" i="80"/>
  <c r="N426" i="80"/>
  <c r="M425" i="80"/>
  <c r="N425" i="80"/>
  <c r="M424" i="80"/>
  <c r="N424" i="80"/>
  <c r="M423" i="80"/>
  <c r="N423" i="80"/>
  <c r="M422" i="80"/>
  <c r="N422" i="80"/>
  <c r="M421" i="80"/>
  <c r="N421" i="80"/>
  <c r="M420" i="80"/>
  <c r="N420" i="80"/>
  <c r="M419" i="80"/>
  <c r="N419" i="80"/>
  <c r="M418" i="80"/>
  <c r="N418" i="80"/>
  <c r="M417" i="80"/>
  <c r="N417" i="80"/>
  <c r="M416" i="80"/>
  <c r="N416" i="80"/>
  <c r="M415" i="80"/>
  <c r="N415" i="80"/>
  <c r="M414" i="80"/>
  <c r="N414" i="80"/>
  <c r="M413" i="80"/>
  <c r="N413" i="80"/>
  <c r="M412" i="80"/>
  <c r="N412" i="80"/>
  <c r="M411" i="80"/>
  <c r="N411" i="80"/>
  <c r="M410" i="80"/>
  <c r="N410" i="80"/>
  <c r="M409" i="80"/>
  <c r="N409" i="80"/>
  <c r="M408" i="80"/>
  <c r="N408" i="80"/>
  <c r="M407" i="80"/>
  <c r="N407" i="80"/>
  <c r="M406" i="80"/>
  <c r="N406" i="80"/>
  <c r="M405" i="80"/>
  <c r="N405" i="80"/>
  <c r="M404" i="80"/>
  <c r="N404" i="80"/>
  <c r="M403" i="80"/>
  <c r="N403" i="80"/>
  <c r="M402" i="80"/>
  <c r="N402" i="80"/>
  <c r="M401" i="80"/>
  <c r="N401" i="80"/>
  <c r="M400" i="80"/>
  <c r="N400" i="80"/>
  <c r="M399" i="80"/>
  <c r="N399" i="80"/>
  <c r="M398" i="80"/>
  <c r="N398" i="80"/>
  <c r="M397" i="80"/>
  <c r="N397" i="80"/>
  <c r="M396" i="80"/>
  <c r="N396" i="80"/>
  <c r="M395" i="80"/>
  <c r="N395" i="80"/>
  <c r="M394" i="80"/>
  <c r="N394" i="80"/>
  <c r="M393" i="80"/>
  <c r="N393" i="80"/>
  <c r="M392" i="80"/>
  <c r="N392" i="80"/>
  <c r="M391" i="80"/>
  <c r="N391" i="80"/>
  <c r="M390" i="80"/>
  <c r="N390" i="80"/>
  <c r="M389" i="80"/>
  <c r="N389" i="80"/>
  <c r="M388" i="80"/>
  <c r="N388" i="80"/>
  <c r="M387" i="80"/>
  <c r="N387" i="80"/>
  <c r="M386" i="80"/>
  <c r="N386" i="80"/>
  <c r="M385" i="80"/>
  <c r="N385" i="80"/>
  <c r="M384" i="80"/>
  <c r="N384" i="80"/>
  <c r="M383" i="80"/>
  <c r="N383" i="80"/>
  <c r="M382" i="80"/>
  <c r="N382" i="80"/>
  <c r="M381" i="80"/>
  <c r="N381" i="80"/>
  <c r="M380" i="80"/>
  <c r="N380" i="80"/>
  <c r="M379" i="80"/>
  <c r="N379" i="80"/>
  <c r="M378" i="80"/>
  <c r="N378" i="80"/>
  <c r="M377" i="80"/>
  <c r="N377" i="80"/>
  <c r="M376" i="80"/>
  <c r="N376" i="80"/>
  <c r="M375" i="80"/>
  <c r="N375" i="80"/>
  <c r="M374" i="80"/>
  <c r="N374" i="80"/>
  <c r="M373" i="80"/>
  <c r="N373" i="80"/>
  <c r="M372" i="80"/>
  <c r="N372" i="80"/>
  <c r="M371" i="80"/>
  <c r="N371" i="80"/>
  <c r="M370" i="80"/>
  <c r="N370" i="80"/>
  <c r="M369" i="80"/>
  <c r="N369" i="80"/>
  <c r="M368" i="80"/>
  <c r="N368" i="80"/>
  <c r="M367" i="80"/>
  <c r="N367" i="80"/>
  <c r="M366" i="80"/>
  <c r="N366" i="80"/>
  <c r="M365" i="80"/>
  <c r="N365" i="80"/>
  <c r="M364" i="80"/>
  <c r="N364" i="80"/>
  <c r="M363" i="80"/>
  <c r="N363" i="80"/>
  <c r="M362" i="80"/>
  <c r="N362" i="80"/>
  <c r="M361" i="80"/>
  <c r="N361" i="80"/>
  <c r="M360" i="80"/>
  <c r="N360" i="80"/>
  <c r="M359" i="80"/>
  <c r="N359" i="80"/>
  <c r="M358" i="80"/>
  <c r="N358" i="80"/>
  <c r="M357" i="80"/>
  <c r="N357" i="80"/>
  <c r="M356" i="80"/>
  <c r="N356" i="80"/>
  <c r="M355" i="80"/>
  <c r="N355" i="80"/>
  <c r="M354" i="80"/>
  <c r="N354" i="80"/>
  <c r="M353" i="80"/>
  <c r="N353" i="80"/>
  <c r="M352" i="80"/>
  <c r="N352" i="80"/>
  <c r="M351" i="80"/>
  <c r="N351" i="80"/>
  <c r="M350" i="80"/>
  <c r="N350" i="80"/>
  <c r="M349" i="80"/>
  <c r="N349" i="80"/>
  <c r="M348" i="80"/>
  <c r="N348" i="80"/>
  <c r="M347" i="80"/>
  <c r="N347" i="80"/>
  <c r="M346" i="80"/>
  <c r="N346" i="80"/>
  <c r="M345" i="80"/>
  <c r="N345" i="80"/>
  <c r="M344" i="80"/>
  <c r="N344" i="80"/>
  <c r="M343" i="80"/>
  <c r="N343" i="80"/>
  <c r="M342" i="80"/>
  <c r="N342" i="80"/>
  <c r="M341" i="80"/>
  <c r="N341" i="80"/>
  <c r="M340" i="80"/>
  <c r="N340" i="80"/>
  <c r="M339" i="80"/>
  <c r="N339" i="80"/>
  <c r="M338" i="80"/>
  <c r="N338" i="80"/>
  <c r="M337" i="80"/>
  <c r="N337" i="80"/>
  <c r="M336" i="80"/>
  <c r="N336" i="80"/>
  <c r="M335" i="80"/>
  <c r="N335" i="80"/>
  <c r="M334" i="80"/>
  <c r="N334" i="80"/>
  <c r="M333" i="80"/>
  <c r="N333" i="80"/>
  <c r="M332" i="80"/>
  <c r="N332" i="80"/>
  <c r="M331" i="80"/>
  <c r="N331" i="80"/>
  <c r="M330" i="80"/>
  <c r="N330" i="80"/>
  <c r="M329" i="80"/>
  <c r="N329" i="80"/>
  <c r="M328" i="80"/>
  <c r="N328" i="80"/>
  <c r="M327" i="80"/>
  <c r="N327" i="80"/>
  <c r="M326" i="80"/>
  <c r="N326" i="80"/>
  <c r="M325" i="80"/>
  <c r="N325" i="80"/>
  <c r="M324" i="80"/>
  <c r="N324" i="80"/>
  <c r="M323" i="80"/>
  <c r="N323" i="80"/>
  <c r="M322" i="80"/>
  <c r="N322" i="80"/>
  <c r="M321" i="80"/>
  <c r="N321" i="80"/>
  <c r="M320" i="80"/>
  <c r="N320" i="80"/>
  <c r="M319" i="80"/>
  <c r="N319" i="80"/>
  <c r="M318" i="80"/>
  <c r="N318" i="80"/>
  <c r="M317" i="80"/>
  <c r="N317" i="80"/>
  <c r="M316" i="80"/>
  <c r="N316" i="80"/>
  <c r="M315" i="80"/>
  <c r="N315" i="80"/>
  <c r="M314" i="80"/>
  <c r="N314" i="80"/>
  <c r="M313" i="80"/>
  <c r="N313" i="80"/>
  <c r="M312" i="80"/>
  <c r="N312" i="80"/>
  <c r="M311" i="80"/>
  <c r="N311" i="80"/>
  <c r="M310" i="80"/>
  <c r="N310" i="80"/>
  <c r="M309" i="80"/>
  <c r="N309" i="80"/>
  <c r="M308" i="80"/>
  <c r="N308" i="80"/>
  <c r="M307" i="80"/>
  <c r="N307" i="80"/>
  <c r="M306" i="80"/>
  <c r="N306" i="80"/>
  <c r="M305" i="80"/>
  <c r="N305" i="80"/>
  <c r="M304" i="80"/>
  <c r="N304" i="80"/>
  <c r="M303" i="80"/>
  <c r="N303" i="80"/>
  <c r="M302" i="80"/>
  <c r="N302" i="80"/>
  <c r="M301" i="80"/>
  <c r="N301" i="80"/>
  <c r="M300" i="80"/>
  <c r="N300" i="80"/>
  <c r="M299" i="80"/>
  <c r="N299" i="80"/>
  <c r="M298" i="80"/>
  <c r="N298" i="80"/>
  <c r="M297" i="80"/>
  <c r="N297" i="80"/>
  <c r="M296" i="80"/>
  <c r="N296" i="80"/>
  <c r="M295" i="80"/>
  <c r="N295" i="80"/>
  <c r="M294" i="80"/>
  <c r="N294" i="80"/>
  <c r="M293" i="80"/>
  <c r="N293" i="80"/>
  <c r="M292" i="80"/>
  <c r="N292" i="80"/>
  <c r="M291" i="80"/>
  <c r="N291" i="80"/>
  <c r="M290" i="80"/>
  <c r="N290" i="80"/>
  <c r="M289" i="80"/>
  <c r="N289" i="80"/>
  <c r="M288" i="80"/>
  <c r="N288" i="80"/>
  <c r="M287" i="80"/>
  <c r="N287" i="80"/>
  <c r="M286" i="80"/>
  <c r="N286" i="80"/>
  <c r="M285" i="80"/>
  <c r="N285" i="80"/>
  <c r="M284" i="80"/>
  <c r="N284" i="80"/>
  <c r="M283" i="80"/>
  <c r="N283" i="80"/>
  <c r="M282" i="80"/>
  <c r="N282" i="80"/>
  <c r="M281" i="80"/>
  <c r="N281" i="80"/>
  <c r="M280" i="80"/>
  <c r="N280" i="80"/>
  <c r="M279" i="80"/>
  <c r="N279" i="80"/>
  <c r="M278" i="80"/>
  <c r="N278" i="80"/>
  <c r="M277" i="80"/>
  <c r="N277" i="80"/>
  <c r="M276" i="80"/>
  <c r="N276" i="80"/>
  <c r="M275" i="80"/>
  <c r="N275" i="80"/>
  <c r="M274" i="80"/>
  <c r="N274" i="80"/>
  <c r="M273" i="80"/>
  <c r="N273" i="80"/>
  <c r="M272" i="80"/>
  <c r="N272" i="80"/>
  <c r="M271" i="80"/>
  <c r="N271" i="80"/>
  <c r="M270" i="80"/>
  <c r="N270" i="80"/>
  <c r="M269" i="80"/>
  <c r="N269" i="80"/>
  <c r="M268" i="80"/>
  <c r="N268" i="80"/>
  <c r="M267" i="80"/>
  <c r="N267" i="80"/>
  <c r="M266" i="80"/>
  <c r="N266" i="80"/>
  <c r="M265" i="80"/>
  <c r="N265" i="80"/>
  <c r="M264" i="80"/>
  <c r="N264" i="80"/>
  <c r="M263" i="80"/>
  <c r="N263" i="80"/>
  <c r="M262" i="80"/>
  <c r="N262" i="80"/>
  <c r="M261" i="80"/>
  <c r="N261" i="80"/>
  <c r="M260" i="80"/>
  <c r="N260" i="80"/>
  <c r="M259" i="80"/>
  <c r="N259" i="80"/>
  <c r="M258" i="80"/>
  <c r="N258" i="80"/>
  <c r="M257" i="80"/>
  <c r="N257" i="80"/>
  <c r="M256" i="80"/>
  <c r="N256" i="80"/>
  <c r="M255" i="80"/>
  <c r="N255" i="80"/>
  <c r="M254" i="80"/>
  <c r="N254" i="80"/>
  <c r="M253" i="80"/>
  <c r="N253" i="80"/>
  <c r="M252" i="80"/>
  <c r="N252" i="80"/>
  <c r="M251" i="80"/>
  <c r="N251" i="80"/>
  <c r="M250" i="80"/>
  <c r="N250" i="80"/>
  <c r="M249" i="80"/>
  <c r="N249" i="80"/>
  <c r="M248" i="80"/>
  <c r="N248" i="80"/>
  <c r="M247" i="80"/>
  <c r="N247" i="80"/>
  <c r="M246" i="80"/>
  <c r="N246" i="80"/>
  <c r="M245" i="80"/>
  <c r="N245" i="80"/>
  <c r="M244" i="80"/>
  <c r="N244" i="80"/>
  <c r="M243" i="80"/>
  <c r="N243" i="80"/>
  <c r="M242" i="80"/>
  <c r="N242" i="80"/>
  <c r="M241" i="80"/>
  <c r="N241" i="80"/>
  <c r="M240" i="80"/>
  <c r="N240" i="80"/>
  <c r="M239" i="80"/>
  <c r="N239" i="80"/>
  <c r="M238" i="80"/>
  <c r="N238" i="80"/>
  <c r="M237" i="80"/>
  <c r="N237" i="80"/>
  <c r="M236" i="80"/>
  <c r="N236" i="80"/>
  <c r="M235" i="80"/>
  <c r="N235" i="80"/>
  <c r="M234" i="80"/>
  <c r="N234" i="80"/>
  <c r="M233" i="80"/>
  <c r="N233" i="80"/>
  <c r="M232" i="80"/>
  <c r="N232" i="80"/>
  <c r="M231" i="80"/>
  <c r="N231" i="80"/>
  <c r="M230" i="80"/>
  <c r="N230" i="80"/>
  <c r="M229" i="80"/>
  <c r="N229" i="80"/>
  <c r="M228" i="80"/>
  <c r="N228" i="80"/>
  <c r="M227" i="80"/>
  <c r="N227" i="80"/>
  <c r="M226" i="80"/>
  <c r="N226" i="80"/>
  <c r="M225" i="80"/>
  <c r="N225" i="80"/>
  <c r="M224" i="80"/>
  <c r="N224" i="80"/>
  <c r="M223" i="80"/>
  <c r="N223" i="80"/>
  <c r="M222" i="80"/>
  <c r="N222" i="80"/>
  <c r="M221" i="80"/>
  <c r="N221" i="80"/>
  <c r="M220" i="80"/>
  <c r="N220" i="80"/>
  <c r="M219" i="80"/>
  <c r="N219" i="80"/>
  <c r="M218" i="80"/>
  <c r="N218" i="80"/>
  <c r="M217" i="80"/>
  <c r="N217" i="80"/>
  <c r="M216" i="80"/>
  <c r="N216" i="80"/>
  <c r="M215" i="80"/>
  <c r="N215" i="80"/>
  <c r="M214" i="80"/>
  <c r="N214" i="80"/>
  <c r="M213" i="80"/>
  <c r="N213" i="80"/>
  <c r="M212" i="80"/>
  <c r="N212" i="80"/>
  <c r="M211" i="80"/>
  <c r="N211" i="80"/>
  <c r="M210" i="80"/>
  <c r="N210" i="80"/>
  <c r="M209" i="80"/>
  <c r="N209" i="80"/>
  <c r="M208" i="80"/>
  <c r="N208" i="80"/>
  <c r="M207" i="80"/>
  <c r="N207" i="80"/>
  <c r="M206" i="80"/>
  <c r="N206" i="80"/>
  <c r="M205" i="80"/>
  <c r="N205" i="80"/>
  <c r="M204" i="80"/>
  <c r="N204" i="80"/>
  <c r="M203" i="80"/>
  <c r="N203" i="80"/>
  <c r="M202" i="80"/>
  <c r="N202" i="80"/>
  <c r="M201" i="80"/>
  <c r="N201" i="80"/>
  <c r="M200" i="80"/>
  <c r="N200" i="80"/>
  <c r="M199" i="80"/>
  <c r="N199" i="80"/>
  <c r="M198" i="80"/>
  <c r="N198" i="80"/>
  <c r="M197" i="80"/>
  <c r="N197" i="80"/>
  <c r="M196" i="80"/>
  <c r="N196" i="80"/>
  <c r="M195" i="80"/>
  <c r="N195" i="80"/>
  <c r="M194" i="80"/>
  <c r="N194" i="80"/>
  <c r="M193" i="80"/>
  <c r="N193" i="80"/>
  <c r="M192" i="80"/>
  <c r="N192" i="80"/>
  <c r="M191" i="80"/>
  <c r="N191" i="80"/>
  <c r="M190" i="80"/>
  <c r="N190" i="80"/>
  <c r="M189" i="80"/>
  <c r="N189" i="80"/>
  <c r="M188" i="80"/>
  <c r="N188" i="80"/>
  <c r="M187" i="80"/>
  <c r="N187" i="80"/>
  <c r="M186" i="80"/>
  <c r="N186" i="80"/>
  <c r="M185" i="80"/>
  <c r="N185" i="80"/>
  <c r="M184" i="80"/>
  <c r="N184" i="80"/>
  <c r="M183" i="80"/>
  <c r="N183" i="80"/>
  <c r="M182" i="80"/>
  <c r="N182" i="80"/>
  <c r="M181" i="80"/>
  <c r="N181" i="80"/>
  <c r="M180" i="80"/>
  <c r="N180" i="80"/>
  <c r="M179" i="80"/>
  <c r="N179" i="80"/>
  <c r="M178" i="80"/>
  <c r="N178" i="80"/>
  <c r="M177" i="80"/>
  <c r="N177" i="80"/>
  <c r="M176" i="80"/>
  <c r="N176" i="80"/>
  <c r="M175" i="80"/>
  <c r="N175" i="80"/>
  <c r="M174" i="80"/>
  <c r="N174" i="80"/>
  <c r="M173" i="80"/>
  <c r="N173" i="80"/>
  <c r="M172" i="80"/>
  <c r="N172" i="80"/>
  <c r="M171" i="80"/>
  <c r="N171" i="80"/>
  <c r="M170" i="80"/>
  <c r="N170" i="80"/>
  <c r="M169" i="80"/>
  <c r="N169" i="80"/>
  <c r="M168" i="80"/>
  <c r="N168" i="80"/>
  <c r="M167" i="80"/>
  <c r="N167" i="80"/>
  <c r="M166" i="80"/>
  <c r="N166" i="80"/>
  <c r="M165" i="80"/>
  <c r="N165" i="80"/>
  <c r="M164" i="80"/>
  <c r="N164" i="80"/>
  <c r="M163" i="80"/>
  <c r="N163" i="80"/>
  <c r="M162" i="80"/>
  <c r="N162" i="80"/>
  <c r="M161" i="80"/>
  <c r="N161" i="80"/>
  <c r="M160" i="80"/>
  <c r="N160" i="80"/>
  <c r="M159" i="80"/>
  <c r="N159" i="80"/>
  <c r="M158" i="80"/>
  <c r="N158" i="80"/>
  <c r="M157" i="80"/>
  <c r="N157" i="80"/>
  <c r="M156" i="80"/>
  <c r="N156" i="80"/>
  <c r="M155" i="80"/>
  <c r="N155" i="80"/>
  <c r="M154" i="80"/>
  <c r="N154" i="80"/>
  <c r="M153" i="80"/>
  <c r="N153" i="80"/>
  <c r="M152" i="80"/>
  <c r="N152" i="80"/>
  <c r="M151" i="80"/>
  <c r="N151" i="80"/>
  <c r="M150" i="80"/>
  <c r="N150" i="80"/>
  <c r="M149" i="80"/>
  <c r="N149" i="80"/>
  <c r="M148" i="80"/>
  <c r="N148" i="80"/>
  <c r="M147" i="80"/>
  <c r="N147" i="80"/>
  <c r="M146" i="80"/>
  <c r="N146" i="80"/>
  <c r="M145" i="80"/>
  <c r="N145" i="80"/>
  <c r="M144" i="80"/>
  <c r="N144" i="80"/>
  <c r="M143" i="80"/>
  <c r="N143" i="80"/>
  <c r="M142" i="80"/>
  <c r="N142" i="80"/>
  <c r="M141" i="80"/>
  <c r="N141" i="80"/>
  <c r="M140" i="80"/>
  <c r="N140" i="80"/>
  <c r="M139" i="80"/>
  <c r="N139" i="80"/>
  <c r="M138" i="80"/>
  <c r="N138" i="80"/>
  <c r="M137" i="80"/>
  <c r="N137" i="80"/>
  <c r="M136" i="80"/>
  <c r="N136" i="80"/>
  <c r="M135" i="80"/>
  <c r="N135" i="80"/>
  <c r="M134" i="80"/>
  <c r="N134" i="80"/>
  <c r="M133" i="80"/>
  <c r="N133" i="80"/>
  <c r="M132" i="80"/>
  <c r="N132" i="80"/>
  <c r="M131" i="80"/>
  <c r="N131" i="80"/>
  <c r="M130" i="80"/>
  <c r="N130" i="80"/>
  <c r="M129" i="80"/>
  <c r="N129" i="80"/>
  <c r="M128" i="80"/>
  <c r="N128" i="80"/>
  <c r="M127" i="80"/>
  <c r="N127" i="80"/>
  <c r="M126" i="80"/>
  <c r="N126" i="80"/>
  <c r="M125" i="80"/>
  <c r="N125" i="80"/>
  <c r="M124" i="80"/>
  <c r="N124" i="80"/>
  <c r="M123" i="80"/>
  <c r="N123" i="80"/>
  <c r="M122" i="80"/>
  <c r="N122" i="80"/>
  <c r="M121" i="80"/>
  <c r="N121" i="80"/>
  <c r="M120" i="80"/>
  <c r="N120" i="80"/>
  <c r="M119" i="80"/>
  <c r="N119" i="80"/>
  <c r="M118" i="80"/>
  <c r="N118" i="80"/>
  <c r="M117" i="80"/>
  <c r="N117" i="80"/>
  <c r="M116" i="80"/>
  <c r="N116" i="80"/>
  <c r="M115" i="80"/>
  <c r="N115" i="80"/>
  <c r="M114" i="80"/>
  <c r="N114" i="80"/>
  <c r="M113" i="80"/>
  <c r="N113" i="80"/>
  <c r="M112" i="80"/>
  <c r="N112" i="80"/>
  <c r="M111" i="80"/>
  <c r="N111" i="80"/>
  <c r="M110" i="80"/>
  <c r="N110" i="80"/>
  <c r="M109" i="80"/>
  <c r="N109" i="80"/>
  <c r="M108" i="80"/>
  <c r="N108" i="80"/>
  <c r="M107" i="80"/>
  <c r="N107" i="80"/>
  <c r="M106" i="80"/>
  <c r="N106" i="80"/>
  <c r="M105" i="80"/>
  <c r="N105" i="80"/>
  <c r="M104" i="80"/>
  <c r="N104" i="80"/>
  <c r="M103" i="80"/>
  <c r="N103" i="80"/>
  <c r="M102" i="80"/>
  <c r="N102" i="80"/>
  <c r="M101" i="80"/>
  <c r="N101" i="80"/>
  <c r="M100" i="80"/>
  <c r="N100" i="80"/>
  <c r="M99" i="80"/>
  <c r="N99" i="80"/>
  <c r="M98" i="80"/>
  <c r="N98" i="80"/>
  <c r="M97" i="80"/>
  <c r="N97" i="80"/>
  <c r="M96" i="80"/>
  <c r="N96" i="80"/>
  <c r="M95" i="80"/>
  <c r="N95" i="80"/>
  <c r="M94" i="80"/>
  <c r="N94" i="80"/>
  <c r="M93" i="80"/>
  <c r="N93" i="80"/>
  <c r="M92" i="80"/>
  <c r="N92" i="80"/>
  <c r="M91" i="80"/>
  <c r="N91" i="80"/>
  <c r="M90" i="80"/>
  <c r="N90" i="80"/>
  <c r="M89" i="80"/>
  <c r="N89" i="80"/>
  <c r="M88" i="80"/>
  <c r="N88" i="80"/>
  <c r="M87" i="80"/>
  <c r="N87" i="80"/>
  <c r="M86" i="80"/>
  <c r="N86" i="80"/>
  <c r="M85" i="80"/>
  <c r="N85" i="80"/>
  <c r="M84" i="80"/>
  <c r="N84" i="80"/>
  <c r="M83" i="80"/>
  <c r="N83" i="80"/>
  <c r="M82" i="80"/>
  <c r="N82" i="80"/>
  <c r="M81" i="80"/>
  <c r="N81" i="80"/>
  <c r="M80" i="80"/>
  <c r="N80" i="80"/>
  <c r="M79" i="80"/>
  <c r="N79" i="80"/>
  <c r="M78" i="80"/>
  <c r="N78" i="80"/>
  <c r="M77" i="80"/>
  <c r="N77" i="80"/>
  <c r="M76" i="80"/>
  <c r="N76" i="80"/>
  <c r="M75" i="80"/>
  <c r="N75" i="80"/>
  <c r="M74" i="80"/>
  <c r="N74" i="80"/>
  <c r="M73" i="80"/>
  <c r="N73" i="80"/>
  <c r="M72" i="80"/>
  <c r="N72" i="80"/>
  <c r="M71" i="80"/>
  <c r="N71" i="80"/>
  <c r="M70" i="80"/>
  <c r="N70" i="80"/>
  <c r="M69" i="80"/>
  <c r="N69" i="80"/>
  <c r="M68" i="80"/>
  <c r="N68" i="80"/>
  <c r="M67" i="80"/>
  <c r="N67" i="80"/>
  <c r="M66" i="80"/>
  <c r="N66" i="80"/>
  <c r="M65" i="80"/>
  <c r="N65" i="80"/>
  <c r="M64" i="80"/>
  <c r="N64" i="80"/>
  <c r="M63" i="80"/>
  <c r="N63" i="80"/>
  <c r="M62" i="80"/>
  <c r="N62" i="80"/>
  <c r="M61" i="80"/>
  <c r="N61" i="80"/>
  <c r="M60" i="80"/>
  <c r="N60" i="80"/>
  <c r="M59" i="80"/>
  <c r="N59" i="80"/>
  <c r="M58" i="80"/>
  <c r="N58" i="80"/>
  <c r="M57" i="80"/>
  <c r="N57" i="80"/>
  <c r="M56" i="80"/>
  <c r="N56" i="80"/>
  <c r="M55" i="80"/>
  <c r="N55" i="80"/>
  <c r="M54" i="80"/>
  <c r="N54" i="80"/>
  <c r="M53" i="80"/>
  <c r="N53" i="80"/>
  <c r="M52" i="80"/>
  <c r="N52" i="80"/>
  <c r="M51" i="80"/>
  <c r="N51" i="80"/>
  <c r="M50" i="80"/>
  <c r="N50" i="80"/>
  <c r="M49" i="80"/>
  <c r="N49" i="80"/>
  <c r="M48" i="80"/>
  <c r="N48" i="80"/>
  <c r="M47" i="80"/>
  <c r="N47" i="80"/>
  <c r="M46" i="80"/>
  <c r="N46" i="80"/>
  <c r="M45" i="80"/>
  <c r="N45" i="80"/>
  <c r="M44" i="80"/>
  <c r="N44" i="80"/>
  <c r="M43" i="80"/>
  <c r="N43" i="80"/>
  <c r="M42" i="80"/>
  <c r="N42" i="80"/>
  <c r="M41" i="80"/>
  <c r="N41" i="80"/>
  <c r="M40" i="80"/>
  <c r="N40" i="80"/>
  <c r="M39" i="80"/>
  <c r="N39" i="80"/>
  <c r="M38" i="80"/>
  <c r="N38" i="80"/>
  <c r="M37" i="80"/>
  <c r="N37" i="80"/>
  <c r="M36" i="80"/>
  <c r="N36" i="80"/>
  <c r="M35" i="80"/>
  <c r="N35" i="80"/>
  <c r="M34" i="80"/>
  <c r="N34" i="80"/>
  <c r="M33" i="80"/>
  <c r="N33" i="80"/>
  <c r="M32" i="80"/>
  <c r="N32" i="80"/>
  <c r="M31" i="80"/>
  <c r="N31" i="80"/>
  <c r="M30" i="80"/>
  <c r="N30" i="80"/>
  <c r="M29" i="80"/>
  <c r="N29" i="80"/>
  <c r="M28" i="80"/>
  <c r="N28" i="80"/>
  <c r="M27" i="80"/>
  <c r="N27" i="80"/>
  <c r="M26" i="80"/>
  <c r="N26" i="80"/>
  <c r="M25" i="80"/>
  <c r="N25" i="80"/>
  <c r="M24" i="80"/>
  <c r="N24" i="80"/>
  <c r="M23" i="80"/>
  <c r="N23" i="80"/>
  <c r="M22" i="80"/>
  <c r="N22" i="80"/>
  <c r="M21" i="80"/>
  <c r="N21" i="80"/>
  <c r="M20" i="80"/>
  <c r="N20" i="80"/>
  <c r="M19" i="80"/>
  <c r="N19" i="80"/>
  <c r="M18" i="80"/>
  <c r="N18" i="80"/>
  <c r="M17" i="80"/>
  <c r="N17" i="80"/>
  <c r="M16" i="80"/>
  <c r="N16" i="80"/>
  <c r="M15" i="80"/>
  <c r="N15" i="80"/>
  <c r="M14" i="80"/>
  <c r="N14" i="80"/>
  <c r="M13" i="80"/>
  <c r="N13" i="80"/>
  <c r="M12" i="80"/>
  <c r="N12" i="80"/>
  <c r="Q12" i="80"/>
  <c r="M11" i="80"/>
  <c r="N11" i="80"/>
  <c r="M10" i="80"/>
  <c r="N10" i="80"/>
  <c r="P10" i="80"/>
  <c r="M9" i="80"/>
  <c r="N9" i="80"/>
  <c r="Q9" i="80"/>
  <c r="S9" i="80"/>
  <c r="M8" i="80"/>
  <c r="N8" i="80"/>
  <c r="P8" i="80"/>
  <c r="M7" i="80"/>
  <c r="N7" i="80"/>
  <c r="Q7" i="80"/>
  <c r="S7" i="80"/>
  <c r="M6" i="80"/>
  <c r="N6" i="80"/>
  <c r="M5" i="80"/>
  <c r="N5" i="80"/>
  <c r="Q5" i="80"/>
  <c r="M4" i="80"/>
  <c r="N4" i="80"/>
  <c r="M3" i="80"/>
  <c r="N3" i="80"/>
  <c r="P3" i="80"/>
  <c r="P11" i="80"/>
  <c r="Q6" i="80"/>
  <c r="S6" i="80"/>
  <c r="Q4" i="80"/>
  <c r="S4" i="80"/>
  <c r="M2650" i="80"/>
  <c r="N2650" i="80"/>
  <c r="M2649" i="80"/>
  <c r="N2649" i="80"/>
  <c r="M2648" i="80"/>
  <c r="N2648" i="80"/>
  <c r="M2647" i="80"/>
  <c r="N2647" i="80"/>
  <c r="M2646" i="80"/>
  <c r="N2646" i="80"/>
  <c r="M2645" i="80"/>
  <c r="N2645" i="80"/>
  <c r="M2644" i="80"/>
  <c r="N2644" i="80"/>
  <c r="M2643" i="80"/>
  <c r="N2643" i="80"/>
  <c r="M2642" i="80"/>
  <c r="N2642" i="80"/>
  <c r="M2641" i="80"/>
  <c r="N2641" i="80"/>
  <c r="M2640" i="80"/>
  <c r="N2640" i="80"/>
  <c r="M2639" i="80"/>
  <c r="N2639" i="80"/>
  <c r="M2638" i="80"/>
  <c r="N2638" i="80"/>
  <c r="M2637" i="80"/>
  <c r="N2637" i="80"/>
  <c r="M2636" i="80"/>
  <c r="N2636" i="80"/>
  <c r="M2635" i="80"/>
  <c r="N2635" i="80"/>
  <c r="M2634" i="80"/>
  <c r="N2634" i="80"/>
  <c r="M2633" i="80"/>
  <c r="N2633" i="80"/>
  <c r="M2632" i="80"/>
  <c r="N2632" i="80"/>
  <c r="M2631" i="80"/>
  <c r="N2631" i="80"/>
  <c r="M2630" i="80"/>
  <c r="N2630" i="80"/>
  <c r="M2629" i="80"/>
  <c r="N2629" i="80"/>
  <c r="M2628" i="80"/>
  <c r="N2628" i="80"/>
  <c r="M2627" i="80"/>
  <c r="N2627" i="80"/>
  <c r="M2626" i="80"/>
  <c r="N2626" i="80"/>
  <c r="M2625" i="80"/>
  <c r="N2625" i="80"/>
  <c r="M2624" i="80"/>
  <c r="N2624" i="80"/>
  <c r="M2623" i="80"/>
  <c r="N2623" i="80"/>
  <c r="M2622" i="80"/>
  <c r="N2622" i="80"/>
  <c r="M2621" i="80"/>
  <c r="N2621" i="80"/>
  <c r="M2620" i="80"/>
  <c r="N2620" i="80"/>
  <c r="M2619" i="80"/>
  <c r="N2619" i="80"/>
  <c r="M2618" i="80"/>
  <c r="N2618" i="80"/>
  <c r="M2617" i="80"/>
  <c r="N2617" i="80"/>
  <c r="M2616" i="80"/>
  <c r="N2616" i="80"/>
  <c r="M2615" i="80"/>
  <c r="N2615" i="80"/>
  <c r="M2614" i="80"/>
  <c r="N2614" i="80"/>
  <c r="M2613" i="80"/>
  <c r="N2613" i="80"/>
  <c r="M2612" i="80"/>
  <c r="N2612" i="80"/>
  <c r="M2611" i="80"/>
  <c r="N2611" i="80"/>
  <c r="M2610" i="80"/>
  <c r="N2610" i="80"/>
  <c r="M2609" i="80"/>
  <c r="N2609" i="80"/>
  <c r="M2608" i="80"/>
  <c r="N2608" i="80"/>
  <c r="M2607" i="80"/>
  <c r="N2607" i="80"/>
  <c r="M2606" i="80"/>
  <c r="N2606" i="80"/>
  <c r="M2605" i="80"/>
  <c r="N2605" i="80"/>
  <c r="M2604" i="80"/>
  <c r="N2604" i="80"/>
  <c r="M2603" i="80"/>
  <c r="N2603" i="80"/>
  <c r="M2602" i="80"/>
  <c r="N2602" i="80"/>
  <c r="M2601" i="80"/>
  <c r="N2601" i="80"/>
  <c r="M2" i="80"/>
  <c r="N2" i="80"/>
  <c r="Q2" i="80"/>
  <c r="S2" i="80"/>
  <c r="P2" i="80"/>
  <c r="D95" i="10"/>
  <c r="N109" i="79"/>
  <c r="L109" i="79"/>
  <c r="M109" i="79"/>
  <c r="K109" i="79"/>
  <c r="F109" i="79"/>
  <c r="N108" i="79"/>
  <c r="L108" i="79"/>
  <c r="M108" i="79"/>
  <c r="K108" i="79"/>
  <c r="F108" i="79"/>
  <c r="AB108" i="79"/>
  <c r="U108" i="79"/>
  <c r="N107" i="79"/>
  <c r="L107" i="79"/>
  <c r="M107" i="79"/>
  <c r="K107" i="79"/>
  <c r="F107" i="79"/>
  <c r="AB107" i="79"/>
  <c r="N106" i="79"/>
  <c r="L106" i="79"/>
  <c r="M106" i="79"/>
  <c r="K106" i="79"/>
  <c r="F106" i="79"/>
  <c r="AB106" i="79"/>
  <c r="N105" i="79"/>
  <c r="L105" i="79"/>
  <c r="M105" i="79"/>
  <c r="K105" i="79"/>
  <c r="F105" i="79"/>
  <c r="G105" i="79"/>
  <c r="AB105" i="79"/>
  <c r="N104" i="79"/>
  <c r="L104" i="79"/>
  <c r="M104" i="79"/>
  <c r="K104" i="79"/>
  <c r="F104" i="79"/>
  <c r="AB104" i="79"/>
  <c r="N103" i="79"/>
  <c r="L103" i="79"/>
  <c r="M103" i="79"/>
  <c r="K103" i="79"/>
  <c r="F103" i="79"/>
  <c r="N102" i="79"/>
  <c r="L102" i="79"/>
  <c r="M102" i="79"/>
  <c r="K102" i="79"/>
  <c r="F102" i="79"/>
  <c r="U102" i="79"/>
  <c r="N101" i="79"/>
  <c r="L101" i="79"/>
  <c r="M101" i="79"/>
  <c r="K101" i="79"/>
  <c r="F101" i="79"/>
  <c r="G101" i="79"/>
  <c r="AB101" i="79"/>
  <c r="N100" i="79"/>
  <c r="L100" i="79"/>
  <c r="M100" i="79"/>
  <c r="K100" i="79"/>
  <c r="F100" i="79"/>
  <c r="AB100" i="79"/>
  <c r="N99" i="79"/>
  <c r="L99" i="79"/>
  <c r="M99" i="79"/>
  <c r="K99" i="79"/>
  <c r="F99" i="79"/>
  <c r="N98" i="79"/>
  <c r="L98" i="79"/>
  <c r="M98" i="79"/>
  <c r="K98" i="79"/>
  <c r="F98" i="79"/>
  <c r="AB98" i="79"/>
  <c r="N97" i="79"/>
  <c r="L97" i="79"/>
  <c r="M97" i="79"/>
  <c r="K97" i="79"/>
  <c r="F97" i="79"/>
  <c r="N96" i="79"/>
  <c r="L96" i="79"/>
  <c r="M96" i="79"/>
  <c r="K96" i="79"/>
  <c r="F96" i="79"/>
  <c r="U96" i="79"/>
  <c r="N95" i="79"/>
  <c r="L95" i="79"/>
  <c r="M95" i="79"/>
  <c r="K95" i="79"/>
  <c r="F95" i="79"/>
  <c r="N94" i="79"/>
  <c r="L94" i="79"/>
  <c r="M94" i="79"/>
  <c r="K94" i="79"/>
  <c r="F94" i="79"/>
  <c r="G94" i="79"/>
  <c r="N93" i="79"/>
  <c r="L93" i="79"/>
  <c r="M93" i="79"/>
  <c r="K93" i="79"/>
  <c r="F93" i="79"/>
  <c r="G93" i="79"/>
  <c r="N92" i="79"/>
  <c r="L92" i="79"/>
  <c r="M92" i="79"/>
  <c r="K92" i="79"/>
  <c r="F92" i="79"/>
  <c r="AB92" i="79"/>
  <c r="N91" i="79"/>
  <c r="L91" i="79"/>
  <c r="M91" i="79"/>
  <c r="K91" i="79"/>
  <c r="F91" i="79"/>
  <c r="G91" i="79"/>
  <c r="AB91" i="79"/>
  <c r="N90" i="79"/>
  <c r="L90" i="79"/>
  <c r="M90" i="79"/>
  <c r="K90" i="79"/>
  <c r="F90" i="79"/>
  <c r="U90" i="79"/>
  <c r="N89" i="79"/>
  <c r="L89" i="79"/>
  <c r="M89" i="79"/>
  <c r="K89" i="79"/>
  <c r="F89" i="79"/>
  <c r="AB89" i="79"/>
  <c r="U89" i="79"/>
  <c r="N88" i="79"/>
  <c r="L88" i="79"/>
  <c r="M88" i="79"/>
  <c r="K88" i="79"/>
  <c r="F88" i="79"/>
  <c r="N87" i="79"/>
  <c r="L87" i="79"/>
  <c r="M87" i="79"/>
  <c r="K87" i="79"/>
  <c r="F87" i="79"/>
  <c r="U87" i="79"/>
  <c r="N86" i="79"/>
  <c r="L86" i="79"/>
  <c r="M86" i="79"/>
  <c r="K86" i="79"/>
  <c r="F86" i="79"/>
  <c r="AB86" i="79"/>
  <c r="N85" i="79"/>
  <c r="L85" i="79"/>
  <c r="M85" i="79"/>
  <c r="K85" i="79"/>
  <c r="F85" i="79"/>
  <c r="N84" i="79"/>
  <c r="L84" i="79"/>
  <c r="M84" i="79"/>
  <c r="K84" i="79"/>
  <c r="F84" i="79"/>
  <c r="G84" i="79"/>
  <c r="N83" i="79"/>
  <c r="L83" i="79"/>
  <c r="M83" i="79"/>
  <c r="K83" i="79"/>
  <c r="F83" i="79"/>
  <c r="AB83" i="79"/>
  <c r="U83" i="79"/>
  <c r="N82" i="79"/>
  <c r="L82" i="79"/>
  <c r="M82" i="79"/>
  <c r="K82" i="79"/>
  <c r="F82" i="79"/>
  <c r="AB82" i="79"/>
  <c r="N81" i="79"/>
  <c r="L81" i="79"/>
  <c r="M81" i="79"/>
  <c r="K81" i="79"/>
  <c r="F81" i="79"/>
  <c r="U81" i="79"/>
  <c r="G81" i="79"/>
  <c r="N80" i="79"/>
  <c r="L80" i="79"/>
  <c r="M80" i="79"/>
  <c r="K80" i="79"/>
  <c r="F80" i="79"/>
  <c r="AB80" i="79"/>
  <c r="N79" i="79"/>
  <c r="L79" i="79"/>
  <c r="M79" i="79"/>
  <c r="K79" i="79"/>
  <c r="F79" i="79"/>
  <c r="AB79" i="79"/>
  <c r="N78" i="79"/>
  <c r="L78" i="79"/>
  <c r="M78" i="79"/>
  <c r="K78" i="79"/>
  <c r="F78" i="79"/>
  <c r="N77" i="79"/>
  <c r="L77" i="79"/>
  <c r="M77" i="79"/>
  <c r="K77" i="79"/>
  <c r="F77" i="79"/>
  <c r="G77" i="79"/>
  <c r="N76" i="79"/>
  <c r="L76" i="79"/>
  <c r="M76" i="79"/>
  <c r="K76" i="79"/>
  <c r="F76" i="79"/>
  <c r="N75" i="79"/>
  <c r="L75" i="79"/>
  <c r="M75" i="79"/>
  <c r="K75" i="79"/>
  <c r="F75" i="79"/>
  <c r="G75" i="79"/>
  <c r="AB75" i="79"/>
  <c r="N74" i="79"/>
  <c r="L74" i="79"/>
  <c r="M74" i="79"/>
  <c r="K74" i="79"/>
  <c r="Q74" i="79"/>
  <c r="F74" i="79"/>
  <c r="U74" i="79"/>
  <c r="N73" i="79"/>
  <c r="L73" i="79"/>
  <c r="M73" i="79"/>
  <c r="K73" i="79"/>
  <c r="F73" i="79"/>
  <c r="N72" i="79"/>
  <c r="L72" i="79"/>
  <c r="M72" i="79"/>
  <c r="K72" i="79"/>
  <c r="F72" i="79"/>
  <c r="N71" i="79"/>
  <c r="L71" i="79"/>
  <c r="M71" i="79"/>
  <c r="K71" i="79"/>
  <c r="F71" i="79"/>
  <c r="G71" i="79"/>
  <c r="N70" i="79"/>
  <c r="L70" i="79"/>
  <c r="M70" i="79"/>
  <c r="K70" i="79"/>
  <c r="F70" i="79"/>
  <c r="U70" i="79"/>
  <c r="N69" i="79"/>
  <c r="L69" i="79"/>
  <c r="M69" i="79"/>
  <c r="K69" i="79"/>
  <c r="F69" i="79"/>
  <c r="N68" i="79"/>
  <c r="L68" i="79"/>
  <c r="M68" i="79"/>
  <c r="K68" i="79"/>
  <c r="F68" i="79"/>
  <c r="AB68" i="79"/>
  <c r="N67" i="79"/>
  <c r="L67" i="79"/>
  <c r="M67" i="79"/>
  <c r="K67" i="79"/>
  <c r="F67" i="79"/>
  <c r="AB67" i="79"/>
  <c r="N66" i="79"/>
  <c r="L66" i="79"/>
  <c r="M66" i="79"/>
  <c r="K66" i="79"/>
  <c r="F66" i="79"/>
  <c r="G66" i="79"/>
  <c r="N65" i="79"/>
  <c r="L65" i="79"/>
  <c r="M65" i="79"/>
  <c r="K65" i="79"/>
  <c r="F65" i="79"/>
  <c r="U65" i="79"/>
  <c r="N64" i="79"/>
  <c r="L64" i="79"/>
  <c r="M64" i="79"/>
  <c r="K64" i="79"/>
  <c r="F64" i="79"/>
  <c r="U64" i="79"/>
  <c r="G64" i="79"/>
  <c r="N63" i="79"/>
  <c r="L63" i="79"/>
  <c r="M63" i="79"/>
  <c r="K63" i="79"/>
  <c r="F63" i="79"/>
  <c r="N62" i="79"/>
  <c r="L62" i="79"/>
  <c r="M62" i="79"/>
  <c r="K62" i="79"/>
  <c r="F62" i="79"/>
  <c r="AB62" i="79"/>
  <c r="N61" i="79"/>
  <c r="L61" i="79"/>
  <c r="M61" i="79"/>
  <c r="K61" i="79"/>
  <c r="F61" i="79"/>
  <c r="N60" i="79"/>
  <c r="L60" i="79"/>
  <c r="M60" i="79"/>
  <c r="K60" i="79"/>
  <c r="F60" i="79"/>
  <c r="U60" i="79"/>
  <c r="N59" i="79"/>
  <c r="L59" i="79"/>
  <c r="M59" i="79"/>
  <c r="K59" i="79"/>
  <c r="F59" i="79"/>
  <c r="G59" i="79"/>
  <c r="N58" i="79"/>
  <c r="L58" i="79"/>
  <c r="M58" i="79"/>
  <c r="K58" i="79"/>
  <c r="F58" i="79"/>
  <c r="N57" i="79"/>
  <c r="L57" i="79"/>
  <c r="M57" i="79"/>
  <c r="K57" i="79"/>
  <c r="F57" i="79"/>
  <c r="H58" i="79"/>
  <c r="H62" i="79"/>
  <c r="Q62" i="79"/>
  <c r="AC83" i="79"/>
  <c r="V99" i="79"/>
  <c r="AC108" i="79"/>
  <c r="Q108" i="79"/>
  <c r="Q64" i="79"/>
  <c r="Q66" i="79"/>
  <c r="Q70" i="79"/>
  <c r="Q72" i="79"/>
  <c r="Q78" i="79"/>
  <c r="R84" i="79"/>
  <c r="V88" i="79"/>
  <c r="R90" i="79"/>
  <c r="Q92" i="79"/>
  <c r="AC98" i="79"/>
  <c r="Q104" i="79"/>
  <c r="H72" i="79"/>
  <c r="D72" i="79"/>
  <c r="D78" i="79"/>
  <c r="E104" i="79"/>
  <c r="V108" i="79"/>
  <c r="D64" i="79"/>
  <c r="E96" i="79"/>
  <c r="O108" i="79"/>
  <c r="E70" i="79"/>
  <c r="E76" i="79"/>
  <c r="H87" i="79"/>
  <c r="E90" i="79"/>
  <c r="E74" i="79"/>
  <c r="G104" i="79"/>
  <c r="V62" i="79"/>
  <c r="E62" i="79"/>
  <c r="D95" i="79"/>
  <c r="E58" i="79"/>
  <c r="D62" i="79"/>
  <c r="V66" i="79"/>
  <c r="R98" i="79"/>
  <c r="AC64" i="79"/>
  <c r="V103" i="79"/>
  <c r="E107" i="79"/>
  <c r="G74" i="79"/>
  <c r="U82" i="79"/>
  <c r="D73" i="79"/>
  <c r="R62" i="79"/>
  <c r="AC62" i="79"/>
  <c r="V64" i="79"/>
  <c r="AC66" i="79"/>
  <c r="AC70" i="79"/>
  <c r="V72" i="79"/>
  <c r="O76" i="79"/>
  <c r="O80" i="79"/>
  <c r="H84" i="79"/>
  <c r="D84" i="79"/>
  <c r="O88" i="79"/>
  <c r="O90" i="79"/>
  <c r="D90" i="79"/>
  <c r="O106" i="79"/>
  <c r="O62" i="79"/>
  <c r="R64" i="79"/>
  <c r="R72" i="79"/>
  <c r="O84" i="79"/>
  <c r="H86" i="79"/>
  <c r="AC86" i="79"/>
  <c r="H88" i="79"/>
  <c r="AC88" i="79"/>
  <c r="D94" i="79"/>
  <c r="AB94" i="79"/>
  <c r="D96" i="79"/>
  <c r="U98" i="79"/>
  <c r="D108" i="79"/>
  <c r="H108" i="79"/>
  <c r="R92" i="79"/>
  <c r="R100" i="79"/>
  <c r="R108" i="79"/>
  <c r="V51" i="73"/>
  <c r="Q56" i="31"/>
  <c r="V50" i="73"/>
  <c r="Q55" i="31"/>
  <c r="V49" i="73"/>
  <c r="Q54" i="31"/>
  <c r="V48" i="73"/>
  <c r="Q53" i="31"/>
  <c r="V47" i="73"/>
  <c r="Q52" i="31"/>
  <c r="V46" i="73"/>
  <c r="Q51" i="31"/>
  <c r="V45" i="73"/>
  <c r="Q50" i="31"/>
  <c r="V44" i="73"/>
  <c r="Q49" i="31"/>
  <c r="V43" i="73"/>
  <c r="Q48" i="31"/>
  <c r="V42" i="73"/>
  <c r="Q47" i="31"/>
  <c r="V41" i="73"/>
  <c r="Q46" i="31"/>
  <c r="V40" i="73"/>
  <c r="Q45" i="31"/>
  <c r="V39" i="73"/>
  <c r="Q44" i="31"/>
  <c r="V38" i="73"/>
  <c r="Q43" i="31"/>
  <c r="V37" i="73"/>
  <c r="Q42" i="31"/>
  <c r="V36" i="73"/>
  <c r="Q41" i="31"/>
  <c r="V35" i="73"/>
  <c r="Q40" i="31"/>
  <c r="V34" i="73"/>
  <c r="Q39" i="31"/>
  <c r="V33" i="73"/>
  <c r="Q38" i="31"/>
  <c r="V32" i="73"/>
  <c r="Q37" i="31"/>
  <c r="V31" i="73"/>
  <c r="Q36" i="31"/>
  <c r="V30" i="73"/>
  <c r="Q35" i="31"/>
  <c r="V29" i="73"/>
  <c r="Q34" i="31"/>
  <c r="V28" i="73"/>
  <c r="Q33" i="31"/>
  <c r="V27" i="73"/>
  <c r="Q32" i="31"/>
  <c r="V26" i="73"/>
  <c r="Q31" i="31"/>
  <c r="B74" i="73"/>
  <c r="W74" i="73"/>
  <c r="B75" i="73"/>
  <c r="W75" i="73"/>
  <c r="B76" i="73"/>
  <c r="W76" i="73"/>
  <c r="B77" i="73"/>
  <c r="W77" i="73"/>
  <c r="B78" i="73"/>
  <c r="W78" i="73"/>
  <c r="B79" i="73"/>
  <c r="W79" i="73"/>
  <c r="B80" i="73"/>
  <c r="W80" i="73"/>
  <c r="B81" i="73"/>
  <c r="W81" i="73"/>
  <c r="B82" i="73"/>
  <c r="W82" i="73"/>
  <c r="B83" i="73"/>
  <c r="W83" i="73"/>
  <c r="B84" i="73"/>
  <c r="W84" i="73"/>
  <c r="B85" i="73"/>
  <c r="W85" i="73"/>
  <c r="B86" i="73"/>
  <c r="W86" i="73"/>
  <c r="B87" i="73"/>
  <c r="W87" i="73"/>
  <c r="B88" i="73"/>
  <c r="W88" i="73"/>
  <c r="B89" i="73"/>
  <c r="W89" i="73"/>
  <c r="B90" i="73"/>
  <c r="W90" i="73"/>
  <c r="B91" i="73"/>
  <c r="W91" i="73"/>
  <c r="B92" i="73"/>
  <c r="W92" i="73"/>
  <c r="B93" i="73"/>
  <c r="W93" i="73"/>
  <c r="B94" i="73"/>
  <c r="W94" i="73"/>
  <c r="B95" i="73"/>
  <c r="W95" i="73"/>
  <c r="B96" i="73"/>
  <c r="W96" i="73"/>
  <c r="B97" i="73"/>
  <c r="W97" i="73"/>
  <c r="B98" i="73"/>
  <c r="W98" i="73"/>
  <c r="B99" i="73"/>
  <c r="W99" i="73"/>
  <c r="B100" i="73"/>
  <c r="W100" i="73"/>
  <c r="B101" i="73"/>
  <c r="W101" i="73"/>
  <c r="B102" i="73"/>
  <c r="W102" i="73"/>
  <c r="B103" i="73"/>
  <c r="W103" i="73"/>
  <c r="B104" i="73"/>
  <c r="W104" i="73"/>
  <c r="B105" i="73"/>
  <c r="W105" i="73"/>
  <c r="B106" i="73"/>
  <c r="W106" i="73"/>
  <c r="B107" i="73"/>
  <c r="W107" i="73"/>
  <c r="B108" i="73"/>
  <c r="W108" i="73"/>
  <c r="B109" i="73"/>
  <c r="W109" i="73"/>
  <c r="B110" i="73"/>
  <c r="W110" i="73"/>
  <c r="B111" i="73"/>
  <c r="W111" i="73"/>
  <c r="B112" i="73"/>
  <c r="W112" i="73"/>
  <c r="B113" i="73"/>
  <c r="W113" i="73"/>
  <c r="B114" i="73"/>
  <c r="W114" i="73"/>
  <c r="B115" i="73"/>
  <c r="W115" i="73"/>
  <c r="B116" i="73"/>
  <c r="W116" i="73"/>
  <c r="B117" i="73"/>
  <c r="W117" i="73"/>
  <c r="B118" i="73"/>
  <c r="W118" i="73"/>
  <c r="B119" i="73"/>
  <c r="W119" i="73"/>
  <c r="B120" i="73"/>
  <c r="W120" i="73"/>
  <c r="B121" i="73"/>
  <c r="W121" i="73"/>
  <c r="B122" i="73"/>
  <c r="W122" i="73"/>
  <c r="B123" i="73"/>
  <c r="W123" i="73"/>
  <c r="B124" i="73"/>
  <c r="W124" i="73"/>
  <c r="B125" i="73"/>
  <c r="W125" i="73"/>
  <c r="B126" i="73"/>
  <c r="W126" i="73"/>
  <c r="B127" i="73"/>
  <c r="W127" i="73"/>
  <c r="B128" i="73"/>
  <c r="W128" i="73"/>
  <c r="B129" i="73"/>
  <c r="W129" i="73"/>
  <c r="B130" i="73"/>
  <c r="W130" i="73"/>
  <c r="B131" i="73"/>
  <c r="W131" i="73"/>
  <c r="B132" i="73"/>
  <c r="W132" i="73"/>
  <c r="B133" i="73"/>
  <c r="W133" i="73"/>
  <c r="B134" i="73"/>
  <c r="W134" i="73"/>
  <c r="B135" i="73"/>
  <c r="W135" i="73"/>
  <c r="B136" i="73"/>
  <c r="W136" i="73"/>
  <c r="B137" i="73"/>
  <c r="W137" i="73"/>
  <c r="B138" i="73"/>
  <c r="W138" i="73"/>
  <c r="B139" i="73"/>
  <c r="W139" i="73"/>
  <c r="B140" i="73"/>
  <c r="W140" i="73"/>
  <c r="B141" i="73"/>
  <c r="W141" i="73"/>
  <c r="B142" i="73"/>
  <c r="W142" i="73"/>
  <c r="B143" i="73"/>
  <c r="W143" i="73"/>
  <c r="B144" i="73"/>
  <c r="W144" i="73"/>
  <c r="B145" i="73"/>
  <c r="W145" i="73"/>
  <c r="B146" i="73"/>
  <c r="W146" i="73"/>
  <c r="B147" i="73"/>
  <c r="W147" i="73"/>
  <c r="B148" i="73"/>
  <c r="W148" i="73"/>
  <c r="B149" i="73"/>
  <c r="W149" i="73"/>
  <c r="B150" i="73"/>
  <c r="W150" i="73"/>
  <c r="B151" i="73"/>
  <c r="W151" i="73"/>
  <c r="B152" i="73"/>
  <c r="W152" i="73"/>
  <c r="B153" i="73"/>
  <c r="W153" i="73"/>
  <c r="B154" i="73"/>
  <c r="W154" i="73"/>
  <c r="B155" i="73"/>
  <c r="W155" i="73"/>
  <c r="B156" i="73"/>
  <c r="W156" i="73"/>
  <c r="B157" i="73"/>
  <c r="W157" i="73"/>
  <c r="B158" i="73"/>
  <c r="W158" i="73"/>
  <c r="B159" i="73"/>
  <c r="W159" i="73"/>
  <c r="B160" i="73"/>
  <c r="W160" i="73"/>
  <c r="B161" i="73"/>
  <c r="W161" i="73"/>
  <c r="B162" i="73"/>
  <c r="W162" i="73"/>
  <c r="B163" i="73"/>
  <c r="W163" i="73"/>
  <c r="B164" i="73"/>
  <c r="W164" i="73"/>
  <c r="B165" i="73"/>
  <c r="W165" i="73"/>
  <c r="B166" i="73"/>
  <c r="W166" i="73"/>
  <c r="B167" i="73"/>
  <c r="W167" i="73"/>
  <c r="B168" i="73"/>
  <c r="W168" i="73"/>
  <c r="B169" i="73"/>
  <c r="W169" i="73"/>
  <c r="B170" i="73"/>
  <c r="W170" i="73"/>
  <c r="B171" i="73"/>
  <c r="W171" i="73"/>
  <c r="B172" i="73"/>
  <c r="W172" i="73"/>
  <c r="B173" i="73"/>
  <c r="W173" i="73"/>
  <c r="B174" i="73"/>
  <c r="W174" i="73"/>
  <c r="B175" i="73"/>
  <c r="W175" i="73"/>
  <c r="B176" i="73"/>
  <c r="W176" i="73"/>
  <c r="B177" i="73"/>
  <c r="W177" i="73"/>
  <c r="B178" i="73"/>
  <c r="W178" i="73"/>
  <c r="B179" i="73"/>
  <c r="W179" i="73"/>
  <c r="B180" i="73"/>
  <c r="W180" i="73"/>
  <c r="B181" i="73"/>
  <c r="W181" i="73"/>
  <c r="B182" i="73"/>
  <c r="W182" i="73"/>
  <c r="B183" i="73"/>
  <c r="W183" i="73"/>
  <c r="B184" i="73"/>
  <c r="W184" i="73"/>
  <c r="B185" i="73"/>
  <c r="W185" i="73"/>
  <c r="B186" i="73"/>
  <c r="W186" i="73"/>
  <c r="B187" i="73"/>
  <c r="W187" i="73"/>
  <c r="B188" i="73"/>
  <c r="W188" i="73"/>
  <c r="B189" i="73"/>
  <c r="W189" i="73"/>
  <c r="B190" i="73"/>
  <c r="W190" i="73"/>
  <c r="B191" i="73"/>
  <c r="W191" i="73"/>
  <c r="B192" i="73"/>
  <c r="W192" i="73"/>
  <c r="B193" i="73"/>
  <c r="W193" i="73"/>
  <c r="B194" i="73"/>
  <c r="W194" i="73"/>
  <c r="B195" i="73"/>
  <c r="W195" i="73"/>
  <c r="B196" i="73"/>
  <c r="W196" i="73"/>
  <c r="B197" i="73"/>
  <c r="W197" i="73"/>
  <c r="B198" i="73"/>
  <c r="W198" i="73"/>
  <c r="B199" i="73"/>
  <c r="W199" i="73"/>
  <c r="B200" i="73"/>
  <c r="W200" i="73"/>
  <c r="B201" i="73"/>
  <c r="W201" i="73"/>
  <c r="F9" i="73"/>
  <c r="F21" i="73"/>
  <c r="F47" i="73"/>
  <c r="F59" i="73"/>
  <c r="F67" i="73"/>
  <c r="C74" i="73"/>
  <c r="C75" i="73"/>
  <c r="F75" i="73"/>
  <c r="C76" i="73"/>
  <c r="F76" i="73"/>
  <c r="C77" i="73"/>
  <c r="F77" i="73"/>
  <c r="C78" i="73"/>
  <c r="F78" i="73"/>
  <c r="C79" i="73"/>
  <c r="F79" i="73"/>
  <c r="C80" i="73"/>
  <c r="F80" i="73"/>
  <c r="C81" i="73"/>
  <c r="C82" i="73"/>
  <c r="F82" i="73"/>
  <c r="C83" i="73"/>
  <c r="F83" i="73"/>
  <c r="C84" i="73"/>
  <c r="C85" i="73"/>
  <c r="F85" i="73"/>
  <c r="C86" i="73"/>
  <c r="F86" i="73"/>
  <c r="C87" i="73"/>
  <c r="C88" i="73"/>
  <c r="F88" i="73"/>
  <c r="C89" i="73"/>
  <c r="F89" i="73"/>
  <c r="C90" i="73"/>
  <c r="C91" i="73"/>
  <c r="F91" i="73"/>
  <c r="C92" i="73"/>
  <c r="C93" i="73"/>
  <c r="C94" i="73"/>
  <c r="C95" i="73"/>
  <c r="C96" i="73"/>
  <c r="F96" i="73"/>
  <c r="C97" i="73"/>
  <c r="F97" i="73"/>
  <c r="C98" i="73"/>
  <c r="F98" i="73"/>
  <c r="C99" i="73"/>
  <c r="F99" i="73"/>
  <c r="C100" i="73"/>
  <c r="F100" i="73"/>
  <c r="C101" i="73"/>
  <c r="F101" i="73"/>
  <c r="C102" i="73"/>
  <c r="C103" i="73"/>
  <c r="F103" i="73"/>
  <c r="C104" i="73"/>
  <c r="F104" i="73"/>
  <c r="C105" i="73"/>
  <c r="F105" i="73"/>
  <c r="C106" i="73"/>
  <c r="F106" i="73"/>
  <c r="C107" i="73"/>
  <c r="F107" i="73"/>
  <c r="C108" i="73"/>
  <c r="F108" i="73"/>
  <c r="C109" i="73"/>
  <c r="F109" i="73"/>
  <c r="C110" i="73"/>
  <c r="C111" i="73"/>
  <c r="F111" i="73"/>
  <c r="C112" i="73"/>
  <c r="F112" i="73"/>
  <c r="C113" i="73"/>
  <c r="F113" i="73"/>
  <c r="C114" i="73"/>
  <c r="C115" i="73"/>
  <c r="F115" i="73"/>
  <c r="C116" i="73"/>
  <c r="F116" i="73"/>
  <c r="C117" i="73"/>
  <c r="C118" i="73"/>
  <c r="F118" i="73"/>
  <c r="C119" i="73"/>
  <c r="F119" i="73"/>
  <c r="C120" i="73"/>
  <c r="F120" i="73"/>
  <c r="C121" i="73"/>
  <c r="F121" i="73"/>
  <c r="C122" i="73"/>
  <c r="C123" i="73"/>
  <c r="C124" i="73"/>
  <c r="C125" i="73"/>
  <c r="C126" i="73"/>
  <c r="F126" i="73"/>
  <c r="C127" i="73"/>
  <c r="C128" i="73"/>
  <c r="C129" i="73"/>
  <c r="F129" i="73"/>
  <c r="C130" i="73"/>
  <c r="F130" i="73"/>
  <c r="C131" i="73"/>
  <c r="F131" i="73"/>
  <c r="C132" i="73"/>
  <c r="C133" i="73"/>
  <c r="C134" i="73"/>
  <c r="F134" i="73"/>
  <c r="C135" i="73"/>
  <c r="C136" i="73"/>
  <c r="F136" i="73"/>
  <c r="C137" i="73"/>
  <c r="F137" i="73"/>
  <c r="C138" i="73"/>
  <c r="F138" i="73"/>
  <c r="C139" i="73"/>
  <c r="F139" i="73"/>
  <c r="C140" i="73"/>
  <c r="F140" i="73"/>
  <c r="C141" i="73"/>
  <c r="F141" i="73"/>
  <c r="C142" i="73"/>
  <c r="C143" i="73"/>
  <c r="F143" i="73"/>
  <c r="C144" i="73"/>
  <c r="F144" i="73"/>
  <c r="C145" i="73"/>
  <c r="F145" i="73"/>
  <c r="C146" i="73"/>
  <c r="C147" i="73"/>
  <c r="C148" i="73"/>
  <c r="F148" i="73"/>
  <c r="C149" i="73"/>
  <c r="F149" i="73"/>
  <c r="C150" i="73"/>
  <c r="C151" i="73"/>
  <c r="F151" i="73"/>
  <c r="C152" i="73"/>
  <c r="C153" i="73"/>
  <c r="F153" i="73"/>
  <c r="C154" i="73"/>
  <c r="F154" i="73"/>
  <c r="C155" i="73"/>
  <c r="F155" i="73"/>
  <c r="C156" i="73"/>
  <c r="F156" i="73"/>
  <c r="C157" i="73"/>
  <c r="F157" i="73"/>
  <c r="C158" i="73"/>
  <c r="C159" i="73"/>
  <c r="F159" i="73"/>
  <c r="C160" i="73"/>
  <c r="F160" i="73"/>
  <c r="C161" i="73"/>
  <c r="F161" i="73"/>
  <c r="C162" i="73"/>
  <c r="F162" i="73"/>
  <c r="C163" i="73"/>
  <c r="F163" i="73"/>
  <c r="C164" i="73"/>
  <c r="F164" i="73"/>
  <c r="C165" i="73"/>
  <c r="F165" i="73"/>
  <c r="C166" i="73"/>
  <c r="C167" i="73"/>
  <c r="F167" i="73"/>
  <c r="C168" i="73"/>
  <c r="C169" i="73"/>
  <c r="F169" i="73"/>
  <c r="C170" i="73"/>
  <c r="C171" i="73"/>
  <c r="F171" i="73"/>
  <c r="C172" i="73"/>
  <c r="F172" i="73"/>
  <c r="C173" i="73"/>
  <c r="C174" i="73"/>
  <c r="F174" i="73"/>
  <c r="C175" i="73"/>
  <c r="C176" i="73"/>
  <c r="F176" i="73"/>
  <c r="C177" i="73"/>
  <c r="F177" i="73"/>
  <c r="C178" i="73"/>
  <c r="C179" i="73"/>
  <c r="F179" i="73"/>
  <c r="C180" i="73"/>
  <c r="F180" i="73"/>
  <c r="C181" i="73"/>
  <c r="F181" i="73"/>
  <c r="C182" i="73"/>
  <c r="F182" i="73"/>
  <c r="C183" i="73"/>
  <c r="F183" i="73"/>
  <c r="C184" i="73"/>
  <c r="F184" i="73"/>
  <c r="C185" i="73"/>
  <c r="F185" i="73"/>
  <c r="C186" i="73"/>
  <c r="F186" i="73"/>
  <c r="C187" i="73"/>
  <c r="F187" i="73"/>
  <c r="C188" i="73"/>
  <c r="C189" i="73"/>
  <c r="F189" i="73"/>
  <c r="C190" i="73"/>
  <c r="F190" i="73"/>
  <c r="C191" i="73"/>
  <c r="C192" i="73"/>
  <c r="F192" i="73"/>
  <c r="C193" i="73"/>
  <c r="F193" i="73"/>
  <c r="C194" i="73"/>
  <c r="F194" i="73"/>
  <c r="C195" i="73"/>
  <c r="F195" i="73"/>
  <c r="C196" i="73"/>
  <c r="C197" i="73"/>
  <c r="F197" i="73"/>
  <c r="C198" i="73"/>
  <c r="F198" i="73"/>
  <c r="C199" i="73"/>
  <c r="F199" i="73"/>
  <c r="C200" i="73"/>
  <c r="F200" i="73"/>
  <c r="C201" i="73"/>
  <c r="E26" i="73"/>
  <c r="E27"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E101" i="73"/>
  <c r="E102" i="73"/>
  <c r="E103" i="73"/>
  <c r="E104" i="73"/>
  <c r="E105" i="73"/>
  <c r="E106" i="73"/>
  <c r="E107" i="73"/>
  <c r="E108" i="73"/>
  <c r="E109" i="73"/>
  <c r="E110" i="73"/>
  <c r="E111" i="73"/>
  <c r="E112" i="73"/>
  <c r="E113" i="73"/>
  <c r="E114" i="73"/>
  <c r="E115" i="73"/>
  <c r="E116" i="73"/>
  <c r="E117" i="73"/>
  <c r="E118" i="73"/>
  <c r="E119" i="73"/>
  <c r="E120" i="73"/>
  <c r="E121" i="73"/>
  <c r="E122" i="73"/>
  <c r="E123" i="73"/>
  <c r="E124" i="73"/>
  <c r="E125" i="73"/>
  <c r="E126" i="73"/>
  <c r="E127" i="73"/>
  <c r="E128" i="73"/>
  <c r="E129" i="73"/>
  <c r="E130" i="73"/>
  <c r="E131" i="73"/>
  <c r="E132" i="73"/>
  <c r="E133" i="73"/>
  <c r="E134" i="73"/>
  <c r="E135" i="73"/>
  <c r="E136" i="73"/>
  <c r="E137" i="73"/>
  <c r="E138" i="73"/>
  <c r="E139" i="73"/>
  <c r="E140" i="73"/>
  <c r="E141" i="73"/>
  <c r="E142" i="73"/>
  <c r="E143" i="73"/>
  <c r="E144" i="73"/>
  <c r="E145" i="73"/>
  <c r="E146" i="73"/>
  <c r="E147" i="73"/>
  <c r="E148" i="73"/>
  <c r="E149" i="73"/>
  <c r="E150" i="73"/>
  <c r="E151" i="73"/>
  <c r="E152" i="73"/>
  <c r="E153" i="73"/>
  <c r="E154" i="73"/>
  <c r="E155" i="73"/>
  <c r="E156" i="73"/>
  <c r="E157" i="73"/>
  <c r="E158" i="73"/>
  <c r="E159" i="73"/>
  <c r="E160" i="73"/>
  <c r="E161" i="73"/>
  <c r="E162" i="73"/>
  <c r="E163" i="73"/>
  <c r="E164" i="73"/>
  <c r="E165" i="73"/>
  <c r="E166" i="73"/>
  <c r="E167" i="73"/>
  <c r="E168" i="73"/>
  <c r="E169" i="73"/>
  <c r="E170" i="73"/>
  <c r="E171" i="73"/>
  <c r="E172" i="73"/>
  <c r="E173" i="73"/>
  <c r="E174" i="73"/>
  <c r="E175" i="73"/>
  <c r="E176" i="73"/>
  <c r="E177" i="73"/>
  <c r="E178" i="73"/>
  <c r="E179" i="73"/>
  <c r="E180" i="73"/>
  <c r="E181" i="73"/>
  <c r="E182" i="73"/>
  <c r="E183" i="73"/>
  <c r="E184" i="73"/>
  <c r="E185" i="73"/>
  <c r="E186" i="73"/>
  <c r="E187" i="73"/>
  <c r="E188" i="73"/>
  <c r="E189" i="73"/>
  <c r="E190" i="73"/>
  <c r="E191" i="73"/>
  <c r="E192" i="73"/>
  <c r="E193" i="73"/>
  <c r="E194" i="73"/>
  <c r="E195" i="73"/>
  <c r="E196" i="73"/>
  <c r="E197" i="73"/>
  <c r="E198" i="73"/>
  <c r="E199" i="73"/>
  <c r="E200" i="73"/>
  <c r="E201" i="73"/>
  <c r="J14" i="78"/>
  <c r="J13" i="78"/>
  <c r="J12" i="78"/>
  <c r="J11" i="78"/>
  <c r="J10" i="78"/>
  <c r="J9" i="78"/>
  <c r="D27" i="78"/>
  <c r="D26" i="78"/>
  <c r="D25" i="78"/>
  <c r="D24" i="78"/>
  <c r="D23" i="78"/>
  <c r="D22" i="78"/>
  <c r="D21" i="78"/>
  <c r="D20" i="78"/>
  <c r="D19" i="78"/>
  <c r="D18" i="78"/>
  <c r="D17" i="78"/>
  <c r="D16" i="78"/>
  <c r="D15" i="78"/>
  <c r="D14" i="78"/>
  <c r="D13" i="78"/>
  <c r="D12" i="78"/>
  <c r="D11" i="78"/>
  <c r="D10" i="78"/>
  <c r="D9" i="78"/>
  <c r="D8" i="78"/>
  <c r="N2" i="74"/>
  <c r="N5" i="74"/>
  <c r="D201" i="73"/>
  <c r="A201" i="73"/>
  <c r="D200" i="73"/>
  <c r="A200" i="73"/>
  <c r="D199" i="73"/>
  <c r="A199" i="73"/>
  <c r="D198" i="73"/>
  <c r="A198" i="73"/>
  <c r="D197" i="73"/>
  <c r="A197" i="73"/>
  <c r="D196" i="73"/>
  <c r="A196" i="73"/>
  <c r="D195" i="73"/>
  <c r="A195" i="73"/>
  <c r="D194" i="73"/>
  <c r="A194" i="73"/>
  <c r="D193" i="73"/>
  <c r="A193" i="73"/>
  <c r="D192" i="73"/>
  <c r="A192" i="73"/>
  <c r="D191" i="73"/>
  <c r="A191" i="73"/>
  <c r="D190" i="73"/>
  <c r="A190" i="73"/>
  <c r="D189" i="73"/>
  <c r="A189" i="73"/>
  <c r="D188" i="73"/>
  <c r="A188" i="73"/>
  <c r="D187" i="73"/>
  <c r="A187" i="73"/>
  <c r="D186" i="73"/>
  <c r="A186" i="73"/>
  <c r="D185" i="73"/>
  <c r="A185" i="73"/>
  <c r="D184" i="73"/>
  <c r="A184" i="73"/>
  <c r="D183" i="73"/>
  <c r="A183" i="73"/>
  <c r="D182" i="73"/>
  <c r="A182" i="73"/>
  <c r="D181" i="73"/>
  <c r="A181" i="73"/>
  <c r="D180" i="73"/>
  <c r="A180" i="73"/>
  <c r="D179" i="73"/>
  <c r="A179" i="73"/>
  <c r="D178" i="73"/>
  <c r="A178" i="73"/>
  <c r="D177" i="73"/>
  <c r="A177" i="73"/>
  <c r="D176" i="73"/>
  <c r="A176" i="73"/>
  <c r="D175" i="73"/>
  <c r="A175" i="73"/>
  <c r="D174" i="73"/>
  <c r="A174" i="73"/>
  <c r="D173" i="73"/>
  <c r="A173" i="73"/>
  <c r="D172" i="73"/>
  <c r="A172" i="73"/>
  <c r="D171" i="73"/>
  <c r="A171" i="73"/>
  <c r="D170" i="73"/>
  <c r="A170" i="73"/>
  <c r="D169" i="73"/>
  <c r="A169" i="73"/>
  <c r="D168" i="73"/>
  <c r="A168" i="73"/>
  <c r="D167" i="73"/>
  <c r="A167" i="73"/>
  <c r="D166" i="73"/>
  <c r="A166" i="73"/>
  <c r="D165" i="73"/>
  <c r="A165" i="73"/>
  <c r="D164" i="73"/>
  <c r="A164" i="73"/>
  <c r="D163" i="73"/>
  <c r="A163" i="73"/>
  <c r="D162" i="73"/>
  <c r="A162" i="73"/>
  <c r="D161" i="73"/>
  <c r="A161" i="73"/>
  <c r="D160" i="73"/>
  <c r="A160" i="73"/>
  <c r="D159" i="73"/>
  <c r="A159" i="73"/>
  <c r="D158" i="73"/>
  <c r="A158" i="73"/>
  <c r="D157" i="73"/>
  <c r="A157" i="73"/>
  <c r="D156" i="73"/>
  <c r="A156" i="73"/>
  <c r="D155" i="73"/>
  <c r="A155" i="73"/>
  <c r="D154" i="73"/>
  <c r="A154" i="73"/>
  <c r="D153" i="73"/>
  <c r="A153" i="73"/>
  <c r="D152" i="73"/>
  <c r="A152" i="73"/>
  <c r="D151" i="73"/>
  <c r="A151" i="73"/>
  <c r="D150" i="73"/>
  <c r="A150" i="73"/>
  <c r="D149" i="73"/>
  <c r="A149" i="73"/>
  <c r="D148" i="73"/>
  <c r="A148" i="73"/>
  <c r="D147" i="73"/>
  <c r="A147" i="73"/>
  <c r="D146" i="73"/>
  <c r="A146" i="73"/>
  <c r="D145" i="73"/>
  <c r="A145" i="73"/>
  <c r="D144" i="73"/>
  <c r="A144" i="73"/>
  <c r="D143" i="73"/>
  <c r="A143" i="73"/>
  <c r="D142" i="73"/>
  <c r="A142" i="73"/>
  <c r="D141" i="73"/>
  <c r="A141" i="73"/>
  <c r="D140" i="73"/>
  <c r="A140" i="73"/>
  <c r="D139" i="73"/>
  <c r="A139" i="73"/>
  <c r="D138" i="73"/>
  <c r="A138" i="73"/>
  <c r="D137" i="73"/>
  <c r="A137" i="73"/>
  <c r="D136" i="73"/>
  <c r="A136" i="73"/>
  <c r="D135" i="73"/>
  <c r="A135" i="73"/>
  <c r="D134" i="73"/>
  <c r="A134" i="73"/>
  <c r="D133" i="73"/>
  <c r="A133" i="73"/>
  <c r="D132" i="73"/>
  <c r="A132" i="73"/>
  <c r="D131" i="73"/>
  <c r="A131" i="73"/>
  <c r="D130" i="73"/>
  <c r="A130" i="73"/>
  <c r="D129" i="73"/>
  <c r="A129" i="73"/>
  <c r="D128" i="73"/>
  <c r="A128" i="73"/>
  <c r="D127" i="73"/>
  <c r="A127" i="73"/>
  <c r="D126" i="73"/>
  <c r="A126" i="73"/>
  <c r="D125" i="73"/>
  <c r="A125" i="73"/>
  <c r="D124" i="73"/>
  <c r="A124" i="73"/>
  <c r="D123" i="73"/>
  <c r="A123" i="73"/>
  <c r="D122" i="73"/>
  <c r="A122" i="73"/>
  <c r="D121" i="73"/>
  <c r="A121" i="73"/>
  <c r="D120" i="73"/>
  <c r="A120" i="73"/>
  <c r="D119" i="73"/>
  <c r="A119" i="73"/>
  <c r="D118" i="73"/>
  <c r="A118" i="73"/>
  <c r="D117" i="73"/>
  <c r="A117" i="73"/>
  <c r="D116" i="73"/>
  <c r="A116" i="73"/>
  <c r="D115" i="73"/>
  <c r="A115" i="73"/>
  <c r="D114" i="73"/>
  <c r="A114" i="73"/>
  <c r="D113" i="73"/>
  <c r="A113" i="73"/>
  <c r="D112" i="73"/>
  <c r="A112" i="73"/>
  <c r="D111" i="73"/>
  <c r="A111" i="73"/>
  <c r="D110" i="73"/>
  <c r="A110" i="73"/>
  <c r="D109" i="73"/>
  <c r="A109" i="73"/>
  <c r="D108" i="73"/>
  <c r="A108" i="73"/>
  <c r="D107" i="73"/>
  <c r="A107" i="73"/>
  <c r="D106" i="73"/>
  <c r="A106" i="73"/>
  <c r="D105" i="73"/>
  <c r="A105" i="73"/>
  <c r="D104" i="73"/>
  <c r="A104" i="73"/>
  <c r="D103" i="73"/>
  <c r="A103" i="73"/>
  <c r="D102" i="73"/>
  <c r="A102" i="73"/>
  <c r="D101" i="73"/>
  <c r="A101" i="73"/>
  <c r="D100" i="73"/>
  <c r="A100" i="73"/>
  <c r="D99" i="73"/>
  <c r="A99" i="73"/>
  <c r="D98" i="73"/>
  <c r="A98" i="73"/>
  <c r="D97" i="73"/>
  <c r="A97" i="73"/>
  <c r="D96" i="73"/>
  <c r="A96" i="73"/>
  <c r="D95" i="73"/>
  <c r="A95" i="73"/>
  <c r="D94" i="73"/>
  <c r="A94" i="73"/>
  <c r="D93" i="73"/>
  <c r="A93" i="73"/>
  <c r="D92" i="73"/>
  <c r="A92" i="73"/>
  <c r="D91" i="73"/>
  <c r="A91" i="73"/>
  <c r="D90" i="73"/>
  <c r="A90" i="73"/>
  <c r="D89" i="73"/>
  <c r="A89" i="73"/>
  <c r="D88" i="73"/>
  <c r="A88" i="73"/>
  <c r="D87" i="73"/>
  <c r="A87" i="73"/>
  <c r="D86" i="73"/>
  <c r="A86" i="73"/>
  <c r="D85" i="73"/>
  <c r="A85" i="73"/>
  <c r="D84" i="73"/>
  <c r="A84" i="73"/>
  <c r="D83" i="73"/>
  <c r="A83" i="73"/>
  <c r="D82" i="73"/>
  <c r="A82" i="73"/>
  <c r="D81" i="73"/>
  <c r="A81" i="73"/>
  <c r="D80" i="73"/>
  <c r="A80" i="73"/>
  <c r="D79" i="73"/>
  <c r="A79" i="73"/>
  <c r="D78" i="73"/>
  <c r="A78" i="73"/>
  <c r="D77" i="73"/>
  <c r="A77" i="73"/>
  <c r="D76" i="73"/>
  <c r="A76" i="73"/>
  <c r="D75" i="73"/>
  <c r="A75" i="73"/>
  <c r="D74" i="73"/>
  <c r="A74" i="73"/>
  <c r="A73" i="73"/>
  <c r="A72" i="73"/>
  <c r="A71" i="73"/>
  <c r="A70" i="73"/>
  <c r="A69" i="73"/>
  <c r="A68" i="73"/>
  <c r="A67" i="73"/>
  <c r="A66" i="73"/>
  <c r="A65" i="73"/>
  <c r="A64" i="73"/>
  <c r="A63" i="73"/>
  <c r="A62" i="73"/>
  <c r="A61" i="73"/>
  <c r="A60" i="73"/>
  <c r="A59" i="73"/>
  <c r="A58" i="73"/>
  <c r="A57" i="73"/>
  <c r="A56" i="73"/>
  <c r="A55" i="73"/>
  <c r="A54" i="73"/>
  <c r="A53" i="73"/>
  <c r="A52" i="73"/>
  <c r="A51" i="73"/>
  <c r="A50" i="73"/>
  <c r="A49" i="73"/>
  <c r="A48" i="73"/>
  <c r="A47" i="73"/>
  <c r="A46" i="73"/>
  <c r="A45" i="73"/>
  <c r="A44" i="73"/>
  <c r="A43" i="73"/>
  <c r="A42" i="73"/>
  <c r="A41" i="73"/>
  <c r="A40" i="73"/>
  <c r="A39" i="73"/>
  <c r="A38" i="73"/>
  <c r="A37" i="73"/>
  <c r="A36" i="73"/>
  <c r="A35" i="73"/>
  <c r="A34" i="73"/>
  <c r="A33" i="73"/>
  <c r="A32" i="73"/>
  <c r="A31" i="73"/>
  <c r="A30" i="73"/>
  <c r="A29" i="73"/>
  <c r="A28" i="73"/>
  <c r="A27" i="73"/>
  <c r="A26" i="73"/>
  <c r="A25" i="73"/>
  <c r="A24" i="73"/>
  <c r="A23" i="73"/>
  <c r="A22" i="73"/>
  <c r="A21" i="73"/>
  <c r="A20" i="73"/>
  <c r="A19" i="73"/>
  <c r="A18" i="73"/>
  <c r="A17" i="73"/>
  <c r="A16" i="73"/>
  <c r="A15" i="73"/>
  <c r="A14" i="73"/>
  <c r="A13" i="73"/>
  <c r="A12" i="73"/>
  <c r="A11" i="73"/>
  <c r="A10" i="73"/>
  <c r="A9" i="73"/>
  <c r="A8" i="73"/>
  <c r="A7" i="73"/>
  <c r="A6" i="73"/>
  <c r="A5" i="73"/>
  <c r="A4" i="73"/>
  <c r="A3" i="73"/>
  <c r="A2" i="73"/>
  <c r="G2" i="73"/>
  <c r="B1" i="1"/>
  <c r="N5" i="1"/>
  <c r="O5" i="67"/>
  <c r="O3" i="8"/>
  <c r="M14" i="8"/>
  <c r="C5" i="9"/>
  <c r="C7" i="9"/>
  <c r="C8" i="9"/>
  <c r="N10" i="9"/>
  <c r="D7" i="10"/>
  <c r="D8" i="10"/>
  <c r="D9" i="10"/>
  <c r="D10" i="10"/>
  <c r="N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6" i="10"/>
  <c r="D97" i="10"/>
  <c r="D98" i="10"/>
  <c r="D99" i="10"/>
  <c r="D100" i="10"/>
  <c r="D101" i="10"/>
  <c r="D102" i="10"/>
  <c r="D103" i="10"/>
  <c r="D104" i="10"/>
  <c r="D105" i="10"/>
  <c r="D106" i="10"/>
  <c r="D107" i="10"/>
  <c r="D108" i="10"/>
  <c r="D109" i="10"/>
  <c r="D110" i="10"/>
  <c r="D111" i="10"/>
  <c r="D112" i="10"/>
  <c r="D113" i="10"/>
  <c r="D114" i="10"/>
  <c r="D115" i="10"/>
  <c r="D116" i="10"/>
  <c r="D117" i="10"/>
  <c r="F147" i="73"/>
  <c r="F94" i="73"/>
  <c r="F132" i="73"/>
  <c r="U106" i="79"/>
  <c r="U95" i="79"/>
  <c r="G80" i="79"/>
  <c r="G92" i="79"/>
  <c r="U67" i="79"/>
  <c r="H59" i="79"/>
  <c r="R59" i="79"/>
  <c r="E61" i="79"/>
  <c r="E63" i="79"/>
  <c r="O67" i="79"/>
  <c r="O71" i="79"/>
  <c r="V75" i="79"/>
  <c r="AC79" i="79"/>
  <c r="O79" i="79"/>
  <c r="V79" i="79"/>
  <c r="H79" i="79"/>
  <c r="D83" i="79"/>
  <c r="R83" i="79"/>
  <c r="V87" i="79"/>
  <c r="V91" i="79"/>
  <c r="H91" i="79"/>
  <c r="Q95" i="79"/>
  <c r="H95" i="79"/>
  <c r="O95" i="79"/>
  <c r="E99" i="79"/>
  <c r="H99" i="79"/>
  <c r="O99" i="79"/>
  <c r="D103" i="79"/>
  <c r="AC103" i="79"/>
  <c r="D107" i="79"/>
  <c r="R107" i="79"/>
  <c r="O107" i="79"/>
  <c r="G98" i="79"/>
  <c r="U86" i="79"/>
  <c r="O91" i="79"/>
  <c r="AC107" i="79"/>
  <c r="R103" i="79"/>
  <c r="H83" i="79"/>
  <c r="E79" i="79"/>
  <c r="E95" i="79"/>
  <c r="H107" i="79"/>
  <c r="E87" i="79"/>
  <c r="V83" i="79"/>
  <c r="E71" i="79"/>
  <c r="V107" i="79"/>
  <c r="AB93" i="79"/>
  <c r="AC57" i="79"/>
  <c r="Q57" i="79"/>
  <c r="V61" i="79"/>
  <c r="H61" i="79"/>
  <c r="Q61" i="79"/>
  <c r="V69" i="79"/>
  <c r="Q69" i="79"/>
  <c r="J73" i="79"/>
  <c r="R77" i="79"/>
  <c r="Q77" i="79"/>
  <c r="J81" i="79"/>
  <c r="V81" i="79"/>
  <c r="AC81" i="79"/>
  <c r="J85" i="79"/>
  <c r="J89" i="79"/>
  <c r="J93" i="79"/>
  <c r="O93" i="79"/>
  <c r="H93" i="79"/>
  <c r="Q97" i="79"/>
  <c r="J101" i="79"/>
  <c r="E101" i="79"/>
  <c r="H101" i="79"/>
  <c r="Q101" i="79"/>
  <c r="E105" i="79"/>
  <c r="Q105" i="79"/>
  <c r="O109" i="79"/>
  <c r="AB84" i="79"/>
  <c r="D81" i="79"/>
  <c r="O61" i="79"/>
  <c r="D105" i="79"/>
  <c r="D101" i="79"/>
  <c r="AC97" i="79"/>
  <c r="R69" i="79"/>
  <c r="Q81" i="79"/>
  <c r="V101" i="79"/>
  <c r="H81" i="79"/>
  <c r="AC93" i="79"/>
  <c r="J59" i="79"/>
  <c r="AC59" i="79"/>
  <c r="Q67" i="79"/>
  <c r="E67" i="79"/>
  <c r="Q71" i="79"/>
  <c r="O75" i="79"/>
  <c r="J79" i="79"/>
  <c r="Q79" i="79"/>
  <c r="D79" i="79"/>
  <c r="R79" i="79"/>
  <c r="J83" i="79"/>
  <c r="E83" i="79"/>
  <c r="O83" i="79"/>
  <c r="Q83" i="79"/>
  <c r="J87" i="79"/>
  <c r="J91" i="79"/>
  <c r="Q91" i="79"/>
  <c r="AC95" i="79"/>
  <c r="J99" i="79"/>
  <c r="Q99" i="79"/>
  <c r="R99" i="79"/>
  <c r="J103" i="79"/>
  <c r="Q103" i="79"/>
  <c r="H103" i="79"/>
  <c r="Q107" i="79"/>
  <c r="O101" i="79"/>
  <c r="V97" i="79"/>
  <c r="V93" i="79"/>
  <c r="AC61" i="79"/>
  <c r="E81" i="79"/>
  <c r="O81" i="79"/>
  <c r="AC73" i="79"/>
  <c r="H105" i="79"/>
  <c r="D97" i="79"/>
  <c r="AC101" i="79"/>
  <c r="R73" i="79"/>
  <c r="R61" i="79"/>
  <c r="E108" i="79"/>
  <c r="U75" i="79"/>
  <c r="G60" i="79"/>
  <c r="G109" i="79"/>
  <c r="U59" i="79"/>
  <c r="AC109" i="79"/>
  <c r="O89" i="79"/>
  <c r="R85" i="79"/>
  <c r="J95" i="79"/>
  <c r="E91" i="79"/>
  <c r="Q87" i="79"/>
  <c r="H71" i="79"/>
  <c r="H67" i="79"/>
  <c r="J67" i="79"/>
  <c r="Q63" i="79"/>
  <c r="H69" i="79"/>
  <c r="H89" i="79"/>
  <c r="AC69" i="79"/>
  <c r="R93" i="79"/>
  <c r="H109" i="79"/>
  <c r="D93" i="79"/>
  <c r="Q93" i="79"/>
  <c r="E89" i="79"/>
  <c r="V85" i="79"/>
  <c r="D69" i="79"/>
  <c r="J69" i="79"/>
  <c r="H63" i="79"/>
  <c r="AC87" i="79"/>
  <c r="F15" i="73"/>
  <c r="AB81" i="79"/>
  <c r="R95" i="79"/>
  <c r="R91" i="79"/>
  <c r="D91" i="79"/>
  <c r="O87" i="79"/>
  <c r="V71" i="79"/>
  <c r="D67" i="79"/>
  <c r="AB64" i="79"/>
  <c r="U80" i="79"/>
  <c r="F196" i="73"/>
  <c r="F102" i="73"/>
  <c r="F191" i="73"/>
  <c r="F152" i="73"/>
  <c r="F135" i="73"/>
  <c r="F133" i="73"/>
  <c r="F128" i="73"/>
  <c r="F124" i="73"/>
  <c r="F122" i="73"/>
  <c r="F117" i="73"/>
  <c r="F110" i="73"/>
  <c r="F95" i="73"/>
  <c r="F93" i="73"/>
  <c r="F87" i="73"/>
  <c r="F84" i="73"/>
  <c r="F81" i="73"/>
  <c r="F74" i="73"/>
  <c r="F29" i="73"/>
  <c r="F17" i="73"/>
  <c r="R96" i="79"/>
  <c r="D104" i="79"/>
  <c r="V109" i="79"/>
  <c r="AC106" i="79"/>
  <c r="V98" i="79"/>
  <c r="O78" i="79"/>
  <c r="R78" i="79"/>
  <c r="AC74" i="79"/>
  <c r="O72" i="79"/>
  <c r="R60" i="79"/>
  <c r="G69" i="79"/>
  <c r="V58" i="79"/>
  <c r="AC58" i="79"/>
  <c r="E72" i="79"/>
  <c r="V96" i="79"/>
  <c r="E78" i="79"/>
  <c r="V104" i="79"/>
  <c r="H76" i="79"/>
  <c r="D76" i="79"/>
  <c r="H78" i="79"/>
  <c r="H82" i="79"/>
  <c r="Q96" i="79"/>
  <c r="Q76" i="79"/>
  <c r="AC72" i="79"/>
  <c r="AC67" i="79"/>
  <c r="F62" i="73"/>
  <c r="F60" i="73"/>
  <c r="F48" i="73"/>
  <c r="F46" i="73"/>
  <c r="F36" i="73"/>
  <c r="F25" i="73"/>
  <c r="F73" i="73"/>
  <c r="F58" i="73"/>
  <c r="F44" i="73"/>
  <c r="F40" i="73"/>
  <c r="F34" i="73"/>
  <c r="F23" i="73"/>
  <c r="F8" i="73"/>
  <c r="F4" i="73"/>
  <c r="G82" i="79"/>
  <c r="O77" i="79"/>
  <c r="D87" i="79"/>
  <c r="J63" i="79"/>
  <c r="AC65" i="79"/>
  <c r="O85" i="79"/>
  <c r="E57" i="79"/>
  <c r="E85" i="79"/>
  <c r="E73" i="79"/>
  <c r="R97" i="79"/>
  <c r="J109" i="79"/>
  <c r="H97" i="79"/>
  <c r="V89" i="79"/>
  <c r="H85" i="79"/>
  <c r="H77" i="79"/>
  <c r="E65" i="79"/>
  <c r="G100" i="79"/>
  <c r="F90" i="73"/>
  <c r="F173" i="73"/>
  <c r="F170" i="73"/>
  <c r="F166" i="73"/>
  <c r="F158" i="73"/>
  <c r="F127" i="73"/>
  <c r="F123" i="73"/>
  <c r="F92" i="73"/>
  <c r="F61" i="73"/>
  <c r="F41" i="73"/>
  <c r="H104" i="79"/>
  <c r="U104" i="79"/>
  <c r="O94" i="79"/>
  <c r="R75" i="79"/>
  <c r="O98" i="79"/>
  <c r="R76" i="79"/>
  <c r="V90" i="79"/>
  <c r="AC78" i="79"/>
  <c r="V68" i="79"/>
  <c r="V77" i="79"/>
  <c r="R58" i="79"/>
  <c r="E60" i="79"/>
  <c r="E66" i="79"/>
  <c r="AC60" i="79"/>
  <c r="AC89" i="79"/>
  <c r="D80" i="79"/>
  <c r="Q106" i="79"/>
  <c r="Q98" i="79"/>
  <c r="Q88" i="79"/>
  <c r="V78" i="79"/>
  <c r="H66" i="79"/>
  <c r="J66" i="79"/>
  <c r="J76" i="79"/>
  <c r="J88" i="79"/>
  <c r="J90" i="79"/>
  <c r="F68" i="73"/>
  <c r="F64" i="73"/>
  <c r="F54" i="73"/>
  <c r="F50" i="73"/>
  <c r="F43" i="73"/>
  <c r="F30" i="73"/>
  <c r="F26" i="73"/>
  <c r="F19" i="73"/>
  <c r="F7" i="73"/>
  <c r="F3" i="73"/>
  <c r="D109" i="79"/>
  <c r="E97" i="79"/>
  <c r="D75" i="79"/>
  <c r="R63" i="79"/>
  <c r="AC85" i="79"/>
  <c r="D77" i="79"/>
  <c r="AC77" i="79"/>
  <c r="D85" i="79"/>
  <c r="R89" i="79"/>
  <c r="Q109" i="79"/>
  <c r="J97" i="79"/>
  <c r="Q89" i="79"/>
  <c r="J77" i="79"/>
  <c r="R57" i="79"/>
  <c r="F11" i="73"/>
  <c r="AC63" i="79"/>
  <c r="G108" i="79"/>
  <c r="U105" i="79"/>
  <c r="F201" i="73"/>
  <c r="F188" i="73"/>
  <c r="F178" i="73"/>
  <c r="F175" i="73"/>
  <c r="F168" i="73"/>
  <c r="F150" i="73"/>
  <c r="F146" i="73"/>
  <c r="F142" i="73"/>
  <c r="F125" i="73"/>
  <c r="F114" i="73"/>
  <c r="F33" i="73"/>
  <c r="R104" i="79"/>
  <c r="D92" i="79"/>
  <c r="D88" i="79"/>
  <c r="D98" i="79"/>
  <c r="O82" i="79"/>
  <c r="O66" i="79"/>
  <c r="D106" i="79"/>
  <c r="R82" i="79"/>
  <c r="V76" i="79"/>
  <c r="R66" i="79"/>
  <c r="D58" i="79"/>
  <c r="O58" i="79"/>
  <c r="O104" i="79"/>
  <c r="D70" i="79"/>
  <c r="H68" i="79"/>
  <c r="D60" i="79"/>
  <c r="AC104" i="79"/>
  <c r="Q80" i="79"/>
  <c r="Q68" i="79"/>
  <c r="Q60" i="79"/>
  <c r="Q58" i="79"/>
  <c r="F70" i="73"/>
  <c r="F66" i="73"/>
  <c r="F52" i="73"/>
  <c r="F38" i="73"/>
  <c r="F35" i="73"/>
  <c r="F28" i="73"/>
  <c r="F24" i="73"/>
  <c r="F13" i="73"/>
  <c r="G15" i="73"/>
  <c r="R2032" i="80"/>
  <c r="S2413" i="80"/>
  <c r="S2264" i="80"/>
  <c r="S2589" i="80"/>
  <c r="R2617" i="80"/>
  <c r="S2615" i="80"/>
  <c r="R2587" i="80"/>
  <c r="R1508" i="80"/>
  <c r="S1378" i="80"/>
  <c r="R1406" i="80"/>
  <c r="R2613" i="80"/>
  <c r="R1534" i="80"/>
  <c r="S1562" i="80"/>
  <c r="R1888" i="80"/>
  <c r="R2030" i="80"/>
  <c r="S2062" i="80"/>
  <c r="R2238" i="80"/>
  <c r="S1430" i="80"/>
  <c r="S1094" i="80"/>
  <c r="S1969" i="80"/>
  <c r="R2081" i="80"/>
  <c r="S2117" i="80"/>
  <c r="R2123" i="80"/>
  <c r="R2127" i="80"/>
  <c r="R2129" i="80"/>
  <c r="S2179" i="80"/>
  <c r="R2341" i="80"/>
  <c r="S2363" i="80"/>
  <c r="R2427" i="80"/>
  <c r="R2471" i="80"/>
  <c r="S2471" i="80"/>
  <c r="R2511" i="80"/>
  <c r="R2515" i="80"/>
  <c r="R2521" i="80"/>
  <c r="R2525" i="80"/>
  <c r="S2527" i="80"/>
  <c r="S2401" i="80"/>
  <c r="S1021" i="80"/>
  <c r="R1925" i="80"/>
  <c r="R2011" i="80"/>
  <c r="R2119" i="80"/>
  <c r="S2125" i="80"/>
  <c r="S2131" i="80"/>
  <c r="S2181" i="80"/>
  <c r="S2291" i="80"/>
  <c r="S2457" i="80"/>
  <c r="S2467" i="80"/>
  <c r="R2483" i="80"/>
  <c r="S2493" i="80"/>
  <c r="R2509" i="80"/>
  <c r="S2529" i="80"/>
  <c r="R2327" i="80"/>
  <c r="R913" i="80"/>
  <c r="S2453" i="80"/>
  <c r="S2561" i="80"/>
  <c r="R2561" i="80"/>
  <c r="S1738" i="80"/>
  <c r="R1596" i="80"/>
  <c r="R1560" i="80"/>
  <c r="S2559" i="80"/>
  <c r="R1438" i="80"/>
  <c r="R100" i="80"/>
  <c r="R120" i="80"/>
  <c r="R1108" i="80"/>
  <c r="R1114" i="80"/>
  <c r="R1130" i="80"/>
  <c r="S1130" i="80"/>
  <c r="S1160" i="80"/>
  <c r="R1178" i="80"/>
  <c r="S1184" i="80"/>
  <c r="S1206" i="80"/>
  <c r="S1242" i="80"/>
  <c r="R1242" i="80"/>
  <c r="S1304" i="80"/>
  <c r="S1368" i="80"/>
  <c r="S1384" i="80"/>
  <c r="R1386" i="80"/>
  <c r="S1394" i="80"/>
  <c r="R1404" i="80"/>
  <c r="S1408" i="80"/>
  <c r="R1418" i="80"/>
  <c r="R1432" i="80"/>
  <c r="S1436" i="80"/>
  <c r="R1468" i="80"/>
  <c r="S1474" i="80"/>
  <c r="R1482" i="80"/>
  <c r="S1490" i="80"/>
  <c r="S1504" i="80"/>
  <c r="R1584" i="80"/>
  <c r="R1600" i="80"/>
  <c r="S1696" i="80"/>
  <c r="R1696" i="80"/>
  <c r="R1776" i="80"/>
  <c r="S1778" i="80"/>
  <c r="R1804" i="80"/>
  <c r="R1820" i="80"/>
  <c r="R1832" i="80"/>
  <c r="S1832" i="80"/>
  <c r="R1842" i="80"/>
  <c r="S1852" i="80"/>
  <c r="R1858" i="80"/>
  <c r="R1872" i="80"/>
  <c r="S1890" i="80"/>
  <c r="R1890" i="80"/>
  <c r="R186" i="80"/>
  <c r="S786" i="80"/>
  <c r="R832" i="80"/>
  <c r="S1042" i="80"/>
  <c r="S1770" i="80"/>
  <c r="R1684" i="80"/>
  <c r="R1656" i="80"/>
  <c r="R1556" i="80"/>
  <c r="S1514" i="80"/>
  <c r="S1038" i="80"/>
  <c r="S934" i="80"/>
  <c r="S1950" i="80"/>
  <c r="S1970" i="80"/>
  <c r="R2000" i="80"/>
  <c r="S2000" i="80"/>
  <c r="R2034" i="80"/>
  <c r="S2078" i="80"/>
  <c r="R2106" i="80"/>
  <c r="S2222" i="80"/>
  <c r="R2230" i="80"/>
  <c r="S2609" i="80"/>
  <c r="R2609" i="80"/>
  <c r="R2585" i="80"/>
  <c r="U63" i="79"/>
  <c r="AB77" i="79"/>
  <c r="S245" i="80"/>
  <c r="R273" i="80"/>
  <c r="S275" i="80"/>
  <c r="S297" i="80"/>
  <c r="S353" i="80"/>
  <c r="R367" i="80"/>
  <c r="R401" i="80"/>
  <c r="S443" i="80"/>
  <c r="R457" i="80"/>
  <c r="S505" i="80"/>
  <c r="R505" i="80"/>
  <c r="S563" i="80"/>
  <c r="S575" i="80"/>
  <c r="R589" i="80"/>
  <c r="S597" i="80"/>
  <c r="S603" i="80"/>
  <c r="R603" i="80"/>
  <c r="R617" i="80"/>
  <c r="R619" i="80"/>
  <c r="S625" i="80"/>
  <c r="R635" i="80"/>
  <c r="S649" i="80"/>
  <c r="R649" i="80"/>
  <c r="R715" i="80"/>
  <c r="S715" i="80"/>
  <c r="R717" i="80"/>
  <c r="R1033" i="80"/>
  <c r="S1037" i="80"/>
  <c r="R1061" i="80"/>
  <c r="J51" i="73"/>
  <c r="K51" i="73"/>
  <c r="R819" i="80"/>
  <c r="S1161" i="80"/>
  <c r="R740" i="80"/>
  <c r="S126" i="80"/>
  <c r="S128" i="80"/>
  <c r="S152" i="80"/>
  <c r="S158" i="80"/>
  <c r="R225" i="80"/>
  <c r="R242" i="80"/>
  <c r="S249" i="80"/>
  <c r="S281" i="80"/>
  <c r="R283" i="80"/>
  <c r="R289" i="80"/>
  <c r="S309" i="80"/>
  <c r="R322" i="80"/>
  <c r="R355" i="80"/>
  <c r="R425" i="80"/>
  <c r="R445" i="80"/>
  <c r="R467" i="80"/>
  <c r="S467" i="80"/>
  <c r="S485" i="80"/>
  <c r="R485" i="80"/>
  <c r="S557" i="80"/>
  <c r="R561" i="80"/>
  <c r="S595" i="80"/>
  <c r="S651" i="80"/>
  <c r="R651" i="80"/>
  <c r="R659" i="80"/>
  <c r="R707" i="80"/>
  <c r="S707" i="80"/>
  <c r="S709" i="80"/>
  <c r="R783" i="80"/>
  <c r="S846" i="80"/>
  <c r="S932" i="80"/>
  <c r="AB87" i="79"/>
  <c r="G86" i="79"/>
  <c r="U91" i="79"/>
  <c r="U85" i="79"/>
  <c r="U84" i="79"/>
  <c r="AB102" i="79"/>
  <c r="U101" i="79"/>
  <c r="H92" i="79"/>
  <c r="AC99" i="79"/>
  <c r="U92" i="79"/>
  <c r="V94" i="79"/>
  <c r="D86" i="79"/>
  <c r="R80" i="79"/>
  <c r="O74" i="79"/>
  <c r="O70" i="79"/>
  <c r="R68" i="79"/>
  <c r="H106" i="79"/>
  <c r="V106" i="79"/>
  <c r="E94" i="79"/>
  <c r="AC82" i="79"/>
  <c r="V80" i="79"/>
  <c r="R74" i="79"/>
  <c r="R70" i="79"/>
  <c r="O68" i="79"/>
  <c r="O64" i="79"/>
  <c r="AC102" i="79"/>
  <c r="H102" i="79"/>
  <c r="V102" i="79"/>
  <c r="O63" i="79"/>
  <c r="O60" i="79"/>
  <c r="O100" i="79"/>
  <c r="H74" i="79"/>
  <c r="H64" i="79"/>
  <c r="V60" i="79"/>
  <c r="R106" i="79"/>
  <c r="D74" i="79"/>
  <c r="V74" i="79"/>
  <c r="H80" i="79"/>
  <c r="E68" i="79"/>
  <c r="E80" i="79"/>
  <c r="R86" i="79"/>
  <c r="O86" i="79"/>
  <c r="D68" i="79"/>
  <c r="H70" i="79"/>
  <c r="E82" i="79"/>
  <c r="D82" i="79"/>
  <c r="E106" i="79"/>
  <c r="R94" i="79"/>
  <c r="AC92" i="79"/>
  <c r="V82" i="79"/>
  <c r="AC80" i="79"/>
  <c r="V70" i="79"/>
  <c r="AC68" i="79"/>
  <c r="E64" i="79"/>
  <c r="H60" i="79"/>
  <c r="Q102" i="79"/>
  <c r="S585" i="80"/>
  <c r="R489" i="80"/>
  <c r="S513" i="80"/>
  <c r="S465" i="80"/>
  <c r="R369" i="80"/>
  <c r="R230" i="80"/>
  <c r="S645" i="80"/>
  <c r="S477" i="80"/>
  <c r="R301" i="80"/>
  <c r="S627" i="80"/>
  <c r="R587" i="80"/>
  <c r="R339" i="80"/>
  <c r="R708" i="80"/>
  <c r="R760" i="80"/>
  <c r="R767" i="80"/>
  <c r="S348" i="80"/>
  <c r="S663" i="80"/>
  <c r="R623" i="80"/>
  <c r="R1919" i="80"/>
  <c r="S2153" i="80"/>
  <c r="R895" i="80"/>
  <c r="R911" i="80"/>
  <c r="R1256" i="80"/>
  <c r="R357" i="80"/>
  <c r="S116" i="80"/>
  <c r="S232" i="80"/>
  <c r="S794" i="80"/>
  <c r="R826" i="80"/>
  <c r="R363" i="80"/>
  <c r="R469" i="80"/>
  <c r="R487" i="80"/>
  <c r="S487" i="80"/>
  <c r="R257" i="80"/>
  <c r="R349" i="80"/>
  <c r="S299" i="80"/>
  <c r="S823" i="80"/>
  <c r="R2311" i="80"/>
  <c r="R851" i="80"/>
  <c r="R380" i="80"/>
  <c r="R209" i="80"/>
  <c r="S209" i="80"/>
  <c r="R219" i="80"/>
  <c r="R1460" i="80"/>
  <c r="R1824" i="80"/>
  <c r="S1844" i="80"/>
  <c r="S2022" i="80"/>
  <c r="S2070" i="80"/>
  <c r="S1077" i="80"/>
  <c r="S821" i="80"/>
  <c r="S106" i="80"/>
  <c r="R213" i="80"/>
  <c r="S371" i="80"/>
  <c r="R373" i="80"/>
  <c r="S403" i="80"/>
  <c r="S455" i="80"/>
  <c r="S479" i="80"/>
  <c r="R511" i="80"/>
  <c r="S511" i="80"/>
  <c r="R370" i="80"/>
  <c r="R2317" i="80"/>
  <c r="S875" i="80"/>
  <c r="R1144" i="80"/>
  <c r="R1938" i="80"/>
  <c r="S958" i="80"/>
  <c r="S333" i="80"/>
  <c r="S347" i="80"/>
  <c r="S341" i="80"/>
  <c r="R140" i="80"/>
  <c r="R733" i="80"/>
  <c r="S319" i="80"/>
  <c r="R319" i="80"/>
  <c r="R1940" i="80"/>
  <c r="S220" i="80"/>
  <c r="S214" i="80"/>
  <c r="S189" i="80"/>
  <c r="R187" i="80"/>
  <c r="R940" i="80"/>
  <c r="S2320" i="80"/>
  <c r="R350" i="80"/>
  <c r="S323" i="80"/>
  <c r="S193" i="80"/>
  <c r="S340" i="80"/>
  <c r="S55" i="80"/>
  <c r="R295" i="80"/>
  <c r="R423" i="80"/>
  <c r="R1272" i="80"/>
  <c r="S419" i="80"/>
  <c r="S439" i="80"/>
  <c r="R2082" i="80"/>
  <c r="S2082" i="80"/>
  <c r="R2513" i="80"/>
  <c r="S2469" i="80"/>
  <c r="S2463" i="80"/>
  <c r="R2183" i="80"/>
  <c r="R2072" i="80"/>
  <c r="R2175" i="80"/>
  <c r="S1015" i="80"/>
  <c r="S894" i="80"/>
  <c r="S409" i="80"/>
  <c r="S313" i="80"/>
  <c r="R501" i="80"/>
  <c r="R421" i="80"/>
  <c r="S383" i="80"/>
  <c r="R197" i="80"/>
  <c r="S1834" i="80"/>
  <c r="R1834" i="80"/>
  <c r="R447" i="80"/>
  <c r="R2212" i="80"/>
  <c r="S307" i="80"/>
  <c r="S2497" i="80"/>
  <c r="S2555" i="80"/>
  <c r="S2455" i="80"/>
  <c r="R2301" i="80"/>
  <c r="R417" i="80"/>
  <c r="S122" i="80"/>
  <c r="R493" i="80"/>
  <c r="S2531" i="80"/>
  <c r="S236" i="80"/>
  <c r="S359" i="80"/>
  <c r="R583" i="80"/>
  <c r="S761" i="80"/>
  <c r="R1316" i="80"/>
  <c r="S203" i="80"/>
  <c r="R1100" i="80"/>
  <c r="S1100" i="80"/>
  <c r="R790" i="80"/>
  <c r="R813" i="80"/>
  <c r="R1488" i="80"/>
  <c r="S1488" i="80"/>
  <c r="S231" i="80"/>
  <c r="S276" i="80"/>
  <c r="S205" i="80"/>
  <c r="S38" i="80"/>
  <c r="S107" i="80"/>
  <c r="R519" i="80"/>
  <c r="R2545" i="80"/>
  <c r="S2549" i="80"/>
  <c r="R2551" i="80"/>
  <c r="R2571" i="80"/>
  <c r="S1398" i="80"/>
  <c r="S1254" i="80"/>
  <c r="R2170" i="80"/>
  <c r="R2541" i="80"/>
  <c r="R2178" i="80"/>
  <c r="R268" i="80"/>
  <c r="R207" i="80"/>
  <c r="S292" i="80"/>
  <c r="R395" i="80"/>
  <c r="R405" i="80"/>
  <c r="S405" i="80"/>
  <c r="R527" i="80"/>
  <c r="S555" i="80"/>
  <c r="R567" i="80"/>
  <c r="S591" i="80"/>
  <c r="R784" i="80"/>
  <c r="R788" i="80"/>
  <c r="R2528" i="80"/>
  <c r="R222" i="80"/>
  <c r="S287" i="80"/>
  <c r="S148" i="80"/>
  <c r="R170" i="80"/>
  <c r="S252" i="80"/>
  <c r="R285" i="80"/>
  <c r="S285" i="80"/>
  <c r="R769" i="80"/>
  <c r="R801" i="80"/>
  <c r="S803" i="80"/>
  <c r="R1480" i="80"/>
  <c r="R2392" i="80"/>
  <c r="R329" i="80"/>
  <c r="S28" i="80"/>
  <c r="S435" i="80"/>
  <c r="R117" i="80"/>
  <c r="R263" i="80"/>
  <c r="S263" i="80"/>
  <c r="R311" i="80"/>
  <c r="R320" i="80"/>
  <c r="R327" i="80"/>
  <c r="S415" i="80"/>
  <c r="R463" i="80"/>
  <c r="S463" i="80"/>
  <c r="S302" i="80"/>
  <c r="S291" i="80"/>
  <c r="R437" i="80"/>
  <c r="R431" i="80"/>
  <c r="R74" i="80"/>
  <c r="S74" i="80"/>
  <c r="R109" i="80"/>
  <c r="R1104" i="80"/>
  <c r="R2507" i="80"/>
  <c r="S36" i="80"/>
  <c r="R57" i="80"/>
  <c r="S279" i="80"/>
  <c r="S293" i="80"/>
  <c r="R293" i="80"/>
  <c r="S300" i="80"/>
  <c r="R375" i="80"/>
  <c r="S375" i="80"/>
  <c r="R427" i="80"/>
  <c r="S2461" i="80"/>
  <c r="S2503" i="80"/>
  <c r="S499" i="80"/>
  <c r="S387" i="80"/>
  <c r="R150" i="80"/>
  <c r="S35" i="80"/>
  <c r="S330" i="80"/>
  <c r="R560" i="80"/>
  <c r="R615" i="80"/>
  <c r="S1943" i="80"/>
  <c r="R1962" i="80"/>
  <c r="R541" i="80"/>
  <c r="R45" i="80"/>
  <c r="S364" i="80"/>
  <c r="R399" i="80"/>
  <c r="S607" i="80"/>
  <c r="S653" i="80"/>
  <c r="R657" i="80"/>
  <c r="S661" i="80"/>
  <c r="R661" i="80"/>
  <c r="S687" i="80"/>
  <c r="S703" i="80"/>
  <c r="R703" i="80"/>
  <c r="R705" i="80"/>
  <c r="S711" i="80"/>
  <c r="R711" i="80"/>
  <c r="S719" i="80"/>
  <c r="R719" i="80"/>
  <c r="S721" i="80"/>
  <c r="S727" i="80"/>
  <c r="R727" i="80"/>
  <c r="S729" i="80"/>
  <c r="S735" i="80"/>
  <c r="R735" i="80"/>
  <c r="S743" i="80"/>
  <c r="R796" i="80"/>
  <c r="R1043" i="80"/>
  <c r="R1196" i="80"/>
  <c r="S1196" i="80"/>
  <c r="S1784" i="80"/>
  <c r="R1784" i="80"/>
  <c r="R52" i="80"/>
  <c r="S52" i="80"/>
  <c r="S92" i="80"/>
  <c r="R92" i="80"/>
  <c r="R176" i="80"/>
  <c r="S176" i="80"/>
  <c r="S332" i="80"/>
  <c r="R332" i="80"/>
  <c r="S692" i="80"/>
  <c r="R692" i="80"/>
  <c r="S750" i="80"/>
  <c r="R754" i="80"/>
  <c r="S754" i="80"/>
  <c r="R762" i="80"/>
  <c r="R774" i="80"/>
  <c r="S774" i="80"/>
  <c r="R1128" i="80"/>
  <c r="S1128" i="80"/>
  <c r="R1146" i="80"/>
  <c r="S1146" i="80"/>
  <c r="R1370" i="80"/>
  <c r="R1374" i="80"/>
  <c r="S1374" i="80"/>
  <c r="R1466" i="80"/>
  <c r="S1466" i="80"/>
  <c r="S1520" i="80"/>
  <c r="R1520" i="80"/>
  <c r="S1564" i="80"/>
  <c r="S1588" i="80"/>
  <c r="R1588" i="80"/>
  <c r="S1670" i="80"/>
  <c r="R1670" i="80"/>
  <c r="S1688" i="80"/>
  <c r="R1688" i="80"/>
  <c r="S1700" i="80"/>
  <c r="R1700" i="80"/>
  <c r="S1746" i="80"/>
  <c r="R1746" i="80"/>
  <c r="R1816" i="80"/>
  <c r="S1854" i="80"/>
  <c r="R1854" i="80"/>
  <c r="R1994" i="80"/>
  <c r="S1994" i="80"/>
  <c r="R1998" i="80"/>
  <c r="S1998" i="80"/>
  <c r="R2016" i="80"/>
  <c r="S2160" i="80"/>
  <c r="R2160" i="80"/>
  <c r="R2226" i="80"/>
  <c r="S2226" i="80"/>
  <c r="S1068" i="80"/>
  <c r="R344" i="80"/>
  <c r="S798" i="80"/>
  <c r="S138" i="80"/>
  <c r="S1786" i="80"/>
  <c r="R2456" i="80"/>
  <c r="S34" i="80"/>
  <c r="S1464" i="80"/>
  <c r="S1440" i="80"/>
  <c r="S1278" i="80"/>
  <c r="R1412" i="80"/>
  <c r="S1444" i="80"/>
  <c r="R356" i="80"/>
  <c r="R1790" i="80"/>
  <c r="R1424" i="80"/>
  <c r="R178" i="80"/>
  <c r="S2166" i="80"/>
  <c r="S26" i="80"/>
  <c r="S280" i="80"/>
  <c r="R118" i="80"/>
  <c r="S2134" i="80"/>
  <c r="R2014" i="80"/>
  <c r="R1982" i="80"/>
  <c r="R1182" i="80"/>
  <c r="R978" i="80"/>
  <c r="S1926" i="80"/>
  <c r="R1860" i="80"/>
  <c r="S1840" i="80"/>
  <c r="R1792" i="80"/>
  <c r="S1568" i="80"/>
  <c r="R1486" i="80"/>
  <c r="S1472" i="80"/>
  <c r="R1428" i="80"/>
  <c r="S1402" i="80"/>
  <c r="R1276" i="80"/>
  <c r="S1188" i="80"/>
  <c r="S1116" i="80"/>
  <c r="R1456" i="80"/>
  <c r="R1510" i="80"/>
  <c r="R1382" i="80"/>
  <c r="R1868" i="80"/>
  <c r="S1400" i="80"/>
  <c r="R2036" i="80"/>
  <c r="R154" i="80"/>
  <c r="S154" i="80"/>
  <c r="S194" i="80"/>
  <c r="R194" i="80"/>
  <c r="R318" i="80"/>
  <c r="S318" i="80"/>
  <c r="R800" i="80"/>
  <c r="S800" i="80"/>
  <c r="R898" i="80"/>
  <c r="S918" i="80"/>
  <c r="R918" i="80"/>
  <c r="R1112" i="80"/>
  <c r="S1112" i="80"/>
  <c r="S1180" i="80"/>
  <c r="R1180" i="80"/>
  <c r="R1228" i="80"/>
  <c r="S1228" i="80"/>
  <c r="R1388" i="80"/>
  <c r="S1388" i="80"/>
  <c r="S1414" i="80"/>
  <c r="R1414" i="80"/>
  <c r="R1484" i="80"/>
  <c r="S1484" i="80"/>
  <c r="R1502" i="80"/>
  <c r="S1502" i="80"/>
  <c r="S1586" i="80"/>
  <c r="R1586" i="80"/>
  <c r="S1668" i="80"/>
  <c r="R1668" i="80"/>
  <c r="S1748" i="80"/>
  <c r="R1748" i="80"/>
  <c r="R1788" i="80"/>
  <c r="S1788" i="80"/>
  <c r="R1826" i="80"/>
  <c r="S1826" i="80"/>
  <c r="R1830" i="80"/>
  <c r="S1838" i="80"/>
  <c r="R1838" i="80"/>
  <c r="R1886" i="80"/>
  <c r="R1910" i="80"/>
  <c r="S1910" i="80"/>
  <c r="R2090" i="80"/>
  <c r="R2214" i="80"/>
  <c r="S2214" i="80"/>
  <c r="S1452" i="80"/>
  <c r="S1248" i="80"/>
  <c r="S80" i="80"/>
  <c r="R358" i="80"/>
  <c r="S182" i="80"/>
  <c r="R162" i="80"/>
  <c r="S1096" i="80"/>
  <c r="S2278" i="80"/>
  <c r="S240" i="80"/>
  <c r="R1856" i="80"/>
  <c r="R288" i="80"/>
  <c r="S1416" i="80"/>
  <c r="R2088" i="80"/>
  <c r="S16" i="80"/>
  <c r="R1946" i="80"/>
  <c r="S1380" i="80"/>
  <c r="S70" i="80"/>
  <c r="S780" i="80"/>
  <c r="R748" i="80"/>
  <c r="R146" i="80"/>
  <c r="R1980" i="80"/>
  <c r="S1578" i="80"/>
  <c r="S524" i="80"/>
  <c r="R1878" i="80"/>
  <c r="R1822" i="80"/>
  <c r="R1744" i="80"/>
  <c r="S1664" i="80"/>
  <c r="R1410" i="80"/>
  <c r="R1376" i="80"/>
  <c r="R1234" i="80"/>
  <c r="S1176" i="80"/>
  <c r="R1152" i="80"/>
  <c r="R1098" i="80"/>
  <c r="R1446" i="80"/>
  <c r="S2010" i="80"/>
  <c r="S1662" i="80"/>
  <c r="R1512" i="80"/>
  <c r="R336" i="80"/>
  <c r="R114" i="80"/>
  <c r="S24" i="80"/>
  <c r="S1260" i="80"/>
  <c r="R272" i="80"/>
  <c r="S1224" i="80"/>
  <c r="S1426" i="80"/>
  <c r="S50" i="80"/>
  <c r="R612" i="80"/>
  <c r="R1208" i="80"/>
  <c r="R32" i="80"/>
  <c r="S76" i="80"/>
  <c r="S282" i="80"/>
  <c r="R2018" i="80"/>
  <c r="R2092" i="80"/>
  <c r="S1366" i="80"/>
  <c r="S1422" i="80"/>
  <c r="S1324" i="80"/>
  <c r="S1330" i="80"/>
  <c r="S166" i="80"/>
  <c r="S108" i="80"/>
  <c r="S2094" i="80"/>
  <c r="S976" i="80"/>
  <c r="S144" i="80"/>
  <c r="R174" i="80"/>
  <c r="S72" i="80"/>
  <c r="R156" i="80"/>
  <c r="R180" i="80"/>
  <c r="R90" i="80"/>
  <c r="R86" i="80"/>
  <c r="S130" i="80"/>
  <c r="R830" i="80"/>
  <c r="R294" i="80"/>
  <c r="S192" i="80"/>
  <c r="R132" i="80"/>
  <c r="R2114" i="80"/>
  <c r="S2058" i="80"/>
  <c r="S2006" i="80"/>
  <c r="R1478" i="80"/>
  <c r="R1500" i="80"/>
  <c r="R1620" i="80"/>
  <c r="R1734" i="80"/>
  <c r="R914" i="80"/>
  <c r="S334" i="80"/>
  <c r="S1912" i="80"/>
  <c r="R1850" i="80"/>
  <c r="R1836" i="80"/>
  <c r="R1780" i="80"/>
  <c r="R1648" i="80"/>
  <c r="R1552" i="80"/>
  <c r="S1470" i="80"/>
  <c r="R1420" i="80"/>
  <c r="R1396" i="80"/>
  <c r="S1372" i="80"/>
  <c r="S1246" i="80"/>
  <c r="S1172" i="80"/>
  <c r="S1140" i="80"/>
  <c r="R1078" i="80"/>
  <c r="R1134" i="80"/>
  <c r="R1524" i="80"/>
  <c r="R1660" i="80"/>
  <c r="R1190" i="80"/>
  <c r="R1554" i="80"/>
  <c r="R2532" i="80"/>
  <c r="S1590" i="80"/>
  <c r="R1654" i="80"/>
  <c r="R1876" i="80"/>
  <c r="S2400" i="80"/>
  <c r="S1698" i="80"/>
  <c r="S3" i="80"/>
  <c r="S2184" i="80"/>
  <c r="R2184" i="80"/>
  <c r="R2186" i="80"/>
  <c r="S2186" i="80"/>
  <c r="R2192" i="80"/>
  <c r="S2192" i="80"/>
  <c r="S2194" i="80"/>
  <c r="S2196" i="80"/>
  <c r="R2196" i="80"/>
  <c r="S11" i="80"/>
  <c r="R2202" i="80"/>
  <c r="S2202" i="80"/>
  <c r="S2262" i="80"/>
  <c r="R2262" i="80"/>
  <c r="S2266" i="80"/>
  <c r="R2266" i="80"/>
  <c r="S2312" i="80"/>
  <c r="R2312" i="80"/>
  <c r="R2402" i="80"/>
  <c r="S2402" i="80"/>
  <c r="R2436" i="80"/>
  <c r="S2436" i="80"/>
  <c r="R2498" i="80"/>
  <c r="S2498" i="80"/>
  <c r="R2234" i="80"/>
  <c r="R713" i="80"/>
  <c r="R243" i="80"/>
  <c r="R2484" i="80"/>
  <c r="R315" i="80"/>
  <c r="R471" i="80"/>
  <c r="S255" i="80"/>
  <c r="S215" i="80"/>
  <c r="S2526" i="80"/>
  <c r="S571" i="80"/>
  <c r="R407" i="80"/>
  <c r="S1091" i="80"/>
  <c r="R525" i="80"/>
  <c r="R83" i="80"/>
  <c r="R449" i="80"/>
  <c r="S453" i="80"/>
  <c r="S191" i="80"/>
  <c r="R325" i="80"/>
  <c r="R195" i="80"/>
  <c r="S337" i="80"/>
  <c r="S2536" i="80"/>
  <c r="S475" i="80"/>
  <c r="S2208" i="80"/>
  <c r="R379" i="80"/>
  <c r="S701" i="80"/>
  <c r="S723" i="80"/>
  <c r="S517" i="80"/>
  <c r="R611" i="80"/>
  <c r="R413" i="80"/>
  <c r="S609" i="80"/>
  <c r="S917" i="80"/>
  <c r="R631" i="80"/>
  <c r="S473" i="80"/>
  <c r="R321" i="80"/>
  <c r="R277" i="80"/>
  <c r="S795" i="80"/>
  <c r="S993" i="80"/>
  <c r="S1075" i="80"/>
  <c r="S1027" i="80"/>
  <c r="R655" i="80"/>
  <c r="S629" i="80"/>
  <c r="R593" i="80"/>
  <c r="R481" i="80"/>
  <c r="S2218" i="80"/>
  <c r="R1261" i="80"/>
  <c r="S2274" i="80"/>
  <c r="S2268" i="80"/>
  <c r="R2250" i="80"/>
  <c r="S2396" i="80"/>
  <c r="R2492" i="80"/>
  <c r="R2322" i="80"/>
  <c r="R2434" i="80"/>
  <c r="S2460" i="80"/>
  <c r="R115" i="80"/>
  <c r="S115" i="80"/>
  <c r="R201" i="80"/>
  <c r="S201" i="80"/>
  <c r="S211" i="80"/>
  <c r="R211" i="80"/>
  <c r="S237" i="80"/>
  <c r="R305" i="80"/>
  <c r="S305" i="80"/>
  <c r="R331" i="80"/>
  <c r="S331" i="80"/>
  <c r="R335" i="80"/>
  <c r="S335" i="80"/>
  <c r="S381" i="80"/>
  <c r="R381" i="80"/>
  <c r="R385" i="80"/>
  <c r="S385" i="80"/>
  <c r="R441" i="80"/>
  <c r="S441" i="80"/>
  <c r="R451" i="80"/>
  <c r="S451" i="80"/>
  <c r="R483" i="80"/>
  <c r="S483" i="80"/>
  <c r="R491" i="80"/>
  <c r="S491" i="80"/>
  <c r="R495" i="80"/>
  <c r="S495" i="80"/>
  <c r="R503" i="80"/>
  <c r="S503" i="80"/>
  <c r="R507" i="80"/>
  <c r="S507" i="80"/>
  <c r="S509" i="80"/>
  <c r="R509" i="80"/>
  <c r="R521" i="80"/>
  <c r="S521" i="80"/>
  <c r="R531" i="80"/>
  <c r="S531" i="80"/>
  <c r="S577" i="80"/>
  <c r="S579" i="80"/>
  <c r="R579" i="80"/>
  <c r="S605" i="80"/>
  <c r="R605" i="80"/>
  <c r="S613" i="80"/>
  <c r="R613" i="80"/>
  <c r="S633" i="80"/>
  <c r="R633" i="80"/>
  <c r="S637" i="80"/>
  <c r="R637" i="80"/>
  <c r="R667" i="80"/>
  <c r="S667" i="80"/>
  <c r="R683" i="80"/>
  <c r="S683" i="80"/>
  <c r="S731" i="80"/>
  <c r="R731" i="80"/>
  <c r="S793" i="80"/>
  <c r="R793" i="80"/>
  <c r="R921" i="80"/>
  <c r="S921" i="80"/>
  <c r="R1045" i="80"/>
  <c r="S1045" i="80"/>
  <c r="R1081" i="80"/>
  <c r="S1081" i="80"/>
  <c r="S1931" i="80"/>
  <c r="R1931" i="80"/>
  <c r="R2121" i="80"/>
  <c r="S2147" i="80"/>
  <c r="R2147" i="80"/>
  <c r="R2169" i="80"/>
  <c r="S2169" i="80"/>
  <c r="S2171" i="80"/>
  <c r="R2171" i="80"/>
  <c r="R2173" i="80"/>
  <c r="S2173" i="80"/>
  <c r="R2130" i="80"/>
  <c r="S2283" i="80"/>
  <c r="R853" i="80"/>
  <c r="S853" i="80"/>
  <c r="R885" i="80"/>
  <c r="S885" i="80"/>
  <c r="S889" i="80"/>
  <c r="R889" i="80"/>
  <c r="S893" i="80"/>
  <c r="R923" i="80"/>
  <c r="S923" i="80"/>
  <c r="R1073" i="80"/>
  <c r="S1073" i="80"/>
  <c r="R1087" i="80"/>
  <c r="S1087" i="80"/>
  <c r="S1341" i="80"/>
  <c r="R1341" i="80"/>
  <c r="R1721" i="80"/>
  <c r="S1721" i="80"/>
  <c r="S1803" i="80"/>
  <c r="R1803" i="80"/>
  <c r="R1873" i="80"/>
  <c r="S1927" i="80"/>
  <c r="R1927" i="80"/>
  <c r="S1951" i="80"/>
  <c r="R1887" i="80"/>
  <c r="S883" i="80"/>
  <c r="R1955" i="80"/>
  <c r="S867" i="80"/>
  <c r="S1063" i="80"/>
  <c r="S871" i="80"/>
  <c r="R1939" i="80"/>
  <c r="R905" i="80"/>
  <c r="S903" i="80"/>
  <c r="S953" i="80"/>
  <c r="S1051" i="80"/>
  <c r="S1041" i="80"/>
  <c r="S1031" i="80"/>
  <c r="S1809" i="80"/>
  <c r="S925" i="80"/>
  <c r="S1901" i="80"/>
  <c r="S1093" i="80"/>
  <c r="S2149" i="80"/>
  <c r="R2149" i="80"/>
  <c r="R2151" i="80"/>
  <c r="S2151" i="80"/>
  <c r="R2458" i="80"/>
  <c r="S2458" i="80"/>
  <c r="R2480" i="80"/>
  <c r="S2480" i="80"/>
  <c r="R2488" i="80"/>
  <c r="S2488" i="80"/>
  <c r="S2572" i="80"/>
  <c r="S1059" i="80"/>
  <c r="S1009" i="80"/>
  <c r="S2554" i="80"/>
  <c r="R2482" i="80"/>
  <c r="S2444" i="80"/>
  <c r="S2452" i="80"/>
  <c r="R2318" i="80"/>
  <c r="R2428" i="80"/>
  <c r="S931" i="80"/>
  <c r="S929" i="80"/>
  <c r="R2368" i="80"/>
  <c r="S1067" i="80"/>
  <c r="S1071" i="80"/>
  <c r="S1079" i="80"/>
  <c r="S995" i="80"/>
  <c r="R915" i="80"/>
  <c r="S899" i="80"/>
  <c r="S1963" i="80"/>
  <c r="S999" i="80"/>
  <c r="S919" i="80"/>
  <c r="S863" i="80"/>
  <c r="R897" i="80"/>
  <c r="S1069" i="80"/>
  <c r="R1049" i="80"/>
  <c r="S1035" i="80"/>
  <c r="S1029" i="80"/>
  <c r="R2135" i="80"/>
  <c r="R2159" i="80"/>
  <c r="R1971" i="80"/>
  <c r="S2157" i="80"/>
  <c r="R1961" i="80"/>
  <c r="S1787" i="80"/>
  <c r="R2358" i="80"/>
  <c r="R2328" i="80"/>
  <c r="S2418" i="80"/>
  <c r="S22" i="80"/>
  <c r="R22" i="80"/>
  <c r="S30" i="80"/>
  <c r="R30" i="80"/>
  <c r="R110" i="80"/>
  <c r="S110" i="80"/>
  <c r="R134" i="80"/>
  <c r="R136" i="80"/>
  <c r="R160" i="80"/>
  <c r="S160" i="80"/>
  <c r="S204" i="80"/>
  <c r="R204" i="80"/>
  <c r="R212" i="80"/>
  <c r="S218" i="80"/>
  <c r="R314" i="80"/>
  <c r="S314" i="80"/>
  <c r="S328" i="80"/>
  <c r="R328" i="80"/>
  <c r="S360" i="80"/>
  <c r="S686" i="80"/>
  <c r="R686" i="80"/>
  <c r="S768" i="80"/>
  <c r="R828" i="80"/>
  <c r="S828" i="80"/>
  <c r="R1974" i="80"/>
  <c r="S1974" i="80"/>
  <c r="S1990" i="80"/>
  <c r="R1990" i="80"/>
  <c r="S2002" i="80"/>
  <c r="R2002" i="80"/>
  <c r="R2046" i="80"/>
  <c r="S2046" i="80"/>
  <c r="R2050" i="80"/>
  <c r="S2050" i="80"/>
  <c r="R2096" i="80"/>
  <c r="S2096" i="80"/>
  <c r="S2098" i="80"/>
  <c r="R2098" i="80"/>
  <c r="S843" i="80"/>
  <c r="R843" i="80"/>
  <c r="R855" i="80"/>
  <c r="S855" i="80"/>
  <c r="R859" i="80"/>
  <c r="S859" i="80"/>
  <c r="S907" i="80"/>
  <c r="R907" i="80"/>
  <c r="R965" i="80"/>
  <c r="S965" i="80"/>
  <c r="S879" i="80"/>
  <c r="R881" i="80"/>
  <c r="S1057" i="80"/>
  <c r="S1007" i="80"/>
  <c r="S1003" i="80"/>
  <c r="R1005" i="80"/>
  <c r="S891" i="80"/>
  <c r="S1017" i="80"/>
  <c r="R2314" i="80"/>
  <c r="S2314" i="80"/>
  <c r="R2334" i="80"/>
  <c r="S2334" i="80"/>
  <c r="S2414" i="80"/>
  <c r="S1055" i="80"/>
  <c r="R2590" i="80"/>
  <c r="R2310" i="80"/>
  <c r="R2540" i="80"/>
  <c r="S847" i="80"/>
  <c r="S1321" i="80"/>
  <c r="R1899" i="80"/>
  <c r="S869" i="80"/>
  <c r="S1065" i="80"/>
  <c r="R991" i="80"/>
  <c r="S909" i="80"/>
  <c r="S1085" i="80"/>
  <c r="S901" i="80"/>
  <c r="R1047" i="80"/>
  <c r="S1039" i="80"/>
  <c r="S1713" i="80"/>
  <c r="S2155" i="80"/>
  <c r="R1941" i="80"/>
  <c r="R1783" i="80"/>
  <c r="R1025" i="80"/>
  <c r="R2346" i="80"/>
  <c r="S2115" i="80"/>
  <c r="S2562" i="80"/>
  <c r="R2562" i="80"/>
  <c r="S2564" i="80"/>
  <c r="S2574" i="80"/>
  <c r="R2574" i="80"/>
  <c r="S836" i="80"/>
  <c r="S1147" i="80"/>
  <c r="R1147" i="80"/>
  <c r="S1863" i="80"/>
  <c r="R1863" i="80"/>
  <c r="R1937" i="80"/>
  <c r="S1937" i="80"/>
  <c r="S1957" i="80"/>
  <c r="R1957" i="80"/>
  <c r="R1795" i="80"/>
  <c r="R1949" i="80"/>
  <c r="S264" i="80"/>
  <c r="R1815" i="80"/>
  <c r="S270" i="80"/>
  <c r="R416" i="80"/>
  <c r="R510" i="80"/>
  <c r="R400" i="80"/>
  <c r="R424" i="80"/>
  <c r="S834" i="80"/>
  <c r="R366" i="80"/>
  <c r="S254" i="80"/>
  <c r="R2405" i="80"/>
  <c r="S2405" i="80"/>
  <c r="R2473" i="80"/>
  <c r="R2563" i="80"/>
  <c r="S2563" i="80"/>
  <c r="R1285" i="80"/>
  <c r="S1285" i="80"/>
  <c r="S1739" i="80"/>
  <c r="R1739" i="80"/>
  <c r="S1755" i="80"/>
  <c r="S1885" i="80"/>
  <c r="R1885" i="80"/>
  <c r="S1909" i="80"/>
  <c r="R1917" i="80"/>
  <c r="S1917" i="80"/>
  <c r="R412" i="80"/>
  <c r="S1179" i="80"/>
  <c r="R338" i="80"/>
  <c r="R224" i="80"/>
  <c r="S772" i="80"/>
  <c r="R764" i="80"/>
  <c r="S820" i="80"/>
  <c r="S426" i="80"/>
  <c r="R1881" i="80"/>
  <c r="S346" i="80"/>
  <c r="S250" i="80"/>
  <c r="R2580" i="80"/>
  <c r="R2273" i="80"/>
  <c r="S352" i="80"/>
  <c r="S1895" i="80"/>
  <c r="S816" i="80"/>
  <c r="S782" i="80"/>
  <c r="R766" i="80"/>
  <c r="R312" i="80"/>
  <c r="R736" i="80"/>
  <c r="S824" i="80"/>
  <c r="R278" i="80"/>
  <c r="R814" i="80"/>
  <c r="S778" i="80"/>
  <c r="S738" i="80"/>
  <c r="R578" i="80"/>
  <c r="S530" i="80"/>
  <c r="S246" i="80"/>
  <c r="R758" i="80"/>
  <c r="S1319" i="80"/>
  <c r="R1897" i="80"/>
  <c r="R1761" i="80"/>
  <c r="R1295" i="80"/>
  <c r="S1959" i="80"/>
  <c r="R1877" i="80"/>
  <c r="R2065" i="80"/>
  <c r="S2065" i="80"/>
  <c r="R2353" i="80"/>
  <c r="S2353" i="80"/>
  <c r="R2477" i="80"/>
  <c r="R2485" i="80"/>
  <c r="S2485" i="80"/>
  <c r="S2499" i="80"/>
  <c r="R2499" i="80"/>
  <c r="R2553" i="80"/>
  <c r="S2553" i="80"/>
  <c r="R2023" i="80"/>
  <c r="R362" i="80"/>
  <c r="S39" i="80"/>
  <c r="R298" i="80"/>
  <c r="R173" i="80"/>
  <c r="S2505" i="80"/>
  <c r="S2387" i="80"/>
  <c r="S133" i="80"/>
  <c r="S266" i="80"/>
  <c r="R810" i="80"/>
  <c r="R2164" i="80"/>
  <c r="R2162" i="80"/>
  <c r="S428" i="80"/>
  <c r="S2465" i="80"/>
  <c r="R2523" i="80"/>
  <c r="R2578" i="80"/>
  <c r="S2517" i="80"/>
  <c r="S2519" i="80"/>
  <c r="S2501" i="80"/>
  <c r="S316" i="80"/>
  <c r="R304" i="80"/>
  <c r="S376" i="80"/>
  <c r="S190" i="80"/>
  <c r="S372" i="80"/>
  <c r="S169" i="80"/>
  <c r="S840" i="80"/>
  <c r="S228" i="80"/>
  <c r="S290" i="80"/>
  <c r="R1935" i="80"/>
  <c r="S71" i="80"/>
  <c r="R742" i="80"/>
  <c r="R326" i="80"/>
  <c r="R756" i="80"/>
  <c r="R2146" i="80"/>
  <c r="S984" i="80"/>
  <c r="R770" i="80"/>
  <c r="R704" i="80"/>
  <c r="R310" i="80"/>
  <c r="R698" i="80"/>
  <c r="S2577" i="80"/>
  <c r="S1315" i="80"/>
  <c r="R1933" i="80"/>
  <c r="S1861" i="80"/>
  <c r="S1757" i="80"/>
  <c r="S1097" i="80"/>
  <c r="S2537" i="80"/>
  <c r="S2487" i="80"/>
  <c r="R2379" i="80"/>
  <c r="R1965" i="80"/>
  <c r="R1921" i="80"/>
  <c r="S1805" i="80"/>
  <c r="R1703" i="80"/>
  <c r="S308" i="80"/>
  <c r="R1122" i="80"/>
  <c r="S1122" i="80"/>
  <c r="R1136" i="80"/>
  <c r="S1136" i="80"/>
  <c r="S1154" i="80"/>
  <c r="R1154" i="80"/>
  <c r="R1162" i="80"/>
  <c r="S1162" i="80"/>
  <c r="R1194" i="80"/>
  <c r="S1194" i="80"/>
  <c r="S1232" i="80"/>
  <c r="R1232" i="80"/>
  <c r="R1244" i="80"/>
  <c r="S1244" i="80"/>
  <c r="R1298" i="80"/>
  <c r="S1298" i="80"/>
  <c r="R1390" i="80"/>
  <c r="S1390" i="80"/>
  <c r="S1462" i="80"/>
  <c r="R1462" i="80"/>
  <c r="R1476" i="80"/>
  <c r="S1476" i="80"/>
  <c r="R1492" i="80"/>
  <c r="S1492" i="80"/>
  <c r="S1496" i="80"/>
  <c r="R1496" i="80"/>
  <c r="R1506" i="80"/>
  <c r="S1506" i="80"/>
  <c r="S1558" i="80"/>
  <c r="R1558" i="80"/>
  <c r="S1574" i="80"/>
  <c r="R1574" i="80"/>
  <c r="R1576" i="80"/>
  <c r="S1576" i="80"/>
  <c r="R1594" i="80"/>
  <c r="S1594" i="80"/>
  <c r="R1632" i="80"/>
  <c r="S1652" i="80"/>
  <c r="R1652" i="80"/>
  <c r="S1680" i="80"/>
  <c r="R1680" i="80"/>
  <c r="R1694" i="80"/>
  <c r="S1694" i="80"/>
  <c r="S1736" i="80"/>
  <c r="R1736" i="80"/>
  <c r="R1862" i="80"/>
  <c r="R1952" i="80"/>
  <c r="S1952" i="80"/>
  <c r="R2248" i="80"/>
  <c r="S2248" i="80"/>
  <c r="R2280" i="80"/>
  <c r="S2280" i="80"/>
  <c r="R386" i="80"/>
  <c r="S386" i="80"/>
  <c r="R394" i="80"/>
  <c r="R410" i="80"/>
  <c r="S410" i="80"/>
  <c r="S414" i="80"/>
  <c r="R418" i="80"/>
  <c r="S418" i="80"/>
  <c r="R420" i="80"/>
  <c r="R436" i="80"/>
  <c r="S436" i="80"/>
  <c r="S438" i="80"/>
  <c r="R438" i="80"/>
  <c r="R448" i="80"/>
  <c r="S448" i="80"/>
  <c r="S452" i="80"/>
  <c r="R468" i="80"/>
  <c r="S468" i="80"/>
  <c r="S472" i="80"/>
  <c r="R506" i="80"/>
  <c r="S506" i="80"/>
  <c r="S508" i="80"/>
  <c r="R508" i="80"/>
  <c r="R518" i="80"/>
  <c r="S520" i="80"/>
  <c r="R520" i="80"/>
  <c r="S526" i="80"/>
  <c r="R526" i="80"/>
  <c r="R542" i="80"/>
  <c r="S542" i="80"/>
  <c r="R548" i="80"/>
  <c r="S548" i="80"/>
  <c r="R582" i="80"/>
  <c r="S582" i="80"/>
  <c r="S586" i="80"/>
  <c r="R586" i="80"/>
  <c r="S604" i="80"/>
  <c r="S608" i="80"/>
  <c r="R608" i="80"/>
  <c r="R642" i="80"/>
  <c r="S642" i="80"/>
  <c r="R1095" i="80"/>
  <c r="S1095" i="80"/>
  <c r="S1111" i="80"/>
  <c r="R1133" i="80"/>
  <c r="S1133" i="80"/>
  <c r="R1153" i="80"/>
  <c r="S1153" i="80"/>
  <c r="S1205" i="80"/>
  <c r="R1205" i="80"/>
  <c r="S1217" i="80"/>
  <c r="R1217" i="80"/>
  <c r="R1221" i="80"/>
  <c r="S1221" i="80"/>
  <c r="R1225" i="80"/>
  <c r="S1225" i="80"/>
  <c r="R1277" i="80"/>
  <c r="S1277" i="80"/>
  <c r="S1281" i="80"/>
  <c r="R1281" i="80"/>
  <c r="S1289" i="80"/>
  <c r="R1289" i="80"/>
  <c r="R1293" i="80"/>
  <c r="S1293" i="80"/>
  <c r="R1309" i="80"/>
  <c r="S1309" i="80"/>
  <c r="S1313" i="80"/>
  <c r="R1317" i="80"/>
  <c r="S1317" i="80"/>
  <c r="S1333" i="80"/>
  <c r="R1333" i="80"/>
  <c r="R1345" i="80"/>
  <c r="S1345" i="80"/>
  <c r="S1349" i="80"/>
  <c r="R1349" i="80"/>
  <c r="R1365" i="80"/>
  <c r="S1365" i="80"/>
  <c r="R1501" i="80"/>
  <c r="R1685" i="80"/>
  <c r="S1685" i="80"/>
  <c r="S1695" i="80"/>
  <c r="R1695" i="80"/>
  <c r="R1701" i="80"/>
  <c r="S1717" i="80"/>
  <c r="R384" i="80"/>
  <c r="S610" i="80"/>
  <c r="S1327" i="80"/>
  <c r="S1325" i="80"/>
  <c r="S596" i="80"/>
  <c r="S516" i="80"/>
  <c r="R422" i="80"/>
  <c r="R528" i="80"/>
  <c r="S1359" i="80"/>
  <c r="R1117" i="80"/>
  <c r="R1361" i="80"/>
  <c r="R1689" i="80"/>
  <c r="R15" i="80"/>
  <c r="S15" i="80"/>
  <c r="S103" i="80"/>
  <c r="R103" i="80"/>
  <c r="R131" i="80"/>
  <c r="R135" i="80"/>
  <c r="S135" i="80"/>
  <c r="R177" i="80"/>
  <c r="S177" i="80"/>
  <c r="R878" i="80"/>
  <c r="S878" i="80"/>
  <c r="R902" i="80"/>
  <c r="S902" i="80"/>
  <c r="S954" i="80"/>
  <c r="R954" i="80"/>
  <c r="R970" i="80"/>
  <c r="S970" i="80"/>
  <c r="R972" i="80"/>
  <c r="S972" i="80"/>
  <c r="R988" i="80"/>
  <c r="S988" i="80"/>
  <c r="S992" i="80"/>
  <c r="R992" i="80"/>
  <c r="S1004" i="80"/>
  <c r="S1040" i="80"/>
  <c r="R1040" i="80"/>
  <c r="R1044" i="80"/>
  <c r="S1044" i="80"/>
  <c r="S1052" i="80"/>
  <c r="R1052" i="80"/>
  <c r="R1074" i="80"/>
  <c r="R1084" i="80"/>
  <c r="S1084" i="80"/>
  <c r="R1985" i="80"/>
  <c r="S1985" i="80"/>
  <c r="R1997" i="80"/>
  <c r="S1997" i="80"/>
  <c r="S2013" i="80"/>
  <c r="R2013" i="80"/>
  <c r="R2031" i="80"/>
  <c r="S2031" i="80"/>
  <c r="R2041" i="80"/>
  <c r="S2041" i="80"/>
  <c r="R2045" i="80"/>
  <c r="S2045" i="80"/>
  <c r="R2059" i="80"/>
  <c r="S2059" i="80"/>
  <c r="S2063" i="80"/>
  <c r="S2071" i="80"/>
  <c r="R2071" i="80"/>
  <c r="R2077" i="80"/>
  <c r="S2087" i="80"/>
  <c r="R2087" i="80"/>
  <c r="R2101" i="80"/>
  <c r="S2101" i="80"/>
  <c r="S2109" i="80"/>
  <c r="R2109" i="80"/>
  <c r="S2142" i="80"/>
  <c r="R2142" i="80"/>
  <c r="S2305" i="80"/>
  <c r="R2305" i="80"/>
  <c r="R2309" i="80"/>
  <c r="S2347" i="80"/>
  <c r="R2347" i="80"/>
  <c r="S2349" i="80"/>
  <c r="R2349" i="80"/>
  <c r="S2357" i="80"/>
  <c r="R2357" i="80"/>
  <c r="R2361" i="80"/>
  <c r="R2367" i="80"/>
  <c r="S2367" i="80"/>
  <c r="R2375" i="80"/>
  <c r="S2381" i="80"/>
  <c r="R2381" i="80"/>
  <c r="R2385" i="80"/>
  <c r="S2385" i="80"/>
  <c r="S2389" i="80"/>
  <c r="R2389" i="80"/>
  <c r="S2425" i="80"/>
  <c r="R2425" i="80"/>
  <c r="R175" i="80"/>
  <c r="S147" i="80"/>
  <c r="S1036" i="80"/>
  <c r="S105" i="80"/>
  <c r="S974" i="80"/>
  <c r="R1211" i="80"/>
  <c r="S432" i="80"/>
  <c r="S73" i="80"/>
  <c r="S1329" i="80"/>
  <c r="R1080" i="80"/>
  <c r="R2303" i="80"/>
  <c r="R1267" i="80"/>
  <c r="S892" i="80"/>
  <c r="S129" i="80"/>
  <c r="S1323" i="80"/>
  <c r="S556" i="80"/>
  <c r="S2313" i="80"/>
  <c r="S634" i="80"/>
  <c r="S87" i="80"/>
  <c r="R592" i="80"/>
  <c r="S2289" i="80"/>
  <c r="R155" i="80"/>
  <c r="R2138" i="80"/>
  <c r="R950" i="80"/>
  <c r="S1101" i="80"/>
  <c r="S2207" i="80"/>
  <c r="S1353" i="80"/>
  <c r="S2391" i="80"/>
  <c r="S2355" i="80"/>
  <c r="S1301" i="80"/>
  <c r="R5" i="80"/>
  <c r="S5" i="80"/>
  <c r="S664" i="80"/>
  <c r="R664" i="80"/>
  <c r="S690" i="80"/>
  <c r="R690" i="80"/>
  <c r="R694" i="80"/>
  <c r="S694" i="80"/>
  <c r="R1105" i="80"/>
  <c r="S1105" i="80"/>
  <c r="R1109" i="80"/>
  <c r="R1119" i="80"/>
  <c r="S1119" i="80"/>
  <c r="R1125" i="80"/>
  <c r="S1125" i="80"/>
  <c r="R1135" i="80"/>
  <c r="S1135" i="80"/>
  <c r="R1149" i="80"/>
  <c r="R1171" i="80"/>
  <c r="S1171" i="80"/>
  <c r="R1215" i="80"/>
  <c r="S1215" i="80"/>
  <c r="R1223" i="80"/>
  <c r="S1223" i="80"/>
  <c r="S1255" i="80"/>
  <c r="R1255" i="80"/>
  <c r="R1259" i="80"/>
  <c r="S1259" i="80"/>
  <c r="S1263" i="80"/>
  <c r="R1263" i="80"/>
  <c r="R1275" i="80"/>
  <c r="S1275" i="80"/>
  <c r="R1279" i="80"/>
  <c r="S1279" i="80"/>
  <c r="R1283" i="80"/>
  <c r="S1283" i="80"/>
  <c r="R1287" i="80"/>
  <c r="S1287" i="80"/>
  <c r="R1299" i="80"/>
  <c r="S1299" i="80"/>
  <c r="S1303" i="80"/>
  <c r="R1303" i="80"/>
  <c r="R1311" i="80"/>
  <c r="S1311" i="80"/>
  <c r="R1331" i="80"/>
  <c r="R1339" i="80"/>
  <c r="S1339" i="80"/>
  <c r="S1343" i="80"/>
  <c r="S1347" i="80"/>
  <c r="R1347" i="80"/>
  <c r="S1351" i="80"/>
  <c r="R1351" i="80"/>
  <c r="S1719" i="80"/>
  <c r="R1719" i="80"/>
  <c r="R1723" i="80"/>
  <c r="S1723" i="80"/>
  <c r="S1731" i="80"/>
  <c r="R1731" i="80"/>
  <c r="R2265" i="80"/>
  <c r="S2265" i="80"/>
  <c r="R444" i="80"/>
  <c r="S1209" i="80"/>
  <c r="S1265" i="80"/>
  <c r="R474" i="80"/>
  <c r="R408" i="80"/>
  <c r="R570" i="80"/>
  <c r="S392" i="80"/>
  <c r="R684" i="80"/>
  <c r="S1291" i="80"/>
  <c r="S1273" i="80"/>
  <c r="R2219" i="80"/>
  <c r="R1335" i="80"/>
  <c r="R1201" i="80"/>
  <c r="R81" i="80"/>
  <c r="S93" i="80"/>
  <c r="R101" i="80"/>
  <c r="S101" i="80"/>
  <c r="S149" i="80"/>
  <c r="R159" i="80"/>
  <c r="S159" i="80"/>
  <c r="R171" i="80"/>
  <c r="R844" i="80"/>
  <c r="S844" i="80"/>
  <c r="R848" i="80"/>
  <c r="S848" i="80"/>
  <c r="S860" i="80"/>
  <c r="R860" i="80"/>
  <c r="R870" i="80"/>
  <c r="S870" i="80"/>
  <c r="R904" i="80"/>
  <c r="S904" i="80"/>
  <c r="R908" i="80"/>
  <c r="S924" i="80"/>
  <c r="R924" i="80"/>
  <c r="R938" i="80"/>
  <c r="R946" i="80"/>
  <c r="S946" i="80"/>
  <c r="R948" i="80"/>
  <c r="S948" i="80"/>
  <c r="R952" i="80"/>
  <c r="S952" i="80"/>
  <c r="R956" i="80"/>
  <c r="S956" i="80"/>
  <c r="R968" i="80"/>
  <c r="S968" i="80"/>
  <c r="R1983" i="80"/>
  <c r="S1983" i="80"/>
  <c r="R1991" i="80"/>
  <c r="S1991" i="80"/>
  <c r="S2001" i="80"/>
  <c r="R2001" i="80"/>
  <c r="R2029" i="80"/>
  <c r="S2029" i="80"/>
  <c r="R2035" i="80"/>
  <c r="S2035" i="80"/>
  <c r="R2039" i="80"/>
  <c r="S2039" i="80"/>
  <c r="R2085" i="80"/>
  <c r="S2085" i="80"/>
  <c r="S2144" i="80"/>
  <c r="R2144" i="80"/>
  <c r="R2174" i="80"/>
  <c r="S2174" i="80"/>
  <c r="S2287" i="80"/>
  <c r="R2287" i="80"/>
  <c r="S2299" i="80"/>
  <c r="R2299" i="80"/>
  <c r="R2307" i="80"/>
  <c r="S2319" i="80"/>
  <c r="R2319" i="80"/>
  <c r="R2323" i="80"/>
  <c r="S2323" i="80"/>
  <c r="R2337" i="80"/>
  <c r="S2337" i="80"/>
  <c r="R2373" i="80"/>
  <c r="R2383" i="80"/>
  <c r="S2383" i="80"/>
  <c r="R2403" i="80"/>
  <c r="S2403" i="80"/>
  <c r="R2417" i="80"/>
  <c r="S2417" i="80"/>
  <c r="R2588" i="80"/>
  <c r="S1307" i="80"/>
  <c r="S594" i="80"/>
  <c r="S25" i="80"/>
  <c r="S43" i="80"/>
  <c r="S1305" i="80"/>
  <c r="R2411" i="80"/>
  <c r="S1213" i="80"/>
  <c r="S17" i="80"/>
  <c r="S47" i="80"/>
  <c r="S466" i="80"/>
  <c r="S151" i="80"/>
  <c r="R2285" i="80"/>
  <c r="R2321" i="80"/>
  <c r="R930" i="80"/>
  <c r="S850" i="80"/>
  <c r="S638" i="80"/>
  <c r="R406" i="80"/>
  <c r="S1010" i="80"/>
  <c r="S1012" i="80"/>
  <c r="R2193" i="80"/>
  <c r="S1235" i="80"/>
  <c r="S2393" i="80"/>
  <c r="S2053" i="80"/>
  <c r="R1183" i="80"/>
  <c r="R1729" i="80"/>
  <c r="R1363" i="80"/>
  <c r="R1271" i="80"/>
  <c r="R1115" i="80"/>
  <c r="R2003" i="80"/>
  <c r="S89" i="80"/>
  <c r="R99" i="80"/>
  <c r="S1155" i="80"/>
  <c r="S97" i="80"/>
  <c r="S1070" i="80"/>
  <c r="R2105" i="80"/>
  <c r="S2407" i="80"/>
  <c r="S620" i="80"/>
  <c r="S1151" i="80"/>
  <c r="R504" i="80"/>
  <c r="S95" i="80"/>
  <c r="S502" i="80"/>
  <c r="S430" i="80"/>
  <c r="R2297" i="80"/>
  <c r="R402" i="80"/>
  <c r="S382" i="80"/>
  <c r="R536" i="80"/>
  <c r="S588" i="80"/>
  <c r="S944" i="80"/>
  <c r="R916" i="80"/>
  <c r="R928" i="80"/>
  <c r="R964" i="80"/>
  <c r="S434" i="80"/>
  <c r="S161" i="80"/>
  <c r="S1121" i="80"/>
  <c r="R986" i="80"/>
  <c r="R922" i="80"/>
  <c r="S942" i="80"/>
  <c r="S2371" i="80"/>
  <c r="R2315" i="80"/>
  <c r="R1337" i="80"/>
  <c r="S1103" i="80"/>
  <c r="S2345" i="80"/>
  <c r="S2007" i="80"/>
  <c r="R1727" i="80"/>
  <c r="R1355" i="80"/>
  <c r="R1297" i="80"/>
  <c r="S1269" i="80"/>
  <c r="R1107" i="80"/>
  <c r="R2343" i="80"/>
  <c r="R815" i="80"/>
  <c r="S815" i="80"/>
  <c r="S1818" i="80"/>
  <c r="S1882" i="80"/>
  <c r="R1882" i="80"/>
  <c r="R1898" i="80"/>
  <c r="S1930" i="80"/>
  <c r="R1930" i="80"/>
  <c r="R2486" i="80"/>
  <c r="S2486" i="80"/>
  <c r="R2546" i="80"/>
  <c r="S2546" i="80"/>
  <c r="S987" i="80"/>
  <c r="S2570" i="80"/>
  <c r="R2607" i="80"/>
  <c r="S654" i="80"/>
  <c r="R654" i="80"/>
  <c r="R656" i="80"/>
  <c r="S656" i="80"/>
  <c r="S763" i="80"/>
  <c r="R763" i="80"/>
  <c r="S825" i="80"/>
  <c r="R825" i="80"/>
  <c r="S1030" i="80"/>
  <c r="R1030" i="80"/>
  <c r="S1046" i="80"/>
  <c r="R1046" i="80"/>
  <c r="R1066" i="80"/>
  <c r="S1066" i="80"/>
  <c r="R1465" i="80"/>
  <c r="S1465" i="80"/>
  <c r="S1549" i="80"/>
  <c r="S1683" i="80"/>
  <c r="R1687" i="80"/>
  <c r="S1687" i="80"/>
  <c r="R1699" i="80"/>
  <c r="S1707" i="80"/>
  <c r="R1707" i="80"/>
  <c r="R1928" i="80"/>
  <c r="S1928" i="80"/>
  <c r="R2051" i="80"/>
  <c r="S2051" i="80"/>
  <c r="R2061" i="80"/>
  <c r="R2093" i="80"/>
  <c r="S2093" i="80"/>
  <c r="R2415" i="80"/>
  <c r="S2415" i="80"/>
  <c r="R2419" i="80"/>
  <c r="S2419" i="80"/>
  <c r="R2518" i="80"/>
  <c r="S2518" i="80"/>
  <c r="R751" i="80"/>
  <c r="R737" i="80"/>
  <c r="S77" i="80"/>
  <c r="S626" i="80"/>
  <c r="R6" i="80"/>
  <c r="S1064" i="80"/>
  <c r="R2079" i="80"/>
  <c r="R2594" i="80"/>
  <c r="S1016" i="80"/>
  <c r="R1048" i="80"/>
  <c r="S2575" i="80"/>
  <c r="R9" i="80"/>
  <c r="S514" i="80"/>
  <c r="S37" i="80"/>
  <c r="R576" i="80"/>
  <c r="S41" i="80"/>
  <c r="R1944" i="80"/>
  <c r="S1020" i="80"/>
  <c r="S538" i="80"/>
  <c r="R817" i="80"/>
  <c r="S1966" i="80"/>
  <c r="R668" i="80"/>
  <c r="S532" i="80"/>
  <c r="S1914" i="80"/>
  <c r="R1018" i="80"/>
  <c r="R540" i="80"/>
  <c r="R990" i="80"/>
  <c r="S2421" i="80"/>
  <c r="S1691" i="80"/>
  <c r="S2423" i="80"/>
  <c r="S2057" i="80"/>
  <c r="S1697" i="80"/>
  <c r="R1671" i="80"/>
  <c r="R720" i="80"/>
  <c r="R861" i="80"/>
  <c r="S861" i="80"/>
  <c r="R1102" i="80"/>
  <c r="R1110" i="80"/>
  <c r="S1110" i="80"/>
  <c r="R1118" i="80"/>
  <c r="S1118" i="80"/>
  <c r="S1124" i="80"/>
  <c r="R1124" i="80"/>
  <c r="R1148" i="80"/>
  <c r="S1148" i="80"/>
  <c r="R1150" i="80"/>
  <c r="S1150" i="80"/>
  <c r="R1168" i="80"/>
  <c r="S1749" i="80"/>
  <c r="R1749" i="80"/>
  <c r="S1765" i="80"/>
  <c r="R1785" i="80"/>
  <c r="S1785" i="80"/>
  <c r="S1797" i="80"/>
  <c r="R1797" i="80"/>
  <c r="R1837" i="80"/>
  <c r="S1837" i="80"/>
  <c r="S1867" i="80"/>
  <c r="R1883" i="80"/>
  <c r="S1883" i="80"/>
  <c r="R1992" i="80"/>
  <c r="S1992" i="80"/>
  <c r="S1996" i="80"/>
  <c r="R1996" i="80"/>
  <c r="R2004" i="80"/>
  <c r="S2012" i="80"/>
  <c r="R2012" i="80"/>
  <c r="R2592" i="80"/>
  <c r="S562" i="80"/>
  <c r="R562" i="80"/>
  <c r="S628" i="80"/>
  <c r="R628" i="80"/>
  <c r="R640" i="80"/>
  <c r="R799" i="80"/>
  <c r="S799" i="80"/>
  <c r="S1002" i="80"/>
  <c r="R1002" i="80"/>
  <c r="R1597" i="80"/>
  <c r="S1597" i="80"/>
  <c r="R1705" i="80"/>
  <c r="S1705" i="80"/>
  <c r="R1709" i="80"/>
  <c r="S1709" i="80"/>
  <c r="R1902" i="80"/>
  <c r="S1902" i="80"/>
  <c r="S1922" i="80"/>
  <c r="R1922" i="80"/>
  <c r="R2095" i="80"/>
  <c r="R2431" i="80"/>
  <c r="S2431" i="80"/>
  <c r="S1032" i="80"/>
  <c r="R564" i="80"/>
  <c r="S21" i="80"/>
  <c r="R1082" i="80"/>
  <c r="S630" i="80"/>
  <c r="S1391" i="80"/>
  <c r="S53" i="80"/>
  <c r="R33" i="80"/>
  <c r="S602" i="80"/>
  <c r="R2558" i="80"/>
  <c r="S1000" i="80"/>
  <c r="R85" i="80"/>
  <c r="S600" i="80"/>
  <c r="R672" i="80"/>
  <c r="R700" i="80"/>
  <c r="S534" i="80"/>
  <c r="R739" i="80"/>
  <c r="S674" i="80"/>
  <c r="R522" i="80"/>
  <c r="R67" i="80"/>
  <c r="R1086" i="80"/>
  <c r="S775" i="80"/>
  <c r="R632" i="80"/>
  <c r="S31" i="80"/>
  <c r="R2569" i="80"/>
  <c r="S805" i="80"/>
  <c r="R2573" i="80"/>
  <c r="S51" i="80"/>
  <c r="S568" i="80"/>
  <c r="S2542" i="80"/>
  <c r="R69" i="80"/>
  <c r="R811" i="80"/>
  <c r="R19" i="80"/>
  <c r="S807" i="80"/>
  <c r="S554" i="80"/>
  <c r="R696" i="80"/>
  <c r="R678" i="80"/>
  <c r="R791" i="80"/>
  <c r="S574" i="80"/>
  <c r="R1024" i="80"/>
  <c r="S797" i="80"/>
  <c r="R749" i="80"/>
  <c r="R688" i="80"/>
  <c r="S670" i="80"/>
  <c r="S584" i="80"/>
  <c r="R682" i="80"/>
  <c r="R590" i="80"/>
  <c r="S365" i="80"/>
  <c r="R1954" i="80"/>
  <c r="S1026" i="80"/>
  <c r="S2055" i="80"/>
  <c r="S2429" i="80"/>
  <c r="R2083" i="80"/>
  <c r="R1725" i="80"/>
  <c r="S1535" i="80"/>
  <c r="S787" i="80"/>
  <c r="R2433" i="80"/>
  <c r="S2089" i="80"/>
  <c r="S1711" i="80"/>
  <c r="S1517" i="80"/>
  <c r="R1062" i="80"/>
  <c r="S1956" i="80"/>
  <c r="S2567" i="80"/>
  <c r="R2556" i="80"/>
  <c r="S1726" i="80"/>
  <c r="R1726" i="80"/>
  <c r="R1732" i="80"/>
  <c r="S1732" i="80"/>
  <c r="R2133" i="80"/>
  <c r="S2139" i="80"/>
  <c r="R2139" i="80"/>
  <c r="R2300" i="80"/>
  <c r="S2308" i="80"/>
  <c r="R2308" i="80"/>
  <c r="R2316" i="80"/>
  <c r="S2316" i="80"/>
  <c r="R2491" i="80"/>
  <c r="S2491" i="80"/>
  <c r="S1197" i="80"/>
  <c r="R1197" i="80"/>
  <c r="R1219" i="80"/>
  <c r="S1219" i="80"/>
  <c r="S1357" i="80"/>
  <c r="S1740" i="80"/>
  <c r="R1740" i="80"/>
  <c r="S1742" i="80"/>
  <c r="R1742" i="80"/>
  <c r="R2027" i="80"/>
  <c r="S2027" i="80"/>
  <c r="S2037" i="80"/>
  <c r="R2037" i="80"/>
  <c r="S2406" i="80"/>
  <c r="R2406" i="80"/>
  <c r="S200" i="80"/>
  <c r="S206" i="80"/>
  <c r="R206" i="80"/>
  <c r="S702" i="80"/>
  <c r="R702" i="80"/>
  <c r="R716" i="80"/>
  <c r="S716" i="80"/>
  <c r="R724" i="80"/>
  <c r="S724" i="80"/>
  <c r="S943" i="80"/>
  <c r="R943" i="80"/>
  <c r="R955" i="80"/>
  <c r="S963" i="80"/>
  <c r="R963" i="80"/>
  <c r="R971" i="80"/>
  <c r="S971" i="80"/>
  <c r="S975" i="80"/>
  <c r="R975" i="80"/>
  <c r="S1421" i="80"/>
  <c r="R1421" i="80"/>
  <c r="R1503" i="80"/>
  <c r="S1511" i="80"/>
  <c r="R1511" i="80"/>
  <c r="S1515" i="80"/>
  <c r="R1515" i="80"/>
  <c r="S1529" i="80"/>
  <c r="R1529" i="80"/>
  <c r="R1543" i="80"/>
  <c r="S1543" i="80"/>
  <c r="R1611" i="80"/>
  <c r="S1611" i="80"/>
  <c r="R1617" i="80"/>
  <c r="S1617" i="80"/>
  <c r="S1625" i="80"/>
  <c r="R1625" i="80"/>
  <c r="R1639" i="80"/>
  <c r="S1639" i="80"/>
  <c r="R1669" i="80"/>
  <c r="R2229" i="80"/>
  <c r="S2229" i="80"/>
  <c r="R2247" i="80"/>
  <c r="S2251" i="80"/>
  <c r="R2251" i="80"/>
  <c r="R2259" i="80"/>
  <c r="S2259" i="80"/>
  <c r="S967" i="80"/>
  <c r="R2271" i="80"/>
  <c r="S198" i="80"/>
  <c r="S941" i="80"/>
  <c r="R718" i="80"/>
  <c r="R2217" i="80"/>
  <c r="S1661" i="80"/>
  <c r="S1551" i="80"/>
  <c r="R1513" i="80"/>
  <c r="R2255" i="80"/>
  <c r="R2257" i="80"/>
  <c r="S1679" i="80"/>
  <c r="R1553" i="80"/>
  <c r="R1523" i="80"/>
  <c r="R1521" i="80"/>
  <c r="R2292" i="80"/>
  <c r="S2292" i="80"/>
  <c r="S2294" i="80"/>
  <c r="R2294" i="80"/>
  <c r="R2296" i="80"/>
  <c r="S2296" i="80"/>
  <c r="S2330" i="80"/>
  <c r="R2330" i="80"/>
  <c r="R2332" i="80"/>
  <c r="S2332" i="80"/>
  <c r="R2342" i="80"/>
  <c r="S2342" i="80"/>
  <c r="S2352" i="80"/>
  <c r="R2352" i="80"/>
  <c r="S2354" i="80"/>
  <c r="R2354" i="80"/>
  <c r="S2356" i="80"/>
  <c r="R2356" i="80"/>
  <c r="S2360" i="80"/>
  <c r="R2360" i="80"/>
  <c r="R2362" i="80"/>
  <c r="S2362" i="80"/>
  <c r="S2364" i="80"/>
  <c r="R2364" i="80"/>
  <c r="S2366" i="80"/>
  <c r="R2376" i="80"/>
  <c r="S2376" i="80"/>
  <c r="S2378" i="80"/>
  <c r="R2378" i="80"/>
  <c r="R2512" i="80"/>
  <c r="S2512" i="80"/>
  <c r="R2516" i="80"/>
  <c r="S2516" i="80"/>
  <c r="R2520" i="80"/>
  <c r="S2520" i="80"/>
  <c r="R2522" i="80"/>
  <c r="S2524" i="80"/>
  <c r="R2524" i="80"/>
  <c r="R2530" i="80"/>
  <c r="S2544" i="80"/>
  <c r="R2544" i="80"/>
  <c r="S2550" i="80"/>
  <c r="R2550" i="80"/>
  <c r="S2552" i="80"/>
  <c r="R2552" i="80"/>
  <c r="S196" i="80"/>
  <c r="R196" i="80"/>
  <c r="R945" i="80"/>
  <c r="S945" i="80"/>
  <c r="R961" i="80"/>
  <c r="S961" i="80"/>
  <c r="R969" i="80"/>
  <c r="S969" i="80"/>
  <c r="S1369" i="80"/>
  <c r="R1369" i="80"/>
  <c r="S1505" i="80"/>
  <c r="R1505" i="80"/>
  <c r="R1541" i="80"/>
  <c r="S1541" i="80"/>
  <c r="S1557" i="80"/>
  <c r="R1627" i="80"/>
  <c r="S1627" i="80"/>
  <c r="R1643" i="80"/>
  <c r="S1643" i="80"/>
  <c r="S2187" i="80"/>
  <c r="S2213" i="80"/>
  <c r="R2213" i="80"/>
  <c r="S2221" i="80"/>
  <c r="R2221" i="80"/>
  <c r="S2231" i="80"/>
  <c r="R2231" i="80"/>
  <c r="R2612" i="80"/>
  <c r="S2612" i="80"/>
  <c r="R202" i="80"/>
  <c r="S202" i="80"/>
  <c r="S208" i="80"/>
  <c r="R208" i="80"/>
  <c r="S714" i="80"/>
  <c r="R714" i="80"/>
  <c r="R722" i="80"/>
  <c r="S722" i="80"/>
  <c r="R959" i="80"/>
  <c r="S959" i="80"/>
  <c r="S1525" i="80"/>
  <c r="R1525" i="80"/>
  <c r="R1531" i="80"/>
  <c r="S1531" i="80"/>
  <c r="S1545" i="80"/>
  <c r="R1545" i="80"/>
  <c r="S1561" i="80"/>
  <c r="R1561" i="80"/>
  <c r="R1637" i="80"/>
  <c r="S1637" i="80"/>
  <c r="S1645" i="80"/>
  <c r="R1645" i="80"/>
  <c r="S1681" i="80"/>
  <c r="R2122" i="80"/>
  <c r="S2122" i="80"/>
  <c r="S2261" i="80"/>
  <c r="R2261" i="80"/>
  <c r="R2209" i="80"/>
  <c r="R1371" i="80"/>
  <c r="R2189" i="80"/>
  <c r="S1463" i="80"/>
  <c r="R712" i="80"/>
  <c r="R979" i="80"/>
  <c r="S937" i="80"/>
  <c r="S1547" i="80"/>
  <c r="R1479" i="80"/>
  <c r="S2249" i="80"/>
  <c r="R1675" i="80"/>
  <c r="R1383" i="80"/>
  <c r="R2205" i="80"/>
  <c r="S1647" i="80"/>
  <c r="R1537" i="80"/>
  <c r="R1507" i="80"/>
  <c r="R121" i="80"/>
  <c r="S123" i="80"/>
  <c r="R123" i="80"/>
  <c r="S125" i="80"/>
  <c r="R125" i="80"/>
  <c r="R137" i="80"/>
  <c r="S137" i="80"/>
  <c r="R139" i="80"/>
  <c r="S139" i="80"/>
  <c r="R163" i="80"/>
  <c r="S163" i="80"/>
  <c r="R165" i="80"/>
  <c r="R167" i="80"/>
  <c r="S167" i="80"/>
  <c r="R185" i="80"/>
  <c r="S185" i="80"/>
  <c r="R726" i="80"/>
  <c r="S726" i="80"/>
  <c r="R1381" i="80"/>
  <c r="S1381" i="80"/>
  <c r="R1527" i="80"/>
  <c r="S1527" i="80"/>
  <c r="S1649" i="80"/>
  <c r="R1649" i="80"/>
  <c r="S1657" i="80"/>
  <c r="S1673" i="80"/>
  <c r="R1673" i="80"/>
  <c r="S1677" i="80"/>
  <c r="S2225" i="80"/>
  <c r="R2225" i="80"/>
  <c r="S2253" i="80"/>
  <c r="R2253" i="80"/>
  <c r="S2263" i="80"/>
  <c r="R2263" i="80"/>
  <c r="R2269" i="80"/>
  <c r="S2269" i="80"/>
  <c r="R1411" i="80"/>
  <c r="S1389" i="80"/>
  <c r="S1425" i="80"/>
  <c r="R951" i="80"/>
  <c r="S957" i="80"/>
  <c r="R710" i="80"/>
  <c r="R2239" i="80"/>
  <c r="R1539" i="80"/>
  <c r="S1635" i="80"/>
  <c r="S2243" i="80"/>
  <c r="S1667" i="80"/>
  <c r="R1605" i="80"/>
  <c r="R1519" i="80"/>
  <c r="R1631" i="80"/>
  <c r="S1533" i="80"/>
  <c r="R42" i="80"/>
  <c r="S42" i="80"/>
  <c r="R46" i="80"/>
  <c r="S46" i="80"/>
  <c r="S66" i="80"/>
  <c r="R66" i="80"/>
  <c r="R68" i="80"/>
  <c r="R78" i="80"/>
  <c r="S78" i="80"/>
  <c r="S82" i="80"/>
  <c r="R82" i="80"/>
  <c r="S665" i="80"/>
  <c r="S354" i="80"/>
  <c r="S1226" i="80"/>
  <c r="R551" i="80"/>
  <c r="R599" i="80"/>
  <c r="S368" i="80"/>
  <c r="R523" i="80"/>
  <c r="S997" i="80"/>
  <c r="S1001" i="80"/>
  <c r="R378" i="80"/>
  <c r="R1296" i="80"/>
  <c r="S752" i="80"/>
  <c r="S643" i="80"/>
  <c r="S621" i="80"/>
  <c r="R553" i="80"/>
  <c r="S559" i="80"/>
  <c r="R639" i="80"/>
  <c r="S1340" i="80"/>
  <c r="S1268" i="80"/>
  <c r="S1250" i="80"/>
  <c r="R2148" i="80"/>
  <c r="R1034" i="80"/>
  <c r="S1034" i="80"/>
  <c r="S1207" i="80"/>
  <c r="R1759" i="80"/>
  <c r="S1759" i="80"/>
  <c r="R1767" i="80"/>
  <c r="S1775" i="80"/>
  <c r="R1775" i="80"/>
  <c r="S1799" i="80"/>
  <c r="R1799" i="80"/>
  <c r="R1811" i="80"/>
  <c r="S1811" i="80"/>
  <c r="S1865" i="80"/>
  <c r="R1865" i="80"/>
  <c r="S1869" i="80"/>
  <c r="R1869" i="80"/>
  <c r="R1871" i="80"/>
  <c r="S1889" i="80"/>
  <c r="R1889" i="80"/>
  <c r="R1893" i="80"/>
  <c r="S1916" i="80"/>
  <c r="R1916" i="80"/>
  <c r="S1918" i="80"/>
  <c r="R1918" i="80"/>
  <c r="S1920" i="80"/>
  <c r="R1920" i="80"/>
  <c r="R1924" i="80"/>
  <c r="S1924" i="80"/>
  <c r="R1932" i="80"/>
  <c r="S1932" i="80"/>
  <c r="R2454" i="80"/>
  <c r="R2462" i="80"/>
  <c r="S2462" i="80"/>
  <c r="R1240" i="80"/>
  <c r="S1240" i="80"/>
  <c r="S2028" i="80"/>
  <c r="R2028" i="80"/>
  <c r="S2152" i="80"/>
  <c r="R2152" i="80"/>
  <c r="R2154" i="80"/>
  <c r="S2154" i="80"/>
  <c r="R2489" i="80"/>
  <c r="S2489" i="80"/>
  <c r="R2593" i="80"/>
  <c r="R926" i="80"/>
  <c r="S926" i="80"/>
  <c r="S1113" i="80"/>
  <c r="R1123" i="80"/>
  <c r="S1123" i="80"/>
  <c r="S1139" i="80"/>
  <c r="R1139" i="80"/>
  <c r="S1686" i="80"/>
  <c r="S1690" i="80"/>
  <c r="R1981" i="80"/>
  <c r="S1981" i="80"/>
  <c r="R1995" i="80"/>
  <c r="S1995" i="80"/>
  <c r="S2025" i="80"/>
  <c r="R2025" i="80"/>
  <c r="R2076" i="80"/>
  <c r="S2076" i="80"/>
  <c r="R2325" i="80"/>
  <c r="S2325" i="80"/>
  <c r="S2420" i="80"/>
  <c r="R2420" i="80"/>
  <c r="S2568" i="80"/>
  <c r="R2104" i="80"/>
  <c r="R2258" i="80"/>
  <c r="S470" i="80"/>
  <c r="R470" i="80"/>
  <c r="R1185" i="80"/>
  <c r="S1185" i="80"/>
  <c r="S1336" i="80"/>
  <c r="R1352" i="80"/>
  <c r="R1356" i="80"/>
  <c r="S1356" i="80"/>
  <c r="R1358" i="80"/>
  <c r="S1358" i="80"/>
  <c r="R1443" i="80"/>
  <c r="S1443" i="80"/>
  <c r="S1471" i="80"/>
  <c r="R1471" i="80"/>
  <c r="S1475" i="80"/>
  <c r="R1475" i="80"/>
  <c r="R1477" i="80"/>
  <c r="S1708" i="80"/>
  <c r="R1708" i="80"/>
  <c r="S1716" i="80"/>
  <c r="R1716" i="80"/>
  <c r="R1737" i="80"/>
  <c r="S1737" i="80"/>
  <c r="S2502" i="80"/>
  <c r="S1459" i="80"/>
  <c r="R856" i="80"/>
  <c r="S458" i="80"/>
  <c r="S1433" i="80"/>
  <c r="S1328" i="80"/>
  <c r="S221" i="80"/>
  <c r="S64" i="80"/>
  <c r="S460" i="80"/>
  <c r="S829" i="80"/>
  <c r="R233" i="80"/>
  <c r="R1447" i="80"/>
  <c r="S1429" i="80"/>
  <c r="S1437" i="80"/>
  <c r="R1493" i="80"/>
  <c r="S1565" i="80"/>
  <c r="R1565" i="80"/>
  <c r="S1587" i="80"/>
  <c r="R1587" i="80"/>
  <c r="S1591" i="80"/>
  <c r="R1599" i="80"/>
  <c r="S1599" i="80"/>
  <c r="R1601" i="80"/>
  <c r="S1609" i="80"/>
  <c r="R1609" i="80"/>
  <c r="R1613" i="80"/>
  <c r="S1613" i="80"/>
  <c r="R1629" i="80"/>
  <c r="S1629" i="80"/>
  <c r="R2097" i="80"/>
  <c r="S2116" i="80"/>
  <c r="R2116" i="80"/>
  <c r="R2199" i="80"/>
  <c r="S2199" i="80"/>
  <c r="S2235" i="80"/>
  <c r="R2235" i="80"/>
  <c r="R2432" i="80"/>
  <c r="S2432" i="80"/>
  <c r="R2440" i="80"/>
  <c r="S2440" i="80"/>
  <c r="R2442" i="80"/>
  <c r="S2446" i="80"/>
  <c r="R2446" i="80"/>
  <c r="R2495" i="80"/>
  <c r="R2599" i="80"/>
  <c r="S2599" i="80"/>
  <c r="S2601" i="80"/>
  <c r="R2601" i="80"/>
  <c r="S2614" i="80"/>
  <c r="R2614" i="80"/>
  <c r="S695" i="80"/>
  <c r="S681" i="80"/>
  <c r="S669" i="80"/>
  <c r="R239" i="80"/>
  <c r="R164" i="80"/>
  <c r="S450" i="80"/>
  <c r="R858" i="80"/>
  <c r="S62" i="80"/>
  <c r="S1312" i="80"/>
  <c r="S614" i="80"/>
  <c r="R2" i="80"/>
  <c r="S624" i="80"/>
  <c r="S616" i="80"/>
  <c r="R229" i="80"/>
  <c r="R2626" i="80"/>
  <c r="S1435" i="80"/>
  <c r="S480" i="80"/>
  <c r="S490" i="80"/>
  <c r="R1320" i="80"/>
  <c r="R679" i="80"/>
  <c r="R20" i="80"/>
  <c r="S1332" i="80"/>
  <c r="S1318" i="80"/>
  <c r="R2293" i="80"/>
  <c r="R4" i="80"/>
  <c r="R636" i="80"/>
  <c r="S648" i="80"/>
  <c r="R18" i="80"/>
  <c r="S888" i="80"/>
  <c r="R890" i="80"/>
  <c r="R606" i="80"/>
  <c r="S882" i="80"/>
  <c r="R874" i="80"/>
  <c r="S660" i="80"/>
  <c r="S652" i="80"/>
  <c r="S494" i="80"/>
  <c r="S476" i="80"/>
  <c r="S446" i="80"/>
  <c r="S227" i="80"/>
  <c r="S217" i="80"/>
  <c r="S884" i="80"/>
  <c r="S622" i="80"/>
  <c r="S1712" i="80"/>
  <c r="S1326" i="80"/>
  <c r="R1220" i="80"/>
  <c r="S2197" i="80"/>
  <c r="R1581" i="80"/>
  <c r="S1195" i="80"/>
  <c r="S2099" i="80"/>
  <c r="R1621" i="80"/>
  <c r="S1575" i="80"/>
  <c r="R2203" i="80"/>
  <c r="S1743" i="80"/>
  <c r="S1623" i="80"/>
  <c r="S1461" i="80"/>
  <c r="R2288" i="80"/>
  <c r="S306" i="80"/>
  <c r="R306" i="80"/>
  <c r="S1530" i="80"/>
  <c r="R1530" i="80"/>
  <c r="S1532" i="80"/>
  <c r="S1550" i="80"/>
  <c r="R1550" i="80"/>
  <c r="R1793" i="80"/>
  <c r="S1793" i="80"/>
  <c r="S1801" i="80"/>
  <c r="R1801" i="80"/>
  <c r="S1807" i="80"/>
  <c r="R1807" i="80"/>
  <c r="S1813" i="80"/>
  <c r="R1813" i="80"/>
  <c r="R1859" i="80"/>
  <c r="S1879" i="80"/>
  <c r="R1879" i="80"/>
  <c r="R1891" i="80"/>
  <c r="S1904" i="80"/>
  <c r="R1904" i="80"/>
  <c r="S1906" i="80"/>
  <c r="R1906" i="80"/>
  <c r="R1908" i="80"/>
  <c r="S1908" i="80"/>
  <c r="S1968" i="80"/>
  <c r="R1968" i="80"/>
  <c r="R1999" i="80"/>
  <c r="S1999" i="80"/>
  <c r="R2005" i="80"/>
  <c r="S2005" i="80"/>
  <c r="S2009" i="80"/>
  <c r="R2009" i="80"/>
  <c r="R2015" i="80"/>
  <c r="S2015" i="80"/>
  <c r="S2017" i="80"/>
  <c r="R2017" i="80"/>
  <c r="S2021" i="80"/>
  <c r="S2048" i="80"/>
  <c r="R2048" i="80"/>
  <c r="R2052" i="80"/>
  <c r="S2052" i="80"/>
  <c r="S2068" i="80"/>
  <c r="R2068" i="80"/>
  <c r="S2074" i="80"/>
  <c r="R2074" i="80"/>
  <c r="S2172" i="80"/>
  <c r="S2176" i="80"/>
  <c r="R2176" i="80"/>
  <c r="S2374" i="80"/>
  <c r="R2374" i="80"/>
  <c r="R2380" i="80"/>
  <c r="S2384" i="80"/>
  <c r="R2384" i="80"/>
  <c r="R2386" i="80"/>
  <c r="R2388" i="80"/>
  <c r="S2388" i="80"/>
  <c r="S1181" i="80"/>
  <c r="R1181" i="80"/>
  <c r="R1216" i="80"/>
  <c r="S1216" i="80"/>
  <c r="S1245" i="80"/>
  <c r="R1308" i="80"/>
  <c r="S1308" i="80"/>
  <c r="S1346" i="80"/>
  <c r="R1346" i="80"/>
  <c r="R1350" i="80"/>
  <c r="S1350" i="80"/>
  <c r="S1354" i="80"/>
  <c r="R1354" i="80"/>
  <c r="S1449" i="80"/>
  <c r="R1449" i="80"/>
  <c r="S1473" i="80"/>
  <c r="R1485" i="80"/>
  <c r="S1485" i="80"/>
  <c r="S1489" i="80"/>
  <c r="S1710" i="80"/>
  <c r="S1714" i="80"/>
  <c r="R1714" i="80"/>
  <c r="S1772" i="80"/>
  <c r="R1772" i="80"/>
  <c r="S2608" i="80"/>
  <c r="R442" i="80"/>
  <c r="S496" i="80"/>
  <c r="R251" i="80"/>
  <c r="R54" i="80"/>
  <c r="S886" i="80"/>
  <c r="S484" i="80"/>
  <c r="R462" i="80"/>
  <c r="S671" i="80"/>
  <c r="R1322" i="80"/>
  <c r="R8" i="80"/>
  <c r="S8" i="80"/>
  <c r="S1559" i="80"/>
  <c r="S1563" i="80"/>
  <c r="R1563" i="80"/>
  <c r="S1579" i="80"/>
  <c r="R1579" i="80"/>
  <c r="S1607" i="80"/>
  <c r="R1607" i="80"/>
  <c r="R1615" i="80"/>
  <c r="S1615" i="80"/>
  <c r="R1900" i="80"/>
  <c r="S1900" i="80"/>
  <c r="R2040" i="80"/>
  <c r="S2040" i="80"/>
  <c r="S2044" i="80"/>
  <c r="R2044" i="80"/>
  <c r="R2191" i="80"/>
  <c r="S2191" i="80"/>
  <c r="S2227" i="80"/>
  <c r="R2227" i="80"/>
  <c r="R2233" i="80"/>
  <c r="S2233" i="80"/>
  <c r="S2241" i="80"/>
  <c r="R2241" i="80"/>
  <c r="S2286" i="80"/>
  <c r="R2286" i="80"/>
  <c r="R2430" i="80"/>
  <c r="S2430" i="80"/>
  <c r="S2438" i="80"/>
  <c r="S2622" i="80"/>
  <c r="R2622" i="80"/>
  <c r="R488" i="80"/>
  <c r="R454" i="80"/>
  <c r="S145" i="80"/>
  <c r="S864" i="80"/>
  <c r="S618" i="80"/>
  <c r="S1253" i="80"/>
  <c r="S29" i="80"/>
  <c r="S56" i="80"/>
  <c r="S1251" i="80"/>
  <c r="R2618" i="80"/>
  <c r="S1431" i="80"/>
  <c r="S1362" i="80"/>
  <c r="S1457" i="80"/>
  <c r="S492" i="80"/>
  <c r="S1090" i="80"/>
  <c r="R464" i="80"/>
  <c r="S827" i="80"/>
  <c r="S440" i="80"/>
  <c r="S831" i="80"/>
  <c r="S181" i="80"/>
  <c r="R261" i="80"/>
  <c r="R247" i="80"/>
  <c r="R500" i="80"/>
  <c r="R699" i="80"/>
  <c r="R644" i="80"/>
  <c r="S259" i="80"/>
  <c r="R241" i="80"/>
  <c r="R880" i="80"/>
  <c r="S872" i="80"/>
  <c r="S253" i="80"/>
  <c r="R691" i="80"/>
  <c r="R1314" i="80"/>
  <c r="S486" i="80"/>
  <c r="S1495" i="80"/>
  <c r="S2195" i="80"/>
  <c r="S1497" i="80"/>
  <c r="R2103" i="80"/>
  <c r="S1619" i="80"/>
  <c r="S1595" i="80"/>
  <c r="R1718" i="80"/>
  <c r="S2284" i="80"/>
  <c r="R2504" i="80"/>
  <c r="S2038" i="80"/>
  <c r="R973" i="80"/>
  <c r="S973" i="80"/>
  <c r="R983" i="80"/>
  <c r="S983" i="80"/>
  <c r="S1050" i="80"/>
  <c r="R1050" i="80"/>
  <c r="R1054" i="80"/>
  <c r="S1054" i="80"/>
  <c r="R1056" i="80"/>
  <c r="S1056" i="80"/>
  <c r="S1060" i="80"/>
  <c r="S1129" i="80"/>
  <c r="S1131" i="80"/>
  <c r="R1137" i="80"/>
  <c r="S1137" i="80"/>
  <c r="R1141" i="80"/>
  <c r="S1141" i="80"/>
  <c r="R1143" i="80"/>
  <c r="S1143" i="80"/>
  <c r="S1145" i="80"/>
  <c r="R1177" i="80"/>
  <c r="R1200" i="80"/>
  <c r="S1200" i="80"/>
  <c r="R1212" i="80"/>
  <c r="S1212" i="80"/>
  <c r="R1214" i="80"/>
  <c r="R1264" i="80"/>
  <c r="S1264" i="80"/>
  <c r="S1290" i="80"/>
  <c r="R1300" i="80"/>
  <c r="R1367" i="80"/>
  <c r="S1367" i="80"/>
  <c r="S1373" i="80"/>
  <c r="R1377" i="80"/>
  <c r="S1377" i="80"/>
  <c r="S1379" i="80"/>
  <c r="R1379" i="80"/>
  <c r="R1385" i="80"/>
  <c r="S1385" i="80"/>
  <c r="R1387" i="80"/>
  <c r="S1387" i="80"/>
  <c r="S1407" i="80"/>
  <c r="R1407" i="80"/>
  <c r="S1413" i="80"/>
  <c r="R1413" i="80"/>
  <c r="S1754" i="80"/>
  <c r="R1754" i="80"/>
  <c r="S1760" i="80"/>
  <c r="S1768" i="80"/>
  <c r="S2304" i="80"/>
  <c r="R2304" i="80"/>
  <c r="R1019" i="80"/>
  <c r="S1019" i="80"/>
  <c r="R1106" i="80"/>
  <c r="S1630" i="80"/>
  <c r="R1630" i="80"/>
  <c r="S1634" i="80"/>
  <c r="R1634" i="80"/>
  <c r="S1650" i="80"/>
  <c r="R1693" i="80"/>
  <c r="R1730" i="80"/>
  <c r="S1814" i="80"/>
  <c r="R1814" i="80"/>
  <c r="S1976" i="80"/>
  <c r="R1976" i="80"/>
  <c r="S1986" i="80"/>
  <c r="R1986" i="80"/>
  <c r="R1988" i="80"/>
  <c r="S1988" i="80"/>
  <c r="S2188" i="80"/>
  <c r="R2188" i="80"/>
  <c r="R2190" i="80"/>
  <c r="R2206" i="80"/>
  <c r="S2206" i="80"/>
  <c r="R2210" i="80"/>
  <c r="S2210" i="80"/>
  <c r="R2216" i="80"/>
  <c r="R2472" i="80"/>
  <c r="S2472" i="80"/>
  <c r="R2476" i="80"/>
  <c r="S2476" i="80"/>
  <c r="R2478" i="80"/>
  <c r="S2478" i="80"/>
  <c r="S741" i="80"/>
  <c r="R741" i="80"/>
  <c r="R927" i="80"/>
  <c r="S927" i="80"/>
  <c r="R1498" i="80"/>
  <c r="S1498" i="80"/>
  <c r="R1658" i="80"/>
  <c r="S1658" i="80"/>
  <c r="R1666" i="80"/>
  <c r="S1666" i="80"/>
  <c r="S1672" i="80"/>
  <c r="R1672" i="80"/>
  <c r="S1682" i="80"/>
  <c r="R1682" i="80"/>
  <c r="R1777" i="80"/>
  <c r="S1777" i="80"/>
  <c r="S1828" i="80"/>
  <c r="S2112" i="80"/>
  <c r="R2112" i="80"/>
  <c r="S2224" i="80"/>
  <c r="R2224" i="80"/>
  <c r="S2244" i="80"/>
  <c r="R2244" i="80"/>
  <c r="S2246" i="80"/>
  <c r="R2246" i="80"/>
  <c r="S2256" i="80"/>
  <c r="R2256" i="80"/>
  <c r="S2412" i="80"/>
  <c r="S2416" i="80"/>
  <c r="R2416" i="80"/>
  <c r="R2494" i="80"/>
  <c r="S2494" i="80"/>
  <c r="R398" i="80"/>
  <c r="S1076" i="80"/>
  <c r="S2060" i="80"/>
  <c r="S2198" i="80"/>
  <c r="R2272" i="80"/>
  <c r="R1604" i="80"/>
  <c r="S1604" i="80"/>
  <c r="S1608" i="80"/>
  <c r="R1608" i="80"/>
  <c r="S1614" i="80"/>
  <c r="S1616" i="80"/>
  <c r="R1616" i="80"/>
  <c r="S1622" i="80"/>
  <c r="R1622" i="80"/>
  <c r="R1655" i="80"/>
  <c r="S1655" i="80"/>
  <c r="R1659" i="80"/>
  <c r="S1659" i="80"/>
  <c r="R1663" i="80"/>
  <c r="S1663" i="80"/>
  <c r="R1735" i="80"/>
  <c r="S1735" i="80"/>
  <c r="S1771" i="80"/>
  <c r="R1771" i="80"/>
  <c r="S1798" i="80"/>
  <c r="R1798" i="80"/>
  <c r="S1808" i="80"/>
  <c r="R1808" i="80"/>
  <c r="R1819" i="80"/>
  <c r="S1819" i="80"/>
  <c r="R1823" i="80"/>
  <c r="S1823" i="80"/>
  <c r="S1825" i="80"/>
  <c r="R1825" i="80"/>
  <c r="S1841" i="80"/>
  <c r="R1841" i="80"/>
  <c r="S1847" i="80"/>
  <c r="R1847" i="80"/>
  <c r="S1849" i="80"/>
  <c r="R1849" i="80"/>
  <c r="R1855" i="80"/>
  <c r="S1855" i="80"/>
  <c r="R1892" i="80"/>
  <c r="S1892" i="80"/>
  <c r="R1905" i="80"/>
  <c r="S1905" i="80"/>
  <c r="R2372" i="80"/>
  <c r="S2372" i="80"/>
  <c r="R2395" i="80"/>
  <c r="S2395" i="80"/>
  <c r="S2410" i="80"/>
  <c r="R2410" i="80"/>
  <c r="R2445" i="80"/>
  <c r="S2445" i="80"/>
  <c r="R2449" i="80"/>
  <c r="S2449" i="80"/>
  <c r="R2464" i="80"/>
  <c r="S2464" i="80"/>
  <c r="S13" i="80"/>
  <c r="R65" i="80"/>
  <c r="R2606" i="80"/>
  <c r="S2399" i="80"/>
  <c r="R1827" i="80"/>
  <c r="R2604" i="80"/>
  <c r="R2596" i="80"/>
  <c r="S63" i="80"/>
  <c r="R1806" i="80"/>
  <c r="S260" i="80"/>
  <c r="R1812" i="80"/>
  <c r="R1796" i="80"/>
  <c r="S2441" i="80"/>
  <c r="S88" i="80"/>
  <c r="R88" i="80"/>
  <c r="S265" i="80"/>
  <c r="R265" i="80"/>
  <c r="R267" i="80"/>
  <c r="S267" i="80"/>
  <c r="R269" i="80"/>
  <c r="S269" i="80"/>
  <c r="S271" i="80"/>
  <c r="R271" i="80"/>
  <c r="R343" i="80"/>
  <c r="S343" i="80"/>
  <c r="R345" i="80"/>
  <c r="S345" i="80"/>
  <c r="S1934" i="80"/>
  <c r="R1934" i="80"/>
  <c r="R1936" i="80"/>
  <c r="S1936" i="80"/>
  <c r="S2020" i="80"/>
  <c r="R2020" i="80"/>
  <c r="S2024" i="80"/>
  <c r="R2024" i="80"/>
  <c r="R2043" i="80"/>
  <c r="S2043" i="80"/>
  <c r="S2056" i="80"/>
  <c r="R2056" i="80"/>
  <c r="S2069" i="80"/>
  <c r="R2069" i="80"/>
  <c r="S2073" i="80"/>
  <c r="R2073" i="80"/>
  <c r="R2075" i="80"/>
  <c r="S2075" i="80"/>
  <c r="S2100" i="80"/>
  <c r="R2100" i="80"/>
  <c r="S2102" i="80"/>
  <c r="R2102" i="80"/>
  <c r="S2113" i="80"/>
  <c r="R2113" i="80"/>
  <c r="R10" i="80"/>
  <c r="S10" i="80"/>
  <c r="S61" i="80"/>
  <c r="R61" i="80"/>
  <c r="R258" i="80"/>
  <c r="S258" i="80"/>
  <c r="R1602" i="80"/>
  <c r="S1602" i="80"/>
  <c r="R1610" i="80"/>
  <c r="S1610" i="80"/>
  <c r="R1626" i="80"/>
  <c r="S1626" i="80"/>
  <c r="S1653" i="80"/>
  <c r="R1653" i="80"/>
  <c r="S1800" i="80"/>
  <c r="R1800" i="80"/>
  <c r="R1810" i="80"/>
  <c r="S1810" i="80"/>
  <c r="R1821" i="80"/>
  <c r="S1821" i="80"/>
  <c r="R1835" i="80"/>
  <c r="S1835" i="80"/>
  <c r="S1851" i="80"/>
  <c r="R1851" i="80"/>
  <c r="S1857" i="80"/>
  <c r="R1857" i="80"/>
  <c r="S1894" i="80"/>
  <c r="R1894" i="80"/>
  <c r="R1903" i="80"/>
  <c r="S1903" i="80"/>
  <c r="S2397" i="80"/>
  <c r="R2397" i="80"/>
  <c r="S2408" i="80"/>
  <c r="R2408" i="80"/>
  <c r="R2437" i="80"/>
  <c r="S2437" i="80"/>
  <c r="R2443" i="80"/>
  <c r="S2443" i="80"/>
  <c r="R2466" i="80"/>
  <c r="S2466" i="80"/>
  <c r="S2623" i="80"/>
  <c r="R2623" i="80"/>
  <c r="S2629" i="80"/>
  <c r="R2629" i="80"/>
  <c r="R2598" i="80"/>
  <c r="R1628" i="80"/>
  <c r="R1802" i="80"/>
  <c r="R1752" i="80"/>
  <c r="S1907" i="80"/>
  <c r="R1843" i="80"/>
  <c r="S1853" i="80"/>
  <c r="R1829" i="80"/>
  <c r="R2621" i="80"/>
  <c r="S2627" i="80"/>
  <c r="S94" i="80"/>
  <c r="R94" i="80"/>
  <c r="R96" i="80"/>
  <c r="S98" i="80"/>
  <c r="R98" i="80"/>
  <c r="S141" i="80"/>
  <c r="R143" i="80"/>
  <c r="S143" i="80"/>
  <c r="R172" i="80"/>
  <c r="S172" i="80"/>
  <c r="R183" i="80"/>
  <c r="S183" i="80"/>
  <c r="R199" i="80"/>
  <c r="S199" i="80"/>
  <c r="S389" i="80"/>
  <c r="R389" i="80"/>
  <c r="S391" i="80"/>
  <c r="R391" i="80"/>
  <c r="S393" i="80"/>
  <c r="R393" i="80"/>
  <c r="R397" i="80"/>
  <c r="S397" i="80"/>
  <c r="R533" i="80"/>
  <c r="S533" i="80"/>
  <c r="S535" i="80"/>
  <c r="R535" i="80"/>
  <c r="R537" i="80"/>
  <c r="S537" i="80"/>
  <c r="S539" i="80"/>
  <c r="R539" i="80"/>
  <c r="S543" i="80"/>
  <c r="R543" i="80"/>
  <c r="S545" i="80"/>
  <c r="R545" i="80"/>
  <c r="R547" i="80"/>
  <c r="S547" i="80"/>
  <c r="R549" i="80"/>
  <c r="S549" i="80"/>
  <c r="R565" i="80"/>
  <c r="S565" i="80"/>
  <c r="S569" i="80"/>
  <c r="R573" i="80"/>
  <c r="S573" i="80"/>
  <c r="S745" i="80"/>
  <c r="R745" i="80"/>
  <c r="R747" i="80"/>
  <c r="S747" i="80"/>
  <c r="S753" i="80"/>
  <c r="R755" i="80"/>
  <c r="S755" i="80"/>
  <c r="S759" i="80"/>
  <c r="R759" i="80"/>
  <c r="S802" i="80"/>
  <c r="R802" i="80"/>
  <c r="S804" i="80"/>
  <c r="R804" i="80"/>
  <c r="S806" i="80"/>
  <c r="R806" i="80"/>
  <c r="R833" i="80"/>
  <c r="S833" i="80"/>
  <c r="S835" i="80"/>
  <c r="R835" i="80"/>
  <c r="R837" i="80"/>
  <c r="S837" i="80"/>
  <c r="R841" i="80"/>
  <c r="S841" i="80"/>
  <c r="R852" i="80"/>
  <c r="S852" i="80"/>
  <c r="R854" i="80"/>
  <c r="S854" i="80"/>
  <c r="S1011" i="80"/>
  <c r="R1011" i="80"/>
  <c r="S1013" i="80"/>
  <c r="R1013" i="80"/>
  <c r="R1088" i="80"/>
  <c r="R1092" i="80"/>
  <c r="S1092" i="80"/>
  <c r="R1157" i="80"/>
  <c r="S1157" i="80"/>
  <c r="S1159" i="80"/>
  <c r="R1159" i="80"/>
  <c r="S1163" i="80"/>
  <c r="R1163" i="80"/>
  <c r="S1165" i="80"/>
  <c r="R1165" i="80"/>
  <c r="R1167" i="80"/>
  <c r="S1167" i="80"/>
  <c r="S1169" i="80"/>
  <c r="R1169" i="80"/>
  <c r="R1173" i="80"/>
  <c r="S1175" i="80"/>
  <c r="R1175" i="80"/>
  <c r="R1198" i="80"/>
  <c r="S1198" i="80"/>
  <c r="S1202" i="80"/>
  <c r="R1202" i="80"/>
  <c r="R1204" i="80"/>
  <c r="S1204" i="80"/>
  <c r="S1210" i="80"/>
  <c r="R1210" i="80"/>
  <c r="R1227" i="80"/>
  <c r="S1227" i="80"/>
  <c r="R1229" i="80"/>
  <c r="S1229" i="80"/>
  <c r="S1231" i="80"/>
  <c r="R1231" i="80"/>
  <c r="R1233" i="80"/>
  <c r="S1233" i="80"/>
  <c r="R1237" i="80"/>
  <c r="S1237" i="80"/>
  <c r="S1258" i="80"/>
  <c r="R1258" i="80"/>
  <c r="S1262" i="80"/>
  <c r="R1262" i="80"/>
  <c r="S1266" i="80"/>
  <c r="R1266" i="80"/>
  <c r="R1270" i="80"/>
  <c r="S1270" i="80"/>
  <c r="R1274" i="80"/>
  <c r="S1274" i="80"/>
  <c r="R1282" i="80"/>
  <c r="S1282" i="80"/>
  <c r="R1284" i="80"/>
  <c r="S1284" i="80"/>
  <c r="R1286" i="80"/>
  <c r="S1286" i="80"/>
  <c r="R1288" i="80"/>
  <c r="S1288" i="80"/>
  <c r="R1292" i="80"/>
  <c r="S1292" i="80"/>
  <c r="S1294" i="80"/>
  <c r="R1294" i="80"/>
  <c r="R1393" i="80"/>
  <c r="S1393" i="80"/>
  <c r="S1395" i="80"/>
  <c r="R1395" i="80"/>
  <c r="S1399" i="80"/>
  <c r="R1399" i="80"/>
  <c r="R1401" i="80"/>
  <c r="S1401" i="80"/>
  <c r="R1403" i="80"/>
  <c r="S1403" i="80"/>
  <c r="R1405" i="80"/>
  <c r="S1405" i="80"/>
  <c r="S1409" i="80"/>
  <c r="R1409" i="80"/>
  <c r="R1415" i="80"/>
  <c r="S1415" i="80"/>
  <c r="R1417" i="80"/>
  <c r="S1417" i="80"/>
  <c r="S1419" i="80"/>
  <c r="R1419" i="80"/>
  <c r="S1423" i="80"/>
  <c r="R1423" i="80"/>
  <c r="S1427" i="80"/>
  <c r="R1427" i="80"/>
  <c r="S1516" i="80"/>
  <c r="R1516" i="80"/>
  <c r="S1518" i="80"/>
  <c r="R1518" i="80"/>
  <c r="S1522" i="80"/>
  <c r="R1522" i="80"/>
  <c r="S1526" i="80"/>
  <c r="R1526" i="80"/>
  <c r="S1528" i="80"/>
  <c r="R1528" i="80"/>
  <c r="R1555" i="80"/>
  <c r="S1555" i="80"/>
  <c r="S2137" i="80"/>
  <c r="R2137" i="80"/>
  <c r="R2141" i="80"/>
  <c r="S2141" i="80"/>
  <c r="R2143" i="80"/>
  <c r="S2143" i="80"/>
  <c r="S2145" i="80"/>
  <c r="R2145" i="80"/>
  <c r="S2267" i="80"/>
  <c r="R2267" i="80"/>
  <c r="S2302" i="80"/>
  <c r="R2302" i="80"/>
  <c r="S2324" i="80"/>
  <c r="S2326" i="80"/>
  <c r="R2326" i="80"/>
  <c r="R2331" i="80"/>
  <c r="R256" i="80"/>
  <c r="S256" i="80"/>
  <c r="S1606" i="80"/>
  <c r="R1606" i="80"/>
  <c r="S1612" i="80"/>
  <c r="R1612" i="80"/>
  <c r="R1618" i="80"/>
  <c r="S1618" i="80"/>
  <c r="S1624" i="80"/>
  <c r="R1624" i="80"/>
  <c r="S1651" i="80"/>
  <c r="R1651" i="80"/>
  <c r="S1665" i="80"/>
  <c r="R1665" i="80"/>
  <c r="R1706" i="80"/>
  <c r="S1733" i="80"/>
  <c r="R1733" i="80"/>
  <c r="S1750" i="80"/>
  <c r="R1750" i="80"/>
  <c r="R1769" i="80"/>
  <c r="S1769" i="80"/>
  <c r="S1773" i="80"/>
  <c r="R1773" i="80"/>
  <c r="R1794" i="80"/>
  <c r="S1794" i="80"/>
  <c r="R1833" i="80"/>
  <c r="S1833" i="80"/>
  <c r="R1839" i="80"/>
  <c r="S1839" i="80"/>
  <c r="R1845" i="80"/>
  <c r="S1845" i="80"/>
  <c r="S1896" i="80"/>
  <c r="R1896" i="80"/>
  <c r="S2370" i="80"/>
  <c r="R2370" i="80"/>
  <c r="S2435" i="80"/>
  <c r="R2435" i="80"/>
  <c r="S2439" i="80"/>
  <c r="R2439" i="80"/>
  <c r="R2447" i="80"/>
  <c r="S2447" i="80"/>
  <c r="R2468" i="80"/>
  <c r="S2468" i="80"/>
  <c r="S2602" i="80"/>
  <c r="R2602" i="80"/>
  <c r="R2625" i="80"/>
  <c r="S2625" i="80"/>
  <c r="R2600" i="80"/>
  <c r="R1702" i="80"/>
  <c r="R1831" i="80"/>
  <c r="S2451" i="80"/>
  <c r="S2350" i="80"/>
  <c r="R2348" i="80"/>
  <c r="S374" i="80"/>
  <c r="R374" i="80"/>
  <c r="S2118" i="80"/>
  <c r="R2118" i="80"/>
  <c r="R2120" i="80"/>
  <c r="S2120" i="80"/>
  <c r="S2124" i="80"/>
  <c r="R2124" i="80"/>
  <c r="R2126" i="80"/>
  <c r="S2126" i="80"/>
  <c r="R2128" i="80"/>
  <c r="S2128" i="80"/>
  <c r="R730" i="80"/>
  <c r="S730" i="80"/>
  <c r="R1126" i="80"/>
  <c r="S1126" i="80"/>
  <c r="R1342" i="80"/>
  <c r="S1342" i="80"/>
  <c r="S1491" i="80"/>
  <c r="R1491" i="80"/>
  <c r="S1540" i="80"/>
  <c r="R1540" i="80"/>
  <c r="R1642" i="80"/>
  <c r="S1642" i="80"/>
  <c r="R1758" i="80"/>
  <c r="S1758" i="80"/>
  <c r="S1764" i="80"/>
  <c r="R1764" i="80"/>
  <c r="S1960" i="80"/>
  <c r="R1960" i="80"/>
  <c r="R1993" i="80"/>
  <c r="S1993" i="80"/>
  <c r="R2252" i="80"/>
  <c r="S2252" i="80"/>
  <c r="S2424" i="80"/>
  <c r="R2424" i="80"/>
  <c r="S2591" i="80"/>
  <c r="R2591" i="80"/>
  <c r="R2290" i="80"/>
  <c r="R697" i="80"/>
  <c r="R685" i="80"/>
  <c r="R677" i="80"/>
  <c r="S777" i="80"/>
  <c r="S1344" i="80"/>
  <c r="R779" i="80"/>
  <c r="R2610" i="80"/>
  <c r="S1247" i="80"/>
  <c r="R2535" i="80"/>
  <c r="S933" i="80"/>
  <c r="R2279" i="80"/>
  <c r="S44" i="80"/>
  <c r="S40" i="80"/>
  <c r="S845" i="80"/>
  <c r="R2110" i="80"/>
  <c r="S812" i="80"/>
  <c r="S650" i="80"/>
  <c r="S981" i="80"/>
  <c r="S658" i="80"/>
  <c r="R646" i="80"/>
  <c r="S818" i="80"/>
  <c r="S862" i="80"/>
  <c r="S693" i="80"/>
  <c r="S977" i="80"/>
  <c r="S849" i="80"/>
  <c r="S2254" i="80"/>
  <c r="R1756" i="80"/>
  <c r="R1536" i="80"/>
  <c r="S1338" i="80"/>
  <c r="R1120" i="80"/>
  <c r="S1241" i="80"/>
  <c r="S985" i="80"/>
  <c r="R789" i="80"/>
  <c r="R2281" i="80"/>
  <c r="S1791" i="80"/>
  <c r="R1567" i="80"/>
  <c r="R1481" i="80"/>
  <c r="R1191" i="80"/>
  <c r="R2533" i="80"/>
  <c r="R2339" i="80"/>
  <c r="S1979" i="80"/>
  <c r="S1593" i="80"/>
  <c r="S1571" i="80"/>
  <c r="S1469" i="80"/>
  <c r="R1441" i="80"/>
  <c r="S1964" i="80"/>
  <c r="S1310" i="80"/>
  <c r="R1644" i="80"/>
  <c r="S1722" i="80"/>
  <c r="S342" i="80"/>
  <c r="R342" i="80"/>
  <c r="S390" i="80"/>
  <c r="R390" i="80"/>
  <c r="S746" i="80"/>
  <c r="R746" i="80"/>
  <c r="R910" i="80"/>
  <c r="R1174" i="80"/>
  <c r="S1174" i="80"/>
  <c r="R1230" i="80"/>
  <c r="S1230" i="80"/>
  <c r="R1238" i="80"/>
  <c r="S1238" i="80"/>
  <c r="S1678" i="80"/>
  <c r="R1678" i="80"/>
  <c r="R2215" i="80"/>
  <c r="S2215" i="80"/>
  <c r="S2260" i="80"/>
  <c r="R2260" i="80"/>
  <c r="R2270" i="80"/>
  <c r="S2270" i="80"/>
  <c r="S2394" i="80"/>
  <c r="R2394" i="80"/>
  <c r="S2398" i="80"/>
  <c r="R2398" i="80"/>
  <c r="R2490" i="80"/>
  <c r="S2490" i="80"/>
  <c r="S2508" i="80"/>
  <c r="R2508" i="80"/>
  <c r="S2579" i="80"/>
  <c r="R2579" i="80"/>
  <c r="R2595" i="80"/>
  <c r="S2595" i="80"/>
  <c r="S2616" i="80"/>
  <c r="S2628" i="80"/>
  <c r="R2628" i="80"/>
  <c r="S689" i="80"/>
  <c r="R808" i="80"/>
  <c r="S433" i="80"/>
  <c r="S48" i="80"/>
  <c r="R900" i="80"/>
  <c r="R2228" i="80"/>
  <c r="S1072" i="80"/>
  <c r="S1089" i="80"/>
  <c r="R546" i="80"/>
  <c r="S113" i="80"/>
  <c r="R58" i="80"/>
  <c r="S935" i="80"/>
  <c r="S1364" i="80"/>
  <c r="R2565" i="80"/>
  <c r="R550" i="80"/>
  <c r="R896" i="80"/>
  <c r="R2582" i="80"/>
  <c r="R2624" i="80"/>
  <c r="R960" i="80"/>
  <c r="S876" i="80"/>
  <c r="S866" i="80"/>
  <c r="R785" i="80"/>
  <c r="S14" i="80"/>
  <c r="R552" i="80"/>
  <c r="R2277" i="80"/>
  <c r="R572" i="80"/>
  <c r="R388" i="80"/>
  <c r="R744" i="80"/>
  <c r="S868" i="80"/>
  <c r="R822" i="80"/>
  <c r="S111" i="80"/>
  <c r="S286" i="80"/>
  <c r="R1977" i="80"/>
  <c r="S274" i="80"/>
  <c r="S666" i="80"/>
  <c r="R906" i="80"/>
  <c r="R966" i="80"/>
  <c r="S949" i="80"/>
  <c r="R962" i="80"/>
  <c r="S838" i="80"/>
  <c r="R781" i="80"/>
  <c r="S734" i="80"/>
  <c r="S558" i="80"/>
  <c r="R396" i="80"/>
  <c r="R1053" i="80"/>
  <c r="R2158" i="80"/>
  <c r="S1138" i="80"/>
  <c r="S1334" i="80"/>
  <c r="R1720" i="80"/>
  <c r="S912" i="80"/>
  <c r="S732" i="80"/>
  <c r="S662" i="80"/>
  <c r="R1348" i="80"/>
  <c r="S1306" i="80"/>
  <c r="R1236" i="80"/>
  <c r="R1218" i="80"/>
  <c r="S1158" i="80"/>
  <c r="R1132" i="80"/>
  <c r="R842" i="80"/>
  <c r="R994" i="80"/>
  <c r="S1022" i="80"/>
  <c r="R1166" i="80"/>
  <c r="S1674" i="80"/>
  <c r="R1724" i="80"/>
  <c r="R2351" i="80"/>
  <c r="S1589" i="80"/>
  <c r="S1487" i="80"/>
  <c r="S1453" i="80"/>
  <c r="S1203" i="80"/>
  <c r="R1915" i="80"/>
  <c r="R2091" i="80"/>
  <c r="R2359" i="80"/>
  <c r="S2365" i="80"/>
  <c r="R2165" i="80"/>
  <c r="R1989" i="80"/>
  <c r="R1745" i="80"/>
  <c r="R1583" i="80"/>
  <c r="R1445" i="80"/>
  <c r="S2211" i="80"/>
  <c r="R2245" i="80"/>
  <c r="S2369" i="80"/>
  <c r="R2543" i="80"/>
  <c r="S2049" i="80"/>
  <c r="S1987" i="80"/>
  <c r="S1975" i="80"/>
  <c r="R1923" i="80"/>
  <c r="S1911" i="80"/>
  <c r="S1789" i="80"/>
  <c r="S1569" i="80"/>
  <c r="R1483" i="80"/>
  <c r="S1467" i="80"/>
  <c r="S1451" i="80"/>
  <c r="R1187" i="80"/>
  <c r="S1676" i="80"/>
  <c r="S1548" i="80"/>
  <c r="S2605" i="80"/>
  <c r="S1142" i="80"/>
  <c r="R2620" i="80"/>
  <c r="R2586" i="80"/>
  <c r="R1636" i="80"/>
  <c r="S2603" i="80"/>
  <c r="S2136" i="80"/>
  <c r="S244" i="80"/>
  <c r="R244" i="80"/>
  <c r="S1434" i="80"/>
  <c r="R1434" i="80"/>
  <c r="S1454" i="80"/>
  <c r="R1454" i="80"/>
  <c r="S1494" i="80"/>
  <c r="R1494" i="80"/>
  <c r="R1566" i="80"/>
  <c r="S1566" i="80"/>
  <c r="R1570" i="80"/>
  <c r="S1570" i="80"/>
  <c r="S1580" i="80"/>
  <c r="R1580" i="80"/>
  <c r="S1582" i="80"/>
  <c r="R1582" i="80"/>
  <c r="S1592" i="80"/>
  <c r="R1592" i="80"/>
  <c r="R1598" i="80"/>
  <c r="S1598" i="80"/>
  <c r="R1947" i="80"/>
  <c r="S1947" i="80"/>
  <c r="S1953" i="80"/>
  <c r="R1953" i="80"/>
  <c r="S1984" i="80"/>
  <c r="R1984" i="80"/>
  <c r="R2054" i="80"/>
  <c r="S2054" i="80"/>
  <c r="R2067" i="80"/>
  <c r="S2067" i="80"/>
  <c r="S2080" i="80"/>
  <c r="R2080" i="80"/>
  <c r="S2084" i="80"/>
  <c r="R2084" i="80"/>
  <c r="R2086" i="80"/>
  <c r="S2086" i="80"/>
  <c r="R2107" i="80"/>
  <c r="S2107" i="80"/>
  <c r="S2111" i="80"/>
  <c r="R2111" i="80"/>
  <c r="S2168" i="80"/>
  <c r="R2168" i="80"/>
  <c r="R2200" i="80"/>
  <c r="S2200" i="80"/>
  <c r="S2204" i="80"/>
  <c r="R2204" i="80"/>
  <c r="S2223" i="80"/>
  <c r="R2223" i="80"/>
  <c r="R2236" i="80"/>
  <c r="S2236" i="80"/>
  <c r="R2240" i="80"/>
  <c r="S2240" i="80"/>
  <c r="S2344" i="80"/>
  <c r="R2344" i="80"/>
  <c r="R2377" i="80"/>
  <c r="S2377" i="80"/>
  <c r="R2404" i="80"/>
  <c r="S2404" i="80"/>
  <c r="R498" i="80"/>
  <c r="S498" i="80"/>
  <c r="S998" i="80"/>
  <c r="R998" i="80"/>
  <c r="R1243" i="80"/>
  <c r="S1243" i="80"/>
  <c r="R1302" i="80"/>
  <c r="S1542" i="80"/>
  <c r="R1542" i="80"/>
  <c r="S1577" i="80"/>
  <c r="R1577" i="80"/>
  <c r="R1585" i="80"/>
  <c r="S1585" i="80"/>
  <c r="S1640" i="80"/>
  <c r="R1741" i="80"/>
  <c r="S1741" i="80"/>
  <c r="R1747" i="80"/>
  <c r="S1747" i="80"/>
  <c r="S1779" i="80"/>
  <c r="R1779" i="80"/>
  <c r="S1958" i="80"/>
  <c r="R1958" i="80"/>
  <c r="S2108" i="80"/>
  <c r="R2108" i="80"/>
  <c r="S2167" i="80"/>
  <c r="R2167" i="80"/>
  <c r="S2335" i="80"/>
  <c r="R2335" i="80"/>
  <c r="R2422" i="80"/>
  <c r="S2422" i="80"/>
  <c r="S2560" i="80"/>
  <c r="R2560" i="80"/>
  <c r="S2584" i="80"/>
  <c r="R2584" i="80"/>
  <c r="R1006" i="80"/>
  <c r="S1006" i="80"/>
  <c r="R1193" i="80"/>
  <c r="S1193" i="80"/>
  <c r="S1455" i="80"/>
  <c r="R1455" i="80"/>
  <c r="R1538" i="80"/>
  <c r="S1538" i="80"/>
  <c r="S1544" i="80"/>
  <c r="R1544" i="80"/>
  <c r="S1762" i="80"/>
  <c r="R1762" i="80"/>
  <c r="S1766" i="80"/>
  <c r="R1766" i="80"/>
  <c r="R1781" i="80"/>
  <c r="S2064" i="80"/>
  <c r="R2064" i="80"/>
  <c r="S2163" i="80"/>
  <c r="R2163" i="80"/>
  <c r="S2275" i="80"/>
  <c r="R2275" i="80"/>
  <c r="R2426" i="80"/>
  <c r="S2426" i="80"/>
  <c r="S2474" i="80"/>
  <c r="R2474" i="80"/>
  <c r="R1083" i="80"/>
  <c r="R728" i="80"/>
  <c r="R675" i="80"/>
  <c r="S1546" i="80"/>
  <c r="S1573" i="80"/>
  <c r="S1189" i="80"/>
  <c r="R1913" i="80"/>
  <c r="S2047" i="80"/>
  <c r="S1875" i="80"/>
  <c r="S1646" i="80"/>
  <c r="S142" i="80"/>
  <c r="R142" i="80"/>
  <c r="R989" i="80"/>
  <c r="S989" i="80"/>
  <c r="R1014" i="80"/>
  <c r="S1014" i="80"/>
  <c r="R1170" i="80"/>
  <c r="S1170" i="80"/>
  <c r="R1199" i="80"/>
  <c r="S1199" i="80"/>
  <c r="R2150" i="80"/>
  <c r="S2150" i="80"/>
  <c r="R2156" i="80"/>
  <c r="S2156" i="80"/>
  <c r="S2448" i="80"/>
  <c r="R2448" i="80"/>
  <c r="R2510" i="80"/>
  <c r="S2510" i="80"/>
  <c r="S2630" i="80"/>
  <c r="R2630" i="80"/>
  <c r="R1782" i="80"/>
  <c r="S1782" i="80"/>
  <c r="S1817" i="80"/>
  <c r="R1817" i="80"/>
  <c r="R1870" i="80"/>
  <c r="S1870" i="80"/>
  <c r="S1972" i="80"/>
  <c r="R1972" i="80"/>
  <c r="S2182" i="80"/>
  <c r="R2182" i="80"/>
  <c r="S2336" i="80"/>
  <c r="R2336" i="80"/>
  <c r="S2338" i="80"/>
  <c r="R2338" i="80"/>
  <c r="S2340" i="80"/>
  <c r="R2475" i="80"/>
  <c r="S2475" i="80"/>
  <c r="R2479" i="80"/>
  <c r="S2496" i="80"/>
  <c r="R2496" i="80"/>
  <c r="S2514" i="80"/>
  <c r="R2514" i="80"/>
  <c r="R2534" i="80"/>
  <c r="S2534" i="80"/>
  <c r="S2538" i="80"/>
  <c r="R2538" i="80"/>
  <c r="R2140" i="80"/>
  <c r="S2140" i="80"/>
  <c r="S2390" i="80"/>
  <c r="R2390" i="80"/>
  <c r="R2470" i="80"/>
  <c r="S2470" i="80"/>
  <c r="F18" i="73"/>
  <c r="F5" i="73"/>
  <c r="U77" i="79"/>
  <c r="G89" i="79"/>
  <c r="F39" i="73"/>
  <c r="F16" i="73"/>
  <c r="R512" i="80"/>
  <c r="S2276" i="80"/>
  <c r="G11" i="73"/>
  <c r="G70" i="79"/>
  <c r="AB63" i="79"/>
  <c r="G63" i="79"/>
  <c r="AB71" i="79"/>
  <c r="AB95" i="79"/>
  <c r="G95" i="79"/>
  <c r="U99" i="79"/>
  <c r="G99" i="79"/>
  <c r="G103" i="79"/>
  <c r="AB103" i="79"/>
  <c r="U103" i="79"/>
  <c r="G107" i="79"/>
  <c r="U107" i="79"/>
  <c r="AB99" i="79"/>
  <c r="G9" i="73"/>
  <c r="G18" i="73"/>
  <c r="U71" i="79"/>
  <c r="AB70" i="79"/>
  <c r="U58" i="79"/>
  <c r="G58" i="79"/>
  <c r="AB58" i="79"/>
  <c r="G62" i="79"/>
  <c r="U62" i="79"/>
  <c r="U66" i="79"/>
  <c r="AB66" i="79"/>
  <c r="G42" i="73"/>
  <c r="AB60" i="79"/>
  <c r="G68" i="79"/>
  <c r="G65" i="79"/>
  <c r="AB65" i="79"/>
  <c r="AB69" i="79"/>
  <c r="U69" i="79"/>
  <c r="AB73" i="79"/>
  <c r="G73" i="79"/>
  <c r="U73" i="79"/>
  <c r="U93" i="79"/>
  <c r="U97" i="79"/>
  <c r="G97" i="79"/>
  <c r="AB97" i="79"/>
  <c r="AB109" i="79"/>
  <c r="U109" i="79"/>
  <c r="R7" i="80"/>
  <c r="U72" i="79"/>
  <c r="AB74" i="79"/>
  <c r="U94" i="79"/>
  <c r="U100" i="79"/>
  <c r="G102" i="79"/>
  <c r="G106" i="79"/>
  <c r="S2306" i="80"/>
  <c r="R2306" i="80"/>
  <c r="S1866" i="80"/>
  <c r="S2132" i="80"/>
  <c r="R2132" i="80"/>
  <c r="S2450" i="80"/>
  <c r="R2450" i="80"/>
  <c r="S2548" i="80"/>
  <c r="R2548" i="80"/>
  <c r="R2597" i="80"/>
  <c r="S2597" i="80"/>
  <c r="R2008" i="80"/>
  <c r="S2008" i="80"/>
  <c r="R2576" i="80"/>
  <c r="G6" i="73"/>
  <c r="R1" i="81"/>
  <c r="AD7" i="79"/>
  <c r="G31" i="73"/>
  <c r="G41" i="73"/>
  <c r="G28" i="73"/>
  <c r="G51" i="73"/>
  <c r="G20" i="73"/>
  <c r="G67" i="79"/>
  <c r="G8" i="73"/>
  <c r="G14" i="73"/>
  <c r="G26" i="73"/>
  <c r="G29" i="73"/>
  <c r="G43" i="73"/>
  <c r="G25" i="73"/>
  <c r="G39" i="73"/>
  <c r="G44" i="73"/>
  <c r="G5" i="73"/>
  <c r="G37" i="73"/>
  <c r="G16" i="73"/>
  <c r="G4" i="73"/>
  <c r="G40" i="73"/>
  <c r="AB72" i="79"/>
  <c r="G72" i="79"/>
  <c r="G78" i="79"/>
  <c r="U78" i="79"/>
  <c r="AB78" i="79"/>
  <c r="G85" i="79"/>
  <c r="AB85" i="79"/>
  <c r="G17" i="73"/>
  <c r="G34" i="73"/>
  <c r="G36" i="73"/>
  <c r="G35" i="73"/>
  <c r="G45" i="73"/>
  <c r="G32" i="73"/>
  <c r="G7" i="73"/>
  <c r="U68" i="79"/>
  <c r="G48" i="73"/>
  <c r="G33" i="73"/>
  <c r="G21" i="73"/>
  <c r="G22" i="73"/>
  <c r="G19" i="73"/>
  <c r="G10" i="73"/>
  <c r="G57" i="79"/>
  <c r="U57" i="79"/>
  <c r="AB57" i="79"/>
  <c r="AB88" i="79"/>
  <c r="G88" i="79"/>
  <c r="U88" i="79"/>
  <c r="U61" i="79"/>
  <c r="G61" i="79"/>
  <c r="AB61" i="79"/>
  <c r="G76" i="79"/>
  <c r="AB76" i="79"/>
  <c r="U76" i="79"/>
  <c r="S12" i="80"/>
  <c r="R12" i="80"/>
  <c r="U1" i="80"/>
  <c r="AE7" i="79"/>
  <c r="V57" i="79"/>
  <c r="O57" i="79"/>
  <c r="H57" i="79"/>
  <c r="D57" i="79"/>
  <c r="V63" i="79"/>
  <c r="D63" i="79"/>
  <c r="D71" i="79"/>
  <c r="R71" i="79"/>
  <c r="J71" i="79"/>
  <c r="AC71" i="79"/>
  <c r="Q90" i="79"/>
  <c r="AC90" i="79"/>
  <c r="H90" i="79"/>
  <c r="J98" i="79"/>
  <c r="E98" i="79"/>
  <c r="H98" i="79"/>
  <c r="R60" i="80"/>
  <c r="S60" i="80"/>
  <c r="R119" i="80"/>
  <c r="S119" i="80"/>
  <c r="R456" i="80"/>
  <c r="S456" i="80"/>
  <c r="S482" i="80"/>
  <c r="R482" i="80"/>
  <c r="R515" i="80"/>
  <c r="S515" i="80"/>
  <c r="R647" i="80"/>
  <c r="S647" i="80"/>
  <c r="S776" i="80"/>
  <c r="R776" i="80"/>
  <c r="S792" i="80"/>
  <c r="R792" i="80"/>
  <c r="R887" i="80"/>
  <c r="S887" i="80"/>
  <c r="S1192" i="80"/>
  <c r="R1192" i="80"/>
  <c r="S1239" i="80"/>
  <c r="R1239" i="80"/>
  <c r="R1458" i="80"/>
  <c r="S1458" i="80"/>
  <c r="R1509" i="80"/>
  <c r="S1509" i="80"/>
  <c r="R1763" i="80"/>
  <c r="S1763" i="80"/>
  <c r="R2066" i="80"/>
  <c r="S2066" i="80"/>
  <c r="S2237" i="80"/>
  <c r="R2237" i="80"/>
  <c r="S2566" i="80"/>
  <c r="R2566" i="80"/>
  <c r="G27" i="73"/>
  <c r="G46" i="73"/>
  <c r="AB96" i="79"/>
  <c r="G30" i="73"/>
  <c r="G23" i="73"/>
  <c r="G13" i="73"/>
  <c r="G50" i="73"/>
  <c r="G47" i="73"/>
  <c r="G49" i="73"/>
  <c r="G38" i="73"/>
  <c r="G12" i="73"/>
  <c r="G3" i="73"/>
  <c r="G24" i="73"/>
  <c r="R127" i="80"/>
  <c r="R2295" i="80"/>
  <c r="S1249" i="80"/>
  <c r="S1439" i="80"/>
  <c r="S1704" i="80"/>
  <c r="S1774" i="80"/>
  <c r="R598" i="80"/>
  <c r="S839" i="80"/>
  <c r="R2611" i="80"/>
  <c r="S2329" i="80"/>
  <c r="R2481" i="80"/>
  <c r="S601" i="80"/>
  <c r="S179" i="80"/>
  <c r="S1633" i="80"/>
  <c r="R580" i="80"/>
  <c r="R680" i="80"/>
  <c r="R566" i="80"/>
  <c r="S324" i="80"/>
  <c r="S79" i="80"/>
  <c r="R982" i="80"/>
  <c r="R2033" i="80"/>
  <c r="S1127" i="80"/>
  <c r="R1442" i="80"/>
  <c r="R920" i="80"/>
  <c r="S216" i="80"/>
  <c r="R238" i="80"/>
  <c r="S2298" i="80"/>
  <c r="S857" i="80"/>
  <c r="R939" i="80"/>
  <c r="S184" i="80"/>
  <c r="R2220" i="80"/>
  <c r="S102" i="80"/>
  <c r="R1638" i="80"/>
  <c r="R429" i="80"/>
  <c r="S112" i="80"/>
  <c r="R2539" i="80"/>
  <c r="S2459" i="80"/>
  <c r="E100" i="79"/>
  <c r="E92" i="79"/>
  <c r="G83" i="79"/>
  <c r="S461" i="80"/>
  <c r="S1846" i="80"/>
  <c r="R1572" i="80"/>
  <c r="S2583" i="80"/>
  <c r="V100" i="79"/>
  <c r="H73" i="79"/>
  <c r="R65" i="79"/>
  <c r="R109" i="79"/>
  <c r="G87" i="79"/>
  <c r="Q59" i="79"/>
  <c r="E103" i="79"/>
  <c r="O59" i="79"/>
  <c r="AB59" i="79"/>
  <c r="AC84" i="79"/>
  <c r="G79" i="79"/>
  <c r="U79" i="79"/>
  <c r="G96" i="79"/>
  <c r="D61" i="79"/>
  <c r="J61" i="79"/>
  <c r="O69" i="79"/>
  <c r="E69" i="79"/>
  <c r="E88" i="79"/>
  <c r="R88" i="79"/>
  <c r="J96" i="79"/>
  <c r="AC96" i="79"/>
  <c r="O96" i="79"/>
  <c r="H96" i="79"/>
  <c r="B3" i="31"/>
  <c r="R49" i="80"/>
  <c r="S49" i="80"/>
  <c r="R157" i="80"/>
  <c r="S157" i="80"/>
  <c r="R188" i="80"/>
  <c r="S188" i="80"/>
  <c r="S210" i="80"/>
  <c r="R210" i="80"/>
  <c r="S235" i="80"/>
  <c r="R235" i="80"/>
  <c r="R351" i="80"/>
  <c r="S351" i="80"/>
  <c r="R581" i="80"/>
  <c r="S581" i="80"/>
  <c r="R771" i="80"/>
  <c r="S771" i="80"/>
  <c r="S773" i="80"/>
  <c r="R773" i="80"/>
  <c r="R877" i="80"/>
  <c r="S877" i="80"/>
  <c r="R947" i="80"/>
  <c r="S947" i="80"/>
  <c r="S1058" i="80"/>
  <c r="R1058" i="80"/>
  <c r="R1156" i="80"/>
  <c r="S1156" i="80"/>
  <c r="R1257" i="80"/>
  <c r="S1257" i="80"/>
  <c r="R1360" i="80"/>
  <c r="S1360" i="80"/>
  <c r="S1641" i="80"/>
  <c r="R1641" i="80"/>
  <c r="R2185" i="80"/>
  <c r="S2232" i="80"/>
  <c r="R2232" i="80"/>
  <c r="S2282" i="80"/>
  <c r="R2409" i="80"/>
  <c r="S2547" i="80"/>
  <c r="R2547" i="80"/>
  <c r="S2557" i="80"/>
  <c r="G90" i="79"/>
  <c r="AB90" i="79"/>
  <c r="V67" i="79"/>
  <c r="R67" i="79"/>
  <c r="E75" i="79"/>
  <c r="H75" i="79"/>
  <c r="AC75" i="79"/>
  <c r="J75" i="79"/>
  <c r="Q75" i="79"/>
  <c r="J86" i="79"/>
  <c r="Q86" i="79"/>
  <c r="E86" i="79"/>
  <c r="V86" i="79"/>
  <c r="J94" i="79"/>
  <c r="Q94" i="79"/>
  <c r="H94" i="79"/>
  <c r="AC94" i="79"/>
  <c r="J102" i="79"/>
  <c r="D102" i="79"/>
  <c r="R102" i="79"/>
  <c r="O102" i="79"/>
  <c r="E102" i="79"/>
  <c r="J105" i="79"/>
  <c r="V105" i="79"/>
  <c r="AC105" i="79"/>
  <c r="O105" i="79"/>
  <c r="R75" i="80"/>
  <c r="R84" i="80"/>
  <c r="R124" i="80"/>
  <c r="S153" i="80"/>
  <c r="R168" i="80"/>
  <c r="S168" i="80"/>
  <c r="R226" i="80"/>
  <c r="R234" i="80"/>
  <c r="R248" i="80"/>
  <c r="S248" i="80"/>
  <c r="S262" i="80"/>
  <c r="R262" i="80"/>
  <c r="S303" i="80"/>
  <c r="R303" i="80"/>
  <c r="R317" i="80"/>
  <c r="S317" i="80"/>
  <c r="R361" i="80"/>
  <c r="S361" i="80"/>
  <c r="S478" i="80"/>
  <c r="R544" i="80"/>
  <c r="S544" i="80"/>
  <c r="R641" i="80"/>
  <c r="S641" i="80"/>
  <c r="R706" i="80"/>
  <c r="S765" i="80"/>
  <c r="R809" i="80"/>
  <c r="S809" i="80"/>
  <c r="R865" i="80"/>
  <c r="S865" i="80"/>
  <c r="S1028" i="80"/>
  <c r="R1028" i="80"/>
  <c r="R1186" i="80"/>
  <c r="S1252" i="80"/>
  <c r="R1252" i="80"/>
  <c r="R1280" i="80"/>
  <c r="S1280" i="80"/>
  <c r="S1448" i="80"/>
  <c r="R1448" i="80"/>
  <c r="R1450" i="80"/>
  <c r="S1499" i="80"/>
  <c r="S1715" i="80"/>
  <c r="R1715" i="80"/>
  <c r="R1751" i="80"/>
  <c r="S1751" i="80"/>
  <c r="R1753" i="80"/>
  <c r="S1753" i="80"/>
  <c r="R1874" i="80"/>
  <c r="S1874" i="80"/>
  <c r="R1929" i="80"/>
  <c r="S1929" i="80"/>
  <c r="R1973" i="80"/>
  <c r="S1973" i="80"/>
  <c r="S1978" i="80"/>
  <c r="R2042" i="80"/>
  <c r="S2042" i="80"/>
  <c r="S2177" i="80"/>
  <c r="R2177" i="80"/>
  <c r="S2180" i="80"/>
  <c r="S2506" i="80"/>
  <c r="R2506" i="80"/>
  <c r="E59" i="79"/>
  <c r="D59" i="79"/>
  <c r="Q65" i="79"/>
  <c r="H65" i="79"/>
  <c r="O65" i="79"/>
  <c r="J65" i="79"/>
  <c r="D65" i="79"/>
  <c r="O73" i="79"/>
  <c r="Q73" i="79"/>
  <c r="J84" i="79"/>
  <c r="E84" i="79"/>
  <c r="V84" i="79"/>
  <c r="J92" i="79"/>
  <c r="O92" i="79"/>
  <c r="J100" i="79"/>
  <c r="H100" i="79"/>
  <c r="D100" i="79"/>
  <c r="AC100" i="79"/>
  <c r="R223" i="80"/>
  <c r="S223" i="80"/>
  <c r="R284" i="80"/>
  <c r="S284" i="80"/>
  <c r="S296" i="80"/>
  <c r="R296" i="80"/>
  <c r="R377" i="80"/>
  <c r="S377" i="80"/>
  <c r="R404" i="80"/>
  <c r="S404" i="80"/>
  <c r="R411" i="80"/>
  <c r="S411" i="80"/>
  <c r="R459" i="80"/>
  <c r="S459" i="80"/>
  <c r="S757" i="80"/>
  <c r="R757" i="80"/>
  <c r="R873" i="80"/>
  <c r="S873" i="80"/>
  <c r="S980" i="80"/>
  <c r="R980" i="80"/>
  <c r="S996" i="80"/>
  <c r="R996" i="80"/>
  <c r="R1008" i="80"/>
  <c r="S1008" i="80"/>
  <c r="R1023" i="80"/>
  <c r="S1023" i="80"/>
  <c r="R1164" i="80"/>
  <c r="S1164" i="80"/>
  <c r="S1222" i="80"/>
  <c r="R1222" i="80"/>
  <c r="S1392" i="80"/>
  <c r="R1392" i="80"/>
  <c r="S1692" i="80"/>
  <c r="R1692" i="80"/>
  <c r="R1880" i="80"/>
  <c r="S1880" i="80"/>
  <c r="S1884" i="80"/>
  <c r="R1884" i="80"/>
  <c r="S2201" i="80"/>
  <c r="R2201" i="80"/>
  <c r="S2242" i="80"/>
  <c r="R2242" i="80"/>
  <c r="R2500" i="80"/>
  <c r="S2500" i="80"/>
  <c r="R2581" i="80"/>
  <c r="S2581" i="80"/>
  <c r="H934" i="9"/>
  <c r="H930" i="9"/>
  <c r="H926" i="9"/>
  <c r="H922" i="9"/>
  <c r="H918" i="9"/>
  <c r="H914" i="9"/>
  <c r="H910" i="9"/>
  <c r="H906" i="9"/>
  <c r="H902" i="9"/>
  <c r="H898" i="9"/>
  <c r="H894" i="9"/>
  <c r="H890" i="9"/>
  <c r="H886" i="9"/>
  <c r="H882" i="9"/>
  <c r="H878" i="9"/>
  <c r="H874" i="9"/>
  <c r="H870" i="9"/>
  <c r="H866" i="9"/>
  <c r="H862" i="9"/>
  <c r="H858" i="9"/>
  <c r="H854" i="9"/>
  <c r="H850" i="9"/>
  <c r="H846" i="9"/>
  <c r="H842" i="9"/>
  <c r="H838" i="9"/>
  <c r="H834" i="9"/>
  <c r="H830" i="9"/>
  <c r="H826" i="9"/>
  <c r="H822" i="9"/>
  <c r="H818" i="9"/>
  <c r="H814" i="9"/>
  <c r="H810" i="9"/>
  <c r="H806" i="9"/>
  <c r="H802" i="9"/>
  <c r="H798" i="9"/>
  <c r="H794" i="9"/>
  <c r="H790" i="9"/>
  <c r="H786" i="9"/>
  <c r="H782" i="9"/>
  <c r="H778" i="9"/>
  <c r="H774" i="9"/>
  <c r="H770" i="9"/>
  <c r="H766" i="9"/>
  <c r="H762" i="9"/>
  <c r="H758" i="9"/>
  <c r="H754" i="9"/>
  <c r="H750" i="9"/>
  <c r="H746" i="9"/>
  <c r="H742" i="9"/>
  <c r="H738" i="9"/>
  <c r="H734" i="9"/>
  <c r="H730" i="9"/>
  <c r="H726" i="9"/>
  <c r="H722" i="9"/>
  <c r="H718" i="9"/>
  <c r="H714" i="9"/>
  <c r="H710" i="9"/>
  <c r="H706" i="9"/>
  <c r="H702" i="9"/>
  <c r="H698" i="9"/>
  <c r="H694" i="9"/>
  <c r="H690" i="9"/>
  <c r="H686" i="9"/>
  <c r="H682" i="9"/>
  <c r="H678" i="9"/>
  <c r="H674" i="9"/>
  <c r="H670" i="9"/>
  <c r="H666" i="9"/>
  <c r="H662" i="9"/>
  <c r="H658" i="9"/>
  <c r="H654" i="9"/>
  <c r="H650" i="9"/>
  <c r="H646" i="9"/>
  <c r="H642" i="9"/>
  <c r="H638" i="9"/>
  <c r="H634" i="9"/>
  <c r="H630" i="9"/>
  <c r="H626" i="9"/>
  <c r="H622" i="9"/>
  <c r="H618" i="9"/>
  <c r="H614" i="9"/>
  <c r="H610" i="9"/>
  <c r="H606" i="9"/>
  <c r="H602" i="9"/>
  <c r="H598" i="9"/>
  <c r="H933" i="9"/>
  <c r="H929" i="9"/>
  <c r="H925" i="9"/>
  <c r="H921" i="9"/>
  <c r="H917" i="9"/>
  <c r="H913" i="9"/>
  <c r="H909" i="9"/>
  <c r="H905" i="9"/>
  <c r="H901" i="9"/>
  <c r="H897" i="9"/>
  <c r="H893" i="9"/>
  <c r="H889" i="9"/>
  <c r="H885" i="9"/>
  <c r="H881" i="9"/>
  <c r="H877" i="9"/>
  <c r="H873" i="9"/>
  <c r="H869" i="9"/>
  <c r="H865" i="9"/>
  <c r="H861" i="9"/>
  <c r="H857" i="9"/>
  <c r="H853" i="9"/>
  <c r="H849" i="9"/>
  <c r="H845" i="9"/>
  <c r="H841" i="9"/>
  <c r="H837" i="9"/>
  <c r="H833" i="9"/>
  <c r="H829" i="9"/>
  <c r="H825" i="9"/>
  <c r="H821" i="9"/>
  <c r="H817" i="9"/>
  <c r="H813" i="9"/>
  <c r="H809" i="9"/>
  <c r="H805" i="9"/>
  <c r="H801" i="9"/>
  <c r="H797" i="9"/>
  <c r="H793" i="9"/>
  <c r="H789" i="9"/>
  <c r="H785" i="9"/>
  <c r="H781" i="9"/>
  <c r="H777" i="9"/>
  <c r="H773" i="9"/>
  <c r="H769" i="9"/>
  <c r="H765" i="9"/>
  <c r="H761" i="9"/>
  <c r="H757" i="9"/>
  <c r="H753" i="9"/>
  <c r="H749" i="9"/>
  <c r="H745" i="9"/>
  <c r="H741" i="9"/>
  <c r="H737" i="9"/>
  <c r="H733" i="9"/>
  <c r="H729" i="9"/>
  <c r="H725" i="9"/>
  <c r="H721" i="9"/>
  <c r="H717" i="9"/>
  <c r="H713" i="9"/>
  <c r="H709" i="9"/>
  <c r="H705" i="9"/>
  <c r="H701" i="9"/>
  <c r="H697" i="9"/>
  <c r="H693" i="9"/>
  <c r="H689" i="9"/>
  <c r="H685" i="9"/>
  <c r="H681" i="9"/>
  <c r="H677" i="9"/>
  <c r="H673" i="9"/>
  <c r="H669" i="9"/>
  <c r="H665" i="9"/>
  <c r="H661" i="9"/>
  <c r="H657" i="9"/>
  <c r="H653" i="9"/>
  <c r="H649" i="9"/>
  <c r="H645" i="9"/>
  <c r="H641" i="9"/>
  <c r="H637" i="9"/>
  <c r="H633" i="9"/>
  <c r="H629" i="9"/>
  <c r="H625" i="9"/>
  <c r="H621" i="9"/>
  <c r="H617" i="9"/>
  <c r="H613" i="9"/>
  <c r="H609" i="9"/>
  <c r="H605" i="9"/>
  <c r="H601" i="9"/>
  <c r="H597" i="9"/>
  <c r="H936" i="9"/>
  <c r="H932" i="9"/>
  <c r="H928" i="9"/>
  <c r="H924" i="9"/>
  <c r="H920" i="9"/>
  <c r="H916" i="9"/>
  <c r="H912" i="9"/>
  <c r="H908" i="9"/>
  <c r="H904" i="9"/>
  <c r="H900" i="9"/>
  <c r="H896" i="9"/>
  <c r="H892" i="9"/>
  <c r="H888" i="9"/>
  <c r="H884" i="9"/>
  <c r="H880" i="9"/>
  <c r="H876" i="9"/>
  <c r="H872" i="9"/>
  <c r="H868" i="9"/>
  <c r="H864" i="9"/>
  <c r="H860" i="9"/>
  <c r="H856" i="9"/>
  <c r="H852" i="9"/>
  <c r="H848" i="9"/>
  <c r="H844" i="9"/>
  <c r="H840" i="9"/>
  <c r="H836" i="9"/>
  <c r="H832" i="9"/>
  <c r="H828" i="9"/>
  <c r="H824" i="9"/>
  <c r="H820" i="9"/>
  <c r="H816" i="9"/>
  <c r="H812" i="9"/>
  <c r="H808" i="9"/>
  <c r="H804" i="9"/>
  <c r="H800" i="9"/>
  <c r="H796" i="9"/>
  <c r="H792" i="9"/>
  <c r="H788" i="9"/>
  <c r="H784" i="9"/>
  <c r="H780" i="9"/>
  <c r="H776" i="9"/>
  <c r="H772" i="9"/>
  <c r="H768" i="9"/>
  <c r="H764" i="9"/>
  <c r="H760" i="9"/>
  <c r="H756" i="9"/>
  <c r="H752" i="9"/>
  <c r="H748" i="9"/>
  <c r="H744" i="9"/>
  <c r="H740" i="9"/>
  <c r="H736" i="9"/>
  <c r="H732" i="9"/>
  <c r="H728" i="9"/>
  <c r="H724" i="9"/>
  <c r="H720" i="9"/>
  <c r="H716" i="9"/>
  <c r="H712" i="9"/>
  <c r="H708" i="9"/>
  <c r="H704" i="9"/>
  <c r="H700" i="9"/>
  <c r="H696" i="9"/>
  <c r="H692" i="9"/>
  <c r="H688" i="9"/>
  <c r="H684" i="9"/>
  <c r="H680" i="9"/>
  <c r="H676" i="9"/>
  <c r="H672" i="9"/>
  <c r="H668" i="9"/>
  <c r="H664" i="9"/>
  <c r="H660" i="9"/>
  <c r="H656" i="9"/>
  <c r="H652" i="9"/>
  <c r="H648" i="9"/>
  <c r="H644" i="9"/>
  <c r="H640" i="9"/>
  <c r="H636" i="9"/>
  <c r="H632" i="9"/>
  <c r="H628" i="9"/>
  <c r="H624" i="9"/>
  <c r="H620" i="9"/>
  <c r="H616" i="9"/>
  <c r="H612" i="9"/>
  <c r="H608" i="9"/>
  <c r="H604" i="9"/>
  <c r="H600" i="9"/>
  <c r="H927" i="9"/>
  <c r="H911" i="9"/>
  <c r="H895" i="9"/>
  <c r="H879" i="9"/>
  <c r="H863" i="9"/>
  <c r="H847" i="9"/>
  <c r="H831" i="9"/>
  <c r="H815" i="9"/>
  <c r="H799" i="9"/>
  <c r="H783" i="9"/>
  <c r="H767" i="9"/>
  <c r="H751" i="9"/>
  <c r="H735" i="9"/>
  <c r="H719" i="9"/>
  <c r="H703" i="9"/>
  <c r="H687" i="9"/>
  <c r="H671" i="9"/>
  <c r="H655" i="9"/>
  <c r="H639" i="9"/>
  <c r="H623" i="9"/>
  <c r="H607" i="9"/>
  <c r="H595" i="9"/>
  <c r="H591" i="9"/>
  <c r="H587" i="9"/>
  <c r="H583" i="9"/>
  <c r="H579" i="9"/>
  <c r="H575" i="9"/>
  <c r="H571" i="9"/>
  <c r="H567" i="9"/>
  <c r="H563" i="9"/>
  <c r="H559" i="9"/>
  <c r="H555" i="9"/>
  <c r="H551" i="9"/>
  <c r="H547" i="9"/>
  <c r="H543" i="9"/>
  <c r="H539" i="9"/>
  <c r="H535" i="9"/>
  <c r="H531" i="9"/>
  <c r="H527" i="9"/>
  <c r="H523" i="9"/>
  <c r="H519" i="9"/>
  <c r="H515" i="9"/>
  <c r="H511" i="9"/>
  <c r="H507" i="9"/>
  <c r="H503" i="9"/>
  <c r="H499" i="9"/>
  <c r="H495" i="9"/>
  <c r="H491" i="9"/>
  <c r="H487" i="9"/>
  <c r="H483" i="9"/>
  <c r="H479" i="9"/>
  <c r="H475" i="9"/>
  <c r="H471" i="9"/>
  <c r="H467" i="9"/>
  <c r="H463" i="9"/>
  <c r="H459" i="9"/>
  <c r="H455" i="9"/>
  <c r="H451" i="9"/>
  <c r="H447" i="9"/>
  <c r="H443" i="9"/>
  <c r="H439" i="9"/>
  <c r="H435" i="9"/>
  <c r="H431" i="9"/>
  <c r="H427" i="9"/>
  <c r="H423" i="9"/>
  <c r="H419" i="9"/>
  <c r="H415" i="9"/>
  <c r="H411" i="9"/>
  <c r="H407" i="9"/>
  <c r="H403" i="9"/>
  <c r="H399" i="9"/>
  <c r="H395" i="9"/>
  <c r="H391" i="9"/>
  <c r="H387" i="9"/>
  <c r="H383" i="9"/>
  <c r="H379" i="9"/>
  <c r="H375" i="9"/>
  <c r="H371" i="9"/>
  <c r="H367" i="9"/>
  <c r="H363" i="9"/>
  <c r="H359" i="9"/>
  <c r="H355" i="9"/>
  <c r="H351" i="9"/>
  <c r="H347" i="9"/>
  <c r="H343" i="9"/>
  <c r="H923" i="9"/>
  <c r="H907" i="9"/>
  <c r="H891" i="9"/>
  <c r="H875" i="9"/>
  <c r="H859" i="9"/>
  <c r="H843" i="9"/>
  <c r="H827" i="9"/>
  <c r="H811" i="9"/>
  <c r="H795" i="9"/>
  <c r="H779" i="9"/>
  <c r="H763" i="9"/>
  <c r="H747" i="9"/>
  <c r="H731" i="9"/>
  <c r="H715" i="9"/>
  <c r="H699" i="9"/>
  <c r="H683" i="9"/>
  <c r="H667" i="9"/>
  <c r="H651" i="9"/>
  <c r="H635" i="9"/>
  <c r="H619" i="9"/>
  <c r="H603" i="9"/>
  <c r="H594" i="9"/>
  <c r="H590" i="9"/>
  <c r="H586" i="9"/>
  <c r="H582" i="9"/>
  <c r="H578" i="9"/>
  <c r="H574" i="9"/>
  <c r="H570" i="9"/>
  <c r="H566" i="9"/>
  <c r="H562" i="9"/>
  <c r="H558" i="9"/>
  <c r="H554" i="9"/>
  <c r="H550" i="9"/>
  <c r="H546" i="9"/>
  <c r="H542" i="9"/>
  <c r="H538" i="9"/>
  <c r="H534" i="9"/>
  <c r="H530" i="9"/>
  <c r="H526" i="9"/>
  <c r="H522" i="9"/>
  <c r="H518" i="9"/>
  <c r="H514" i="9"/>
  <c r="H510" i="9"/>
  <c r="H506" i="9"/>
  <c r="H502" i="9"/>
  <c r="H498" i="9"/>
  <c r="H494" i="9"/>
  <c r="H490" i="9"/>
  <c r="H486" i="9"/>
  <c r="H482" i="9"/>
  <c r="H478" i="9"/>
  <c r="H474" i="9"/>
  <c r="H470" i="9"/>
  <c r="H466" i="9"/>
  <c r="H462" i="9"/>
  <c r="H458" i="9"/>
  <c r="H454" i="9"/>
  <c r="H450" i="9"/>
  <c r="H446" i="9"/>
  <c r="H442" i="9"/>
  <c r="H438" i="9"/>
  <c r="H434" i="9"/>
  <c r="H430" i="9"/>
  <c r="H426" i="9"/>
  <c r="H422" i="9"/>
  <c r="H418" i="9"/>
  <c r="H414" i="9"/>
  <c r="H410" i="9"/>
  <c r="H406" i="9"/>
  <c r="H402" i="9"/>
  <c r="H398" i="9"/>
  <c r="H394" i="9"/>
  <c r="H390" i="9"/>
  <c r="H386" i="9"/>
  <c r="H382" i="9"/>
  <c r="H378" i="9"/>
  <c r="H374" i="9"/>
  <c r="H370" i="9"/>
  <c r="H366" i="9"/>
  <c r="H362" i="9"/>
  <c r="H358" i="9"/>
  <c r="H919" i="9"/>
  <c r="H887" i="9"/>
  <c r="H855" i="9"/>
  <c r="H823" i="9"/>
  <c r="H791" i="9"/>
  <c r="H759" i="9"/>
  <c r="H727" i="9"/>
  <c r="H695" i="9"/>
  <c r="H663" i="9"/>
  <c r="H631" i="9"/>
  <c r="H599" i="9"/>
  <c r="H589" i="9"/>
  <c r="H581" i="9"/>
  <c r="H573" i="9"/>
  <c r="H565" i="9"/>
  <c r="H557" i="9"/>
  <c r="H549" i="9"/>
  <c r="H541" i="9"/>
  <c r="H533" i="9"/>
  <c r="H525" i="9"/>
  <c r="H517" i="9"/>
  <c r="H509" i="9"/>
  <c r="H501" i="9"/>
  <c r="H493" i="9"/>
  <c r="H485" i="9"/>
  <c r="H477" i="9"/>
  <c r="H469" i="9"/>
  <c r="H461" i="9"/>
  <c r="H453" i="9"/>
  <c r="H445" i="9"/>
  <c r="H437" i="9"/>
  <c r="H429" i="9"/>
  <c r="H421" i="9"/>
  <c r="H413" i="9"/>
  <c r="H405" i="9"/>
  <c r="H397" i="9"/>
  <c r="H389" i="9"/>
  <c r="H381" i="9"/>
  <c r="H373" i="9"/>
  <c r="H365" i="9"/>
  <c r="H357" i="9"/>
  <c r="H352" i="9"/>
  <c r="H346" i="9"/>
  <c r="H341" i="9"/>
  <c r="H337" i="9"/>
  <c r="H333" i="9"/>
  <c r="H329" i="9"/>
  <c r="H325" i="9"/>
  <c r="H321" i="9"/>
  <c r="H317" i="9"/>
  <c r="H313" i="9"/>
  <c r="H309" i="9"/>
  <c r="H305" i="9"/>
  <c r="H301" i="9"/>
  <c r="H297" i="9"/>
  <c r="H293" i="9"/>
  <c r="H289" i="9"/>
  <c r="H285" i="9"/>
  <c r="H281" i="9"/>
  <c r="H277" i="9"/>
  <c r="H273" i="9"/>
  <c r="H269" i="9"/>
  <c r="H265" i="9"/>
  <c r="H261" i="9"/>
  <c r="H257" i="9"/>
  <c r="H253" i="9"/>
  <c r="H249" i="9"/>
  <c r="H245" i="9"/>
  <c r="H241" i="9"/>
  <c r="H237" i="9"/>
  <c r="H233" i="9"/>
  <c r="H229" i="9"/>
  <c r="H225" i="9"/>
  <c r="H221" i="9"/>
  <c r="H217" i="9"/>
  <c r="H213" i="9"/>
  <c r="H209" i="9"/>
  <c r="H205" i="9"/>
  <c r="H201" i="9"/>
  <c r="H197" i="9"/>
  <c r="H193" i="9"/>
  <c r="H189" i="9"/>
  <c r="H185" i="9"/>
  <c r="H181" i="9"/>
  <c r="H177" i="9"/>
  <c r="H173" i="9"/>
  <c r="H169" i="9"/>
  <c r="H915" i="9"/>
  <c r="H883" i="9"/>
  <c r="H851" i="9"/>
  <c r="H819" i="9"/>
  <c r="H787" i="9"/>
  <c r="H755" i="9"/>
  <c r="H723" i="9"/>
  <c r="H691" i="9"/>
  <c r="H659" i="9"/>
  <c r="H627" i="9"/>
  <c r="H596" i="9"/>
  <c r="H588" i="9"/>
  <c r="H580" i="9"/>
  <c r="H572" i="9"/>
  <c r="H564" i="9"/>
  <c r="H556" i="9"/>
  <c r="H548" i="9"/>
  <c r="H540" i="9"/>
  <c r="H532" i="9"/>
  <c r="H524" i="9"/>
  <c r="H516" i="9"/>
  <c r="H508" i="9"/>
  <c r="H500" i="9"/>
  <c r="H492" i="9"/>
  <c r="H484" i="9"/>
  <c r="H476" i="9"/>
  <c r="H468" i="9"/>
  <c r="H460" i="9"/>
  <c r="H452" i="9"/>
  <c r="H444" i="9"/>
  <c r="H436" i="9"/>
  <c r="H428" i="9"/>
  <c r="H420" i="9"/>
  <c r="H412" i="9"/>
  <c r="H404" i="9"/>
  <c r="H396" i="9"/>
  <c r="H388" i="9"/>
  <c r="H380" i="9"/>
  <c r="H372" i="9"/>
  <c r="H364" i="9"/>
  <c r="H356" i="9"/>
  <c r="H350" i="9"/>
  <c r="H345" i="9"/>
  <c r="H340" i="9"/>
  <c r="H336" i="9"/>
  <c r="H332" i="9"/>
  <c r="H328" i="9"/>
  <c r="H324" i="9"/>
  <c r="H320" i="9"/>
  <c r="H316" i="9"/>
  <c r="H312" i="9"/>
  <c r="H308" i="9"/>
  <c r="H304" i="9"/>
  <c r="H300" i="9"/>
  <c r="H296" i="9"/>
  <c r="H292" i="9"/>
  <c r="H288" i="9"/>
  <c r="H284" i="9"/>
  <c r="H280" i="9"/>
  <c r="H276" i="9"/>
  <c r="H272" i="9"/>
  <c r="H268" i="9"/>
  <c r="H264" i="9"/>
  <c r="H260" i="9"/>
  <c r="H256" i="9"/>
  <c r="H252" i="9"/>
  <c r="H248" i="9"/>
  <c r="H244" i="9"/>
  <c r="H240" i="9"/>
  <c r="H236" i="9"/>
  <c r="H232" i="9"/>
  <c r="H228" i="9"/>
  <c r="H224" i="9"/>
  <c r="H220" i="9"/>
  <c r="H216" i="9"/>
  <c r="H212" i="9"/>
  <c r="H208" i="9"/>
  <c r="H204" i="9"/>
  <c r="H200" i="9"/>
  <c r="H196" i="9"/>
  <c r="H192" i="9"/>
  <c r="H188" i="9"/>
  <c r="H184" i="9"/>
  <c r="H180" i="9"/>
  <c r="H176" i="9"/>
  <c r="H935" i="9"/>
  <c r="H903" i="9"/>
  <c r="H871" i="9"/>
  <c r="H839" i="9"/>
  <c r="H807" i="9"/>
  <c r="H775" i="9"/>
  <c r="H743" i="9"/>
  <c r="H711" i="9"/>
  <c r="H679" i="9"/>
  <c r="H647" i="9"/>
  <c r="H615" i="9"/>
  <c r="H867" i="9"/>
  <c r="H739" i="9"/>
  <c r="H611" i="9"/>
  <c r="H584" i="9"/>
  <c r="H568" i="9"/>
  <c r="H552" i="9"/>
  <c r="H536" i="9"/>
  <c r="H520" i="9"/>
  <c r="H504" i="9"/>
  <c r="H488" i="9"/>
  <c r="H472" i="9"/>
  <c r="H456" i="9"/>
  <c r="H440" i="9"/>
  <c r="H424" i="9"/>
  <c r="H408" i="9"/>
  <c r="H392" i="9"/>
  <c r="H376" i="9"/>
  <c r="H360" i="9"/>
  <c r="H348" i="9"/>
  <c r="H338" i="9"/>
  <c r="H330" i="9"/>
  <c r="H322" i="9"/>
  <c r="H314" i="9"/>
  <c r="H306" i="9"/>
  <c r="H298" i="9"/>
  <c r="H290" i="9"/>
  <c r="H282" i="9"/>
  <c r="H274" i="9"/>
  <c r="H266" i="9"/>
  <c r="H258" i="9"/>
  <c r="H250" i="9"/>
  <c r="H242" i="9"/>
  <c r="H234" i="9"/>
  <c r="H226" i="9"/>
  <c r="H218" i="9"/>
  <c r="H210" i="9"/>
  <c r="H202" i="9"/>
  <c r="H194" i="9"/>
  <c r="H186" i="9"/>
  <c r="H178" i="9"/>
  <c r="H171" i="9"/>
  <c r="H166" i="9"/>
  <c r="H162" i="9"/>
  <c r="H158" i="9"/>
  <c r="H154" i="9"/>
  <c r="H150" i="9"/>
  <c r="H146" i="9"/>
  <c r="H142" i="9"/>
  <c r="H138" i="9"/>
  <c r="H134" i="9"/>
  <c r="H130" i="9"/>
  <c r="H126" i="9"/>
  <c r="H122" i="9"/>
  <c r="H118" i="9"/>
  <c r="H114" i="9"/>
  <c r="H110" i="9"/>
  <c r="H106" i="9"/>
  <c r="H102" i="9"/>
  <c r="H98" i="9"/>
  <c r="H94" i="9"/>
  <c r="H90" i="9"/>
  <c r="H86" i="9"/>
  <c r="H82" i="9"/>
  <c r="H78" i="9"/>
  <c r="H74" i="9"/>
  <c r="H70" i="9"/>
  <c r="H66" i="9"/>
  <c r="H62" i="9"/>
  <c r="H58" i="9"/>
  <c r="H54" i="9"/>
  <c r="H50" i="9"/>
  <c r="H46" i="9"/>
  <c r="H42" i="9"/>
  <c r="H38" i="9"/>
  <c r="H34" i="9"/>
  <c r="H30" i="9"/>
  <c r="H26" i="9"/>
  <c r="H22" i="9"/>
  <c r="H18" i="9"/>
  <c r="H14" i="9"/>
  <c r="H835" i="9"/>
  <c r="H707" i="9"/>
  <c r="H593" i="9"/>
  <c r="H577" i="9"/>
  <c r="H561" i="9"/>
  <c r="H545" i="9"/>
  <c r="H529" i="9"/>
  <c r="H513" i="9"/>
  <c r="H497" i="9"/>
  <c r="H481" i="9"/>
  <c r="H465" i="9"/>
  <c r="H449" i="9"/>
  <c r="H433" i="9"/>
  <c r="H417" i="9"/>
  <c r="H401" i="9"/>
  <c r="H385" i="9"/>
  <c r="H369" i="9"/>
  <c r="H354" i="9"/>
  <c r="H344" i="9"/>
  <c r="H335" i="9"/>
  <c r="H327" i="9"/>
  <c r="H319" i="9"/>
  <c r="H311" i="9"/>
  <c r="H303" i="9"/>
  <c r="H295" i="9"/>
  <c r="H287" i="9"/>
  <c r="H279" i="9"/>
  <c r="H271" i="9"/>
  <c r="H263" i="9"/>
  <c r="H255" i="9"/>
  <c r="H247" i="9"/>
  <c r="H239" i="9"/>
  <c r="H231" i="9"/>
  <c r="H223" i="9"/>
  <c r="H215" i="9"/>
  <c r="H207" i="9"/>
  <c r="H199" i="9"/>
  <c r="H191" i="9"/>
  <c r="H183" i="9"/>
  <c r="H175" i="9"/>
  <c r="H170" i="9"/>
  <c r="H165" i="9"/>
  <c r="H161" i="9"/>
  <c r="H157" i="9"/>
  <c r="H153" i="9"/>
  <c r="H149" i="9"/>
  <c r="H145" i="9"/>
  <c r="H141" i="9"/>
  <c r="H137" i="9"/>
  <c r="H133" i="9"/>
  <c r="H129" i="9"/>
  <c r="H125" i="9"/>
  <c r="H121" i="9"/>
  <c r="H117" i="9"/>
  <c r="H113" i="9"/>
  <c r="H109" i="9"/>
  <c r="H105" i="9"/>
  <c r="H101" i="9"/>
  <c r="H97" i="9"/>
  <c r="H93" i="9"/>
  <c r="H89" i="9"/>
  <c r="H85" i="9"/>
  <c r="H81" i="9"/>
  <c r="H77" i="9"/>
  <c r="H73" i="9"/>
  <c r="H69" i="9"/>
  <c r="H65" i="9"/>
  <c r="H61" i="9"/>
  <c r="H57" i="9"/>
  <c r="H53" i="9"/>
  <c r="H49" i="9"/>
  <c r="H45" i="9"/>
  <c r="H41" i="9"/>
  <c r="H37" i="9"/>
  <c r="H33" i="9"/>
  <c r="H29" i="9"/>
  <c r="H25" i="9"/>
  <c r="H21" i="9"/>
  <c r="H17" i="9"/>
  <c r="H13" i="9"/>
  <c r="H931" i="9"/>
  <c r="H803" i="9"/>
  <c r="H675" i="9"/>
  <c r="H592" i="9"/>
  <c r="H576" i="9"/>
  <c r="H560" i="9"/>
  <c r="H544" i="9"/>
  <c r="H528" i="9"/>
  <c r="H512" i="9"/>
  <c r="H496" i="9"/>
  <c r="H480" i="9"/>
  <c r="H464" i="9"/>
  <c r="H448" i="9"/>
  <c r="H432" i="9"/>
  <c r="H416" i="9"/>
  <c r="H400" i="9"/>
  <c r="H384" i="9"/>
  <c r="H368" i="9"/>
  <c r="H353" i="9"/>
  <c r="H342" i="9"/>
  <c r="H334" i="9"/>
  <c r="H326" i="9"/>
  <c r="H318" i="9"/>
  <c r="H310" i="9"/>
  <c r="H302" i="9"/>
  <c r="H294" i="9"/>
  <c r="H286" i="9"/>
  <c r="H278" i="9"/>
  <c r="H270" i="9"/>
  <c r="H262" i="9"/>
  <c r="H254" i="9"/>
  <c r="H246" i="9"/>
  <c r="H238" i="9"/>
  <c r="H230" i="9"/>
  <c r="H222" i="9"/>
  <c r="H214" i="9"/>
  <c r="H206" i="9"/>
  <c r="H198" i="9"/>
  <c r="H190" i="9"/>
  <c r="H182" i="9"/>
  <c r="H174" i="9"/>
  <c r="H168" i="9"/>
  <c r="H164" i="9"/>
  <c r="H160" i="9"/>
  <c r="H156" i="9"/>
  <c r="H152" i="9"/>
  <c r="H148" i="9"/>
  <c r="H144" i="9"/>
  <c r="H140" i="9"/>
  <c r="H136" i="9"/>
  <c r="H132" i="9"/>
  <c r="H128" i="9"/>
  <c r="H124" i="9"/>
  <c r="H120" i="9"/>
  <c r="H116" i="9"/>
  <c r="H112" i="9"/>
  <c r="H108" i="9"/>
  <c r="H104" i="9"/>
  <c r="H100" i="9"/>
  <c r="H96" i="9"/>
  <c r="H92" i="9"/>
  <c r="H88" i="9"/>
  <c r="H84" i="9"/>
  <c r="H80" i="9"/>
  <c r="H76" i="9"/>
  <c r="H72" i="9"/>
  <c r="H68" i="9"/>
  <c r="H64" i="9"/>
  <c r="H60" i="9"/>
  <c r="H56" i="9"/>
  <c r="H52" i="9"/>
  <c r="H48" i="9"/>
  <c r="H44" i="9"/>
  <c r="H40" i="9"/>
  <c r="H36" i="9"/>
  <c r="H32" i="9"/>
  <c r="H28" i="9"/>
  <c r="H24" i="9"/>
  <c r="H20" i="9"/>
  <c r="H16" i="9"/>
  <c r="H12" i="9"/>
  <c r="H643" i="9"/>
  <c r="H537" i="9"/>
  <c r="H473" i="9"/>
  <c r="H409" i="9"/>
  <c r="H349" i="9"/>
  <c r="H315" i="9"/>
  <c r="H283" i="9"/>
  <c r="H251" i="9"/>
  <c r="H219" i="9"/>
  <c r="H187" i="9"/>
  <c r="H163" i="9"/>
  <c r="H147" i="9"/>
  <c r="H131" i="9"/>
  <c r="H115" i="9"/>
  <c r="H99" i="9"/>
  <c r="H83" i="9"/>
  <c r="H67" i="9"/>
  <c r="H51" i="9"/>
  <c r="H35" i="9"/>
  <c r="H19" i="9"/>
  <c r="H585" i="9"/>
  <c r="H521" i="9"/>
  <c r="H457" i="9"/>
  <c r="H393" i="9"/>
  <c r="H339" i="9"/>
  <c r="H307" i="9"/>
  <c r="H275" i="9"/>
  <c r="H243" i="9"/>
  <c r="H211" i="9"/>
  <c r="H179" i="9"/>
  <c r="H159" i="9"/>
  <c r="H143" i="9"/>
  <c r="H127" i="9"/>
  <c r="H111" i="9"/>
  <c r="H95" i="9"/>
  <c r="H79" i="9"/>
  <c r="H63" i="9"/>
  <c r="H47" i="9"/>
  <c r="H31" i="9"/>
  <c r="H15" i="9"/>
  <c r="H899" i="9"/>
  <c r="H569" i="9"/>
  <c r="H505" i="9"/>
  <c r="H441" i="9"/>
  <c r="H377" i="9"/>
  <c r="H331" i="9"/>
  <c r="H299" i="9"/>
  <c r="H267" i="9"/>
  <c r="H235" i="9"/>
  <c r="H203" i="9"/>
  <c r="H172" i="9"/>
  <c r="H155" i="9"/>
  <c r="H139" i="9"/>
  <c r="H123" i="9"/>
  <c r="H107" i="9"/>
  <c r="H91" i="9"/>
  <c r="H75" i="9"/>
  <c r="H59" i="9"/>
  <c r="H43" i="9"/>
  <c r="H27" i="9"/>
  <c r="H11" i="9"/>
  <c r="H489" i="9"/>
  <c r="H291" i="9"/>
  <c r="H167" i="9"/>
  <c r="H103" i="9"/>
  <c r="H39" i="9"/>
  <c r="H425" i="9"/>
  <c r="H259" i="9"/>
  <c r="H151" i="9"/>
  <c r="H87" i="9"/>
  <c r="H23" i="9"/>
  <c r="H771" i="9"/>
  <c r="H361" i="9"/>
  <c r="H227" i="9"/>
  <c r="H135" i="9"/>
  <c r="H71" i="9"/>
  <c r="H195" i="9"/>
  <c r="H119" i="9"/>
  <c r="H553" i="9"/>
  <c r="H55" i="9"/>
  <c r="H323" i="9"/>
  <c r="B4" i="31"/>
  <c r="G5" i="31"/>
  <c r="H2" i="73"/>
  <c r="M51" i="73"/>
  <c r="H56" i="31"/>
  <c r="L51" i="73"/>
  <c r="G56" i="31"/>
  <c r="H3" i="73"/>
  <c r="B154" i="13"/>
  <c r="B90" i="13"/>
  <c r="B178" i="13"/>
  <c r="B98" i="13"/>
  <c r="B14" i="13"/>
  <c r="B62" i="13"/>
  <c r="B6" i="13"/>
  <c r="B106" i="13"/>
  <c r="B114" i="13"/>
  <c r="B158" i="13"/>
  <c r="B162" i="13"/>
  <c r="B46" i="13"/>
  <c r="H5" i="31"/>
  <c r="J5" i="31"/>
  <c r="L5" i="31"/>
  <c r="N5" i="31"/>
  <c r="B134" i="13"/>
  <c r="B122" i="13"/>
  <c r="B26" i="13"/>
  <c r="B182" i="13"/>
  <c r="B70" i="13"/>
  <c r="B66" i="13"/>
  <c r="B86" i="13"/>
  <c r="B166" i="13"/>
  <c r="B34" i="13"/>
  <c r="B126" i="13"/>
  <c r="B22" i="13"/>
  <c r="B118" i="13"/>
  <c r="B186" i="13"/>
  <c r="B174" i="13"/>
  <c r="B10" i="13"/>
  <c r="B170" i="13"/>
  <c r="B94" i="13"/>
  <c r="B198" i="13"/>
  <c r="B82" i="13"/>
  <c r="B150" i="13"/>
  <c r="B110" i="13"/>
  <c r="I5" i="31"/>
  <c r="B38" i="13"/>
  <c r="B78" i="13"/>
  <c r="B74" i="13"/>
  <c r="B130" i="13"/>
  <c r="B58" i="13"/>
  <c r="B30" i="13"/>
  <c r="B190" i="13"/>
  <c r="B138" i="13"/>
  <c r="B102" i="13"/>
  <c r="B42" i="13"/>
  <c r="B146" i="13"/>
  <c r="B50" i="13"/>
  <c r="B142" i="13"/>
  <c r="B2" i="13"/>
  <c r="B18" i="13"/>
  <c r="B54" i="13"/>
  <c r="B163" i="13"/>
  <c r="B71" i="13"/>
  <c r="B39" i="13"/>
  <c r="B59" i="13"/>
  <c r="B187" i="13"/>
  <c r="B15" i="13"/>
  <c r="B103" i="13"/>
  <c r="B127" i="13"/>
  <c r="B183" i="13"/>
  <c r="B191" i="13"/>
  <c r="B143" i="13"/>
  <c r="B23" i="13"/>
  <c r="B35" i="13"/>
  <c r="B119" i="13"/>
  <c r="B147" i="13"/>
  <c r="B31" i="13"/>
  <c r="B87" i="13"/>
  <c r="B95" i="13"/>
  <c r="B155" i="13"/>
  <c r="B199" i="13"/>
  <c r="B179" i="13"/>
  <c r="B139" i="13"/>
  <c r="B159" i="13"/>
  <c r="B99" i="13"/>
  <c r="B171" i="13"/>
  <c r="B83" i="13"/>
  <c r="B27" i="13"/>
  <c r="B167" i="13"/>
  <c r="B43" i="13"/>
  <c r="B75" i="13"/>
  <c r="B3" i="13"/>
  <c r="B91" i="13"/>
  <c r="B55" i="13"/>
  <c r="B175" i="13"/>
  <c r="B19" i="13"/>
  <c r="B115" i="13"/>
  <c r="K5" i="31"/>
  <c r="B151" i="13"/>
  <c r="B7" i="13"/>
  <c r="B107" i="13"/>
  <c r="B131" i="13"/>
  <c r="B11" i="13"/>
  <c r="B111" i="13"/>
  <c r="B47" i="13"/>
  <c r="B123" i="13"/>
  <c r="B63" i="13"/>
  <c r="B195" i="13"/>
  <c r="B79" i="13"/>
  <c r="B51" i="13"/>
  <c r="B67" i="13"/>
  <c r="B135" i="13"/>
  <c r="H4" i="73"/>
  <c r="N51" i="73"/>
  <c r="I56" i="31"/>
  <c r="AH52" i="12"/>
  <c r="O51" i="73"/>
  <c r="J56" i="31"/>
  <c r="AI52" i="12"/>
  <c r="AF52" i="12"/>
  <c r="AG52" i="12"/>
  <c r="B164" i="13"/>
  <c r="B132" i="13"/>
  <c r="B84" i="13"/>
  <c r="B76" i="13"/>
  <c r="B144" i="13"/>
  <c r="B196" i="13"/>
  <c r="B120" i="13"/>
  <c r="B52" i="13"/>
  <c r="B116" i="13"/>
  <c r="B104" i="13"/>
  <c r="B60" i="13"/>
  <c r="B156" i="13"/>
  <c r="B160" i="13"/>
  <c r="B96" i="13"/>
  <c r="B92" i="13"/>
  <c r="B136" i="13"/>
  <c r="B36" i="13"/>
  <c r="B12" i="13"/>
  <c r="B68" i="13"/>
  <c r="B184" i="13"/>
  <c r="B172" i="13"/>
  <c r="B100" i="13"/>
  <c r="B20" i="13"/>
  <c r="B192" i="13"/>
  <c r="B56" i="13"/>
  <c r="M5" i="31"/>
  <c r="B180" i="13"/>
  <c r="B176" i="13"/>
  <c r="B44" i="13"/>
  <c r="B124" i="13"/>
  <c r="B4" i="13"/>
  <c r="B72" i="13"/>
  <c r="B88" i="13"/>
  <c r="B40" i="13"/>
  <c r="B200" i="13"/>
  <c r="B108" i="13"/>
  <c r="B128" i="13"/>
  <c r="B168" i="13"/>
  <c r="B24" i="13"/>
  <c r="B152" i="13"/>
  <c r="B48" i="13"/>
  <c r="B148" i="13"/>
  <c r="B16" i="13"/>
  <c r="B32" i="13"/>
  <c r="B80" i="13"/>
  <c r="B140" i="13"/>
  <c r="B28" i="13"/>
  <c r="B188" i="13"/>
  <c r="B8" i="13"/>
  <c r="B64" i="13"/>
  <c r="B112" i="13"/>
  <c r="H5" i="73"/>
  <c r="P51" i="73"/>
  <c r="K56" i="31"/>
  <c r="Q51" i="73"/>
  <c r="L56" i="31"/>
  <c r="AJ52" i="12"/>
  <c r="AK52" i="12"/>
  <c r="S51" i="73"/>
  <c r="N56" i="31"/>
  <c r="AM52" i="12"/>
  <c r="R51" i="73"/>
  <c r="M56" i="31"/>
  <c r="AL52" i="12"/>
  <c r="B101" i="13"/>
  <c r="B13" i="13"/>
  <c r="B37" i="13"/>
  <c r="B29" i="13"/>
  <c r="B65" i="13"/>
  <c r="B165" i="13"/>
  <c r="B189" i="13"/>
  <c r="B17" i="13"/>
  <c r="B201" i="13"/>
  <c r="B113" i="13"/>
  <c r="B61" i="13"/>
  <c r="B153" i="13"/>
  <c r="B97" i="13"/>
  <c r="B125" i="13"/>
  <c r="B5" i="13"/>
  <c r="B169" i="13"/>
  <c r="B57" i="13"/>
  <c r="B41" i="13"/>
  <c r="B145" i="13"/>
  <c r="B73" i="13"/>
  <c r="B69" i="13"/>
  <c r="B173" i="13"/>
  <c r="B25" i="13"/>
  <c r="B117" i="13"/>
  <c r="B21" i="13"/>
  <c r="B105" i="13"/>
  <c r="B109" i="13"/>
  <c r="B194" i="13"/>
  <c r="B81" i="13"/>
  <c r="B181" i="13"/>
  <c r="B89" i="13"/>
  <c r="B33" i="13"/>
  <c r="B161" i="13"/>
  <c r="B45" i="13"/>
  <c r="B185" i="13"/>
  <c r="B197" i="13"/>
  <c r="B137" i="13"/>
  <c r="B149" i="13"/>
  <c r="B157" i="13"/>
  <c r="B9" i="13"/>
  <c r="B85" i="13"/>
  <c r="B53" i="13"/>
  <c r="B177" i="13"/>
  <c r="B133" i="13"/>
  <c r="B193" i="13"/>
  <c r="B141" i="13"/>
  <c r="B121" i="13"/>
  <c r="B129" i="13"/>
  <c r="B49" i="13"/>
  <c r="B77" i="13"/>
  <c r="B93" i="13"/>
  <c r="O56" i="31"/>
  <c r="P56" i="31"/>
  <c r="B7" i="130"/>
  <c r="B7" i="129"/>
  <c r="B7" i="128"/>
  <c r="B7" i="127"/>
  <c r="B7" i="126"/>
  <c r="B7" i="125"/>
  <c r="B7" i="124"/>
  <c r="B7" i="123"/>
  <c r="B7" i="122"/>
  <c r="B7" i="121"/>
  <c r="B7" i="120"/>
  <c r="B7" i="119"/>
  <c r="B7" i="118"/>
  <c r="B7" i="117"/>
  <c r="B7" i="116"/>
  <c r="B7" i="115"/>
  <c r="B7" i="114"/>
  <c r="B7" i="113"/>
  <c r="B7" i="112"/>
  <c r="B7" i="111"/>
  <c r="B7" i="110"/>
  <c r="B7" i="109"/>
  <c r="B7" i="108"/>
  <c r="B7" i="107"/>
  <c r="B7" i="106"/>
  <c r="B7" i="105"/>
  <c r="B7" i="104"/>
  <c r="B7" i="103"/>
  <c r="B7" i="102"/>
  <c r="B7" i="101"/>
  <c r="B7" i="100"/>
  <c r="B7" i="99"/>
  <c r="B7" i="98"/>
  <c r="B7" i="97"/>
  <c r="B7" i="96"/>
  <c r="B7" i="95"/>
  <c r="B7" i="94"/>
  <c r="B7" i="93"/>
  <c r="B7" i="92"/>
  <c r="B7" i="91"/>
  <c r="B7" i="90"/>
  <c r="B7" i="89"/>
  <c r="B7" i="88"/>
  <c r="B7" i="87"/>
  <c r="B7" i="86"/>
  <c r="B7" i="85"/>
  <c r="B7" i="84"/>
  <c r="B7" i="83"/>
  <c r="B7" i="82"/>
  <c r="B7" i="1"/>
  <c r="B28" i="1"/>
  <c r="A10" i="86"/>
  <c r="B28" i="124"/>
  <c r="B10" i="95"/>
  <c r="B14" i="94"/>
  <c r="B6" i="84"/>
  <c r="B28" i="122"/>
  <c r="B22" i="130"/>
  <c r="B10" i="86"/>
  <c r="U46" i="12"/>
  <c r="B17" i="116"/>
  <c r="B30" i="95"/>
  <c r="AC19" i="12"/>
  <c r="B25" i="96"/>
  <c r="B13" i="84"/>
  <c r="B23" i="86"/>
  <c r="B32" i="117"/>
  <c r="B30" i="116"/>
  <c r="B20" i="130"/>
  <c r="B22" i="116"/>
  <c r="B13" i="102"/>
  <c r="B28" i="93"/>
  <c r="B17" i="113"/>
  <c r="AD14" i="12"/>
  <c r="V15" i="12"/>
  <c r="B28" i="97"/>
  <c r="B22" i="1"/>
  <c r="B13" i="86"/>
  <c r="B6" i="105"/>
  <c r="A10" i="129"/>
  <c r="B34" i="124"/>
  <c r="AD34" i="12"/>
  <c r="T34" i="12"/>
  <c r="A10" i="96"/>
  <c r="H9" i="78"/>
  <c r="V26" i="12"/>
  <c r="B14" i="89"/>
  <c r="B10" i="107"/>
  <c r="C11" i="78"/>
  <c r="B20" i="107"/>
  <c r="B16" i="90"/>
  <c r="B26" i="78"/>
  <c r="B23" i="92"/>
  <c r="Y42" i="12"/>
  <c r="B20" i="108"/>
  <c r="U3" i="12"/>
  <c r="U42" i="12"/>
  <c r="B25" i="112"/>
  <c r="B34" i="86"/>
  <c r="B28" i="125"/>
  <c r="B28" i="126"/>
  <c r="A10" i="97"/>
  <c r="V35" i="12"/>
  <c r="AD11" i="12"/>
  <c r="B30" i="86"/>
  <c r="A10" i="1"/>
  <c r="B13" i="1"/>
  <c r="B19" i="106"/>
  <c r="B32" i="85"/>
  <c r="B30" i="100"/>
  <c r="B16" i="107"/>
  <c r="B32" i="122"/>
  <c r="B23" i="111"/>
  <c r="B13" i="116"/>
  <c r="Y10" i="12"/>
  <c r="X46" i="12"/>
  <c r="C19" i="78"/>
  <c r="B6" i="122"/>
  <c r="AD22" i="12"/>
  <c r="C18" i="78"/>
  <c r="B40" i="127"/>
  <c r="C22" i="78"/>
  <c r="B34" i="85"/>
  <c r="B40" i="96"/>
  <c r="B6" i="101"/>
  <c r="B28" i="120"/>
  <c r="Y15" i="12"/>
  <c r="E52" i="12"/>
  <c r="E48" i="12"/>
  <c r="E44" i="12"/>
  <c r="E40" i="12"/>
  <c r="E36" i="12"/>
  <c r="E32" i="12"/>
  <c r="E28" i="12"/>
  <c r="E24" i="12"/>
  <c r="E20" i="12"/>
  <c r="E16" i="12"/>
  <c r="E12" i="12"/>
  <c r="E8" i="12"/>
  <c r="E4" i="12"/>
  <c r="B19" i="1"/>
  <c r="B28" i="91"/>
  <c r="B26" i="99"/>
  <c r="AC31" i="12"/>
  <c r="B25" i="91"/>
  <c r="T30" i="12"/>
  <c r="AC23" i="12"/>
  <c r="B28" i="129"/>
  <c r="C12" i="78"/>
  <c r="B14" i="84"/>
  <c r="B14" i="121"/>
  <c r="B27" i="78"/>
  <c r="B22" i="122"/>
  <c r="B26" i="97"/>
  <c r="B25" i="89"/>
  <c r="B17" i="91"/>
  <c r="B16" i="86"/>
  <c r="B10" i="74"/>
  <c r="B17" i="74"/>
  <c r="B16" i="95"/>
  <c r="B30" i="92"/>
  <c r="B20" i="104"/>
  <c r="B23" i="94"/>
  <c r="B17" i="103"/>
  <c r="B30" i="127"/>
  <c r="B6" i="85"/>
  <c r="B14" i="116"/>
  <c r="B25" i="86"/>
  <c r="Y46" i="12"/>
  <c r="B30" i="119"/>
  <c r="B13" i="119"/>
  <c r="B16" i="121"/>
  <c r="B28" i="107"/>
  <c r="U30" i="12"/>
  <c r="A10" i="89"/>
  <c r="B17" i="129"/>
  <c r="T23" i="12"/>
  <c r="B30" i="117"/>
  <c r="B10" i="108"/>
  <c r="B19" i="118"/>
  <c r="V46" i="12"/>
  <c r="B34" i="91"/>
  <c r="H10" i="78"/>
  <c r="B23" i="110"/>
  <c r="B6" i="114"/>
  <c r="B25" i="116"/>
  <c r="B28" i="115"/>
  <c r="B32" i="105"/>
  <c r="B17" i="90"/>
  <c r="B30" i="87"/>
  <c r="Y39" i="12"/>
  <c r="T42" i="12"/>
  <c r="B13" i="122"/>
  <c r="B17" i="121"/>
  <c r="C27" i="78"/>
  <c r="B14" i="101"/>
  <c r="X35" i="12"/>
  <c r="B10" i="123"/>
  <c r="B40" i="129"/>
  <c r="B14" i="128"/>
  <c r="B6" i="124"/>
  <c r="B32" i="90"/>
  <c r="B19" i="95"/>
  <c r="B25" i="1"/>
  <c r="C27" i="12"/>
  <c r="B20" i="78"/>
  <c r="A10" i="112"/>
  <c r="B26" i="130"/>
  <c r="B16" i="116"/>
  <c r="V18" i="12"/>
  <c r="U31" i="12"/>
  <c r="B30" i="128"/>
  <c r="B13" i="96"/>
  <c r="T35" i="12"/>
  <c r="B20" i="93"/>
  <c r="W31" i="12"/>
  <c r="AB50" i="12"/>
  <c r="AC42" i="12"/>
  <c r="A10" i="128"/>
  <c r="B19" i="89"/>
  <c r="T7" i="12"/>
  <c r="B10" i="130"/>
  <c r="Y4" i="12"/>
  <c r="B10" i="101"/>
  <c r="B34" i="111"/>
  <c r="B20" i="95"/>
  <c r="W26" i="12"/>
  <c r="AB36" i="12"/>
  <c r="B13" i="113"/>
  <c r="B22" i="86"/>
  <c r="B26" i="101"/>
  <c r="U11" i="12"/>
  <c r="AB6" i="12"/>
  <c r="B18" i="78"/>
  <c r="B25" i="111"/>
  <c r="B28" i="98"/>
  <c r="A10" i="98"/>
  <c r="B20" i="113"/>
  <c r="B22" i="111"/>
  <c r="B32" i="103"/>
  <c r="B22" i="78"/>
  <c r="B32" i="114"/>
  <c r="B19" i="105"/>
  <c r="B23" i="102"/>
  <c r="B6" i="93"/>
  <c r="B14" i="108"/>
  <c r="V31" i="12"/>
  <c r="B17" i="93"/>
  <c r="W42" i="12"/>
  <c r="B23" i="119"/>
  <c r="E51" i="12"/>
  <c r="E47" i="12"/>
  <c r="E43" i="12"/>
  <c r="E39" i="12"/>
  <c r="E35" i="12"/>
  <c r="E31" i="12"/>
  <c r="E27" i="12"/>
  <c r="E23" i="12"/>
  <c r="E19" i="12"/>
  <c r="E15" i="12"/>
  <c r="E11" i="12"/>
  <c r="E7" i="12"/>
  <c r="E3" i="12"/>
  <c r="C9" i="78"/>
  <c r="B40" i="99"/>
  <c r="V34" i="12"/>
  <c r="B16" i="100"/>
  <c r="T46" i="12"/>
  <c r="AB18" i="12"/>
  <c r="B26" i="123"/>
  <c r="W10" i="12"/>
  <c r="B16" i="114"/>
  <c r="B34" i="106"/>
  <c r="B26" i="85"/>
  <c r="B16" i="104"/>
  <c r="AD31" i="12"/>
  <c r="B16" i="120"/>
  <c r="O38" i="12"/>
  <c r="B16" i="1"/>
  <c r="I12" i="78"/>
  <c r="X42" i="12"/>
  <c r="B28" i="103"/>
  <c r="B7" i="74"/>
  <c r="B6" i="113"/>
  <c r="B25" i="90"/>
  <c r="I9" i="78"/>
  <c r="B19" i="103"/>
  <c r="B13" i="99"/>
  <c r="T3" i="12"/>
  <c r="B10" i="99"/>
  <c r="B6" i="90"/>
  <c r="U19" i="12"/>
  <c r="B13" i="95"/>
  <c r="B19" i="82"/>
  <c r="B30" i="124"/>
  <c r="B23" i="108"/>
  <c r="B25" i="113"/>
  <c r="W30" i="12"/>
  <c r="C16" i="78"/>
  <c r="B32" i="95"/>
  <c r="AC46" i="12"/>
  <c r="N26" i="12"/>
  <c r="B40" i="103"/>
  <c r="B10" i="1"/>
  <c r="W34" i="12"/>
  <c r="B13" i="93"/>
  <c r="B40" i="107"/>
  <c r="U15" i="12"/>
  <c r="A10" i="117"/>
  <c r="B30" i="96"/>
  <c r="AC43" i="12"/>
  <c r="B17" i="83"/>
  <c r="B6" i="119"/>
  <c r="B26" i="107"/>
  <c r="B40" i="98"/>
  <c r="B28" i="118"/>
  <c r="Y6" i="12"/>
  <c r="A10" i="84"/>
  <c r="A10" i="101"/>
  <c r="B22" i="96"/>
  <c r="B30" i="88"/>
  <c r="B40" i="104"/>
  <c r="X3" i="12"/>
  <c r="H19" i="12"/>
  <c r="B17" i="117"/>
  <c r="B22" i="108"/>
  <c r="B28" i="92"/>
  <c r="B25" i="118"/>
  <c r="B17" i="86"/>
  <c r="AC3" i="12"/>
  <c r="B25" i="119"/>
  <c r="B6" i="107"/>
  <c r="B6" i="86"/>
  <c r="B20" i="125"/>
  <c r="N38" i="12"/>
  <c r="C21" i="78"/>
  <c r="B40" i="124"/>
  <c r="B16" i="74"/>
  <c r="A10" i="125"/>
  <c r="B16" i="124"/>
  <c r="B16" i="125"/>
  <c r="B20" i="110"/>
  <c r="B10" i="116"/>
  <c r="B20" i="109"/>
  <c r="B14" i="106"/>
  <c r="B17" i="109"/>
  <c r="B15" i="78"/>
  <c r="B30" i="107"/>
  <c r="B28" i="119"/>
  <c r="B24" i="78"/>
  <c r="U12" i="12"/>
  <c r="B16" i="96"/>
  <c r="B30" i="99"/>
  <c r="AC6" i="12"/>
  <c r="I11" i="78"/>
  <c r="B13" i="124"/>
  <c r="B23" i="114"/>
  <c r="B25" i="114"/>
  <c r="B34" i="123"/>
  <c r="C202" i="13"/>
  <c r="B21" i="78"/>
  <c r="B14" i="112"/>
  <c r="B34" i="117"/>
  <c r="B14" i="95"/>
  <c r="B17" i="88"/>
  <c r="B13" i="98"/>
  <c r="B32" i="74"/>
  <c r="J18" i="12"/>
  <c r="B16" i="110"/>
  <c r="B22" i="112"/>
  <c r="B10" i="105"/>
  <c r="B40" i="105"/>
  <c r="E50" i="12"/>
  <c r="E46" i="12"/>
  <c r="E42" i="12"/>
  <c r="E38" i="12"/>
  <c r="E34" i="12"/>
  <c r="E30" i="12"/>
  <c r="E26" i="12"/>
  <c r="E22" i="12"/>
  <c r="E18" i="12"/>
  <c r="E14" i="12"/>
  <c r="E10" i="12"/>
  <c r="E6" i="12"/>
  <c r="B6" i="82"/>
  <c r="B6" i="129"/>
  <c r="H13" i="78"/>
  <c r="B13" i="115"/>
  <c r="B28" i="99"/>
  <c r="B22" i="85"/>
  <c r="B34" i="95"/>
  <c r="B25" i="123"/>
  <c r="T6" i="12"/>
  <c r="B34" i="127"/>
  <c r="C24" i="78"/>
  <c r="B26" i="121"/>
  <c r="B23" i="101"/>
  <c r="B16" i="88"/>
  <c r="C23" i="78"/>
  <c r="B14" i="74"/>
  <c r="B26" i="1"/>
  <c r="B6" i="126"/>
  <c r="B19" i="96"/>
  <c r="V14" i="12"/>
  <c r="W22" i="12"/>
  <c r="B13" i="101"/>
  <c r="B20" i="86"/>
  <c r="AC50" i="12"/>
  <c r="B23" i="128"/>
  <c r="S50" i="12" s="1"/>
  <c r="B10" i="93"/>
  <c r="B25" i="126"/>
  <c r="AD7" i="12"/>
  <c r="B30" i="113"/>
  <c r="AB14" i="12"/>
  <c r="M38" i="12"/>
  <c r="Y35" i="12"/>
  <c r="B32" i="128"/>
  <c r="B19" i="86"/>
  <c r="B10" i="88"/>
  <c r="B23" i="98"/>
  <c r="F14" i="12"/>
  <c r="B26" i="114"/>
  <c r="B17" i="78"/>
  <c r="U22" i="12"/>
  <c r="B32" i="1"/>
  <c r="U35" i="12"/>
  <c r="AB42" i="12"/>
  <c r="B16" i="117"/>
  <c r="B32" i="86"/>
  <c r="B23" i="120"/>
  <c r="B10" i="129"/>
  <c r="U38" i="12"/>
  <c r="B19" i="111"/>
  <c r="B25" i="78"/>
  <c r="B6" i="108"/>
  <c r="B26" i="108"/>
  <c r="B40" i="121"/>
  <c r="B28" i="130"/>
  <c r="B17" i="122"/>
  <c r="H11" i="78"/>
  <c r="A10" i="116"/>
  <c r="B13" i="127"/>
  <c r="B17" i="84"/>
  <c r="B19" i="121"/>
  <c r="B20" i="84"/>
  <c r="B16" i="87"/>
  <c r="A10" i="119"/>
  <c r="F10" i="12"/>
  <c r="B17" i="92"/>
  <c r="B26" i="94"/>
  <c r="I13" i="78"/>
  <c r="U51" i="12"/>
  <c r="B28" i="123"/>
  <c r="B6" i="96"/>
  <c r="B13" i="78"/>
  <c r="AD6" i="12"/>
  <c r="B16" i="93"/>
  <c r="B10" i="120"/>
  <c r="G7" i="12"/>
  <c r="B9" i="78"/>
  <c r="B6" i="111"/>
  <c r="V38" i="12"/>
  <c r="B13" i="109"/>
  <c r="X38" i="12"/>
  <c r="B22" i="129"/>
  <c r="B40" i="92"/>
  <c r="S42" i="12"/>
  <c r="B23" i="78"/>
  <c r="X27" i="12"/>
  <c r="B19" i="107"/>
  <c r="W19" i="12"/>
  <c r="B20" i="98"/>
  <c r="H45" i="12"/>
  <c r="B25" i="82"/>
  <c r="B13" i="88"/>
  <c r="B30" i="83"/>
  <c r="B34" i="104"/>
  <c r="B19" i="109"/>
  <c r="B22" i="128"/>
  <c r="B20" i="1"/>
  <c r="B6" i="128"/>
  <c r="B20" i="106"/>
  <c r="B20" i="101"/>
  <c r="B20" i="119"/>
  <c r="B17" i="85"/>
  <c r="I14" i="78"/>
  <c r="B32" i="83"/>
  <c r="B13" i="91"/>
  <c r="B40" i="101"/>
  <c r="B14" i="122"/>
  <c r="B22" i="88"/>
  <c r="B6" i="94"/>
  <c r="B32" i="82"/>
  <c r="B40" i="97"/>
  <c r="B17" i="110"/>
  <c r="B13" i="111"/>
  <c r="E49" i="12"/>
  <c r="E45" i="12"/>
  <c r="E41" i="12"/>
  <c r="E37" i="12"/>
  <c r="E33" i="12"/>
  <c r="E29" i="12"/>
  <c r="E25" i="12"/>
  <c r="E21" i="12"/>
  <c r="E17" i="12"/>
  <c r="E13" i="12"/>
  <c r="E9" i="12"/>
  <c r="E5" i="12"/>
  <c r="AD30" i="12"/>
  <c r="B26" i="113"/>
  <c r="K35" i="12" s="1"/>
  <c r="B16" i="82"/>
  <c r="B34" i="83"/>
  <c r="H12" i="78"/>
  <c r="B26" i="102"/>
  <c r="B19" i="100"/>
  <c r="P22" i="12" s="1"/>
  <c r="B10" i="84"/>
  <c r="Y47" i="12"/>
  <c r="B14" i="127"/>
  <c r="B26" i="86"/>
  <c r="B22" i="106"/>
  <c r="V39" i="12"/>
  <c r="B23" i="118"/>
  <c r="B22" i="90"/>
  <c r="B28" i="112"/>
  <c r="B17" i="1"/>
  <c r="B20" i="126"/>
  <c r="Q48" i="12" s="1"/>
  <c r="C51" i="12"/>
  <c r="B14" i="78"/>
  <c r="B17" i="125"/>
  <c r="W27" i="12"/>
  <c r="B34" i="115"/>
  <c r="B10" i="83"/>
  <c r="B22" i="91"/>
  <c r="B14" i="109"/>
  <c r="AC26" i="12"/>
  <c r="B26" i="112"/>
  <c r="B6" i="83"/>
  <c r="B32" i="111"/>
  <c r="V30" i="12"/>
  <c r="AD23" i="12"/>
  <c r="B28" i="104"/>
  <c r="Q35" i="12"/>
  <c r="U28" i="12"/>
  <c r="B40" i="120"/>
  <c r="B16" i="130"/>
  <c r="B14" i="107"/>
  <c r="H34" i="12"/>
  <c r="B14" i="99"/>
  <c r="B14" i="117"/>
  <c r="B26" i="104"/>
  <c r="B22" i="103"/>
  <c r="T10" i="12"/>
  <c r="B28" i="105"/>
  <c r="B40" i="106"/>
  <c r="B26" i="110"/>
  <c r="AB35" i="12"/>
  <c r="U43" i="12"/>
  <c r="S33" i="12"/>
  <c r="X30" i="12"/>
  <c r="A10" i="111"/>
  <c r="B14" i="118"/>
  <c r="B34" i="110"/>
  <c r="B30" i="106"/>
  <c r="N39" i="12"/>
  <c r="AD18" i="12"/>
  <c r="B32" i="121"/>
  <c r="B10" i="127"/>
  <c r="B19" i="101"/>
  <c r="A10" i="118"/>
  <c r="B17" i="119"/>
  <c r="B40" i="128"/>
  <c r="Y48" i="12"/>
  <c r="B40" i="117"/>
  <c r="B23" i="93"/>
  <c r="AC7" i="12"/>
  <c r="B40" i="87"/>
  <c r="B14" i="86"/>
  <c r="B25" i="124"/>
  <c r="B13" i="105"/>
  <c r="X39" i="12"/>
  <c r="B22" i="121"/>
  <c r="B32" i="96"/>
  <c r="B30" i="89"/>
  <c r="B40" i="93"/>
  <c r="B19" i="124"/>
  <c r="B22" i="83"/>
  <c r="B6" i="112"/>
  <c r="T27" i="12"/>
  <c r="B30" i="85"/>
  <c r="B32" i="124"/>
  <c r="B19" i="94"/>
  <c r="B26" i="95"/>
  <c r="C25" i="78"/>
  <c r="B32" i="92"/>
  <c r="H47" i="12"/>
  <c r="B20" i="111"/>
  <c r="W35" i="12"/>
  <c r="B22" i="74"/>
  <c r="X43" i="12"/>
  <c r="B17" i="104"/>
  <c r="O13" i="12"/>
  <c r="B34" i="118"/>
  <c r="K16" i="12"/>
  <c r="B28" i="109"/>
  <c r="B22" i="124"/>
  <c r="AB30" i="12"/>
  <c r="X51" i="12"/>
  <c r="B22" i="95"/>
  <c r="B6" i="121"/>
  <c r="B34" i="90"/>
  <c r="B32" i="99"/>
  <c r="B22" i="93"/>
  <c r="B19" i="98"/>
  <c r="B26" i="122"/>
  <c r="B26" i="91"/>
  <c r="B6" i="88"/>
  <c r="B30" i="91"/>
  <c r="A10" i="91"/>
  <c r="B20" i="115"/>
  <c r="Q30" i="12"/>
  <c r="L49" i="12"/>
  <c r="AC11" i="12"/>
  <c r="K8" i="12"/>
  <c r="B25" i="107"/>
  <c r="B23" i="103"/>
  <c r="B19" i="125"/>
  <c r="B19" i="78"/>
  <c r="B6" i="87"/>
  <c r="B34" i="126"/>
  <c r="T50" i="12"/>
  <c r="B13" i="94"/>
  <c r="W50" i="12"/>
  <c r="B22" i="101"/>
  <c r="R23" i="12" s="1"/>
  <c r="AD39" i="12"/>
  <c r="B6" i="115"/>
  <c r="B19" i="123"/>
  <c r="B22" i="119"/>
  <c r="U34" i="12"/>
  <c r="B16" i="97"/>
  <c r="AB27" i="12"/>
  <c r="B17" i="130"/>
  <c r="AB40" i="12"/>
  <c r="B6" i="127"/>
  <c r="AC22" i="12"/>
  <c r="AB46" i="12"/>
  <c r="B23" i="84"/>
  <c r="B13" i="130"/>
  <c r="N42" i="12"/>
  <c r="C29" i="12"/>
  <c r="H46" i="12"/>
  <c r="T19" i="12"/>
  <c r="C10" i="78"/>
  <c r="B19" i="88"/>
  <c r="P10" i="12" s="1"/>
  <c r="B20" i="85"/>
  <c r="B14" i="103"/>
  <c r="B16" i="85"/>
  <c r="A10" i="88"/>
  <c r="B14" i="105"/>
  <c r="Z19" i="12"/>
  <c r="AB24" i="12"/>
  <c r="B16" i="105"/>
  <c r="B6" i="91"/>
  <c r="B10" i="114"/>
  <c r="B26" i="100"/>
  <c r="W46" i="12"/>
  <c r="B20" i="103"/>
  <c r="L23" i="12"/>
  <c r="A10" i="114"/>
  <c r="B40" i="1"/>
  <c r="X50" i="12"/>
  <c r="B6" i="118"/>
  <c r="U6" i="12"/>
  <c r="M11" i="12"/>
  <c r="B30" i="118"/>
  <c r="M17" i="12"/>
  <c r="AB3" i="12"/>
  <c r="AB34" i="12"/>
  <c r="B23" i="109"/>
  <c r="B14" i="93"/>
  <c r="U18" i="12"/>
  <c r="W44" i="12"/>
  <c r="K32" i="12"/>
  <c r="B20" i="99"/>
  <c r="AC48" i="12"/>
  <c r="B34" i="122"/>
  <c r="V51" i="12"/>
  <c r="B16" i="92"/>
  <c r="B34" i="116"/>
  <c r="Q47" i="12"/>
  <c r="B19" i="115"/>
  <c r="P37" i="12" s="1"/>
  <c r="U27" i="12"/>
  <c r="Z18" i="12"/>
  <c r="B20" i="100"/>
  <c r="X19" i="12"/>
  <c r="B25" i="99"/>
  <c r="V47" i="12"/>
  <c r="B28" i="90"/>
  <c r="AB23" i="12"/>
  <c r="R43" i="12"/>
  <c r="T51" i="12"/>
  <c r="M30" i="12"/>
  <c r="A10" i="113"/>
  <c r="B13" i="90"/>
  <c r="B6" i="95"/>
  <c r="M6" i="12"/>
  <c r="B17" i="106"/>
  <c r="B20" i="87"/>
  <c r="Q7" i="12"/>
  <c r="AD46" i="12"/>
  <c r="B32" i="89"/>
  <c r="B34" i="114"/>
  <c r="C6" i="12"/>
  <c r="AD47" i="12"/>
  <c r="B17" i="89"/>
  <c r="B22" i="125"/>
  <c r="B13" i="112"/>
  <c r="B16" i="129"/>
  <c r="G36" i="12"/>
  <c r="U23" i="12"/>
  <c r="M21" i="12"/>
  <c r="Y23" i="12"/>
  <c r="H15" i="12"/>
  <c r="AC18" i="12"/>
  <c r="AC47" i="12"/>
  <c r="C15" i="12"/>
  <c r="B14" i="87"/>
  <c r="B40" i="112"/>
  <c r="B28" i="117"/>
  <c r="B28" i="108"/>
  <c r="B13" i="125"/>
  <c r="B40" i="82"/>
  <c r="B19" i="97"/>
  <c r="B30" i="129"/>
  <c r="B28" i="86"/>
  <c r="AC34" i="12"/>
  <c r="O7" i="12"/>
  <c r="B40" i="108"/>
  <c r="B10" i="89"/>
  <c r="Q37" i="12"/>
  <c r="B34" i="88"/>
  <c r="B10" i="103"/>
  <c r="B10" i="100"/>
  <c r="B34" i="92"/>
  <c r="B22" i="123"/>
  <c r="B32" i="115"/>
  <c r="I26" i="12"/>
  <c r="L20" i="12"/>
  <c r="B40" i="89"/>
  <c r="B16" i="115"/>
  <c r="B34" i="1"/>
  <c r="T22" i="12"/>
  <c r="B14" i="90"/>
  <c r="X11" i="12"/>
  <c r="B23" i="1"/>
  <c r="B22" i="109"/>
  <c r="B20" i="117"/>
  <c r="Y34" i="12"/>
  <c r="B34" i="99"/>
  <c r="B25" i="83"/>
  <c r="B28" i="95"/>
  <c r="B23" i="74"/>
  <c r="B23" i="127"/>
  <c r="Y18" i="12"/>
  <c r="B40" i="90"/>
  <c r="B30" i="98"/>
  <c r="F20" i="12" s="1"/>
  <c r="B34" i="94"/>
  <c r="B14" i="119"/>
  <c r="B25" i="102"/>
  <c r="B30" i="112"/>
  <c r="W23" i="12"/>
  <c r="B30" i="103"/>
  <c r="F25" i="12" s="1"/>
  <c r="B6" i="97"/>
  <c r="C46" i="12"/>
  <c r="B6" i="1"/>
  <c r="B6" i="130"/>
  <c r="B23" i="106"/>
  <c r="S28" i="12" s="1"/>
  <c r="AD26" i="12"/>
  <c r="B14" i="100"/>
  <c r="B34" i="120"/>
  <c r="AB39" i="12"/>
  <c r="B23" i="83"/>
  <c r="R38" i="12"/>
  <c r="AB11" i="12"/>
  <c r="B26" i="74"/>
  <c r="B10" i="91"/>
  <c r="A10" i="109"/>
  <c r="B13" i="117"/>
  <c r="B32" i="112"/>
  <c r="B32" i="88"/>
  <c r="B6" i="109"/>
  <c r="B32" i="84"/>
  <c r="L15" i="12"/>
  <c r="Y11" i="12"/>
  <c r="T14" i="12"/>
  <c r="T15" i="12"/>
  <c r="B10" i="113"/>
  <c r="B30" i="90"/>
  <c r="B30" i="122"/>
  <c r="B10" i="125"/>
  <c r="Z26" i="12"/>
  <c r="B23" i="104"/>
  <c r="B32" i="98"/>
  <c r="P28" i="12"/>
  <c r="B20" i="102"/>
  <c r="N32" i="12"/>
  <c r="B10" i="87"/>
  <c r="B13" i="118"/>
  <c r="B19" i="119"/>
  <c r="P41" i="12" s="1"/>
  <c r="B22" i="104"/>
  <c r="H21" i="12"/>
  <c r="B30" i="115"/>
  <c r="B6" i="99"/>
  <c r="AB47" i="12"/>
  <c r="B30" i="125"/>
  <c r="B13" i="121"/>
  <c r="B23" i="130"/>
  <c r="B40" i="116"/>
  <c r="B13" i="85"/>
  <c r="B28" i="85"/>
  <c r="B34" i="107"/>
  <c r="B17" i="126"/>
  <c r="U39" i="12"/>
  <c r="B40" i="86"/>
  <c r="S14" i="12"/>
  <c r="B22" i="115"/>
  <c r="B40" i="111"/>
  <c r="A10" i="92"/>
  <c r="B22" i="117"/>
  <c r="B14" i="129"/>
  <c r="A10" i="87"/>
  <c r="C15" i="78"/>
  <c r="B30" i="126"/>
  <c r="B22" i="120"/>
  <c r="R34" i="12"/>
  <c r="B17" i="82"/>
  <c r="X48" i="12"/>
  <c r="B6" i="103"/>
  <c r="B26" i="128"/>
  <c r="AC35" i="12"/>
  <c r="B32" i="110"/>
  <c r="B32" i="125"/>
  <c r="B25" i="84"/>
  <c r="W3" i="12"/>
  <c r="D6" i="12"/>
  <c r="B10" i="102"/>
  <c r="B17" i="118"/>
  <c r="B19" i="87"/>
  <c r="B28" i="121"/>
  <c r="B34" i="100"/>
  <c r="B6" i="110"/>
  <c r="B30" i="111"/>
  <c r="B25" i="94"/>
  <c r="B26" i="120"/>
  <c r="AB48" i="12"/>
  <c r="AC32" i="12"/>
  <c r="V6" i="12"/>
  <c r="Y22" i="12"/>
  <c r="T39" i="12"/>
  <c r="B32" i="102"/>
  <c r="B26" i="88"/>
  <c r="B34" i="105"/>
  <c r="B34" i="119"/>
  <c r="I10" i="78"/>
  <c r="A10" i="127"/>
  <c r="P40" i="12"/>
  <c r="B19" i="84"/>
  <c r="B25" i="98"/>
  <c r="J20" i="12" s="1"/>
  <c r="U50" i="12"/>
  <c r="U36" i="12"/>
  <c r="B19" i="122"/>
  <c r="N12" i="12"/>
  <c r="B19" i="130"/>
  <c r="B25" i="117"/>
  <c r="Y38" i="12"/>
  <c r="Y20" i="12"/>
  <c r="B10" i="90"/>
  <c r="W51" i="12"/>
  <c r="B34" i="108"/>
  <c r="B13" i="126"/>
  <c r="X37" i="12"/>
  <c r="B40" i="123"/>
  <c r="Y26" i="12"/>
  <c r="H17" i="12"/>
  <c r="B28" i="110"/>
  <c r="B22" i="87"/>
  <c r="P18" i="12"/>
  <c r="B16" i="99"/>
  <c r="G12" i="12"/>
  <c r="B14" i="1"/>
  <c r="B28" i="113"/>
  <c r="X22" i="12"/>
  <c r="B26" i="115"/>
  <c r="X23" i="12"/>
  <c r="B14" i="88"/>
  <c r="B10" i="112"/>
  <c r="B40" i="74"/>
  <c r="W7" i="12"/>
  <c r="B19" i="102"/>
  <c r="B26" i="106"/>
  <c r="B17" i="114"/>
  <c r="F38" i="12"/>
  <c r="L8" i="12"/>
  <c r="Z11" i="12"/>
  <c r="B34" i="129"/>
  <c r="AD36" i="12"/>
  <c r="X18" i="12"/>
  <c r="B40" i="119"/>
  <c r="B14" i="114"/>
  <c r="B23" i="105"/>
  <c r="B26" i="90"/>
  <c r="B26" i="126"/>
  <c r="AC40" i="12"/>
  <c r="B6" i="98"/>
  <c r="B20" i="89"/>
  <c r="B30" i="123"/>
  <c r="B20" i="83"/>
  <c r="B25" i="105"/>
  <c r="B26" i="84"/>
  <c r="B10" i="106"/>
  <c r="L38" i="12"/>
  <c r="M44" i="12"/>
  <c r="A10" i="130"/>
  <c r="B26" i="96"/>
  <c r="C26" i="78"/>
  <c r="J35" i="12"/>
  <c r="A10" i="85"/>
  <c r="AC27" i="12"/>
  <c r="N36" i="12"/>
  <c r="B20" i="97"/>
  <c r="B23" i="112"/>
  <c r="B10" i="92"/>
  <c r="B16" i="101"/>
  <c r="B28" i="87"/>
  <c r="C3" i="12"/>
  <c r="B32" i="129"/>
  <c r="B10" i="111"/>
  <c r="B17" i="124"/>
  <c r="B32" i="87"/>
  <c r="B19" i="127"/>
  <c r="B20" i="112"/>
  <c r="B22" i="94"/>
  <c r="A10" i="126"/>
  <c r="B28" i="111"/>
  <c r="B22" i="113"/>
  <c r="B6" i="89"/>
  <c r="B25" i="127"/>
  <c r="B14" i="98"/>
  <c r="B25" i="130"/>
  <c r="B19" i="129"/>
  <c r="AD52" i="12"/>
  <c r="B23" i="125"/>
  <c r="B28" i="84"/>
  <c r="B23" i="90"/>
  <c r="A10" i="102"/>
  <c r="P52" i="12"/>
  <c r="U17" i="12"/>
  <c r="B26" i="83"/>
  <c r="B13" i="110"/>
  <c r="C20" i="78"/>
  <c r="B19" i="116"/>
  <c r="Z23" i="12"/>
  <c r="B30" i="84"/>
  <c r="R10" i="12"/>
  <c r="N14" i="12"/>
  <c r="B17" i="102"/>
  <c r="C14" i="78"/>
  <c r="B25" i="87"/>
  <c r="B23" i="87"/>
  <c r="B14" i="126"/>
  <c r="G47" i="12"/>
  <c r="Q15" i="12"/>
  <c r="T26" i="12"/>
  <c r="V42" i="12"/>
  <c r="F9" i="12"/>
  <c r="B26" i="119"/>
  <c r="G43" i="12"/>
  <c r="T18" i="12"/>
  <c r="T4" i="12"/>
  <c r="B32" i="97"/>
  <c r="B13" i="82"/>
  <c r="B16" i="78"/>
  <c r="D24" i="12"/>
  <c r="J33" i="12"/>
  <c r="AB32" i="12"/>
  <c r="B30" i="1"/>
  <c r="B25" i="110"/>
  <c r="B28" i="89"/>
  <c r="B10" i="78"/>
  <c r="AD38" i="12"/>
  <c r="B32" i="106"/>
  <c r="B16" i="98"/>
  <c r="N20" i="12" s="1"/>
  <c r="B20" i="128"/>
  <c r="Q50" i="12" s="1"/>
  <c r="X47" i="12"/>
  <c r="B40" i="85"/>
  <c r="Z7" i="12" s="1"/>
  <c r="B13" i="106"/>
  <c r="B23" i="85"/>
  <c r="B22" i="114"/>
  <c r="B22" i="127"/>
  <c r="B19" i="110"/>
  <c r="T28" i="12"/>
  <c r="AD5" i="12"/>
  <c r="B22" i="89"/>
  <c r="A10" i="106"/>
  <c r="B19" i="83"/>
  <c r="H12" i="12"/>
  <c r="B34" i="128"/>
  <c r="B16" i="127"/>
  <c r="T11" i="12"/>
  <c r="B26" i="117"/>
  <c r="B17" i="108"/>
  <c r="B34" i="125"/>
  <c r="B32" i="127"/>
  <c r="B25" i="88"/>
  <c r="B10" i="110"/>
  <c r="T47" i="12"/>
  <c r="B14" i="92"/>
  <c r="B13" i="108"/>
  <c r="B13" i="97"/>
  <c r="Z30" i="12"/>
  <c r="B19" i="117"/>
  <c r="B10" i="119"/>
  <c r="B16" i="94"/>
  <c r="Y44" i="12"/>
  <c r="B23" i="126"/>
  <c r="AC38" i="12"/>
  <c r="T38" i="12"/>
  <c r="K34" i="12"/>
  <c r="B14" i="102"/>
  <c r="W43" i="12"/>
  <c r="P33" i="12"/>
  <c r="V48" i="12"/>
  <c r="C20" i="12"/>
  <c r="B19" i="128"/>
  <c r="B20" i="122"/>
  <c r="V19" i="12"/>
  <c r="J4" i="12"/>
  <c r="H42" i="12"/>
  <c r="Q39" i="12"/>
  <c r="B34" i="112"/>
  <c r="B32" i="113"/>
  <c r="B40" i="83"/>
  <c r="A10" i="121"/>
  <c r="B13" i="74"/>
  <c r="Z42" i="12"/>
  <c r="Y32" i="12"/>
  <c r="B32" i="101"/>
  <c r="G23" i="12" s="1"/>
  <c r="J5" i="12"/>
  <c r="W14" i="12"/>
  <c r="B13" i="100"/>
  <c r="B26" i="116"/>
  <c r="B25" i="93"/>
  <c r="B26" i="93"/>
  <c r="B40" i="100"/>
  <c r="AD32" i="12"/>
  <c r="B6" i="100"/>
  <c r="F35" i="12"/>
  <c r="B20" i="94"/>
  <c r="B16" i="91"/>
  <c r="B19" i="91"/>
  <c r="B25" i="92"/>
  <c r="AD27" i="12"/>
  <c r="B23" i="89"/>
  <c r="AD8" i="12"/>
  <c r="B13" i="120"/>
  <c r="C11" i="12"/>
  <c r="B23" i="99"/>
  <c r="B13" i="92"/>
  <c r="B30" i="74"/>
  <c r="R15" i="12"/>
  <c r="B30" i="94"/>
  <c r="B14" i="110"/>
  <c r="B14" i="97"/>
  <c r="S12" i="12"/>
  <c r="B14" i="104"/>
  <c r="B20" i="105"/>
  <c r="H52" i="12"/>
  <c r="B30" i="130"/>
  <c r="B34" i="98"/>
  <c r="B26" i="105"/>
  <c r="AB43" i="12"/>
  <c r="K26" i="12"/>
  <c r="B34" i="84"/>
  <c r="Z39" i="12"/>
  <c r="B20" i="90"/>
  <c r="C17" i="78"/>
  <c r="B17" i="97"/>
  <c r="M10" i="12"/>
  <c r="U41" i="12"/>
  <c r="B14" i="120"/>
  <c r="B17" i="111"/>
  <c r="AC51" i="12"/>
  <c r="W48" i="12"/>
  <c r="B25" i="85"/>
  <c r="B30" i="101"/>
  <c r="B32" i="94"/>
  <c r="A10" i="74"/>
  <c r="B16" i="84"/>
  <c r="V11" i="12"/>
  <c r="L37" i="12"/>
  <c r="AB16" i="12"/>
  <c r="X10" i="12"/>
  <c r="B28" i="128"/>
  <c r="B10" i="82"/>
  <c r="B22" i="92"/>
  <c r="W11" i="12"/>
  <c r="V16" i="12"/>
  <c r="B23" i="95"/>
  <c r="B17" i="98"/>
  <c r="B6" i="123"/>
  <c r="AB7" i="12"/>
  <c r="B23" i="123"/>
  <c r="B28" i="100"/>
  <c r="A10" i="83"/>
  <c r="B13" i="103"/>
  <c r="B19" i="126"/>
  <c r="B20" i="121"/>
  <c r="W18" i="12"/>
  <c r="U10" i="12"/>
  <c r="B16" i="119"/>
  <c r="B10" i="115"/>
  <c r="B28" i="127"/>
  <c r="B19" i="104"/>
  <c r="O35" i="12"/>
  <c r="U7" i="12"/>
  <c r="AC12" i="12"/>
  <c r="N10" i="12"/>
  <c r="B11" i="78"/>
  <c r="B32" i="100"/>
  <c r="B32" i="93"/>
  <c r="B28" i="106"/>
  <c r="B13" i="83"/>
  <c r="B22" i="97"/>
  <c r="B10" i="96"/>
  <c r="B23" i="100"/>
  <c r="B32" i="120"/>
  <c r="A10" i="108"/>
  <c r="A10" i="120"/>
  <c r="B10" i="122"/>
  <c r="B10" i="121"/>
  <c r="B10" i="109"/>
  <c r="Q24" i="12"/>
  <c r="B23" i="97"/>
  <c r="B19" i="120"/>
  <c r="F21" i="12"/>
  <c r="B25" i="121"/>
  <c r="V50" i="12"/>
  <c r="B28" i="96"/>
  <c r="B25" i="125"/>
  <c r="T13" i="12"/>
  <c r="B28" i="114"/>
  <c r="Z21" i="12"/>
  <c r="B13" i="114"/>
  <c r="B6" i="106"/>
  <c r="A10" i="107"/>
  <c r="T43" i="12"/>
  <c r="B32" i="126"/>
  <c r="X14" i="12"/>
  <c r="B30" i="105"/>
  <c r="B10" i="98"/>
  <c r="V27" i="12"/>
  <c r="H28" i="12"/>
  <c r="K13" i="12"/>
  <c r="B22" i="107"/>
  <c r="F27" i="12"/>
  <c r="L34" i="12"/>
  <c r="G6" i="12"/>
  <c r="B34" i="113"/>
  <c r="B10" i="104"/>
  <c r="J38" i="12"/>
  <c r="B16" i="128"/>
  <c r="A10" i="110"/>
  <c r="B6" i="92"/>
  <c r="B25" i="129"/>
  <c r="B20" i="92"/>
  <c r="Q14" i="12" s="1"/>
  <c r="L10" i="12"/>
  <c r="B22" i="105"/>
  <c r="B34" i="109"/>
  <c r="B34" i="93"/>
  <c r="B40" i="109"/>
  <c r="I31" i="12" s="1"/>
  <c r="B19" i="92"/>
  <c r="B13" i="123"/>
  <c r="B40" i="102"/>
  <c r="B40" i="94"/>
  <c r="Z16" i="12" s="1"/>
  <c r="P25" i="12"/>
  <c r="B22" i="102"/>
  <c r="K28" i="12"/>
  <c r="U47" i="12"/>
  <c r="B25" i="128"/>
  <c r="J50" i="12" s="1"/>
  <c r="A10" i="104"/>
  <c r="B40" i="122"/>
  <c r="V3" i="12"/>
  <c r="B26" i="109"/>
  <c r="Q23" i="12"/>
  <c r="B14" i="115"/>
  <c r="B13" i="89"/>
  <c r="B20" i="96"/>
  <c r="Q18" i="12" s="1"/>
  <c r="H40" i="12"/>
  <c r="B30" i="93"/>
  <c r="B34" i="130"/>
  <c r="B22" i="118"/>
  <c r="B32" i="118"/>
  <c r="B25" i="103"/>
  <c r="B23" i="113"/>
  <c r="V8" i="12"/>
  <c r="K36" i="12"/>
  <c r="U24" i="12"/>
  <c r="B26" i="98"/>
  <c r="B17" i="100"/>
  <c r="B32" i="107"/>
  <c r="B13" i="104"/>
  <c r="V32" i="12"/>
  <c r="A10" i="82"/>
  <c r="B40" i="118"/>
  <c r="L28" i="12"/>
  <c r="F6" i="12"/>
  <c r="P11" i="12"/>
  <c r="B17" i="123"/>
  <c r="AB26" i="12"/>
  <c r="B25" i="104"/>
  <c r="B32" i="108"/>
  <c r="B30" i="120"/>
  <c r="B30" i="104"/>
  <c r="Q41" i="12"/>
  <c r="B34" i="89"/>
  <c r="B13" i="107"/>
  <c r="L29" i="12" s="1"/>
  <c r="B28" i="116"/>
  <c r="H38" i="12" s="1"/>
  <c r="V24" i="12"/>
  <c r="J13" i="12"/>
  <c r="B34" i="87"/>
  <c r="B30" i="82"/>
  <c r="B20" i="120"/>
  <c r="B17" i="96"/>
  <c r="B34" i="96"/>
  <c r="I18" i="12" s="1"/>
  <c r="D51" i="12"/>
  <c r="B28" i="83"/>
  <c r="Y3" i="12"/>
  <c r="F18" i="12"/>
  <c r="B13" i="87"/>
  <c r="L31" i="12"/>
  <c r="A10" i="103"/>
  <c r="B28" i="88"/>
  <c r="H10" i="12" s="1"/>
  <c r="B23" i="82"/>
  <c r="B20" i="129"/>
  <c r="B14" i="130"/>
  <c r="M52" i="12" s="1"/>
  <c r="S7" i="12"/>
  <c r="U52" i="12"/>
  <c r="B6" i="117"/>
  <c r="C10" i="12"/>
  <c r="AD3" i="12"/>
  <c r="Z8" i="12"/>
  <c r="B40" i="113"/>
  <c r="B19" i="85"/>
  <c r="B10" i="97"/>
  <c r="AB22" i="12"/>
  <c r="X7" i="12"/>
  <c r="C50" i="12"/>
  <c r="B23" i="115"/>
  <c r="K29" i="12"/>
  <c r="G18" i="12"/>
  <c r="L42" i="12"/>
  <c r="N15" i="12"/>
  <c r="B22" i="110"/>
  <c r="V45" i="12"/>
  <c r="B20" i="82"/>
  <c r="X6" i="12"/>
  <c r="B34" i="97"/>
  <c r="X33" i="12"/>
  <c r="AD42" i="12"/>
  <c r="B10" i="94"/>
  <c r="B26" i="92"/>
  <c r="B32" i="91"/>
  <c r="B25" i="115"/>
  <c r="X34" i="12"/>
  <c r="B10" i="85"/>
  <c r="B16" i="83"/>
  <c r="X20" i="12"/>
  <c r="Y51" i="12"/>
  <c r="B14" i="123"/>
  <c r="Q43" i="12"/>
  <c r="AD49" i="12"/>
  <c r="N13" i="12"/>
  <c r="B23" i="96"/>
  <c r="B6" i="116"/>
  <c r="AC37" i="12"/>
  <c r="B17" i="105"/>
  <c r="F17" i="12"/>
  <c r="R31" i="12"/>
  <c r="AC30" i="12"/>
  <c r="X26" i="12"/>
  <c r="B16" i="103"/>
  <c r="M34" i="12"/>
  <c r="B16" i="112"/>
  <c r="B28" i="102"/>
  <c r="V7" i="12"/>
  <c r="B40" i="84"/>
  <c r="AD15" i="12"/>
  <c r="B25" i="100"/>
  <c r="B13" i="129"/>
  <c r="B23" i="121"/>
  <c r="B16" i="111"/>
  <c r="B14" i="113"/>
  <c r="B16" i="126"/>
  <c r="F47" i="12"/>
  <c r="B40" i="91"/>
  <c r="O15" i="12"/>
  <c r="D5" i="12"/>
  <c r="AC28" i="12"/>
  <c r="AC14" i="12"/>
  <c r="B10" i="126"/>
  <c r="B30" i="110"/>
  <c r="A10" i="90"/>
  <c r="B20" i="116"/>
  <c r="AD51" i="12"/>
  <c r="AC10" i="12"/>
  <c r="X31" i="12"/>
  <c r="B30" i="102"/>
  <c r="F24" i="12" s="1"/>
  <c r="N17" i="12"/>
  <c r="B20" i="124"/>
  <c r="Q46" i="12" s="1"/>
  <c r="AN3" i="12"/>
  <c r="B34" i="103"/>
  <c r="B30" i="121"/>
  <c r="J11" i="12"/>
  <c r="Y30" i="12"/>
  <c r="B17" i="120"/>
  <c r="B30" i="109"/>
  <c r="B32" i="119"/>
  <c r="B23" i="122"/>
  <c r="I7" i="12"/>
  <c r="B17" i="112"/>
  <c r="B34" i="121"/>
  <c r="AD43" i="12"/>
  <c r="B17" i="99"/>
  <c r="A10" i="95"/>
  <c r="A10" i="124"/>
  <c r="B25" i="109"/>
  <c r="B26" i="87"/>
  <c r="W15" i="12"/>
  <c r="B19" i="74"/>
  <c r="D49" i="12"/>
  <c r="Y14" i="12"/>
  <c r="B6" i="125"/>
  <c r="B16" i="118"/>
  <c r="B32" i="123"/>
  <c r="B26" i="127"/>
  <c r="S30" i="12"/>
  <c r="B26" i="89"/>
  <c r="M23" i="12"/>
  <c r="Y19" i="12"/>
  <c r="AD19" i="12"/>
  <c r="A10" i="94"/>
  <c r="B40" i="130"/>
  <c r="G44" i="12"/>
  <c r="B14" i="96"/>
  <c r="AC15" i="12"/>
  <c r="B14" i="91"/>
  <c r="B16" i="109"/>
  <c r="C38" i="12"/>
  <c r="B26" i="103"/>
  <c r="M37" i="12"/>
  <c r="X12" i="12"/>
  <c r="B19" i="113"/>
  <c r="V10" i="12"/>
  <c r="B40" i="126"/>
  <c r="B32" i="130"/>
  <c r="O30" i="12"/>
  <c r="B14" i="124"/>
  <c r="B20" i="88"/>
  <c r="B26" i="125"/>
  <c r="AD16" i="12"/>
  <c r="H27" i="12"/>
  <c r="D30" i="12"/>
  <c r="C7" i="12"/>
  <c r="L16" i="12"/>
  <c r="B16" i="106"/>
  <c r="T12" i="12"/>
  <c r="C23" i="12"/>
  <c r="A10" i="100"/>
  <c r="Z13" i="12"/>
  <c r="B19" i="112"/>
  <c r="W5" i="12"/>
  <c r="B10" i="117"/>
  <c r="F28" i="12"/>
  <c r="D10" i="12"/>
  <c r="W38" i="12"/>
  <c r="O44" i="12"/>
  <c r="B16" i="89"/>
  <c r="X15" i="12"/>
  <c r="B16" i="122"/>
  <c r="H6" i="12"/>
  <c r="C34" i="12"/>
  <c r="Q20" i="12"/>
  <c r="O21" i="12"/>
  <c r="P24" i="12"/>
  <c r="P27" i="12"/>
  <c r="P26" i="12"/>
  <c r="I33" i="12"/>
  <c r="K31" i="12"/>
  <c r="O6" i="12"/>
  <c r="C28" i="12"/>
  <c r="Z27" i="12"/>
  <c r="H9" i="12"/>
  <c r="C17" i="12"/>
  <c r="H29" i="12"/>
  <c r="G32" i="12"/>
  <c r="I19" i="12"/>
  <c r="O36" i="12"/>
  <c r="U20" i="12"/>
  <c r="H35" i="12"/>
  <c r="V13" i="12"/>
  <c r="AC5" i="12"/>
  <c r="V5" i="12"/>
  <c r="P7" i="12"/>
  <c r="W13" i="12"/>
  <c r="D14" i="12"/>
  <c r="Y49" i="12"/>
  <c r="N9" i="12"/>
  <c r="J16" i="12"/>
  <c r="D4" i="12"/>
  <c r="N52" i="12"/>
  <c r="M41" i="12"/>
  <c r="X4" i="12"/>
  <c r="M3" i="12"/>
  <c r="N28" i="12"/>
  <c r="J10" i="12"/>
  <c r="N34" i="12"/>
  <c r="AD20" i="12"/>
  <c r="H49" i="12"/>
  <c r="D48" i="12"/>
  <c r="K11" i="12"/>
  <c r="D33" i="12"/>
  <c r="S27" i="12"/>
  <c r="H7" i="12"/>
  <c r="M13" i="12"/>
  <c r="F49" i="12"/>
  <c r="K37" i="12"/>
  <c r="AC36" i="12"/>
  <c r="X9" i="12"/>
  <c r="V29" i="12"/>
  <c r="J39" i="12"/>
  <c r="Q27" i="12"/>
  <c r="C35" i="12"/>
  <c r="G15" i="12"/>
  <c r="AB9" i="12"/>
  <c r="K7" i="12"/>
  <c r="AD24" i="12"/>
  <c r="G51" i="12"/>
  <c r="L51" i="12"/>
  <c r="I29" i="12"/>
  <c r="S45" i="12"/>
  <c r="D47" i="12"/>
  <c r="H14" i="78"/>
  <c r="R7" i="12"/>
  <c r="B28" i="94"/>
  <c r="H16" i="12" s="1"/>
  <c r="B32" i="109"/>
  <c r="G31" i="12" s="1"/>
  <c r="Y43" i="12"/>
  <c r="N47" i="12"/>
  <c r="P19" i="12"/>
  <c r="L13" i="12"/>
  <c r="B20" i="123"/>
  <c r="B17" i="87"/>
  <c r="B20" i="91"/>
  <c r="B25" i="95"/>
  <c r="J17" i="12" s="1"/>
  <c r="B19" i="99"/>
  <c r="Y7" i="12"/>
  <c r="B30" i="108"/>
  <c r="R44" i="12"/>
  <c r="U5" i="12"/>
  <c r="A10" i="99"/>
  <c r="B23" i="91"/>
  <c r="S13" i="12" s="1"/>
  <c r="B25" i="101"/>
  <c r="B32" i="116"/>
  <c r="O5" i="12"/>
  <c r="B25" i="120"/>
  <c r="S31" i="12"/>
  <c r="B12" i="78"/>
  <c r="Z14" i="12"/>
  <c r="M12" i="12"/>
  <c r="B40" i="114"/>
  <c r="AB15" i="12"/>
  <c r="B40" i="115"/>
  <c r="I37" i="12" s="1"/>
  <c r="B20" i="114"/>
  <c r="W47" i="12"/>
  <c r="B6" i="104"/>
  <c r="B26" i="129"/>
  <c r="AB19" i="12"/>
  <c r="B34" i="82"/>
  <c r="U26" i="12"/>
  <c r="AB31" i="12"/>
  <c r="B20" i="127"/>
  <c r="B25" i="97"/>
  <c r="B40" i="88"/>
  <c r="B6" i="120"/>
  <c r="S23" i="12"/>
  <c r="K23" i="12"/>
  <c r="B23" i="116"/>
  <c r="B16" i="108"/>
  <c r="V43" i="12"/>
  <c r="I30" i="12"/>
  <c r="B22" i="98"/>
  <c r="B19" i="93"/>
  <c r="S20" i="12"/>
  <c r="B25" i="106"/>
  <c r="M46" i="12"/>
  <c r="Q10" i="12"/>
  <c r="B26" i="111"/>
  <c r="AB51" i="12"/>
  <c r="B16" i="123"/>
  <c r="B10" i="128"/>
  <c r="B19" i="90"/>
  <c r="AB10" i="12"/>
  <c r="U40" i="12"/>
  <c r="B14" i="111"/>
  <c r="M33" i="12" s="1"/>
  <c r="K15" i="12"/>
  <c r="B23" i="129"/>
  <c r="B19" i="108"/>
  <c r="AC39" i="12"/>
  <c r="P34" i="12"/>
  <c r="V22" i="12"/>
  <c r="B26" i="124"/>
  <c r="K46" i="12" s="1"/>
  <c r="AD35" i="12"/>
  <c r="B23" i="124"/>
  <c r="I28" i="12"/>
  <c r="H11" i="12"/>
  <c r="D18" i="12"/>
  <c r="B14" i="85"/>
  <c r="B34" i="101"/>
  <c r="H22" i="12"/>
  <c r="O46" i="12"/>
  <c r="K48" i="12"/>
  <c r="Z50" i="12"/>
  <c r="S18" i="12"/>
  <c r="I22" i="12"/>
  <c r="Z43" i="12"/>
  <c r="P32" i="12"/>
  <c r="I49" i="12"/>
  <c r="F15" i="12"/>
  <c r="R45" i="12"/>
  <c r="C37" i="12"/>
  <c r="X40" i="12"/>
  <c r="V21" i="12"/>
  <c r="M18" i="12"/>
  <c r="R36" i="12"/>
  <c r="Q32" i="12"/>
  <c r="I40" i="12"/>
  <c r="T41" i="12"/>
  <c r="O25" i="12"/>
  <c r="C9" i="12"/>
  <c r="L24" i="12"/>
  <c r="I42" i="12"/>
  <c r="Q17" i="12"/>
  <c r="N40" i="12"/>
  <c r="T17" i="12"/>
  <c r="U16" i="12"/>
  <c r="O32" i="12"/>
  <c r="J23" i="12"/>
  <c r="L6" i="12"/>
  <c r="L41" i="12"/>
  <c r="T48" i="12"/>
  <c r="N41" i="12"/>
  <c r="X24" i="12"/>
  <c r="M32" i="12"/>
  <c r="V28" i="12"/>
  <c r="V36" i="12"/>
  <c r="O47" i="12"/>
  <c r="Q38" i="12"/>
  <c r="Y25" i="12"/>
  <c r="AC21" i="12"/>
  <c r="K19" i="12"/>
  <c r="D22" i="12"/>
  <c r="F26" i="12"/>
  <c r="R27" i="12"/>
  <c r="N37" i="12"/>
  <c r="C18" i="12"/>
  <c r="K50" i="12"/>
  <c r="S17" i="12"/>
  <c r="V44" i="12"/>
  <c r="O52" i="12"/>
  <c r="AC9" i="12"/>
  <c r="S26" i="12"/>
  <c r="F48" i="12"/>
  <c r="I38" i="12"/>
  <c r="M20" i="12"/>
  <c r="A10" i="105"/>
  <c r="AD50" i="12"/>
  <c r="AC24" i="12"/>
  <c r="B17" i="94"/>
  <c r="B23" i="88"/>
  <c r="C13" i="78"/>
  <c r="B22" i="99"/>
  <c r="B17" i="128"/>
  <c r="V23" i="12"/>
  <c r="B14" i="125"/>
  <c r="AB38" i="12"/>
  <c r="L18" i="12"/>
  <c r="G22" i="12"/>
  <c r="A10" i="123"/>
  <c r="B40" i="95"/>
  <c r="I17" i="12" s="1"/>
  <c r="X16" i="12"/>
  <c r="B16" i="102"/>
  <c r="N24" i="12" s="1"/>
  <c r="B14" i="82"/>
  <c r="J48" i="12"/>
  <c r="B22" i="100"/>
  <c r="A10" i="115"/>
  <c r="B17" i="107"/>
  <c r="O29" i="12" s="1"/>
  <c r="B22" i="126"/>
  <c r="Y27" i="12"/>
  <c r="AD10" i="12"/>
  <c r="B28" i="101"/>
  <c r="B22" i="84"/>
  <c r="B23" i="117"/>
  <c r="B17" i="115"/>
  <c r="B34" i="102"/>
  <c r="W6" i="12"/>
  <c r="B40" i="125"/>
  <c r="Z47" i="12" s="1"/>
  <c r="B13" i="128"/>
  <c r="L50" i="12" s="1"/>
  <c r="B14" i="83"/>
  <c r="B17" i="127"/>
  <c r="B20" i="118"/>
  <c r="Q40" i="12" s="1"/>
  <c r="T31" i="12"/>
  <c r="B16" i="113"/>
  <c r="N35" i="12" s="1"/>
  <c r="B26" i="118"/>
  <c r="W28" i="12"/>
  <c r="A10" i="93"/>
  <c r="G16" i="12"/>
  <c r="Z46" i="12"/>
  <c r="W39" i="12"/>
  <c r="B10" i="124"/>
  <c r="H13" i="12"/>
  <c r="G49" i="12"/>
  <c r="H18" i="12"/>
  <c r="J6" i="12"/>
  <c r="G10" i="12"/>
  <c r="B10" i="118"/>
  <c r="S6" i="12"/>
  <c r="B6" i="102"/>
  <c r="P20" i="12"/>
  <c r="B19" i="114"/>
  <c r="P36" i="12" s="1"/>
  <c r="B17" i="95"/>
  <c r="Y50" i="12"/>
  <c r="N46" i="12"/>
  <c r="AC17" i="12"/>
  <c r="Y31" i="12"/>
  <c r="U14" i="12"/>
  <c r="A10" i="122"/>
  <c r="B17" i="101"/>
  <c r="O48" i="12"/>
  <c r="B25" i="108"/>
  <c r="P30" i="12"/>
  <c r="B20" i="74"/>
  <c r="B40" i="110"/>
  <c r="Z32" i="12" s="1"/>
  <c r="B25" i="122"/>
  <c r="J44" i="12" s="1"/>
  <c r="B30" i="97"/>
  <c r="O51" i="12"/>
  <c r="B23" i="107"/>
  <c r="B32" i="104"/>
  <c r="Z51" i="12"/>
  <c r="Q29" i="12"/>
  <c r="B30" i="114"/>
  <c r="F36" i="12" s="1"/>
  <c r="D39" i="12"/>
  <c r="S39" i="12"/>
  <c r="I15" i="12"/>
  <c r="D41" i="12"/>
  <c r="L46" i="12"/>
  <c r="P51" i="12"/>
  <c r="N30" i="12"/>
  <c r="H48" i="12"/>
  <c r="P16" i="12"/>
  <c r="C44" i="12"/>
  <c r="K42" i="12"/>
  <c r="AD40" i="12"/>
  <c r="P4" i="12"/>
  <c r="L33" i="12"/>
  <c r="F29" i="12"/>
  <c r="D43" i="12"/>
  <c r="Q44" i="12"/>
  <c r="AC45" i="12"/>
  <c r="I23" i="12"/>
  <c r="J41" i="12"/>
  <c r="S25" i="12"/>
  <c r="O49" i="12"/>
  <c r="Q4" i="12"/>
  <c r="Q22" i="12"/>
  <c r="I12" i="12"/>
  <c r="R25" i="12"/>
  <c r="F30" i="12"/>
  <c r="K43" i="12"/>
  <c r="Y29" i="12"/>
  <c r="Y33" i="12"/>
  <c r="C22" i="12"/>
  <c r="M22" i="12"/>
  <c r="N4" i="12"/>
  <c r="O24" i="12"/>
  <c r="X44" i="12"/>
  <c r="J24" i="12"/>
  <c r="R19" i="12"/>
  <c r="O18" i="12"/>
  <c r="L47" i="12"/>
  <c r="K33" i="12"/>
  <c r="AC29" i="12"/>
  <c r="V49" i="12"/>
  <c r="W12" i="12"/>
  <c r="G14" i="12"/>
  <c r="F45" i="12"/>
  <c r="Z25" i="12"/>
  <c r="G38" i="12"/>
  <c r="O10" i="12"/>
  <c r="R9" i="12"/>
  <c r="L43" i="12"/>
  <c r="O34" i="12"/>
  <c r="P15" i="12"/>
  <c r="O22" i="12"/>
  <c r="D52" i="12"/>
  <c r="C32" i="12"/>
  <c r="O23" i="12"/>
  <c r="Q34" i="12"/>
  <c r="N6" i="12"/>
  <c r="AB17" i="12"/>
  <c r="O41" i="12"/>
  <c r="J14" i="12"/>
  <c r="F41" i="12"/>
  <c r="C33" i="12"/>
  <c r="V17" i="12"/>
  <c r="G9" i="12"/>
  <c r="R50" i="12"/>
  <c r="S52" i="12"/>
  <c r="AB41" i="12"/>
  <c r="I39" i="12"/>
  <c r="V52" i="12"/>
  <c r="J7" i="12"/>
  <c r="AC52" i="12"/>
  <c r="G24" i="12"/>
  <c r="T16" i="12"/>
  <c r="D8" i="12"/>
  <c r="D9" i="12"/>
  <c r="Q49" i="12"/>
  <c r="I5" i="12"/>
  <c r="S4" i="12"/>
  <c r="S41" i="12"/>
  <c r="J27" i="12"/>
  <c r="I35" i="12"/>
  <c r="Q8" i="12"/>
  <c r="X41" i="12"/>
  <c r="N33" i="12"/>
  <c r="F23" i="12"/>
  <c r="P13" i="12"/>
  <c r="H41" i="12"/>
  <c r="J52" i="12"/>
  <c r="K40" i="12"/>
  <c r="D29" i="12"/>
  <c r="V41" i="12"/>
  <c r="R6" i="12"/>
  <c r="H23" i="12"/>
  <c r="L35" i="12"/>
  <c r="Z31" i="12"/>
  <c r="F11" i="12"/>
  <c r="X45" i="12"/>
  <c r="Q52" i="12"/>
  <c r="S47" i="12"/>
  <c r="O27" i="12"/>
  <c r="R17" i="12"/>
  <c r="C5" i="12"/>
  <c r="I44" i="12"/>
  <c r="O39" i="12"/>
  <c r="Y9" i="12"/>
  <c r="G13" i="12"/>
  <c r="S32" i="12"/>
  <c r="K17" i="12"/>
  <c r="M8" i="12"/>
  <c r="L40" i="12"/>
  <c r="AB4" i="12"/>
  <c r="H39" i="12"/>
  <c r="M7" i="12"/>
  <c r="I6" i="12"/>
  <c r="AB28" i="12"/>
  <c r="B34" i="74"/>
  <c r="J25" i="12"/>
  <c r="R47" i="12"/>
  <c r="F50" i="12"/>
  <c r="K25" i="12"/>
  <c r="Z34" i="12"/>
  <c r="W16" i="12"/>
  <c r="D13" i="12"/>
  <c r="N21" i="12"/>
  <c r="T45" i="12"/>
  <c r="U45" i="12"/>
  <c r="J45" i="12"/>
  <c r="H26" i="12"/>
  <c r="I9" i="12"/>
  <c r="X25" i="12"/>
  <c r="J43" i="12"/>
  <c r="X29" i="12"/>
  <c r="G50" i="12"/>
  <c r="K47" i="12"/>
  <c r="D3" i="12"/>
  <c r="F13" i="12"/>
  <c r="P50" i="12"/>
  <c r="P21" i="12"/>
  <c r="C41" i="12"/>
  <c r="Q28" i="12"/>
  <c r="K52" i="12"/>
  <c r="AC8" i="12"/>
  <c r="AD29" i="12"/>
  <c r="J30" i="12"/>
  <c r="D38" i="12"/>
  <c r="J32" i="12"/>
  <c r="S19" i="12"/>
  <c r="K9" i="12"/>
  <c r="S35" i="12"/>
  <c r="H5" i="12"/>
  <c r="AC41" i="12"/>
  <c r="Y5" i="12"/>
  <c r="K27" i="12"/>
  <c r="F33" i="12"/>
  <c r="U21" i="12"/>
  <c r="V4" i="12"/>
  <c r="I4" i="12"/>
  <c r="X28" i="12"/>
  <c r="AC20" i="12"/>
  <c r="G5" i="12"/>
  <c r="C49" i="12"/>
  <c r="D26" i="12"/>
  <c r="M16" i="12"/>
  <c r="S46" i="12"/>
  <c r="Z24" i="12"/>
  <c r="P31" i="12"/>
  <c r="O33" i="12"/>
  <c r="L7" i="12"/>
  <c r="R8" i="12"/>
  <c r="S36" i="12"/>
  <c r="R46" i="12"/>
  <c r="M5" i="12"/>
  <c r="M25" i="12"/>
  <c r="Z48" i="12"/>
  <c r="F32" i="12"/>
  <c r="S22" i="12"/>
  <c r="R11" i="12"/>
  <c r="G27" i="12"/>
  <c r="F51" i="12"/>
  <c r="I8" i="12"/>
  <c r="I14" i="12"/>
  <c r="L17" i="12"/>
  <c r="L22" i="12"/>
  <c r="T25" i="12"/>
  <c r="K21" i="12"/>
  <c r="S15" i="12"/>
  <c r="Z37" i="12"/>
  <c r="U13" i="12"/>
  <c r="J36" i="12"/>
  <c r="Z52" i="12"/>
  <c r="G42" i="12"/>
  <c r="F12" i="12"/>
  <c r="R5" i="12"/>
  <c r="U48" i="12"/>
  <c r="J40" i="12"/>
  <c r="S49" i="12"/>
  <c r="I13" i="12"/>
  <c r="R32" i="12"/>
  <c r="L27" i="12"/>
  <c r="D32" i="12"/>
  <c r="I25" i="12"/>
  <c r="J47" i="12"/>
  <c r="C14" i="12"/>
  <c r="Q31" i="12"/>
  <c r="V37" i="12"/>
  <c r="O19" i="12"/>
  <c r="V33" i="12"/>
  <c r="Y21" i="12"/>
  <c r="T40" i="12"/>
  <c r="U33" i="12"/>
  <c r="K51" i="12"/>
  <c r="P8" i="12"/>
  <c r="B22" i="82"/>
  <c r="C25" i="12"/>
  <c r="G33" i="12"/>
  <c r="U29" i="12"/>
  <c r="AC4" i="12"/>
  <c r="S40" i="12"/>
  <c r="H37" i="12"/>
  <c r="I50" i="12"/>
  <c r="T20" i="12"/>
  <c r="X17" i="12"/>
  <c r="P6" i="12"/>
  <c r="V25" i="12"/>
  <c r="W17" i="12"/>
  <c r="P17" i="12"/>
  <c r="AD9" i="12"/>
  <c r="M49" i="12"/>
  <c r="U37" i="12"/>
  <c r="B26" i="82"/>
  <c r="B6" i="74"/>
  <c r="W4" i="12"/>
  <c r="AB20" i="12"/>
  <c r="U32" i="12"/>
  <c r="D37" i="12"/>
  <c r="Z15" i="12"/>
  <c r="R48" i="12"/>
  <c r="Z6" i="12"/>
  <c r="F40" i="12"/>
  <c r="S5" i="12"/>
  <c r="Z36" i="12"/>
  <c r="X21" i="12"/>
  <c r="H31" i="12"/>
  <c r="L32" i="12"/>
  <c r="N44" i="12"/>
  <c r="W8" i="12"/>
  <c r="L19" i="12"/>
  <c r="B28" i="82"/>
  <c r="D23" i="12"/>
  <c r="K44" i="12"/>
  <c r="AD44" i="12"/>
  <c r="V9" i="12"/>
  <c r="P39" i="12"/>
  <c r="T9" i="12"/>
  <c r="W37" i="12"/>
  <c r="O16" i="12"/>
  <c r="R41" i="12"/>
  <c r="F16" i="12"/>
  <c r="AD13" i="12"/>
  <c r="T49" i="12"/>
  <c r="S29" i="12"/>
  <c r="Z22" i="12"/>
  <c r="C31" i="12"/>
  <c r="F44" i="12"/>
  <c r="F46" i="12"/>
  <c r="O9" i="12"/>
  <c r="S43" i="12"/>
  <c r="G19" i="12"/>
  <c r="F22" i="12"/>
  <c r="AD17" i="12"/>
  <c r="Y13" i="12"/>
  <c r="G28" i="12"/>
  <c r="AD33" i="12"/>
  <c r="T21" i="12"/>
  <c r="X36" i="12"/>
  <c r="K10" i="12"/>
  <c r="AC13" i="12"/>
  <c r="I46" i="12"/>
  <c r="G35" i="12"/>
  <c r="AB5" i="12"/>
  <c r="N50" i="12"/>
  <c r="F8" i="12"/>
  <c r="W40" i="12"/>
  <c r="I51" i="12"/>
  <c r="V12" i="12"/>
  <c r="J29" i="12"/>
  <c r="R21" i="12"/>
  <c r="N22" i="12"/>
  <c r="N18" i="12"/>
  <c r="R18" i="12"/>
  <c r="L48" i="12"/>
  <c r="R26" i="12"/>
  <c r="Q11" i="12"/>
  <c r="J34" i="12"/>
  <c r="Z4" i="12"/>
  <c r="G41" i="12"/>
  <c r="G20" i="12"/>
  <c r="R16" i="12"/>
  <c r="H24" i="12"/>
  <c r="H30" i="12"/>
  <c r="U4" i="12"/>
  <c r="R42" i="12"/>
  <c r="C45" i="12"/>
  <c r="R20" i="12"/>
  <c r="D19" i="12"/>
  <c r="K6" i="12"/>
  <c r="S51" i="12"/>
  <c r="S11" i="12"/>
  <c r="Q36" i="12"/>
  <c r="Q9" i="12"/>
  <c r="L39" i="12"/>
  <c r="X52" i="12"/>
  <c r="G48" i="12"/>
  <c r="U44" i="12"/>
  <c r="AD4" i="12"/>
  <c r="K20" i="12"/>
  <c r="G8" i="12"/>
  <c r="P47" i="12"/>
  <c r="Y36" i="12"/>
  <c r="W41" i="12"/>
  <c r="F52" i="12"/>
  <c r="K30" i="12"/>
  <c r="M40" i="12"/>
  <c r="AB49" i="12"/>
  <c r="Q21" i="12"/>
  <c r="P14" i="12"/>
  <c r="M47" i="12"/>
  <c r="L12" i="12"/>
  <c r="L14" i="12"/>
  <c r="J22" i="12"/>
  <c r="AB25" i="12"/>
  <c r="C12" i="12"/>
  <c r="I43" i="12"/>
  <c r="I16" i="12"/>
  <c r="AC49" i="12"/>
  <c r="J8" i="12"/>
  <c r="F39" i="12"/>
  <c r="L45" i="12"/>
  <c r="AD21" i="12"/>
  <c r="N48" i="12"/>
  <c r="P12" i="12"/>
  <c r="M24" i="12"/>
  <c r="Q13" i="12"/>
  <c r="O42" i="12"/>
  <c r="C8" i="12"/>
  <c r="N45" i="12"/>
  <c r="R40" i="12"/>
  <c r="R37" i="12"/>
  <c r="C21" i="12"/>
  <c r="Q6" i="12"/>
  <c r="R28" i="12"/>
  <c r="AC16" i="12"/>
  <c r="S38" i="12"/>
  <c r="L21" i="12"/>
  <c r="W52" i="12"/>
  <c r="G17" i="12"/>
  <c r="Z20" i="12"/>
  <c r="M19" i="12"/>
  <c r="O8" i="12"/>
  <c r="N43" i="12"/>
  <c r="C24" i="12"/>
  <c r="L9" i="12"/>
  <c r="P42" i="12"/>
  <c r="W9" i="12"/>
  <c r="J51" i="12"/>
  <c r="D40" i="12"/>
  <c r="I36" i="12"/>
  <c r="Z28" i="12"/>
  <c r="I47" i="12"/>
  <c r="Y45" i="12"/>
  <c r="R33" i="12"/>
  <c r="C36" i="12"/>
  <c r="B28" i="74"/>
  <c r="Q5" i="12"/>
  <c r="F31" i="12"/>
  <c r="O43" i="12"/>
  <c r="D45" i="12"/>
  <c r="S10" i="12"/>
  <c r="M51" i="12"/>
  <c r="Z12" i="12"/>
  <c r="Z44" i="12"/>
  <c r="J12" i="12"/>
  <c r="P35" i="12"/>
  <c r="M43" i="12"/>
  <c r="H36" i="12"/>
  <c r="L36" i="12"/>
  <c r="R51" i="12"/>
  <c r="R22" i="12"/>
  <c r="J26" i="12"/>
  <c r="AD12" i="12"/>
  <c r="AB29" i="12"/>
  <c r="I52" i="12"/>
  <c r="G46" i="12"/>
  <c r="U25" i="12"/>
  <c r="N16" i="12"/>
  <c r="D20" i="12"/>
  <c r="M39" i="12"/>
  <c r="G4" i="12"/>
  <c r="L30" i="12"/>
  <c r="P46" i="12"/>
  <c r="AD41" i="12"/>
  <c r="I48" i="12"/>
  <c r="D28" i="12"/>
  <c r="C43" i="12"/>
  <c r="Q42" i="12"/>
  <c r="C48" i="12"/>
  <c r="T44" i="12"/>
  <c r="AB8" i="12"/>
  <c r="K39" i="12"/>
  <c r="W25" i="12"/>
  <c r="M48" i="12"/>
  <c r="AD48" i="12"/>
  <c r="AB13" i="12"/>
  <c r="G52" i="12"/>
  <c r="Z29" i="12"/>
  <c r="T32" i="12"/>
  <c r="G30" i="12"/>
  <c r="S34" i="12"/>
  <c r="AB21" i="12"/>
  <c r="S8" i="12"/>
  <c r="P5" i="12"/>
  <c r="H20" i="12"/>
  <c r="K45" i="12"/>
  <c r="D34" i="12"/>
  <c r="W29" i="12"/>
  <c r="C19" i="12"/>
  <c r="O28" i="12"/>
  <c r="M29" i="12"/>
  <c r="G39" i="12"/>
  <c r="H25" i="12"/>
  <c r="AD45" i="12"/>
  <c r="S44" i="12"/>
  <c r="H43" i="12"/>
  <c r="Z9" i="12"/>
  <c r="K49" i="12"/>
  <c r="I11" i="12"/>
  <c r="S16" i="12"/>
  <c r="AD37" i="12"/>
  <c r="T8" i="12"/>
  <c r="P48" i="12"/>
  <c r="U9" i="12"/>
  <c r="W24" i="12"/>
  <c r="D35" i="12"/>
  <c r="M31" i="12"/>
  <c r="W32" i="12"/>
  <c r="M27" i="12"/>
  <c r="C47" i="12"/>
  <c r="Q45" i="12"/>
  <c r="J19" i="12"/>
  <c r="K14" i="12"/>
  <c r="H51" i="12"/>
  <c r="Q26" i="12"/>
  <c r="W49" i="12"/>
  <c r="J42" i="12"/>
  <c r="F42" i="12"/>
  <c r="M4" i="12"/>
  <c r="J49" i="12"/>
  <c r="P29" i="12"/>
  <c r="F4" i="12"/>
  <c r="P49" i="12"/>
  <c r="U8" i="12"/>
  <c r="G45" i="12"/>
  <c r="R39" i="12"/>
  <c r="AB12" i="12"/>
  <c r="J9" i="12"/>
  <c r="L52" i="12"/>
  <c r="R24" i="12"/>
  <c r="W20" i="12"/>
  <c r="L11" i="12"/>
  <c r="X5" i="12"/>
  <c r="K5" i="12"/>
  <c r="Z17" i="12"/>
  <c r="M9" i="12"/>
  <c r="N8" i="12"/>
  <c r="M35" i="12"/>
  <c r="V40" i="12"/>
  <c r="D7" i="12"/>
  <c r="X49" i="12"/>
  <c r="G11" i="12"/>
  <c r="F5" i="12"/>
  <c r="P9" i="12"/>
  <c r="G34" i="12"/>
  <c r="B25" i="74"/>
  <c r="T36" i="12"/>
  <c r="S9" i="12"/>
  <c r="Z38" i="12"/>
  <c r="M45" i="12"/>
  <c r="Y52" i="12"/>
  <c r="O26" i="12"/>
  <c r="G25" i="12"/>
  <c r="I41" i="12"/>
  <c r="T37" i="12"/>
  <c r="N7" i="12"/>
  <c r="AD25" i="12"/>
  <c r="O31" i="12"/>
  <c r="P45" i="12"/>
  <c r="J21" i="12"/>
  <c r="F34" i="12"/>
  <c r="C52" i="12"/>
  <c r="H14" i="12"/>
  <c r="Z33" i="12"/>
  <c r="P38" i="12"/>
  <c r="D25" i="12"/>
  <c r="Y17" i="12"/>
  <c r="R12" i="12"/>
  <c r="C40" i="12"/>
  <c r="T5" i="12"/>
  <c r="W45" i="12"/>
  <c r="K12" i="12"/>
  <c r="I34" i="12"/>
  <c r="M42" i="12"/>
  <c r="Z49" i="12"/>
  <c r="O14" i="12"/>
  <c r="F37" i="12"/>
  <c r="J46" i="12"/>
  <c r="J15" i="12"/>
  <c r="M28" i="12"/>
  <c r="N27" i="12"/>
  <c r="J37" i="12"/>
  <c r="T33" i="12"/>
  <c r="T29" i="12"/>
  <c r="X13" i="12"/>
  <c r="N31" i="12"/>
  <c r="L44" i="12"/>
  <c r="H44" i="12"/>
  <c r="O45" i="12"/>
  <c r="V20" i="12"/>
  <c r="Z41" i="12"/>
  <c r="AB45" i="12"/>
  <c r="AB37" i="12"/>
  <c r="I27" i="12"/>
  <c r="R49" i="12"/>
  <c r="L25" i="12"/>
  <c r="Y16" i="12"/>
  <c r="R52" i="12"/>
  <c r="Y40" i="12"/>
  <c r="O20" i="12"/>
  <c r="M26" i="12"/>
  <c r="X8" i="12"/>
  <c r="I21" i="12"/>
  <c r="D17" i="12"/>
  <c r="L4" i="12"/>
  <c r="M36" i="12"/>
  <c r="M14" i="12"/>
  <c r="S37" i="12"/>
  <c r="S48" i="12"/>
  <c r="Q51" i="12"/>
  <c r="K41" i="12"/>
  <c r="M50" i="12"/>
  <c r="Z40" i="12"/>
  <c r="K38" i="12"/>
  <c r="X32" i="12"/>
  <c r="G26" i="12"/>
  <c r="W21" i="12"/>
  <c r="AB33" i="12"/>
  <c r="D36" i="12"/>
  <c r="C16" i="12"/>
  <c r="D44" i="12"/>
  <c r="Q19" i="12"/>
  <c r="O4" i="67"/>
  <c r="AC25" i="12"/>
  <c r="N5" i="12"/>
  <c r="P43" i="12"/>
  <c r="D21" i="12"/>
  <c r="U49" i="12"/>
  <c r="Y12" i="12"/>
  <c r="D46" i="12"/>
  <c r="Q12" i="12"/>
  <c r="AB44" i="12"/>
  <c r="D11" i="12"/>
  <c r="Q16" i="12"/>
  <c r="R29" i="12"/>
  <c r="N49" i="12"/>
  <c r="N23" i="12"/>
  <c r="G37" i="12"/>
  <c r="R13" i="12"/>
  <c r="T24" i="12"/>
  <c r="F43" i="12"/>
  <c r="H32" i="12"/>
  <c r="N11" i="12"/>
  <c r="P23" i="12"/>
  <c r="O17" i="12"/>
  <c r="O40" i="12"/>
  <c r="Z5" i="12"/>
  <c r="G40" i="12"/>
  <c r="O11" i="12"/>
  <c r="C13" i="12"/>
  <c r="W36" i="12"/>
  <c r="AC44" i="12"/>
  <c r="G29" i="12"/>
  <c r="C4" i="12"/>
  <c r="R30" i="12"/>
  <c r="H8" i="12"/>
  <c r="F19" i="12"/>
  <c r="O12" i="12"/>
  <c r="D12" i="12"/>
  <c r="P44" i="12"/>
  <c r="S24" i="12"/>
  <c r="I24" i="12"/>
  <c r="AC33" i="12"/>
  <c r="N29" i="12"/>
  <c r="F7" i="12"/>
  <c r="K24" i="12"/>
  <c r="O50" i="12"/>
  <c r="Y37" i="12"/>
  <c r="Q33" i="12"/>
  <c r="Y24" i="12"/>
  <c r="S21" i="12"/>
  <c r="Z35" i="12"/>
  <c r="Y41" i="12"/>
  <c r="Q25" i="12"/>
  <c r="I20" i="12"/>
  <c r="L5" i="12"/>
  <c r="D31" i="12"/>
  <c r="T52" i="12"/>
  <c r="AD28" i="12"/>
  <c r="W33" i="12"/>
  <c r="O37" i="12"/>
  <c r="R14" i="12"/>
  <c r="H50" i="12"/>
  <c r="J31" i="12"/>
  <c r="K18" i="12"/>
  <c r="R35" i="12"/>
  <c r="G21" i="12"/>
  <c r="O4" i="12"/>
  <c r="Y28" i="12"/>
  <c r="L26" i="12"/>
  <c r="M15" i="12"/>
  <c r="D50" i="12"/>
  <c r="Y8" i="12"/>
  <c r="O4" i="8"/>
  <c r="N51" i="12"/>
  <c r="J28" i="12"/>
  <c r="I32" i="12"/>
  <c r="N25" i="12"/>
  <c r="AB52" i="12"/>
  <c r="N19" i="12"/>
  <c r="K22" i="12"/>
  <c r="H33" i="12"/>
  <c r="F3" i="12"/>
  <c r="R4" i="12"/>
  <c r="L3" i="12"/>
  <c r="H3" i="12"/>
  <c r="P3" i="12"/>
  <c r="K3" i="12"/>
  <c r="G3" i="12"/>
  <c r="J3" i="12"/>
  <c r="N3" i="12"/>
  <c r="R3" i="12"/>
  <c r="I3" i="12"/>
  <c r="Z3" i="12"/>
  <c r="H4" i="12"/>
  <c r="Q3" i="12"/>
  <c r="K4" i="12"/>
  <c r="S3" i="12"/>
  <c r="O3" i="12"/>
  <c r="C30" i="12"/>
  <c r="I45" i="12"/>
  <c r="Z45" i="12"/>
  <c r="D42" i="12"/>
  <c r="C39" i="12"/>
  <c r="D16" i="12"/>
  <c r="C26" i="12"/>
  <c r="I10" i="12"/>
  <c r="Z10" i="12"/>
  <c r="C42" i="12"/>
  <c r="D27" i="12"/>
  <c r="D15" i="12"/>
  <c r="L19" i="79" l="1"/>
  <c r="M19" i="79" s="1"/>
  <c r="B19" i="31"/>
  <c r="F19" i="79"/>
  <c r="A19" i="31"/>
  <c r="A31" i="31"/>
  <c r="F31" i="79"/>
  <c r="B31" i="31"/>
  <c r="L31" i="79"/>
  <c r="M31" i="79" s="1"/>
  <c r="F46" i="31"/>
  <c r="F30" i="31"/>
  <c r="L20" i="79"/>
  <c r="M20" i="79" s="1"/>
  <c r="B20" i="31"/>
  <c r="A20" i="31"/>
  <c r="F20" i="79"/>
  <c r="F43" i="31"/>
  <c r="L46" i="79"/>
  <c r="M46" i="79" s="1"/>
  <c r="B46" i="31"/>
  <c r="F46" i="79"/>
  <c r="A46" i="31"/>
  <c r="F34" i="31"/>
  <c r="T8" i="31"/>
  <c r="W8" i="79"/>
  <c r="X8" i="79"/>
  <c r="S7" i="31"/>
  <c r="T7" i="31"/>
  <c r="W7" i="79"/>
  <c r="X7" i="79"/>
  <c r="D7" i="31"/>
  <c r="N7" i="79"/>
  <c r="K7" i="79"/>
  <c r="X37" i="79"/>
  <c r="T26" i="31"/>
  <c r="S32" i="31"/>
  <c r="L54" i="79"/>
  <c r="M54" i="79" s="1"/>
  <c r="B54" i="31"/>
  <c r="F54" i="79"/>
  <c r="A54" i="31"/>
  <c r="N30" i="79"/>
  <c r="K30" i="79"/>
  <c r="D30" i="31"/>
  <c r="T22" i="31"/>
  <c r="S35" i="31"/>
  <c r="X54" i="79"/>
  <c r="L35" i="79"/>
  <c r="M35" i="79" s="1"/>
  <c r="B35" i="31"/>
  <c r="F35" i="79"/>
  <c r="A35" i="31"/>
  <c r="D9" i="31"/>
  <c r="K9" i="79"/>
  <c r="N9" i="79"/>
  <c r="T28" i="31"/>
  <c r="F16" i="79"/>
  <c r="L16" i="79"/>
  <c r="M16" i="79" s="1"/>
  <c r="A16" i="31"/>
  <c r="B16" i="31"/>
  <c r="X12" i="79"/>
  <c r="W12" i="79"/>
  <c r="F8" i="31"/>
  <c r="F17" i="31"/>
  <c r="X36" i="79"/>
  <c r="L15" i="79"/>
  <c r="M15" i="79" s="1"/>
  <c r="B15" i="31"/>
  <c r="F15" i="79"/>
  <c r="A15" i="31"/>
  <c r="A50" i="31"/>
  <c r="B50" i="31"/>
  <c r="F50" i="79"/>
  <c r="L50" i="79"/>
  <c r="M50" i="79" s="1"/>
  <c r="L25" i="79"/>
  <c r="M25" i="79" s="1"/>
  <c r="A25" i="31"/>
  <c r="F25" i="79"/>
  <c r="B25" i="31"/>
  <c r="F48" i="79"/>
  <c r="L48" i="79"/>
  <c r="M48" i="79" s="1"/>
  <c r="A48" i="31"/>
  <c r="B48" i="31"/>
  <c r="F20" i="31"/>
  <c r="F40" i="79"/>
  <c r="B40" i="31"/>
  <c r="L40" i="79"/>
  <c r="M40" i="79" s="1"/>
  <c r="A40" i="31"/>
  <c r="T42" i="31"/>
  <c r="T45" i="31"/>
  <c r="D8" i="31"/>
  <c r="N8" i="79"/>
  <c r="K8" i="79"/>
  <c r="F21" i="79"/>
  <c r="L21" i="79"/>
  <c r="M21" i="79" s="1"/>
  <c r="A21" i="31"/>
  <c r="B21" i="31"/>
  <c r="K29" i="79"/>
  <c r="N29" i="79"/>
  <c r="D29" i="31"/>
  <c r="X48" i="79"/>
  <c r="K48" i="79"/>
  <c r="D48" i="31"/>
  <c r="N48" i="79"/>
  <c r="S41" i="31"/>
  <c r="S19" i="31"/>
  <c r="S50" i="31"/>
  <c r="T16" i="31"/>
  <c r="F44" i="31"/>
  <c r="B29" i="31"/>
  <c r="A29" i="31"/>
  <c r="L29" i="79"/>
  <c r="M29" i="79" s="1"/>
  <c r="F29" i="79"/>
  <c r="X18" i="79"/>
  <c r="F56" i="31"/>
  <c r="S25" i="31"/>
  <c r="A11" i="31"/>
  <c r="L11" i="79"/>
  <c r="M11" i="79" s="1"/>
  <c r="F11" i="79"/>
  <c r="B11" i="31"/>
  <c r="T9" i="31"/>
  <c r="D15" i="31"/>
  <c r="K15" i="79"/>
  <c r="N15" i="79"/>
  <c r="K56" i="79"/>
  <c r="D56" i="31"/>
  <c r="N56" i="79"/>
  <c r="S13" i="31"/>
  <c r="S53" i="31"/>
  <c r="S46" i="31"/>
  <c r="X55" i="79"/>
  <c r="T18" i="31"/>
  <c r="S23" i="31"/>
  <c r="F51" i="31"/>
  <c r="A39" i="31"/>
  <c r="F39" i="79"/>
  <c r="L39" i="79"/>
  <c r="M39" i="79" s="1"/>
  <c r="B39" i="31"/>
  <c r="T53" i="31"/>
  <c r="X47" i="79"/>
  <c r="X29" i="79"/>
  <c r="F23" i="31"/>
  <c r="A38" i="31"/>
  <c r="F38" i="79"/>
  <c r="L38" i="79"/>
  <c r="M38" i="79" s="1"/>
  <c r="B38" i="31"/>
  <c r="T49" i="31"/>
  <c r="X24" i="79"/>
  <c r="T43" i="31"/>
  <c r="F52" i="31"/>
  <c r="F47" i="31"/>
  <c r="F32" i="79"/>
  <c r="L32" i="79"/>
  <c r="M32" i="79" s="1"/>
  <c r="A32" i="31"/>
  <c r="B32" i="31"/>
  <c r="K34" i="79"/>
  <c r="N34" i="79"/>
  <c r="D34" i="31"/>
  <c r="A24" i="31"/>
  <c r="B24" i="31"/>
  <c r="F24" i="79"/>
  <c r="L24" i="79"/>
  <c r="M24" i="79" s="1"/>
  <c r="S30" i="31"/>
  <c r="N40" i="79"/>
  <c r="D40" i="31"/>
  <c r="K40" i="79"/>
  <c r="X40" i="79"/>
  <c r="S16" i="31"/>
  <c r="F49" i="79"/>
  <c r="L49" i="79"/>
  <c r="M49" i="79" s="1"/>
  <c r="A49" i="31"/>
  <c r="B49" i="31"/>
  <c r="F40" i="31"/>
  <c r="A44" i="31"/>
  <c r="L44" i="79"/>
  <c r="M44" i="79" s="1"/>
  <c r="F44" i="79"/>
  <c r="B44" i="31"/>
  <c r="S55" i="31"/>
  <c r="D13" i="31"/>
  <c r="N13" i="79"/>
  <c r="K13" i="79"/>
  <c r="F28" i="31"/>
  <c r="N25" i="79"/>
  <c r="K25" i="79"/>
  <c r="D25" i="31"/>
  <c r="F25" i="31"/>
  <c r="F12" i="31"/>
  <c r="D49" i="31"/>
  <c r="K49" i="79"/>
  <c r="N49" i="79"/>
  <c r="S12" i="31"/>
  <c r="F16" i="31"/>
  <c r="S26" i="31"/>
  <c r="D18" i="31"/>
  <c r="N18" i="79"/>
  <c r="K18" i="79"/>
  <c r="N16" i="79"/>
  <c r="D16" i="31"/>
  <c r="K16" i="79"/>
  <c r="T34" i="31"/>
  <c r="T24" i="31"/>
  <c r="D43" i="31"/>
  <c r="N43" i="79"/>
  <c r="K43" i="79"/>
  <c r="T10" i="31"/>
  <c r="L23" i="79"/>
  <c r="M23" i="79" s="1"/>
  <c r="B23" i="31"/>
  <c r="A23" i="31"/>
  <c r="F23" i="79"/>
  <c r="F49" i="31"/>
  <c r="X34" i="79"/>
  <c r="X28" i="79"/>
  <c r="S38" i="31"/>
  <c r="N52" i="79"/>
  <c r="D52" i="31"/>
  <c r="K52" i="79"/>
  <c r="S33" i="31"/>
  <c r="T14" i="31"/>
  <c r="F35" i="31"/>
  <c r="T48" i="31"/>
  <c r="F27" i="79"/>
  <c r="A27" i="31"/>
  <c r="B27" i="31"/>
  <c r="L27" i="79"/>
  <c r="M27" i="79" s="1"/>
  <c r="K23" i="79"/>
  <c r="D23" i="31"/>
  <c r="N23" i="79"/>
  <c r="N36" i="79"/>
  <c r="D36" i="31"/>
  <c r="K36" i="79"/>
  <c r="X35" i="79"/>
  <c r="A41" i="31"/>
  <c r="L41" i="79"/>
  <c r="M41" i="79" s="1"/>
  <c r="F41" i="79"/>
  <c r="B41" i="31"/>
  <c r="X41" i="79"/>
  <c r="F29" i="31"/>
  <c r="T55" i="31"/>
  <c r="F18" i="31"/>
  <c r="S51" i="31"/>
  <c r="B36" i="31"/>
  <c r="A36" i="31"/>
  <c r="F36" i="79"/>
  <c r="L36" i="79"/>
  <c r="M36" i="79" s="1"/>
  <c r="K31" i="79"/>
  <c r="N31" i="79"/>
  <c r="D31" i="31"/>
  <c r="S44" i="31"/>
  <c r="S40" i="31"/>
  <c r="T25" i="31"/>
  <c r="N26" i="79"/>
  <c r="D26" i="31"/>
  <c r="K26" i="79"/>
  <c r="K21" i="79"/>
  <c r="N21" i="79"/>
  <c r="D21" i="31"/>
  <c r="D11" i="31"/>
  <c r="K11" i="79"/>
  <c r="N11" i="79"/>
  <c r="F30" i="79"/>
  <c r="L30" i="79"/>
  <c r="M30" i="79" s="1"/>
  <c r="A30" i="31"/>
  <c r="B30" i="31"/>
  <c r="F53" i="31"/>
  <c r="T31" i="31"/>
  <c r="X9" i="79"/>
  <c r="W9" i="79"/>
  <c r="T13" i="31"/>
  <c r="S36" i="31"/>
  <c r="F42" i="79"/>
  <c r="L42" i="79"/>
  <c r="M42" i="79" s="1"/>
  <c r="B42" i="31"/>
  <c r="A42" i="31"/>
  <c r="S34" i="31"/>
  <c r="T56" i="31"/>
  <c r="F45" i="31"/>
  <c r="L7" i="79"/>
  <c r="M7" i="79" s="1"/>
  <c r="A7" i="31"/>
  <c r="F7" i="79"/>
  <c r="B7" i="31"/>
  <c r="T51" i="31"/>
  <c r="S47" i="31"/>
  <c r="X30" i="79"/>
  <c r="S49" i="31"/>
  <c r="F17" i="79"/>
  <c r="A17" i="31"/>
  <c r="L17" i="79"/>
  <c r="M17" i="79" s="1"/>
  <c r="B17" i="31"/>
  <c r="T29" i="31"/>
  <c r="S29" i="31"/>
  <c r="X43" i="79"/>
  <c r="D44" i="31"/>
  <c r="K44" i="79"/>
  <c r="N44" i="79"/>
  <c r="T21" i="31"/>
  <c r="F9" i="31"/>
  <c r="N39" i="79"/>
  <c r="D39" i="31"/>
  <c r="K39" i="79"/>
  <c r="X27" i="79"/>
  <c r="A33" i="31"/>
  <c r="F33" i="79"/>
  <c r="L33" i="79"/>
  <c r="M33" i="79" s="1"/>
  <c r="B33" i="31"/>
  <c r="T44" i="31"/>
  <c r="S56" i="31"/>
  <c r="X45" i="79"/>
  <c r="S31" i="31"/>
  <c r="F13" i="79"/>
  <c r="L13" i="79"/>
  <c r="M13" i="79" s="1"/>
  <c r="A13" i="31"/>
  <c r="B13" i="31"/>
  <c r="F12" i="79"/>
  <c r="A12" i="31"/>
  <c r="L12" i="79"/>
  <c r="M12" i="79" s="1"/>
  <c r="B12" i="31"/>
  <c r="S11" i="31"/>
  <c r="F37" i="31"/>
  <c r="S18" i="31"/>
  <c r="F36" i="31"/>
  <c r="B56" i="31"/>
  <c r="A56" i="31"/>
  <c r="L56" i="79"/>
  <c r="M56" i="79" s="1"/>
  <c r="F56" i="79"/>
  <c r="D47" i="31"/>
  <c r="N47" i="79"/>
  <c r="K47" i="79"/>
  <c r="T37" i="31"/>
  <c r="K51" i="79"/>
  <c r="D51" i="31"/>
  <c r="N51" i="79"/>
  <c r="S28" i="31"/>
  <c r="F26" i="31"/>
  <c r="T47" i="31"/>
  <c r="S45" i="31"/>
  <c r="A47" i="31"/>
  <c r="L47" i="79"/>
  <c r="M47" i="79" s="1"/>
  <c r="F47" i="79"/>
  <c r="B47" i="31"/>
  <c r="N37" i="79"/>
  <c r="D37" i="31"/>
  <c r="K37" i="79"/>
  <c r="T46" i="31"/>
  <c r="F48" i="31"/>
  <c r="X52" i="79"/>
  <c r="D50" i="31"/>
  <c r="N50" i="79"/>
  <c r="K50" i="79"/>
  <c r="A45" i="31"/>
  <c r="B45" i="31"/>
  <c r="F45" i="79"/>
  <c r="L45" i="79"/>
  <c r="M45" i="79" s="1"/>
  <c r="B43" i="31"/>
  <c r="A43" i="31"/>
  <c r="F43" i="79"/>
  <c r="L43" i="79"/>
  <c r="M43" i="79" s="1"/>
  <c r="S48" i="31"/>
  <c r="B11" i="122"/>
  <c r="N7" i="102"/>
  <c r="S10" i="31"/>
  <c r="X22" i="79"/>
  <c r="X17" i="79"/>
  <c r="B11" i="93"/>
  <c r="D54" i="31"/>
  <c r="N54" i="79"/>
  <c r="K54" i="79"/>
  <c r="B11" i="115"/>
  <c r="S52" i="31"/>
  <c r="B11" i="123"/>
  <c r="D22" i="31"/>
  <c r="N22" i="79"/>
  <c r="K22" i="79"/>
  <c r="B11" i="105"/>
  <c r="T54" i="31"/>
  <c r="F22" i="31"/>
  <c r="L26" i="79"/>
  <c r="M26" i="79" s="1"/>
  <c r="B26" i="31"/>
  <c r="A26" i="31"/>
  <c r="F26" i="79"/>
  <c r="T23" i="31"/>
  <c r="K45" i="79"/>
  <c r="N45" i="79"/>
  <c r="D45" i="31"/>
  <c r="D10" i="31"/>
  <c r="N10" i="79"/>
  <c r="K10" i="79"/>
  <c r="S27" i="31"/>
  <c r="N28" i="79"/>
  <c r="K28" i="79"/>
  <c r="D28" i="31"/>
  <c r="F13" i="31"/>
  <c r="F41" i="31"/>
  <c r="T52" i="31"/>
  <c r="X26" i="79"/>
  <c r="L22" i="79"/>
  <c r="M22" i="79" s="1"/>
  <c r="B22" i="31"/>
  <c r="F22" i="79"/>
  <c r="A22" i="31"/>
  <c r="X15" i="79"/>
  <c r="T50" i="31"/>
  <c r="T19" i="31"/>
  <c r="T27" i="31"/>
  <c r="N7" i="120"/>
  <c r="N7" i="104"/>
  <c r="B11" i="99"/>
  <c r="S21" i="31"/>
  <c r="D17" i="31"/>
  <c r="N17" i="79"/>
  <c r="K17" i="79"/>
  <c r="X20" i="79"/>
  <c r="A51" i="31"/>
  <c r="F51" i="79"/>
  <c r="B51" i="31"/>
  <c r="L51" i="79"/>
  <c r="M51" i="79" s="1"/>
  <c r="N55" i="79"/>
  <c r="K55" i="79"/>
  <c r="D55" i="31"/>
  <c r="T11" i="31"/>
  <c r="F39" i="31"/>
  <c r="S43" i="31"/>
  <c r="T41" i="31"/>
  <c r="W11" i="79"/>
  <c r="X11" i="79"/>
  <c r="B37" i="31"/>
  <c r="L37" i="79"/>
  <c r="M37" i="79" s="1"/>
  <c r="A37" i="31"/>
  <c r="F37" i="79"/>
  <c r="T15" i="31"/>
  <c r="B52" i="31"/>
  <c r="L52" i="79"/>
  <c r="M52" i="79" s="1"/>
  <c r="F52" i="79"/>
  <c r="A52" i="31"/>
  <c r="X53" i="79"/>
  <c r="S14" i="31"/>
  <c r="B8" i="31"/>
  <c r="F8" i="79"/>
  <c r="A8" i="31"/>
  <c r="L8" i="79"/>
  <c r="M8" i="79" s="1"/>
  <c r="S20" i="31"/>
  <c r="L18" i="79"/>
  <c r="M18" i="79" s="1"/>
  <c r="A18" i="31"/>
  <c r="B18" i="31"/>
  <c r="F18" i="79"/>
  <c r="X39" i="79"/>
  <c r="X33" i="79"/>
  <c r="F21" i="31"/>
  <c r="X13" i="79"/>
  <c r="W13" i="79"/>
  <c r="F32" i="31"/>
  <c r="T35" i="31"/>
  <c r="F38" i="31"/>
  <c r="W10" i="79"/>
  <c r="X10" i="79"/>
  <c r="B14" i="31"/>
  <c r="A14" i="31"/>
  <c r="F14" i="79"/>
  <c r="L14" i="79"/>
  <c r="M14" i="79" s="1"/>
  <c r="B11" i="100"/>
  <c r="F27" i="31"/>
  <c r="D20" i="31"/>
  <c r="K20" i="79"/>
  <c r="N20" i="79"/>
  <c r="F11" i="31"/>
  <c r="L34" i="79"/>
  <c r="M34" i="79" s="1"/>
  <c r="A34" i="31"/>
  <c r="B34" i="31"/>
  <c r="F34" i="79"/>
  <c r="X31" i="79"/>
  <c r="F42" i="31"/>
  <c r="B11" i="94"/>
  <c r="N7" i="125"/>
  <c r="L53" i="79"/>
  <c r="M53" i="79" s="1"/>
  <c r="F53" i="79"/>
  <c r="B53" i="31"/>
  <c r="A53" i="31"/>
  <c r="B11" i="124"/>
  <c r="B11" i="95"/>
  <c r="S15" i="31"/>
  <c r="B11" i="90"/>
  <c r="L9" i="79"/>
  <c r="M9" i="79" s="1"/>
  <c r="F9" i="79"/>
  <c r="B9" i="31"/>
  <c r="A9" i="31"/>
  <c r="N7" i="116"/>
  <c r="D46" i="31"/>
  <c r="K46" i="79"/>
  <c r="N46" i="79"/>
  <c r="T33" i="31"/>
  <c r="F54" i="31"/>
  <c r="F14" i="31"/>
  <c r="N7" i="117"/>
  <c r="X14" i="79"/>
  <c r="B11" i="103"/>
  <c r="D35" i="31"/>
  <c r="N35" i="79"/>
  <c r="K35" i="79"/>
  <c r="A55" i="31"/>
  <c r="F55" i="79"/>
  <c r="L55" i="79"/>
  <c r="M55" i="79" s="1"/>
  <c r="B55" i="31"/>
  <c r="S17" i="31"/>
  <c r="X42" i="79"/>
  <c r="D33" i="31"/>
  <c r="K33" i="79"/>
  <c r="N33" i="79"/>
  <c r="D32" i="31"/>
  <c r="N32" i="79"/>
  <c r="K32" i="79"/>
  <c r="B11" i="82"/>
  <c r="T40" i="31"/>
  <c r="X44" i="79"/>
  <c r="B11" i="104"/>
  <c r="S54" i="31"/>
  <c r="T32" i="31"/>
  <c r="N14" i="79"/>
  <c r="D14" i="31"/>
  <c r="K14" i="79"/>
  <c r="N7" i="92"/>
  <c r="B11" i="110"/>
  <c r="S42" i="31"/>
  <c r="D38" i="31"/>
  <c r="K38" i="79"/>
  <c r="N38" i="79"/>
  <c r="T17" i="31"/>
  <c r="X32" i="79"/>
  <c r="B11" i="107"/>
  <c r="N7" i="106"/>
  <c r="B11" i="120"/>
  <c r="B11" i="108"/>
  <c r="B11" i="83"/>
  <c r="N7" i="123"/>
  <c r="D41" i="31"/>
  <c r="K41" i="79"/>
  <c r="N41" i="79"/>
  <c r="B11" i="74"/>
  <c r="T30" i="31"/>
  <c r="X56" i="79"/>
  <c r="F15" i="31"/>
  <c r="N7" i="100"/>
  <c r="S9" i="31"/>
  <c r="B11" i="121"/>
  <c r="X46" i="79"/>
  <c r="S8" i="31"/>
  <c r="F24" i="31"/>
  <c r="T38" i="31"/>
  <c r="X16" i="79"/>
  <c r="B11" i="106"/>
  <c r="S37" i="31"/>
  <c r="A28" i="31"/>
  <c r="F28" i="79"/>
  <c r="L28" i="79"/>
  <c r="M28" i="79" s="1"/>
  <c r="B28" i="31"/>
  <c r="B11" i="102"/>
  <c r="N7" i="89"/>
  <c r="B11" i="126"/>
  <c r="F7" i="31"/>
  <c r="B11" i="85"/>
  <c r="S39" i="31"/>
  <c r="B11" i="130"/>
  <c r="D42" i="31"/>
  <c r="N42" i="79"/>
  <c r="K42" i="79"/>
  <c r="N7" i="98"/>
  <c r="D12" i="31"/>
  <c r="N12" i="79"/>
  <c r="K12" i="79"/>
  <c r="X21" i="79"/>
  <c r="S24" i="31"/>
  <c r="B11" i="127"/>
  <c r="N7" i="110"/>
  <c r="L10" i="79"/>
  <c r="M10" i="79" s="1"/>
  <c r="F10" i="79"/>
  <c r="B10" i="31"/>
  <c r="A10" i="31"/>
  <c r="N7" i="103"/>
  <c r="B11" i="87"/>
  <c r="B11" i="92"/>
  <c r="N7" i="99"/>
  <c r="X25" i="79"/>
  <c r="D19" i="31"/>
  <c r="K19" i="79"/>
  <c r="N19" i="79"/>
  <c r="N7" i="109"/>
  <c r="B11" i="109"/>
  <c r="N7" i="130"/>
  <c r="B1" i="31"/>
  <c r="N7" i="1"/>
  <c r="F50" i="31"/>
  <c r="N7" i="97"/>
  <c r="D24" i="31"/>
  <c r="K24" i="79"/>
  <c r="N24" i="79"/>
  <c r="F19" i="31"/>
  <c r="X19" i="79"/>
  <c r="F10" i="31"/>
  <c r="N7" i="95"/>
  <c r="B11" i="113"/>
  <c r="T36" i="31"/>
  <c r="N7" i="118"/>
  <c r="B11" i="114"/>
  <c r="D27" i="31"/>
  <c r="N27" i="79"/>
  <c r="K27" i="79"/>
  <c r="N7" i="91"/>
  <c r="B11" i="88"/>
  <c r="X50" i="79"/>
  <c r="F33" i="31"/>
  <c r="N7" i="127"/>
  <c r="N7" i="115"/>
  <c r="N7" i="87"/>
  <c r="T12" i="31"/>
  <c r="D53" i="31"/>
  <c r="K53" i="79"/>
  <c r="N53" i="79"/>
  <c r="B11" i="91"/>
  <c r="N7" i="88"/>
  <c r="N7" i="121"/>
  <c r="T20" i="31"/>
  <c r="X51" i="79"/>
  <c r="N7" i="112"/>
  <c r="B11" i="118"/>
  <c r="B11" i="111"/>
  <c r="X38" i="79"/>
  <c r="N7" i="83"/>
  <c r="F55" i="31"/>
  <c r="T39" i="31"/>
  <c r="E9" i="31"/>
  <c r="Y9" i="79"/>
  <c r="I9" i="79"/>
  <c r="E13" i="31"/>
  <c r="I13" i="79"/>
  <c r="Y13" i="79"/>
  <c r="E17" i="31"/>
  <c r="I17" i="79"/>
  <c r="E21" i="31"/>
  <c r="I21" i="79"/>
  <c r="E25" i="31"/>
  <c r="I25" i="79"/>
  <c r="E29" i="31"/>
  <c r="I29" i="79"/>
  <c r="E33" i="31"/>
  <c r="I33" i="79"/>
  <c r="E37" i="31"/>
  <c r="I37" i="79"/>
  <c r="E41" i="31"/>
  <c r="I41" i="79"/>
  <c r="E45" i="31"/>
  <c r="I45" i="79"/>
  <c r="E49" i="31"/>
  <c r="I49" i="79"/>
  <c r="E53" i="31"/>
  <c r="I53" i="79"/>
  <c r="N7" i="94"/>
  <c r="N7" i="128"/>
  <c r="X49" i="79"/>
  <c r="N7" i="111"/>
  <c r="N7" i="96"/>
  <c r="B11" i="119"/>
  <c r="B11" i="116"/>
  <c r="N7" i="108"/>
  <c r="N7" i="126"/>
  <c r="N7" i="129"/>
  <c r="N7" i="82"/>
  <c r="E10" i="31"/>
  <c r="I10" i="79"/>
  <c r="Y10" i="79"/>
  <c r="E14" i="31"/>
  <c r="I14" i="79"/>
  <c r="E18" i="31"/>
  <c r="I18" i="79"/>
  <c r="E22" i="31"/>
  <c r="I22" i="79"/>
  <c r="E26" i="31"/>
  <c r="I26" i="79"/>
  <c r="E30" i="31"/>
  <c r="I30" i="79"/>
  <c r="E34" i="31"/>
  <c r="I34" i="79"/>
  <c r="E38" i="31"/>
  <c r="I38" i="79"/>
  <c r="E42" i="31"/>
  <c r="I42" i="79"/>
  <c r="E46" i="31"/>
  <c r="I46" i="79"/>
  <c r="E50" i="31"/>
  <c r="I50" i="79"/>
  <c r="E54" i="31"/>
  <c r="I54" i="79"/>
  <c r="S22" i="31"/>
  <c r="B11" i="125"/>
  <c r="N7" i="86"/>
  <c r="N7" i="107"/>
  <c r="X23" i="79"/>
  <c r="B11" i="101"/>
  <c r="B11" i="84"/>
  <c r="N7" i="119"/>
  <c r="B11" i="117"/>
  <c r="N7" i="90"/>
  <c r="N7" i="113"/>
  <c r="E7" i="31"/>
  <c r="Y7" i="79"/>
  <c r="I7" i="79"/>
  <c r="E11" i="31"/>
  <c r="Y11" i="79"/>
  <c r="I11" i="79"/>
  <c r="E15" i="31"/>
  <c r="I15" i="79"/>
  <c r="E19" i="31"/>
  <c r="I19" i="79"/>
  <c r="E23" i="31"/>
  <c r="I23" i="79"/>
  <c r="E27" i="31"/>
  <c r="I27" i="79"/>
  <c r="E31" i="31"/>
  <c r="I31" i="79"/>
  <c r="E35" i="31"/>
  <c r="I35" i="79"/>
  <c r="E39" i="31"/>
  <c r="I39" i="79"/>
  <c r="E43" i="31"/>
  <c r="I43" i="79"/>
  <c r="E47" i="31"/>
  <c r="I47" i="79"/>
  <c r="E51" i="31"/>
  <c r="I51" i="79"/>
  <c r="E55" i="31"/>
  <c r="I55" i="79"/>
  <c r="N7" i="93"/>
  <c r="B11" i="98"/>
  <c r="B11" i="128"/>
  <c r="B11" i="112"/>
  <c r="F31" i="31"/>
  <c r="N7" i="124"/>
  <c r="N7" i="114"/>
  <c r="B11" i="89"/>
  <c r="N7" i="85"/>
  <c r="E8" i="31"/>
  <c r="I8" i="79"/>
  <c r="Y8" i="79"/>
  <c r="E12" i="31"/>
  <c r="I12" i="79"/>
  <c r="Y12" i="79"/>
  <c r="E16" i="31"/>
  <c r="I16" i="79"/>
  <c r="E20" i="31"/>
  <c r="I20" i="79"/>
  <c r="E24" i="31"/>
  <c r="I24" i="79"/>
  <c r="E28" i="31"/>
  <c r="I28" i="79"/>
  <c r="E32" i="31"/>
  <c r="I32" i="79"/>
  <c r="E36" i="31"/>
  <c r="I36" i="79"/>
  <c r="E40" i="31"/>
  <c r="I40" i="79"/>
  <c r="E44" i="31"/>
  <c r="I44" i="79"/>
  <c r="E48" i="31"/>
  <c r="I48" i="79"/>
  <c r="E52" i="31"/>
  <c r="I52" i="79"/>
  <c r="E56" i="31"/>
  <c r="I56" i="79"/>
  <c r="N7" i="101"/>
  <c r="N7" i="122"/>
  <c r="B11" i="1"/>
  <c r="B11" i="97"/>
  <c r="B11" i="96"/>
  <c r="B11" i="129"/>
  <c r="N7" i="105"/>
  <c r="N7" i="84"/>
  <c r="B11" i="86"/>
  <c r="C191" i="13"/>
  <c r="C192" i="13"/>
  <c r="C190" i="13"/>
  <c r="C193" i="13"/>
  <c r="C176" i="13"/>
  <c r="C175" i="13"/>
  <c r="C177" i="13"/>
  <c r="C174" i="13"/>
  <c r="C169" i="13"/>
  <c r="C167" i="13"/>
  <c r="C166" i="13"/>
  <c r="C168" i="13"/>
  <c r="C58" i="13"/>
  <c r="C61" i="13"/>
  <c r="C59" i="13"/>
  <c r="C60" i="13"/>
  <c r="C93" i="13"/>
  <c r="C91" i="13"/>
  <c r="C90" i="13"/>
  <c r="C92" i="13"/>
  <c r="C83" i="13"/>
  <c r="C82" i="13"/>
  <c r="C85" i="13"/>
  <c r="C84" i="13"/>
  <c r="C182" i="13"/>
  <c r="C183" i="13"/>
  <c r="C185" i="13"/>
  <c r="C184" i="13"/>
  <c r="C187" i="13"/>
  <c r="C188" i="13"/>
  <c r="C189" i="13"/>
  <c r="C186" i="13"/>
  <c r="AE25" i="12"/>
  <c r="C194" i="13"/>
  <c r="C197" i="13"/>
  <c r="C196" i="13"/>
  <c r="C195" i="13"/>
  <c r="AE26" i="12"/>
  <c r="AE42" i="12"/>
  <c r="AE48" i="12"/>
  <c r="AE52" i="12"/>
  <c r="AE33" i="12"/>
  <c r="AE41" i="12"/>
  <c r="AE47" i="12"/>
  <c r="AE23" i="12"/>
  <c r="AE50" i="12"/>
  <c r="AE51" i="12"/>
  <c r="C40" i="13"/>
  <c r="C41" i="13"/>
  <c r="C39" i="13"/>
  <c r="C38" i="13"/>
  <c r="C19" i="13"/>
  <c r="C18" i="13"/>
  <c r="C21" i="13"/>
  <c r="C20" i="13"/>
  <c r="C127" i="13"/>
  <c r="C129" i="13"/>
  <c r="C128" i="13"/>
  <c r="C126" i="13"/>
  <c r="C104" i="13"/>
  <c r="C102" i="13"/>
  <c r="C105" i="13"/>
  <c r="C103" i="13"/>
  <c r="C138" i="13"/>
  <c r="C139" i="13"/>
  <c r="C141" i="13"/>
  <c r="C140" i="13"/>
  <c r="C142" i="13"/>
  <c r="C145" i="13"/>
  <c r="C143" i="13"/>
  <c r="C144" i="13"/>
  <c r="AE37" i="12"/>
  <c r="AE32" i="12"/>
  <c r="AE14" i="12"/>
  <c r="AE10" i="12"/>
  <c r="AE39" i="12"/>
  <c r="AE20" i="12"/>
  <c r="C99" i="13"/>
  <c r="C98" i="13"/>
  <c r="C101" i="13"/>
  <c r="C100" i="13"/>
  <c r="C160" i="13"/>
  <c r="C161" i="13"/>
  <c r="C159" i="13"/>
  <c r="C158" i="13"/>
  <c r="C70" i="13"/>
  <c r="C71" i="13"/>
  <c r="C72" i="13"/>
  <c r="C73" i="13"/>
  <c r="C69" i="13"/>
  <c r="C68" i="13"/>
  <c r="C67" i="13"/>
  <c r="C66" i="13"/>
  <c r="C2" i="13"/>
  <c r="C5" i="13"/>
  <c r="C3" i="13"/>
  <c r="C4" i="13"/>
  <c r="C28" i="13"/>
  <c r="C27" i="13"/>
  <c r="C29" i="13"/>
  <c r="C26" i="13"/>
  <c r="C22" i="13"/>
  <c r="C23" i="13"/>
  <c r="C24" i="13"/>
  <c r="C25" i="13"/>
  <c r="C162" i="13"/>
  <c r="C164" i="13"/>
  <c r="C163" i="13"/>
  <c r="C165" i="13"/>
  <c r="C147" i="13"/>
  <c r="C148" i="13"/>
  <c r="C146" i="13"/>
  <c r="C149" i="13"/>
  <c r="AE45" i="12"/>
  <c r="AE27" i="12"/>
  <c r="C181" i="13"/>
  <c r="C179" i="13"/>
  <c r="C180" i="13"/>
  <c r="C178" i="13"/>
  <c r="C123" i="13"/>
  <c r="C125" i="13"/>
  <c r="C124" i="13"/>
  <c r="C122" i="13"/>
  <c r="C113" i="13"/>
  <c r="C110" i="13"/>
  <c r="C111" i="13"/>
  <c r="C112" i="13"/>
  <c r="AE12" i="12"/>
  <c r="C10" i="13"/>
  <c r="C13" i="13"/>
  <c r="C12" i="13"/>
  <c r="C11" i="13"/>
  <c r="AE4" i="12"/>
  <c r="AE30" i="12"/>
  <c r="AE43" i="12"/>
  <c r="C86" i="13"/>
  <c r="C89" i="13"/>
  <c r="C87" i="13"/>
  <c r="C88" i="13"/>
  <c r="AE13" i="12"/>
  <c r="AE38" i="12"/>
  <c r="AE6" i="12"/>
  <c r="AE34" i="12"/>
  <c r="AE11" i="12"/>
  <c r="AE3" i="12"/>
  <c r="C97" i="13"/>
  <c r="C94" i="13"/>
  <c r="C96" i="13"/>
  <c r="C95" i="13"/>
  <c r="C155" i="13"/>
  <c r="C156" i="13"/>
  <c r="C157" i="13"/>
  <c r="C154" i="13"/>
  <c r="C65" i="13"/>
  <c r="C63" i="13"/>
  <c r="C64" i="13"/>
  <c r="C62" i="13"/>
  <c r="AE16" i="12"/>
  <c r="AE35" i="12"/>
  <c r="AE40" i="12"/>
  <c r="AE8" i="12"/>
  <c r="C57" i="13"/>
  <c r="C56" i="13"/>
  <c r="C55" i="13"/>
  <c r="C54" i="13"/>
  <c r="C36" i="13"/>
  <c r="C34" i="13"/>
  <c r="C37" i="13"/>
  <c r="C35" i="13"/>
  <c r="C76" i="13"/>
  <c r="C74" i="13"/>
  <c r="C77" i="13"/>
  <c r="C75" i="13"/>
  <c r="C133" i="13"/>
  <c r="C132" i="13"/>
  <c r="C131" i="13"/>
  <c r="C130" i="13"/>
  <c r="C172" i="13"/>
  <c r="C171" i="13"/>
  <c r="C170" i="13"/>
  <c r="C173" i="13"/>
  <c r="C152" i="13"/>
  <c r="C153" i="13"/>
  <c r="C150" i="13"/>
  <c r="C151" i="13"/>
  <c r="C119" i="13"/>
  <c r="C120" i="13"/>
  <c r="C118" i="13"/>
  <c r="C121" i="13"/>
  <c r="C44" i="13"/>
  <c r="C45" i="13"/>
  <c r="C43" i="13"/>
  <c r="C42" i="13"/>
  <c r="C108" i="13"/>
  <c r="C106" i="13"/>
  <c r="C109" i="13"/>
  <c r="C107" i="13"/>
  <c r="C198" i="13"/>
  <c r="C201" i="13"/>
  <c r="C199" i="13"/>
  <c r="C200" i="13"/>
  <c r="AE44" i="12"/>
  <c r="C80" i="13"/>
  <c r="C81" i="13"/>
  <c r="C79" i="13"/>
  <c r="C78" i="13"/>
  <c r="C8" i="13"/>
  <c r="C9" i="13"/>
  <c r="C7" i="13"/>
  <c r="C6" i="13"/>
  <c r="C31" i="13"/>
  <c r="C30" i="13"/>
  <c r="C33" i="13"/>
  <c r="C32" i="13"/>
  <c r="AE22" i="12"/>
  <c r="AE46" i="12"/>
  <c r="AE29" i="12"/>
  <c r="AE5" i="12"/>
  <c r="AE24" i="12"/>
  <c r="AE7" i="12"/>
  <c r="AE49" i="12"/>
  <c r="AE9" i="12"/>
  <c r="AE31" i="12"/>
  <c r="AE36" i="12"/>
  <c r="AE19" i="12"/>
  <c r="C50" i="13"/>
  <c r="C53" i="13"/>
  <c r="C51" i="13"/>
  <c r="C52" i="13"/>
  <c r="C114" i="13"/>
  <c r="C117" i="13"/>
  <c r="C115" i="13"/>
  <c r="C116" i="13"/>
  <c r="C135" i="13"/>
  <c r="C136" i="13"/>
  <c r="C137" i="13"/>
  <c r="C134" i="13"/>
  <c r="AE15" i="12"/>
  <c r="AE21" i="12"/>
  <c r="C47" i="13"/>
  <c r="C49" i="13"/>
  <c r="C46" i="13"/>
  <c r="C48" i="13"/>
  <c r="AE17" i="12"/>
  <c r="AE28" i="12"/>
  <c r="C16" i="13"/>
  <c r="C17" i="13"/>
  <c r="C15" i="13"/>
  <c r="C14" i="13"/>
  <c r="AE18" i="12"/>
  <c r="E14" i="13" l="1"/>
  <c r="D14" i="13"/>
  <c r="F14" i="13"/>
  <c r="F15" i="13"/>
  <c r="D15" i="13"/>
  <c r="E15" i="13"/>
  <c r="D17" i="13"/>
  <c r="F17" i="13"/>
  <c r="E17" i="13"/>
  <c r="E16" i="13"/>
  <c r="F16" i="13"/>
  <c r="D16" i="13"/>
  <c r="E48" i="13"/>
  <c r="F48" i="13"/>
  <c r="D48" i="13"/>
  <c r="D46" i="13"/>
  <c r="F46" i="13"/>
  <c r="E46" i="13"/>
  <c r="F49" i="13"/>
  <c r="E49" i="13"/>
  <c r="D49" i="13"/>
  <c r="E47" i="13"/>
  <c r="D47" i="13"/>
  <c r="F47" i="13"/>
  <c r="E134" i="13"/>
  <c r="D134" i="13"/>
  <c r="F134" i="13"/>
  <c r="E137" i="13"/>
  <c r="F137" i="13"/>
  <c r="D137" i="13"/>
  <c r="D136" i="13"/>
  <c r="E136" i="13"/>
  <c r="F136" i="13"/>
  <c r="F135" i="13"/>
  <c r="E135" i="13"/>
  <c r="D135" i="13"/>
  <c r="E116" i="13"/>
  <c r="F116" i="13"/>
  <c r="D116" i="13"/>
  <c r="E115" i="13"/>
  <c r="D115" i="13"/>
  <c r="F115" i="13"/>
  <c r="F117" i="13"/>
  <c r="E117" i="13"/>
  <c r="D117" i="13"/>
  <c r="D114" i="13"/>
  <c r="F114" i="13"/>
  <c r="E114" i="13"/>
  <c r="E52" i="13"/>
  <c r="D52" i="13"/>
  <c r="F52" i="13"/>
  <c r="E51" i="13"/>
  <c r="F51" i="13"/>
  <c r="D51" i="13"/>
  <c r="F53" i="13"/>
  <c r="E53" i="13"/>
  <c r="D53" i="13"/>
  <c r="D50" i="13"/>
  <c r="F50" i="13"/>
  <c r="E50" i="13"/>
  <c r="F32" i="13"/>
  <c r="E32" i="13"/>
  <c r="D32" i="13"/>
  <c r="F33" i="13"/>
  <c r="D33" i="13"/>
  <c r="E33" i="13"/>
  <c r="D30" i="13"/>
  <c r="F30" i="13"/>
  <c r="E30" i="13"/>
  <c r="F31" i="13"/>
  <c r="E31" i="13"/>
  <c r="D31" i="13"/>
  <c r="D6" i="13"/>
  <c r="F6" i="13"/>
  <c r="E6" i="13"/>
  <c r="E7" i="13"/>
  <c r="F7" i="13"/>
  <c r="D7" i="13"/>
  <c r="E9" i="13"/>
  <c r="D9" i="13"/>
  <c r="F9" i="13"/>
  <c r="F8" i="13"/>
  <c r="D8" i="13"/>
  <c r="E8" i="13"/>
  <c r="E78" i="13"/>
  <c r="F78" i="13"/>
  <c r="D78" i="13"/>
  <c r="F79" i="13"/>
  <c r="D79" i="13"/>
  <c r="E79" i="13"/>
  <c r="E81" i="13"/>
  <c r="F81" i="13"/>
  <c r="D81" i="13"/>
  <c r="D80" i="13"/>
  <c r="E80" i="13"/>
  <c r="F80" i="13"/>
  <c r="D200" i="13"/>
  <c r="F200" i="13"/>
  <c r="E200" i="13"/>
  <c r="F199" i="13"/>
  <c r="E199" i="13"/>
  <c r="D199" i="13"/>
  <c r="D201" i="13"/>
  <c r="E201" i="13"/>
  <c r="F201" i="13"/>
  <c r="D198" i="13"/>
  <c r="F198" i="13"/>
  <c r="E198" i="13"/>
  <c r="E107" i="13"/>
  <c r="F107" i="13"/>
  <c r="D107" i="13"/>
  <c r="E109" i="13"/>
  <c r="D109" i="13"/>
  <c r="F109" i="13"/>
  <c r="D106" i="13"/>
  <c r="E106" i="13"/>
  <c r="F106" i="13"/>
  <c r="D108" i="13"/>
  <c r="E108" i="13"/>
  <c r="F108" i="13"/>
  <c r="E42" i="13"/>
  <c r="D42" i="13"/>
  <c r="F42" i="13"/>
  <c r="F43" i="13"/>
  <c r="D43" i="13"/>
  <c r="E43" i="13"/>
  <c r="D45" i="13"/>
  <c r="E45" i="13"/>
  <c r="F45" i="13"/>
  <c r="E44" i="13"/>
  <c r="D44" i="13"/>
  <c r="F44" i="13"/>
  <c r="E121" i="13"/>
  <c r="F121" i="13"/>
  <c r="D121" i="13"/>
  <c r="D118" i="13"/>
  <c r="F118" i="13"/>
  <c r="E118" i="13"/>
  <c r="D120" i="13"/>
  <c r="F120" i="13"/>
  <c r="E120" i="13"/>
  <c r="E119" i="13"/>
  <c r="F119" i="13"/>
  <c r="D119" i="13"/>
  <c r="F151" i="13"/>
  <c r="D151" i="13"/>
  <c r="E151" i="13"/>
  <c r="D150" i="13"/>
  <c r="E150" i="13"/>
  <c r="F150" i="13"/>
  <c r="F153" i="13"/>
  <c r="E153" i="13"/>
  <c r="D153" i="13"/>
  <c r="D152" i="13"/>
  <c r="F152" i="13"/>
  <c r="E152" i="13"/>
  <c r="F173" i="13"/>
  <c r="E173" i="13"/>
  <c r="D173" i="13"/>
  <c r="E170" i="13"/>
  <c r="D170" i="13"/>
  <c r="F170" i="13"/>
  <c r="F171" i="13"/>
  <c r="E171" i="13"/>
  <c r="D171" i="13"/>
  <c r="F172" i="13"/>
  <c r="D172" i="13"/>
  <c r="E172" i="13"/>
  <c r="D130" i="13"/>
  <c r="F130" i="13"/>
  <c r="E130" i="13"/>
  <c r="D131" i="13"/>
  <c r="E131" i="13"/>
  <c r="F131" i="13"/>
  <c r="D132" i="13"/>
  <c r="E132" i="13"/>
  <c r="F132" i="13"/>
  <c r="D133" i="13"/>
  <c r="E133" i="13"/>
  <c r="F133" i="13"/>
  <c r="D75" i="13"/>
  <c r="E75" i="13"/>
  <c r="F75" i="13"/>
  <c r="D77" i="13"/>
  <c r="F77" i="13"/>
  <c r="E77" i="13"/>
  <c r="F74" i="13"/>
  <c r="E74" i="13"/>
  <c r="D74" i="13"/>
  <c r="F76" i="13"/>
  <c r="E76" i="13"/>
  <c r="D76" i="13"/>
  <c r="E35" i="13"/>
  <c r="D35" i="13"/>
  <c r="F35" i="13"/>
  <c r="D37" i="13"/>
  <c r="E37" i="13"/>
  <c r="F37" i="13"/>
  <c r="E34" i="13"/>
  <c r="D34" i="13"/>
  <c r="F34" i="13"/>
  <c r="E36" i="13"/>
  <c r="D36" i="13"/>
  <c r="F36" i="13"/>
  <c r="F54" i="13"/>
  <c r="E54" i="13"/>
  <c r="D54" i="13"/>
  <c r="E55" i="13"/>
  <c r="D55" i="13"/>
  <c r="F55" i="13"/>
  <c r="F56" i="13"/>
  <c r="E56" i="13"/>
  <c r="D56" i="13"/>
  <c r="F57" i="13"/>
  <c r="D57" i="13"/>
  <c r="E57" i="13"/>
  <c r="D62" i="13"/>
  <c r="F62" i="13"/>
  <c r="E62" i="13"/>
  <c r="E64" i="13"/>
  <c r="F64" i="13"/>
  <c r="D64" i="13"/>
  <c r="F63" i="13"/>
  <c r="E63" i="13"/>
  <c r="D63" i="13"/>
  <c r="E65" i="13"/>
  <c r="F65" i="13"/>
  <c r="D65" i="13"/>
  <c r="F154" i="13"/>
  <c r="E154" i="13"/>
  <c r="D154" i="13"/>
  <c r="F157" i="13"/>
  <c r="E157" i="13"/>
  <c r="D157" i="13"/>
  <c r="E156" i="13"/>
  <c r="F156" i="13"/>
  <c r="D156" i="13"/>
  <c r="F155" i="13"/>
  <c r="E155" i="13"/>
  <c r="D155" i="13"/>
  <c r="F95" i="13"/>
  <c r="E95" i="13"/>
  <c r="D95" i="13"/>
  <c r="E96" i="13"/>
  <c r="F96" i="13"/>
  <c r="D96" i="13"/>
  <c r="F94" i="13"/>
  <c r="E94" i="13"/>
  <c r="D94" i="13"/>
  <c r="F97" i="13"/>
  <c r="D97" i="13"/>
  <c r="E97" i="13"/>
  <c r="D88" i="13"/>
  <c r="F88" i="13"/>
  <c r="E88" i="13"/>
  <c r="E87" i="13"/>
  <c r="D87" i="13"/>
  <c r="F87" i="13"/>
  <c r="F89" i="13"/>
  <c r="D89" i="13"/>
  <c r="E89" i="13"/>
  <c r="D86" i="13"/>
  <c r="E86" i="13"/>
  <c r="F86" i="13"/>
  <c r="E11" i="13"/>
  <c r="D11" i="13"/>
  <c r="F11" i="13"/>
  <c r="F12" i="13"/>
  <c r="E12" i="13"/>
  <c r="D12" i="13"/>
  <c r="F13" i="13"/>
  <c r="E13" i="13"/>
  <c r="D13" i="13"/>
  <c r="E10" i="13"/>
  <c r="F10" i="13"/>
  <c r="D10" i="13"/>
  <c r="F112" i="13"/>
  <c r="D112" i="13"/>
  <c r="E112" i="13"/>
  <c r="F111" i="13"/>
  <c r="D111" i="13"/>
  <c r="E111" i="13"/>
  <c r="F110" i="13"/>
  <c r="D110" i="13"/>
  <c r="E110" i="13"/>
  <c r="D113" i="13"/>
  <c r="E113" i="13"/>
  <c r="F113" i="13"/>
  <c r="E122" i="13"/>
  <c r="D122" i="13"/>
  <c r="F122" i="13"/>
  <c r="F124" i="13"/>
  <c r="E124" i="13"/>
  <c r="D124" i="13"/>
  <c r="E125" i="13"/>
  <c r="D125" i="13"/>
  <c r="F125" i="13"/>
  <c r="F123" i="13"/>
  <c r="E123" i="13"/>
  <c r="D123" i="13"/>
  <c r="D178" i="13"/>
  <c r="F178" i="13"/>
  <c r="E178" i="13"/>
  <c r="F180" i="13"/>
  <c r="D180" i="13"/>
  <c r="E180" i="13"/>
  <c r="F179" i="13"/>
  <c r="E179" i="13"/>
  <c r="D179" i="13"/>
  <c r="F181" i="13"/>
  <c r="D181" i="13"/>
  <c r="E181" i="13"/>
  <c r="E149" i="13"/>
  <c r="F149" i="13"/>
  <c r="D149" i="13"/>
  <c r="F146" i="13"/>
  <c r="E146" i="13"/>
  <c r="D146" i="13"/>
  <c r="E148" i="13"/>
  <c r="F148" i="13"/>
  <c r="D148" i="13"/>
  <c r="D147" i="13"/>
  <c r="F147" i="13"/>
  <c r="E147" i="13"/>
  <c r="D165" i="13"/>
  <c r="F165" i="13"/>
  <c r="E165" i="13"/>
  <c r="D163" i="13"/>
  <c r="F163" i="13"/>
  <c r="E163" i="13"/>
  <c r="D164" i="13"/>
  <c r="F164" i="13"/>
  <c r="E164" i="13"/>
  <c r="F162" i="13"/>
  <c r="D162" i="13"/>
  <c r="E162" i="13"/>
  <c r="E25" i="13"/>
  <c r="D25" i="13"/>
  <c r="F25" i="13"/>
  <c r="D24" i="13"/>
  <c r="F24" i="13"/>
  <c r="E24" i="13"/>
  <c r="F23" i="13"/>
  <c r="D23" i="13"/>
  <c r="E23" i="13"/>
  <c r="D22" i="13"/>
  <c r="F22" i="13"/>
  <c r="E22" i="13"/>
  <c r="D26" i="13"/>
  <c r="E26" i="13"/>
  <c r="F26" i="13"/>
  <c r="E29" i="13"/>
  <c r="F29" i="13"/>
  <c r="D29" i="13"/>
  <c r="D27" i="13"/>
  <c r="E27" i="13"/>
  <c r="F27" i="13"/>
  <c r="F28" i="13"/>
  <c r="D28" i="13"/>
  <c r="E28" i="13"/>
  <c r="D4" i="13"/>
  <c r="E4" i="13"/>
  <c r="F4" i="13"/>
  <c r="D3" i="13"/>
  <c r="F3" i="13"/>
  <c r="E3" i="13"/>
  <c r="D5" i="13"/>
  <c r="F5" i="13"/>
  <c r="E5" i="13"/>
  <c r="E2" i="13"/>
  <c r="F2" i="13"/>
  <c r="D2" i="13"/>
  <c r="D66" i="13"/>
  <c r="E66" i="13"/>
  <c r="F66" i="13"/>
  <c r="D67" i="13"/>
  <c r="F67" i="13"/>
  <c r="E67" i="13"/>
  <c r="F68" i="13"/>
  <c r="E68" i="13"/>
  <c r="D68" i="13"/>
  <c r="E69" i="13"/>
  <c r="D69" i="13"/>
  <c r="F69" i="13"/>
  <c r="E73" i="13"/>
  <c r="D73" i="13"/>
  <c r="F73" i="13"/>
  <c r="F72" i="13"/>
  <c r="E72" i="13"/>
  <c r="D72" i="13"/>
  <c r="E71" i="13"/>
  <c r="F71" i="13"/>
  <c r="D71" i="13"/>
  <c r="F70" i="13"/>
  <c r="D70" i="13"/>
  <c r="E70" i="13"/>
  <c r="D158" i="13"/>
  <c r="F158" i="13"/>
  <c r="E158" i="13"/>
  <c r="F159" i="13"/>
  <c r="D159" i="13"/>
  <c r="E159" i="13"/>
  <c r="D161" i="13"/>
  <c r="E161" i="13"/>
  <c r="F161" i="13"/>
  <c r="D160" i="13"/>
  <c r="E160" i="13"/>
  <c r="F160" i="13"/>
  <c r="D100" i="13"/>
  <c r="E100" i="13"/>
  <c r="F100" i="13"/>
  <c r="D101" i="13"/>
  <c r="F101" i="13"/>
  <c r="E101" i="13"/>
  <c r="E98" i="13"/>
  <c r="F98" i="13"/>
  <c r="D98" i="13"/>
  <c r="E99" i="13"/>
  <c r="D99" i="13"/>
  <c r="F99" i="13"/>
  <c r="F144" i="13"/>
  <c r="D144" i="13"/>
  <c r="E144" i="13"/>
  <c r="E143" i="13"/>
  <c r="F143" i="13"/>
  <c r="D143" i="13"/>
  <c r="F145" i="13"/>
  <c r="D145" i="13"/>
  <c r="E145" i="13"/>
  <c r="D142" i="13"/>
  <c r="F142" i="13"/>
  <c r="E142" i="13"/>
  <c r="F140" i="13"/>
  <c r="E140" i="13"/>
  <c r="D140" i="13"/>
  <c r="D141" i="13"/>
  <c r="F141" i="13"/>
  <c r="E141" i="13"/>
  <c r="E139" i="13"/>
  <c r="F139" i="13"/>
  <c r="D139" i="13"/>
  <c r="D138" i="13"/>
  <c r="F138" i="13"/>
  <c r="E138" i="13"/>
  <c r="E103" i="13"/>
  <c r="D103" i="13"/>
  <c r="F103" i="13"/>
  <c r="F105" i="13"/>
  <c r="D105" i="13"/>
  <c r="E105" i="13"/>
  <c r="F102" i="13"/>
  <c r="E102" i="13"/>
  <c r="D102" i="13"/>
  <c r="E104" i="13"/>
  <c r="D104" i="13"/>
  <c r="F104" i="13"/>
  <c r="F126" i="13"/>
  <c r="D126" i="13"/>
  <c r="E126" i="13"/>
  <c r="F128" i="13"/>
  <c r="E128" i="13"/>
  <c r="D128" i="13"/>
  <c r="D129" i="13"/>
  <c r="F129" i="13"/>
  <c r="E129" i="13"/>
  <c r="D127" i="13"/>
  <c r="F127" i="13"/>
  <c r="E127" i="13"/>
  <c r="E20" i="13"/>
  <c r="D20" i="13"/>
  <c r="F20" i="13"/>
  <c r="F21" i="13"/>
  <c r="D21" i="13"/>
  <c r="E21" i="13"/>
  <c r="F18" i="13"/>
  <c r="E18" i="13"/>
  <c r="D18" i="13"/>
  <c r="E19" i="13"/>
  <c r="F19" i="13"/>
  <c r="D19" i="13"/>
  <c r="F38" i="13"/>
  <c r="E38" i="13"/>
  <c r="D38" i="13"/>
  <c r="D39" i="13"/>
  <c r="E39" i="13"/>
  <c r="F39" i="13"/>
  <c r="D41" i="13"/>
  <c r="F41" i="13"/>
  <c r="E41" i="13"/>
  <c r="D40" i="13"/>
  <c r="E40" i="13"/>
  <c r="F40" i="13"/>
  <c r="F195" i="13"/>
  <c r="D195" i="13"/>
  <c r="E195" i="13"/>
  <c r="F196" i="13"/>
  <c r="E196" i="13"/>
  <c r="D196" i="13"/>
  <c r="D197" i="13"/>
  <c r="E197" i="13"/>
  <c r="F197" i="13"/>
  <c r="D194" i="13"/>
  <c r="F194" i="13"/>
  <c r="E194" i="13"/>
  <c r="E186" i="13"/>
  <c r="D186" i="13"/>
  <c r="F186" i="13"/>
  <c r="D189" i="13"/>
  <c r="E189" i="13"/>
  <c r="F189" i="13"/>
  <c r="D188" i="13"/>
  <c r="F188" i="13"/>
  <c r="E188" i="13"/>
  <c r="E187" i="13"/>
  <c r="D187" i="13"/>
  <c r="F187" i="13"/>
  <c r="D184" i="13"/>
  <c r="F184" i="13"/>
  <c r="E184" i="13"/>
  <c r="F185" i="13"/>
  <c r="D185" i="13"/>
  <c r="E185" i="13"/>
  <c r="D183" i="13"/>
  <c r="E183" i="13"/>
  <c r="F183" i="13"/>
  <c r="D182" i="13"/>
  <c r="E182" i="13"/>
  <c r="F182" i="13"/>
  <c r="E84" i="13"/>
  <c r="F84" i="13"/>
  <c r="D84" i="13"/>
  <c r="D85" i="13"/>
  <c r="E85" i="13"/>
  <c r="F85" i="13"/>
  <c r="D82" i="13"/>
  <c r="F82" i="13"/>
  <c r="E82" i="13"/>
  <c r="F83" i="13"/>
  <c r="E83" i="13"/>
  <c r="D83" i="13"/>
  <c r="F92" i="13"/>
  <c r="D92" i="13"/>
  <c r="E92" i="13"/>
  <c r="D90" i="13"/>
  <c r="F90" i="13"/>
  <c r="E90" i="13"/>
  <c r="E91" i="13"/>
  <c r="F91" i="13"/>
  <c r="D91" i="13"/>
  <c r="F93" i="13"/>
  <c r="D93" i="13"/>
  <c r="E93" i="13"/>
  <c r="E60" i="13"/>
  <c r="D60" i="13"/>
  <c r="F60" i="13"/>
  <c r="E59" i="13"/>
  <c r="F59" i="13"/>
  <c r="D59" i="13"/>
  <c r="F61" i="13"/>
  <c r="E61" i="13"/>
  <c r="D61" i="13"/>
  <c r="F58" i="13"/>
  <c r="E58" i="13"/>
  <c r="D58" i="13"/>
  <c r="F168" i="13"/>
  <c r="E168" i="13"/>
  <c r="D168" i="13"/>
  <c r="F166" i="13"/>
  <c r="E166" i="13"/>
  <c r="D166" i="13"/>
  <c r="E167" i="13"/>
  <c r="F167" i="13"/>
  <c r="D167" i="13"/>
  <c r="E169" i="13"/>
  <c r="F169" i="13"/>
  <c r="D169" i="13"/>
  <c r="F174" i="13"/>
  <c r="D174" i="13"/>
  <c r="E174" i="13"/>
  <c r="D177" i="13"/>
  <c r="F177" i="13"/>
  <c r="E177" i="13"/>
  <c r="E175" i="13"/>
  <c r="D175" i="13"/>
  <c r="F175" i="13"/>
  <c r="F176" i="13"/>
  <c r="E176" i="13"/>
  <c r="D176" i="13"/>
  <c r="D193" i="13"/>
  <c r="E193" i="13"/>
  <c r="F193" i="13"/>
  <c r="F190" i="13"/>
  <c r="D190" i="13"/>
  <c r="E190" i="13"/>
  <c r="F192" i="13"/>
  <c r="E192" i="13"/>
  <c r="D192" i="13"/>
  <c r="E191" i="13"/>
  <c r="D191" i="13"/>
  <c r="F191" i="13"/>
  <c r="Q51" i="79"/>
  <c r="H51" i="79"/>
  <c r="O51" i="79"/>
  <c r="AC51" i="79"/>
  <c r="J51" i="79"/>
  <c r="D51" i="79"/>
  <c r="E51" i="79"/>
  <c r="V51" i="79"/>
  <c r="R51" i="79"/>
  <c r="J27" i="79"/>
  <c r="D27" i="79"/>
  <c r="AC27" i="79"/>
  <c r="H27" i="79"/>
  <c r="O27" i="79"/>
  <c r="E27" i="79"/>
  <c r="V27" i="79"/>
  <c r="Q27" i="79"/>
  <c r="R27" i="79"/>
  <c r="O11" i="79"/>
  <c r="E11" i="79"/>
  <c r="R11" i="79"/>
  <c r="V11" i="79"/>
  <c r="H11" i="79"/>
  <c r="J11" i="79"/>
  <c r="AC11" i="79"/>
  <c r="Q11" i="79"/>
  <c r="D11" i="79"/>
  <c r="E10" i="79"/>
  <c r="AC10" i="79"/>
  <c r="R10" i="79"/>
  <c r="H10" i="79"/>
  <c r="Q10" i="79"/>
  <c r="J10" i="79"/>
  <c r="D10" i="79"/>
  <c r="O10" i="79"/>
  <c r="V10" i="79"/>
  <c r="AC9" i="79"/>
  <c r="R9" i="79"/>
  <c r="V9" i="79"/>
  <c r="O9" i="79"/>
  <c r="D9" i="79"/>
  <c r="Q9" i="79"/>
  <c r="H9" i="79"/>
  <c r="J9" i="79"/>
  <c r="E9" i="79"/>
  <c r="I5" i="73"/>
  <c r="C10" i="31"/>
  <c r="U14" i="79"/>
  <c r="AB14" i="79"/>
  <c r="G14" i="79"/>
  <c r="C18" i="31"/>
  <c r="I13" i="73"/>
  <c r="AB52" i="79"/>
  <c r="U52" i="79"/>
  <c r="G52" i="79"/>
  <c r="U47" i="79"/>
  <c r="G47" i="79"/>
  <c r="AB47" i="79"/>
  <c r="G33" i="79"/>
  <c r="U33" i="79"/>
  <c r="AB33" i="79"/>
  <c r="U36" i="79"/>
  <c r="G36" i="79"/>
  <c r="AB36" i="79"/>
  <c r="AB27" i="79"/>
  <c r="U27" i="79"/>
  <c r="G27" i="79"/>
  <c r="U39" i="79"/>
  <c r="G39" i="79"/>
  <c r="AB39" i="79"/>
  <c r="C40" i="31"/>
  <c r="I35" i="73"/>
  <c r="G25" i="79"/>
  <c r="U25" i="79"/>
  <c r="AB25" i="79"/>
  <c r="C35" i="31"/>
  <c r="I30" i="73"/>
  <c r="G54" i="79"/>
  <c r="AB54" i="79"/>
  <c r="U54" i="79"/>
  <c r="I14" i="73"/>
  <c r="C19" i="31"/>
  <c r="D56" i="79"/>
  <c r="Q56" i="79"/>
  <c r="R56" i="79"/>
  <c r="AC56" i="79"/>
  <c r="O56" i="79"/>
  <c r="V56" i="79"/>
  <c r="J56" i="79"/>
  <c r="H56" i="79"/>
  <c r="E56" i="79"/>
  <c r="AC48" i="79"/>
  <c r="V48" i="79"/>
  <c r="E48" i="79"/>
  <c r="O48" i="79"/>
  <c r="D48" i="79"/>
  <c r="R48" i="79"/>
  <c r="H48" i="79"/>
  <c r="J48" i="79"/>
  <c r="Q48" i="79"/>
  <c r="D40" i="79"/>
  <c r="J40" i="79"/>
  <c r="R40" i="79"/>
  <c r="AC40" i="79"/>
  <c r="E40" i="79"/>
  <c r="O40" i="79"/>
  <c r="H40" i="79"/>
  <c r="Q40" i="79"/>
  <c r="V40" i="79"/>
  <c r="R32" i="79"/>
  <c r="E32" i="79"/>
  <c r="Q32" i="79"/>
  <c r="D32" i="79"/>
  <c r="O32" i="79"/>
  <c r="AC32" i="79"/>
  <c r="H32" i="79"/>
  <c r="J32" i="79"/>
  <c r="V32" i="79"/>
  <c r="H24" i="79"/>
  <c r="AC24" i="79"/>
  <c r="V24" i="79"/>
  <c r="O24" i="79"/>
  <c r="R24" i="79"/>
  <c r="D24" i="79"/>
  <c r="J24" i="79"/>
  <c r="Q24" i="79"/>
  <c r="E24" i="79"/>
  <c r="H16" i="79"/>
  <c r="AC16" i="79"/>
  <c r="J16" i="79"/>
  <c r="R16" i="79"/>
  <c r="V16" i="79"/>
  <c r="E16" i="79"/>
  <c r="D16" i="79"/>
  <c r="Q16" i="79"/>
  <c r="O16" i="79"/>
  <c r="V54" i="79"/>
  <c r="E54" i="79"/>
  <c r="H54" i="79"/>
  <c r="Q54" i="79"/>
  <c r="R54" i="79"/>
  <c r="D54" i="79"/>
  <c r="O54" i="79"/>
  <c r="J54" i="79"/>
  <c r="AC54" i="79"/>
  <c r="D46" i="79"/>
  <c r="E46" i="79"/>
  <c r="Q46" i="79"/>
  <c r="V46" i="79"/>
  <c r="H46" i="79"/>
  <c r="J46" i="79"/>
  <c r="O46" i="79"/>
  <c r="AC46" i="79"/>
  <c r="R46" i="79"/>
  <c r="Q38" i="79"/>
  <c r="H38" i="79"/>
  <c r="J38" i="79"/>
  <c r="D38" i="79"/>
  <c r="O38" i="79"/>
  <c r="V38" i="79"/>
  <c r="AC38" i="79"/>
  <c r="E38" i="79"/>
  <c r="R38" i="79"/>
  <c r="AC30" i="79"/>
  <c r="J30" i="79"/>
  <c r="Q30" i="79"/>
  <c r="D30" i="79"/>
  <c r="R30" i="79"/>
  <c r="O30" i="79"/>
  <c r="V30" i="79"/>
  <c r="H30" i="79"/>
  <c r="E30" i="79"/>
  <c r="D22" i="79"/>
  <c r="AC22" i="79"/>
  <c r="O22" i="79"/>
  <c r="Q22" i="79"/>
  <c r="E22" i="79"/>
  <c r="R22" i="79"/>
  <c r="V22" i="79"/>
  <c r="J22" i="79"/>
  <c r="H22" i="79"/>
  <c r="V14" i="79"/>
  <c r="AC14" i="79"/>
  <c r="R14" i="79"/>
  <c r="D14" i="79"/>
  <c r="Q14" i="79"/>
  <c r="H14" i="79"/>
  <c r="E14" i="79"/>
  <c r="J14" i="79"/>
  <c r="O14" i="79"/>
  <c r="J53" i="79"/>
  <c r="R53" i="79"/>
  <c r="O53" i="79"/>
  <c r="Q53" i="79"/>
  <c r="AC53" i="79"/>
  <c r="D53" i="79"/>
  <c r="V53" i="79"/>
  <c r="E53" i="79"/>
  <c r="H53" i="79"/>
  <c r="Q45" i="79"/>
  <c r="D45" i="79"/>
  <c r="H45" i="79"/>
  <c r="J45" i="79"/>
  <c r="AC45" i="79"/>
  <c r="R45" i="79"/>
  <c r="O45" i="79"/>
  <c r="E45" i="79"/>
  <c r="V45" i="79"/>
  <c r="D37" i="79"/>
  <c r="V37" i="79"/>
  <c r="Q37" i="79"/>
  <c r="J37" i="79"/>
  <c r="H37" i="79"/>
  <c r="R37" i="79"/>
  <c r="AC37" i="79"/>
  <c r="E37" i="79"/>
  <c r="O37" i="79"/>
  <c r="H29" i="79"/>
  <c r="V29" i="79"/>
  <c r="E29" i="79"/>
  <c r="R29" i="79"/>
  <c r="O29" i="79"/>
  <c r="D29" i="79"/>
  <c r="Q29" i="79"/>
  <c r="J29" i="79"/>
  <c r="AC29" i="79"/>
  <c r="E21" i="79"/>
  <c r="O21" i="79"/>
  <c r="J21" i="79"/>
  <c r="Q21" i="79"/>
  <c r="R21" i="79"/>
  <c r="D21" i="79"/>
  <c r="H21" i="79"/>
  <c r="V21" i="79"/>
  <c r="AC21" i="79"/>
  <c r="U28" i="79"/>
  <c r="AB28" i="79"/>
  <c r="G28" i="79"/>
  <c r="AB53" i="79"/>
  <c r="U53" i="79"/>
  <c r="G53" i="79"/>
  <c r="I9" i="73"/>
  <c r="C14" i="31"/>
  <c r="I3" i="73"/>
  <c r="C8" i="31"/>
  <c r="AB37" i="79"/>
  <c r="G37" i="79"/>
  <c r="U37" i="79"/>
  <c r="U51" i="79"/>
  <c r="G51" i="79"/>
  <c r="AB51" i="79"/>
  <c r="U22" i="79"/>
  <c r="G22" i="79"/>
  <c r="AB22" i="79"/>
  <c r="I21" i="73"/>
  <c r="C26" i="31"/>
  <c r="G43" i="79"/>
  <c r="AB43" i="79"/>
  <c r="U43" i="79"/>
  <c r="C56" i="31"/>
  <c r="C33" i="31"/>
  <c r="I28" i="73"/>
  <c r="C17" i="31"/>
  <c r="I12" i="73"/>
  <c r="U7" i="79"/>
  <c r="AB7" i="79"/>
  <c r="G7" i="79"/>
  <c r="C36" i="31"/>
  <c r="I31" i="73"/>
  <c r="G23" i="79"/>
  <c r="AB23" i="79"/>
  <c r="U23" i="79"/>
  <c r="C44" i="31"/>
  <c r="I39" i="73"/>
  <c r="C49" i="31"/>
  <c r="I44" i="73"/>
  <c r="C39" i="31"/>
  <c r="I34" i="73"/>
  <c r="AB29" i="79"/>
  <c r="G29" i="79"/>
  <c r="U29" i="79"/>
  <c r="U21" i="79"/>
  <c r="AB21" i="79"/>
  <c r="G21" i="79"/>
  <c r="G48" i="79"/>
  <c r="AB48" i="79"/>
  <c r="U48" i="79"/>
  <c r="C25" i="31"/>
  <c r="I20" i="73"/>
  <c r="G50" i="79"/>
  <c r="AB50" i="79"/>
  <c r="U50" i="79"/>
  <c r="C15" i="31"/>
  <c r="I10" i="73"/>
  <c r="G35" i="79"/>
  <c r="U35" i="79"/>
  <c r="AB35" i="79"/>
  <c r="C20" i="31"/>
  <c r="I15" i="73"/>
  <c r="U31" i="79"/>
  <c r="AB31" i="79"/>
  <c r="G31" i="79"/>
  <c r="G19" i="79"/>
  <c r="U19" i="79"/>
  <c r="AB19" i="79"/>
  <c r="Q43" i="79"/>
  <c r="AC43" i="79"/>
  <c r="H43" i="79"/>
  <c r="E43" i="79"/>
  <c r="D43" i="79"/>
  <c r="O43" i="79"/>
  <c r="R43" i="79"/>
  <c r="J43" i="79"/>
  <c r="V43" i="79"/>
  <c r="I17" i="73"/>
  <c r="C22" i="31"/>
  <c r="AB26" i="79"/>
  <c r="G26" i="79"/>
  <c r="U26" i="79"/>
  <c r="C45" i="31"/>
  <c r="I40" i="73"/>
  <c r="C30" i="31"/>
  <c r="I25" i="73"/>
  <c r="Q55" i="79"/>
  <c r="AC55" i="79"/>
  <c r="J55" i="79"/>
  <c r="O55" i="79"/>
  <c r="H55" i="79"/>
  <c r="D55" i="79"/>
  <c r="V55" i="79"/>
  <c r="E55" i="79"/>
  <c r="R55" i="79"/>
  <c r="D47" i="79"/>
  <c r="V47" i="79"/>
  <c r="R47" i="79"/>
  <c r="AC47" i="79"/>
  <c r="Q47" i="79"/>
  <c r="J47" i="79"/>
  <c r="O47" i="79"/>
  <c r="H47" i="79"/>
  <c r="E47" i="79"/>
  <c r="AC39" i="79"/>
  <c r="H39" i="79"/>
  <c r="O39" i="79"/>
  <c r="V39" i="79"/>
  <c r="J39" i="79"/>
  <c r="E39" i="79"/>
  <c r="D39" i="79"/>
  <c r="R39" i="79"/>
  <c r="Q39" i="79"/>
  <c r="O31" i="79"/>
  <c r="Q31" i="79"/>
  <c r="AC31" i="79"/>
  <c r="V31" i="79"/>
  <c r="J31" i="79"/>
  <c r="R31" i="79"/>
  <c r="E31" i="79"/>
  <c r="H31" i="79"/>
  <c r="D31" i="79"/>
  <c r="H23" i="79"/>
  <c r="J23" i="79"/>
  <c r="V23" i="79"/>
  <c r="E23" i="79"/>
  <c r="O23" i="79"/>
  <c r="R23" i="79"/>
  <c r="AC23" i="79"/>
  <c r="Q23" i="79"/>
  <c r="D23" i="79"/>
  <c r="O15" i="79"/>
  <c r="R15" i="79"/>
  <c r="Q15" i="79"/>
  <c r="AC15" i="79"/>
  <c r="V15" i="79"/>
  <c r="J15" i="79"/>
  <c r="E15" i="79"/>
  <c r="H15" i="79"/>
  <c r="D15" i="79"/>
  <c r="R13" i="79"/>
  <c r="V13" i="79"/>
  <c r="H13" i="79"/>
  <c r="J13" i="79"/>
  <c r="D13" i="79"/>
  <c r="AC13" i="79"/>
  <c r="E13" i="79"/>
  <c r="Q13" i="79"/>
  <c r="O13" i="79"/>
  <c r="U10" i="79"/>
  <c r="AB10" i="79"/>
  <c r="G10" i="79"/>
  <c r="C28" i="31"/>
  <c r="I23" i="73"/>
  <c r="AB55" i="79"/>
  <c r="U55" i="79"/>
  <c r="G55" i="79"/>
  <c r="C9" i="31"/>
  <c r="I4" i="73"/>
  <c r="I29" i="73"/>
  <c r="C34" i="31"/>
  <c r="U18" i="79"/>
  <c r="G18" i="79"/>
  <c r="AB18" i="79"/>
  <c r="AB8" i="79"/>
  <c r="U8" i="79"/>
  <c r="G8" i="79"/>
  <c r="C37" i="31"/>
  <c r="I32" i="73"/>
  <c r="C51" i="31"/>
  <c r="I46" i="73"/>
  <c r="C43" i="31"/>
  <c r="I38" i="73"/>
  <c r="U45" i="79"/>
  <c r="AB45" i="79"/>
  <c r="G45" i="79"/>
  <c r="C47" i="31"/>
  <c r="I42" i="73"/>
  <c r="C12" i="31"/>
  <c r="I7" i="73"/>
  <c r="C13" i="31"/>
  <c r="I8" i="73"/>
  <c r="AB17" i="79"/>
  <c r="U17" i="79"/>
  <c r="G17" i="79"/>
  <c r="C7" i="31"/>
  <c r="I2" i="73"/>
  <c r="AB30" i="79"/>
  <c r="U30" i="79"/>
  <c r="G30" i="79"/>
  <c r="G41" i="79"/>
  <c r="U41" i="79"/>
  <c r="AB41" i="79"/>
  <c r="C23" i="31"/>
  <c r="I18" i="73"/>
  <c r="C24" i="31"/>
  <c r="I19" i="73"/>
  <c r="U32" i="79"/>
  <c r="G32" i="79"/>
  <c r="AB32" i="79"/>
  <c r="U11" i="79"/>
  <c r="AB11" i="79"/>
  <c r="G11" i="79"/>
  <c r="AB15" i="79"/>
  <c r="U15" i="79"/>
  <c r="G15" i="79"/>
  <c r="U16" i="79"/>
  <c r="G16" i="79"/>
  <c r="AB16" i="79"/>
  <c r="I41" i="73"/>
  <c r="C46" i="31"/>
  <c r="I26" i="73"/>
  <c r="C31" i="31"/>
  <c r="V12" i="79"/>
  <c r="O12" i="79"/>
  <c r="E12" i="79"/>
  <c r="Q12" i="79"/>
  <c r="AC12" i="79"/>
  <c r="J12" i="79"/>
  <c r="H12" i="79"/>
  <c r="D12" i="79"/>
  <c r="R12" i="79"/>
  <c r="H35" i="79"/>
  <c r="J35" i="79"/>
  <c r="D35" i="79"/>
  <c r="O35" i="79"/>
  <c r="V35" i="79"/>
  <c r="AC35" i="79"/>
  <c r="E35" i="79"/>
  <c r="Q35" i="79"/>
  <c r="R35" i="79"/>
  <c r="AC19" i="79"/>
  <c r="O19" i="79"/>
  <c r="J19" i="79"/>
  <c r="D19" i="79"/>
  <c r="R19" i="79"/>
  <c r="H19" i="79"/>
  <c r="E19" i="79"/>
  <c r="V19" i="79"/>
  <c r="Q19" i="79"/>
  <c r="U9" i="79"/>
  <c r="G9" i="79"/>
  <c r="AB9" i="79"/>
  <c r="AB34" i="79"/>
  <c r="G34" i="79"/>
  <c r="U34" i="79"/>
  <c r="AB13" i="79"/>
  <c r="G13" i="79"/>
  <c r="U13" i="79"/>
  <c r="C42" i="31"/>
  <c r="I37" i="73"/>
  <c r="C41" i="31"/>
  <c r="I36" i="73"/>
  <c r="AB24" i="79"/>
  <c r="G24" i="79"/>
  <c r="U24" i="79"/>
  <c r="I27" i="73"/>
  <c r="C32" i="31"/>
  <c r="C38" i="31"/>
  <c r="I33" i="73"/>
  <c r="C11" i="31"/>
  <c r="I6" i="73"/>
  <c r="C16" i="31"/>
  <c r="I11" i="73"/>
  <c r="U20" i="79"/>
  <c r="G20" i="79"/>
  <c r="AB20" i="79"/>
  <c r="E52" i="79"/>
  <c r="R52" i="79"/>
  <c r="J52" i="79"/>
  <c r="V52" i="79"/>
  <c r="AC52" i="79"/>
  <c r="H52" i="79"/>
  <c r="Q52" i="79"/>
  <c r="D52" i="79"/>
  <c r="O52" i="79"/>
  <c r="O44" i="79"/>
  <c r="E44" i="79"/>
  <c r="D44" i="79"/>
  <c r="AC44" i="79"/>
  <c r="J44" i="79"/>
  <c r="V44" i="79"/>
  <c r="Q44" i="79"/>
  <c r="H44" i="79"/>
  <c r="R44" i="79"/>
  <c r="R36" i="79"/>
  <c r="E36" i="79"/>
  <c r="D36" i="79"/>
  <c r="H36" i="79"/>
  <c r="AC36" i="79"/>
  <c r="J36" i="79"/>
  <c r="V36" i="79"/>
  <c r="O36" i="79"/>
  <c r="Q36" i="79"/>
  <c r="D28" i="79"/>
  <c r="V28" i="79"/>
  <c r="E28" i="79"/>
  <c r="AC28" i="79"/>
  <c r="O28" i="79"/>
  <c r="H28" i="79"/>
  <c r="J28" i="79"/>
  <c r="R28" i="79"/>
  <c r="Q28" i="79"/>
  <c r="Q20" i="79"/>
  <c r="H20" i="79"/>
  <c r="D20" i="79"/>
  <c r="E20" i="79"/>
  <c r="R20" i="79"/>
  <c r="O20" i="79"/>
  <c r="AC20" i="79"/>
  <c r="V20" i="79"/>
  <c r="J20" i="79"/>
  <c r="Q8" i="79"/>
  <c r="R8" i="79"/>
  <c r="H8" i="79"/>
  <c r="O8" i="79"/>
  <c r="E8" i="79"/>
  <c r="J8" i="79"/>
  <c r="V8" i="79"/>
  <c r="AC8" i="79"/>
  <c r="D8" i="79"/>
  <c r="V7" i="79"/>
  <c r="E7" i="79"/>
  <c r="D7" i="79"/>
  <c r="AC7" i="79"/>
  <c r="J7" i="79"/>
  <c r="Q7" i="79"/>
  <c r="P7" i="79"/>
  <c r="H7" i="79"/>
  <c r="O7" i="79"/>
  <c r="R7" i="79"/>
  <c r="D50" i="79"/>
  <c r="J50" i="79"/>
  <c r="AC50" i="79"/>
  <c r="O50" i="79"/>
  <c r="Q50" i="79"/>
  <c r="R50" i="79"/>
  <c r="E50" i="79"/>
  <c r="H50" i="79"/>
  <c r="V50" i="79"/>
  <c r="H42" i="79"/>
  <c r="AC42" i="79"/>
  <c r="Q42" i="79"/>
  <c r="D42" i="79"/>
  <c r="E42" i="79"/>
  <c r="V42" i="79"/>
  <c r="O42" i="79"/>
  <c r="R42" i="79"/>
  <c r="J42" i="79"/>
  <c r="Q34" i="79"/>
  <c r="O34" i="79"/>
  <c r="AC34" i="79"/>
  <c r="J34" i="79"/>
  <c r="H34" i="79"/>
  <c r="D34" i="79"/>
  <c r="V34" i="79"/>
  <c r="E34" i="79"/>
  <c r="R34" i="79"/>
  <c r="AC26" i="79"/>
  <c r="H26" i="79"/>
  <c r="E26" i="79"/>
  <c r="R26" i="79"/>
  <c r="Q26" i="79"/>
  <c r="D26" i="79"/>
  <c r="J26" i="79"/>
  <c r="V26" i="79"/>
  <c r="O26" i="79"/>
  <c r="Q18" i="79"/>
  <c r="D18" i="79"/>
  <c r="AC18" i="79"/>
  <c r="O18" i="79"/>
  <c r="R18" i="79"/>
  <c r="V18" i="79"/>
  <c r="H18" i="79"/>
  <c r="E18" i="79"/>
  <c r="J18" i="79"/>
  <c r="Q49" i="79"/>
  <c r="V49" i="79"/>
  <c r="J49" i="79"/>
  <c r="R49" i="79"/>
  <c r="O49" i="79"/>
  <c r="D49" i="79"/>
  <c r="AC49" i="79"/>
  <c r="E49" i="79"/>
  <c r="H49" i="79"/>
  <c r="V41" i="79"/>
  <c r="H41" i="79"/>
  <c r="J41" i="79"/>
  <c r="Q41" i="79"/>
  <c r="O41" i="79"/>
  <c r="D41" i="79"/>
  <c r="R41" i="79"/>
  <c r="E41" i="79"/>
  <c r="AC41" i="79"/>
  <c r="R33" i="79"/>
  <c r="AC33" i="79"/>
  <c r="H33" i="79"/>
  <c r="V33" i="79"/>
  <c r="D33" i="79"/>
  <c r="J33" i="79"/>
  <c r="E33" i="79"/>
  <c r="Q33" i="79"/>
  <c r="O33" i="79"/>
  <c r="R25" i="79"/>
  <c r="V25" i="79"/>
  <c r="D25" i="79"/>
  <c r="Q25" i="79"/>
  <c r="J25" i="79"/>
  <c r="H25" i="79"/>
  <c r="O25" i="79"/>
  <c r="E25" i="79"/>
  <c r="AC25" i="79"/>
  <c r="J17" i="79"/>
  <c r="D17" i="79"/>
  <c r="H17" i="79"/>
  <c r="V17" i="79"/>
  <c r="E17" i="79"/>
  <c r="O17" i="79"/>
  <c r="R17" i="79"/>
  <c r="AC17" i="79"/>
  <c r="Q17" i="79"/>
  <c r="A134" i="13"/>
  <c r="A9" i="13"/>
  <c r="A113" i="13"/>
  <c r="A66" i="13"/>
  <c r="A82" i="13"/>
  <c r="A74" i="13"/>
  <c r="A65" i="13"/>
  <c r="A27" i="13"/>
  <c r="A18" i="13"/>
  <c r="A31" i="13"/>
  <c r="A63" i="13"/>
  <c r="A149" i="13"/>
  <c r="A111" i="13"/>
  <c r="A130" i="13"/>
  <c r="A92" i="13"/>
  <c r="A29" i="13"/>
  <c r="A171" i="13"/>
  <c r="A141" i="13"/>
  <c r="A159" i="13"/>
  <c r="A91" i="13"/>
  <c r="A86" i="13"/>
  <c r="A93" i="13"/>
  <c r="A50" i="13"/>
  <c r="A24" i="13"/>
  <c r="A153" i="13"/>
  <c r="A145" i="13"/>
  <c r="A40" i="13"/>
  <c r="A123" i="13"/>
  <c r="A49" i="13"/>
  <c r="A188" i="13"/>
  <c r="A38" i="13"/>
  <c r="A125" i="13"/>
  <c r="A196" i="13"/>
  <c r="A15" i="13"/>
  <c r="A118" i="13"/>
  <c r="A33" i="13"/>
  <c r="A119" i="13"/>
  <c r="A163" i="13"/>
  <c r="A195" i="13"/>
  <c r="A7" i="13"/>
  <c r="A180" i="13"/>
  <c r="A112" i="13"/>
  <c r="A51" i="13"/>
  <c r="A94" i="13"/>
  <c r="A64" i="13"/>
  <c r="A109" i="13"/>
  <c r="A45" i="13"/>
  <c r="A143" i="13"/>
  <c r="A80" i="13"/>
  <c r="A68" i="13"/>
  <c r="A107" i="13"/>
  <c r="A189" i="13"/>
  <c r="A88" i="13"/>
  <c r="A138" i="13"/>
  <c r="A105" i="13"/>
  <c r="A146" i="13"/>
  <c r="A85" i="13"/>
  <c r="A104" i="13"/>
  <c r="A183" i="13"/>
  <c r="A4" i="13"/>
  <c r="A152" i="13"/>
  <c r="A127" i="13"/>
  <c r="A55" i="13"/>
  <c r="A120" i="13"/>
  <c r="A164" i="13"/>
  <c r="A110" i="13"/>
  <c r="A147" i="13"/>
  <c r="A154" i="13"/>
  <c r="A117" i="13"/>
  <c r="A41" i="13"/>
  <c r="A187" i="13"/>
  <c r="A21" i="13"/>
  <c r="A56" i="13"/>
  <c r="A166" i="13"/>
  <c r="A192" i="13"/>
  <c r="A99" i="13"/>
  <c r="A89" i="13"/>
  <c r="A136" i="13"/>
  <c r="A97" i="13"/>
  <c r="A61" i="13"/>
  <c r="A60" i="13"/>
  <c r="A13" i="13"/>
  <c r="A124" i="13"/>
  <c r="A129" i="13"/>
  <c r="A42" i="13"/>
  <c r="A150" i="13"/>
  <c r="A32" i="13"/>
  <c r="A116" i="13"/>
  <c r="A181" i="13"/>
  <c r="A48" i="13"/>
  <c r="A175" i="13"/>
  <c r="A132" i="13"/>
  <c r="A115" i="13"/>
  <c r="A52" i="13"/>
  <c r="A10" i="13"/>
  <c r="A200" i="13"/>
  <c r="A156" i="13"/>
  <c r="A59" i="13"/>
  <c r="A126" i="13"/>
  <c r="A17" i="13"/>
  <c r="A177" i="13"/>
  <c r="A191" i="13"/>
  <c r="A71" i="13"/>
  <c r="A90" i="13"/>
  <c r="A139" i="13"/>
  <c r="A14" i="13"/>
  <c r="A169" i="13"/>
  <c r="A165" i="13"/>
  <c r="A87" i="13"/>
  <c r="A78" i="13"/>
  <c r="A44" i="13"/>
  <c r="A22" i="13"/>
  <c r="A3" i="13"/>
  <c r="A114" i="13"/>
  <c r="A102" i="13"/>
  <c r="A70" i="13"/>
  <c r="A46" i="13"/>
  <c r="A6" i="13"/>
  <c r="A186" i="13"/>
  <c r="A11" i="13"/>
  <c r="A26" i="13"/>
  <c r="A174" i="13"/>
  <c r="A128" i="13"/>
  <c r="A75" i="13"/>
  <c r="A170" i="13"/>
  <c r="A160" i="13"/>
  <c r="A23" i="13"/>
  <c r="A39" i="13"/>
  <c r="A173" i="13"/>
  <c r="A34" i="13"/>
  <c r="A199" i="13"/>
  <c r="A148" i="13"/>
  <c r="A108" i="13"/>
  <c r="A37" i="13"/>
  <c r="A176" i="13"/>
  <c r="A73" i="13"/>
  <c r="A103" i="13"/>
  <c r="A76" i="13"/>
  <c r="A142" i="13"/>
  <c r="A43" i="13"/>
  <c r="A19" i="13"/>
  <c r="A182" i="13"/>
  <c r="A67" i="13"/>
  <c r="A155" i="13"/>
  <c r="A96" i="13"/>
  <c r="A54" i="13"/>
  <c r="A133" i="13"/>
  <c r="A137" i="13"/>
  <c r="A16" i="13"/>
  <c r="A158" i="13"/>
  <c r="A135" i="13"/>
  <c r="A157" i="13"/>
  <c r="A69" i="13"/>
  <c r="A8" i="13"/>
  <c r="A184" i="13"/>
  <c r="A57" i="13"/>
  <c r="A36" i="13"/>
  <c r="A161" i="13"/>
  <c r="A79" i="13"/>
  <c r="A144" i="13"/>
  <c r="A58" i="13"/>
  <c r="A72" i="13"/>
  <c r="A193" i="13"/>
  <c r="A47" i="13"/>
  <c r="A35" i="13"/>
  <c r="A172" i="13"/>
  <c r="A122" i="13"/>
  <c r="A185" i="13"/>
  <c r="A190" i="13"/>
  <c r="A100" i="13"/>
  <c r="A151" i="13"/>
  <c r="A197" i="13"/>
  <c r="A179" i="13"/>
  <c r="A53" i="13"/>
  <c r="A201" i="13"/>
  <c r="A101" i="13"/>
  <c r="A12" i="13"/>
  <c r="A25" i="13"/>
  <c r="A2" i="13"/>
  <c r="A83" i="13"/>
  <c r="A121" i="13"/>
  <c r="A168" i="13"/>
  <c r="A131" i="13"/>
  <c r="A194" i="13"/>
  <c r="A198" i="13"/>
  <c r="A167" i="13"/>
  <c r="A84" i="13"/>
  <c r="A162" i="13"/>
  <c r="A30" i="13"/>
  <c r="A95" i="13"/>
  <c r="A5" i="13"/>
  <c r="A20" i="13"/>
  <c r="A98" i="13"/>
  <c r="A77" i="13"/>
  <c r="A62" i="13"/>
  <c r="A140" i="13"/>
  <c r="A106" i="13"/>
  <c r="A81" i="13"/>
  <c r="A28" i="13"/>
  <c r="A178" i="13"/>
  <c r="C55" i="31"/>
  <c r="I50" i="73"/>
  <c r="I48" i="73"/>
  <c r="C53" i="31"/>
  <c r="C52" i="31"/>
  <c r="I47" i="73"/>
  <c r="U56" i="79"/>
  <c r="AB56" i="79"/>
  <c r="G56" i="79"/>
  <c r="U12" i="79"/>
  <c r="G12" i="79"/>
  <c r="AB12" i="79"/>
  <c r="AB42" i="79"/>
  <c r="G42" i="79"/>
  <c r="U42" i="79"/>
  <c r="I22" i="73"/>
  <c r="C27" i="31"/>
  <c r="G44" i="79"/>
  <c r="U44" i="79"/>
  <c r="AB44" i="79"/>
  <c r="U49" i="79"/>
  <c r="G49" i="79"/>
  <c r="AB49" i="79"/>
  <c r="U38" i="79"/>
  <c r="G38" i="79"/>
  <c r="AB38" i="79"/>
  <c r="C29" i="31"/>
  <c r="I24" i="73"/>
  <c r="C21" i="31"/>
  <c r="I16" i="73"/>
  <c r="G40" i="79"/>
  <c r="AB40" i="79"/>
  <c r="U40" i="79"/>
  <c r="C48" i="31"/>
  <c r="I43" i="73"/>
  <c r="C50" i="31"/>
  <c r="I45" i="73"/>
  <c r="C54" i="31"/>
  <c r="I49" i="73"/>
  <c r="U46" i="79"/>
  <c r="AB46" i="79"/>
  <c r="G46" i="79"/>
  <c r="O24" i="73" l="1"/>
  <c r="J29" i="31" s="1"/>
  <c r="L24" i="73"/>
  <c r="G29" i="31" s="1"/>
  <c r="J24" i="73"/>
  <c r="N24" i="73"/>
  <c r="I29" i="31" s="1"/>
  <c r="M24" i="73"/>
  <c r="H29" i="31" s="1"/>
  <c r="S24" i="73"/>
  <c r="N29" i="31" s="1"/>
  <c r="P24" i="73"/>
  <c r="K29" i="31" s="1"/>
  <c r="Q24" i="73"/>
  <c r="L29" i="31" s="1"/>
  <c r="K24" i="73"/>
  <c r="R24" i="73"/>
  <c r="M29" i="31" s="1"/>
  <c r="M22" i="73"/>
  <c r="H27" i="31" s="1"/>
  <c r="K22" i="73"/>
  <c r="N22" i="73"/>
  <c r="I27" i="31" s="1"/>
  <c r="P22" i="73"/>
  <c r="K27" i="31" s="1"/>
  <c r="O22" i="73"/>
  <c r="J27" i="31" s="1"/>
  <c r="Q22" i="73"/>
  <c r="L27" i="31" s="1"/>
  <c r="R22" i="73"/>
  <c r="M27" i="31" s="1"/>
  <c r="J22" i="73"/>
  <c r="L22" i="73"/>
  <c r="G27" i="31" s="1"/>
  <c r="S22" i="73"/>
  <c r="N27" i="31" s="1"/>
  <c r="A6" i="79"/>
  <c r="O27" i="73"/>
  <c r="J32" i="31" s="1"/>
  <c r="K27" i="73"/>
  <c r="Q27" i="73"/>
  <c r="L32" i="31" s="1"/>
  <c r="P27" i="73"/>
  <c r="K32" i="31" s="1"/>
  <c r="L27" i="73"/>
  <c r="G32" i="31" s="1"/>
  <c r="J27" i="73"/>
  <c r="N27" i="73"/>
  <c r="I32" i="31" s="1"/>
  <c r="R27" i="73"/>
  <c r="M32" i="31" s="1"/>
  <c r="M27" i="73"/>
  <c r="H32" i="31" s="1"/>
  <c r="S27" i="73"/>
  <c r="N32" i="31" s="1"/>
  <c r="N36" i="73"/>
  <c r="I41" i="31" s="1"/>
  <c r="J36" i="73"/>
  <c r="L36" i="73"/>
  <c r="G41" i="31" s="1"/>
  <c r="K36" i="73"/>
  <c r="P36" i="73"/>
  <c r="K41" i="31" s="1"/>
  <c r="O36" i="73"/>
  <c r="J41" i="31" s="1"/>
  <c r="Q36" i="73"/>
  <c r="L41" i="31" s="1"/>
  <c r="M36" i="73"/>
  <c r="H41" i="31" s="1"/>
  <c r="R36" i="73"/>
  <c r="M41" i="31" s="1"/>
  <c r="S36" i="73"/>
  <c r="N41" i="31" s="1"/>
  <c r="Q19" i="73"/>
  <c r="L24" i="31" s="1"/>
  <c r="P19" i="73"/>
  <c r="K24" i="31" s="1"/>
  <c r="N19" i="73"/>
  <c r="I24" i="31" s="1"/>
  <c r="J19" i="73"/>
  <c r="M19" i="73"/>
  <c r="H24" i="31" s="1"/>
  <c r="K19" i="73"/>
  <c r="L19" i="73"/>
  <c r="G24" i="31" s="1"/>
  <c r="O19" i="73"/>
  <c r="J24" i="31" s="1"/>
  <c r="S19" i="73"/>
  <c r="N24" i="31" s="1"/>
  <c r="R19" i="73"/>
  <c r="M24" i="31" s="1"/>
  <c r="N2" i="73"/>
  <c r="I7" i="31" s="1"/>
  <c r="M2" i="73"/>
  <c r="H7" i="31" s="1"/>
  <c r="O2" i="73"/>
  <c r="J7" i="31" s="1"/>
  <c r="J2" i="73"/>
  <c r="K2" i="73"/>
  <c r="Q2" i="73"/>
  <c r="L7" i="31" s="1"/>
  <c r="L2" i="73"/>
  <c r="G7" i="31" s="1"/>
  <c r="P2" i="73"/>
  <c r="K7" i="31" s="1"/>
  <c r="R2" i="73"/>
  <c r="M7" i="31" s="1"/>
  <c r="S2" i="73"/>
  <c r="N7" i="31" s="1"/>
  <c r="AA15" i="12"/>
  <c r="AA16" i="12"/>
  <c r="AA31" i="12"/>
  <c r="AA46" i="12"/>
  <c r="AA36" i="12"/>
  <c r="AA45" i="12"/>
  <c r="AA38" i="12"/>
  <c r="AA3" i="12"/>
  <c r="AA8" i="12"/>
  <c r="AA39" i="12"/>
  <c r="AA22" i="12"/>
  <c r="AA18" i="12"/>
  <c r="AA4" i="12"/>
  <c r="AA30" i="12"/>
  <c r="AA51" i="12"/>
  <c r="AA6" i="12"/>
  <c r="AA11" i="12"/>
  <c r="AA23" i="12"/>
  <c r="AA41" i="12"/>
  <c r="AA27" i="12"/>
  <c r="AA50" i="12"/>
  <c r="AA12" i="12"/>
  <c r="AA21" i="12"/>
  <c r="AA28" i="12"/>
  <c r="AA20" i="12"/>
  <c r="AA32" i="12"/>
  <c r="AA26" i="12"/>
  <c r="AA13" i="12"/>
  <c r="AA52" i="12"/>
  <c r="AA43" i="12"/>
  <c r="AA47" i="12"/>
  <c r="AA48" i="12"/>
  <c r="AA10" i="12"/>
  <c r="AA49" i="12"/>
  <c r="AA24" i="12"/>
  <c r="AA19" i="12"/>
  <c r="AA37" i="12"/>
  <c r="AA9" i="12"/>
  <c r="AA42" i="12"/>
  <c r="AA44" i="12"/>
  <c r="AA17" i="12"/>
  <c r="AA35" i="12"/>
  <c r="AA40" i="12"/>
  <c r="AA29" i="12"/>
  <c r="AA14" i="12"/>
  <c r="AA5" i="12"/>
  <c r="AA25" i="12"/>
  <c r="AA7" i="12"/>
  <c r="AA34" i="12"/>
  <c r="AA33" i="12"/>
  <c r="L46" i="73"/>
  <c r="G51" i="31" s="1"/>
  <c r="M46" i="73"/>
  <c r="H51" i="31" s="1"/>
  <c r="N46" i="73"/>
  <c r="I51" i="31" s="1"/>
  <c r="Q46" i="73"/>
  <c r="L51" i="31" s="1"/>
  <c r="O46" i="73"/>
  <c r="J51" i="31" s="1"/>
  <c r="R46" i="73"/>
  <c r="M51" i="31" s="1"/>
  <c r="J46" i="73"/>
  <c r="P46" i="73"/>
  <c r="K51" i="31" s="1"/>
  <c r="K46" i="73"/>
  <c r="S46" i="73"/>
  <c r="N51" i="31" s="1"/>
  <c r="M4" i="73"/>
  <c r="H9" i="31" s="1"/>
  <c r="J4" i="73"/>
  <c r="N4" i="73"/>
  <c r="I9" i="31" s="1"/>
  <c r="L4" i="73"/>
  <c r="G9" i="31" s="1"/>
  <c r="Q4" i="73"/>
  <c r="L9" i="31" s="1"/>
  <c r="P4" i="73"/>
  <c r="K9" i="31" s="1"/>
  <c r="O4" i="73"/>
  <c r="J9" i="31" s="1"/>
  <c r="R4" i="73"/>
  <c r="M9" i="31" s="1"/>
  <c r="K4" i="73"/>
  <c r="S4" i="73"/>
  <c r="N9" i="31" s="1"/>
  <c r="N44" i="73"/>
  <c r="I49" i="31" s="1"/>
  <c r="P44" i="73"/>
  <c r="K49" i="31" s="1"/>
  <c r="Q44" i="73"/>
  <c r="L49" i="31" s="1"/>
  <c r="R44" i="73"/>
  <c r="M49" i="31" s="1"/>
  <c r="M44" i="73"/>
  <c r="H49" i="31" s="1"/>
  <c r="L44" i="73"/>
  <c r="G49" i="31" s="1"/>
  <c r="K44" i="73"/>
  <c r="O44" i="73"/>
  <c r="J49" i="31" s="1"/>
  <c r="J44" i="73"/>
  <c r="S44" i="73"/>
  <c r="N49" i="31" s="1"/>
  <c r="K12" i="73"/>
  <c r="O12" i="73"/>
  <c r="J17" i="31" s="1"/>
  <c r="J12" i="73"/>
  <c r="S12" i="73"/>
  <c r="N17" i="31" s="1"/>
  <c r="M12" i="73"/>
  <c r="H17" i="31" s="1"/>
  <c r="L12" i="73"/>
  <c r="G17" i="31" s="1"/>
  <c r="P12" i="73"/>
  <c r="K17" i="31" s="1"/>
  <c r="Q12" i="73"/>
  <c r="L17" i="31" s="1"/>
  <c r="R12" i="73"/>
  <c r="M17" i="31" s="1"/>
  <c r="N12" i="73"/>
  <c r="I17" i="31" s="1"/>
  <c r="L3" i="73"/>
  <c r="G8" i="31" s="1"/>
  <c r="K3" i="73"/>
  <c r="M3" i="73"/>
  <c r="H8" i="31" s="1"/>
  <c r="R3" i="73"/>
  <c r="M8" i="31" s="1"/>
  <c r="N3" i="73"/>
  <c r="I8" i="31" s="1"/>
  <c r="P3" i="73"/>
  <c r="K8" i="31" s="1"/>
  <c r="Q3" i="73"/>
  <c r="L8" i="31" s="1"/>
  <c r="J3" i="73"/>
  <c r="O3" i="73"/>
  <c r="J8" i="31" s="1"/>
  <c r="S3" i="73"/>
  <c r="N8" i="31" s="1"/>
  <c r="K35" i="73"/>
  <c r="N35" i="73"/>
  <c r="I40" i="31" s="1"/>
  <c r="J35" i="73"/>
  <c r="P35" i="73"/>
  <c r="K40" i="31" s="1"/>
  <c r="O35" i="73"/>
  <c r="J40" i="31" s="1"/>
  <c r="M35" i="73"/>
  <c r="H40" i="31" s="1"/>
  <c r="Q35" i="73"/>
  <c r="L40" i="31" s="1"/>
  <c r="L35" i="73"/>
  <c r="G40" i="31" s="1"/>
  <c r="S35" i="73"/>
  <c r="N40" i="31" s="1"/>
  <c r="R35" i="73"/>
  <c r="M40" i="31" s="1"/>
  <c r="N13" i="73"/>
  <c r="I18" i="31" s="1"/>
  <c r="M13" i="73"/>
  <c r="H18" i="31" s="1"/>
  <c r="K13" i="73"/>
  <c r="J13" i="73"/>
  <c r="L13" i="73"/>
  <c r="G18" i="31" s="1"/>
  <c r="Q13" i="73"/>
  <c r="L18" i="31" s="1"/>
  <c r="P13" i="73"/>
  <c r="K18" i="31" s="1"/>
  <c r="S13" i="73"/>
  <c r="N18" i="31" s="1"/>
  <c r="O13" i="73"/>
  <c r="J18" i="31" s="1"/>
  <c r="R13" i="73"/>
  <c r="M18" i="31" s="1"/>
  <c r="J45" i="73"/>
  <c r="N45" i="73"/>
  <c r="I50" i="31" s="1"/>
  <c r="K45" i="73"/>
  <c r="L45" i="73"/>
  <c r="G50" i="31" s="1"/>
  <c r="O45" i="73"/>
  <c r="J50" i="31" s="1"/>
  <c r="P45" i="73"/>
  <c r="K50" i="31" s="1"/>
  <c r="Q45" i="73"/>
  <c r="L50" i="31" s="1"/>
  <c r="M45" i="73"/>
  <c r="H50" i="31" s="1"/>
  <c r="S45" i="73"/>
  <c r="N50" i="31" s="1"/>
  <c r="R45" i="73"/>
  <c r="M50" i="31" s="1"/>
  <c r="K41" i="73"/>
  <c r="J41" i="73"/>
  <c r="L41" i="73"/>
  <c r="G46" i="31" s="1"/>
  <c r="M41" i="73"/>
  <c r="H46" i="31" s="1"/>
  <c r="N41" i="73"/>
  <c r="I46" i="31" s="1"/>
  <c r="P41" i="73"/>
  <c r="K46" i="31" s="1"/>
  <c r="Q41" i="73"/>
  <c r="L46" i="31" s="1"/>
  <c r="O41" i="73"/>
  <c r="J46" i="31" s="1"/>
  <c r="R41" i="73"/>
  <c r="M46" i="31" s="1"/>
  <c r="S41" i="73"/>
  <c r="N46" i="31" s="1"/>
  <c r="K49" i="73"/>
  <c r="N49" i="73"/>
  <c r="I54" i="31" s="1"/>
  <c r="L49" i="73"/>
  <c r="G54" i="31" s="1"/>
  <c r="J49" i="73"/>
  <c r="P49" i="73"/>
  <c r="K54" i="31" s="1"/>
  <c r="O49" i="73"/>
  <c r="J54" i="31" s="1"/>
  <c r="M49" i="73"/>
  <c r="H54" i="31" s="1"/>
  <c r="Q49" i="73"/>
  <c r="L54" i="31" s="1"/>
  <c r="R49" i="73"/>
  <c r="M54" i="31" s="1"/>
  <c r="S49" i="73"/>
  <c r="N54" i="31" s="1"/>
  <c r="J43" i="73"/>
  <c r="Q43" i="73"/>
  <c r="L48" i="31" s="1"/>
  <c r="S43" i="73"/>
  <c r="N48" i="31" s="1"/>
  <c r="M43" i="73"/>
  <c r="H48" i="31" s="1"/>
  <c r="P43" i="73"/>
  <c r="K48" i="31" s="1"/>
  <c r="L43" i="73"/>
  <c r="G48" i="31" s="1"/>
  <c r="K43" i="73"/>
  <c r="N43" i="73"/>
  <c r="I48" i="31" s="1"/>
  <c r="O43" i="73"/>
  <c r="J48" i="31" s="1"/>
  <c r="R43" i="73"/>
  <c r="M48" i="31" s="1"/>
  <c r="M48" i="73"/>
  <c r="H53" i="31" s="1"/>
  <c r="J48" i="73"/>
  <c r="L48" i="73"/>
  <c r="G53" i="31" s="1"/>
  <c r="N48" i="73"/>
  <c r="I53" i="31" s="1"/>
  <c r="S48" i="73"/>
  <c r="N53" i="31" s="1"/>
  <c r="K48" i="73"/>
  <c r="O48" i="73"/>
  <c r="J53" i="31" s="1"/>
  <c r="P48" i="73"/>
  <c r="K53" i="31" s="1"/>
  <c r="Q48" i="73"/>
  <c r="L53" i="31" s="1"/>
  <c r="R48" i="73"/>
  <c r="M53" i="31" s="1"/>
  <c r="J11" i="73"/>
  <c r="K11" i="73"/>
  <c r="Q11" i="73"/>
  <c r="L16" i="31" s="1"/>
  <c r="R11" i="73"/>
  <c r="M16" i="31" s="1"/>
  <c r="O11" i="73"/>
  <c r="J16" i="31" s="1"/>
  <c r="S11" i="73"/>
  <c r="N16" i="31" s="1"/>
  <c r="M11" i="73"/>
  <c r="H16" i="31" s="1"/>
  <c r="N11" i="73"/>
  <c r="I16" i="31" s="1"/>
  <c r="P11" i="73"/>
  <c r="K16" i="31" s="1"/>
  <c r="L11" i="73"/>
  <c r="G16" i="31" s="1"/>
  <c r="K33" i="73"/>
  <c r="O33" i="73"/>
  <c r="J38" i="31" s="1"/>
  <c r="P33" i="73"/>
  <c r="K38" i="31" s="1"/>
  <c r="Q33" i="73"/>
  <c r="L38" i="31" s="1"/>
  <c r="S33" i="73"/>
  <c r="N38" i="31" s="1"/>
  <c r="L33" i="73"/>
  <c r="G38" i="31" s="1"/>
  <c r="N33" i="73"/>
  <c r="I38" i="31" s="1"/>
  <c r="R33" i="73"/>
  <c r="M38" i="31" s="1"/>
  <c r="J33" i="73"/>
  <c r="M33" i="73"/>
  <c r="H38" i="31" s="1"/>
  <c r="L26" i="73"/>
  <c r="G31" i="31" s="1"/>
  <c r="O26" i="73"/>
  <c r="J31" i="31" s="1"/>
  <c r="K26" i="73"/>
  <c r="N26" i="73"/>
  <c r="I31" i="31" s="1"/>
  <c r="M26" i="73"/>
  <c r="H31" i="31" s="1"/>
  <c r="J26" i="73"/>
  <c r="P26" i="73"/>
  <c r="K31" i="31" s="1"/>
  <c r="Q26" i="73"/>
  <c r="L31" i="31" s="1"/>
  <c r="S26" i="73"/>
  <c r="N31" i="31" s="1"/>
  <c r="R26" i="73"/>
  <c r="M31" i="31" s="1"/>
  <c r="L8" i="73"/>
  <c r="G13" i="31" s="1"/>
  <c r="N8" i="73"/>
  <c r="I13" i="31" s="1"/>
  <c r="P8" i="73"/>
  <c r="K13" i="31" s="1"/>
  <c r="M8" i="73"/>
  <c r="H13" i="31" s="1"/>
  <c r="J8" i="73"/>
  <c r="R8" i="73"/>
  <c r="M13" i="31" s="1"/>
  <c r="K8" i="73"/>
  <c r="Q8" i="73"/>
  <c r="L13" i="31" s="1"/>
  <c r="S8" i="73"/>
  <c r="N13" i="31" s="1"/>
  <c r="O8" i="73"/>
  <c r="J13" i="31" s="1"/>
  <c r="L42" i="73"/>
  <c r="G47" i="31" s="1"/>
  <c r="J42" i="73"/>
  <c r="K42" i="73"/>
  <c r="P42" i="73"/>
  <c r="K47" i="31" s="1"/>
  <c r="N42" i="73"/>
  <c r="I47" i="31" s="1"/>
  <c r="O42" i="73"/>
  <c r="J47" i="31" s="1"/>
  <c r="M42" i="73"/>
  <c r="H47" i="31" s="1"/>
  <c r="Q42" i="73"/>
  <c r="L47" i="31" s="1"/>
  <c r="S42" i="73"/>
  <c r="N47" i="31" s="1"/>
  <c r="R42" i="73"/>
  <c r="M47" i="31" s="1"/>
  <c r="M23" i="73"/>
  <c r="H28" i="31" s="1"/>
  <c r="J23" i="73"/>
  <c r="L23" i="73"/>
  <c r="G28" i="31" s="1"/>
  <c r="Q23" i="73"/>
  <c r="L28" i="31" s="1"/>
  <c r="K23" i="73"/>
  <c r="P23" i="73"/>
  <c r="K28" i="31" s="1"/>
  <c r="R23" i="73"/>
  <c r="M28" i="31" s="1"/>
  <c r="O23" i="73"/>
  <c r="J28" i="31" s="1"/>
  <c r="N23" i="73"/>
  <c r="I28" i="31" s="1"/>
  <c r="S23" i="73"/>
  <c r="N28" i="31" s="1"/>
  <c r="K25" i="73"/>
  <c r="L25" i="73"/>
  <c r="G30" i="31" s="1"/>
  <c r="Q25" i="73"/>
  <c r="L30" i="31" s="1"/>
  <c r="M25" i="73"/>
  <c r="H30" i="31" s="1"/>
  <c r="J25" i="73"/>
  <c r="N25" i="73"/>
  <c r="I30" i="31" s="1"/>
  <c r="P25" i="73"/>
  <c r="K30" i="31" s="1"/>
  <c r="R25" i="73"/>
  <c r="M30" i="31" s="1"/>
  <c r="O25" i="73"/>
  <c r="J30" i="31" s="1"/>
  <c r="S25" i="73"/>
  <c r="N30" i="31" s="1"/>
  <c r="L17" i="73"/>
  <c r="G22" i="31" s="1"/>
  <c r="J17" i="73"/>
  <c r="K17" i="73"/>
  <c r="N17" i="73"/>
  <c r="I22" i="31" s="1"/>
  <c r="M17" i="73"/>
  <c r="H22" i="31" s="1"/>
  <c r="O17" i="73"/>
  <c r="J22" i="31" s="1"/>
  <c r="P17" i="73"/>
  <c r="K22" i="31" s="1"/>
  <c r="Q17" i="73"/>
  <c r="L22" i="31" s="1"/>
  <c r="S17" i="73"/>
  <c r="N22" i="31" s="1"/>
  <c r="R17" i="73"/>
  <c r="M22" i="31" s="1"/>
  <c r="K15" i="73"/>
  <c r="M15" i="73"/>
  <c r="H20" i="31" s="1"/>
  <c r="L15" i="73"/>
  <c r="G20" i="31" s="1"/>
  <c r="J15" i="73"/>
  <c r="N15" i="73"/>
  <c r="I20" i="31" s="1"/>
  <c r="P15" i="73"/>
  <c r="K20" i="31" s="1"/>
  <c r="Q15" i="73"/>
  <c r="L20" i="31" s="1"/>
  <c r="O15" i="73"/>
  <c r="J20" i="31" s="1"/>
  <c r="S15" i="73"/>
  <c r="N20" i="31" s="1"/>
  <c r="R15" i="73"/>
  <c r="M20" i="31" s="1"/>
  <c r="J21" i="73"/>
  <c r="L21" i="73"/>
  <c r="G26" i="31" s="1"/>
  <c r="K21" i="73"/>
  <c r="M21" i="73"/>
  <c r="H26" i="31" s="1"/>
  <c r="O21" i="73"/>
  <c r="J26" i="31" s="1"/>
  <c r="S21" i="73"/>
  <c r="N26" i="31" s="1"/>
  <c r="N21" i="73"/>
  <c r="I26" i="31" s="1"/>
  <c r="Q21" i="73"/>
  <c r="L26" i="31" s="1"/>
  <c r="P21" i="73"/>
  <c r="K26" i="31" s="1"/>
  <c r="R21" i="73"/>
  <c r="M26" i="31" s="1"/>
  <c r="K40" i="73"/>
  <c r="M40" i="73"/>
  <c r="H45" i="31" s="1"/>
  <c r="N40" i="73"/>
  <c r="I45" i="31" s="1"/>
  <c r="J40" i="73"/>
  <c r="L40" i="73"/>
  <c r="G45" i="31" s="1"/>
  <c r="P40" i="73"/>
  <c r="K45" i="31" s="1"/>
  <c r="Q40" i="73"/>
  <c r="L45" i="31" s="1"/>
  <c r="R40" i="73"/>
  <c r="M45" i="31" s="1"/>
  <c r="O40" i="73"/>
  <c r="J45" i="31" s="1"/>
  <c r="S40" i="73"/>
  <c r="N45" i="31" s="1"/>
  <c r="O16" i="73"/>
  <c r="J21" i="31" s="1"/>
  <c r="M16" i="73"/>
  <c r="H21" i="31" s="1"/>
  <c r="J16" i="73"/>
  <c r="P16" i="73"/>
  <c r="K21" i="31" s="1"/>
  <c r="S16" i="73"/>
  <c r="N21" i="31" s="1"/>
  <c r="L16" i="73"/>
  <c r="G21" i="31" s="1"/>
  <c r="K16" i="73"/>
  <c r="Q16" i="73"/>
  <c r="L21" i="31" s="1"/>
  <c r="N16" i="73"/>
  <c r="I21" i="31" s="1"/>
  <c r="R16" i="73"/>
  <c r="M21" i="31" s="1"/>
  <c r="J47" i="73"/>
  <c r="P47" i="73"/>
  <c r="K52" i="31" s="1"/>
  <c r="Q47" i="73"/>
  <c r="L52" i="31" s="1"/>
  <c r="R47" i="73"/>
  <c r="M52" i="31" s="1"/>
  <c r="O47" i="73"/>
  <c r="J52" i="31" s="1"/>
  <c r="L47" i="73"/>
  <c r="G52" i="31" s="1"/>
  <c r="S47" i="73"/>
  <c r="N52" i="31" s="1"/>
  <c r="N47" i="73"/>
  <c r="I52" i="31" s="1"/>
  <c r="K47" i="73"/>
  <c r="M47" i="73"/>
  <c r="H52" i="31" s="1"/>
  <c r="J50" i="73"/>
  <c r="L50" i="73"/>
  <c r="G55" i="31" s="1"/>
  <c r="N50" i="73"/>
  <c r="I55" i="31" s="1"/>
  <c r="K50" i="73"/>
  <c r="O50" i="73"/>
  <c r="J55" i="31" s="1"/>
  <c r="P50" i="73"/>
  <c r="K55" i="31" s="1"/>
  <c r="M50" i="73"/>
  <c r="H55" i="31" s="1"/>
  <c r="Q50" i="73"/>
  <c r="L55" i="31" s="1"/>
  <c r="S50" i="73"/>
  <c r="N55" i="31" s="1"/>
  <c r="R50" i="73"/>
  <c r="M55" i="31" s="1"/>
  <c r="K37" i="73"/>
  <c r="P37" i="73"/>
  <c r="K42" i="31" s="1"/>
  <c r="M37" i="73"/>
  <c r="H42" i="31" s="1"/>
  <c r="O37" i="73"/>
  <c r="J42" i="31" s="1"/>
  <c r="N37" i="73"/>
  <c r="I42" i="31" s="1"/>
  <c r="L37" i="73"/>
  <c r="G42" i="31" s="1"/>
  <c r="Q37" i="73"/>
  <c r="L42" i="31" s="1"/>
  <c r="J37" i="73"/>
  <c r="S37" i="73"/>
  <c r="N42" i="31" s="1"/>
  <c r="R37" i="73"/>
  <c r="M42" i="31" s="1"/>
  <c r="P18" i="73"/>
  <c r="K23" i="31" s="1"/>
  <c r="K18" i="73"/>
  <c r="O18" i="73"/>
  <c r="J23" i="31" s="1"/>
  <c r="N18" i="73"/>
  <c r="I23" i="31" s="1"/>
  <c r="J18" i="73"/>
  <c r="Q18" i="73"/>
  <c r="L23" i="31" s="1"/>
  <c r="L18" i="73"/>
  <c r="G23" i="31" s="1"/>
  <c r="M18" i="73"/>
  <c r="H23" i="31" s="1"/>
  <c r="S18" i="73"/>
  <c r="N23" i="31" s="1"/>
  <c r="R18" i="73"/>
  <c r="M23" i="31" s="1"/>
  <c r="M38" i="73"/>
  <c r="H43" i="31" s="1"/>
  <c r="J38" i="73"/>
  <c r="K38" i="73"/>
  <c r="O38" i="73"/>
  <c r="J43" i="31" s="1"/>
  <c r="L38" i="73"/>
  <c r="G43" i="31" s="1"/>
  <c r="S38" i="73"/>
  <c r="N43" i="31" s="1"/>
  <c r="N38" i="73"/>
  <c r="I43" i="31" s="1"/>
  <c r="Q38" i="73"/>
  <c r="L43" i="31" s="1"/>
  <c r="P38" i="73"/>
  <c r="K43" i="31" s="1"/>
  <c r="R38" i="73"/>
  <c r="M43" i="31" s="1"/>
  <c r="M32" i="73"/>
  <c r="H37" i="31" s="1"/>
  <c r="L32" i="73"/>
  <c r="G37" i="31" s="1"/>
  <c r="N32" i="73"/>
  <c r="I37" i="31" s="1"/>
  <c r="J32" i="73"/>
  <c r="P32" i="73"/>
  <c r="K37" i="31" s="1"/>
  <c r="O32" i="73"/>
  <c r="J37" i="31" s="1"/>
  <c r="R32" i="73"/>
  <c r="M37" i="31" s="1"/>
  <c r="K32" i="73"/>
  <c r="Q32" i="73"/>
  <c r="L37" i="31" s="1"/>
  <c r="S32" i="73"/>
  <c r="N37" i="31" s="1"/>
  <c r="K10" i="73"/>
  <c r="P10" i="73"/>
  <c r="K15" i="31" s="1"/>
  <c r="M10" i="73"/>
  <c r="H15" i="31" s="1"/>
  <c r="N10" i="73"/>
  <c r="I15" i="31" s="1"/>
  <c r="S10" i="73"/>
  <c r="N15" i="31" s="1"/>
  <c r="J10" i="73"/>
  <c r="O10" i="73"/>
  <c r="J15" i="31" s="1"/>
  <c r="Q10" i="73"/>
  <c r="L15" i="31" s="1"/>
  <c r="L10" i="73"/>
  <c r="G15" i="31" s="1"/>
  <c r="R10" i="73"/>
  <c r="M15" i="31" s="1"/>
  <c r="M34" i="73"/>
  <c r="H39" i="31" s="1"/>
  <c r="J34" i="73"/>
  <c r="Q34" i="73"/>
  <c r="L39" i="31" s="1"/>
  <c r="N34" i="73"/>
  <c r="I39" i="31" s="1"/>
  <c r="K34" i="73"/>
  <c r="L34" i="73"/>
  <c r="G39" i="31" s="1"/>
  <c r="P34" i="73"/>
  <c r="K39" i="31" s="1"/>
  <c r="S34" i="73"/>
  <c r="N39" i="31" s="1"/>
  <c r="O34" i="73"/>
  <c r="J39" i="31" s="1"/>
  <c r="R34" i="73"/>
  <c r="M39" i="31" s="1"/>
  <c r="K39" i="73"/>
  <c r="P39" i="73"/>
  <c r="K44" i="31" s="1"/>
  <c r="S39" i="73"/>
  <c r="N44" i="31" s="1"/>
  <c r="M39" i="73"/>
  <c r="H44" i="31" s="1"/>
  <c r="R39" i="73"/>
  <c r="M44" i="31" s="1"/>
  <c r="L39" i="73"/>
  <c r="G44" i="31" s="1"/>
  <c r="O39" i="73"/>
  <c r="J44" i="31" s="1"/>
  <c r="Q39" i="73"/>
  <c r="L44" i="31" s="1"/>
  <c r="J39" i="73"/>
  <c r="N39" i="73"/>
  <c r="I44" i="31" s="1"/>
  <c r="O28" i="73"/>
  <c r="J33" i="31" s="1"/>
  <c r="K28" i="73"/>
  <c r="J28" i="73"/>
  <c r="Q28" i="73"/>
  <c r="L33" i="31" s="1"/>
  <c r="P28" i="73"/>
  <c r="K33" i="31" s="1"/>
  <c r="M28" i="73"/>
  <c r="H33" i="31" s="1"/>
  <c r="N28" i="73"/>
  <c r="I33" i="31" s="1"/>
  <c r="L28" i="73"/>
  <c r="G33" i="31" s="1"/>
  <c r="R28" i="73"/>
  <c r="M33" i="31" s="1"/>
  <c r="S28" i="73"/>
  <c r="N33" i="31" s="1"/>
  <c r="J9" i="73"/>
  <c r="M9" i="73"/>
  <c r="H14" i="31" s="1"/>
  <c r="O9" i="73"/>
  <c r="J14" i="31" s="1"/>
  <c r="K9" i="73"/>
  <c r="L9" i="73"/>
  <c r="G14" i="31" s="1"/>
  <c r="N9" i="73"/>
  <c r="I14" i="31" s="1"/>
  <c r="P9" i="73"/>
  <c r="K14" i="31" s="1"/>
  <c r="R9" i="73"/>
  <c r="M14" i="31" s="1"/>
  <c r="S9" i="73"/>
  <c r="N14" i="31" s="1"/>
  <c r="Q9" i="73"/>
  <c r="L14" i="31" s="1"/>
  <c r="L5" i="73"/>
  <c r="G10" i="31" s="1"/>
  <c r="N5" i="73"/>
  <c r="I10" i="31" s="1"/>
  <c r="P5" i="73"/>
  <c r="K10" i="31" s="1"/>
  <c r="Q5" i="73"/>
  <c r="L10" i="31" s="1"/>
  <c r="K5" i="73"/>
  <c r="O5" i="73"/>
  <c r="J10" i="31" s="1"/>
  <c r="M5" i="73"/>
  <c r="H10" i="31" s="1"/>
  <c r="J5" i="73"/>
  <c r="S5" i="73"/>
  <c r="N10" i="31" s="1"/>
  <c r="R5" i="73"/>
  <c r="M10" i="31" s="1"/>
  <c r="K6" i="73"/>
  <c r="L6" i="73"/>
  <c r="G11" i="31" s="1"/>
  <c r="N6" i="73"/>
  <c r="I11" i="31" s="1"/>
  <c r="O6" i="73"/>
  <c r="J11" i="31" s="1"/>
  <c r="P6" i="73"/>
  <c r="K11" i="31" s="1"/>
  <c r="M6" i="73"/>
  <c r="H11" i="31" s="1"/>
  <c r="Q6" i="73"/>
  <c r="L11" i="31" s="1"/>
  <c r="J6" i="73"/>
  <c r="S6" i="73"/>
  <c r="N11" i="31" s="1"/>
  <c r="R6" i="73"/>
  <c r="M11" i="31" s="1"/>
  <c r="P7" i="73"/>
  <c r="K12" i="31" s="1"/>
  <c r="Q7" i="73"/>
  <c r="L12" i="31" s="1"/>
  <c r="S7" i="73"/>
  <c r="N12" i="31" s="1"/>
  <c r="J7" i="73"/>
  <c r="L7" i="73"/>
  <c r="G12" i="31" s="1"/>
  <c r="N7" i="73"/>
  <c r="I12" i="31" s="1"/>
  <c r="M7" i="73"/>
  <c r="H12" i="31" s="1"/>
  <c r="O7" i="73"/>
  <c r="J12" i="31" s="1"/>
  <c r="K7" i="73"/>
  <c r="R7" i="73"/>
  <c r="M12" i="31" s="1"/>
  <c r="N29" i="73"/>
  <c r="I34" i="31" s="1"/>
  <c r="K29" i="73"/>
  <c r="J29" i="73"/>
  <c r="M29" i="73"/>
  <c r="H34" i="31" s="1"/>
  <c r="L29" i="73"/>
  <c r="G34" i="31" s="1"/>
  <c r="Q29" i="73"/>
  <c r="L34" i="31" s="1"/>
  <c r="O29" i="73"/>
  <c r="J34" i="31" s="1"/>
  <c r="S29" i="73"/>
  <c r="N34" i="31" s="1"/>
  <c r="P29" i="73"/>
  <c r="K34" i="31" s="1"/>
  <c r="R29" i="73"/>
  <c r="M34" i="31" s="1"/>
  <c r="P20" i="73"/>
  <c r="K25" i="31" s="1"/>
  <c r="Q20" i="73"/>
  <c r="L25" i="31" s="1"/>
  <c r="S20" i="73"/>
  <c r="N25" i="31" s="1"/>
  <c r="L20" i="73"/>
  <c r="G25" i="31" s="1"/>
  <c r="M20" i="73"/>
  <c r="H25" i="31" s="1"/>
  <c r="K20" i="73"/>
  <c r="O20" i="73"/>
  <c r="J25" i="31" s="1"/>
  <c r="J20" i="73"/>
  <c r="N20" i="73"/>
  <c r="I25" i="31" s="1"/>
  <c r="R20" i="73"/>
  <c r="M25" i="31" s="1"/>
  <c r="O31" i="73"/>
  <c r="J36" i="31" s="1"/>
  <c r="J31" i="73"/>
  <c r="L31" i="73"/>
  <c r="G36" i="31" s="1"/>
  <c r="K31" i="73"/>
  <c r="Q31" i="73"/>
  <c r="L36" i="31" s="1"/>
  <c r="P31" i="73"/>
  <c r="K36" i="31" s="1"/>
  <c r="S31" i="73"/>
  <c r="N36" i="31" s="1"/>
  <c r="M31" i="73"/>
  <c r="H36" i="31" s="1"/>
  <c r="N31" i="73"/>
  <c r="I36" i="31" s="1"/>
  <c r="R31" i="73"/>
  <c r="M36" i="31" s="1"/>
  <c r="L14" i="73"/>
  <c r="G19" i="31" s="1"/>
  <c r="M14" i="73"/>
  <c r="H19" i="31" s="1"/>
  <c r="K14" i="73"/>
  <c r="N14" i="73"/>
  <c r="I19" i="31" s="1"/>
  <c r="P14" i="73"/>
  <c r="K19" i="31" s="1"/>
  <c r="O14" i="73"/>
  <c r="J19" i="31" s="1"/>
  <c r="Q14" i="73"/>
  <c r="L19" i="31" s="1"/>
  <c r="J14" i="73"/>
  <c r="R14" i="73"/>
  <c r="M19" i="31" s="1"/>
  <c r="S14" i="73"/>
  <c r="N19" i="31" s="1"/>
  <c r="K30" i="73"/>
  <c r="L30" i="73"/>
  <c r="G35" i="31" s="1"/>
  <c r="N30" i="73"/>
  <c r="I35" i="31" s="1"/>
  <c r="Q30" i="73"/>
  <c r="L35" i="31" s="1"/>
  <c r="P30" i="73"/>
  <c r="K35" i="31" s="1"/>
  <c r="S30" i="73"/>
  <c r="N35" i="31" s="1"/>
  <c r="M30" i="73"/>
  <c r="H35" i="31" s="1"/>
  <c r="O30" i="73"/>
  <c r="J35" i="31" s="1"/>
  <c r="J30" i="73"/>
  <c r="R30" i="73"/>
  <c r="M35" i="31" s="1"/>
  <c r="H91" i="13"/>
  <c r="H90" i="13"/>
  <c r="G83" i="13"/>
  <c r="G85" i="13"/>
  <c r="G104" i="13"/>
  <c r="G105" i="13"/>
  <c r="H139" i="13"/>
  <c r="H141" i="13"/>
  <c r="H71" i="13"/>
  <c r="H2" i="13"/>
  <c r="H4" i="13"/>
  <c r="H5" i="13"/>
  <c r="H178" i="13"/>
  <c r="G181" i="13"/>
  <c r="H181" i="13"/>
  <c r="G10" i="13"/>
  <c r="G13" i="13"/>
  <c r="G172" i="13"/>
  <c r="G170" i="13"/>
  <c r="H173" i="13"/>
  <c r="H45" i="13"/>
  <c r="H44" i="13"/>
  <c r="G8" i="13"/>
  <c r="H9" i="13"/>
  <c r="G136" i="13"/>
  <c r="G134" i="13"/>
  <c r="H46" i="13"/>
  <c r="H48" i="13"/>
  <c r="G49" i="13"/>
  <c r="G174" i="13"/>
  <c r="H174" i="13"/>
  <c r="G160" i="13"/>
  <c r="H161" i="13"/>
  <c r="H192" i="13"/>
  <c r="H168" i="13"/>
  <c r="G166" i="13"/>
  <c r="G169" i="13"/>
  <c r="G187" i="13"/>
  <c r="G188" i="13"/>
  <c r="H41" i="13"/>
  <c r="G38" i="13"/>
  <c r="H128" i="13"/>
  <c r="G129" i="13"/>
  <c r="H99" i="13"/>
  <c r="G101" i="13"/>
  <c r="H26" i="13"/>
  <c r="H28" i="13"/>
  <c r="H163" i="13"/>
  <c r="G165" i="13"/>
  <c r="H88" i="13"/>
  <c r="H87" i="13"/>
  <c r="G94" i="13"/>
  <c r="G95" i="13"/>
  <c r="H97" i="13"/>
  <c r="G63" i="13"/>
  <c r="H64" i="13"/>
  <c r="H54" i="13"/>
  <c r="G56" i="13"/>
  <c r="G57" i="13"/>
  <c r="H78" i="13"/>
  <c r="H80" i="13"/>
  <c r="H154" i="13"/>
  <c r="G156" i="13"/>
  <c r="H157" i="13"/>
  <c r="G60" i="13"/>
  <c r="H60" i="13"/>
  <c r="G184" i="13"/>
  <c r="G182" i="13"/>
  <c r="H182" i="13"/>
  <c r="H196" i="13"/>
  <c r="G144" i="13"/>
  <c r="G142" i="13"/>
  <c r="G145" i="13"/>
  <c r="G67" i="13"/>
  <c r="H66" i="13"/>
  <c r="H149" i="13"/>
  <c r="G149" i="13"/>
  <c r="G36" i="13"/>
  <c r="G37" i="13"/>
  <c r="G131" i="13"/>
  <c r="H133" i="13"/>
  <c r="G152" i="13"/>
  <c r="G150" i="13"/>
  <c r="G151" i="13"/>
  <c r="H108" i="13"/>
  <c r="G106" i="13"/>
  <c r="H30" i="13"/>
  <c r="G31" i="13"/>
  <c r="H32" i="13"/>
  <c r="H16" i="13"/>
  <c r="G18" i="13"/>
  <c r="H18" i="13"/>
  <c r="G21" i="13"/>
  <c r="H23" i="13"/>
  <c r="H112" i="13"/>
  <c r="G113" i="13"/>
  <c r="G74" i="13"/>
  <c r="G120" i="13"/>
  <c r="G121" i="13"/>
  <c r="G51" i="13"/>
  <c r="G114" i="13"/>
  <c r="H117" i="13"/>
  <c r="G117" i="13"/>
  <c r="G90" i="13"/>
  <c r="H93" i="13"/>
  <c r="G93" i="13"/>
  <c r="G84" i="13"/>
  <c r="H103" i="13"/>
  <c r="G102" i="13"/>
  <c r="H102" i="13"/>
  <c r="G138" i="13"/>
  <c r="H140" i="13"/>
  <c r="H72" i="13"/>
  <c r="H70" i="13"/>
  <c r="H73" i="13"/>
  <c r="H3" i="13"/>
  <c r="G2" i="13"/>
  <c r="G179" i="13"/>
  <c r="H10" i="13"/>
  <c r="H12" i="13"/>
  <c r="H172" i="13"/>
  <c r="H42" i="13"/>
  <c r="G45" i="13"/>
  <c r="H6" i="13"/>
  <c r="H8" i="13"/>
  <c r="H135" i="13"/>
  <c r="H137" i="13"/>
  <c r="G48" i="13"/>
  <c r="H175" i="13"/>
  <c r="H177" i="13"/>
  <c r="G158" i="13"/>
  <c r="H160" i="13"/>
  <c r="G192" i="13"/>
  <c r="G193" i="13"/>
  <c r="H169" i="13"/>
  <c r="H186" i="13"/>
  <c r="H189" i="13"/>
  <c r="H188" i="13"/>
  <c r="H40" i="13"/>
  <c r="H38" i="13"/>
  <c r="H129" i="13"/>
  <c r="G100" i="13"/>
  <c r="G26" i="13"/>
  <c r="H29" i="13"/>
  <c r="H162" i="13"/>
  <c r="H86" i="13"/>
  <c r="G87" i="13"/>
  <c r="H96" i="13"/>
  <c r="G96" i="13"/>
  <c r="G62" i="13"/>
  <c r="H62" i="13"/>
  <c r="H65" i="13"/>
  <c r="G54" i="13"/>
  <c r="H56" i="13"/>
  <c r="H79" i="13"/>
  <c r="G80" i="13"/>
  <c r="G155" i="13"/>
  <c r="H156" i="13"/>
  <c r="H59" i="13"/>
  <c r="H61" i="13"/>
  <c r="G59" i="13"/>
  <c r="H184" i="13"/>
  <c r="H185" i="13"/>
  <c r="H195" i="13"/>
  <c r="H194" i="13"/>
  <c r="H197" i="13"/>
  <c r="H142" i="13"/>
  <c r="H144" i="13"/>
  <c r="G68" i="13"/>
  <c r="H69" i="13"/>
  <c r="G147" i="13"/>
  <c r="H122" i="13"/>
  <c r="G124" i="13"/>
  <c r="H124" i="13"/>
  <c r="H34" i="13"/>
  <c r="H35" i="13"/>
  <c r="H130" i="13"/>
  <c r="H131" i="13"/>
  <c r="H153" i="13"/>
  <c r="H151" i="13"/>
  <c r="H107" i="13"/>
  <c r="G108" i="13"/>
  <c r="G109" i="13"/>
  <c r="H31" i="13"/>
  <c r="G32" i="13"/>
  <c r="G14" i="13"/>
  <c r="H17" i="13"/>
  <c r="G19" i="13"/>
  <c r="H20" i="13"/>
  <c r="G24" i="13"/>
  <c r="G22" i="13"/>
  <c r="H111" i="13"/>
  <c r="G76" i="13"/>
  <c r="H74" i="13"/>
  <c r="G75" i="13"/>
  <c r="G118" i="13"/>
  <c r="H121" i="13"/>
  <c r="G50" i="13"/>
  <c r="G52" i="13"/>
  <c r="G53" i="13"/>
  <c r="G115" i="13"/>
  <c r="H114" i="13"/>
  <c r="G92" i="13"/>
  <c r="H82" i="13"/>
  <c r="H83" i="13"/>
  <c r="G82" i="13"/>
  <c r="H105" i="13"/>
  <c r="H138" i="13"/>
  <c r="G72" i="13"/>
  <c r="G73" i="13"/>
  <c r="G4" i="13"/>
  <c r="H180" i="13"/>
  <c r="G180" i="13"/>
  <c r="G12" i="13"/>
  <c r="H13" i="13"/>
  <c r="G173" i="13"/>
  <c r="H171" i="13"/>
  <c r="H43" i="13"/>
  <c r="G42" i="13"/>
  <c r="G43" i="13"/>
  <c r="G9" i="13"/>
  <c r="G135" i="13"/>
  <c r="H134" i="13"/>
  <c r="G137" i="13"/>
  <c r="H49" i="13"/>
  <c r="G175" i="13"/>
  <c r="G176" i="13"/>
  <c r="G177" i="13"/>
  <c r="H158" i="13"/>
  <c r="H159" i="13"/>
  <c r="G191" i="13"/>
  <c r="H191" i="13"/>
  <c r="H193" i="13"/>
  <c r="H166" i="13"/>
  <c r="G167" i="13"/>
  <c r="G189" i="13"/>
  <c r="G41" i="13"/>
  <c r="G39" i="13"/>
  <c r="H127" i="13"/>
  <c r="G126" i="13"/>
  <c r="H126" i="13"/>
  <c r="G99" i="13"/>
  <c r="H100" i="13"/>
  <c r="G27" i="13"/>
  <c r="G29" i="13"/>
  <c r="H27" i="13"/>
  <c r="G164" i="13"/>
  <c r="H164" i="13"/>
  <c r="G88" i="13"/>
  <c r="H89" i="13"/>
  <c r="H94" i="13"/>
  <c r="G97" i="13"/>
  <c r="H63" i="13"/>
  <c r="G65" i="13"/>
  <c r="H55" i="13"/>
  <c r="G78" i="13"/>
  <c r="H81" i="13"/>
  <c r="G81" i="13"/>
  <c r="G157" i="13"/>
  <c r="H58" i="13"/>
  <c r="G58" i="13"/>
  <c r="G61" i="13"/>
  <c r="G185" i="13"/>
  <c r="G183" i="13"/>
  <c r="G196" i="13"/>
  <c r="G194" i="13"/>
  <c r="G197" i="13"/>
  <c r="H143" i="13"/>
  <c r="H68" i="13"/>
  <c r="G69" i="13"/>
  <c r="H147" i="13"/>
  <c r="H148" i="13"/>
  <c r="G122" i="13"/>
  <c r="H123" i="13"/>
  <c r="H125" i="13"/>
  <c r="G35" i="13"/>
  <c r="H36" i="13"/>
  <c r="G130" i="13"/>
  <c r="G133" i="13"/>
  <c r="H150" i="13"/>
  <c r="H152" i="13"/>
  <c r="H106" i="13"/>
  <c r="H109" i="13"/>
  <c r="G33" i="13"/>
  <c r="G15" i="13"/>
  <c r="H15" i="13"/>
  <c r="G17" i="13"/>
  <c r="H19" i="13"/>
  <c r="H24" i="13"/>
  <c r="G23" i="13"/>
  <c r="G25" i="13"/>
  <c r="H110" i="13"/>
  <c r="H113" i="13"/>
  <c r="H76" i="13"/>
  <c r="G77" i="13"/>
  <c r="H118" i="13"/>
  <c r="H50" i="13"/>
  <c r="H51" i="13"/>
  <c r="H53" i="13"/>
  <c r="H116" i="13"/>
  <c r="H115" i="13"/>
  <c r="G91" i="13"/>
  <c r="H92" i="13"/>
  <c r="H84" i="13"/>
  <c r="H85" i="13"/>
  <c r="H104" i="13"/>
  <c r="G103" i="13"/>
  <c r="G139" i="13"/>
  <c r="G140" i="13"/>
  <c r="G141" i="13"/>
  <c r="G71" i="13"/>
  <c r="G70" i="13"/>
  <c r="G3" i="13"/>
  <c r="G5" i="13"/>
  <c r="G178" i="13"/>
  <c r="H179" i="13"/>
  <c r="G11" i="13"/>
  <c r="H11" i="13"/>
  <c r="G171" i="13"/>
  <c r="H170" i="13"/>
  <c r="G44" i="13"/>
  <c r="G6" i="13"/>
  <c r="G7" i="13"/>
  <c r="H7" i="13"/>
  <c r="H136" i="13"/>
  <c r="G47" i="13"/>
  <c r="G46" i="13"/>
  <c r="H47" i="13"/>
  <c r="H176" i="13"/>
  <c r="G159" i="13"/>
  <c r="G161" i="13"/>
  <c r="G190" i="13"/>
  <c r="H190" i="13"/>
  <c r="G168" i="13"/>
  <c r="H167" i="13"/>
  <c r="G186" i="13"/>
  <c r="H187" i="13"/>
  <c r="H39" i="13"/>
  <c r="G40" i="13"/>
  <c r="G128" i="13"/>
  <c r="G127" i="13"/>
  <c r="G98" i="13"/>
  <c r="H98" i="13"/>
  <c r="H101" i="13"/>
  <c r="G28" i="13"/>
  <c r="G162" i="13"/>
  <c r="G163" i="13"/>
  <c r="H165" i="13"/>
  <c r="G86" i="13"/>
  <c r="G89" i="13"/>
  <c r="H95" i="13"/>
  <c r="G64" i="13"/>
  <c r="G55" i="13"/>
  <c r="H57" i="13"/>
  <c r="G79" i="13"/>
  <c r="G154" i="13"/>
  <c r="H155" i="13"/>
  <c r="H183" i="13"/>
  <c r="G195" i="13"/>
  <c r="G143" i="13"/>
  <c r="H145" i="13"/>
  <c r="H67" i="13"/>
  <c r="G66" i="13"/>
  <c r="H146" i="13"/>
  <c r="G146" i="13"/>
  <c r="G148" i="13"/>
  <c r="G123" i="13"/>
  <c r="G125" i="13"/>
  <c r="H37" i="13"/>
  <c r="G34" i="13"/>
  <c r="H132" i="13"/>
  <c r="G132" i="13"/>
  <c r="G153" i="13"/>
  <c r="G107" i="13"/>
  <c r="G30" i="13"/>
  <c r="H33" i="13"/>
  <c r="G16" i="13"/>
  <c r="H14" i="13"/>
  <c r="G20" i="13"/>
  <c r="H21" i="13"/>
  <c r="H25" i="13"/>
  <c r="H22" i="13"/>
  <c r="G111" i="13"/>
  <c r="G110" i="13"/>
  <c r="G112" i="13"/>
  <c r="H77" i="13"/>
  <c r="H75" i="13"/>
  <c r="H119" i="13"/>
  <c r="H120" i="13"/>
  <c r="G119" i="13"/>
  <c r="H52" i="13"/>
  <c r="G116" i="13"/>
  <c r="AJ31" i="12" l="1"/>
  <c r="AK15" i="12"/>
  <c r="AH32" i="12"/>
  <c r="AK32" i="12"/>
  <c r="AI32" i="12"/>
  <c r="AI21" i="12"/>
  <c r="AM21" i="12"/>
  <c r="AJ30" i="12"/>
  <c r="AF30" i="12"/>
  <c r="O34" i="31"/>
  <c r="AH30" i="12"/>
  <c r="AG8" i="12"/>
  <c r="P12" i="31"/>
  <c r="AM8" i="12"/>
  <c r="AM7" i="12"/>
  <c r="AJ7" i="12"/>
  <c r="AG6" i="12"/>
  <c r="P10" i="31"/>
  <c r="AJ6" i="12"/>
  <c r="AM10" i="12"/>
  <c r="AF10" i="12"/>
  <c r="O14" i="31"/>
  <c r="AH29" i="12"/>
  <c r="AL40" i="12"/>
  <c r="AJ35" i="12"/>
  <c r="AK35" i="12"/>
  <c r="AF11" i="12"/>
  <c r="O15" i="31"/>
  <c r="AM11" i="12"/>
  <c r="AL33" i="12"/>
  <c r="AH33" i="12"/>
  <c r="AJ39" i="12"/>
  <c r="AF39" i="12"/>
  <c r="O43" i="31"/>
  <c r="AG39" i="12"/>
  <c r="P43" i="31"/>
  <c r="AF19" i="12"/>
  <c r="O23" i="31"/>
  <c r="AI19" i="12"/>
  <c r="AM38" i="12"/>
  <c r="AH38" i="12"/>
  <c r="P55" i="31"/>
  <c r="AG51" i="12"/>
  <c r="AH51" i="12"/>
  <c r="AI48" i="12"/>
  <c r="AI41" i="12"/>
  <c r="AF41" i="12"/>
  <c r="O45" i="31"/>
  <c r="AH22" i="12"/>
  <c r="AM16" i="12"/>
  <c r="AH16" i="12"/>
  <c r="AJ18" i="12"/>
  <c r="AI26" i="12"/>
  <c r="AL24" i="12"/>
  <c r="AF24" i="12"/>
  <c r="O28" i="31"/>
  <c r="AM43" i="12"/>
  <c r="AH43" i="12"/>
  <c r="AF43" i="12"/>
  <c r="O47" i="31"/>
  <c r="AJ9" i="12"/>
  <c r="AM27" i="12"/>
  <c r="AG27" i="12"/>
  <c r="P31" i="31"/>
  <c r="AF27" i="12"/>
  <c r="O31" i="31"/>
  <c r="AH34" i="12"/>
  <c r="AJ34" i="12"/>
  <c r="AJ12" i="12"/>
  <c r="AI12" i="12"/>
  <c r="AI49" i="12"/>
  <c r="AF49" i="12"/>
  <c r="O53" i="31"/>
  <c r="AI44" i="12"/>
  <c r="AJ44" i="12"/>
  <c r="AG50" i="12"/>
  <c r="P54" i="31"/>
  <c r="AF50" i="12"/>
  <c r="O54" i="31"/>
  <c r="AL42" i="12"/>
  <c r="AH42" i="12"/>
  <c r="AK46" i="12"/>
  <c r="AI14" i="12"/>
  <c r="AF14" i="12"/>
  <c r="O18" i="31"/>
  <c r="AH14" i="12"/>
  <c r="AK36" i="12"/>
  <c r="AI4" i="12"/>
  <c r="AH4" i="12"/>
  <c r="AF4" i="12"/>
  <c r="O8" i="31"/>
  <c r="AJ13" i="12"/>
  <c r="AG45" i="12"/>
  <c r="P49" i="31"/>
  <c r="AH45" i="12"/>
  <c r="AI5" i="12"/>
  <c r="AH5" i="12"/>
  <c r="AI47" i="12"/>
  <c r="AF47" i="12"/>
  <c r="O51" i="31"/>
  <c r="AL3" i="12"/>
  <c r="M2" i="31"/>
  <c r="AH3" i="12"/>
  <c r="I2" i="31"/>
  <c r="AF20" i="12"/>
  <c r="O24" i="31"/>
  <c r="AH20" i="12"/>
  <c r="AL37" i="12"/>
  <c r="AJ37" i="12"/>
  <c r="AH37" i="12"/>
  <c r="AH28" i="12"/>
  <c r="AK28" i="12"/>
  <c r="AM23" i="12"/>
  <c r="AK23" i="12"/>
  <c r="AK25" i="12"/>
  <c r="AH25" i="12"/>
  <c r="AI31" i="12"/>
  <c r="AK31" i="12"/>
  <c r="AM15" i="12"/>
  <c r="AI15" i="12"/>
  <c r="AG15" i="12"/>
  <c r="P19" i="31"/>
  <c r="AG32" i="12"/>
  <c r="P36" i="31"/>
  <c r="AL21" i="12"/>
  <c r="AK21" i="12"/>
  <c r="AM30" i="12"/>
  <c r="AG30" i="12"/>
  <c r="P34" i="31"/>
  <c r="AL8" i="12"/>
  <c r="AH8" i="12"/>
  <c r="AK8" i="12"/>
  <c r="AI7" i="12"/>
  <c r="AL6" i="12"/>
  <c r="AI6" i="12"/>
  <c r="AH6" i="12"/>
  <c r="AL10" i="12"/>
  <c r="AM29" i="12"/>
  <c r="AG29" i="12"/>
  <c r="P33" i="31"/>
  <c r="AK40" i="12"/>
  <c r="AG40" i="12"/>
  <c r="P44" i="31"/>
  <c r="AL35" i="12"/>
  <c r="AF35" i="12"/>
  <c r="O39" i="31"/>
  <c r="AK11" i="12"/>
  <c r="AH11" i="12"/>
  <c r="AM33" i="12"/>
  <c r="AI33" i="12"/>
  <c r="AF33" i="12"/>
  <c r="O37" i="31"/>
  <c r="AK39" i="12"/>
  <c r="AI39" i="12"/>
  <c r="AL19" i="12"/>
  <c r="AK19" i="12"/>
  <c r="AI38" i="12"/>
  <c r="AL51" i="12"/>
  <c r="AJ51" i="12"/>
  <c r="AF51" i="12"/>
  <c r="O55" i="31"/>
  <c r="AH48" i="12"/>
  <c r="AL48" i="12"/>
  <c r="AL17" i="12"/>
  <c r="AF17" i="12"/>
  <c r="O21" i="31"/>
  <c r="AG17" i="12"/>
  <c r="P21" i="31"/>
  <c r="AL41" i="12"/>
  <c r="AL22" i="12"/>
  <c r="AM22" i="12"/>
  <c r="AF22" i="12"/>
  <c r="O26" i="31"/>
  <c r="AI16" i="12"/>
  <c r="AL18" i="12"/>
  <c r="AI18" i="12"/>
  <c r="AL26" i="12"/>
  <c r="AG26" i="12"/>
  <c r="P30" i="31"/>
  <c r="AM24" i="12"/>
  <c r="AJ24" i="12"/>
  <c r="AK43" i="12"/>
  <c r="AJ43" i="12"/>
  <c r="AI9" i="12"/>
  <c r="AL9" i="12"/>
  <c r="AH9" i="12"/>
  <c r="AK27" i="12"/>
  <c r="AH27" i="12"/>
  <c r="AG34" i="12"/>
  <c r="P38" i="31"/>
  <c r="AF34" i="12"/>
  <c r="O38" i="31"/>
  <c r="AI34" i="12"/>
  <c r="AH12" i="12"/>
  <c r="AL12" i="12"/>
  <c r="AL49" i="12"/>
  <c r="AH44" i="12"/>
  <c r="AG44" i="12"/>
  <c r="P48" i="31"/>
  <c r="AM50" i="12"/>
  <c r="AI50" i="12"/>
  <c r="AH50" i="12"/>
  <c r="AI42" i="12"/>
  <c r="AG42" i="12"/>
  <c r="P46" i="31"/>
  <c r="AL46" i="12"/>
  <c r="AJ46" i="12"/>
  <c r="AH46" i="12"/>
  <c r="AM14" i="12"/>
  <c r="AL36" i="12"/>
  <c r="AG36" i="12"/>
  <c r="P40" i="31"/>
  <c r="AH36" i="12"/>
  <c r="AL4" i="12"/>
  <c r="AH13" i="12"/>
  <c r="AF13" i="12"/>
  <c r="O17" i="31"/>
  <c r="AI13" i="12"/>
  <c r="AI45" i="12"/>
  <c r="AL45" i="12"/>
  <c r="AM5" i="12"/>
  <c r="AJ5" i="12"/>
  <c r="AJ47" i="12"/>
  <c r="AK47" i="12"/>
  <c r="AJ3" i="12"/>
  <c r="K2" i="31"/>
  <c r="AL20" i="12"/>
  <c r="AJ20" i="12"/>
  <c r="AG37" i="12"/>
  <c r="P41" i="31"/>
  <c r="AM28" i="12"/>
  <c r="AF23" i="12"/>
  <c r="O27" i="31"/>
  <c r="AI23" i="12"/>
  <c r="AG23" i="12"/>
  <c r="P27" i="31"/>
  <c r="AJ25" i="12"/>
  <c r="AG31" i="12"/>
  <c r="P35" i="31"/>
  <c r="AH31" i="12"/>
  <c r="AL15" i="12"/>
  <c r="AJ15" i="12"/>
  <c r="AF15" i="12"/>
  <c r="O19" i="31"/>
  <c r="AM32" i="12"/>
  <c r="AF32" i="12"/>
  <c r="O36" i="31"/>
  <c r="AH21" i="12"/>
  <c r="AG21" i="12"/>
  <c r="P25" i="31"/>
  <c r="AJ21" i="12"/>
  <c r="AI30" i="12"/>
  <c r="AF8" i="12"/>
  <c r="O12" i="31"/>
  <c r="AJ8" i="12"/>
  <c r="AK7" i="12"/>
  <c r="AH7" i="12"/>
  <c r="AM6" i="12"/>
  <c r="AF6" i="12"/>
  <c r="O10" i="31"/>
  <c r="AJ10" i="12"/>
  <c r="AI10" i="12"/>
  <c r="AL29" i="12"/>
  <c r="AJ29" i="12"/>
  <c r="AI29" i="12"/>
  <c r="AI40" i="12"/>
  <c r="AM40" i="12"/>
  <c r="AI35" i="12"/>
  <c r="AG35" i="12"/>
  <c r="P39" i="31"/>
  <c r="AI11" i="12"/>
  <c r="AG11" i="12"/>
  <c r="P15" i="31"/>
  <c r="AK33" i="12"/>
  <c r="AJ33" i="12"/>
  <c r="AG33" i="12"/>
  <c r="P37" i="31"/>
  <c r="AH39" i="12"/>
  <c r="AM19" i="12"/>
  <c r="AJ19" i="12"/>
  <c r="AK38" i="12"/>
  <c r="AG38" i="12"/>
  <c r="P42" i="31"/>
  <c r="AM51" i="12"/>
  <c r="AI51" i="12"/>
  <c r="AM48" i="12"/>
  <c r="AK48" i="12"/>
  <c r="AH17" i="12"/>
  <c r="AM17" i="12"/>
  <c r="AI17" i="12"/>
  <c r="AK41" i="12"/>
  <c r="AH41" i="12"/>
  <c r="AJ22" i="12"/>
  <c r="AI22" i="12"/>
  <c r="AK16" i="12"/>
  <c r="AF16" i="12"/>
  <c r="O20" i="31"/>
  <c r="AM18" i="12"/>
  <c r="AG18" i="12"/>
  <c r="P22" i="31"/>
  <c r="AF18" i="12"/>
  <c r="O22" i="31"/>
  <c r="AJ26" i="12"/>
  <c r="AK26" i="12"/>
  <c r="AH24" i="12"/>
  <c r="AG24" i="12"/>
  <c r="P28" i="31"/>
  <c r="AG43" i="12"/>
  <c r="P47" i="31"/>
  <c r="AM9" i="12"/>
  <c r="AF9" i="12"/>
  <c r="O13" i="31"/>
  <c r="AJ27" i="12"/>
  <c r="AM34" i="12"/>
  <c r="AG12" i="12"/>
  <c r="P16" i="31"/>
  <c r="AK12" i="12"/>
  <c r="AK49" i="12"/>
  <c r="AM49" i="12"/>
  <c r="P53" i="31"/>
  <c r="AG49" i="12"/>
  <c r="AM44" i="12"/>
  <c r="AL50" i="12"/>
  <c r="AJ50" i="12"/>
  <c r="AK42" i="12"/>
  <c r="AF42" i="12"/>
  <c r="O46" i="31"/>
  <c r="AM46" i="12"/>
  <c r="AI46" i="12"/>
  <c r="AJ14" i="12"/>
  <c r="AM36" i="12"/>
  <c r="AI36" i="12"/>
  <c r="AK4" i="12"/>
  <c r="AG4" i="12"/>
  <c r="P8" i="31"/>
  <c r="AL13" i="12"/>
  <c r="AG13" i="12"/>
  <c r="P17" i="31"/>
  <c r="AK45" i="12"/>
  <c r="AK5" i="12"/>
  <c r="AG5" i="12"/>
  <c r="P9" i="31"/>
  <c r="AH47" i="12"/>
  <c r="AF3" i="12"/>
  <c r="G2" i="31"/>
  <c r="O7" i="31"/>
  <c r="J2" i="31"/>
  <c r="AI3" i="12"/>
  <c r="AM20" i="12"/>
  <c r="AG20" i="12"/>
  <c r="P24" i="31"/>
  <c r="AK20" i="12"/>
  <c r="AK37" i="12"/>
  <c r="AF37" i="12"/>
  <c r="O41" i="31"/>
  <c r="AG28" i="12"/>
  <c r="P32" i="31"/>
  <c r="AF28" i="12"/>
  <c r="O32" i="31"/>
  <c r="AI28" i="12"/>
  <c r="AJ23" i="12"/>
  <c r="AL25" i="12"/>
  <c r="AM25" i="12"/>
  <c r="AF25" i="12"/>
  <c r="O29" i="31"/>
  <c r="AL31" i="12"/>
  <c r="AM31" i="12"/>
  <c r="AF31" i="12"/>
  <c r="O35" i="31"/>
  <c r="AH15" i="12"/>
  <c r="AL32" i="12"/>
  <c r="AJ32" i="12"/>
  <c r="AF21" i="12"/>
  <c r="O25" i="31"/>
  <c r="AL30" i="12"/>
  <c r="AK30" i="12"/>
  <c r="AI8" i="12"/>
  <c r="AL7" i="12"/>
  <c r="AG7" i="12"/>
  <c r="P11" i="31"/>
  <c r="AF7" i="12"/>
  <c r="O11" i="31"/>
  <c r="AK6" i="12"/>
  <c r="AK10" i="12"/>
  <c r="AH10" i="12"/>
  <c r="AG10" i="12"/>
  <c r="P14" i="31"/>
  <c r="AF29" i="12"/>
  <c r="O33" i="31"/>
  <c r="AK29" i="12"/>
  <c r="AH40" i="12"/>
  <c r="AF40" i="12"/>
  <c r="O44" i="31"/>
  <c r="AJ40" i="12"/>
  <c r="AM35" i="12"/>
  <c r="AH35" i="12"/>
  <c r="AL11" i="12"/>
  <c r="AJ11" i="12"/>
  <c r="AL39" i="12"/>
  <c r="AM39" i="12"/>
  <c r="AG19" i="12"/>
  <c r="P23" i="31"/>
  <c r="AH19" i="12"/>
  <c r="AL38" i="12"/>
  <c r="AF38" i="12"/>
  <c r="O42" i="31"/>
  <c r="AJ38" i="12"/>
  <c r="AK51" i="12"/>
  <c r="AG48" i="12"/>
  <c r="P52" i="31"/>
  <c r="AF48" i="12"/>
  <c r="O52" i="31"/>
  <c r="AJ48" i="12"/>
  <c r="AK17" i="12"/>
  <c r="AJ17" i="12"/>
  <c r="AM41" i="12"/>
  <c r="AJ41" i="12"/>
  <c r="AG41" i="12"/>
  <c r="P45" i="31"/>
  <c r="AK22" i="12"/>
  <c r="AG22" i="12"/>
  <c r="P26" i="31"/>
  <c r="AL16" i="12"/>
  <c r="AJ16" i="12"/>
  <c r="AG16" i="12"/>
  <c r="P20" i="31"/>
  <c r="AK18" i="12"/>
  <c r="AH18" i="12"/>
  <c r="AM26" i="12"/>
  <c r="AH26" i="12"/>
  <c r="AF26" i="12"/>
  <c r="O30" i="31"/>
  <c r="AI24" i="12"/>
  <c r="AK24" i="12"/>
  <c r="AL43" i="12"/>
  <c r="AI43" i="12"/>
  <c r="AK9" i="12"/>
  <c r="AG9" i="12"/>
  <c r="P13" i="31"/>
  <c r="AL27" i="12"/>
  <c r="AI27" i="12"/>
  <c r="AL34" i="12"/>
  <c r="AK34" i="12"/>
  <c r="AF12" i="12"/>
  <c r="O16" i="31"/>
  <c r="AM12" i="12"/>
  <c r="AJ49" i="12"/>
  <c r="AH49" i="12"/>
  <c r="AL44" i="12"/>
  <c r="AF44" i="12"/>
  <c r="O48" i="31"/>
  <c r="AK44" i="12"/>
  <c r="AK50" i="12"/>
  <c r="AM42" i="12"/>
  <c r="AJ42" i="12"/>
  <c r="AG46" i="12"/>
  <c r="P50" i="31"/>
  <c r="AF46" i="12"/>
  <c r="O50" i="31"/>
  <c r="AL14" i="12"/>
  <c r="AK14" i="12"/>
  <c r="AG14" i="12"/>
  <c r="P18" i="31"/>
  <c r="AF36" i="12"/>
  <c r="O40" i="31"/>
  <c r="AJ36" i="12"/>
  <c r="AM4" i="12"/>
  <c r="AJ4" i="12"/>
  <c r="AK13" i="12"/>
  <c r="AM13" i="12"/>
  <c r="AM45" i="12"/>
  <c r="AF45" i="12"/>
  <c r="O49" i="31"/>
  <c r="AJ45" i="12"/>
  <c r="AL5" i="12"/>
  <c r="AF5" i="12"/>
  <c r="O9" i="31"/>
  <c r="AM47" i="12"/>
  <c r="AL47" i="12"/>
  <c r="AG47" i="12"/>
  <c r="P51" i="31"/>
  <c r="AM3" i="12"/>
  <c r="N2" i="31"/>
  <c r="AK3" i="12"/>
  <c r="L2" i="31"/>
  <c r="AG3" i="12"/>
  <c r="H2" i="31"/>
  <c r="P7" i="31"/>
  <c r="AI20" i="12"/>
  <c r="AM37" i="12"/>
  <c r="AI37" i="12"/>
  <c r="AL28" i="12"/>
  <c r="AJ28" i="12"/>
  <c r="AL23" i="12"/>
  <c r="AH23" i="12"/>
  <c r="AG25" i="12"/>
  <c r="P29" i="31"/>
  <c r="AI25" i="12"/>
  <c r="P2" i="31" l="1"/>
  <c r="C7" i="79" s="1"/>
  <c r="O2" i="31"/>
  <c r="L3" i="31"/>
  <c r="H3" i="31"/>
  <c r="J3" i="31"/>
  <c r="B7" i="79" l="1"/>
  <c r="P3" i="31"/>
  <c r="N3" i="31" s="1"/>
  <c r="P9" i="79"/>
  <c r="P13" i="79"/>
  <c r="P11" i="79"/>
  <c r="R3" i="31"/>
  <c r="R5" i="31"/>
  <c r="R4" i="31"/>
  <c r="R1" i="31"/>
  <c r="T3" i="31" s="1"/>
  <c r="R2" i="31"/>
  <c r="T1" i="31"/>
</calcChain>
</file>

<file path=xl/comments1.xml><?xml version="1.0" encoding="utf-8"?>
<comments xmlns="http://schemas.openxmlformats.org/spreadsheetml/2006/main">
  <authors>
    <author>dorncarlson</author>
  </authors>
  <commentList>
    <comment ref="B6" authorId="0">
      <text>
        <r>
          <rPr>
            <b/>
            <sz val="9"/>
            <color indexed="81"/>
            <rFont val="Tahoma"/>
            <family val="2"/>
          </rPr>
          <t>The value on line 18G of the SF424 form should equal this number.</t>
        </r>
      </text>
    </comment>
    <comment ref="C6" authorId="0">
      <text>
        <r>
          <rPr>
            <b/>
            <sz val="9"/>
            <color indexed="81"/>
            <rFont val="Tahoma"/>
            <family val="2"/>
          </rPr>
          <t>The value on line 18A of the SF424 form should equal this number.</t>
        </r>
      </text>
    </comment>
    <comment ref="E6" authorId="0">
      <text>
        <r>
          <rPr>
            <b/>
            <sz val="9"/>
            <color indexed="81"/>
            <rFont val="Tahoma"/>
            <family val="2"/>
          </rPr>
          <t>Program name must be selected from the dropdown list. If you are not a Sea Grant program on the list, choose "Other"</t>
        </r>
      </text>
    </comment>
    <comment ref="G6" authorId="0">
      <text>
        <r>
          <rPr>
            <b/>
            <sz val="9"/>
            <color indexed="81"/>
            <rFont val="Tahoma"/>
            <family val="2"/>
          </rPr>
          <t>Every project must start with one of the following, depending on its functional area: 
     A=Advisory Services (extension)
     C=Communications
     E=Education
     M=Management
     R=Research, or 
     P=Placeholder (only for projects where the functional area has not been determined yet, such as "Future competed projects".
  After the above letter must come a slash (/), then whatever the Program wants to use.</t>
        </r>
      </text>
    </comment>
    <comment ref="H6" authorId="0">
      <text>
        <r>
          <rPr>
            <b/>
            <sz val="9"/>
            <color indexed="81"/>
            <rFont val="Tahoma"/>
            <family val="2"/>
          </rPr>
          <t>You don't have to use a project number you have never used before, but every project number on a single 90-2 form must be unique.</t>
        </r>
      </text>
    </comment>
    <comment ref="J6" authorId="0">
      <text>
        <r>
          <rPr>
            <b/>
            <sz val="9"/>
            <color indexed="81"/>
            <rFont val="Tahoma"/>
            <family val="2"/>
          </rPr>
          <t>The PD project must have "Program Development" in its title, must have a project number that begins with M/, and must be given classification code 180.</t>
        </r>
      </text>
    </comment>
    <comment ref="N6" authorId="0">
      <text>
        <r>
          <rPr>
            <b/>
            <sz val="9"/>
            <color indexed="81"/>
            <rFont val="Tahoma"/>
            <family val="2"/>
          </rPr>
          <t xml:space="preserve">Acceptable name formats are:
   First Last
   First M. Last
   First Middle Last
Do not use Last, First or include "Dr" or other titles
</t>
        </r>
      </text>
    </comment>
    <comment ref="P6" authorId="0">
      <text>
        <r>
          <rPr>
            <b/>
            <sz val="9"/>
            <color indexed="81"/>
            <rFont val="Tahoma"/>
            <family val="2"/>
          </rPr>
          <t>Overall match on SG grants, and the cumulative total match of each year, must be 50% or more of Federal. The only exceptions are when the RFP this 90-2 is responding to says no match or less than 50% match is allowed.</t>
        </r>
      </text>
    </comment>
    <comment ref="W6" authorId="0">
      <text>
        <r>
          <rPr>
            <b/>
            <sz val="9"/>
            <color indexed="81"/>
            <rFont val="Tahoma"/>
            <family val="2"/>
          </rPr>
          <t>Times when use of the "190-Other" code would be used are so rare that you should check with your PO if you think you have one.</t>
        </r>
      </text>
    </comment>
    <comment ref="X6" authorId="0">
      <text>
        <r>
          <rPr>
            <b/>
            <sz val="9"/>
            <color indexed="81"/>
            <rFont val="Tahoma"/>
            <family val="2"/>
          </rPr>
          <t>The Literacy codes (230-233) are in the process of being retired. The Education codes (140-143) should be used instead. Contact dorn.carlson@noaa.gov if you have comments about retiring these codes.</t>
        </r>
      </text>
    </comment>
    <comment ref="Y6" authorId="0">
      <text>
        <r>
          <rPr>
            <b/>
            <sz val="9"/>
            <color indexed="81"/>
            <rFont val="Tahoma"/>
            <family val="2"/>
          </rPr>
          <t>A new code has been added to capture all "Future Competed Projects" proposals in 90-2s.  If the functional area of the competition is known, use that in the project number (so "Future Competed Research" would have an R/ project number; otherwise use P/.</t>
        </r>
      </text>
    </comment>
    <comment ref="P8" authorId="0">
      <text>
        <r>
          <rPr>
            <b/>
            <sz val="9"/>
            <color indexed="81"/>
            <rFont val="Tahoma"/>
            <family val="2"/>
          </rPr>
          <t>For the 2014 minibus, at least 66.7% of the federal funds must go for research</t>
        </r>
      </text>
    </comment>
  </commentList>
</comments>
</file>

<file path=xl/comments10.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1.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2.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3.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4.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5.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6.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7.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8.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19.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xml><?xml version="1.0" encoding="utf-8"?>
<comments xmlns="http://schemas.openxmlformats.org/spreadsheetml/2006/main">
  <authors>
    <author>Dorn Carlson</author>
  </authors>
  <commentList>
    <comment ref="A24" authorId="0">
      <text>
        <r>
          <rPr>
            <b/>
            <u/>
            <sz val="9"/>
            <color indexed="81"/>
            <rFont val="Tahoma"/>
            <family val="2"/>
          </rPr>
          <t>Some examples</t>
        </r>
        <r>
          <rPr>
            <b/>
            <sz val="9"/>
            <color indexed="81"/>
            <rFont val="Tahoma"/>
            <family val="2"/>
          </rPr>
          <t xml:space="preserve">:
An Extension project would be A/ (Advisory = Extension)
A primarily Extension project with minor Research (or other) components would be A/ 
A SG Program's "PD" project in an omnibus would be M/ (Management)
A placeholder "Future Competed Projects" project would be P/ (Placeholder)
A "Future Competed Research" project, where you plan to fund all research, would be R/ (Research)
A Research Fellowship would be R/
A non-research Fellowship would be E/ (Education)
</t>
        </r>
      </text>
    </comment>
  </commentList>
</comments>
</file>

<file path=xl/comments20.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1.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2.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3.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4.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5.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6.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7.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8.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9.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0.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1.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2.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3.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4.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5.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6.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7.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8.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39.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0.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1.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2.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3.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4.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5.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6.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7.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8.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49.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5.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50.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51.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52.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6.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7.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8.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9.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sharedStrings.xml><?xml version="1.0" encoding="utf-8"?>
<sst xmlns="http://schemas.openxmlformats.org/spreadsheetml/2006/main" count="47755" uniqueCount="15336">
  <si>
    <t>National Ocean Council</t>
  </si>
  <si>
    <t>Bayfront Merchants Association</t>
  </si>
  <si>
    <t>Port of Umpqua</t>
  </si>
  <si>
    <t>Fishermen of Winchester Bay</t>
  </si>
  <si>
    <t>Fishermen Involved in Natural Energy (FINE)</t>
  </si>
  <si>
    <t>Ten Rivers Food Web</t>
  </si>
  <si>
    <t>Marshfield High School</t>
  </si>
  <si>
    <t>Portland International Airport (PDX)</t>
  </si>
  <si>
    <t>Seafood Processors</t>
  </si>
  <si>
    <t>Oregon: Lane Educational Service District</t>
  </si>
  <si>
    <t>Coos Bay School District</t>
  </si>
  <si>
    <t>Corvallis School District</t>
  </si>
  <si>
    <t>Warrenton School District</t>
  </si>
  <si>
    <t>Tacoma School District (in WA)</t>
  </si>
  <si>
    <t>Federal Way School District (in WA)</t>
  </si>
  <si>
    <t>Edmunds School District (in WA)</t>
  </si>
  <si>
    <t>Everett School District (in WA)</t>
  </si>
  <si>
    <t>Environmental Education Association of Indiana</t>
  </si>
  <si>
    <t>Wabash River Enhancement Corporation</t>
  </si>
  <si>
    <t>Indiana Dunes Tourism</t>
  </si>
  <si>
    <t>Chicagoland Chamber of Commerce</t>
  </si>
  <si>
    <t>Port and Airport Research Institute, Japan</t>
  </si>
  <si>
    <t>Oregon State University, Coastal Imaging Laboratory (OSU)</t>
  </si>
  <si>
    <t>Nevor Shellfish, Oregon</t>
  </si>
  <si>
    <t>Sitka Center</t>
  </si>
  <si>
    <t>NOAA Vents program</t>
  </si>
  <si>
    <t>Near Shore Action Team Depoe Bay</t>
  </si>
  <si>
    <t>Oregon’s Washington D.C. Congressional delegation</t>
  </si>
  <si>
    <t>Recreational fishers</t>
  </si>
  <si>
    <t>To return without adding a partner, hit "Cancel":</t>
  </si>
  <si>
    <t>(from first 90-2)</t>
  </si>
  <si>
    <t>WRD Environmental</t>
  </si>
  <si>
    <t>Connecticut Valley Biological Supply</t>
  </si>
  <si>
    <t>Indiana Bass Federation</t>
  </si>
  <si>
    <t>Tennessee Wildlife Resources Agency</t>
  </si>
  <si>
    <t>Oregon Economic Development Alliance</t>
  </si>
  <si>
    <t>Terraqua</t>
  </si>
  <si>
    <t>Newport Fishermen's Wives</t>
  </si>
  <si>
    <t>Kobe University</t>
  </si>
  <si>
    <t>Ocean Observatories Initiative</t>
  </si>
  <si>
    <t>The Rockefeller Foundation</t>
  </si>
  <si>
    <t>Savvy Women Exchanging Relevant Views (SWERV)</t>
  </si>
  <si>
    <t>Oatmeal Club</t>
  </si>
  <si>
    <t>LOTT Clean Water Alliance</t>
  </si>
  <si>
    <t>Coupeville Library</t>
  </si>
  <si>
    <t>Stewardship Network of the San Juans</t>
  </si>
  <si>
    <t>Washington State University Extension, Kitsap County Beach Watchers (WSU)</t>
  </si>
  <si>
    <t>Southeast Atlantic Marine Debris (SEA-MD)</t>
  </si>
  <si>
    <t>University of Calcutta</t>
  </si>
  <si>
    <t>Tetra University</t>
  </si>
  <si>
    <t>Brunswick Library</t>
  </si>
  <si>
    <t>Ida Hilton Library</t>
  </si>
  <si>
    <t>Darien YMCA</t>
  </si>
  <si>
    <t>Georgia Shellfish Growers Association</t>
  </si>
  <si>
    <t>Environmental Sciences and Technologies, Inc.</t>
  </si>
  <si>
    <t>Initiative to Protect Jekyll Island</t>
  </si>
  <si>
    <t>Federal Law Enforcement Training Center</t>
  </si>
  <si>
    <t>American Society of Landscape Architects (ASLA)</t>
  </si>
  <si>
    <t>Glynn County Beekeepers Committee/Farm Bureau</t>
  </si>
  <si>
    <t>City of Brunswick</t>
  </si>
  <si>
    <t>Southeast Georgia Health Center</t>
  </si>
  <si>
    <t>Georgia Ports Authority</t>
  </si>
  <si>
    <t>Georgia Power</t>
  </si>
  <si>
    <t>Green Scene of Coastal Georgia</t>
  </si>
  <si>
    <t>Garden Club of Georgia</t>
  </si>
  <si>
    <t>Georgia Department of Transportation</t>
  </si>
  <si>
    <t>Georgia Soil &amp; Water Commission</t>
  </si>
  <si>
    <t>Coastal Georgia Resiliency Communities Practicum</t>
  </si>
  <si>
    <t>Glynn Environmental Coalition</t>
  </si>
  <si>
    <t>Camden County 4-H</t>
  </si>
  <si>
    <t>Super Trawl, Rhode Island</t>
  </si>
  <si>
    <t>University of Minnesota, Center for Farm Financial Management</t>
  </si>
  <si>
    <t>Burton 4-H</t>
  </si>
  <si>
    <t>Chatham County Schools</t>
  </si>
  <si>
    <t>Friends of Sapelo</t>
  </si>
  <si>
    <t>Athens Clarke County Schools</t>
  </si>
  <si>
    <t>Savannah Music Festival</t>
  </si>
  <si>
    <t>Little Cumberland Island Homeowners Association</t>
  </si>
  <si>
    <t>Georgia Coastal Regional Commission</t>
  </si>
  <si>
    <t>Oregon State University, College of Education</t>
  </si>
  <si>
    <t>Oregon State University, College of Science</t>
  </si>
  <si>
    <t>Oregon State University, Ecampus</t>
  </si>
  <si>
    <t>Advanced Research Corporation</t>
  </si>
  <si>
    <t>Pro-Build</t>
  </si>
  <si>
    <t>AllStart Auto Electric</t>
  </si>
  <si>
    <t>Southern Oregon Ocean Resource Coalition</t>
  </si>
  <si>
    <t>Fishermen Advisory Committee for Tillamook (FACT)</t>
  </si>
  <si>
    <t>Oregon Department of State Lands (DSL)</t>
  </si>
  <si>
    <t>Surfrider</t>
  </si>
  <si>
    <t>Massachusetts Ocean Plan</t>
  </si>
  <si>
    <t>Sheboygan Camp Y-Koda</t>
  </si>
  <si>
    <t>RDM Shrimp Farm</t>
  </si>
  <si>
    <t>Alliance for Water Efficiency</t>
  </si>
  <si>
    <t>American Water Works Association -- Illinois Chapter</t>
  </si>
  <si>
    <t>Lupfer Landscaping</t>
  </si>
  <si>
    <t>Blue Island Chamber of Commerce</t>
  </si>
  <si>
    <t>Blue Island Park District</t>
  </si>
  <si>
    <t>Bremen Police Department</t>
  </si>
  <si>
    <t>Canton High School</t>
  </si>
  <si>
    <t>Canton Police Department</t>
  </si>
  <si>
    <t>Christy Webber Landscapes</t>
  </si>
  <si>
    <t>City of Booneville Police Department</t>
  </si>
  <si>
    <t>City of Chandler Police Department</t>
  </si>
  <si>
    <t>City of Newburgh police Department</t>
  </si>
  <si>
    <t>College of Lake County</t>
  </si>
  <si>
    <t>Culver Police Department</t>
  </si>
  <si>
    <t>Eubanks Environmental</t>
  </si>
  <si>
    <t>Evangelical Community Church of Blue Island</t>
  </si>
  <si>
    <t>Evanston Township</t>
  </si>
  <si>
    <t>La Porte Police Department</t>
  </si>
  <si>
    <t>La Porte Waste Water Treatment Facility</t>
  </si>
  <si>
    <t>Lake County Planning, Building &amp; Development</t>
  </si>
  <si>
    <t>Lake County Stormwater Management Commission</t>
  </si>
  <si>
    <t>Lake Delton Police Department, MI</t>
  </si>
  <si>
    <t>Landscape and Ecological Design</t>
  </si>
  <si>
    <t>Landscape Concepts</t>
  </si>
  <si>
    <t>Livingston Co. Sheriff's Department</t>
  </si>
  <si>
    <t>Logic Lawn Care</t>
  </si>
  <si>
    <t>Mahomet Police Department</t>
  </si>
  <si>
    <t>Marquette City Police Department, Ishpeming Police Department</t>
  </si>
  <si>
    <t>Marquette County Health Department</t>
  </si>
  <si>
    <t>Marshall County Solid Waste Management District</t>
  </si>
  <si>
    <t>McHenry County Department of Water Resources</t>
  </si>
  <si>
    <t>Midwest Ecological Landscaping Association (MELA)</t>
  </si>
  <si>
    <t>Mike Nowak “The Mike Nowak Show”</t>
  </si>
  <si>
    <t>Morton Arboretum</t>
  </si>
  <si>
    <t>National Prescription Pill and Drug Disposal (P2D2) Program</t>
  </si>
  <si>
    <t>Nature Safe Natural and Organic Fertilizers</t>
  </si>
  <si>
    <t>Osborne Organics</t>
  </si>
  <si>
    <t>Paul Revere Intermediate School</t>
  </si>
  <si>
    <t>Paul Revere Primary School</t>
  </si>
  <si>
    <t>Pizzo Native Plant Nursery</t>
  </si>
  <si>
    <t>Plymouth Police Department</t>
  </si>
  <si>
    <t>Prairie Crossing</t>
  </si>
  <si>
    <t>Reedsburg Poilce Department</t>
  </si>
  <si>
    <t>Rush County Sherfif's Department</t>
  </si>
  <si>
    <t>Rush County Solid Waste Management District</t>
  </si>
  <si>
    <t>SafeLawns.org</t>
  </si>
  <si>
    <t>Sauk Prairie Police Department</t>
  </si>
  <si>
    <t>The City of Blue Island</t>
  </si>
  <si>
    <t>U.S. Green Building Council</t>
  </si>
  <si>
    <t>Urbana Police Department</t>
  </si>
  <si>
    <t>Warrick County Solid Waste Management District</t>
  </si>
  <si>
    <t>Washington Police Department</t>
  </si>
  <si>
    <t>Washington Storm Water Department</t>
  </si>
  <si>
    <t>Wisconsin P2D2 Program</t>
  </si>
  <si>
    <t>Vitamin Seaweed</t>
  </si>
  <si>
    <t>Camden Development Department</t>
  </si>
  <si>
    <t>Camden Code Enforcement</t>
  </si>
  <si>
    <t>Camden Public Works</t>
  </si>
  <si>
    <t>Camden Wastewater Treatment</t>
  </si>
  <si>
    <t>Camden Harbormaster</t>
  </si>
  <si>
    <t>Wright-Pierce Engineers</t>
  </si>
  <si>
    <t>Rockport Planning and Development</t>
  </si>
  <si>
    <t>Rockport Code Enforcement</t>
  </si>
  <si>
    <t>Rockport Public Works</t>
  </si>
  <si>
    <t>Rockport Harbormaster</t>
  </si>
  <si>
    <t>Rockport Conservation Commission</t>
  </si>
  <si>
    <t>FB Environmental</t>
  </si>
  <si>
    <t>Kittery Code Enforcement</t>
  </si>
  <si>
    <t>Kittery Public Works</t>
  </si>
  <si>
    <t>Kittery Sewer Department</t>
  </si>
  <si>
    <t>Spruce Creek Association</t>
  </si>
  <si>
    <t>Harvard Forest</t>
  </si>
  <si>
    <t>University of Maine Department of Biochemistry, Microbiology and Molecular Biology</t>
  </si>
  <si>
    <t>University of Maine Department of Communications and Journalism</t>
  </si>
  <si>
    <t>University of Maine Department of English</t>
  </si>
  <si>
    <t>Province of Prince Edward Island</t>
  </si>
  <si>
    <t>Aquatic Science &amp; Health Services</t>
  </si>
  <si>
    <t>Nova Scotia Department of Fisheries and Aquaculture</t>
  </si>
  <si>
    <t>Newfoundland and Labrador Department of Fisheries and Aquaculture</t>
  </si>
  <si>
    <t>Argone National Laboratory (DOE)</t>
  </si>
  <si>
    <t>Atlantic Lobster Sustainability Foundation</t>
  </si>
  <si>
    <t>University of New Brunswick</t>
  </si>
  <si>
    <t>Maine EPSCoR (NSF)</t>
  </si>
  <si>
    <t>Fishermen and Scientists Research Society</t>
  </si>
  <si>
    <t>Allied Drive Learning Center</t>
  </si>
  <si>
    <t>Village of Sister Bay</t>
  </si>
  <si>
    <t>Port of Duluth</t>
  </si>
  <si>
    <t>Port of Superior</t>
  </si>
  <si>
    <t>City of Ashland</t>
  </si>
  <si>
    <t>University of Wisconsin-Madison Science Alliance</t>
  </si>
  <si>
    <t>Will Allen Farms LLC</t>
  </si>
  <si>
    <t>Save Our Rice Alliance</t>
  </si>
  <si>
    <t>Saint Louis County</t>
  </si>
  <si>
    <t>Bay Renaissance</t>
  </si>
  <si>
    <t>Christopher Newport University</t>
  </si>
  <si>
    <t>Hanson &amp; Curran LLP</t>
  </si>
  <si>
    <t>University of Rhode Island Renewable Energy Siting Partnership</t>
  </si>
  <si>
    <t>Rhode Island Research Alliance Science &amp; Technology Commission</t>
  </si>
  <si>
    <t>Rhode Island IDeA Network of Biomedical Research Excellence</t>
  </si>
  <si>
    <t>GeoMatrix LLC</t>
  </si>
  <si>
    <t>National Onsite Wastewater Recycling Assoc.</t>
  </si>
  <si>
    <t>Marine Management Organization (UK)</t>
  </si>
  <si>
    <t>Deep Sea Fish (UK)</t>
  </si>
  <si>
    <t>City of Fall River Veolia Water</t>
  </si>
  <si>
    <t>Thomas Hoyne Elementary School</t>
  </si>
  <si>
    <t>Wiley Elementary School</t>
  </si>
  <si>
    <t>Michigan Department of Public Health</t>
  </si>
  <si>
    <t>City of Gary</t>
  </si>
  <si>
    <t>City of East Chicago</t>
  </si>
  <si>
    <t>Milwaukee County</t>
  </si>
  <si>
    <t>Central NY Regional Planning and Development Board</t>
  </si>
  <si>
    <t>Eastern Lake Ontario Dunes Foundation</t>
  </si>
  <si>
    <t>Eastman Place Association</t>
  </si>
  <si>
    <t>Friends of Sandy Pond Beach</t>
  </si>
  <si>
    <t>Jefferson County Planning Department</t>
  </si>
  <si>
    <t>Jefferson Sunset Bluff Landowners Association</t>
  </si>
  <si>
    <t>Montario Point Landowners Association</t>
  </si>
  <si>
    <t>North Jefferson Park Landowners Association</t>
  </si>
  <si>
    <t>North Rainbow Shores Landowners Association</t>
  </si>
  <si>
    <t>North - South Sandy Pond Association</t>
  </si>
  <si>
    <t>Oswego County Cooperative Extension</t>
  </si>
  <si>
    <t>Oswego County Environmental Management Council</t>
  </si>
  <si>
    <t>Oswego County Planning Department</t>
  </si>
  <si>
    <t>Renshaw Beach Association</t>
  </si>
  <si>
    <t>Sandy Island Beach Property Owners Association</t>
  </si>
  <si>
    <t>Sandy Pond Channel Dredging Association</t>
  </si>
  <si>
    <t>Selkirk Beach Association</t>
  </si>
  <si>
    <t>Town of Ellisburg</t>
  </si>
  <si>
    <t>Town of Richland</t>
  </si>
  <si>
    <t>Town of Sandy Creek</t>
  </si>
  <si>
    <t>Sloop Clearwater Inc.</t>
  </si>
  <si>
    <t>Dock-to-Table</t>
  </si>
  <si>
    <t>Saint Lawrence River Boaters</t>
  </si>
  <si>
    <t>Nassau County Soil &amp; Water Conservation Districts</t>
  </si>
  <si>
    <t>Hempstead Harbor Protection Committee</t>
  </si>
  <si>
    <t>Manhasset Bay Protection Committee</t>
  </si>
  <si>
    <t>Friends of the Bay</t>
  </si>
  <si>
    <t>Cornell University Institute for Resource Information Science</t>
  </si>
  <si>
    <t>NYC Greenmarket</t>
  </si>
  <si>
    <t>Long Island Farm Bureau</t>
  </si>
  <si>
    <t>Casting for Recovery</t>
  </si>
  <si>
    <t>United Boatmen of New York</t>
  </si>
  <si>
    <t>New York Marine Trades</t>
  </si>
  <si>
    <t>Montauk Boatment Association</t>
  </si>
  <si>
    <t>Fire Island National Park Service</t>
  </si>
  <si>
    <t>Town of Shelter Island</t>
  </si>
  <si>
    <t>Peconic Land Trust</t>
  </si>
  <si>
    <t>Northeast Shore and Beach Preservation Association</t>
  </si>
  <si>
    <t>San Diego Association of Governments (SANDAG)</t>
  </si>
  <si>
    <t>Maine Botanical Gardens</t>
  </si>
  <si>
    <t>Cornerstones of Science</t>
  </si>
  <si>
    <t>Sustainability Solutions Initiative</t>
  </si>
  <si>
    <t>Downeast Institute</t>
  </si>
  <si>
    <t>Downeast Salmon Federation</t>
  </si>
  <si>
    <t>Maine Office of Tourism</t>
  </si>
  <si>
    <t>Downeast and Acadia Regional Tourism</t>
  </si>
  <si>
    <t>Mount Desert Biological Laboratory</t>
  </si>
  <si>
    <t>Town of Kittery, Maine</t>
  </si>
  <si>
    <t>Workforce Housing Coalition</t>
  </si>
  <si>
    <t>Community Wellness Coalition</t>
  </si>
  <si>
    <t>Lerner Foundation</t>
  </si>
  <si>
    <t>Drummon Woodsum Law Firm</t>
  </si>
  <si>
    <t>Town of Kennebunkport, Maine</t>
  </si>
  <si>
    <t>Pemaquid Mussel Company</t>
  </si>
  <si>
    <t>Wild Ocean Aquaculture</t>
  </si>
  <si>
    <t>Long Cove Oyster Company</t>
  </si>
  <si>
    <t>Blue Hill Bay Mussels</t>
  </si>
  <si>
    <t>Oceanville Seafood</t>
  </si>
  <si>
    <t>Maine Seaweed</t>
  </si>
  <si>
    <t>Pierce County Surface Water Management, Pierce County Department of Public Works and Utilities</t>
  </si>
  <si>
    <t>Port of Benton, Richland, WA</t>
  </si>
  <si>
    <t>Port of Kennewick, WA</t>
  </si>
  <si>
    <t>Port of San Diego, CA</t>
  </si>
  <si>
    <t>Port of Tacoma, WA</t>
  </si>
  <si>
    <t>Puget Sound Regional Council</t>
  </si>
  <si>
    <t>Quartermaster Harbor Yacht Club</t>
  </si>
  <si>
    <t>Seattle Yacht Club</t>
  </si>
  <si>
    <t>South African Department of Environmental Affairs and Tourism, Marine and Coastal Management, Pelagic and High Seas Fishery Management Division</t>
  </si>
  <si>
    <t>South Kitsap School District</t>
  </si>
  <si>
    <t>Stillaguamish Tribe</t>
  </si>
  <si>
    <t>Tacoma Art Museum</t>
  </si>
  <si>
    <t>TerraStat Consulting Group</t>
  </si>
  <si>
    <t>The Watershed Company</t>
  </si>
  <si>
    <t>University of Arizona Cooperative Extension</t>
  </si>
  <si>
    <t>University of Idaho Extension</t>
  </si>
  <si>
    <t>University of Montana</t>
  </si>
  <si>
    <t>University of Washington, Department of Radiology, School of Medicine (UW)</t>
  </si>
  <si>
    <t>University of Washington, Department of Aeronautics and Astronautics, College of Engineering  (UW)</t>
  </si>
  <si>
    <t>University of Washington, Seaglider Fabrication Center,  School of Oceanography, College of the Environment (UW)</t>
  </si>
  <si>
    <t>University of Washington, Tacoma, College of Arts and Sciences (UW)</t>
  </si>
  <si>
    <t>Vashon Nature Center</t>
  </si>
  <si>
    <t>Vigor Industrial</t>
  </si>
  <si>
    <t>W.W. Norton &amp; Company, Inc.</t>
  </si>
  <si>
    <t>Wallingford Imaging Systems</t>
  </si>
  <si>
    <t>Washington Conservation Corps</t>
  </si>
  <si>
    <t>Washington State Maritime Cooperative</t>
  </si>
  <si>
    <t>Washington State University Extension, Pacific County</t>
  </si>
  <si>
    <t>Washington State University Social &amp; Economic Sciences Research Center</t>
  </si>
  <si>
    <t>What If Scientific - Leave Only Bubbles</t>
  </si>
  <si>
    <t>Whatcom ECO Network</t>
  </si>
  <si>
    <t>Whatcom Local Integrating Organization</t>
  </si>
  <si>
    <t>Woodland Park Zoo</t>
  </si>
  <si>
    <t>Yakima Nation</t>
  </si>
  <si>
    <t>Yamashina Institute for Ornithology</t>
  </si>
  <si>
    <t>Midwestern Regional Climate Center (MRCC)</t>
  </si>
  <si>
    <t>Lake Bonaparte Conservation Club, Inc.</t>
  </si>
  <si>
    <t>Jefferson County Soil &amp; Water Conservation District</t>
  </si>
  <si>
    <t>Lewis County Soil &amp; Water Conservation District</t>
  </si>
  <si>
    <t>Fort Drum Military Installation</t>
  </si>
  <si>
    <t>Tug Hill Tomorrow Land Trust</t>
  </si>
  <si>
    <t>Onondaga Audubon Society</t>
  </si>
  <si>
    <t>Southtowns Walleye Association</t>
  </si>
  <si>
    <t>Fly Fishermen of Erie County</t>
  </si>
  <si>
    <t>Columbia University Teachers College</t>
  </si>
  <si>
    <t>University of Texas at Austin, Center for Electromechanics (UT, CEM)</t>
  </si>
  <si>
    <t>University of the Basque Country, Bilbao, Spain</t>
  </si>
  <si>
    <t>Zooniverse</t>
  </si>
  <si>
    <t>2020 Engineering</t>
  </si>
  <si>
    <t>Abbotsford-Sumas Aquifer International Task Force</t>
  </si>
  <si>
    <t>Adaptation International</t>
  </si>
  <si>
    <t>Alaska Bering Sea Crabbers</t>
  </si>
  <si>
    <t>Aqua Dive Services</t>
  </si>
  <si>
    <t>BERK Consulting</t>
  </si>
  <si>
    <t>Boys and Girls Club of Bainbridge Island</t>
  </si>
  <si>
    <t>Bremerton Parks and Recreation, City of Bremerton</t>
  </si>
  <si>
    <t>California Department of Resources Recycling and Recovery (CalRecycle)</t>
  </si>
  <si>
    <t>Cascadia Law Group</t>
  </si>
  <si>
    <t>City of Anacortes, WA</t>
  </si>
  <si>
    <t>City of Chelan Parks and Recreation Department</t>
  </si>
  <si>
    <t>City of Gig Harbor, WA</t>
  </si>
  <si>
    <t>City of Port Angeles, WA</t>
  </si>
  <si>
    <t>City of Tacoma, WA</t>
  </si>
  <si>
    <t>Cle Elum Supplementation and Research Facility, Yakama Tribes</t>
  </si>
  <si>
    <t>Coastal Trollers Association</t>
  </si>
  <si>
    <t>Coastal Watershed Institute</t>
  </si>
  <si>
    <t>Columbia Park Marina</t>
  </si>
  <si>
    <t>Confederated Tribes of Warm Springs</t>
  </si>
  <si>
    <t>Dan Hellin Consulting</t>
  </si>
  <si>
    <t>Earth Art International</t>
  </si>
  <si>
    <t>Economic Development Board for Tacoma-Pierce County</t>
  </si>
  <si>
    <t>Edge Research</t>
  </si>
  <si>
    <t>Fireguard Extinguisher Service</t>
  </si>
  <si>
    <t>Focus Wildlife</t>
  </si>
  <si>
    <t>GEAR UP Program, Washington Student Achievement Council</t>
  </si>
  <si>
    <t>Genwest Systems</t>
  </si>
  <si>
    <t>Gig Harbor BoatShop</t>
  </si>
  <si>
    <t>Grays Harbor County</t>
  </si>
  <si>
    <t>Hawaii Pacific University</t>
  </si>
  <si>
    <t>Institute for Sustainable Communities</t>
  </si>
  <si>
    <t>University of California, Santa Cruz, Institute of Marine Sciences (UCSC)</t>
  </si>
  <si>
    <t>JA Brennan Associates</t>
  </si>
  <si>
    <t>Kitsap Poggie Club</t>
  </si>
  <si>
    <t>Lakebay Marina</t>
  </si>
  <si>
    <t>LFS</t>
  </si>
  <si>
    <t>Longline Environment, Ltd</t>
  </si>
  <si>
    <t>Madrona Venture Group</t>
  </si>
  <si>
    <t>Manson Parks and Recreation District</t>
  </si>
  <si>
    <t>Marine Service and Supply</t>
  </si>
  <si>
    <t>Master Builders Association of King and Snohomish Counties</t>
  </si>
  <si>
    <t>Michigan Clean Marina Program</t>
  </si>
  <si>
    <t>Native Habitat Restoration</t>
  </si>
  <si>
    <t>Nez Perce Tribe</t>
  </si>
  <si>
    <t>Nooksack Salmon Enhahncement Association</t>
  </si>
  <si>
    <t>Northwest Center of Excellence for Marine Manufacturing and Technology, Skagit Valley College</t>
  </si>
  <si>
    <t>Northwest Maritime Center</t>
  </si>
  <si>
    <t>Northwest Straits Foundation</t>
  </si>
  <si>
    <t>Office of Healthy Working Rivers, City of Portland</t>
  </si>
  <si>
    <t>Pacific Northwest Waterways Association</t>
  </si>
  <si>
    <t>Pacific Salmon Foundation</t>
  </si>
  <si>
    <t>Petrich Marine Dock</t>
  </si>
  <si>
    <t>Louisiana State University, Center for Natural Resource Economics and Policy (LSU, CNREP)</t>
  </si>
  <si>
    <t>Louisiana Department of Health and Hospitals</t>
  </si>
  <si>
    <t>Seedco Financial Fisheries Assistance Center</t>
  </si>
  <si>
    <t>Louisiana Small Business Development Center</t>
  </si>
  <si>
    <t>Options for Independence &amp; Gulf Coast Marketplace</t>
  </si>
  <si>
    <t>South Central Planning &amp; Development Commission</t>
  </si>
  <si>
    <t>Friends of the Fishermen Foundation</t>
  </si>
  <si>
    <t>Trace Register, LLC</t>
  </si>
  <si>
    <t>Bayou Interfaith Shared Community Organizing (BISCO)</t>
  </si>
  <si>
    <t>David Chauvin's Seafood Company, LLC</t>
  </si>
  <si>
    <t>Gulf Coast Refrigeration</t>
  </si>
  <si>
    <t>Louisiana Workforce Commission</t>
  </si>
  <si>
    <t>Terrebonne Readiness &amp; Assistance Coalition (TRAC)</t>
  </si>
  <si>
    <t>Louisiana Alligator Farmers and Ranchers Association</t>
  </si>
  <si>
    <t>Martin Ecosystems, Inc.</t>
  </si>
  <si>
    <t>St. James Parish, LA</t>
  </si>
  <si>
    <t>ConocoPhillips</t>
  </si>
  <si>
    <t>University of Texas Health Science Center (UT)</t>
  </si>
  <si>
    <t>Natchitoches National Fish Hatchery (US FWS)</t>
  </si>
  <si>
    <t>Boston Green Academy High School</t>
  </si>
  <si>
    <t>Cambridge Public School Department</t>
  </si>
  <si>
    <t>Connecticut River Estuary Regional Planning Agency</t>
  </si>
  <si>
    <t>Florida State University Center for Advanced Power Systems (CAPS)</t>
  </si>
  <si>
    <t>Glasgow Caledonian University, UK</t>
  </si>
  <si>
    <t>Hull Junior High School</t>
  </si>
  <si>
    <t>Large Pelagics Research Center, UMass Amherst</t>
  </si>
  <si>
    <t>Lombardo and Associates</t>
  </si>
  <si>
    <t>Maritime Gloucester</t>
  </si>
  <si>
    <t>Massachusetts Port Authority</t>
  </si>
  <si>
    <t>Metropolitan Area Planning Commission, Boston, MA</t>
  </si>
  <si>
    <t>MIT Communication Production Services</t>
  </si>
  <si>
    <t>MIT Editors Group</t>
  </si>
  <si>
    <t>New Bedford Harbor Development Commission</t>
  </si>
  <si>
    <t>National Ocean Sciences Accelerator Mass Spectrometer (NOSAMS), Woods Hole, MA</t>
  </si>
  <si>
    <t>Pine Manor College</t>
  </si>
  <si>
    <t>Regis College</t>
  </si>
  <si>
    <t>Seascan Inc.</t>
  </si>
  <si>
    <t>Southeastern Connecticut Council of Governments</t>
  </si>
  <si>
    <t>Stellwegen Bank National Marine Sanctuary</t>
  </si>
  <si>
    <t>SubChem Systems, Inc.</t>
  </si>
  <si>
    <t>Thompson Island Outward Bound</t>
  </si>
  <si>
    <t>Universidad del Sagrado Corazon (San Juan, Puerto Rico)</t>
  </si>
  <si>
    <t>Universidade Federal de Rio de Janeiro, Rio de Janeiro, RJ, Brazil</t>
  </si>
  <si>
    <t>Università del Piemonte Orientale, Alessandria, Italy</t>
  </si>
  <si>
    <t>Pacific Tsunami Warning Center, NOAA National Weather Service (US DOC, NOAA, NWS)</t>
  </si>
  <si>
    <t>Gulf Coast Coastal Storms Program</t>
  </si>
  <si>
    <t>Red's Best</t>
  </si>
  <si>
    <t>New Hampshire Coastal Adaptation Workgroup</t>
  </si>
  <si>
    <t>Rockingham County Conservation District</t>
  </si>
  <si>
    <t>Town of Salisbury, Mass.</t>
  </si>
  <si>
    <t>California Department of Fish and Wildlife (CA RESOURCES, CA DFG)</t>
  </si>
  <si>
    <t>Pacific Integrated Ocean Observing System (US DOC, NOAA, NOS, IOOS, PacIOOS)</t>
  </si>
  <si>
    <t>Waikiki Improvement Association</t>
  </si>
  <si>
    <t>Hyatt Regency Waikiki</t>
  </si>
  <si>
    <t>Pae Pae `O He`eia</t>
  </si>
  <si>
    <t>Hawaiian Learning Center</t>
  </si>
  <si>
    <t>University of Hawaii Foundation</t>
  </si>
  <si>
    <t>Maui Nui Marine Resource Council</t>
  </si>
  <si>
    <t>Maui Digital Bus, Alaka‘ina Foundation</t>
  </si>
  <si>
    <t>Napili Beach and Foundation</t>
  </si>
  <si>
    <t>University of Hawaii at Manoa, College of Social Sciences</t>
  </si>
  <si>
    <t>Ernest Nishizaki, President of Kyo-ya Hotels and Resorts</t>
  </si>
  <si>
    <t>Friends of Hanapepe Public Library</t>
  </si>
  <si>
    <t>Friends of North Shore Public Library</t>
  </si>
  <si>
    <t>Kauai Community Radio (KKCR)</t>
  </si>
  <si>
    <t>Kauai Surfrider Foundation</t>
  </si>
  <si>
    <t>Chieftess Kamakahelei Middle School</t>
  </si>
  <si>
    <t>Kauai County Department of Public Works</t>
  </si>
  <si>
    <t>Hawaii Lodging and Tourism Association</t>
  </si>
  <si>
    <t>Kauai County Council</t>
  </si>
  <si>
    <t>Champlain Basin Education Initiative</t>
  </si>
  <si>
    <t>Lewis Creek Association</t>
  </si>
  <si>
    <t>The University of Vermont Upward Bound</t>
  </si>
  <si>
    <t>Northern Forest Canoe Trail</t>
  </si>
  <si>
    <t>Pacifico Aquaculture in Ensenada, Mexico</t>
  </si>
  <si>
    <t>Duke Purcell</t>
  </si>
  <si>
    <t>National Park Service of American Samoa</t>
  </si>
  <si>
    <t>University of Hawaii at Manoa, Department of Ocean Resources Engineering</t>
  </si>
  <si>
    <t>University of Hawaii at Manoa, National Disaster Preparedness Training Center</t>
  </si>
  <si>
    <t>Texas A&amp;M University, Institute for Science, Technology, &amp; Public Policy, The Bush School of Government and Public Service (TAMU)</t>
  </si>
  <si>
    <t>International Ingredient Corporation</t>
  </si>
  <si>
    <t>Louisiana Crab Task Force</t>
  </si>
  <si>
    <t>OTHER PARTNERS</t>
  </si>
  <si>
    <t>Confederated Tribes of the Umatilla Indian Reservation</t>
  </si>
  <si>
    <t>University of Hawaii at Manoa, Office of the Vice Chancellor of Administration, Finance, and Operations (UHM)</t>
  </si>
  <si>
    <t>Lower Hood Canal Watershed Coalition</t>
  </si>
  <si>
    <t>Town of Old Saybrook, CT</t>
  </si>
  <si>
    <t>Motion Picture Marine-Porpoise Robotics</t>
  </si>
  <si>
    <t>Awaiaulu</t>
  </si>
  <si>
    <t>Malama Maunalua</t>
  </si>
  <si>
    <t>International Association of Plumbing and Mechanical Officials</t>
  </si>
  <si>
    <t>American Rainwater Catchment Systems Association</t>
  </si>
  <si>
    <t>Interface Engineering</t>
  </si>
  <si>
    <t>Hawaii Commission on Water Resource Management</t>
  </si>
  <si>
    <t>Hawaii Department of Health</t>
  </si>
  <si>
    <t>Maui Electric</t>
  </si>
  <si>
    <t>Sustainable Coastal Communities and Economies</t>
  </si>
  <si>
    <t>Safe and Sustainable Seafood</t>
  </si>
  <si>
    <t>Hazard-Resilient and Climate-Ready Coasts</t>
  </si>
  <si>
    <t>Education and Workforce Development</t>
  </si>
  <si>
    <t>Sustainable Coastal Development</t>
  </si>
  <si>
    <t>Hazard Resiliency in Coastal Communities</t>
  </si>
  <si>
    <t>Sustainable Coastal Tourism</t>
  </si>
  <si>
    <t>Sustainable Aquaculture and Fisheries</t>
  </si>
  <si>
    <t>Sustainable Aquaculture</t>
  </si>
  <si>
    <t>Healthy Coastal Ecosystems and Habitats</t>
  </si>
  <si>
    <t xml:space="preserve">Sustainable Fisheries and Aquaculture </t>
  </si>
  <si>
    <t xml:space="preserve">Resilient Communities and Economies </t>
  </si>
  <si>
    <t xml:space="preserve">Environmental Literacy and Workforce Development </t>
  </si>
  <si>
    <t xml:space="preserve">Healthy Coastal Ecosystems </t>
  </si>
  <si>
    <t xml:space="preserve">Sustainable Sports Fisheries and Aquaculture </t>
  </si>
  <si>
    <t>Resilient Basin Communities and Economies</t>
  </si>
  <si>
    <t xml:space="preserve">Environmental Literacy </t>
  </si>
  <si>
    <t>Resilient Ecosystem Processes and Responses</t>
  </si>
  <si>
    <t>Robust Communities and Economies</t>
  </si>
  <si>
    <t>Effective Environmental Science Education</t>
  </si>
  <si>
    <t>Resilient Communities</t>
  </si>
  <si>
    <t>Communities Preparing for a Changing Climate</t>
  </si>
  <si>
    <t>ENVIRONMENTAL LITERACY AND CAREER INITIATION</t>
  </si>
  <si>
    <t xml:space="preserve">HEALTHY COASTAL ECOSYSTEMS </t>
  </si>
  <si>
    <t>SUSTAINABLE COASTAL DEVELOPMENT</t>
  </si>
  <si>
    <t>SAFE AND SUSTAINABLE SEAFOOD SUPPLY</t>
  </si>
  <si>
    <t>HAZARD RESILIENCE IN COASTAL COMMUNITIES</t>
  </si>
  <si>
    <t>Enviormental Literacy and Workforce Development</t>
  </si>
  <si>
    <t>Healthy New York Coastal Ecosystems and Habitats</t>
  </si>
  <si>
    <t xml:space="preserve">Sustainable New York Fisheries and New York Seafood Businesses, including Aquaculture </t>
  </si>
  <si>
    <t>Resilient New York Communities and Economies</t>
  </si>
  <si>
    <t xml:space="preserve">Environmental Literacy and Workforce Development in New York </t>
  </si>
  <si>
    <t>Environmental Literacy and Workforce</t>
  </si>
  <si>
    <t xml:space="preserve">Healthy Ecosystems and Habitats </t>
  </si>
  <si>
    <t xml:space="preserve">Education and Workforce Development </t>
  </si>
  <si>
    <t xml:space="preserve">RELATED PROJECTS: </t>
  </si>
  <si>
    <t xml:space="preserve">KEYWORDS: </t>
  </si>
  <si>
    <t xml:space="preserve">MULTIPROGRAM? </t>
  </si>
  <si>
    <t xml:space="preserve">OTHER INFORMATION: </t>
  </si>
  <si>
    <t xml:space="preserve">DATA SHARING PLAN: </t>
  </si>
  <si>
    <t>(The Data Sharing Plan may be included in the Methodology section)</t>
  </si>
  <si>
    <t>Partner</t>
  </si>
  <si>
    <t>Focus Area</t>
  </si>
  <si>
    <t>FA ID</t>
  </si>
  <si>
    <t>Classification Code</t>
  </si>
  <si>
    <t xml:space="preserve">AFFILIATION LOOKUP. Use the search function to find your institutional affiliation. </t>
  </si>
  <si>
    <t>SEARCH TERMS:  Institution name contains:</t>
  </si>
  <si>
    <t>AND</t>
  </si>
  <si>
    <t>BUT NOT</t>
  </si>
  <si>
    <t>Oregon Migrant Education Office</t>
  </si>
  <si>
    <t>ID</t>
  </si>
  <si>
    <t>Healthy Coastal Ecosystems</t>
  </si>
  <si>
    <t>Sustainable Fisheries and Aquaculture</t>
  </si>
  <si>
    <t>Healthy Great Lakes Coastal Ecosystems</t>
  </si>
  <si>
    <t>Sustainable Fisheries and Aquaculture in the Great Lakes Region</t>
  </si>
  <si>
    <t>Resilient Great Lakes Communities and Economies</t>
  </si>
  <si>
    <t>Environmental Literacy and Workforce Development in the Great Lakes Region</t>
  </si>
  <si>
    <t>grant no</t>
  </si>
  <si>
    <t>amd no</t>
  </si>
  <si>
    <t>Healthy Oceans and Coasts</t>
  </si>
  <si>
    <t>Unknown</t>
  </si>
  <si>
    <t>GOVERNMENT</t>
  </si>
  <si>
    <t>Advanced BioNutrition Corporation</t>
  </si>
  <si>
    <t>NGO</t>
  </si>
  <si>
    <t>AE Fisheries</t>
  </si>
  <si>
    <t>INDUSTRY AND BUSINESS</t>
  </si>
  <si>
    <t>Agency for Toxic Substance and Disease Registry (US HHS)</t>
  </si>
  <si>
    <t>ACADEMIC INSTITUTION</t>
  </si>
  <si>
    <t>Agricultural Marketing Service (USDA)</t>
  </si>
  <si>
    <t>SEA GRANT PROGRAMS</t>
  </si>
  <si>
    <t>Agricultural Network Information Center (AgNIC)</t>
  </si>
  <si>
    <t>OTHER</t>
  </si>
  <si>
    <t>Agricultural University of Norway</t>
  </si>
  <si>
    <t>Agriculture in the Classroom</t>
  </si>
  <si>
    <t>Agriculture Research Service (USDA, ARS)</t>
  </si>
  <si>
    <t>AI Land Trust</t>
  </si>
  <si>
    <t>Akwesasne Task Force on the Environment</t>
  </si>
  <si>
    <t>Alabama Agricultural Experiment Station</t>
  </si>
  <si>
    <t>Alabama Aquatic Nuisance Species Task Force (ANS)</t>
  </si>
  <si>
    <t>Alabama Center for Estuarine Studies</t>
  </si>
  <si>
    <t>Alabama Clean Water Partnership</t>
  </si>
  <si>
    <t>Alabama Coastal Foundation</t>
  </si>
  <si>
    <t>Alabama Cooperative Extension System</t>
  </si>
  <si>
    <t>Alabama Department of Conservation and Natural Resources, Coastal Programs (AL DNR)</t>
  </si>
  <si>
    <t>Alabama Department of Conservation and Natural Resources, Division of Wildlife and Fisheries (AL DNR)</t>
  </si>
  <si>
    <t>Alabama Department of Conservation and Natural Resources, Marine Resource Division (AL DNR)</t>
  </si>
  <si>
    <t>Alabama Department of Education (AL ED)</t>
  </si>
  <si>
    <t>Alabama Department of Environmental Management (AL DEM)</t>
  </si>
  <si>
    <t>Alabama Department of Natural Resources (AL DNR)</t>
  </si>
  <si>
    <t>Alabama Department of Transportation (AL DOT)</t>
  </si>
  <si>
    <t>Alabama Fisheries Association</t>
  </si>
  <si>
    <t>Alabama Forestry Commission</t>
  </si>
  <si>
    <t>Alabama Gulf Coast Area Chamber of Commerce</t>
  </si>
  <si>
    <t>Alabama Gulf Coast Convention and Visitor’s Bureau</t>
  </si>
  <si>
    <t>Alabama Partners Against Litter</t>
  </si>
  <si>
    <t xml:space="preserve">TITLE: </t>
  </si>
  <si>
    <t xml:space="preserve">PROJECT STATUS: </t>
  </si>
  <si>
    <t xml:space="preserve">SUBPRROGRAM: </t>
  </si>
  <si>
    <t>Healthy Coastal Ecosystem</t>
  </si>
  <si>
    <t>The Coastal and Ocean Landscape</t>
  </si>
  <si>
    <t>Sustainable Coastal Development and Economy</t>
  </si>
  <si>
    <t>Hazard Resilience in Coastal Communities</t>
  </si>
  <si>
    <t>Scientific Literacy and Workforce Development</t>
  </si>
  <si>
    <t>Ocean Literacy and Workforce Development</t>
  </si>
  <si>
    <t xml:space="preserve">AFFIL. CODE: </t>
  </si>
  <si>
    <t xml:space="preserve">LAST YR FEDERAL: </t>
  </si>
  <si>
    <t>Alaska Department of Commerce, Community and Economic Development (AK DOC)</t>
  </si>
  <si>
    <t>Alaska Department of Education and Early Development (AK ED)</t>
  </si>
  <si>
    <t>Alaska Department of Environmental Conservation (AK DEC)</t>
  </si>
  <si>
    <t>Alaska Department of Fish and Game (AK DFG)</t>
  </si>
  <si>
    <t>Alaska Department of Natural Resources (AK DNR)</t>
  </si>
  <si>
    <t>Alaska Department of Natural Resources Division of Oil and Gas (AK DNR DOG)</t>
  </si>
  <si>
    <t>Alaska Department of Transportation (AK DOT)</t>
  </si>
  <si>
    <t>Alaska Division of Emergency Services (AK DES)</t>
  </si>
  <si>
    <t>Alaska Division of Governmental Coordination Coastal Zone Management Program (AK CZMP)</t>
  </si>
  <si>
    <t>Alaska Division of Homeland Security and Emergency Management (AK DHS and EM)</t>
  </si>
  <si>
    <t>Alaska Draggers Association</t>
  </si>
  <si>
    <t>Alaska Fisheries Development Foundation</t>
  </si>
  <si>
    <t>Alaska Fisheries Revitalization Strategy</t>
  </si>
  <si>
    <t>Alaska Fisheries Science Center (US DOC, NOAA, NMFS)</t>
  </si>
  <si>
    <t>Alaska Fishermen’s Union</t>
  </si>
  <si>
    <t>Alaska Fishing Industry Relief Mission</t>
  </si>
  <si>
    <t>Alaska Forum for Environmental Responsibility</t>
  </si>
  <si>
    <t>Alaska Groundfish Data Bank</t>
  </si>
  <si>
    <t>Alaska Groundfish Forum</t>
  </si>
  <si>
    <t>Alaska Legislative Salmon Industry Task Force</t>
  </si>
  <si>
    <t>Alaska Longline Fishermen's Association</t>
  </si>
  <si>
    <t>Alaska Marine Conservation Council</t>
  </si>
  <si>
    <t>Alaska Marine Safety Education Association</t>
  </si>
  <si>
    <t>Alaska Natural History Association</t>
  </si>
  <si>
    <t>Alaska Natural Resource and Outdoor Education</t>
  </si>
  <si>
    <t>Alaska Ocean Observing System (AOOS)</t>
  </si>
  <si>
    <t>Alaska Oceans Network</t>
  </si>
  <si>
    <t>Alaska Oceans Program</t>
  </si>
  <si>
    <t>Alaska Office of Boating Safety</t>
  </si>
  <si>
    <t>Alaska Pacific University (APU)</t>
  </si>
  <si>
    <t>Resilient Communities and Economies</t>
  </si>
  <si>
    <t>Environmental Literacy and Workforce Development</t>
  </si>
  <si>
    <t>Healthy Coastal and Marine Ecosystems (HCME)</t>
  </si>
  <si>
    <t>Resilient Coastal Communities (RCC)</t>
  </si>
  <si>
    <t>Safe and Sustainable Fisheries &amp; Seafood Supply (SSFS)</t>
  </si>
  <si>
    <t>Education, Training and Public Information</t>
  </si>
  <si>
    <t>Healthy Coastal Ecosystems and Economy</t>
  </si>
  <si>
    <t>Seafood Production and Consumption</t>
  </si>
  <si>
    <t>Hazard Resilient Coastal Communities</t>
  </si>
  <si>
    <t>Ocean and Coastal Literacy and Workforce Development</t>
  </si>
  <si>
    <t>Adopt-a-Wetlands</t>
  </si>
  <si>
    <t>Alaska Wildlife Alliance</t>
  </si>
  <si>
    <t>Alba Middle School</t>
  </si>
  <si>
    <t>Albemarle-Pamlico National Estuary Program (US EPA, NEP)</t>
  </si>
  <si>
    <t>Alderbrook Resort and Spa</t>
  </si>
  <si>
    <t>Aldo Leopold Wilderness Research Institute</t>
  </si>
  <si>
    <t>Aleut Corporation</t>
  </si>
  <si>
    <t>Aleutian Pribilof Island Association</t>
  </si>
  <si>
    <t>Aleutian Pribilof Island Community Development Association</t>
  </si>
  <si>
    <t>Alex C. Walker Foundation</t>
  </si>
  <si>
    <t>Algoma City Department of Recreation</t>
  </si>
  <si>
    <t>Alki Salmon Team</t>
  </si>
  <si>
    <t>Alliance for Coastal Technology</t>
  </si>
  <si>
    <t>Alliance for the Chesapeake Bay</t>
  </si>
  <si>
    <t>Alliance for the Great Lakes</t>
  </si>
  <si>
    <t>Al-Lou’s Fish</t>
  </si>
  <si>
    <t>Alltech Inc.</t>
  </si>
  <si>
    <t>Alma Bryant High School</t>
  </si>
  <si>
    <t>Alpena-Montmorency-Alcona ESD</t>
  </si>
  <si>
    <t>Altamaha Riverkeeper</t>
  </si>
  <si>
    <t>Alternatives Northwest</t>
  </si>
  <si>
    <t>Alutiiq Pride Shellfish Hatchery</t>
  </si>
  <si>
    <t>Amazon</t>
  </si>
  <si>
    <t>American Academy of Family Physicians</t>
  </si>
  <si>
    <t>American Association for the Study of Liver Diseases</t>
  </si>
  <si>
    <t>American Association of Clinical Endocrinologists</t>
  </si>
  <si>
    <t>American Association for the Advancement of Science (AAAS)</t>
  </si>
  <si>
    <t>American Association of University Women</t>
  </si>
  <si>
    <t>American Bird Conservancy</t>
  </si>
  <si>
    <t>American Bureau of Shipping</t>
  </si>
  <si>
    <t>American Cetacean Society</t>
  </si>
  <si>
    <t>American College of Emergency Physicians</t>
  </si>
  <si>
    <t>American College of Gastroenterology</t>
  </si>
  <si>
    <t>American Culinary Federation</t>
  </si>
  <si>
    <t>American Farm Trust</t>
  </si>
  <si>
    <t>American Fisheries Association</t>
  </si>
  <si>
    <t>American Fisheries Society (AFS)</t>
  </si>
  <si>
    <t>American Gastroenterological Association</t>
  </si>
  <si>
    <t>American Institute of Architects Honolulu Chapter</t>
  </si>
  <si>
    <t>American Meteorological Society (AMS)</t>
  </si>
  <si>
    <t>Alabama Seafood Association</t>
  </si>
  <si>
    <t xml:space="preserve">PI: </t>
  </si>
  <si>
    <t xml:space="preserve">AFFILIATION: </t>
  </si>
  <si>
    <t xml:space="preserve">ICODE: </t>
  </si>
  <si>
    <t>REV. DATE:</t>
  </si>
  <si>
    <t>INIT. DATE:</t>
  </si>
  <si>
    <t>COMPL. DATE:</t>
  </si>
  <si>
    <t xml:space="preserve">EFFORT: </t>
  </si>
  <si>
    <t xml:space="preserve">2nd PI: </t>
  </si>
  <si>
    <t xml:space="preserve">3rd PI: </t>
  </si>
  <si>
    <t xml:space="preserve">4th PI: </t>
  </si>
  <si>
    <t xml:space="preserve">PARTNERS: </t>
  </si>
  <si>
    <t>(Primary Code First)</t>
  </si>
  <si>
    <t xml:space="preserve">CLASSIFICATION CODES: </t>
  </si>
  <si>
    <t xml:space="preserve">FOCUS AREAS: </t>
  </si>
  <si>
    <t>(Primary Focus Area First)</t>
  </si>
  <si>
    <t xml:space="preserve">OBJECTIVES: </t>
  </si>
  <si>
    <t xml:space="preserve">METHODOLOGY: </t>
  </si>
  <si>
    <t xml:space="preserve">RATIONALE: </t>
  </si>
  <si>
    <t xml:space="preserve">LAST YR MATCH: </t>
  </si>
  <si>
    <t xml:space="preserve">PARENT PROJECTS: </t>
  </si>
  <si>
    <t xml:space="preserve">INSTITUTION (Program): </t>
  </si>
  <si>
    <t>National Office does not track these fields:</t>
  </si>
  <si>
    <t xml:space="preserve">FEDERAL $ REQUEST: </t>
  </si>
  <si>
    <t xml:space="preserve">MATCH $: </t>
  </si>
  <si>
    <t>Alaska Conservation Foundation</t>
  </si>
  <si>
    <t>American Society of Limnology and Oceanography (ASLO)</t>
  </si>
  <si>
    <t>American Society of Pharmacognosy</t>
  </si>
  <si>
    <t>American Veterinary Medical Association</t>
  </si>
  <si>
    <t>American Water Resources Association</t>
  </si>
  <si>
    <t>American Waterways Association - West Coast Towboat Industry</t>
  </si>
  <si>
    <t>American Waterways Operators</t>
  </si>
  <si>
    <t>AMI Consulting Engineers</t>
  </si>
  <si>
    <t>AmTest Laboratories</t>
  </si>
  <si>
    <t>Anacostia Watershed Association</t>
  </si>
  <si>
    <t>Anchorage International Airport</t>
  </si>
  <si>
    <t>Anchorage School District</t>
  </si>
  <si>
    <t>Anita Purves Nature Center</t>
  </si>
  <si>
    <t>Apostle Islands National Lakeshore, National Park Service (US DOI, NPS)</t>
  </si>
  <si>
    <t>Apostle Islands Sport Fisherman Assn.</t>
  </si>
  <si>
    <t>Appalachian State University (AppState)</t>
  </si>
  <si>
    <t>Applied Research Associates Bachem</t>
  </si>
  <si>
    <t>Applied Sustainable Aquaculture</t>
  </si>
  <si>
    <t>Applied Technology and Management, Inc.</t>
  </si>
  <si>
    <t>Aqua Bounty Pacific, Inc., San Diego, California</t>
  </si>
  <si>
    <t>Aquaculture Center of the Florida Keys, Inc.</t>
  </si>
  <si>
    <t>Aquaculture Demonstration Facility</t>
  </si>
  <si>
    <t>Aquaculture Industry</t>
  </si>
  <si>
    <t>Aqualider Maricultura Ltda.</t>
  </si>
  <si>
    <t>Aquarion Water Company</t>
  </si>
  <si>
    <t>Aquarium of Niagara</t>
  </si>
  <si>
    <t>Aquarium Pharmaceuticals, Inc.</t>
  </si>
  <si>
    <t>AquaTechnics, Inc.</t>
  </si>
  <si>
    <t>Aquatic Control Technology</t>
  </si>
  <si>
    <t>Aquatic Farms</t>
  </si>
  <si>
    <t>Aquatic Invasive Species, Mid-Atlantic Regional Panel (AIS)</t>
  </si>
  <si>
    <t>Aquatic Nuisance Species Task Force (ANS)</t>
  </si>
  <si>
    <t>Aquatic Plant Management Society</t>
  </si>
  <si>
    <t>Aquidneck Island Planning Commission</t>
  </si>
  <si>
    <t>Aquionics, Inc</t>
  </si>
  <si>
    <t>Arcadia Point Seafoods</t>
  </si>
  <si>
    <t>Arctic Region Super-computing Center</t>
  </si>
  <si>
    <t>Arctic Studies Center, Smithsonian Institution (SI)</t>
  </si>
  <si>
    <t>found?</t>
  </si>
  <si>
    <t>UNKNOWN</t>
  </si>
  <si>
    <t>29 Radio Stations that carry Sea Talk</t>
  </si>
  <si>
    <t>LOCAL</t>
  </si>
  <si>
    <t>A Living Museum</t>
  </si>
  <si>
    <t>STATE</t>
  </si>
  <si>
    <t>A.S. Fiskevegn</t>
  </si>
  <si>
    <t>REGIONAL</t>
  </si>
  <si>
    <t>A-1 Quality Designs</t>
  </si>
  <si>
    <t>FEDERAL or NATIONAL</t>
  </si>
  <si>
    <t>AAA Septic Service</t>
  </si>
  <si>
    <t>INTERNATIONAL</t>
  </si>
  <si>
    <t>ABC Mussel Company, Ltd.</t>
  </si>
  <si>
    <t>TRIBAL</t>
  </si>
  <si>
    <t>ABC Research Co.</t>
  </si>
  <si>
    <t>Abt Associates, Inc.</t>
  </si>
  <si>
    <t>Acadia National Park</t>
  </si>
  <si>
    <t>Alaska Vocational Technical Education Center</t>
  </si>
  <si>
    <t>Alaska Tide Book Company</t>
  </si>
  <si>
    <t>Alaska Underwater Science Foundation</t>
  </si>
  <si>
    <t>Association for the Protection of Hammersley, Eld and Totten Inlets</t>
  </si>
  <si>
    <t>Association of Food and Drug Officials (AFDO)</t>
  </si>
  <si>
    <t>Association of Minnesota Counties</t>
  </si>
  <si>
    <t>Association of Natural Resource Extension Professionals</t>
  </si>
  <si>
    <t>Association Réunionnaise de Development de l'Aquaculture (ARDA)</t>
  </si>
  <si>
    <t>Astoria Fire Department</t>
  </si>
  <si>
    <t>Atlanta Regional Commission</t>
  </si>
  <si>
    <t>Atlantic Boat and Yacht Trades School</t>
  </si>
  <si>
    <t>Atlantic Seabass Inc.</t>
  </si>
  <si>
    <t>Atlantic States Marine Fisheries Commission (ASMFC)</t>
  </si>
  <si>
    <t>Atomic Shellfish</t>
  </si>
  <si>
    <t>At-Sea Processors Association</t>
  </si>
  <si>
    <t>Auburn University (AU)</t>
  </si>
  <si>
    <t>Audubon Society</t>
  </si>
  <si>
    <t>Auke Bay Laboratory (US DOC, NOAA, NMFS)</t>
  </si>
  <si>
    <t>Australian Antarctic Division</t>
  </si>
  <si>
    <t>Avery Point campus administration, University of Connecticut (UCONN)</t>
  </si>
  <si>
    <t>Avure Technologies, Inc.</t>
  </si>
  <si>
    <t>Aylesworth Foundation</t>
  </si>
  <si>
    <t>B.E. Feist</t>
  </si>
  <si>
    <t>Babylon Town Sport Fishing Education Center</t>
  </si>
  <si>
    <t>Bad River Tribe of Lake Superior Chippewa</t>
  </si>
  <si>
    <t>Bainbridge Island Land Trust</t>
  </si>
  <si>
    <t>Baird and Associates</t>
  </si>
  <si>
    <t>Bait Association of Ontario</t>
  </si>
  <si>
    <t>Baja Naval</t>
  </si>
  <si>
    <t>Baker Fishery, Inc.</t>
  </si>
  <si>
    <t>Baldwin and Mobile County Soil and Water Conservation Districts</t>
  </si>
  <si>
    <t>Baldwin-Wallace College</t>
  </si>
  <si>
    <t>Ball State University (BSU)</t>
  </si>
  <si>
    <t>Baltimore Department of Transportation (Balt. DOT)</t>
  </si>
  <si>
    <t>Bandon Mariculture</t>
  </si>
  <si>
    <t>Barbare Brothers, Inc.</t>
  </si>
  <si>
    <t>Barnes and Noble</t>
  </si>
  <si>
    <t>Barrierisland.net</t>
  </si>
  <si>
    <t>Barrow Arctic Science Consortium</t>
  </si>
  <si>
    <t>Bass Haven</t>
  </si>
  <si>
    <t>Alabama Water Watch Association</t>
  </si>
  <si>
    <t>Alabama-Mississippi Clean Marina Program</t>
  </si>
  <si>
    <t>Alaska Aerospace Development Corporation</t>
  </si>
  <si>
    <t>Alaska Aqua Farms</t>
  </si>
  <si>
    <t>Alaska Association of Harbormasters and Port Administrators</t>
  </si>
  <si>
    <t>Alaska Center for the Environment</t>
  </si>
  <si>
    <t>Alaska Coastal Management Program Division of Governmental Coordination</t>
  </si>
  <si>
    <t>Alaska Commercial Fisheries Entry Commission</t>
  </si>
  <si>
    <t>Alaska Commercial Fishing and Agriculture Bank</t>
  </si>
  <si>
    <t>Alaska Community Action on Toxics</t>
  </si>
  <si>
    <t>American Society of Civil Engineers, Dredging Team (ASCE, DT)</t>
  </si>
  <si>
    <t>Beijer International Institute of Ecological Economics, Stockholm, Sweden</t>
  </si>
  <si>
    <t>Bell’s Fisheries</t>
  </si>
  <si>
    <t>Bellingham Cold Storage</t>
  </si>
  <si>
    <t>Bennett-Martinen Tidelands</t>
  </si>
  <si>
    <t>Bering Sea Fishermen’s Association</t>
  </si>
  <si>
    <t>Bermuda Biological Station for Research</t>
  </si>
  <si>
    <t>Bernie’s Conch</t>
  </si>
  <si>
    <t>Bevan's Oyster Company</t>
  </si>
  <si>
    <t>BHP Billiton, Limited</t>
  </si>
  <si>
    <t>Big Bay de Noc Fishery</t>
  </si>
  <si>
    <t>Big Stone Bay Fish Company</t>
  </si>
  <si>
    <t>Bigelow Laboratory for Ocean Sciences</t>
  </si>
  <si>
    <t>Bill Russell Company</t>
  </si>
  <si>
    <t>BioFlorida</t>
  </si>
  <si>
    <t>Biological Resources Division National Center (US DOI, USGS)</t>
  </si>
  <si>
    <t>Biological Resources Division, Ohio State (US DOI, USGS)</t>
  </si>
  <si>
    <t>Biological Science</t>
  </si>
  <si>
    <t>University of Maryland, Biology Department (UMD)</t>
  </si>
  <si>
    <t>Biotechnology Industry Organization</t>
  </si>
  <si>
    <t>bird conservation organizations</t>
  </si>
  <si>
    <t>Bistro By-The-Sea</t>
  </si>
  <si>
    <t>BJ Seafood Farm</t>
  </si>
  <si>
    <t>Blau Oyster Company</t>
  </si>
  <si>
    <t>B-Line Construction</t>
  </si>
  <si>
    <t>Blue Bear Productions</t>
  </si>
  <si>
    <t>Blue Green Golf Development</t>
  </si>
  <si>
    <t>Blue Ocean Institute</t>
  </si>
  <si>
    <t>Blue Ocean Society</t>
  </si>
  <si>
    <t>Blue Ridge Aquaculture</t>
  </si>
  <si>
    <t>Blue Talon Bistro</t>
  </si>
  <si>
    <t>Blue Water Condominiums</t>
  </si>
  <si>
    <t>Blue Water Science</t>
  </si>
  <si>
    <t>Blue, Land, Water Interface</t>
  </si>
  <si>
    <t>Board Of Cooperative Educational Services of Nassau County (Nassau BOCES)</t>
  </si>
  <si>
    <t>Board of the Friends of Shepard State Park</t>
  </si>
  <si>
    <t>Boat U.S.</t>
  </si>
  <si>
    <t>Boating Industry Association of upstate New York</t>
  </si>
  <si>
    <t>Arctic Yukon Kuskokwim Sustainable</t>
  </si>
  <si>
    <t>Arizona Game and Fish Department</t>
  </si>
  <si>
    <t>Alaska Regional Marine Research Program (US DOC, NOAA, OAR, NSGCP, RMRP)</t>
  </si>
  <si>
    <t>Alaska Regional Office (US DOC, NOAA, NMFS)</t>
  </si>
  <si>
    <t>Alaska Science and Technology Foundation</t>
  </si>
  <si>
    <t>Alaska Science Consortium</t>
  </si>
  <si>
    <t>Alaska Sea Otter and Steller Sea Lion Commission</t>
  </si>
  <si>
    <t>Alaska Seafood Interna-tional</t>
  </si>
  <si>
    <t>Alaska Seafood Marketing Institute</t>
  </si>
  <si>
    <t>Alaska SeaLife Center</t>
  </si>
  <si>
    <t>Alaska Shellfish Growers Association</t>
  </si>
  <si>
    <t>Alaska Small Business Development Center</t>
  </si>
  <si>
    <t>Bridgeport Regional Vocational Aquaculture School</t>
  </si>
  <si>
    <t>Brigham and Women's Hospital</t>
  </si>
  <si>
    <t>Bristol Bay Economic Development Corporation</t>
  </si>
  <si>
    <t>Bristol Bay Native Association</t>
  </si>
  <si>
    <t>Bristol Bay Science and Research Institute</t>
  </si>
  <si>
    <t>British Columbia Association of Salmon Farmers, Canada</t>
  </si>
  <si>
    <t>British Columbia Centre for Disease Control, Canada</t>
  </si>
  <si>
    <t>British Columbia Ministry of Fisheries, Canada</t>
  </si>
  <si>
    <t>British Columbia Shellfish Growers Association, Canada</t>
  </si>
  <si>
    <t>Brookhaven National Laboratory</t>
  </si>
  <si>
    <t>Brookhaven Science Associates</t>
  </si>
  <si>
    <t>Brookings Fishery Committee</t>
  </si>
  <si>
    <t>Brown University (BROWN)</t>
  </si>
  <si>
    <t>Bryan County</t>
  </si>
  <si>
    <t>Bryn Athyn College</t>
  </si>
  <si>
    <t>Buffalo District (DoD, Army, USACE)</t>
  </si>
  <si>
    <t>Building Industry Association</t>
  </si>
  <si>
    <t>Bulan's Boatyard</t>
  </si>
  <si>
    <t>Bumblebee Foods LLC</t>
  </si>
  <si>
    <t>Bureau of Indian Affairs (US DOI, BIA)</t>
  </si>
  <si>
    <t>Bureau of Land Management (US DOI, BLM)</t>
  </si>
  <si>
    <t>Butch's Bulldozing</t>
  </si>
  <si>
    <t>C. E. Lindsay Oyster Farm</t>
  </si>
  <si>
    <t>Cabrillo Marine Aquarium</t>
  </si>
  <si>
    <t>Calcasieu Parish Planning Department</t>
  </si>
  <si>
    <t>Calcasieu Parish School Board</t>
  </si>
  <si>
    <t>CalFed Bay-Delta Authority</t>
  </si>
  <si>
    <t>California Aquaculture Association</t>
  </si>
  <si>
    <t>California Association of Harbor Masters and Port Captains</t>
  </si>
  <si>
    <t>California Association of Port Authorities</t>
  </si>
  <si>
    <t>California Coastal Coalition</t>
  </si>
  <si>
    <t>California Coastal Commission (CA RESOURCES, CCC)</t>
  </si>
  <si>
    <t>California Coastal Conservancy</t>
  </si>
  <si>
    <t>California Coastal Invasive Species Center (AIS)</t>
  </si>
  <si>
    <t>California Cooperative Oceanic Fisheries Investigation (CalCOFI)</t>
  </si>
  <si>
    <t>Bass Pro Shops</t>
  </si>
  <si>
    <t>Bates College</t>
  </si>
  <si>
    <t>Pacific Northwest National Laboratory, Marine Sciences Laboratory (US DOE)</t>
  </si>
  <si>
    <t>Battery Park Marina</t>
  </si>
  <si>
    <t>American Nursery Landscape Association</t>
  </si>
  <si>
    <t>American Samoa Department of Education (AS ED)</t>
  </si>
  <si>
    <t>American Samoa Government Coral Reef Advisory Group</t>
  </si>
  <si>
    <t>American Samoa Resource, Conservation and Development Council</t>
  </si>
  <si>
    <t>American School for the Deaf</t>
  </si>
  <si>
    <t>American Society of Civil Engineers (ASCE)</t>
  </si>
  <si>
    <t>American Society of Civil Engineers, Coastal Practice Team (ASCE, CPT)</t>
  </si>
  <si>
    <t>California Department of Pesticide Regulation (CA CDPR)</t>
  </si>
  <si>
    <t>California Department of Water Resources (CA RESOURCES, CA DWR)</t>
  </si>
  <si>
    <t>California Environmental Protection Agency (CA CalEPA)</t>
  </si>
  <si>
    <t>California Fisheries and Seafood Institute</t>
  </si>
  <si>
    <t>California Ocean Science Trust</t>
  </si>
  <si>
    <t>California Office of Oil Spill Prevention and Response (CA RESOURCES)</t>
  </si>
  <si>
    <t>California Polytechnic State University, San Luis Obispo (Cal Poly)</t>
  </si>
  <si>
    <t>California Regional Water Quality Board</t>
  </si>
  <si>
    <t>California Resources Agency</t>
  </si>
  <si>
    <t>California Salmon Council</t>
  </si>
  <si>
    <t>California Science Center</t>
  </si>
  <si>
    <t>California Sea Urchin Commission</t>
  </si>
  <si>
    <t>California Shore and Beach Preservation Association</t>
  </si>
  <si>
    <t>California State Assembly</t>
  </si>
  <si>
    <t>California State Lands Commission</t>
  </si>
  <si>
    <t>California State Lands Commission (CA RESOURCES)</t>
  </si>
  <si>
    <t>California State Parks</t>
  </si>
  <si>
    <t>California State Senate</t>
  </si>
  <si>
    <t>California State University (CSU)</t>
  </si>
  <si>
    <t>California State University Maritime Academy (CSU)</t>
  </si>
  <si>
    <t>California State University, Fresno (CSUFresno)</t>
  </si>
  <si>
    <t>California State University, Fullerton (CSUF)</t>
  </si>
  <si>
    <t>California State University, Long Beach (CSULB)</t>
  </si>
  <si>
    <t>College of Natural Sciences and Mathematics, California State University, Long Beach (CSULB)</t>
  </si>
  <si>
    <t>Ocean Studies Institute, California State University, Long Beach (CSULB)</t>
  </si>
  <si>
    <t>California State University, Los Angeles (CSULA)</t>
  </si>
  <si>
    <t>California State University, Monterey Bay (CSUMB)</t>
  </si>
  <si>
    <t>Tiburon Marine Laboratory, California State University, San Francisco  (CSUSF)</t>
  </si>
  <si>
    <t>Bodega Marine Laboratory, University of California, Davis (UCD BML)</t>
  </si>
  <si>
    <t>Bodin Fisheries</t>
  </si>
  <si>
    <t>Bolsa Chica Reserve</t>
  </si>
  <si>
    <t>Bon Secour Fisheries Inc.</t>
  </si>
  <si>
    <t>Armstrong Atlantic State University (AASU)</t>
  </si>
  <si>
    <t>Arrow Excavating</t>
  </si>
  <si>
    <t>Arrow Septic Service</t>
  </si>
  <si>
    <t>Arrowhead Regional Development Commission</t>
  </si>
  <si>
    <t>Arrowhead Water Quality Team</t>
  </si>
  <si>
    <t>Ashland City Engineer</t>
  </si>
  <si>
    <t>Ashland County</t>
  </si>
  <si>
    <t>Ashland Fishery Resources Office (US DOI, FWS)</t>
  </si>
  <si>
    <t>Asia Pacific Economic Group</t>
  </si>
  <si>
    <t>Asociacion ANAI</t>
  </si>
  <si>
    <t>Associated Packaging Technologies</t>
  </si>
  <si>
    <t>Association County Commissioners of Georgia (ACCG)</t>
  </si>
  <si>
    <t>Cape Hatteras National Seashore, National Park Service (US DOI, NPS)</t>
  </si>
  <si>
    <t>Cape May County</t>
  </si>
  <si>
    <t>Capitol Land Trust</t>
  </si>
  <si>
    <t>Caribbean Marine Research Center</t>
  </si>
  <si>
    <t>Carlson Media</t>
  </si>
  <si>
    <t>Carolina Fisheries</t>
  </si>
  <si>
    <t>Carolinas Beach Vitex Task Force</t>
  </si>
  <si>
    <t>Carolinas Coastal Ocean Observing and Prediction System (Caro-COOPS)</t>
  </si>
  <si>
    <t>Caroline County Commissioners</t>
  </si>
  <si>
    <t>Caroline County Municipalities</t>
  </si>
  <si>
    <t>Carroll College</t>
  </si>
  <si>
    <t>Carteret Catch, Morehead City</t>
  </si>
  <si>
    <t>Carteret Community College</t>
  </si>
  <si>
    <t>Carteret County Chamber of Commerce</t>
  </si>
  <si>
    <t>Carteret County Chapter of the American Culinary Federation</t>
  </si>
  <si>
    <t>Carteret County Economic Development Council</t>
  </si>
  <si>
    <t>Carteret County Fishermen's Association</t>
  </si>
  <si>
    <t>Carteret County Shore Protection Office</t>
  </si>
  <si>
    <t>Casco Bay Estuary Project</t>
  </si>
  <si>
    <t>Case Western Reserve University (CASE)</t>
  </si>
  <si>
    <t>Casey’s Seafood</t>
  </si>
  <si>
    <t>Castaway Bay</t>
  </si>
  <si>
    <t>Caw Caw Interpretative Center</t>
  </si>
  <si>
    <t>Cedar Point Amusement Park</t>
  </si>
  <si>
    <t>Cedar Point Marina</t>
  </si>
  <si>
    <t>Census for Marine Life (CoML)</t>
  </si>
  <si>
    <t>Center for Alaskan Coastal Studies</t>
  </si>
  <si>
    <t>Center for Great Lakes Environmental Education</t>
  </si>
  <si>
    <t>Center for Heritage Resources Study</t>
  </si>
  <si>
    <t>Center for Marine Conservation</t>
  </si>
  <si>
    <t>Center for Tropical and Subtropical Aquaculture</t>
  </si>
  <si>
    <t>Center for Watershed Protection</t>
  </si>
  <si>
    <t>Center of Excellence for Great Lakes and Human Health (US DOC, NOAA, OAR, GLERL, CEGLHH)</t>
  </si>
  <si>
    <t>Centers for Ocean Sciences Education Excellence (COSEE)</t>
  </si>
  <si>
    <t>Central American University</t>
  </si>
  <si>
    <t>Central Bering Sea Fishermen’s Association</t>
  </si>
  <si>
    <t>California Department of Boating and Waterways (CA RESOURCES, CA DBW)</t>
  </si>
  <si>
    <t>California Department of Conservation (CA RESOURCES, CA CONSERVATION)</t>
  </si>
  <si>
    <t>Bay Center Mariculture Company</t>
  </si>
  <si>
    <t>Bay Foundation of Morro Bay</t>
  </si>
  <si>
    <t>Bay Mills Tribe</t>
  </si>
  <si>
    <t>Bayfield County</t>
  </si>
  <si>
    <t>Bay-Lake Regional Planning Commission</t>
  </si>
  <si>
    <t>Bayou LaBatre Chamber of Commerce</t>
  </si>
  <si>
    <t>Bayou Segnette Boaters Association</t>
  </si>
  <si>
    <t>Baywater, Inc.</t>
  </si>
  <si>
    <t>Beaufort Lab (US DOC, NOAA, NMFS, SEFSC)</t>
  </si>
  <si>
    <t>Beaver Park Marina</t>
  </si>
  <si>
    <t>Beaver Park North</t>
  </si>
  <si>
    <t>Bechtel Power Company</t>
  </si>
  <si>
    <t>Chemeketa Community College</t>
  </si>
  <si>
    <t>Cherrystone Aquafarms</t>
  </si>
  <si>
    <t>Chesapeake Bay Field Office (US DOI, FWS)</t>
  </si>
  <si>
    <t>Chesapeake Bay Foundation</t>
  </si>
  <si>
    <t>Chesapeake Bay Governor’s School</t>
  </si>
  <si>
    <t>Chesapeake Bay National Estuarine Research Reserve (US DOC, NOAA, NOS, NERRS)</t>
  </si>
  <si>
    <t>Chesapeake Bay NEMO</t>
  </si>
  <si>
    <t>Chesapeake Bay Program</t>
  </si>
  <si>
    <t>Chesapeake Bay Region Technical Center for Excellence</t>
  </si>
  <si>
    <t>Chesapeake Bay Trust</t>
  </si>
  <si>
    <t>Chevron</t>
  </si>
  <si>
    <t>Chevron Refineries</t>
  </si>
  <si>
    <t>Chewonki Foundation</t>
  </si>
  <si>
    <t>Chicago Botanic Garden</t>
  </si>
  <si>
    <t>Chicago Department of the Environment</t>
  </si>
  <si>
    <t>Chicago District (DoD, Army, USACE)</t>
  </si>
  <si>
    <t>Chicago Park District</t>
  </si>
  <si>
    <t>Chicago Public Schools</t>
  </si>
  <si>
    <t>Chicago State University (CSU)</t>
  </si>
  <si>
    <t>Chicago Wilderness</t>
  </si>
  <si>
    <t>Chignik Salmon Cooperative</t>
  </si>
  <si>
    <t>Chinese Academy of Sciences</t>
  </si>
  <si>
    <t>Chippewa Ottawa Resources Authority (CORA)</t>
  </si>
  <si>
    <t>Chris Woolaway and Associates, LLC</t>
  </si>
  <si>
    <t>Christie Printing Company</t>
  </si>
  <si>
    <t>Chuckanut Shellfish, Inc.</t>
  </si>
  <si>
    <t>Citizens of Kitsap County</t>
  </si>
  <si>
    <t>City and County of Honolulu, Board of Water Supply</t>
  </si>
  <si>
    <t>City and County of Honolulu, Department of Environmental Services</t>
  </si>
  <si>
    <t>City and County of Honolulu, Office of the Mayor</t>
  </si>
  <si>
    <t>City and County of Honolulu, Water Safety Division</t>
  </si>
  <si>
    <t>City and County of Honolulu, Design and Construction</t>
  </si>
  <si>
    <t>City and County of Honolulu, Environmental Services</t>
  </si>
  <si>
    <t>City and County of Honolulu, Parks and Recreation Department</t>
  </si>
  <si>
    <t>City and County of Honolulu, Planning Department</t>
  </si>
  <si>
    <t>City of Arcata, CA</t>
  </si>
  <si>
    <t>City of Ashtabula, OH</t>
  </si>
  <si>
    <t>City of Biloxi, MS</t>
  </si>
  <si>
    <t>Department of Biological Sciences, California State Univserity, Long Beach (CSULB)</t>
  </si>
  <si>
    <t>California State Water Resources Control Board</t>
  </si>
  <si>
    <t>Bon Secour National Wildlife Refuge (US DOI, FWS, NWRS)</t>
  </si>
  <si>
    <t>Bornstein Seafoods</t>
  </si>
  <si>
    <t>BowUS DOIn College Coastal Studies Center,,,,,</t>
  </si>
  <si>
    <t>Bowling Green State University (BGSU)</t>
  </si>
  <si>
    <t>Boy Scouts of America (BSA)</t>
  </si>
  <si>
    <t>Brainerd Area Chamber of Commerce</t>
  </si>
  <si>
    <t>Brantley County</t>
  </si>
  <si>
    <t>Kitsap Sun</t>
  </si>
  <si>
    <t>Brenner Marine, Toledo</t>
  </si>
  <si>
    <t>Brenner Oyster Company</t>
  </si>
  <si>
    <t>Bridgeport and Port Jefferson Steamboat Co.</t>
  </si>
  <si>
    <t>Capable Construction Company</t>
  </si>
  <si>
    <t>City of Huron, OH Boat Basin</t>
  </si>
  <si>
    <t>City of Laguna Beach, CA</t>
  </si>
  <si>
    <t>City of Lorain, OH</t>
  </si>
  <si>
    <t>City of Los Angeles, CA Bureau of Sanitation</t>
  </si>
  <si>
    <t>City of Los Angeles, CA Environmental Monitoring Division</t>
  </si>
  <si>
    <t>City of Los Angeles, CA Hyperion Sewage Treatment Plant</t>
  </si>
  <si>
    <t>City of Los Angeles, CA Public Works Agency</t>
  </si>
  <si>
    <t>City of Malibu, CA</t>
  </si>
  <si>
    <t>City of Mentor, OH</t>
  </si>
  <si>
    <t>City of Moss Point, MS</t>
  </si>
  <si>
    <t>City of New York, NY Department of Environmental Protection (NYC DEP)</t>
  </si>
  <si>
    <t>City of Newport Beach, CA</t>
  </si>
  <si>
    <t>City of Newport, RI</t>
  </si>
  <si>
    <t>City of Ocean Springs, MS</t>
  </si>
  <si>
    <t>City of Oxnard, CA</t>
  </si>
  <si>
    <t>City of Pawtucket, RI</t>
  </si>
  <si>
    <t>City of Port Clinton, OH</t>
  </si>
  <si>
    <t>City of Port Hueneme, CA</t>
  </si>
  <si>
    <t>City of Proctor, MN</t>
  </si>
  <si>
    <t>City of Providence, RI</t>
  </si>
  <si>
    <t>City of Salem, MA</t>
  </si>
  <si>
    <t>City of San Clemente, CA</t>
  </si>
  <si>
    <t>City of San Diego, CA</t>
  </si>
  <si>
    <t>City of San Diego, CA Metro Wastewater Department</t>
  </si>
  <si>
    <t>City of Sandusky, OH</t>
  </si>
  <si>
    <t>City of Santa Monica, CA</t>
  </si>
  <si>
    <t>City of Superior, WI</t>
  </si>
  <si>
    <t>City of Toledo, OH</t>
  </si>
  <si>
    <t>City of Ventura, CA</t>
  </si>
  <si>
    <t>City of Warwick, RI</t>
  </si>
  <si>
    <t>City Park– New Orleans, LA</t>
  </si>
  <si>
    <t>City/Borough of Juneau, AK School District</t>
  </si>
  <si>
    <t>Clackamas Community Farmer's Market</t>
  </si>
  <si>
    <t>Clackamas County, MA</t>
  </si>
  <si>
    <t>Clam Acres</t>
  </si>
  <si>
    <t>Clark University</t>
  </si>
  <si>
    <t>Clarke School of Math and Science</t>
  </si>
  <si>
    <t>Clatsop Community College</t>
  </si>
  <si>
    <t>Clatsop County</t>
  </si>
  <si>
    <t>Clatsop Economic Development Council</t>
  </si>
  <si>
    <t>Clean Beaches Council</t>
  </si>
  <si>
    <t>Clean Marina Program</t>
  </si>
  <si>
    <t>Clean Water Action Alliance of Minnesota</t>
  </si>
  <si>
    <t>Clean Wisconsin</t>
  </si>
  <si>
    <t>Clemson University</t>
  </si>
  <si>
    <t>Central Council: Tlingit and Haida Indian Tribes of Alaska</t>
  </si>
  <si>
    <t>Central Lake Superior Watershed Partnership</t>
  </si>
  <si>
    <t>Central Michigan University (CMICH)</t>
  </si>
  <si>
    <t>California Department of Education (CA ED)</t>
  </si>
  <si>
    <t>California Department of Energy (CA DOE)</t>
  </si>
  <si>
    <t>California Department of Fish and Game (CA RESOURCES, CA DFG)</t>
  </si>
  <si>
    <t>California Department of Food and Agriculture (CA CDFA)</t>
  </si>
  <si>
    <t>California Department of Health Services (CA CDHS)</t>
  </si>
  <si>
    <t>California Department of Health Services, Food and Drug Branch (CA CDHS)</t>
  </si>
  <si>
    <t>California Department of Parks and Recreation (CA RESOURCES, CA DPR)</t>
  </si>
  <si>
    <t>Coastal Expeditions</t>
  </si>
  <si>
    <t>Coastal Georgia Regional Development Center</t>
  </si>
  <si>
    <t>Coastal Hazards Working Group</t>
  </si>
  <si>
    <t>Coastal Land Trust</t>
  </si>
  <si>
    <t>Coastal Model Development Center (US DOC, NOAA, NESDIS, NODC, NCDDC)</t>
  </si>
  <si>
    <t>Coastal Ocean Program (US DOC, NOAA, NOS, NCCOS, COP)</t>
  </si>
  <si>
    <t>Coastal Resources Alliance</t>
  </si>
  <si>
    <t>Coastal Services Center (US DOC, NOAA, NOS, CSC)</t>
  </si>
  <si>
    <t>Coastal States Organization (CSO)</t>
  </si>
  <si>
    <t>Coastal Training Program (US DOC, NOAA, NOS, NERRS)</t>
  </si>
  <si>
    <t>Coastal Villages Region Fund</t>
  </si>
  <si>
    <t>CoastWatch</t>
  </si>
  <si>
    <t>Cobscook Bay Resource Center</t>
  </si>
  <si>
    <t>Coleman and Castle</t>
  </si>
  <si>
    <t>College of Charleston</t>
  </si>
  <si>
    <t>College of Marin</t>
  </si>
  <si>
    <t>College of St. Scholastica</t>
  </si>
  <si>
    <t>College of Staten Island (CUNY)</t>
  </si>
  <si>
    <t>College of the Atlantic</t>
  </si>
  <si>
    <t>College of the Marshall Islands</t>
  </si>
  <si>
    <t>Columbia County</t>
  </si>
  <si>
    <t>Columbia Environmental Research Center (US DOI, USGS)</t>
  </si>
  <si>
    <t>Columbia River Bar Pilots Association</t>
  </si>
  <si>
    <t>Columbia River Crab Fishermen's Association</t>
  </si>
  <si>
    <t>Columbia River Estuary Task Force</t>
  </si>
  <si>
    <t>Columbia River Fish Farm</t>
  </si>
  <si>
    <t>Columbus Foundation</t>
  </si>
  <si>
    <t>Commander Islands Nature Protection Association</t>
  </si>
  <si>
    <t>Commercial Fisheries News</t>
  </si>
  <si>
    <t>Commercial lobstermen in Connecticut and New York</t>
  </si>
  <si>
    <t>Committee on the Environment</t>
  </si>
  <si>
    <t>Commonwealth of Massachusetts</t>
  </si>
  <si>
    <t>Community Seafood Initiative</t>
  </si>
  <si>
    <t>Computer Science Corporation</t>
  </si>
  <si>
    <t>Confederated Tribes of Coos</t>
  </si>
  <si>
    <t>Confederated Tribes of the Siletz Tribal Council</t>
  </si>
  <si>
    <t>City of Calabasas, CA</t>
  </si>
  <si>
    <t>City of Chester, PA</t>
  </si>
  <si>
    <t>City of Chicago, IL</t>
  </si>
  <si>
    <t>City of Cleveland, OH</t>
  </si>
  <si>
    <t>City of Coronado, CA</t>
  </si>
  <si>
    <t>City of Costa Mesa, CA</t>
  </si>
  <si>
    <t>California State Water Resources Control Board (CA RESOURCES, WRCB)</t>
  </si>
  <si>
    <t>California Superintendent of Education</t>
  </si>
  <si>
    <t>California Water Resources Control Board</t>
  </si>
  <si>
    <t>Calista Corporation</t>
  </si>
  <si>
    <t>Camden County</t>
  </si>
  <si>
    <t>Cameron Parish School Board</t>
  </si>
  <si>
    <t>Camp Berachah</t>
  </si>
  <si>
    <t>Can Tho Agricultural and Animal Products (IMEX Company)</t>
  </si>
  <si>
    <t>Canada Center for Inland Waters</t>
  </si>
  <si>
    <t>Fisheries and Oceans Canada (DFO)</t>
  </si>
  <si>
    <t>Canadian Food Inspection Agency</t>
  </si>
  <si>
    <t>City of Huntington Beach, CA</t>
  </si>
  <si>
    <t>Connecticut Department of Environmental Protection—Marine Fisheries Program (CT DEP)</t>
  </si>
  <si>
    <t>Connecticut Department of Environmental Protection—Office of Long Island Sound Programs (CT DEP)</t>
  </si>
  <si>
    <t>Connecticut Department of Environmental Protection—Pesticides Program (CT DEP)</t>
  </si>
  <si>
    <t>Connecticut Department of Environmental Protection—Water Management Program (CT DEP)</t>
  </si>
  <si>
    <t>Connecticut Department of Environmental Protection—Wildlife Program (CT DEP)</t>
  </si>
  <si>
    <t>Connecticut District (US DOI, USGS)</t>
  </si>
  <si>
    <t>Connecticut Farm Bureau</t>
  </si>
  <si>
    <t>Connecticut Federation of Lakes</t>
  </si>
  <si>
    <t>Connecticut Institute of Water Resources</t>
  </si>
  <si>
    <t>Connecticut Invasive Plant Working Group (AIS)</t>
  </si>
  <si>
    <t>Connecticut Invasive Plants Council (AIS)</t>
  </si>
  <si>
    <t>Connecticut municipal commissions</t>
  </si>
  <si>
    <t>Connecticut school districts and teachers</t>
  </si>
  <si>
    <t>Connecticut Seafood Council</t>
  </si>
  <si>
    <t>Connecticut Shellfish Aquaculture Industry</t>
  </si>
  <si>
    <t>Connecticut State Department of Education (CT ED)</t>
  </si>
  <si>
    <t>Connecticut Working Lands Alliance</t>
  </si>
  <si>
    <t>Conservation Society of Pohnpei</t>
  </si>
  <si>
    <t>Consortium for Ocean Leadership</t>
  </si>
  <si>
    <t>Consumer Center</t>
  </si>
  <si>
    <t>Consumer Protection Division (GA AGR)</t>
  </si>
  <si>
    <t>Cook County Forest Preserve</t>
  </si>
  <si>
    <t>Cook Inlet Books</t>
  </si>
  <si>
    <t>Cooperative Institute for Marine Resources</t>
  </si>
  <si>
    <t>Cooperative Institute for Oceanographic Satellite Studies (CIOSS)</t>
  </si>
  <si>
    <t>Cooperative Research Unit, Penn State (US DOI, FWS)</t>
  </si>
  <si>
    <t>Cooperative State Research, Education and Extension Service (USDA, CSREES)</t>
  </si>
  <si>
    <t>Cooperative State Research, Education, and Extension Service (USDA)</t>
  </si>
  <si>
    <t>Cleveland Museum of Natural History</t>
  </si>
  <si>
    <t>Cleveland State University (CSUOhio)</t>
  </si>
  <si>
    <t>Club Caribbean Dive and Travel</t>
  </si>
  <si>
    <t>Channel Islands National Marine Sanctuary (US DOC, NOAA, NOS, ONMS)</t>
  </si>
  <si>
    <t>Channel Park Marina</t>
  </si>
  <si>
    <t>Charlier Associates, Inc.</t>
  </si>
  <si>
    <t>Chatham County</t>
  </si>
  <si>
    <t>Chatham County Chatham County - Savannah Metropolitan Planning Commission</t>
  </si>
  <si>
    <t>Chef John Maxwell</t>
  </si>
  <si>
    <t>Chehalis Tribe</t>
  </si>
  <si>
    <t>Chelsea Farms</t>
  </si>
  <si>
    <t>Coastal Data Information Project, University of Califorinia, San Diego, Scripps Institute of Oceanography (UCSD)</t>
  </si>
  <si>
    <t>County Commissioners from all eight coastal counties</t>
  </si>
  <si>
    <t>County of Los Angeles, CA Department of Public Works</t>
  </si>
  <si>
    <t>County of Monterey, CA Office of Economic Development (OED)</t>
  </si>
  <si>
    <t>County of Orange, CA Heath Care Agency</t>
  </si>
  <si>
    <t>County of San Diego, CA</t>
  </si>
  <si>
    <t>Covanta Energy</t>
  </si>
  <si>
    <t>Cowart Seafood Corp.</t>
  </si>
  <si>
    <t>Creative Caretaking</t>
  </si>
  <si>
    <t>Crescent City Farmers' Market</t>
  </si>
  <si>
    <t>Crockett’s Oyster Farm</t>
  </si>
  <si>
    <t>Cross Lake Association</t>
  </si>
  <si>
    <t>Cross Sound Ferries Services, Inc.</t>
  </si>
  <si>
    <t>Cross’ Mills Public Library</t>
  </si>
  <si>
    <t>Crowley Marine</t>
  </si>
  <si>
    <t>Cryovac</t>
  </si>
  <si>
    <t>Crystal Coast Fisheries</t>
  </si>
  <si>
    <t>Crystal Pierz Marine</t>
  </si>
  <si>
    <t>Cumberland Island National Seashore</t>
  </si>
  <si>
    <t>Curry County</t>
  </si>
  <si>
    <t>CyberLynx (homeschool program)</t>
  </si>
  <si>
    <t>Czech Academy of Sciences</t>
  </si>
  <si>
    <t>D and E Septic Service Inc.</t>
  </si>
  <si>
    <t>Dahman Shellfish Company</t>
  </si>
  <si>
    <t>Dancing Salmon Fisheries</t>
  </si>
  <si>
    <t>Danish Institute for Fisheries Research</t>
  </si>
  <si>
    <t>Daphne Field Office  (US DOI, FWS)</t>
  </si>
  <si>
    <t>Dare County Emergency Management</t>
  </si>
  <si>
    <t>Dartmouth College</t>
  </si>
  <si>
    <t>Dauphin Island Chamber of Commerce</t>
  </si>
  <si>
    <t>Dauphin Island Sea Lab</t>
  </si>
  <si>
    <t>Day2 Enterprises</t>
  </si>
  <si>
    <t>DeeDee Paschal Barrier Island Trust</t>
  </si>
  <si>
    <t>Deep Sea Fishermen’s Union</t>
  </si>
  <si>
    <t>DeGraff Nature Center</t>
  </si>
  <si>
    <t>Del Norte County Resource Conservation District</t>
  </si>
  <si>
    <t>Del Tech Community College</t>
  </si>
  <si>
    <t>Delaware Biotechnology Institute</t>
  </si>
  <si>
    <t>Division of Fish and Wildlife (DE DNREC DFW)</t>
  </si>
  <si>
    <t>Connecticut Agricultural Experiment Station (CAES)</t>
  </si>
  <si>
    <t>Connecticut Bar Association</t>
  </si>
  <si>
    <t>City of Craig, AK</t>
  </si>
  <si>
    <t>City of Cranston, RI</t>
  </si>
  <si>
    <t>City of Dana Point, CA</t>
  </si>
  <si>
    <t>City of Darien, CT</t>
  </si>
  <si>
    <t>City of Duluth, MN</t>
  </si>
  <si>
    <t>City of Duluth, MN School District</t>
  </si>
  <si>
    <t>City of Eagan, MN</t>
  </si>
  <si>
    <t>City of East Greenwich, RI</t>
  </si>
  <si>
    <t>City of East Providence, RI</t>
  </si>
  <si>
    <t>City of Encinitas, CA</t>
  </si>
  <si>
    <t>City of Eureka, CA</t>
  </si>
  <si>
    <t>City of Fairbanks, AK</t>
  </si>
  <si>
    <t>City of Foley, AL</t>
  </si>
  <si>
    <t>City of Gulf Shores, AL</t>
  </si>
  <si>
    <t>City of Hermantown, MN</t>
  </si>
  <si>
    <t>Connecticut Department of Environmental Protection—Inland Fisheries Program (CT DEP)</t>
  </si>
  <si>
    <t>Digital Library for Earth Systems Education (DLESE)</t>
  </si>
  <si>
    <t>Digital Observer, Inc</t>
  </si>
  <si>
    <t>Dillingham Planning Commission</t>
  </si>
  <si>
    <t>Discovery Place</t>
  </si>
  <si>
    <t>Discovery World at PIER Wisconsin</t>
  </si>
  <si>
    <t>Divers Alert Network (DAN)</t>
  </si>
  <si>
    <t>Dog River Clear Water Revival</t>
  </si>
  <si>
    <t>Dominion Nuclear Millstone Environmental Laboratory</t>
  </si>
  <si>
    <t>Dominion Virginia Power</t>
  </si>
  <si>
    <t>Door County Maritime Museum</t>
  </si>
  <si>
    <t>Doppler Enterprises</t>
  </si>
  <si>
    <t>Douglas County, WI</t>
  </si>
  <si>
    <t>Douglas Island Pink and Chum Inc.</t>
  </si>
  <si>
    <t>Vacationland Resources Committee, Downeast Resource Conservation and Development (USDA)</t>
  </si>
  <si>
    <t>DTE Energy</t>
  </si>
  <si>
    <t>Ducks Unlimited</t>
  </si>
  <si>
    <t>Duke University</t>
  </si>
  <si>
    <t>Duke University, Marine Laboratory</t>
  </si>
  <si>
    <t>Duluth Port Authority</t>
  </si>
  <si>
    <t>Dunes Properties®</t>
  </si>
  <si>
    <t>DuPont Corporation</t>
  </si>
  <si>
    <t>E. I. DuPont, Teijin Films Division</t>
  </si>
  <si>
    <t>Earth Echo</t>
  </si>
  <si>
    <t>Earthjustice</t>
  </si>
  <si>
    <t>East Carolina University (ECU)</t>
  </si>
  <si>
    <t>East Coast Shellfish Growers Association</t>
  </si>
  <si>
    <t>Eastern Connecticut Resource Conservation and Development Council</t>
  </si>
  <si>
    <t>Eastern Oregon University (EOU)</t>
  </si>
  <si>
    <t>Eastern Shore Art Center</t>
  </si>
  <si>
    <t>Eastern Shore Chamber Foundation</t>
  </si>
  <si>
    <t>Eastern Shore Composites</t>
  </si>
  <si>
    <t>Eastman’s Fishing Fleet</t>
  </si>
  <si>
    <t>Ecole des Mines de Paris, Centre de Geostatistic</t>
  </si>
  <si>
    <t>Ecological Monitoring and Assessment</t>
  </si>
  <si>
    <t>Ecological Society of America (ESA)</t>
  </si>
  <si>
    <t>Ecosystems Management  Associates</t>
  </si>
  <si>
    <t>Ecotrust</t>
  </si>
  <si>
    <t>ECRF</t>
  </si>
  <si>
    <t>EDAW Inc.</t>
  </si>
  <si>
    <t>Edgewater Yacht Club, Cleveland</t>
  </si>
  <si>
    <t>Coos Bay Shellfish Task Force</t>
  </si>
  <si>
    <t>Coos County</t>
  </si>
  <si>
    <t>Coos Watershed Association</t>
  </si>
  <si>
    <t>Copper Station</t>
  </si>
  <si>
    <t>Coquille Watershed Association</t>
  </si>
  <si>
    <t>Coalition of Washington Ocean Fishermen</t>
  </si>
  <si>
    <t>Coalition to Save Coastal Louisiana</t>
  </si>
  <si>
    <t>Coast Seafoods, Co.</t>
  </si>
  <si>
    <t>Coastal Advisory Council (GA DNR, CAC)</t>
  </si>
  <si>
    <t>Coastal America</t>
  </si>
  <si>
    <t>Coastal and Marine Geology Program (US DOI, USGS, CMGP)</t>
  </si>
  <si>
    <t>Coastal Carolina University (CCU)</t>
  </si>
  <si>
    <t>Coastal Conservation Association</t>
  </si>
  <si>
    <t>Council on Environmental Quality (CEQ)</t>
  </si>
  <si>
    <t>COUNTIES (MANY)</t>
  </si>
  <si>
    <t>Environmental Effects Research Laboratory (US EPA)</t>
  </si>
  <si>
    <t>Environmental Entrepreneurship Program for Minority Serving Institutions</t>
  </si>
  <si>
    <t>Environmental Law Institute</t>
  </si>
  <si>
    <t>Environmental Research Center, Smithsonian Institution (SI)</t>
  </si>
  <si>
    <t>Enviro-Pak Smoking Ovens</t>
  </si>
  <si>
    <t>Erie Co. Environmental Coalition</t>
  </si>
  <si>
    <t>Erie Community Foundation</t>
  </si>
  <si>
    <t>Erie Convention and Visitors Bureau</t>
  </si>
  <si>
    <t>Erie County Environmental Education Institute</t>
  </si>
  <si>
    <t>Erie Insurance Company</t>
  </si>
  <si>
    <t>Erie International Institute</t>
  </si>
  <si>
    <t>Erie Maritime Museum</t>
  </si>
  <si>
    <t>Erie Metropolitan Planning Organization</t>
  </si>
  <si>
    <t>Erie Neighborhood Watch Council</t>
  </si>
  <si>
    <t>Erie/Sandusky County Community Foundation</t>
  </si>
  <si>
    <t>Erie-Western Port Authority</t>
  </si>
  <si>
    <t>Ernst Conservation Seed Co.</t>
  </si>
  <si>
    <t>Ekone Oyster Company</t>
  </si>
  <si>
    <t>ESA Consulting</t>
  </si>
  <si>
    <t>Escanaba Electric Plant</t>
  </si>
  <si>
    <t>Estuarine Research Federation</t>
  </si>
  <si>
    <t>Eucumenical Housing Association</t>
  </si>
  <si>
    <t>Evergreen State College</t>
  </si>
  <si>
    <t>Exxon Mobil Corporation</t>
  </si>
  <si>
    <t>Exxon Valdez Trustee Council</t>
  </si>
  <si>
    <t>F/V Desire</t>
  </si>
  <si>
    <t>F/V Stormy Seas</t>
  </si>
  <si>
    <t>FA Hughes Construction</t>
  </si>
  <si>
    <t>Fagatele Bay National Marine Sanctuary Program (US DOC, NOAA, NOS, ONMS)</t>
  </si>
  <si>
    <t>Fairbanks North Star Borough School District</t>
  </si>
  <si>
    <t>Fairfield University</t>
  </si>
  <si>
    <t>Fairview Township</t>
  </si>
  <si>
    <t>FAN Seafoods, Canada</t>
  </si>
  <si>
    <t>Fanny Bay Oysters Ltd., Canada</t>
  </si>
  <si>
    <t>Farmers Alliance Network</t>
  </si>
  <si>
    <t>Favco Seafood</t>
  </si>
  <si>
    <t>Federal Emergency Management Agency (US DHS, FEMA)</t>
  </si>
  <si>
    <t>Federal Highway Administration (US DOT, FHA)</t>
  </si>
  <si>
    <t>Delaware Department of State, Lewes Maritime Archaeology Project</t>
  </si>
  <si>
    <t>Delaware Museum of Natural History</t>
  </si>
  <si>
    <t>Delaware River and Bay Authority (DRBA)</t>
  </si>
  <si>
    <t>Connecticut Chapter of the American Planning Institute</t>
  </si>
  <si>
    <t>Connecticut College</t>
  </si>
  <si>
    <t>Connecticut College Arboretum</t>
  </si>
  <si>
    <t>Connecticut Department of Agriculture, Bureau of Aquaculture  (CT CTDA)</t>
  </si>
  <si>
    <t>Connecticut Department of Agriculture, Bureau of Marketing / Promotion (CT CTDA)</t>
  </si>
  <si>
    <t>Connecticut Department of Environmental Protection—Boating Program (CT DEP)</t>
  </si>
  <si>
    <t>Detroit/Wayne County Port Authority</t>
  </si>
  <si>
    <t>Florida Department of Agriculture and Consumer Services (FL DACS)</t>
  </si>
  <si>
    <t>Florida Department of Education (FL ED)</t>
  </si>
  <si>
    <t>Florida Gulf Coast University (FGCU)</t>
  </si>
  <si>
    <t>Florida Institute of Technology (FIT)</t>
  </si>
  <si>
    <t>Florida International University (FIU)</t>
  </si>
  <si>
    <t>Florida Marine Research Institute (FL FWCC)</t>
  </si>
  <si>
    <t>Florida Ocean Alliance</t>
  </si>
  <si>
    <t>Florida Ocean and Coastal Resources Council</t>
  </si>
  <si>
    <t>Florida State University (FSU)</t>
  </si>
  <si>
    <t>Edward Ball Marine Laboratory at Turkey Bayou, Florida State University (FSU)</t>
  </si>
  <si>
    <t>Fond du Lac Band Natural Resources Department</t>
  </si>
  <si>
    <t>Fond du Lac Tribal and Community College</t>
  </si>
  <si>
    <t>Food Circus</t>
  </si>
  <si>
    <t>Food Products Association</t>
  </si>
  <si>
    <t>Forest City Yacht Club, Cleveland</t>
  </si>
  <si>
    <t>Four County Land and Water Departments (Douglas-Bayfield-Ashland-Iron counties, Wis.)</t>
  </si>
  <si>
    <t>Fox River Navigation System Authority</t>
  </si>
  <si>
    <t>Frank M. Flower and Sons Inc.</t>
  </si>
  <si>
    <t>Franklin Institute in Philadelphia</t>
  </si>
  <si>
    <t>Frazier Fisheries</t>
  </si>
  <si>
    <t>French Creek Project</t>
  </si>
  <si>
    <t>French Research Institute for Exploitation of the Sea (IFREMER)</t>
  </si>
  <si>
    <t>Freshwater Society</t>
  </si>
  <si>
    <t>Friends of Casco Bay</t>
  </si>
  <si>
    <t>Friends of Hanauma Bay</t>
  </si>
  <si>
    <t>Friends of Nature, Placencia</t>
  </si>
  <si>
    <t>Friends of the Fox River</t>
  </si>
  <si>
    <t>Friends of the Mississippi River</t>
  </si>
  <si>
    <t>Friends of the State Parks</t>
  </si>
  <si>
    <t>Edinboro University of Pennsylvania</t>
  </si>
  <si>
    <t>Educational Resources Information Center (ED)</t>
  </si>
  <si>
    <t>Educational Solutions</t>
  </si>
  <si>
    <t>Educational Training Co.</t>
  </si>
  <si>
    <t>Coral Reef Ecosystem Division (US DOC, NOAA, NMFS, PIFSC)</t>
  </si>
  <si>
    <t>Cordova District Fishermen United</t>
  </si>
  <si>
    <t>Cordova High School</t>
  </si>
  <si>
    <t>Core Sound Waterfowl Museum</t>
  </si>
  <si>
    <t>Cornell College of Veterinary Medicine</t>
  </si>
  <si>
    <t>Cornell Cooperative Extension</t>
  </si>
  <si>
    <t>Cornell University</t>
  </si>
  <si>
    <t>Cornell University School of Ornithology</t>
  </si>
  <si>
    <t>Council of Great Lakes Governors</t>
  </si>
  <si>
    <t>Council of Great Lakes Research Managers</t>
  </si>
  <si>
    <t>Environmental Communications</t>
  </si>
  <si>
    <t>Environmental Defense Fund (EDF)</t>
  </si>
  <si>
    <t>Georgia Department of Community Affairs (GA DCA)</t>
  </si>
  <si>
    <t>Georgia Department of Natural Resources (GA DNR)</t>
  </si>
  <si>
    <t>Georgia Department of Natural Resources, Coastal Resources Division (GA DNR, CRD)</t>
  </si>
  <si>
    <t>Georgia Division of Public Health (GA DHR)</t>
  </si>
  <si>
    <t>Georgia Environmental Facilities Authority</t>
  </si>
  <si>
    <t>Georgia Environmental Protection Division (GA EPD)</t>
  </si>
  <si>
    <t>Georgia Environmental Protection Division, Coastal Branch (GA EPD)</t>
  </si>
  <si>
    <t>Georgia Institute of Technology</t>
  </si>
  <si>
    <t>Georgia Marine Businesses Association</t>
  </si>
  <si>
    <t>Georgia Public Schools</t>
  </si>
  <si>
    <t>Georgia Public Shrimp Council</t>
  </si>
  <si>
    <t>Georgia Shrimp Association</t>
  </si>
  <si>
    <t>Georgia Southern University (GSU)</t>
  </si>
  <si>
    <t>Georgia State University (GSU)</t>
  </si>
  <si>
    <t>Georgia Wildlife Federation</t>
  </si>
  <si>
    <t>Georgian Court University</t>
  </si>
  <si>
    <t>Gilson Marine Farms</t>
  </si>
  <si>
    <t>Girard Township</t>
  </si>
  <si>
    <t>Girl Scouts of America</t>
  </si>
  <si>
    <t>Glenn-Gibson Council</t>
  </si>
  <si>
    <t>Global Ecosystem Dynamics</t>
  </si>
  <si>
    <t>Global Ocean Ecosystems Dynamics – Northeast Pacific Program</t>
  </si>
  <si>
    <t>Glynn County Engineering</t>
  </si>
  <si>
    <t>Glynn County Government</t>
  </si>
  <si>
    <t>Gondol Research Institute</t>
  </si>
  <si>
    <t>Gordon and Betty Moore Foundation</t>
  </si>
  <si>
    <t>Governor’s Ocean Policy Cabinet</t>
  </si>
  <si>
    <t>Graham and Rollins Seafood</t>
  </si>
  <si>
    <t>Grand Bay National Estuarine Research Reserve (US DOC, NOAA, NOS, NERRS)</t>
  </si>
  <si>
    <t>FermiLab</t>
  </si>
  <si>
    <t>Fernbank Science Center</t>
  </si>
  <si>
    <t>Field Museum, Chicago</t>
  </si>
  <si>
    <t>First Pioneer Farm Credit</t>
  </si>
  <si>
    <t>Fish Mart, Inc.</t>
  </si>
  <si>
    <t>Fisheries Canada, Nanaimo Lab.</t>
  </si>
  <si>
    <t>Delaware State</t>
  </si>
  <si>
    <t>Delaware State Parks (DNREC)</t>
  </si>
  <si>
    <t>Delaware State University (DSU)</t>
  </si>
  <si>
    <t>Delaware, Geological Survey, Dewey Beach, City of Wilmington</t>
  </si>
  <si>
    <t>Delmarva Broadcasting Co.</t>
  </si>
  <si>
    <t>Denbigh High School</t>
  </si>
  <si>
    <t>Desotelle Consulting</t>
  </si>
  <si>
    <t>Detroit District (DoD, Army, USACE)</t>
  </si>
  <si>
    <t>Detroit River International Wildlife Refuge (US DOI, FWS, NWRS)</t>
  </si>
  <si>
    <t>Detroit Riverfront Conservancy</t>
  </si>
  <si>
    <t>Florida Aquarium</t>
  </si>
  <si>
    <t>Florida Atlantic University (FAU)</t>
  </si>
  <si>
    <t>Florida Clean Marina Partnership Board</t>
  </si>
  <si>
    <t>Great Bay Resource Protection Partnership</t>
  </si>
  <si>
    <t>Great Bay Stewards</t>
  </si>
  <si>
    <t>Great Lakes Aquarium</t>
  </si>
  <si>
    <t>Great Lakes Children’s Museum</t>
  </si>
  <si>
    <t>Great Lakes Commission</t>
  </si>
  <si>
    <t>Great Lakes Environmental Research Laboratory (US DOC, NOAA, OAR, GLERL)</t>
  </si>
  <si>
    <t>Great Lakes Fishery Commission (GLFC)</t>
  </si>
  <si>
    <t>Great Lakes Fishery Commission, Lake Superior Technical Committee (GLFC)</t>
  </si>
  <si>
    <t>Great Lakes Fishery Trust</t>
  </si>
  <si>
    <t>Great Lakes Indian Fish and Wildlife Commission (GLIFWC)</t>
  </si>
  <si>
    <t>Great Lakes Information Network</t>
  </si>
  <si>
    <t>Great Lakes National Program Office (US EPA)</t>
  </si>
  <si>
    <t>Great Lakes Panel on Aquatic Nuisance Species (ANS)</t>
  </si>
  <si>
    <t>Great Lakes Protection Fund</t>
  </si>
  <si>
    <t>Great Lakes Regional Collaboration (GLRC)</t>
  </si>
  <si>
    <t>Great Lakes Research Consortium</t>
  </si>
  <si>
    <t>Great Lakes Restoration Regional Association</t>
  </si>
  <si>
    <t>Great Lakes Schoolship Consortium</t>
  </si>
  <si>
    <t>Great Lakes Science Center (US DOI, USGS)</t>
  </si>
  <si>
    <t>Great Lakes Sea Grant Network</t>
  </si>
  <si>
    <t>Great Lakes Shipwreck Preservation Society</t>
  </si>
  <si>
    <t>Great Lakes Shipwrecks Research Foundation, Inc.</t>
  </si>
  <si>
    <t>Great Lakes Sport Fishing Council</t>
  </si>
  <si>
    <t>Great Lakes United</t>
  </si>
  <si>
    <t>Greater Downtown Partnership</t>
  </si>
  <si>
    <t>Greater Peninsula Land Trust</t>
  </si>
  <si>
    <t>Green Bay Office (US DOI, FWS)</t>
  </si>
  <si>
    <t>Green Bay Port Authority</t>
  </si>
  <si>
    <t>Green Diamond Resource Company</t>
  </si>
  <si>
    <t>Green Fire Productions</t>
  </si>
  <si>
    <t>Greenpeace USA Inc.</t>
  </si>
  <si>
    <t>Grenada Fisheries Division</t>
  </si>
  <si>
    <t>Friends of Wind Point Lighthouse</t>
  </si>
  <si>
    <t>Fundy Fixed Gear Council</t>
  </si>
  <si>
    <t>Gadsden State Community College</t>
  </si>
  <si>
    <t>Galway County, Ireland</t>
  </si>
  <si>
    <t>Gannon University</t>
  </si>
  <si>
    <t>Gas Technology Institute</t>
  </si>
  <si>
    <t>Elkhorn Slough National Estuarine Research Reserve (US DOC, NOAA, NOS, NERRS)</t>
  </si>
  <si>
    <t>Emory School of Medicine</t>
  </si>
  <si>
    <t>Emory University</t>
  </si>
  <si>
    <t>Empire State College</t>
  </si>
  <si>
    <t>Empire State Marine Trade Association</t>
  </si>
  <si>
    <t>Engineering Technology Industry Council</t>
  </si>
  <si>
    <t>Englund Marine Supply, Inc.</t>
  </si>
  <si>
    <t>Environment Canada</t>
  </si>
  <si>
    <t>Environmental Association for Great Lakes Education</t>
  </si>
  <si>
    <t>Georgia College and State University (GCSU)</t>
  </si>
  <si>
    <t>Gulf of Mexico Coastal Ocean Observing System (GCOOS)</t>
  </si>
  <si>
    <t>Gulf of Mexico Fishery Management Council (GMFMC)</t>
  </si>
  <si>
    <t>Gulf of Mexico Foundation</t>
  </si>
  <si>
    <t>Gulf of Mexico Program (US EPA)</t>
  </si>
  <si>
    <t>Gulf of Mexico Regional Aquatic Nuisance Species Task Force (ANS)</t>
  </si>
  <si>
    <t>Gulf of Mexico Regional Fishery Management Council</t>
  </si>
  <si>
    <t>Gulf Restoration Network</t>
  </si>
  <si>
    <t>Gulf States Marine Fisheries Commission (GSMFC)</t>
  </si>
  <si>
    <t>Gundalow Project</t>
  </si>
  <si>
    <t>Gunston Day School</t>
  </si>
  <si>
    <t>Gustafson Design, Inc.</t>
  </si>
  <si>
    <t>Guy Harvey Research Institute</t>
  </si>
  <si>
    <t>Gwinnett County</t>
  </si>
  <si>
    <t>Gwinnett County Department of Public Utilities</t>
  </si>
  <si>
    <t>H. H. Backer and Associates</t>
  </si>
  <si>
    <t>Habersham Development</t>
  </si>
  <si>
    <t>Habitat Conservation Division (US DOC, NOAA, NMFS, PIFSC)</t>
  </si>
  <si>
    <t>Hallmark Fisheries</t>
  </si>
  <si>
    <t>Hama Hama Oyster Company</t>
  </si>
  <si>
    <t>Hamburg University of Applied Science</t>
  </si>
  <si>
    <t>Hamline University</t>
  </si>
  <si>
    <t>Hampton High School</t>
  </si>
  <si>
    <t>Hampton University</t>
  </si>
  <si>
    <t>Hanalei Watershed Hui</t>
  </si>
  <si>
    <t>Harbor Branch Oceanographic Institute (HBOI)</t>
  </si>
  <si>
    <t>Harbor North, Huron</t>
  </si>
  <si>
    <t>Harbor Technical Advisory Committee</t>
  </si>
  <si>
    <t>Harborcreek Chamber of Commerce</t>
  </si>
  <si>
    <t>Harborcreek Township</t>
  </si>
  <si>
    <t>Harmony Hill Retreat</t>
  </si>
  <si>
    <t>Harrington Beach State Park, Belgium</t>
  </si>
  <si>
    <t>Harrison Marina, Toledo</t>
  </si>
  <si>
    <t>Harstine Island Theatre Company</t>
  </si>
  <si>
    <t>Harstine Oyster Company</t>
  </si>
  <si>
    <t>Hartley Nature Center</t>
  </si>
  <si>
    <t>Harvard School of Public Health</t>
  </si>
  <si>
    <t>Harvest Studio</t>
  </si>
  <si>
    <t>Hauula Neighborhood Board</t>
  </si>
  <si>
    <t>Hawaii 1000 Friends</t>
  </si>
  <si>
    <t>Hawaii Aquaculture Association</t>
  </si>
  <si>
    <t>Grand Isle Port Commission</t>
  </si>
  <si>
    <t>Grand Portage Band of Chippewa</t>
  </si>
  <si>
    <t>Grand Traverse Band of Ottawa and Chippewa Indians</t>
  </si>
  <si>
    <t>Grand Valley State University (GVSU)</t>
  </si>
  <si>
    <t>Grass Creek Oyster Company</t>
  </si>
  <si>
    <t>Fisheries Research Agency, Hokkaido National Fisheries Research Institute (HNF)</t>
  </si>
  <si>
    <t>Fisherman’s Wharf Marina</t>
  </si>
  <si>
    <t>Fishermen and Friends of Westport</t>
  </si>
  <si>
    <t>Seattle Fishermen's Memorial Committee</t>
  </si>
  <si>
    <t>Fishing Vessel Owner's Association</t>
  </si>
  <si>
    <t>Fleet Refrigeration</t>
  </si>
  <si>
    <t>Florida A&amp;M University (FAMU)</t>
  </si>
  <si>
    <t>Great Bay National Estuarine Research Reserve (US DOC, NOAA, NOS, NERRS)</t>
  </si>
  <si>
    <t>Hawaii Department of Business, Economic Development and Tourism (HI DBEDT)</t>
  </si>
  <si>
    <t>Hawaii Department of Education (HI ED)</t>
  </si>
  <si>
    <t>Hawaii Department of Land and Natural Resources, Department of Accounting and General Services (HI DLNR)</t>
  </si>
  <si>
    <t>Hawaii Department of Transportation, Harbors Division (HI DOT)</t>
  </si>
  <si>
    <t>Hawaii Division of Aquatic Resources (HI DLNR)</t>
  </si>
  <si>
    <t>Hawaii Division of Boating and Ocean Recreation (HI DLNR)</t>
  </si>
  <si>
    <t>Hawaii Division of State Parks (HI DLNR)</t>
  </si>
  <si>
    <t>Hawaii Environmental Planning Office (HI DOH)</t>
  </si>
  <si>
    <t>Hawaii Fish Company</t>
  </si>
  <si>
    <t>Hawaii Food and Drug Branch (HI DOH)</t>
  </si>
  <si>
    <t>Hawaii Institute for Public Affairs (HIPA)</t>
  </si>
  <si>
    <t>Hawaii Land Division (HI DLNR)</t>
  </si>
  <si>
    <t>Hawaii Land Surveyors Association</t>
  </si>
  <si>
    <t>Hawaii Longline Association</t>
  </si>
  <si>
    <t>Hawaii Office of Conservation and Coastal Lands (HI DLNR)</t>
  </si>
  <si>
    <t>Hawaii Office of Planning</t>
  </si>
  <si>
    <t>Hawaii Pacific University (HPU)</t>
  </si>
  <si>
    <t>Hawaii State Historic Preservation Division (HI DLNR)</t>
  </si>
  <si>
    <t>Hawaii Wildlife Foundation</t>
  </si>
  <si>
    <t>Hawaiian Electric Company</t>
  </si>
  <si>
    <t>Hawaiian Electric Industries</t>
  </si>
  <si>
    <t>Hawaiian Islands Humpback Whale National Marine Sanctuary (US DOC, NOAA, NOS, ONMS)</t>
  </si>
  <si>
    <t>Heal the Bay</t>
  </si>
  <si>
    <t>Health Research, Inc.</t>
  </si>
  <si>
    <t>Healthy Waters Institute</t>
  </si>
  <si>
    <t>Hearthside Books</t>
  </si>
  <si>
    <t>Hedberg Aggregates</t>
  </si>
  <si>
    <t>Heidelberg College</t>
  </si>
  <si>
    <t>Heinz Center</t>
  </si>
  <si>
    <t>Henderson Inlet Community Shellfish Farm</t>
  </si>
  <si>
    <t>Henderson Lake Advisory Committee</t>
  </si>
  <si>
    <t>Hennepin County Parks and Recreation</t>
  </si>
  <si>
    <t>Group 70 Foundation</t>
  </si>
  <si>
    <t>Grow Smart RI</t>
  </si>
  <si>
    <t>Guana Tolomato Matanzas National Estuarine Research Reserve (US DOC, NOAA, NOS, NERRS)</t>
  </si>
  <si>
    <t>Guernsey Sea Farms, UK</t>
  </si>
  <si>
    <t>Gulf and Caribbean Fisheries Institute</t>
  </si>
  <si>
    <t>Gauthier-Spaulding Fisheries</t>
  </si>
  <si>
    <t>General Electric</t>
  </si>
  <si>
    <t>General Electric Transportation Systems</t>
  </si>
  <si>
    <t>General Ship Repair</t>
  </si>
  <si>
    <t>Genessee Valley Land Trust</t>
  </si>
  <si>
    <t>George Mason University (GMU)</t>
  </si>
  <si>
    <t>George Washington University Medical Center (GW)</t>
  </si>
  <si>
    <t>Georgia Academy of Family Physicians</t>
  </si>
  <si>
    <t>Hood Canal Environmental Council</t>
  </si>
  <si>
    <t>Hood Canal Land Trust</t>
  </si>
  <si>
    <t>Hood Canal Salmon Enhancement Group</t>
  </si>
  <si>
    <t>Hood Canal Shell Fish</t>
  </si>
  <si>
    <t>Hood Sport 'n Dive</t>
  </si>
  <si>
    <t>Hoodsport Winery</t>
  </si>
  <si>
    <t>Hoosier Heartland RCandD Council</t>
  </si>
  <si>
    <t>Horn Point Laboratory (UMD)</t>
  </si>
  <si>
    <t>Horsley Witten Group</t>
  </si>
  <si>
    <t>Hospital Concepcion, Mayaguez, PR</t>
  </si>
  <si>
    <t>Hospital Perea, Mayaguez, PR</t>
  </si>
  <si>
    <t>Hoty Marina - Son Rise, Sandusky</t>
  </si>
  <si>
    <t>House Brothers Construction</t>
  </si>
  <si>
    <t>Housing and Community Development Corporation of Hawaii, State of Hawaii</t>
  </si>
  <si>
    <t>Hubbs-SeaWorld Research Institute</t>
  </si>
  <si>
    <t>Hudson River Estuary Program (NYSDEC)</t>
  </si>
  <si>
    <t>Hudson River National Estuarine Research Reserve (US DOC, NOAA, NOS, NERRS)</t>
  </si>
  <si>
    <t>Hudsonia</t>
  </si>
  <si>
    <t>Hui Laulima Foundation</t>
  </si>
  <si>
    <t>Humboldt Bay Harbor, Recreation and Conservation District</t>
  </si>
  <si>
    <t>Humboldt Bay National Wildlife Refuge (US DOI, FWS, NWRS)</t>
  </si>
  <si>
    <t>Humboldt Bay Stewards</t>
  </si>
  <si>
    <t>Humboldt County</t>
  </si>
  <si>
    <t>Humboldt State University (HSU)</t>
  </si>
  <si>
    <t>Humbolt State University, Department of Biological Sciences (HSU)</t>
  </si>
  <si>
    <t>Humbolt State University, Department of Wildlife Management (HSU)</t>
  </si>
  <si>
    <t>Hunter College</t>
  </si>
  <si>
    <t>Huron Lagoons Marina, Huron</t>
  </si>
  <si>
    <t>Huron-Clinton Metroparks Authority</t>
  </si>
  <si>
    <t>Hyde Marine, Inc.</t>
  </si>
  <si>
    <t>Hydraulics Laboratory (DoD, Army, USACE)</t>
  </si>
  <si>
    <t>Hydroqual, Inc.</t>
  </si>
  <si>
    <t>Iberia Parish School Board</t>
  </si>
  <si>
    <t>Hawaii Aquaculture Development Program</t>
  </si>
  <si>
    <t>Hawaii Aquaculture Health Management Program, Anuenue Fisheries Research Center</t>
  </si>
  <si>
    <t>Hawaii Asphalt Paving Industry </t>
  </si>
  <si>
    <t>Hawaii Clean Water Branch (HI DOH)</t>
  </si>
  <si>
    <t>Hawaii Coastal Zone Management Program (HI CZM)</t>
  </si>
  <si>
    <t>Hawaii Community College</t>
  </si>
  <si>
    <t>Hawaii County Council</t>
  </si>
  <si>
    <t>Grass Roots, Inc.</t>
  </si>
  <si>
    <t>Grays Harbor College</t>
  </si>
  <si>
    <t>Grays Harbor Oyster Growers Association</t>
  </si>
  <si>
    <t>Gray's Reef National Marine Sanctuary, Skidaway Island, GA (US DOC, NOAA, NOS, ONMS)</t>
  </si>
  <si>
    <t>Graystar Pacific Seafood Ltd.</t>
  </si>
  <si>
    <t>Great Alaskan Seafood Company</t>
  </si>
  <si>
    <t>Great Bay Aquaculture, LLC</t>
  </si>
  <si>
    <t>Great Bay Estuary Commission</t>
  </si>
  <si>
    <t>Great Bay Farms</t>
  </si>
  <si>
    <t>Indiana State University</t>
  </si>
  <si>
    <t>Indiana University (IU)</t>
  </si>
  <si>
    <t>Industrial Economics, Inc.</t>
  </si>
  <si>
    <t>Inform, Inc.</t>
  </si>
  <si>
    <t>Infratab, Inc.</t>
  </si>
  <si>
    <t>Inland Seas Education Association</t>
  </si>
  <si>
    <t>Inland Seas School of Expeditionary Learning</t>
  </si>
  <si>
    <t>Innovative Aquaculture Products Ltd., Canada</t>
  </si>
  <si>
    <t>Innovative Mosquito Management, Inc.</t>
  </si>
  <si>
    <t>Institut Superieur Agricole de Beauvais</t>
  </si>
  <si>
    <t>Institute for Applied Geospatial Technology</t>
  </si>
  <si>
    <t>Institute for Fisheries Resources</t>
  </si>
  <si>
    <t>Institute for Learning Innovation</t>
  </si>
  <si>
    <t>Institute of Business and Home Safety (IBHS)</t>
  </si>
  <si>
    <t>Institute of Food Technologists</t>
  </si>
  <si>
    <t>Institute of Food Technologists - Aquatic Food Products Division</t>
  </si>
  <si>
    <t>Institute of Food Technologists - International Division</t>
  </si>
  <si>
    <t>Institute of Geology and Geophysics at Chinese Academy of Science</t>
  </si>
  <si>
    <t>Instituto Tecnologico de Veracruz (Mexico)</t>
  </si>
  <si>
    <t>Integrated Science and Engineering, Inc.</t>
  </si>
  <si>
    <t>Interior Distance Education of Alaska</t>
  </si>
  <si>
    <t>International Association for Great Lakes Research</t>
  </si>
  <si>
    <t>International Association of Aquaculture Economics and Management</t>
  </si>
  <si>
    <t>International Association of Fish and Wildlife Agencies</t>
  </si>
  <si>
    <t>Henrico County Schools</t>
  </si>
  <si>
    <t>Heritage Conservancy</t>
  </si>
  <si>
    <t>Hermitage Technical Center Culinary Progarm</t>
  </si>
  <si>
    <t>Hiawatha Sportsman’s Club</t>
  </si>
  <si>
    <t>High Tide Seafoods</t>
  </si>
  <si>
    <t>Hilex-Poly, Inc.</t>
  </si>
  <si>
    <t>Hilo Bay Watershed Advisory Group </t>
  </si>
  <si>
    <t>Historic Ocean Springs Saltwater Fly Fishing Club</t>
  </si>
  <si>
    <t>Hodgson Brook Restoration Project</t>
  </si>
  <si>
    <t>Gulf and South Atlantic Fisheries Development Foundation</t>
  </si>
  <si>
    <t>Gulf Breeze Lab (US EPA)</t>
  </si>
  <si>
    <t>Gulf Islands National Seashore (US DOI, NPS)</t>
  </si>
  <si>
    <t>Gulf of Alaska Coastal Communities Coalition</t>
  </si>
  <si>
    <t>Gulf of Alaska Monitoring Program</t>
  </si>
  <si>
    <t>Gulf of Maine</t>
  </si>
  <si>
    <t>Gulf of Maine Council on the Marine Environment</t>
  </si>
  <si>
    <t>Gulf of Maine Marine Education Association</t>
  </si>
  <si>
    <t>Gulf of Mexico Alliance (GOMA)</t>
  </si>
  <si>
    <t>Intrinsic LifeSciences</t>
  </si>
  <si>
    <t>INVE Aquaculture (Denermonde, Belgium)</t>
  </si>
  <si>
    <t>Iosco County Regional Educational Services Agency</t>
  </si>
  <si>
    <t>Iowa Department of Natural Resources (IA DNR)</t>
  </si>
  <si>
    <t>Ireland Department of Environment, Heritage and Local Government</t>
  </si>
  <si>
    <t>Martin Ryan Marine Sciences Institute, National University of Ireland (Ireland)</t>
  </si>
  <si>
    <t>Iron County</t>
  </si>
  <si>
    <t>Iroquois School District</t>
  </si>
  <si>
    <t>Island Food Community (Pohnpei)</t>
  </si>
  <si>
    <t>Island Fresh Seafood</t>
  </si>
  <si>
    <t>Island Institute</t>
  </si>
  <si>
    <t>Izaak Walton League</t>
  </si>
  <si>
    <t>J and B Aquafood</t>
  </si>
  <si>
    <t>J.M. Clayton and Sons</t>
  </si>
  <si>
    <t>Jackson State University (JSU)</t>
  </si>
  <si>
    <t>Jacksonport Historical Society</t>
  </si>
  <si>
    <t>Jacksonville Shell Club</t>
  </si>
  <si>
    <t>James Madison University (JMU)</t>
  </si>
  <si>
    <t>Jamestown Seafood</t>
  </si>
  <si>
    <t>Jamestown S'Klallam Tribe</t>
  </si>
  <si>
    <t>JASON Project</t>
  </si>
  <si>
    <t>Jefferson Greenways</t>
  </si>
  <si>
    <t>Jefferson Parish Marine Fisheries Advisory Board</t>
  </si>
  <si>
    <t>Jefferson Parish School Board</t>
  </si>
  <si>
    <t>Jekyll Island Authority</t>
  </si>
  <si>
    <t>Jekyll Island Driftwood Nature Center and 4-H Facility</t>
  </si>
  <si>
    <t>Jellett Biotek Ltd.</t>
  </si>
  <si>
    <t>Jellett Rapid Testing</t>
  </si>
  <si>
    <t>Jensen Fishery</t>
  </si>
  <si>
    <t>Jerry's Seafood</t>
  </si>
  <si>
    <t>Jersey Shore Partnership</t>
  </si>
  <si>
    <t>Jesse McClanahan Construction</t>
  </si>
  <si>
    <t>JJR Engineering</t>
  </si>
  <si>
    <t>JMB International, Ltd. (Thailand)</t>
  </si>
  <si>
    <t>Iceberg Seafood Company</t>
  </si>
  <si>
    <t>Icicle Seafoods Inc.</t>
  </si>
  <si>
    <t>Icy Strait Seafood</t>
  </si>
  <si>
    <t>Illinois Department of Natural Resources (IL DNR)</t>
  </si>
  <si>
    <t>Illinois Environmental Protection Agency (IL EPA)</t>
  </si>
  <si>
    <t>Illinois Lake Management Association</t>
  </si>
  <si>
    <t>Illinois Natural History Survey (IL NHS)</t>
  </si>
  <si>
    <t>Illinois State Geological Survey (IL SGS)</t>
  </si>
  <si>
    <t>Illinois State Water Survey</t>
  </si>
  <si>
    <t>Indian General Assistance Programs (US EPA, IGAP)</t>
  </si>
  <si>
    <t>Hawaii County Department of Parks and Recreation</t>
  </si>
  <si>
    <t>Hawaii County Department of Planning</t>
  </si>
  <si>
    <t>Hawaii County Department of Public Works</t>
  </si>
  <si>
    <t>Hawaii County Department of Research and Development</t>
  </si>
  <si>
    <t>Hawaii County Planning Department</t>
  </si>
  <si>
    <t>Hawaii Department of Agriculture (HI HIDA)</t>
  </si>
  <si>
    <t>Hawaii Department of Agriculture Plant Quarantine Branch (HI HIDA)</t>
  </si>
  <si>
    <t>Indiana Planning Commission</t>
  </si>
  <si>
    <t>Kailua Historic Society</t>
  </si>
  <si>
    <t>Kailua Neighborhood Board</t>
  </si>
  <si>
    <t>Kailua Urban Design Task Force</t>
  </si>
  <si>
    <t>Kamchatka Institute of Ecology and Nature Protection</t>
  </si>
  <si>
    <t>Kamehameha Schools</t>
  </si>
  <si>
    <t>Kamilche Sea Farms</t>
  </si>
  <si>
    <t>Kaneohe Neighborhood Board </t>
  </si>
  <si>
    <t>Kaneohe Ranch</t>
  </si>
  <si>
    <t>Kauai County Department of Parks and Recreation</t>
  </si>
  <si>
    <t>Kauai County Office of the Mayor</t>
  </si>
  <si>
    <t>Kauai County Planning Department</t>
  </si>
  <si>
    <t>Kauai Sustainable Agroecological Systems</t>
  </si>
  <si>
    <t>Kawainui Heritage Society</t>
  </si>
  <si>
    <t>Keep it Kailua</t>
  </si>
  <si>
    <t>Keiki O ka Aina</t>
  </si>
  <si>
    <t>Keizer City Council</t>
  </si>
  <si>
    <t>Kellogg Foundation</t>
  </si>
  <si>
    <t>Kenai Fjords Tours</t>
  </si>
  <si>
    <t>Kenai Peninsula College</t>
  </si>
  <si>
    <t>Kenai River Professional Guide Association</t>
  </si>
  <si>
    <t>Kenai River Sportfishing Association</t>
  </si>
  <si>
    <t>Kennesaw State Univ</t>
  </si>
  <si>
    <t>Kenosha City Parks</t>
  </si>
  <si>
    <t>Kenosha Public Museum</t>
  </si>
  <si>
    <t>Kent SeaTech Corporation</t>
  </si>
  <si>
    <t>Kent State University</t>
  </si>
  <si>
    <t>Kewaunee City Parks</t>
  </si>
  <si>
    <t>King and Prince Seafood Corporation</t>
  </si>
  <si>
    <t>King’s Fisheries</t>
  </si>
  <si>
    <t>Kingzett Professional Services, Ltd., Canada</t>
  </si>
  <si>
    <t>Kirby Kids Fossil Museum</t>
  </si>
  <si>
    <t>Kitsap Alliance of Property Owners</t>
  </si>
  <si>
    <t>Kitsap Divers</t>
  </si>
  <si>
    <t>Kitty Hawk Fire Department</t>
  </si>
  <si>
    <t>International Association of Great Lakes Research</t>
  </si>
  <si>
    <t>International Bering Sea Forum</t>
  </si>
  <si>
    <t>International Bird Rescue and Research Center</t>
  </si>
  <si>
    <t>International Chemical Congress of Pacific Basin Societies (Pacifichem)</t>
  </si>
  <si>
    <t>International City / County Mgmt Association</t>
  </si>
  <si>
    <t>Hog Island Oyster Company</t>
  </si>
  <si>
    <t>Hokkaido University, Faculty of Fisheries</t>
  </si>
  <si>
    <t>Holiday Harbor Marina, Huron</t>
  </si>
  <si>
    <t>Honam Sea Grant (Korea Sea Grant)</t>
  </si>
  <si>
    <t>Honeywell (Durham, NC)</t>
  </si>
  <si>
    <t>Hong Kong Environmental Protection Agency</t>
  </si>
  <si>
    <t>Honolulu Outdoor Circle</t>
  </si>
  <si>
    <t>Honomu Aquatics</t>
  </si>
  <si>
    <t>Hood Canal Aquanuts</t>
  </si>
  <si>
    <t>Hood Canal Coordinating Council</t>
  </si>
  <si>
    <t>Interstate Shellfish Sanitation Conference (ISSC)</t>
  </si>
  <si>
    <t>Lafreniere Park–Metairie, Jefferson Parish</t>
  </si>
  <si>
    <t>Lake Carriers Association</t>
  </si>
  <si>
    <t>Lake County Forest Preserve</t>
  </si>
  <si>
    <t>Lake County Health Department</t>
  </si>
  <si>
    <t>Lake County Yacht Club, Eastlake</t>
  </si>
  <si>
    <t>Lake Dauterive Advisory Committee</t>
  </si>
  <si>
    <t>Lake Erie Charter Boat Association</t>
  </si>
  <si>
    <t>Lake Erie Coastal Ohio, Inc.</t>
  </si>
  <si>
    <t>Lake Erie Marine Trades Association</t>
  </si>
  <si>
    <t>Lake Erie Millennium Network</t>
  </si>
  <si>
    <t>Lake Erie Nature and Science Center</t>
  </si>
  <si>
    <t>Lake Erie Protection Fund, Ohio Lake Erie Commission</t>
  </si>
  <si>
    <t>Lake Erie Regional Conservancy</t>
  </si>
  <si>
    <t>Lake Kinneret Limnological Lab, Israel</t>
  </si>
  <si>
    <t>Lake Limerick Country Club</t>
  </si>
  <si>
    <t>Lake Michigan Car Ferry Company</t>
  </si>
  <si>
    <t>Lake Michigan Lakewide Management Plan Forum</t>
  </si>
  <si>
    <t>Lake Michigan Monitoring Coordinating Council</t>
  </si>
  <si>
    <t>Lake Minnetonka Association</t>
  </si>
  <si>
    <t>Lake Minnetonka Conservation District</t>
  </si>
  <si>
    <t>Lake Pontchartrain Basin Foundation</t>
  </si>
  <si>
    <t>Lake Pontchartrain Fishermen's Association</t>
  </si>
  <si>
    <t>Lake Sturgeon Bowl, Great Lakes WATER Institute (UWM)</t>
  </si>
  <si>
    <t>Lake Superior Binational Program</t>
  </si>
  <si>
    <t>Lake Superior College</t>
  </si>
  <si>
    <t>Lake Superior Fisheries</t>
  </si>
  <si>
    <t>Lake Superior Medical Society</t>
  </si>
  <si>
    <t>Lake Superior Research Institute</t>
  </si>
  <si>
    <t>Lake Superior State University (LSSU)</t>
  </si>
  <si>
    <t>Lake Superior State University, Fish and Wildlife Club (LSSU)</t>
  </si>
  <si>
    <t>Lake Superior Steelhead Association</t>
  </si>
  <si>
    <t>Lake Superior Zoo</t>
  </si>
  <si>
    <t>Lake Waramaug Association</t>
  </si>
  <si>
    <t>Joe's Septic Tank Service</t>
  </si>
  <si>
    <t>John Carroll University (JCU)</t>
  </si>
  <si>
    <t>John G. Shedd Aquarium</t>
  </si>
  <si>
    <t>John Heinz National Wildlife Refuge (US DOI, FWS, NWRS)</t>
  </si>
  <si>
    <t>Johns Hopkins University (JHU)</t>
  </si>
  <si>
    <t>Johnson Creek Watershed Council</t>
  </si>
  <si>
    <t>Joint Subcommittee on Aquaculture (USDA, US DOC, US DOI, US DOE, US HHS, US EPA)</t>
  </si>
  <si>
    <t>Joint Subcommittee on Effluents (US EPA, USDA)</t>
  </si>
  <si>
    <t>Joma Wild Seafoods</t>
  </si>
  <si>
    <t>Indian Valley Meats</t>
  </si>
  <si>
    <t>Indiana Aquaculture Association, Inc.</t>
  </si>
  <si>
    <t>Indiana Department of Environmental Management (IL DEM)</t>
  </si>
  <si>
    <t>Indiana Department of Natural Resources (ID DNR)</t>
  </si>
  <si>
    <t>Indiana Dunes National Lakeshore</t>
  </si>
  <si>
    <t>Indiana Farm Bureau, Inc.</t>
  </si>
  <si>
    <t>Indiana Lake Management Society</t>
  </si>
  <si>
    <t>Indiana Land Use Consortium</t>
  </si>
  <si>
    <t>Kailua Chamber of Commerce</t>
  </si>
  <si>
    <t>Kailua Bay Advisory Council</t>
  </si>
  <si>
    <t>LiMPETS Program  (US DOC, NOAA, NOS, ONMS)</t>
  </si>
  <si>
    <t>Lincoln County Historical Society</t>
  </si>
  <si>
    <t>Little River Seafood (Reedville, VA)</t>
  </si>
  <si>
    <t>Little Skookum Shellfish Growers</t>
  </si>
  <si>
    <t>Little Traverse Bay Bands of Odawa</t>
  </si>
  <si>
    <t>Litton Industries/Ingalls Shipbuilding</t>
  </si>
  <si>
    <t>Living Classroom Foundation</t>
  </si>
  <si>
    <t>Lockhart Environmental</t>
  </si>
  <si>
    <t>LoGuidice Educational Center</t>
  </si>
  <si>
    <t>Long Bay Pointe Tackle</t>
  </si>
  <si>
    <t>Long Beach Aquarium of the Pacific</t>
  </si>
  <si>
    <t>Long Island Sound Foundation</t>
  </si>
  <si>
    <t>Long Island Sound Study (US EPA, NEP, LISS)</t>
  </si>
  <si>
    <t>Long Island Sound Watershed Alliance</t>
  </si>
  <si>
    <t>Long Island University, Southampton College (LIU)</t>
  </si>
  <si>
    <t>Long Tom Watershed Council</t>
  </si>
  <si>
    <t>Los Alamos National Laboratory (US DOE)</t>
  </si>
  <si>
    <t>Los Angeles County Fire Department, Lifeguard Division</t>
  </si>
  <si>
    <t>Los Angeles County Museum of Natural History</t>
  </si>
  <si>
    <t>Los Angeles County Office of Education</t>
  </si>
  <si>
    <t>Los Angeles County,  Redondo Beach School District</t>
  </si>
  <si>
    <t>Los Angeles County, El Segundo School District</t>
  </si>
  <si>
    <t>Los Angeles County, Hawthorne School District</t>
  </si>
  <si>
    <t>Los Angeles County, L.A. Unified School District</t>
  </si>
  <si>
    <t>Los Angeles County, Lawndale School District</t>
  </si>
  <si>
    <t>Los Angeles County, Maniatan Beach Unified School District</t>
  </si>
  <si>
    <t>Los Angeles County, Museum of Natural History</t>
  </si>
  <si>
    <t>Los Angeles County, Palos Verdes Unified School District</t>
  </si>
  <si>
    <t>KMAS Radio, Shelton, WA</t>
  </si>
  <si>
    <t>Knight-Abbey Print</t>
  </si>
  <si>
    <t>Kodiak Chamber of Commerce</t>
  </si>
  <si>
    <t>Kodiak ComFish Alaska</t>
  </si>
  <si>
    <t>Kodiak Fish Company</t>
  </si>
  <si>
    <t>Kodiak Fisheries Research Center (US DOC, NOAA, NMFS)</t>
  </si>
  <si>
    <t>Koep Fisheries</t>
  </si>
  <si>
    <t>Kohler-Andrae State Park, Sheboygan</t>
  </si>
  <si>
    <t>Kona Reef Divers Club</t>
  </si>
  <si>
    <t>Kona Soil and Water Conservation District Advisory Group</t>
  </si>
  <si>
    <t>Kona Underwater Photography Society</t>
  </si>
  <si>
    <t>International Council for Exploration of the Seas (ICES)</t>
  </si>
  <si>
    <t>International Game Fish Association</t>
  </si>
  <si>
    <t>International Gullah / Geechee Coalition</t>
  </si>
  <si>
    <t>International Joint Commission</t>
  </si>
  <si>
    <t>International Maritime Organization</t>
  </si>
  <si>
    <t>International Pacific Halibut Commission</t>
  </si>
  <si>
    <t>International WorkBoat Show</t>
  </si>
  <si>
    <t>Interstate Environmental Commission</t>
  </si>
  <si>
    <t>Lafourche Parish School Board</t>
  </si>
  <si>
    <t>Louisiana Marine Fisheries Museum Task Force</t>
  </si>
  <si>
    <t>Louisiana Natural Freshwater Catfish Association</t>
  </si>
  <si>
    <t>Louisiana Office of the Attorney General</t>
  </si>
  <si>
    <t>Louisiana Office of the Secretary of State</t>
  </si>
  <si>
    <t>Louisiana Outdoor Writers Association</t>
  </si>
  <si>
    <t>Louisiana Oyster Industry Council</t>
  </si>
  <si>
    <t>Louisiana Restaurant Association</t>
  </si>
  <si>
    <t>Louisiana Shrimp Association</t>
  </si>
  <si>
    <t>Louisiana Shrimp Industry Coalition</t>
  </si>
  <si>
    <t>Louisiana State University (LSU)</t>
  </si>
  <si>
    <t>Louisiana State University, AgCenter (LSU)</t>
  </si>
  <si>
    <t>Louisiana Universities Marine Consortium</t>
  </si>
  <si>
    <t>Louisiana Wildlife Federation</t>
  </si>
  <si>
    <t>Low Country Institute (Spring Island, SC)</t>
  </si>
  <si>
    <t>Low Impact Development Center</t>
  </si>
  <si>
    <t>Lowcountry Council of Governments</t>
  </si>
  <si>
    <t>Lower Columbia River Estuary Research Project</t>
  </si>
  <si>
    <t>Lower Columbia Solutions Group</t>
  </si>
  <si>
    <t>Lower Great Lakes Fishery Resource Office (US DOI, FWS)</t>
  </si>
  <si>
    <t>Lower Kuskokwim School District</t>
  </si>
  <si>
    <t>Lower Rogue Watershed Council</t>
  </si>
  <si>
    <t>Loyola University Chicago (LUC)</t>
  </si>
  <si>
    <t>Loyola University New Orleans (LOYNO)</t>
  </si>
  <si>
    <t>Lucent Technologies (Bell Labs)</t>
  </si>
  <si>
    <t>Luckiamute Watershed Council</t>
  </si>
  <si>
    <t>Lummi Indian Business Council</t>
  </si>
  <si>
    <t>Lyden Shellfish LLC</t>
  </si>
  <si>
    <t>Lakefront Marina, Port Clinton</t>
  </si>
  <si>
    <t>Lakeshore and Lower Fox River Basin Partnerships</t>
  </si>
  <si>
    <t>Land Trust for the Mississippi Coastal Plain</t>
  </si>
  <si>
    <t>Laura Ritter, consumer marketing consultant</t>
  </si>
  <si>
    <t>Lawrence Berkeley National Laboratory (US DOE)</t>
  </si>
  <si>
    <t>Lawrence Park Township</t>
  </si>
  <si>
    <t>Law's Nursery</t>
  </si>
  <si>
    <t>League for Innovation in Community Colleges</t>
  </si>
  <si>
    <t>League of Women Voters</t>
  </si>
  <si>
    <t>Joycraft Marine Safety Equipment</t>
  </si>
  <si>
    <t>Jug Bay Wetlands Sanctuary, Anne Arundel County Department of Recreation and Parks</t>
  </si>
  <si>
    <t>Kabbes Engineering Company</t>
  </si>
  <si>
    <t>Kachemak Bay National Estuarine Research Reserve (US DOC, NOAA, NOS, NERRS)</t>
  </si>
  <si>
    <t>Kachemak Shellfish Mariculture Association</t>
  </si>
  <si>
    <t>Kai Makana</t>
  </si>
  <si>
    <t>Maine Department of Environmental Protection (ME DEP)</t>
  </si>
  <si>
    <t>Maine Department of Health (ME DOH)</t>
  </si>
  <si>
    <t>Maine Department of Marine Resources (ME DMR)</t>
  </si>
  <si>
    <t>Maine Fishermen’s Forum Board</t>
  </si>
  <si>
    <t>Maine Island Trail Association</t>
  </si>
  <si>
    <t>Maine Lobstermen’s Association</t>
  </si>
  <si>
    <t>Maine Maine Marine Patrol (ME DMR)</t>
  </si>
  <si>
    <t>Maine Maritime Academy</t>
  </si>
  <si>
    <t>Maine Soft-shell Clam Advisory Council</t>
  </si>
  <si>
    <t>Makah Fisheries Management, Makah Tribal Council</t>
  </si>
  <si>
    <t>Malama Hawaii</t>
  </si>
  <si>
    <t>Manistee Community Foundation</t>
  </si>
  <si>
    <t>Manitoba Environment</t>
  </si>
  <si>
    <t>Manke Lumber Company</t>
  </si>
  <si>
    <t>Mansfield University of Pennsylvania</t>
  </si>
  <si>
    <t>MariCal, Inc.</t>
  </si>
  <si>
    <t>Marina Association of Texas</t>
  </si>
  <si>
    <t>Marina Del Isle, Marblehead</t>
  </si>
  <si>
    <t>Marina Recreation Association</t>
  </si>
  <si>
    <t>Marine Advanced Technology Education Center</t>
  </si>
  <si>
    <t>Marine and Environmental Research Institute of Pohnpei</t>
  </si>
  <si>
    <t>Marine Biological Laboratory (MBL, WHOI)</t>
  </si>
  <si>
    <t>Marine Debris Program (US DOC, NOAA, NOS, ORR, MDP)</t>
  </si>
  <si>
    <t>Marine Ecology Institute</t>
  </si>
  <si>
    <t>Marine Environmental Education Foundation</t>
  </si>
  <si>
    <t>Marine Environmental Researchers of LSU</t>
  </si>
  <si>
    <t>Marine Exchange of Puget Sound</t>
  </si>
  <si>
    <t>Marine Fisheries Initiative Program (US DOC, NOAA, NMFS, MARFIN)</t>
  </si>
  <si>
    <t>Marine Genomics Consortium</t>
  </si>
  <si>
    <t>Marine Institute</t>
  </si>
  <si>
    <t>Los Angeles County, Sheriff’s Department</t>
  </si>
  <si>
    <t>Los Angeles Department of Beaches and Harbors (LA DBH)</t>
  </si>
  <si>
    <t>Los Angeles Department of Environmental Affairs (LA DEA)</t>
  </si>
  <si>
    <t>Los Angeles District (US HHS, FDA)</t>
  </si>
  <si>
    <t>Los Angeles Harbor Department</t>
  </si>
  <si>
    <t>Louisiana Department of Agriculture and Forestry (LA DAF)</t>
  </si>
  <si>
    <t>Louisiana Department of Culture, Recreation and Tourism  (LA DCRT)</t>
  </si>
  <si>
    <t>Louisiana Department of Economic Development (LA DED)</t>
  </si>
  <si>
    <t>Kona-Kohala Chamber of Commerce</t>
  </si>
  <si>
    <t>Korea University</t>
  </si>
  <si>
    <t>Krech Ojard and Association Consulting Engineers</t>
  </si>
  <si>
    <t>Kulpa Fisheries</t>
  </si>
  <si>
    <t>KUMD Radio</t>
  </si>
  <si>
    <t>Kuskokwim River Fishermen’s Management Working Group</t>
  </si>
  <si>
    <t>Kyushu University</t>
  </si>
  <si>
    <t>La Tremblade Laboratory (France)</t>
  </si>
  <si>
    <t>Lac Courte Oreilles Ojibwe Community College</t>
  </si>
  <si>
    <t>Maryland Department of Natural Resources (MD DNR)</t>
  </si>
  <si>
    <t>Maryland Environmental Services</t>
  </si>
  <si>
    <t>Maryland Population Research Center</t>
  </si>
  <si>
    <t>Maryland Port Administration</t>
  </si>
  <si>
    <t>Maryland Waterman’s Association</t>
  </si>
  <si>
    <t>Marys River Watershed Council</t>
  </si>
  <si>
    <t>Mason County 4 H</t>
  </si>
  <si>
    <t>Mason County Association of Realtors</t>
  </si>
  <si>
    <t>Mason County Historic Preservation Board</t>
  </si>
  <si>
    <t>Mason County Literacy</t>
  </si>
  <si>
    <t>Mason County Safety Co-op</t>
  </si>
  <si>
    <t>Mason County Septic Systems</t>
  </si>
  <si>
    <t>Massachusetts Bays National Estuary Project (US EPA, NEP)</t>
  </si>
  <si>
    <t>Massachusetts Bays Program</t>
  </si>
  <si>
    <t>Massachusetts Division of Marine Fisheries (MA DMF)</t>
  </si>
  <si>
    <t>Massachusetts Institute of Technology (MIT)</t>
  </si>
  <si>
    <t>Matanuska-Susitna Borough School District</t>
  </si>
  <si>
    <t>Matson Fisheries</t>
  </si>
  <si>
    <t>Matson Navigation Company</t>
  </si>
  <si>
    <t>Mattamuskeet Seafood Company</t>
  </si>
  <si>
    <t>Mattaponi and Pamunkey Rivers Association</t>
  </si>
  <si>
    <t>Maui Community College</t>
  </si>
  <si>
    <t>Maui County Department of Public Works and Environmental Management</t>
  </si>
  <si>
    <t>Maui County Office of Economic Development</t>
  </si>
  <si>
    <t>Maui County Office of the Mayor</t>
  </si>
  <si>
    <t>Maui County Planning Department</t>
  </si>
  <si>
    <t>Maui Land and Pineapple Company, Inc.</t>
  </si>
  <si>
    <t>Maumee Bay Resort Marina</t>
  </si>
  <si>
    <t>Mc Millan Offshore Survival Training</t>
  </si>
  <si>
    <t>McDonalds Nursery</t>
  </si>
  <si>
    <t>McDowell Group</t>
  </si>
  <si>
    <t>McGill University, Montreal, Quebec</t>
  </si>
  <si>
    <t>McIntosh County</t>
  </si>
  <si>
    <t>M. O. Lusk Company</t>
  </si>
  <si>
    <t>Mackinac County Water Safety Review Team</t>
  </si>
  <si>
    <t>Mackinac Fish Company</t>
  </si>
  <si>
    <t>Made in Alaska</t>
  </si>
  <si>
    <t>Madeline Island Historical Museum</t>
  </si>
  <si>
    <t>Madison JASON Schools and Partners</t>
  </si>
  <si>
    <t>Madison School and Community Recreation (MSCR) Safe Haven Program</t>
  </si>
  <si>
    <t>Madison Wisconsin School District</t>
  </si>
  <si>
    <t>Magnolia Catering</t>
  </si>
  <si>
    <t>Maine Aquaculture Association</t>
  </si>
  <si>
    <t>Maine Aquaculture Innovation Center (MAIC)</t>
  </si>
  <si>
    <t>Leech Lake Band of Ojibwe</t>
  </si>
  <si>
    <t>Legislative Commission on L.I. Water Resources</t>
  </si>
  <si>
    <t>Legislative Commission on Minnesota Resources</t>
  </si>
  <si>
    <t>Lehigh University</t>
  </si>
  <si>
    <t>Leonards Restaurant</t>
  </si>
  <si>
    <t>Lewes Chamber of Commerce</t>
  </si>
  <si>
    <t>LGL Limited</t>
  </si>
  <si>
    <t>Liberty Bay Foundation</t>
  </si>
  <si>
    <t>Lilly Foundation</t>
  </si>
  <si>
    <t>Limberis Seafood Processing Ltd., Canada</t>
  </si>
  <si>
    <t>Limno-Tech, Inc.</t>
  </si>
  <si>
    <t>Mexico State Secretary of Agriculture</t>
  </si>
  <si>
    <t>Mexico, State of Baja California government</t>
  </si>
  <si>
    <t>Miami (OH) University (MUOhio)</t>
  </si>
  <si>
    <t>Michigan Alliance of Environmental and Outdoor Education</t>
  </si>
  <si>
    <t>Michigan Aquaculture Association</t>
  </si>
  <si>
    <t>Michigan Boating Industries Association</t>
  </si>
  <si>
    <t>Michigan Charter Boat Association</t>
  </si>
  <si>
    <t>Michigan Department of Agriculture (MDA)</t>
  </si>
  <si>
    <t>Michigan Department of Environmental Quality (MI DEQ)</t>
  </si>
  <si>
    <t>Michigan Department of Labor and Economic Growth (MI DLEG)</t>
  </si>
  <si>
    <t>Michigan Department of Natural Resources (MI DNR)</t>
  </si>
  <si>
    <t>Michigan Dune Alliance</t>
  </si>
  <si>
    <t>Michigan Farm Bureau</t>
  </si>
  <si>
    <t>Michigan Fish Producers Association</t>
  </si>
  <si>
    <t>Michigan Invasive Plants Council (AIS)</t>
  </si>
  <si>
    <t>Michigan Lake and Stream Associations</t>
  </si>
  <si>
    <t>Michigan Office of the Attorney General</t>
  </si>
  <si>
    <t>Michigan Outdoor Writers Association</t>
  </si>
  <si>
    <t>Michigan Science Teachers Association</t>
  </si>
  <si>
    <t>Michigan State University (MSU)</t>
  </si>
  <si>
    <t>Michigan State University County Extension Offices (MSU)</t>
  </si>
  <si>
    <t>Michigan State University, Deptartment of Fisheries and Wildlife (MSU)</t>
  </si>
  <si>
    <t>Michigan Technological University (MTU)</t>
  </si>
  <si>
    <t>Michigan United Conservation Clubs</t>
  </si>
  <si>
    <t>Mid-Atlantic Coastal Ocean Observing Regional Association (MACOORA)</t>
  </si>
  <si>
    <t>Marine Organisms Investigations, Ireland</t>
  </si>
  <si>
    <t>Marine Protected Areas (US DOC, NOAA, NOS, MPA)</t>
  </si>
  <si>
    <t>Marine Research Institute, Norway</t>
  </si>
  <si>
    <t>Marine Science Graduate Student Organization (MSGSO)</t>
  </si>
  <si>
    <t>Marine Stewardship Council</t>
  </si>
  <si>
    <t>Marine Trades Association of Maryland</t>
  </si>
  <si>
    <t>Marine Transportation Society</t>
  </si>
  <si>
    <t>Marion County</t>
  </si>
  <si>
    <t>Marion Soil and Water Conservation District (SWCD)</t>
  </si>
  <si>
    <t>Louisiana Department of Education (LA ED)</t>
  </si>
  <si>
    <t>Louisiana Department of Environmental Quality (LA DEQ)</t>
  </si>
  <si>
    <t>Louisiana Department of Natural Resources (LA DNR)</t>
  </si>
  <si>
    <t>Louisiana Department of Public Education (LA ED)</t>
  </si>
  <si>
    <t>Louisiana Department of Wildlife and Fisheries (LA DFW)</t>
  </si>
  <si>
    <t>Louisiana Geological Survey (LSU)</t>
  </si>
  <si>
    <t>Maryland Department of Agriculture (MD DA)</t>
  </si>
  <si>
    <t>Minnesota Association of Professional Soil Scientists</t>
  </si>
  <si>
    <t>Minnesota Board of Water and Soil Resources</t>
  </si>
  <si>
    <t>Minnesota Community and Natural Resources Association</t>
  </si>
  <si>
    <t>Minnesota Counties – 30 of 87 counties</t>
  </si>
  <si>
    <t>Minnesota Crop Improvement Association</t>
  </si>
  <si>
    <t>Minnesota Department of Agriculture (MDA)</t>
  </si>
  <si>
    <t>Minnesota Department of Health (MN DOH)</t>
  </si>
  <si>
    <t>Minnesota Department of Natural Resources (MN DNR)</t>
  </si>
  <si>
    <t>Minnesota Department of Tourism (MN TOURISM)</t>
  </si>
  <si>
    <t>Minnesota Department of Transportation (MN DOT)</t>
  </si>
  <si>
    <t>Minnesota Environmental Partnership (MN EPA)</t>
  </si>
  <si>
    <t>Minnesota Erosion Control Association</t>
  </si>
  <si>
    <t>Minnesota Fish and Bait Farmers</t>
  </si>
  <si>
    <t>Minnesota Forest Resources Council</t>
  </si>
  <si>
    <t>Minnesota Forestry Association</t>
  </si>
  <si>
    <t>Minnesota Golf Course Superintendents Assn.</t>
  </si>
  <si>
    <t>Minnesota Invasive Species Advisory Council (AIS)</t>
  </si>
  <si>
    <t>Minnesota Lake Superior Basin Team</t>
  </si>
  <si>
    <t>Minnesota Lake Superior Coastal Program</t>
  </si>
  <si>
    <t>Minnesota Logger Education Program</t>
  </si>
  <si>
    <t>Minnesota Master Naturalist Program</t>
  </si>
  <si>
    <t>Minnesota Native Plant Society</t>
  </si>
  <si>
    <t>Minnesota Nursery and Landscape Assn.</t>
  </si>
  <si>
    <t>Minnesota Office of Environmental Assistance</t>
  </si>
  <si>
    <t>Minnesota Pollution Control Agency (MN PCA)</t>
  </si>
  <si>
    <t>Minnesota Power</t>
  </si>
  <si>
    <t>Minnesota Shade Tree Advisory Committee</t>
  </si>
  <si>
    <t>Minnesota Soybean Promotion Board</t>
  </si>
  <si>
    <t>McKenzie-Mohr and Associates</t>
  </si>
  <si>
    <t>MDI Water Quality Coalition</t>
  </si>
  <si>
    <t>Meares Island Mariculture Ltd., Canada</t>
  </si>
  <si>
    <t>Medic One of Mason County</t>
  </si>
  <si>
    <t>Medical University of South Carolina (MUSC)</t>
  </si>
  <si>
    <t>Mellon Foundation</t>
  </si>
  <si>
    <t>Memorial University</t>
  </si>
  <si>
    <t>Mentor Lagoons Marina</t>
  </si>
  <si>
    <t>Mercyhurst College</t>
  </si>
  <si>
    <t>Multicultural Education for Resource Issues Threatening Oceans (US DOC, NOAA, NOS, ONMS, MERITO)</t>
  </si>
  <si>
    <t>Metro Bay Partnership</t>
  </si>
  <si>
    <t>Maine Association of Sea Kayak Guides and Instructors</t>
  </si>
  <si>
    <t>Maine Bureau of Parks and Lands</t>
  </si>
  <si>
    <t>Maine Coastal Islands National Wildlife Refuge (US DOI, FWS, NWRS)</t>
  </si>
  <si>
    <t>Maine Coastal Program</t>
  </si>
  <si>
    <t>Maine Coastal Program, State Planning Office</t>
  </si>
  <si>
    <t>Maine Conservation Corps (AmeriCorps)</t>
  </si>
  <si>
    <t>Maine Department  of Conservation</t>
  </si>
  <si>
    <t>Mexico Department of Natural Resources</t>
  </si>
  <si>
    <t>Mississippi River Basin Panel on Aquatic Nuisance Species (ANS)</t>
  </si>
  <si>
    <t>Mississippi Space Services</t>
  </si>
  <si>
    <t>Mississippi State Port Authority at Gulfport</t>
  </si>
  <si>
    <t>Mississippi State University (MSState)</t>
  </si>
  <si>
    <t>Mississippi Wildlife Federation</t>
  </si>
  <si>
    <t>Massachusetts Institute of Technology Sea Grant (MIT)</t>
  </si>
  <si>
    <t>Mobile Area Chamber of Commerce, Sea Food Task Force</t>
  </si>
  <si>
    <t>Mobile Arts Council</t>
  </si>
  <si>
    <t>Mobile Bay National Estuary Program (US EPA, NEP)</t>
  </si>
  <si>
    <t>Mobile Bay Oyster Gardening Program</t>
  </si>
  <si>
    <t>Mobile Museum of Art</t>
  </si>
  <si>
    <t>Moku O Waialua Watershed Action Group</t>
  </si>
  <si>
    <t>Mokuleia Aquafarm</t>
  </si>
  <si>
    <t>Molokai Sea Farms</t>
  </si>
  <si>
    <t>Monmouth County</t>
  </si>
  <si>
    <t>Monroe County Boards of Cooperative Educational Services (BOCES)</t>
  </si>
  <si>
    <t>Monroe County, FL</t>
  </si>
  <si>
    <t>Monroeville Marina Inc.</t>
  </si>
  <si>
    <t>Montana Fish, Wildlife and Parks (MT FWP)</t>
  </si>
  <si>
    <t>Montclair State University</t>
  </si>
  <si>
    <t>Monterey Abalone Company</t>
  </si>
  <si>
    <t>Monterey Bay Aquarium</t>
  </si>
  <si>
    <t>Monterey Bay Aquarium Research Institute (MBARI)</t>
  </si>
  <si>
    <t>Monterey Bay National Marine Sanctuary (US DOC, NOAA, NOS, ONMS)</t>
  </si>
  <si>
    <t>Monterey Harbor Master</t>
  </si>
  <si>
    <t>Mid-Atlantic Marine Education Association</t>
  </si>
  <si>
    <t>Mid-Atlantic Sea Grant Region</t>
  </si>
  <si>
    <t>Middle Bass Island Yacht Club</t>
  </si>
  <si>
    <t>Midwest Partners in Amphibian and Reptile Conservation</t>
  </si>
  <si>
    <t>Mike's Diving Center</t>
  </si>
  <si>
    <t>Mikunda, Cottrell and Co.</t>
  </si>
  <si>
    <t>Miles Sand and Gravel</t>
  </si>
  <si>
    <t>Milford, CT  Laboratory (US DOC, NOAA, NMFS)</t>
  </si>
  <si>
    <t>Millcreek Township</t>
  </si>
  <si>
    <t>Mille Lacs Band of Ojibwe</t>
  </si>
  <si>
    <t>Milwaukee County Division of Emergency Management (Mil. DEM)</t>
  </si>
  <si>
    <t>Mario's Landing</t>
  </si>
  <si>
    <t>Maritime Administration (US DOT, MARAD)</t>
  </si>
  <si>
    <t>Maritime and Seafood Industry Museum</t>
  </si>
  <si>
    <t>Marshall Islands Marine Resource Authority</t>
  </si>
  <si>
    <t>Mary E. Theler Community Center</t>
  </si>
  <si>
    <t>Maryland Coastal Bays Program</t>
  </si>
  <si>
    <t>Maryland Coastal Zone Management Program (MD CZMP)</t>
  </si>
  <si>
    <t>Minnesota Association of Extension Educators</t>
  </si>
  <si>
    <t>National Aquaculture Extension Steering Committee (USDA, US DOC, NOAA, OAR, Sea Grant)</t>
  </si>
  <si>
    <t>National Association of Charter Boat Operators</t>
  </si>
  <si>
    <t>National Association of Counties (NACO)</t>
  </si>
  <si>
    <t>National Association of County Agricultural Agents</t>
  </si>
  <si>
    <t>National Association of Government Communicators</t>
  </si>
  <si>
    <t>National Association of Marine Laboratories</t>
  </si>
  <si>
    <t>National Capital Region, National Park Service (US DOI, NPS)</t>
  </si>
  <si>
    <t>National Center for Cool and Cold Water Aquaculture (USDA, ARS)</t>
  </si>
  <si>
    <t>National Center for Environmental Economics (US EPA)</t>
  </si>
  <si>
    <t>National Center for Research on Aquatic Invasive Species (US DOC, NOAA, OAR, GLERL, NCRAIS)</t>
  </si>
  <si>
    <t>National Estuarine Research Reserve System (US DOC, NOAA, NOS, NERRS)</t>
  </si>
  <si>
    <t>National Federation of Regional Associations for Coastal Ocean Observing (NFRA)</t>
  </si>
  <si>
    <t>National Fish and Oyster Company, Inc.</t>
  </si>
  <si>
    <t>National Fish and Wildlife Foundation (NFWF)</t>
  </si>
  <si>
    <t>National Fish Health Lab (US DOI, USGS)</t>
  </si>
  <si>
    <t>National Fisheries Institute (NFI)</t>
  </si>
  <si>
    <t>National Fisheries Quality Assurance and Veterinary Directorate, Vietnam</t>
  </si>
  <si>
    <t>National Food Processors Association</t>
  </si>
  <si>
    <t>National Geographic Society</t>
  </si>
  <si>
    <t>National Institute for Occupational Safety and Health (US HHS, CDC, NIOSH)</t>
  </si>
  <si>
    <t>Minnesota Water Garden Society</t>
  </si>
  <si>
    <t>Minnesota Waters</t>
  </si>
  <si>
    <t>Minterbrook Oyster Company</t>
  </si>
  <si>
    <t>Mississippi Coast Audubon Society</t>
  </si>
  <si>
    <t>Mississippi Cooperative Extension Program (USDA MSState)</t>
  </si>
  <si>
    <t>Mississippi Department of Education (MS ED)</t>
  </si>
  <si>
    <t>Mississippi Department of Environmental Quality (MS DEQ)</t>
  </si>
  <si>
    <t>Mississippi Department of Marine Resources (MS DMR)</t>
  </si>
  <si>
    <t>Mississippi Department of Marine Resources, Coastal Programs (MS DMR)</t>
  </si>
  <si>
    <t>Metropolitan Affairs Coalition (MAC)</t>
  </si>
  <si>
    <t>Metropolitan Washington Council of Governments</t>
  </si>
  <si>
    <t>Metropolitan Water Reclamation District of Greater Chicago</t>
  </si>
  <si>
    <t>Mexico Autonomous University of Baja California</t>
  </si>
  <si>
    <t>Mexico Department of Agriculture, Livestock, Rural Development, Agriculture, Fisheries and Food</t>
  </si>
  <si>
    <t>Mississippi Museum of Natural Science</t>
  </si>
  <si>
    <t>Mississippi Office of Secretary of State</t>
  </si>
  <si>
    <t>National Sea Grant Office (US DOC, NOAA, OAR, NSGO)</t>
  </si>
  <si>
    <t>National Severe Storms Laboratory (US DOC, NOAA, OAR, NSSL)</t>
  </si>
  <si>
    <t>National Shellfisheries Association</t>
  </si>
  <si>
    <t>National Smart Growth Network</t>
  </si>
  <si>
    <t>National Tsunami Hazard Mitigation Program (US DOC, NOAA, US DOI, USGS, US DHS, FEMA, NTHMP)</t>
  </si>
  <si>
    <t>National Undersea Research Center (US DOC, NOAA, OAR, OER, NURP)</t>
  </si>
  <si>
    <t>National Water Research Institute, Canada</t>
  </si>
  <si>
    <t>National Weather Service (US DOC, NOAA, NWS)</t>
  </si>
  <si>
    <t>National Weather Service, Los Angeles, CA (US DOC, NOAA, NWS)</t>
  </si>
  <si>
    <t>National Wildlife Federation (NWF)</t>
  </si>
  <si>
    <t>National Wildlife Health Center (US DOI, USGS)</t>
  </si>
  <si>
    <t>Native American Fish and Wildlife Society Alaska Region</t>
  </si>
  <si>
    <t>Native Resources Developer Inc.</t>
  </si>
  <si>
    <t>Native Scape</t>
  </si>
  <si>
    <t>Natural Resources Conservation Service (USDA, NRCS)</t>
  </si>
  <si>
    <t>Naval Research Laboratory</t>
  </si>
  <si>
    <t>NBC Television</t>
  </si>
  <si>
    <t>Nebraska Public Power District</t>
  </si>
  <si>
    <t>Nebraska Space Grant (NASA)</t>
  </si>
  <si>
    <t>Nehalem Watershed Council</t>
  </si>
  <si>
    <t>Neptune Nimrods Dive Club</t>
  </si>
  <si>
    <t>Neptune Sea Farm Inc.</t>
  </si>
  <si>
    <t>Nevada Department of Environmental Quality (NV DEQ)</t>
  </si>
  <si>
    <t>Nevada Department of Health (NV DOH)</t>
  </si>
  <si>
    <t>Nevada Department of Wildlife (NV DOW)</t>
  </si>
  <si>
    <t>New College of Florida</t>
  </si>
  <si>
    <t>Montessori Schools of Hawaii</t>
  </si>
  <si>
    <t>Montgomery County</t>
  </si>
  <si>
    <t>Morgan Harvest Inc.</t>
  </si>
  <si>
    <t>Morgan State University</t>
  </si>
  <si>
    <t>Morrissette and Associates</t>
  </si>
  <si>
    <t>Morro Bay Harbor Master</t>
  </si>
  <si>
    <t>Moss Landing Marine Laboratories</t>
  </si>
  <si>
    <t>Mote Marine Laboratory</t>
  </si>
  <si>
    <t>Mount Union College</t>
  </si>
  <si>
    <t>Muckleshoot Indian Tribe</t>
  </si>
  <si>
    <t>Musasi Sushi Restaurant</t>
  </si>
  <si>
    <t>Mystic Aquarium and Institute for Exploration</t>
  </si>
  <si>
    <t>Ministry of Education, Republic of the Marshall Islands</t>
  </si>
  <si>
    <t>MinnAqua Program</t>
  </si>
  <si>
    <t>Minneapolis Park and Recreation Board</t>
  </si>
  <si>
    <t>Minnesota Aquaculture Association</t>
  </si>
  <si>
    <t>Minnesota Arrowhead Association</t>
  </si>
  <si>
    <t>Minnesota Association of County Agricultural Inspectors</t>
  </si>
  <si>
    <t>National Aeronautics and Space Administration (NASA)</t>
  </si>
  <si>
    <t>National Agricultural College Teachers Association</t>
  </si>
  <si>
    <t>New Hanover County Schools</t>
  </si>
  <si>
    <t>New Jersey Department of Agriculture (NJ NJDA)</t>
  </si>
  <si>
    <t>New Jersey Department of Commerce (NJ DOC)</t>
  </si>
  <si>
    <t>New Jersey Department of Environmental Protection (NJ DEP)</t>
  </si>
  <si>
    <t>New Jersey Department of Marine Fisheries (NJ DMF)</t>
  </si>
  <si>
    <t>New Jersey Division of Fish and Wildlife (NJ DEP, NJ DFW)</t>
  </si>
  <si>
    <t>New Jersey Office of Science (NJ DEP, NJ DSRT)</t>
  </si>
  <si>
    <t>New Jersey Resources</t>
  </si>
  <si>
    <t>New Mexico Department of Game and Fish (NM DFG)</t>
  </si>
  <si>
    <t>New Orleans District (DoD, Army, USACE)</t>
  </si>
  <si>
    <t>New York Academy of Sciences</t>
  </si>
  <si>
    <t>New York Aquarium</t>
  </si>
  <si>
    <t>New York City Department of Environmental Protection (NYC DEP)</t>
  </si>
  <si>
    <t>New York City Mayor’s Office of Emergency Management</t>
  </si>
  <si>
    <t>New York District (US DOI, USGS)</t>
  </si>
  <si>
    <t>New York Seafood Council</t>
  </si>
  <si>
    <t>New York State Bureau of Marine Resources (NYSDEC)</t>
  </si>
  <si>
    <t>New York State Department of Agriculture and Markets</t>
  </si>
  <si>
    <t>New York State Department of Economic Development (NY DED)</t>
  </si>
  <si>
    <t>New York State Department of Education (NY ED)</t>
  </si>
  <si>
    <t>New York State Department of Environmental Conservation (NY DEC)</t>
  </si>
  <si>
    <t>New York State Department of Health  (NY DOH)</t>
  </si>
  <si>
    <t>National Institute of Neurological Disorders and Stroke, National Institue of Health (US HHS, NIH, NINDS)</t>
  </si>
  <si>
    <t>National Invasive Species Council (AIS)</t>
  </si>
  <si>
    <t>National Marine Educators Association</t>
  </si>
  <si>
    <t>National Marine Fisheries Service (US DOC, NOAA, NMFS)</t>
  </si>
  <si>
    <t>National Marine Mammal Laboratory (US DOC, NOAA, NMFS)</t>
  </si>
  <si>
    <t>National Marketing</t>
  </si>
  <si>
    <t>Mississippi Department of Marine Resources, Fisheries (MS DMR)</t>
  </si>
  <si>
    <t>Mississippi Department of Wildlife, Fisheries, and Parks (MDWFP)</t>
  </si>
  <si>
    <t>Mississippi Exotic Plant Pest Council</t>
  </si>
  <si>
    <t>Mississippi Gulf Coast Community College</t>
  </si>
  <si>
    <t>Mississippi Gulf Fishing Banks, Inc.</t>
  </si>
  <si>
    <t>Mississippi Marine Debris Task Force</t>
  </si>
  <si>
    <t>National Research Council, Ocean Studies Board</t>
  </si>
  <si>
    <t>National Safe Boating</t>
  </si>
  <si>
    <t>National Science Foundation (NSF)</t>
  </si>
  <si>
    <t>National Science Teachers Association</t>
  </si>
  <si>
    <t>Nixyaawii Institute for Teachers</t>
  </si>
  <si>
    <t>NOAA Communications and External Affairs (US DOC, NOAA, COMM)</t>
  </si>
  <si>
    <t>NOAA in the Carolinas (US DOC, NOAA)</t>
  </si>
  <si>
    <t>NOAA Restoration Center (US DOC, NOAA, NMFS)</t>
  </si>
  <si>
    <t>Noisette Foundation</t>
  </si>
  <si>
    <t>Norfolk Festevents</t>
  </si>
  <si>
    <t>North America Research Group</t>
  </si>
  <si>
    <t>North American Association for Environmental Education</t>
  </si>
  <si>
    <t>North American Lake Management Society</t>
  </si>
  <si>
    <t>North Carolina A &amp; T State University (NCAT)</t>
  </si>
  <si>
    <t>North Carolina Aquarium at Fort Fisher</t>
  </si>
  <si>
    <t>North Carolina Aquarium at Pine Knoll Shores</t>
  </si>
  <si>
    <t>North Carolina Aquariums</t>
  </si>
  <si>
    <t>North Carolina Beach, Inlet and Waterway Association</t>
  </si>
  <si>
    <t>North Carolina Birding Trail Initiative</t>
  </si>
  <si>
    <t>North Carolina Coastal Federation</t>
  </si>
  <si>
    <t>North Carolina Coastal Reserves</t>
  </si>
  <si>
    <t>North Carolina Coastal Resources Commission (NC CRC)</t>
  </si>
  <si>
    <t>North Carolina Cooperative Extension</t>
  </si>
  <si>
    <t>North Carolina Department of Agriculture and Consumer Services, Food and Drug Division (NC AGR)</t>
  </si>
  <si>
    <t>North Carolina Department of Commerce (NC DOC)</t>
  </si>
  <si>
    <t>North Carolina Department of Environment and Natural Resources (NC DENR)</t>
  </si>
  <si>
    <t>North Carolina Division of Coastal Management (NC DENR, DCM)</t>
  </si>
  <si>
    <t>North Carolina Division of Marine Fisheries (NC DENR, DMF)</t>
  </si>
  <si>
    <t>New England Aquarium</t>
  </si>
  <si>
    <t>New England District (DoD, Army, USACE)</t>
  </si>
  <si>
    <t>New England Fisheries Management Council (NEFMC)</t>
  </si>
  <si>
    <t>New England Interstate Water Pollution Control Commission (NEIWPCC)</t>
  </si>
  <si>
    <t>New England Marine and Industrial, Inc.</t>
  </si>
  <si>
    <t>New England Region Water Quality Team (USDA)</t>
  </si>
  <si>
    <t>New England Trawl Systems</t>
  </si>
  <si>
    <t>New Hampshire Coastal Program</t>
  </si>
  <si>
    <t>Narragansett Bay Baykeepers</t>
  </si>
  <si>
    <t>Narragansett Bay Estuary Program (NBEP)</t>
  </si>
  <si>
    <t>Narragansett Bay National Estuarine Research Reserve System (US DOC, NOAA, NOS, NERRS)</t>
  </si>
  <si>
    <t>National Aeronautics and Space Administration Satellite Imagery (NASA)</t>
  </si>
  <si>
    <t>Nassau County</t>
  </si>
  <si>
    <t>New Hampshire Port Authority</t>
  </si>
  <si>
    <t>New Hanover County</t>
  </si>
  <si>
    <t>New Hanover County Emergency Management</t>
  </si>
  <si>
    <t>New Hanover County Motel/Hotel Association</t>
  </si>
  <si>
    <t>North Central Regional Aquaculture Center (USDA)</t>
  </si>
  <si>
    <t>North Coast Environmental Center</t>
  </si>
  <si>
    <t>North Coast Marine Mammal Center</t>
  </si>
  <si>
    <t>North Coast Water Quality and Biotoxin Program, Canada</t>
  </si>
  <si>
    <t>North Dakota Game and Fish Department (ND GFD)</t>
  </si>
  <si>
    <t>North East Township</t>
  </si>
  <si>
    <t>North Gulf Oceanic Society</t>
  </si>
  <si>
    <t>North Kingstown Free Library</t>
  </si>
  <si>
    <t>North Mason Chamber of Commerce</t>
  </si>
  <si>
    <t>North Mason Kiwanis Club</t>
  </si>
  <si>
    <t>North Olympic Salmon Coalition</t>
  </si>
  <si>
    <t>North Pacific Fisheries Management Council (NPFMC)</t>
  </si>
  <si>
    <t>North Pacific Fisheries Observer Training Center</t>
  </si>
  <si>
    <t>North Pacific Fishing Vessel Owners Association</t>
  </si>
  <si>
    <t>North Pacific Longline Association</t>
  </si>
  <si>
    <t>North Pacific Marine Science Organization (PICES)</t>
  </si>
  <si>
    <t>North Pacific Processors Inc.</t>
  </si>
  <si>
    <t>North Pacific Research Board</t>
  </si>
  <si>
    <t>North Ranch BioRecycling</t>
  </si>
  <si>
    <t>North Shore Charter Captains Association</t>
  </si>
  <si>
    <t>North Slope Borough</t>
  </si>
  <si>
    <t>Northeast Algal Society</t>
  </si>
  <si>
    <t>Northeast Association of Marine and Great Lakes Laboratories</t>
  </si>
  <si>
    <t>Northeast Sea Grant Consortium</t>
  </si>
  <si>
    <t>Northeast Farm Credit Ag Enhancement Program</t>
  </si>
  <si>
    <t>Northeast Fisheries Science Center (US DOC, NOAA, NMFS, NEFSC)</t>
  </si>
  <si>
    <t>Northeast Fishery Center (US DOI, FWS)</t>
  </si>
  <si>
    <t>Northeast Michigan Council of Governments</t>
  </si>
  <si>
    <t>Northeast Regional Agricultural Center (USDA)</t>
  </si>
  <si>
    <t>Northeast Regional Ocean Council (NROC)</t>
  </si>
  <si>
    <t>New York State Department of Parks, Recreation, and Historic Preservation (NY DPRH)</t>
  </si>
  <si>
    <t>New York State Department of State</t>
  </si>
  <si>
    <t>New York State Emergency Management Office (NY SEMO)</t>
  </si>
  <si>
    <t>New York State Environmental Facilities Corp.</t>
  </si>
  <si>
    <t>New York State Museum</t>
  </si>
  <si>
    <t>New York State Office of General Services</t>
  </si>
  <si>
    <t>National Ocean Sciences Bowl, Consortium for Ocean Leadership (NOSB)</t>
  </si>
  <si>
    <t>National Ocean Service (US DOC, NOAA, NOS)</t>
  </si>
  <si>
    <t>National Oceanic and Atmospheric Administration (US DOC, NOAA)</t>
  </si>
  <si>
    <t>National Organic Aquaculture Working Group</t>
  </si>
  <si>
    <t>National Park Service (US DOI, NPS)</t>
  </si>
  <si>
    <t>National Research Council, Canada</t>
  </si>
  <si>
    <t>Niagara/Orleans Counties BOCES</t>
  </si>
  <si>
    <t>NICHES Land Trust</t>
  </si>
  <si>
    <t>Nicholls State University</t>
  </si>
  <si>
    <t>Nisbet Oyster Company</t>
  </si>
  <si>
    <t>Nisqually Tribe</t>
  </si>
  <si>
    <t>Northwest Fisheries Science Center (US DOC, NOAA, NMFS, NWFSC)</t>
  </si>
  <si>
    <t>Northwest Indian College</t>
  </si>
  <si>
    <t>Northwest Indian Fisheries Commission</t>
  </si>
  <si>
    <t>Northwest Michigan College</t>
  </si>
  <si>
    <t>Northwest On-site Wastewater Training Center</t>
  </si>
  <si>
    <t>Northwest School of Wooden Boatbuilding</t>
  </si>
  <si>
    <t>Northwest Shellfish Company</t>
  </si>
  <si>
    <t>Northwest Straits Commission</t>
  </si>
  <si>
    <t>Northwest Urban Indian Community</t>
  </si>
  <si>
    <t>Northwest Wisconsin Regional Planning Commission</t>
  </si>
  <si>
    <t>Northwestern Farm Credit Services</t>
  </si>
  <si>
    <t>Northwestern Fisheries Manchester Research Center</t>
  </si>
  <si>
    <t>Northwestern Hawaiian Islands Marine National Monument (US DOC, NOAA, NOS, ONMS)</t>
  </si>
  <si>
    <t>Northwestern Indiana Regional Planning Commission</t>
  </si>
  <si>
    <t>Northwestern University</t>
  </si>
  <si>
    <t>Norton Sound Economic Development Corporation</t>
  </si>
  <si>
    <t>Nortwesterly Food Technology Services</t>
  </si>
  <si>
    <t>Nova Southeastern University (NOVA)</t>
  </si>
  <si>
    <t>Novartis</t>
  </si>
  <si>
    <t>Nutech-03, Inc.</t>
  </si>
  <si>
    <t>Ocean Advocates</t>
  </si>
  <si>
    <t>Ocean Beauty Seafoods Inc.</t>
  </si>
  <si>
    <t>Ocean Conservancy</t>
  </si>
  <si>
    <t>Ocean County</t>
  </si>
  <si>
    <t>Ocean Explorer Program (US DOC, NOAA, OAR, OER)</t>
  </si>
  <si>
    <t>Ocean Research Interactive Observatory Networks (ORION)</t>
  </si>
  <si>
    <t>Ocean Technology Foundation</t>
  </si>
  <si>
    <t>Ocean.US</t>
  </si>
  <si>
    <t>Oceana</t>
  </si>
  <si>
    <t>Oceanic Institute</t>
  </si>
  <si>
    <t>Oceans Blue Program</t>
  </si>
  <si>
    <t>Oceans Unlimited</t>
  </si>
  <si>
    <t>North Carolina Division of Parks and Recreation ((NC DENR, DPR)</t>
  </si>
  <si>
    <t>North Carolina Division of Water Quality (NC DENR, DWQ)</t>
  </si>
  <si>
    <t>North Carolina Fisheries Association</t>
  </si>
  <si>
    <t>North Carolina Joint Legislative Commission on Seafood and Aquaculture</t>
  </si>
  <si>
    <t>North Carolina Marine Fisheries Commission</t>
  </si>
  <si>
    <t>North Carolina Museum of Natural Sciences</t>
  </si>
  <si>
    <t>New Hampshire Department of Environmental Services (NH DES)</t>
  </si>
  <si>
    <t>New Hampshire Department of Fish and Game (NH DFG)</t>
  </si>
  <si>
    <t>New Hampshire Department of Resources and Economic Development  (NH DRED)</t>
  </si>
  <si>
    <t>New Hampshire Environmental Educators Association (NHEE)</t>
  </si>
  <si>
    <t>New Hampshire Estuaries Project (US EPA, NEP)</t>
  </si>
  <si>
    <t>New Hampshire Marine Coalition</t>
  </si>
  <si>
    <t>North Carolina State University (NCSU)</t>
  </si>
  <si>
    <t>North Carolina Wildlife Resources Commission</t>
  </si>
  <si>
    <t>Office of Response and Restoration (US DOC, NOAA, NOS, ORR)</t>
  </si>
  <si>
    <t>Office of Seafood (US HHS, FDA)</t>
  </si>
  <si>
    <t>Office of the US Trade Representative (USTR)</t>
  </si>
  <si>
    <t>Office of the Vice Chancellor of Students, University of Hawaii at Manoa (UHM)</t>
  </si>
  <si>
    <t>U.S. Senator Russ Feingold - Wisconsin</t>
  </si>
  <si>
    <t>Office of Water (US EPA)</t>
  </si>
  <si>
    <t>Ohio Certified Volunteer Naturalist Program</t>
  </si>
  <si>
    <t>Ohio Chapter of the American Fisheries Society (AFS)</t>
  </si>
  <si>
    <t>Ohio Coastal Management Program</t>
  </si>
  <si>
    <t>Ohio Department of Development (OH DEV)</t>
  </si>
  <si>
    <t>Ohio Department of Health (OH DOH)</t>
  </si>
  <si>
    <t>Ohio Department of Natural Resources (OH DNR)</t>
  </si>
  <si>
    <t>Ohio Division of Geological Survey (OH DNR, OH DGS)</t>
  </si>
  <si>
    <t>Ohio Division of Soil and Water Conservation (OH DNR)</t>
  </si>
  <si>
    <t>Ohio Division of Travel and Tourism</t>
  </si>
  <si>
    <t>Ohio Division of Watercraft (OH DNR)</t>
  </si>
  <si>
    <t>Ohio Division of Wildlife (OH DNR)</t>
  </si>
  <si>
    <t>Ohio Environmental Protection Agency (OH EPA)</t>
  </si>
  <si>
    <t>Ohio Lake Erie Commission</t>
  </si>
  <si>
    <t>Ohio Lake Erie Office</t>
  </si>
  <si>
    <t>Ohio Legislature</t>
  </si>
  <si>
    <t>Ohio State University (OSU)</t>
  </si>
  <si>
    <t>Ohio University</t>
  </si>
  <si>
    <t>Oil Spill Recovery Institute</t>
  </si>
  <si>
    <t>Ojibwe Community College</t>
  </si>
  <si>
    <t>Oklahoma Department of Wildlife Conservation (OK DWC)</t>
  </si>
  <si>
    <t>Old Dominion University (ODU)</t>
  </si>
  <si>
    <t>Old Woman Creek  (US DOC, NOAA, NOS, NERRS)</t>
  </si>
  <si>
    <t>Northeast Safety Training Center</t>
  </si>
  <si>
    <t>Northeastern Agricultural and Resource Economics Association</t>
  </si>
  <si>
    <t>Northeastern Illinois Planning Commission</t>
  </si>
  <si>
    <t>Northeast-Midwest Institute</t>
  </si>
  <si>
    <t>Northern Appalachian Research Center (US DOI, USGS)</t>
  </si>
  <si>
    <t>Northern Bayfield County</t>
  </si>
  <si>
    <t>Northern Economics Inc.</t>
  </si>
  <si>
    <t>Northern Great Lakes Visitor Center</t>
  </si>
  <si>
    <t>New Zealand Department of Conservation</t>
  </si>
  <si>
    <t>New Zealand Fishing Industry Council</t>
  </si>
  <si>
    <t>New Zealand Ministry of Fisheries</t>
  </si>
  <si>
    <t>Newago Fisheries</t>
  </si>
  <si>
    <t>Newport County Chamber of Commerce</t>
  </si>
  <si>
    <t>Newport State Park, Ellison Bay</t>
  </si>
  <si>
    <t>National Fire Protection Association (NFPA)</t>
  </si>
  <si>
    <t>Niagara County Community College</t>
  </si>
  <si>
    <t>Niagara Frontier Science Supervisors</t>
  </si>
  <si>
    <t>Northwest Association of Networked Ocean Observing Systems (NANOOS)</t>
  </si>
  <si>
    <t>Northwest Atlantic Marine Alliance</t>
  </si>
  <si>
    <t>Northwest Cascade, Inc.</t>
  </si>
  <si>
    <t>Oregon Coastal Zone Management Association (OR CZMA)</t>
  </si>
  <si>
    <t>Oregon Crab Commission</t>
  </si>
  <si>
    <t>Oregon Department of Agriculture (OR ORDA)</t>
  </si>
  <si>
    <t>Oregon Department of Community Colleges and Workforce Development</t>
  </si>
  <si>
    <t>Oregon Department of Corrections (OR DOC)</t>
  </si>
  <si>
    <t>Oregon Department of Environmental Quality (OR DEQ)</t>
  </si>
  <si>
    <t>Oregon Department of Fish and Wildlife (OR DFW)</t>
  </si>
  <si>
    <t>Oregon Department of Land Conservation and Development (OH DLCD)</t>
  </si>
  <si>
    <t>Oregon Dungeness Crab Commission</t>
  </si>
  <si>
    <t>Oregon Dungeness Crab Marketing Association</t>
  </si>
  <si>
    <t>Oregon Fishermen's Cable Committee</t>
  </si>
  <si>
    <t>Oregon Hatchery Research Center</t>
  </si>
  <si>
    <t>Oregon Health Science University (OHSU)</t>
  </si>
  <si>
    <t>Oregon Institute Of Marine Biology, University Of Oregon</t>
  </si>
  <si>
    <t>Oregon Invasive Species Council (AIS)</t>
  </si>
  <si>
    <t>Oregon Museum of Science and Industry</t>
  </si>
  <si>
    <t>Oregon Parks and Recreation</t>
  </si>
  <si>
    <t>Oregon Public Health</t>
  </si>
  <si>
    <t>Oregon State Legislature</t>
  </si>
  <si>
    <t>Oregon State University (OSU)</t>
  </si>
  <si>
    <t>Oregon State University Seafood Lab (OSU)</t>
  </si>
  <si>
    <t>Oregon Sun Grant</t>
  </si>
  <si>
    <t>Oregon Trawl Commission</t>
  </si>
  <si>
    <t>Oregon Trout</t>
  </si>
  <si>
    <t>Oregon Watershed Enhancement Board</t>
  </si>
  <si>
    <t>Organizational Learning Tools Inc.</t>
  </si>
  <si>
    <t>Organized Seafood Association of Alabama</t>
  </si>
  <si>
    <t>Orpheum Children’s Science Museum</t>
  </si>
  <si>
    <t>Oscoda Chamber of Commerce</t>
  </si>
  <si>
    <t>Osgood Consulting</t>
  </si>
  <si>
    <t>Odyssey Shellfish Ltd., Canada</t>
  </si>
  <si>
    <t>Office of Coast Survey (US DOC, NOAA, NOS, OCS)</t>
  </si>
  <si>
    <t>Office of Education (US DOC, NOAA, OED)</t>
  </si>
  <si>
    <t>Office of Experimental Program to Stimulate Competitive Research (NSF, EPSCoR)</t>
  </si>
  <si>
    <t>Office of Global Programs (US DOC, NOAA, OAR)</t>
  </si>
  <si>
    <t>Office of Hawaiian Affairs</t>
  </si>
  <si>
    <t>Office of National Marine Sanctuaries (US DOC, NOAA, NOS, ONMS)</t>
  </si>
  <si>
    <t>The North Carolina Coastal Reserve &amp; National Estuarine Research Reserve (US DOC, NOAA, NOS, NERRS)</t>
  </si>
  <si>
    <t>North Carolina News Media</t>
  </si>
  <si>
    <t>Shellfish Gardeners of North Carolina</t>
  </si>
  <si>
    <t>North Carolina Shellfish Growers Association</t>
  </si>
  <si>
    <t>North Carolina Shellfish Sanitation Section of the Division of Environmental Health</t>
  </si>
  <si>
    <t>Office of Protected Species Alaska Region (US DOC, NOAA, NMFS)</t>
  </si>
  <si>
    <t>Office of Regulatory Affairs (US HHS, FDA)</t>
  </si>
  <si>
    <t>Pacific HACCP Advisory Panel</t>
  </si>
  <si>
    <t>Pacific Islands Regional Office (US DOC, NOAA, NMFS, PIRO)</t>
  </si>
  <si>
    <t>Pacific Marine Conservation Council</t>
  </si>
  <si>
    <t>Pacific Marine Environmental Laboratory (US DOC, NOAA, OAR, PMEL)</t>
  </si>
  <si>
    <t>Pacific Merchant Shipping Association</t>
  </si>
  <si>
    <t>Pacific Northwest National Laboratory (US DOE)</t>
  </si>
  <si>
    <t>Pacific Ocean Producers</t>
  </si>
  <si>
    <t>Pacific Oyster Company</t>
  </si>
  <si>
    <t>Pacific Seabird Group</t>
  </si>
  <si>
    <t>Pacific Seafood Processors Association</t>
  </si>
  <si>
    <t>Pacific Services Center (US DOC, NOAA, NOS, PSC)</t>
  </si>
  <si>
    <t>Pacific Shellfish Institute</t>
  </si>
  <si>
    <t>Pacific Star Seafoods</t>
  </si>
  <si>
    <t>Pacific States Marine Fisheries Commission (PSMFC)</t>
  </si>
  <si>
    <t>Pacific States/British Columbia Oil Spill Task Force</t>
  </si>
  <si>
    <t>Pacific Water Gardens</t>
  </si>
  <si>
    <t>Palmetto Bluff Conservancy</t>
  </si>
  <si>
    <t>Pamlico County</t>
  </si>
  <si>
    <t>Pamlico Packing Company</t>
  </si>
  <si>
    <t>Parametrix, Inc</t>
  </si>
  <si>
    <t>Parish Fisheries</t>
  </si>
  <si>
    <t>part1 (TEST)</t>
  </si>
  <si>
    <t>partn1  (TEST)</t>
  </si>
  <si>
    <t>partn2  (TEST)</t>
  </si>
  <si>
    <t>Partner1  (TEST)</t>
  </si>
  <si>
    <t>Partner2  (TEST)</t>
  </si>
  <si>
    <t>Partnership for the Delaware Estuary</t>
  </si>
  <si>
    <t>Partnership of Interdisciplinary Studies of Coastal Oceans (PISCO)</t>
  </si>
  <si>
    <t>National Marine Fisheries Service, Pascagoula (US DOC, NOAA, NMFS)</t>
  </si>
  <si>
    <t>Olga-Moser Bay Seafood Producers Alliance</t>
  </si>
  <si>
    <t>Olympic College</t>
  </si>
  <si>
    <t>Olympic National Park, National Park Service (US DOI, NPS)</t>
  </si>
  <si>
    <t>University of Washington, Olympic Natural Resources Center, School of Forest Resources, College of the Environment (UW)</t>
  </si>
  <si>
    <t>Olympus Aquaculture Consulting, Inc.</t>
  </si>
  <si>
    <t>Oneida Nation of Indians</t>
  </si>
  <si>
    <t>Ontario Federation of Hunters and Anglers</t>
  </si>
  <si>
    <t>Ontario Ministry of Natural Resources</t>
  </si>
  <si>
    <t>Northern Gulf Cooperative Institute (US DOC, NOAA, OAR, CI, NGCI)</t>
  </si>
  <si>
    <t>Northern Illinois University (NIU)</t>
  </si>
  <si>
    <t>Northern Initiatives</t>
  </si>
  <si>
    <t>Northern Oyster Company</t>
  </si>
  <si>
    <t>Northern Wilds publication</t>
  </si>
  <si>
    <t>Northland College</t>
  </si>
  <si>
    <t>Northshore Mining Company</t>
  </si>
  <si>
    <t>Northshore Neighborhood Board</t>
  </si>
  <si>
    <t>Northwest Aquatic and Marine Educators Association</t>
  </si>
  <si>
    <t>Oregon Cable Commission</t>
  </si>
  <si>
    <t>Oregon Coast Aquarium</t>
  </si>
  <si>
    <t>Oregon Coast Community College</t>
  </si>
  <si>
    <t>Pentair Water Treatment, Pentair, Inc.</t>
  </si>
  <si>
    <t>People for Puget Sound</t>
  </si>
  <si>
    <t>Pepperdine University</t>
  </si>
  <si>
    <t>Perry’s International Peace Memorial (US DOI, NPS)</t>
  </si>
  <si>
    <t>Pescaderia Seafood</t>
  </si>
  <si>
    <t>Pet Industry Joint Advisory Council</t>
  </si>
  <si>
    <t>PETCO</t>
  </si>
  <si>
    <t>Peter Pan Seafoods, Inc.</t>
  </si>
  <si>
    <t>Petersburg Vessel Owners Association</t>
  </si>
  <si>
    <t>Peterson Fishery</t>
  </si>
  <si>
    <t>Petroleum Environmental Network (China)</t>
  </si>
  <si>
    <t>Pew Fellow Program in Marine Conservation, Pew Charitable Trust</t>
  </si>
  <si>
    <t>Phelps Dodge Corporations</t>
  </si>
  <si>
    <t>Philadelphia University</t>
  </si>
  <si>
    <t>Philadelphia Water Department</t>
  </si>
  <si>
    <t>Philadelphia Zoo</t>
  </si>
  <si>
    <t>Phillips Seafoods</t>
  </si>
  <si>
    <t>Phytoplankton monitoring network</t>
  </si>
  <si>
    <t>Pier 75 Marina, Toledo</t>
  </si>
  <si>
    <t>Pine County Land Commission</t>
  </si>
  <si>
    <t>Pioneer Digging, Inc.</t>
  </si>
  <si>
    <t>Pipe Island Project Enterprise</t>
  </si>
  <si>
    <t>Plastic Packaging Incorporated</t>
  </si>
  <si>
    <t>Pleasant River Wildlife Foundation</t>
  </si>
  <si>
    <t>Plymouth State University</t>
  </si>
  <si>
    <t>Pohnpei State Marine Resources</t>
  </si>
  <si>
    <t>Point Beach State Forest</t>
  </si>
  <si>
    <t>Point No Point Treaty Council</t>
  </si>
  <si>
    <t>Polk Soil and Water Conservation District</t>
  </si>
  <si>
    <t>Port Authority of NY/NJ</t>
  </si>
  <si>
    <t>Port Blakely Development Co.</t>
  </si>
  <si>
    <t>Port Defiance Zoo and Aquarium</t>
  </si>
  <si>
    <t>Osprey Point Golf Resort</t>
  </si>
  <si>
    <t>Cooperative Institute for Marine Resources Studies (US DOC, NOAA, OSU, CIMRS)</t>
  </si>
  <si>
    <t>Oswego County Soil and Water Conservation District</t>
  </si>
  <si>
    <t>Oswego Maritime Foundation</t>
  </si>
  <si>
    <t>Otterbein College</t>
  </si>
  <si>
    <t>Outer Banks History Center</t>
  </si>
  <si>
    <t>Oyster Dealers and Growers Association</t>
  </si>
  <si>
    <t>Oyster Reef Keepers of Virginia</t>
  </si>
  <si>
    <t>Oysterville Sea Farms</t>
  </si>
  <si>
    <t>Ozaukee County</t>
  </si>
  <si>
    <t>Pacific Aquaculture Caucus</t>
  </si>
  <si>
    <t>Pacific Ballast Water Group</t>
  </si>
  <si>
    <t>Office of Naval Research (US DOD, NAVY, ONR)</t>
  </si>
  <si>
    <t>Office of Ocean and Coastal Resource Management (US DOC, NOAA, NOS, OCRM)</t>
  </si>
  <si>
    <t>Office of Ocean Exploration and Research (US DOC, NOAA, OAR, OER)</t>
  </si>
  <si>
    <t>Office of Policy, Economics and Innovation; Development, Community and Environment Division  (US EPA)</t>
  </si>
  <si>
    <t>Pacific Fisheries Research Center (TINRO-Center), Russia</t>
  </si>
  <si>
    <t>Pacific Fisheries Technologists</t>
  </si>
  <si>
    <t>Pacific Fishery Management Council (PFMC)</t>
  </si>
  <si>
    <t>Potomac River Fisheries Commission (PRFC)</t>
  </si>
  <si>
    <t>Poulsbo Marine Science Center</t>
  </si>
  <si>
    <t>Pratt and Whitney</t>
  </si>
  <si>
    <t>Presque Isle Bay Public Advisory Committee for the RAP</t>
  </si>
  <si>
    <t>Presque Isle Partnership</t>
  </si>
  <si>
    <t>Presque Isle State Park Advisory Board</t>
  </si>
  <si>
    <t>Pribilof Island Collaborative</t>
  </si>
  <si>
    <t>Price Clam Farm</t>
  </si>
  <si>
    <t>Prime Hook National Wildlife Refuge (US DOI, FWS, NWRS)</t>
  </si>
  <si>
    <t>Prince of Wales Island Citizen’s Advisory Council</t>
  </si>
  <si>
    <t>Prince of Wales Island Community Holding Corporation</t>
  </si>
  <si>
    <t>Prince William Sound Aquaculture Corporation</t>
  </si>
  <si>
    <t>Prince William Sound Community College</t>
  </si>
  <si>
    <t>Princess Cruises</t>
  </si>
  <si>
    <t>Pro Esteros (Mexican Environmental Organization)</t>
  </si>
  <si>
    <t>Professional Charters of Erie</t>
  </si>
  <si>
    <t>Project Oceanology</t>
  </si>
  <si>
    <t>Project SEA Link</t>
  </si>
  <si>
    <t>Project Wet State Advisory Board</t>
  </si>
  <si>
    <t>ProPeninsula</t>
  </si>
  <si>
    <t>Office of Protected Resources (US DOC, NOAA, NMFS)</t>
  </si>
  <si>
    <t>Prowler Charters</t>
  </si>
  <si>
    <t>PSEG</t>
  </si>
  <si>
    <t>Public Access Shoreline Hawaii</t>
  </si>
  <si>
    <t>Puget Sound Mussels, Inc.</t>
  </si>
  <si>
    <t>Puget Sound National Estuary Program (US EPA, NEP)</t>
  </si>
  <si>
    <t>Puget Sound Naval Shipyard</t>
  </si>
  <si>
    <t>Pascagoula River Basin Alliance</t>
  </si>
  <si>
    <t>Pascher Construction</t>
  </si>
  <si>
    <t>Pearl Seaproducts, Inc., Canada</t>
  </si>
  <si>
    <t>Peconic Estuary Program (US EPA, NEP, PEP)</t>
  </si>
  <si>
    <t>Peggy Notebaert Nature Museum</t>
  </si>
  <si>
    <t>Peninsula City Light</t>
  </si>
  <si>
    <t>Peninsula College</t>
  </si>
  <si>
    <t>Peninsula Excavating, Inc.</t>
  </si>
  <si>
    <t>Penn State Behrend (PSU)</t>
  </si>
  <si>
    <t>Penn State Cooperative Extension (PSU)</t>
  </si>
  <si>
    <t>Penn State Great Valley (PSU)</t>
  </si>
  <si>
    <t>Penn State University (PSU)</t>
  </si>
  <si>
    <t>Pennsylvania Biodiversity Program</t>
  </si>
  <si>
    <t>Ontario Ministry of the Environment</t>
  </si>
  <si>
    <t>Ontario Native Americans</t>
  </si>
  <si>
    <t>Orange County Coastal Coalition</t>
  </si>
  <si>
    <t>Orange County Department of Public Works</t>
  </si>
  <si>
    <t>Orange County Marine Institute</t>
  </si>
  <si>
    <t>Orange County Sanitation District</t>
  </si>
  <si>
    <t>Orange County School District</t>
  </si>
  <si>
    <t>Orca Book and Sound</t>
  </si>
  <si>
    <t>Oregon Albacore Commission</t>
  </si>
  <si>
    <t>Pennsylvania Natural Heritage Program</t>
  </si>
  <si>
    <t>Pennsylvania-Lake Erie Watershed Association</t>
  </si>
  <si>
    <t>Penshell Company</t>
  </si>
  <si>
    <t>Rainbow Lodge Retreat</t>
  </si>
  <si>
    <t>Ralston-Cunningham Associates</t>
  </si>
  <si>
    <t>Ramsey County Parks and Recreation</t>
  </si>
  <si>
    <t>Rappahannock Community College</t>
  </si>
  <si>
    <t>Raven Correspondence School</t>
  </si>
  <si>
    <t>Rebuild Hawaii Consortium</t>
  </si>
  <si>
    <t>Recreational Boaters of California</t>
  </si>
  <si>
    <t>Red Cliff Band of Lake Superior Chippewa Indians</t>
  </si>
  <si>
    <t>American Red Cross</t>
  </si>
  <si>
    <t>Redwood Community Action Agency</t>
  </si>
  <si>
    <t>Reed Mariculture Inc. (CA)</t>
  </si>
  <si>
    <t>Region 1 (US EPA)</t>
  </si>
  <si>
    <t>Region 2 (US EPA)</t>
  </si>
  <si>
    <t>Region 3 (US EPA)</t>
  </si>
  <si>
    <t>Region 4 (US EPA)</t>
  </si>
  <si>
    <t>Region 5 (US EPA)</t>
  </si>
  <si>
    <t>Regional Association for Research on the Gulf of Maine</t>
  </si>
  <si>
    <t>Regional Planning Commission</t>
  </si>
  <si>
    <t>Regional Science Consortium</t>
  </si>
  <si>
    <t>Regional Seafood Development Association</t>
  </si>
  <si>
    <t>Regional Stormwater Protection Team</t>
  </si>
  <si>
    <t>Reliant Energy</t>
  </si>
  <si>
    <t>Rensselaer Polytechnic Institute</t>
  </si>
  <si>
    <t>Research Foundation of SUNY</t>
  </si>
  <si>
    <t>Reservation</t>
  </si>
  <si>
    <t>Resource Analysts International</t>
  </si>
  <si>
    <t>ResourcEcon, Inc.</t>
  </si>
  <si>
    <t>Resources for the Future</t>
  </si>
  <si>
    <t>Responsive Management</t>
  </si>
  <si>
    <t>Restore America’s Estuaries</t>
  </si>
  <si>
    <t>Restricted Access Management, Alaska Region (US DOC, NOAA, NMFS, RAM)</t>
  </si>
  <si>
    <t>Retired Engineer Technical Assistance Program Agriculture Engineering (RETAP)</t>
  </si>
  <si>
    <t>RG Forestry Consultant</t>
  </si>
  <si>
    <t>Rhode Island  Cooperative Extension</t>
  </si>
  <si>
    <t>Port Gamble S'Klallam Tribe</t>
  </si>
  <si>
    <t>Port of Allyn, WA</t>
  </si>
  <si>
    <t>Port of Bellingham, WA</t>
  </si>
  <si>
    <t>Port of Coos Bay, OR</t>
  </si>
  <si>
    <t>Port of Dewatto, WA</t>
  </si>
  <si>
    <t>Port of Everett, WA</t>
  </si>
  <si>
    <t>Port of Gold Beach, OR</t>
  </si>
  <si>
    <t>Port of Grays Harbor, WA</t>
  </si>
  <si>
    <t>Port of Hoodsport, WA</t>
  </si>
  <si>
    <t>Port of Ilwaco, WA</t>
  </si>
  <si>
    <t>Port of Long Beach, CA</t>
  </si>
  <si>
    <t>Port of Los Angeles, CA</t>
  </si>
  <si>
    <t>Port of Newport, OR</t>
  </si>
  <si>
    <t>Port of Oakland, CA</t>
  </si>
  <si>
    <t>Port of Peninsula, WA</t>
  </si>
  <si>
    <t>Port of Port Angeles, WA</t>
  </si>
  <si>
    <t>Pacific Coast Shellfish Growers Association</t>
  </si>
  <si>
    <t>Pacific Council of Governments</t>
  </si>
  <si>
    <t>Pacific County Economic Development Council</t>
  </si>
  <si>
    <t>Pacific Disaster Center</t>
  </si>
  <si>
    <t>Pacific Environment</t>
  </si>
  <si>
    <t>Pacific Fisheries Coalition</t>
  </si>
  <si>
    <t>Pacific Fisheries Environmental Laboratory (US DOC, NOAA, NMFS, SWFSC, PFEL)</t>
  </si>
  <si>
    <t>Port Washington, WI City Parks and Recreation</t>
  </si>
  <si>
    <t>Portland State University</t>
  </si>
  <si>
    <t>Portsmouth Yacht Club</t>
  </si>
  <si>
    <t>RNT Consulting</t>
  </si>
  <si>
    <t>Robert Hale Booksellers</t>
  </si>
  <si>
    <t>Rob's Excavating</t>
  </si>
  <si>
    <t>Rock Point Oyster Company</t>
  </si>
  <si>
    <t>Rocky Mountain Cord Company</t>
  </si>
  <si>
    <t>Roger Williams School of Law</t>
  </si>
  <si>
    <t>Roger Williams University (RWU)</t>
  </si>
  <si>
    <t>Rogers Street Fishing Village</t>
  </si>
  <si>
    <t>Romps Water Port</t>
  </si>
  <si>
    <t>Romy's Kahuku Prawn and Fish, Inc.</t>
  </si>
  <si>
    <t>Rose Fisheries</t>
  </si>
  <si>
    <t>Roseann Dunham Bookkeeping</t>
  </si>
  <si>
    <t>Ross Industries</t>
  </si>
  <si>
    <t>Rotary — Traverse City, Grand Haven, Spring Lake</t>
  </si>
  <si>
    <t>Roy Hill Farms</t>
  </si>
  <si>
    <t>Ruleau Brothers, Inc.</t>
  </si>
  <si>
    <t>Rural Development Committee</t>
  </si>
  <si>
    <t>Rutgers Cooperative Extension</t>
  </si>
  <si>
    <t>Rutgers University</t>
  </si>
  <si>
    <t>Marine Activities Resource Education Center, Rutgers University, School of Environmnetal and Biological Sciences</t>
  </si>
  <si>
    <t>Ryerson University</t>
  </si>
  <si>
    <t>SafeOysters.Org</t>
  </si>
  <si>
    <t>Saginaw Chippewa</t>
  </si>
  <si>
    <t>Saigene Corporation</t>
  </si>
  <si>
    <t>Sakaogon Chippewa Community of Wisconsin</t>
  </si>
  <si>
    <t>Sakhalin Environment Watch</t>
  </si>
  <si>
    <t>Salem Boys and Girls Club</t>
  </si>
  <si>
    <t>Salem Sound Coastwatch</t>
  </si>
  <si>
    <t>Salish Kootenai College</t>
  </si>
  <si>
    <t>Salmon Beaches Project</t>
  </si>
  <si>
    <t>Salmon Initiative</t>
  </si>
  <si>
    <t>Salty Dog Seafood</t>
  </si>
  <si>
    <t>Samish Bay Oyster Company</t>
  </si>
  <si>
    <t>Samoa Family Sunfish Cooperative</t>
  </si>
  <si>
    <t>San Diego Bay Interagency Water Quality Panel</t>
  </si>
  <si>
    <t>San Diego County</t>
  </si>
  <si>
    <t>San Diego County Office of Education</t>
  </si>
  <si>
    <t>San Diego County School District</t>
  </si>
  <si>
    <t>Puget Sound Nearshore Ecosystem Restoration Project (PSNERP) - Washington Department of Fish and Wildlife</t>
  </si>
  <si>
    <t>Puget Sound Restoration Fund</t>
  </si>
  <si>
    <t>Puget Soundkeeper Alliance</t>
  </si>
  <si>
    <t>Purchase College (SUNY)</t>
  </si>
  <si>
    <t>Purdue University</t>
  </si>
  <si>
    <t>Purdue University, Center for the Environment</t>
  </si>
  <si>
    <t>Purdue University, Cooperative Extension Services</t>
  </si>
  <si>
    <t>Put-in-Bay Jet Express Ferry</t>
  </si>
  <si>
    <t>Putting Green, New Ulm</t>
  </si>
  <si>
    <t>Puyallup Tribe</t>
  </si>
  <si>
    <t>Pennsylvania Department of Environmental Protection (PA DEP)</t>
  </si>
  <si>
    <t>Pennsylvania Department of Health (PA DOH)</t>
  </si>
  <si>
    <t>Pennsylvania Department of Transportation (PA DOT)</t>
  </si>
  <si>
    <t>Pennsylvania Environmental Council</t>
  </si>
  <si>
    <t>Pennsylvania Fish and Boat Commission</t>
  </si>
  <si>
    <t>Pennsylvania Game Commission</t>
  </si>
  <si>
    <t>Pennsylvania Land Trust Association</t>
  </si>
  <si>
    <t>R and B Oyster, Inc.</t>
  </si>
  <si>
    <t>Racine City Parks</t>
  </si>
  <si>
    <t>Radford University (RU)</t>
  </si>
  <si>
    <t>Sapelo Island National Esuarine Research Reserve (US DOC, NOAA, NOS, NERRS, SINERR)</t>
  </si>
  <si>
    <t>Sarah’s Creek Shellfish</t>
  </si>
  <si>
    <t>Sarbanes Cooperative Oxford Lab</t>
  </si>
  <si>
    <t>Saskatchewan Environment</t>
  </si>
  <si>
    <t>Satilla Riverkeeper</t>
  </si>
  <si>
    <t>Sault Area Sportsmen’s Club</t>
  </si>
  <si>
    <t>Sault Tribe of Chippewa Indians</t>
  </si>
  <si>
    <t>Savannah State University</t>
  </si>
  <si>
    <t>Save Our Native Species (SONS)</t>
  </si>
  <si>
    <t>Save the Bay</t>
  </si>
  <si>
    <t>Save the Dunes Council</t>
  </si>
  <si>
    <t>Save the River</t>
  </si>
  <si>
    <t>Schlitz Audubon Center</t>
  </si>
  <si>
    <t>Schnitzer Steel Hawaii Corporation</t>
  </si>
  <si>
    <t>Schooner, Inc.</t>
  </si>
  <si>
    <t>Science Museum of Minnesota</t>
  </si>
  <si>
    <t>Science Teachers of New York State</t>
  </si>
  <si>
    <t>Scientific Advisory Committee for Estuarine Restoration</t>
  </si>
  <si>
    <t>Scientist And Fishermen Exchange</t>
  </si>
  <si>
    <t>SE Mass, CT, NY 4 State SAMP</t>
  </si>
  <si>
    <t>Sea Crest Seafood Market Developers</t>
  </si>
  <si>
    <t>Sea Dwelling Creatures</t>
  </si>
  <si>
    <t>Sea Grant Association</t>
  </si>
  <si>
    <t>Sea Grant Educators Network</t>
  </si>
  <si>
    <t>Sea Grant Extension Advisory Committee</t>
  </si>
  <si>
    <t>Sea Island Company</t>
  </si>
  <si>
    <t>Sea Partnership Program (Indonesia)</t>
  </si>
  <si>
    <t>Seacoast Science Center</t>
  </si>
  <si>
    <t>SeaFisk Consulting</t>
  </si>
  <si>
    <t>Seafood Export and Quality Improvement Programme (Vietnam)</t>
  </si>
  <si>
    <t>National Seafood HACCP Alliance</t>
  </si>
  <si>
    <t>Seafood Inspection Program (US DOC, NOAA, NMFS)</t>
  </si>
  <si>
    <t>Seafood Laboratory (US EPA)</t>
  </si>
  <si>
    <t>Rhode Island  Division of Planning</t>
  </si>
  <si>
    <t>Rhode Island  Economic Development Corporation</t>
  </si>
  <si>
    <t>Rhode Island  Economic Policy Council</t>
  </si>
  <si>
    <t>Rhode Island  Emergency Management Agency</t>
  </si>
  <si>
    <t>Rhode Island  General Assembly</t>
  </si>
  <si>
    <t>Rhode Island  Saltwater Anglers</t>
  </si>
  <si>
    <t>Rhode Island  Shellfishermen’s Association</t>
  </si>
  <si>
    <t>Rhode Island Coastal Resources Management Council (RI CRMC)</t>
  </si>
  <si>
    <t>Port of Port Townsend, WA</t>
  </si>
  <si>
    <t>Port of Sacramento, CA</t>
  </si>
  <si>
    <t>Port of San Francisco, CA</t>
  </si>
  <si>
    <t>Port of Seattle, WA</t>
  </si>
  <si>
    <t>Port of Seattle, WA - Fishermens Terminal</t>
  </si>
  <si>
    <t>Port of Seattle, WA - Shilshole Bay Marina</t>
  </si>
  <si>
    <t>Port of Shelton, WA</t>
  </si>
  <si>
    <t>Port of Stockton, CA</t>
  </si>
  <si>
    <t>Port of Tahuya, WA</t>
  </si>
  <si>
    <t>Port of Valdez, AK</t>
  </si>
  <si>
    <t>Port of Willapa Harbor, WA</t>
  </si>
  <si>
    <t>River Hill High School</t>
  </si>
  <si>
    <t>Riverkeeper</t>
  </si>
  <si>
    <t>Shellfish Technical Advisory Committee</t>
  </si>
  <si>
    <t>Shelton Fish Descenders</t>
  </si>
  <si>
    <t>Shelton Skookum Rotary Club Foundation</t>
  </si>
  <si>
    <t>Shelton/Mason County Chamber of Commerce</t>
  </si>
  <si>
    <t>Shelton/Mason County Journal</t>
  </si>
  <si>
    <t>Ship Island Excursions</t>
  </si>
  <si>
    <t>Shipping Safety Partnership</t>
  </si>
  <si>
    <t>Shoalwater Tribe</t>
  </si>
  <si>
    <t>Shorebank Enterprise Pacific</t>
  </si>
  <si>
    <t>Sierra Club</t>
  </si>
  <si>
    <t>Sikorsky Aircraft</t>
  </si>
  <si>
    <t>Silver Lining Seafood</t>
  </si>
  <si>
    <t>Silverton High School</t>
  </si>
  <si>
    <t>Silvio O. Conte National Fish and Wildlife Refuge (US DOI, FWS, NWR)</t>
  </si>
  <si>
    <t>Sima Marine</t>
  </si>
  <si>
    <t>Simmons Oyster Company</t>
  </si>
  <si>
    <t>School of Resource and Environmental Management, Simon Fraser University (SFU)</t>
  </si>
  <si>
    <t>Sisters Point Seafoods</t>
  </si>
  <si>
    <t>Sitka Sound Seafoods</t>
  </si>
  <si>
    <t>Sitka WhaleFest</t>
  </si>
  <si>
    <t>Skidaway Institute of Oceanography</t>
  </si>
  <si>
    <t>Skokomish Tribal Nation</t>
  </si>
  <si>
    <t>Small Pelagic Fish and Climate Change Program</t>
  </si>
  <si>
    <t>Smart Growth Program (US EPA)</t>
  </si>
  <si>
    <t>Smith River Alliance</t>
  </si>
  <si>
    <t>Smith-Root, Inc.</t>
  </si>
  <si>
    <t>Smithsonian Institution (SI)</t>
  </si>
  <si>
    <t>Sneed Collyard</t>
  </si>
  <si>
    <t>Society of Emergency Medicine Physician Assistants</t>
  </si>
  <si>
    <t>Society of Environmental Journalists</t>
  </si>
  <si>
    <t>Society of Environmental Toxicology and Chemistry</t>
  </si>
  <si>
    <t>Society of Wetland Scientists</t>
  </si>
  <si>
    <t>Soil and Water Conservation Districts (many counties)</t>
  </si>
  <si>
    <t>San Diego State University (SDSU)</t>
  </si>
  <si>
    <t>San Diego Unified Port District</t>
  </si>
  <si>
    <t>San Diego Zoo</t>
  </si>
  <si>
    <t>San Francisco District (US HHS, FDA)</t>
  </si>
  <si>
    <t>San Francisco Estuary Project</t>
  </si>
  <si>
    <t>San Francisco State University (SFSU)</t>
  </si>
  <si>
    <t>San Francisco State University, Romberg Tiburon Center (SFSU)</t>
  </si>
  <si>
    <t>San Jose State University (SJSU)</t>
  </si>
  <si>
    <t>San Mateo Shellfish Ltd., Canada</t>
  </si>
  <si>
    <t>San Pedro Chamber of Commerce</t>
  </si>
  <si>
    <t>Pyzik Shellfish Farm</t>
  </si>
  <si>
    <t>Qaalugin Tribe</t>
  </si>
  <si>
    <t>Quality Seafood</t>
  </si>
  <si>
    <t>Quebec Labrador Foundation, Atlantic Center for the Environment</t>
  </si>
  <si>
    <t>Queen’s Creek Outfitters</t>
  </si>
  <si>
    <t>Queen’s University</t>
  </si>
  <si>
    <t>Quicksilver</t>
  </si>
  <si>
    <t>Quiet Water Clams</t>
  </si>
  <si>
    <t>Quileute Tribe</t>
  </si>
  <si>
    <t>Quinault Indian Nation</t>
  </si>
  <si>
    <t>Quinebaug-Shetucket National Heritage Corridor</t>
  </si>
  <si>
    <t>Qutekcak Native Tribe</t>
  </si>
  <si>
    <t>South Carolina Chamber of Commerce</t>
  </si>
  <si>
    <t>South Carolina Cooperative Extension</t>
  </si>
  <si>
    <t>South Carolina Department of Education (SC ED)</t>
  </si>
  <si>
    <t>South Carolina Department of Health and Environmental Control (SC DHEC)</t>
  </si>
  <si>
    <t>South Carolina Department of Natural Resources (SC DNR)</t>
  </si>
  <si>
    <t>South Carolina Department of Parks, Recreation and Tourism (SC DPRT)</t>
  </si>
  <si>
    <t>South Carolina Marine Resources Research Institute</t>
  </si>
  <si>
    <t>Seafood Marketing Division, North Carolina Department of Agriculture and Consumer Services (NC AGR)</t>
  </si>
  <si>
    <t>Seafood PLUS</t>
  </si>
  <si>
    <t>Seafood School</t>
  </si>
  <si>
    <t>Seafood Science and Technology Society of Americas</t>
  </si>
  <si>
    <t>Seaside Fire Department</t>
  </si>
  <si>
    <t>Seattle Aquarium</t>
  </si>
  <si>
    <t>Seattle Community College</t>
  </si>
  <si>
    <t>Seattle Fishermen's Memorial Fund</t>
  </si>
  <si>
    <t>Seattle Marine Supply</t>
  </si>
  <si>
    <t>Seattle Shellfish LLC</t>
  </si>
  <si>
    <t>Seattle University</t>
  </si>
  <si>
    <t>Seaway Port Authority of Duluth</t>
  </si>
  <si>
    <t>Rhode Island Department of Environmental Management (RI DEM)</t>
  </si>
  <si>
    <t>Rhode Island Department of Health (RI DOH)</t>
  </si>
  <si>
    <t>Rhode Island Division of Planning</t>
  </si>
  <si>
    <t>Rhode Island Natural History Survey</t>
  </si>
  <si>
    <t>Rich Sea Pak Corporation</t>
  </si>
  <si>
    <t>Richmond Mathematics and Science Center</t>
  </si>
  <si>
    <t>Rickreall Watershed Council</t>
  </si>
  <si>
    <t>Ridge 2000</t>
  </si>
  <si>
    <t>Ripley’s Aquarium</t>
  </si>
  <si>
    <t>Shedd Aquarium</t>
  </si>
  <si>
    <t>Sheldon Jackson College</t>
  </si>
  <si>
    <t>South Mississippi Environmental and Agricultural Coordination Organization (SMEACO)</t>
  </si>
  <si>
    <t>South Mobile County Education Foundation</t>
  </si>
  <si>
    <t>South Puget Sound Community College</t>
  </si>
  <si>
    <t>South Puget Sound Salmon Enhancement Group</t>
  </si>
  <si>
    <t>South Shore Sportfishing Association</t>
  </si>
  <si>
    <t>South Slough National Estuarine Research Reserve (US DOC, NOAA, NOS, NERRS)</t>
  </si>
  <si>
    <t>South Sound Aquaculture</t>
  </si>
  <si>
    <t>Southeast Alaska Inter-Tribal Fish and Wildlife Commission</t>
  </si>
  <si>
    <t>Southeast Aquatic Resources Partnership</t>
  </si>
  <si>
    <t>Southeast Asian Mutual Assistance and  Coalition</t>
  </si>
  <si>
    <t>SouthEast Atlantic Coastal Ocean Observing System (SEACOOS)</t>
  </si>
  <si>
    <t>Southeast Fisheries Science Center (US DOC, NOAA, NMFS, SEFSC)</t>
  </si>
  <si>
    <t>Southeast Michigan Council of Governments</t>
  </si>
  <si>
    <t>Southeast Regional Office (US DOC, NOAA, NMFS, SERO)</t>
  </si>
  <si>
    <t>Southeast Universities Research Association</t>
  </si>
  <si>
    <t>Southeastern New England Marine Educators</t>
  </si>
  <si>
    <t>Southeastern Wisconsin Regional Planning Commission</t>
  </si>
  <si>
    <t>Southern Association of Marine Educators</t>
  </si>
  <si>
    <t>Southern California Academy of Sciences</t>
  </si>
  <si>
    <t>Southern California Coastal Water Research Project</t>
  </si>
  <si>
    <t>Soil and Water Conservation Society</t>
  </si>
  <si>
    <t>Solomon Gulch Hatchery</t>
  </si>
  <si>
    <t>Sonoma County Water Agency</t>
  </si>
  <si>
    <t>Sonoma State University (SSU)</t>
  </si>
  <si>
    <t>Soroptimist International</t>
  </si>
  <si>
    <t>SOS Maine</t>
  </si>
  <si>
    <t>Sound Fresh Clams and Oysters</t>
  </si>
  <si>
    <t>Sound Metrics Corp.</t>
  </si>
  <si>
    <t>Soundwaters</t>
  </si>
  <si>
    <t>South Alabama Marina Alliance</t>
  </si>
  <si>
    <t>South Alabama Regional Planning Commission</t>
  </si>
  <si>
    <t>South Atlantic Fishery Management Council (SAFMC)</t>
  </si>
  <si>
    <t>Sand County Foundation</t>
  </si>
  <si>
    <t>Sandusky Harbor Marina, Sandusky</t>
  </si>
  <si>
    <t>Sandusky Yacht Club, Sandusky</t>
  </si>
  <si>
    <t>Sanitation District</t>
  </si>
  <si>
    <t>Santa Barbara County School District</t>
  </si>
  <si>
    <t>Santa Monica Bay Audubon Society</t>
  </si>
  <si>
    <t>Santa Monica Bay Restoration Project</t>
  </si>
  <si>
    <t>Santa Monica Baykeeper</t>
  </si>
  <si>
    <t>Santa Monica Pier Aquarium</t>
  </si>
  <si>
    <t>Sportsman's Club of Lake Vermillion</t>
  </si>
  <si>
    <t>Spring Rivers Ecological Sciences</t>
  </si>
  <si>
    <t>Springfield Township</t>
  </si>
  <si>
    <t>Squaxin Island Tribe</t>
  </si>
  <si>
    <t>St Simons Island Driftwood Nature Canter</t>
  </si>
  <si>
    <t>St. Augustine Boating Authority</t>
  </si>
  <si>
    <t>St. Bernard Coastal Zone Management Advisory Committee (CZMA)</t>
  </si>
  <si>
    <t>St. Croix Aquatic Invasive Species Task Force (AIS)</t>
  </si>
  <si>
    <t>St. Croix Chippewa Indians</t>
  </si>
  <si>
    <t>St. Louis River Citizens Action Committee</t>
  </si>
  <si>
    <t>St. Michael's Lakeside School</t>
  </si>
  <si>
    <t>St. Regis Mohawk Tribe</t>
  </si>
  <si>
    <t>Stanford University</t>
  </si>
  <si>
    <t>Stanford University, Hopkins Marine Station</t>
  </si>
  <si>
    <t>State of Oregon Climatologist Office</t>
  </si>
  <si>
    <t>State University of New York (SUNY)</t>
  </si>
  <si>
    <t>State University of New York, Fredonia (SUNY)</t>
  </si>
  <si>
    <t>State University of New York, Brockport (SUNY)</t>
  </si>
  <si>
    <t>State University of New York, Buffalo (SUNY)</t>
  </si>
  <si>
    <t>State University of New York, Oswego (SUNY)</t>
  </si>
  <si>
    <t>State University of New York, College of Environmental Science and Forestry (SUNY)</t>
  </si>
  <si>
    <t>Stearns Safety Gear Corporation</t>
  </si>
  <si>
    <t>Stellwagon Bank National Marine Sanctuary (US DOC, NOAA, NOS, ONMS)</t>
  </si>
  <si>
    <t>Stillaquamish Watershed Committee</t>
  </si>
  <si>
    <t>Stillwater Sciences</t>
  </si>
  <si>
    <t>Stillwaters Environmental Center</t>
  </si>
  <si>
    <t>Stonington Clam Committee</t>
  </si>
  <si>
    <t>South Carolina Public Schools</t>
  </si>
  <si>
    <t>South Carolina State University (SCSU)</t>
  </si>
  <si>
    <t>Seaway Trail, Inc</t>
  </si>
  <si>
    <t>SeaWeb</t>
  </si>
  <si>
    <t>Secretariat of the Pacific Community</t>
  </si>
  <si>
    <t>Seger Fisheries</t>
  </si>
  <si>
    <t>Seneca Nation of Indians</t>
  </si>
  <si>
    <t>Septic Technology, Inc.</t>
  </si>
  <si>
    <t>Severn Trent De Nora</t>
  </si>
  <si>
    <t>Shaughnessy Printing Co.</t>
  </si>
  <si>
    <t>Shearer Sand and Gravel, LLC</t>
  </si>
  <si>
    <t>Sheboygan City Parks Division</t>
  </si>
  <si>
    <t>Sheboygan River Basin Partnership</t>
  </si>
  <si>
    <t>South Coast Watersheds Council</t>
  </si>
  <si>
    <t>South Eastern Regional Taxonomic Center</t>
  </si>
  <si>
    <t>Sund and Sons, Inc.</t>
  </si>
  <si>
    <t>State University of New York, Albany (SUNY)</t>
  </si>
  <si>
    <t>State University of New York, Stony Brook (SUNY)</t>
  </si>
  <si>
    <t>Superior National Forest (USDA, FS)</t>
  </si>
  <si>
    <t>Superior Port Director</t>
  </si>
  <si>
    <t>Suquamish Tribe</t>
  </si>
  <si>
    <t>Surfrider Foundation</t>
  </si>
  <si>
    <t>Surfrider Foundation, Maui Chapter</t>
  </si>
  <si>
    <t>Surfrider Foundation, Oahu Chapter</t>
  </si>
  <si>
    <t>Susie Q Fisheries</t>
  </si>
  <si>
    <t>Switlik Parachute Co.</t>
  </si>
  <si>
    <t>Sylvia Lake Association</t>
  </si>
  <si>
    <t>Syracuse University (SU)</t>
  </si>
  <si>
    <t>Systems Science Applications</t>
  </si>
  <si>
    <t>Tahja-Syrett Designs</t>
  </si>
  <si>
    <t>Taku Smokeries</t>
  </si>
  <si>
    <t>Talbot County Cooperative Extension</t>
  </si>
  <si>
    <t>Talbot County Council</t>
  </si>
  <si>
    <t>Talbot County Economic Development Commission</t>
  </si>
  <si>
    <t>Talbot County Farm Bureau</t>
  </si>
  <si>
    <t>Tasmania Department of Primary Industries, Water and Environment</t>
  </si>
  <si>
    <t>Taylor Shellfish Company</t>
  </si>
  <si>
    <t>TDX Corporation</t>
  </si>
  <si>
    <t>Ted Gray and Associates, Inc.</t>
  </si>
  <si>
    <t>Telonicher Marine Laboratory (HSU)</t>
  </si>
  <si>
    <t>Terrebonne Parish School Board</t>
  </si>
  <si>
    <t>Terry Brothers, Inc.</t>
  </si>
  <si>
    <t>Texas A&amp;M University (TAMU)</t>
  </si>
  <si>
    <t>Texas A&amp;M University, Corpus Christi (TAMU)</t>
  </si>
  <si>
    <t>Texas A&amp;M University, Galveston (TAMU)</t>
  </si>
  <si>
    <t>Texas Agricultural Experiment Station</t>
  </si>
  <si>
    <t>Texas Commission on Environmental Quality</t>
  </si>
  <si>
    <t>Southern California Council of Environment and Development</t>
  </si>
  <si>
    <t>University of Southern California Sea Grant (USC)</t>
  </si>
  <si>
    <t>Southern California Wetlands Recovery Project</t>
  </si>
  <si>
    <t>Southern New England-New York Bight Coastal Ecosystems Program (US DOI, FWS)</t>
  </si>
  <si>
    <t>Southern Seabird Solutions, New Zealand</t>
  </si>
  <si>
    <t>Southern Shrimp Alliance</t>
  </si>
  <si>
    <t>Southern University Law School</t>
  </si>
  <si>
    <t>South Atlantic Regional Aquatic Nuisance Species Task Force (ANS)</t>
  </si>
  <si>
    <t>South Baldwin Chamber of Commerce</t>
  </si>
  <si>
    <t>South Bay Advanced Educational Technology Consortium (ADTECH/GOALS 2000)</t>
  </si>
  <si>
    <t>South Carolina Aquarium</t>
  </si>
  <si>
    <t>Spitzer Harbor Walk  and Rack Storage Marina</t>
  </si>
  <si>
    <t>Spitzer Lakeside Marine</t>
  </si>
  <si>
    <t>The Gulf and South Atlantic Fisheries Foundation, Inc.</t>
  </si>
  <si>
    <t>The Harold Castle Foundation</t>
  </si>
  <si>
    <t>The Hawaii Community Foundation</t>
  </si>
  <si>
    <t>The Honolulu Gas Company</t>
  </si>
  <si>
    <t>The Kohala Center</t>
  </si>
  <si>
    <t>The Kula Nia Foundation</t>
  </si>
  <si>
    <t>The Lobster Conservancy</t>
  </si>
  <si>
    <t>The Makah Nation</t>
  </si>
  <si>
    <t>The Malama Kai Foundation</t>
  </si>
  <si>
    <t>The Maritime Aquarium at Norwalk</t>
  </si>
  <si>
    <t>The Mountaineers</t>
  </si>
  <si>
    <t>The National Aquarium in Baltimore</t>
  </si>
  <si>
    <t>The Native Fish Conservancy</t>
  </si>
  <si>
    <t>The Nature Conservancy (TNC)</t>
  </si>
  <si>
    <t>The Nature Conservancy of Alabama (TNC)</t>
  </si>
  <si>
    <t>The Nature Conservancy of Connecticuit (TNC)</t>
  </si>
  <si>
    <t>The Nature Conservancy of Mississippi (TNC)</t>
  </si>
  <si>
    <t>The Nature Conservancy of the Great Lakes (TNC)</t>
  </si>
  <si>
    <t>The New York-New Jersey Harbor Estuary Program (US EPA, NEP, HEP)</t>
  </si>
  <si>
    <t>The Openlands Project</t>
  </si>
  <si>
    <t>The Seafood School at the Seafood</t>
  </si>
  <si>
    <t>The Stuth Company, Inc.</t>
  </si>
  <si>
    <t>The Waterkeepers Alliance</t>
  </si>
  <si>
    <t>The Watershed Center</t>
  </si>
  <si>
    <t>Thill’s Fish House</t>
  </si>
  <si>
    <t>Three Rivers Park District</t>
  </si>
  <si>
    <t>Thunder Bay National Marine Sanctuary and Underwater Preserve (US DOC, NOAA, NOS, ONMS)</t>
  </si>
  <si>
    <t>Tianjin Oceanic Administration</t>
  </si>
  <si>
    <t>Tianjin University of Science and Technology</t>
  </si>
  <si>
    <t>Tidewater (advisory council)</t>
  </si>
  <si>
    <t>Stonybrook University, Marine Sciences Research Center</t>
  </si>
  <si>
    <t>Storm Surge User Needs Panel (US DOC, NOAA)</t>
  </si>
  <si>
    <t>Strategic Energy Innovations</t>
  </si>
  <si>
    <t>Strategic Environmental Assessments Division, Office of Ocean Resources Conservation and Assessment (US DOC, NOAA, NOS, OCRA)</t>
  </si>
  <si>
    <t>Straub Environmental Learning Center</t>
  </si>
  <si>
    <t>Striped Bass Growers Association</t>
  </si>
  <si>
    <t>Stroh Companies</t>
  </si>
  <si>
    <t>Strong Vincent High School</t>
  </si>
  <si>
    <t>Stroud Water Research Center</t>
  </si>
  <si>
    <t>South Carolina United Turtle Enthusiasts</t>
  </si>
  <si>
    <t>South Central Regional Water Authority</t>
  </si>
  <si>
    <t>Sugarloaf Cove Interpretive Association</t>
  </si>
  <si>
    <t>Summer Breeze Aquaculture, Canada</t>
  </si>
  <si>
    <t>Town of Harpswell, ME</t>
  </si>
  <si>
    <t>Town of Hempstead, NY</t>
  </si>
  <si>
    <t>Town of Huntington, NY</t>
  </si>
  <si>
    <t>Town of Islip, NY</t>
  </si>
  <si>
    <t>Town of Manhasset, NY</t>
  </si>
  <si>
    <t>Town of Middleton, RI</t>
  </si>
  <si>
    <t>Town of Portsmouth, RI</t>
  </si>
  <si>
    <t>Town of Smithtown, NY</t>
  </si>
  <si>
    <t>Town of Southampton, NY</t>
  </si>
  <si>
    <t>Town of Southold, NY</t>
  </si>
  <si>
    <t>Town of Wrightsville Beach, NC Ocean Rescue</t>
  </si>
  <si>
    <t>Township of Duluth, MN</t>
  </si>
  <si>
    <t>Township of Lakewood, NJ</t>
  </si>
  <si>
    <t>TransPacific Hawaii College</t>
  </si>
  <si>
    <t>Transport Canada</t>
  </si>
  <si>
    <t>Trillium Technology Solutions, LLC</t>
  </si>
  <si>
    <t>Tropical Fish Hobbyist Publications, Inc.</t>
  </si>
  <si>
    <t>Trout Unlimited</t>
  </si>
  <si>
    <t>True World Foods</t>
  </si>
  <si>
    <t>Tulalip Tribes</t>
  </si>
  <si>
    <t>Twin Cities Public Television</t>
  </si>
  <si>
    <t>Twin Ports Freshwater Folks</t>
  </si>
  <si>
    <t>Two Rivers City Parks</t>
  </si>
  <si>
    <t>Tybee Island</t>
  </si>
  <si>
    <t>Ulster County</t>
  </si>
  <si>
    <t>Umatilla Teacher Institute</t>
  </si>
  <si>
    <t>Unalaska City School District</t>
  </si>
  <si>
    <t>Unalaska Native Fisherman Association</t>
  </si>
  <si>
    <t>Unalaska Parks, Culture and Recreation Center</t>
  </si>
  <si>
    <t>UNC Press</t>
  </si>
  <si>
    <t>UNC-TV</t>
  </si>
  <si>
    <t>Underwater Adventures</t>
  </si>
  <si>
    <t>UniSea Inc.</t>
  </si>
  <si>
    <t>United Fisherman’s Organization</t>
  </si>
  <si>
    <t>United Fishermen of Alaska</t>
  </si>
  <si>
    <t>United Fishermen’s Marketing Association</t>
  </si>
  <si>
    <t>United Fishing Agency</t>
  </si>
  <si>
    <t>Universal Data Solutions</t>
  </si>
  <si>
    <t>Universidade Federal da Paraiba</t>
  </si>
  <si>
    <t>Texas AgriLife Extension Service</t>
  </si>
  <si>
    <t>Texas Department of Education (TX ED)</t>
  </si>
  <si>
    <t>Texas Engineering Experiment Station</t>
  </si>
  <si>
    <t>Texas General Land Office</t>
  </si>
  <si>
    <t>Texas Parks and Wildlife Department</t>
  </si>
  <si>
    <t>Texas Tech University (TTU)</t>
  </si>
  <si>
    <t>Texas Transportation Institute</t>
  </si>
  <si>
    <t>Thai Food Processors Association, Thailand</t>
  </si>
  <si>
    <t>The Abalone Farm, Inc.</t>
  </si>
  <si>
    <t>The Academy of Natural Sciences</t>
  </si>
  <si>
    <t>The Association of Zoos and Aquariums (AZA)</t>
  </si>
  <si>
    <t>Southwest Alaska Municipal Conference</t>
  </si>
  <si>
    <t>Southwest Fisheries Science Center (US DOC, NOAA, NMFS, SWFSC)</t>
  </si>
  <si>
    <t>Southwest Oregon Community College</t>
  </si>
  <si>
    <t>Southwest Puget Sound Watershed Council</t>
  </si>
  <si>
    <t>Southwest Regional Office (US DOC, NOAA, NMFS, SWR)</t>
  </si>
  <si>
    <t>Spirit Mountain Recreation Area</t>
  </si>
  <si>
    <t>The Friends of Natural Energy Laboratory of Hawaii Authority (NELHA)</t>
  </si>
  <si>
    <t>The Golsten Associates, Inc.</t>
  </si>
  <si>
    <t>University of California, Irvine (UCI)</t>
  </si>
  <si>
    <t>University of California, Los Angeles (UCLA)</t>
  </si>
  <si>
    <t>University of California, Marine Council (UC)</t>
  </si>
  <si>
    <t>University of California, Office of the President, California Policy Research Center (UC)</t>
  </si>
  <si>
    <t>University of California, Riverside (UCR)</t>
  </si>
  <si>
    <t>University of California, San Diego (UCSD)</t>
  </si>
  <si>
    <t>University of California, San Diego, Scripps Institution of Oceanography</t>
  </si>
  <si>
    <t>University of California, Santa Barbara (UCSB)</t>
  </si>
  <si>
    <t>University of California, Santa Cruz (UCSC)</t>
  </si>
  <si>
    <t>University of Cape Town</t>
  </si>
  <si>
    <t>University of Central Florida (UCF)</t>
  </si>
  <si>
    <t>University of Cincinnati (UC)</t>
  </si>
  <si>
    <t>University of Connecticut (UCONN)</t>
  </si>
  <si>
    <t>University of Connecticut Extension Service (UCONN)</t>
  </si>
  <si>
    <t>University of Connecticut, Center for Land Use Education and Research (UCONN)</t>
  </si>
  <si>
    <t>University of Connecticut, Coastal Environmental Laboratory (UCONN)</t>
  </si>
  <si>
    <t>University of Connecticut, Cooperative Extension (UCONN)</t>
  </si>
  <si>
    <t>University of Connecticut, Department of Agricultural and Resource Economics (UCONN)</t>
  </si>
  <si>
    <t>University of Connecticut, Department of Ecology and Evolutionary Biology (UCONN)</t>
  </si>
  <si>
    <t>University of Connecticut, Department of Marine Sciences, Natural Resources Management and Engineering (UCONN)</t>
  </si>
  <si>
    <t>Tidewater Chef’s Association</t>
  </si>
  <si>
    <t>Tidewater Oyster Gardeners Association</t>
  </si>
  <si>
    <t>Tijuana River National Estuarine Research Reserve (US DOC, NOAA, NOS, NERRS)</t>
  </si>
  <si>
    <t>Tiki Fisheries</t>
  </si>
  <si>
    <t>Tillamook Bay National Estuary Program (US EPA, NEP)</t>
  </si>
  <si>
    <t>Tillamook Bay Partnership</t>
  </si>
  <si>
    <t>Tillamook County</t>
  </si>
  <si>
    <t>Time Warner Cablevision</t>
  </si>
  <si>
    <t>Tip of the Mitt Watershed Council</t>
  </si>
  <si>
    <t>Title Wave Books</t>
  </si>
  <si>
    <t>Tobbe's Clam Farm, Inc.</t>
  </si>
  <si>
    <t>Toke Point Oysters</t>
  </si>
  <si>
    <t>Subsistence Division, National Park Service (US DOI, NPS)</t>
  </si>
  <si>
    <t>Suffolk County</t>
  </si>
  <si>
    <t>Suffolk County Boards of Cooperative Educational Services (BOCES)</t>
  </si>
  <si>
    <t>Suffolk County Department of Health Services</t>
  </si>
  <si>
    <t>Suffolk County Soil and Water Conservation District</t>
  </si>
  <si>
    <t>Town of Brookhaven, NY</t>
  </si>
  <si>
    <t>Town of Chestertown, MD</t>
  </si>
  <si>
    <t>Town of Dauphin Island, AL</t>
  </si>
  <si>
    <t>Town of East Hampton, NY</t>
  </si>
  <si>
    <t>University of Georgia Marine Extension Service (UGA)</t>
  </si>
  <si>
    <t>University of Georgia Research Foundation (UGA)</t>
  </si>
  <si>
    <t>University of Georgia, Marine Extension Service</t>
  </si>
  <si>
    <t>University of Groningen (RUG)</t>
  </si>
  <si>
    <t>University of Hartford (UofH)</t>
  </si>
  <si>
    <t>University of Hawaii (UH)</t>
  </si>
  <si>
    <t>University of Hawaii at Hilo, Na Pua No’eau (UHH)</t>
  </si>
  <si>
    <t>University of Hawaii at Hilo, Pacific Aquaculture and Coastal Resources Center (UHH)</t>
  </si>
  <si>
    <t>University of Hawaii at Hilo, Pacific Internship Programs for Exploring Science (UHH)</t>
  </si>
  <si>
    <t>University of Hawaii at Hilo, The College of Agriculture, Forestry, and Natural Resource Management (UHH)</t>
  </si>
  <si>
    <t>University of Hawaii at Manoa , John A. Burns School of Medicine (UHM)</t>
  </si>
  <si>
    <t>University of Hawaii at Manoa, Center for Conservation, Research and Training (UHM)</t>
  </si>
  <si>
    <t>University of Hawaii at Manoa, College of Social Sciences, Hawaii Energy Policy Forum (UHM)</t>
  </si>
  <si>
    <t>University of Hawaii at Manoa, College of Tropical Agriculture and Human Resources (UHM)</t>
  </si>
  <si>
    <t>University of Hawaii at Manoa, Department of Geology and Geophysics (UHM)</t>
  </si>
  <si>
    <t>University of Hawaii at Manoa, Department of Molecular Biosciences and Biosystems Engineering (UHM)</t>
  </si>
  <si>
    <t>Universidade Federal Fluminense</t>
  </si>
  <si>
    <t>Universidade Federal Rural de Pernambuc (Recife-PE, Brazil)</t>
  </si>
  <si>
    <t>Universita di Bologna (Italy)</t>
  </si>
  <si>
    <t>University at Buffalo</t>
  </si>
  <si>
    <t>University of Akron (UAkron)</t>
  </si>
  <si>
    <t>University of Alabama (UA)</t>
  </si>
  <si>
    <t>University of Alabama at Birmingham (UAB)</t>
  </si>
  <si>
    <t>University of Alaska (UA)</t>
  </si>
  <si>
    <t>University of Alaska Anchorage (UAA)</t>
  </si>
  <si>
    <t>University of Alaska Fairbanks (UAF)</t>
  </si>
  <si>
    <t>University of Alaska Marine Advisory Program (UA)</t>
  </si>
  <si>
    <t>The Campaign for Sensible Growth</t>
  </si>
  <si>
    <t>The Citadel</t>
  </si>
  <si>
    <t>The Coastal Society</t>
  </si>
  <si>
    <t>The College of Exploration</t>
  </si>
  <si>
    <t>The Community Conservation Network</t>
  </si>
  <si>
    <t>The Conservation Fund</t>
  </si>
  <si>
    <t>The Dock of the Bay Marina</t>
  </si>
  <si>
    <t>The Eppley Foundation</t>
  </si>
  <si>
    <t>University of California, Berkeley (UCB)</t>
  </si>
  <si>
    <t>University of California, Davis (UCD)</t>
  </si>
  <si>
    <t>University of Hawaii at Manoa, Pacific Business Center Program (UHM)</t>
  </si>
  <si>
    <t>University of Hawaii at Manoa, School of Architecture (UHM)</t>
  </si>
  <si>
    <t>University of Hawaii at Manoa, School of Ocean and Earth Science and Technology (UHM)</t>
  </si>
  <si>
    <t>University of Hawaii at Manoa, Sustainability Council (UHM)</t>
  </si>
  <si>
    <t>University of Hawaii at Manoa, Travel Industry Management (UHM)</t>
  </si>
  <si>
    <t>University of Hawaii at Manoa, Water Resources Research Center (UHM)</t>
  </si>
  <si>
    <t>University of Hawaii System, Office of Capital Improvements (UH)</t>
  </si>
  <si>
    <t>University of Hawaii, Environmental Center (UH)</t>
  </si>
  <si>
    <t>University of Hawaii, Office of Sustainability (UH)</t>
  </si>
  <si>
    <t>University of Idaho</t>
  </si>
  <si>
    <t>University of Illinois Cooperative Extension</t>
  </si>
  <si>
    <t>University of Iowa, Ames (UI)</t>
  </si>
  <si>
    <t>University of Leicester (UK)</t>
  </si>
  <si>
    <t>University of Louisiana (UL)</t>
  </si>
  <si>
    <t>University of Louisiana at Lafayette Research (ULL)</t>
  </si>
  <si>
    <t>University of Maine (UMaine)</t>
  </si>
  <si>
    <t>University of Maine Cooperative Extension (UMaine)</t>
  </si>
  <si>
    <t>University of Maine, Machias (UMM)</t>
  </si>
  <si>
    <t>University of Maine, Orono (UMO)</t>
  </si>
  <si>
    <t>University of Maryland (UMD)</t>
  </si>
  <si>
    <t>University of Maryland Biotechnology Institute (UMD)</t>
  </si>
  <si>
    <t>University of Maryland, Center for Environmental Science (UMD)</t>
  </si>
  <si>
    <t>University of Maryland, Center for Smart Growth (UMD)</t>
  </si>
  <si>
    <t>University of Connecticut, Department of Molecular and Cell Biology (UCONN)</t>
  </si>
  <si>
    <t>University of Connecticut, Department of Natural Resources Management and Engineering (UCONN)</t>
  </si>
  <si>
    <t>University of Connecticut, Department of Pathobiology and Veterinary Sciences (UCONN)</t>
  </si>
  <si>
    <t>University of Connecticut, Library System (UCONN)</t>
  </si>
  <si>
    <t>University of Connecticut, Non-point Education for Municipal Officials (UCONN NEMO)</t>
  </si>
  <si>
    <t>Toledo Association for Sustainable Tourism and Empowerment, Punta Gorda</t>
  </si>
  <si>
    <t>Tolowa Tribe</t>
  </si>
  <si>
    <t>Tomales Bay Agricultural Group</t>
  </si>
  <si>
    <t>Tomales Bay Oyster Company</t>
  </si>
  <si>
    <t>Topanga/Las Virgenes Resource Conservation District</t>
  </si>
  <si>
    <t>Totem Council Girl Scouts</t>
  </si>
  <si>
    <t>Totkum Shellfish Company</t>
  </si>
  <si>
    <t>Town of Babylon, NY</t>
  </si>
  <si>
    <t>University of Florida (UF)</t>
  </si>
  <si>
    <t>University of Florida, National History Museum (UF)</t>
  </si>
  <si>
    <t>University of Michigan Department of Naval Architecture and Marine Engineering (UM)</t>
  </si>
  <si>
    <t>University of Minnesota Extension Service (UMN)</t>
  </si>
  <si>
    <t>University of Minnesota News Service (UMN)</t>
  </si>
  <si>
    <t>University of Minnesota, Center for Survey Research  (UMN)</t>
  </si>
  <si>
    <t>University of Minnesota, Department of Ecology, Evolution, and Behavior (UMN)</t>
  </si>
  <si>
    <t>University of Minnesota, Department of Fisheries, Wildlife, and Conservation Biology (UMN)</t>
  </si>
  <si>
    <t>University of Minnesota, Department of Horticulture Science (UMN)</t>
  </si>
  <si>
    <t>University of Minnesota, Institute for Social, Economic and Ecological Sustainability (UMN)</t>
  </si>
  <si>
    <t>University of Minnesota, Invasion Biology Research Consortium (UMN)</t>
  </si>
  <si>
    <t>University of Minnesota, James Ford Bell Museum of Natural History (UMN)</t>
  </si>
  <si>
    <t>University of Minnesota, School of Journalism (UMN)</t>
  </si>
  <si>
    <t>University of Minnesota, Water Resources Center (UMN)</t>
  </si>
  <si>
    <t>University of Mississippi (OLE MISS)</t>
  </si>
  <si>
    <t>University of Nagasaki (Japan)</t>
  </si>
  <si>
    <t>University of Nevada, Reno (UNR)</t>
  </si>
  <si>
    <t>University of New Brunswick (Canada UNB)</t>
  </si>
  <si>
    <t>University of New England (UNE)</t>
  </si>
  <si>
    <t>University of New Hampshire (UNH)</t>
  </si>
  <si>
    <t>University of New Hampshire, Coastal Response Research Center (UNH CRRC)</t>
  </si>
  <si>
    <t>University of New Hampshire, Cooperative Institute for Coastal and Estuarine Environmental Technology (CICEET)</t>
  </si>
  <si>
    <t>University of Hawaii at Manoa, Department of Natural Resources and Environmental Management (UHM)</t>
  </si>
  <si>
    <t>University of Hawaii at Manoa, Department of Urban and Regional Planning (UHM)</t>
  </si>
  <si>
    <t>University of Hawaii at Manoa, Department of Zoology (UHM)</t>
  </si>
  <si>
    <t>University of Hawaii at Manoa, Hawaii Coral Reef Initiative Coral Reef Research Program (UHM)</t>
  </si>
  <si>
    <t>University of Alaska Southeast (UAS)</t>
  </si>
  <si>
    <t>University of Arizona (UA)</t>
  </si>
  <si>
    <t>University of Birmingham (England)</t>
  </si>
  <si>
    <t>University of British Columbia (Canada UBC)</t>
  </si>
  <si>
    <t>University of British Columbia Marine Mammal Research Unit (Canada UBC)</t>
  </si>
  <si>
    <t>University of California (UC)</t>
  </si>
  <si>
    <t>University of California Press (UC)</t>
  </si>
  <si>
    <t>University of Hawaii at Manoa, Office of Vice President of Research (UHM)</t>
  </si>
  <si>
    <t>University of Puget Sound, Slater Museum of Natural History</t>
  </si>
  <si>
    <t>University of Rhode Island (URI)</t>
  </si>
  <si>
    <t>University of Rhode Island, Coastal Institute (URI)</t>
  </si>
  <si>
    <t>University of Rhode Island, Coastal Resources Center (URI)</t>
  </si>
  <si>
    <t>University of Rhode Island, Cooperative Extension Department of Fisheries, Animal and Veterinary Sciences (URI FAVS)</t>
  </si>
  <si>
    <t>University of Rhode Island, Cooperative Extension Food Science and Nutrition (URI)</t>
  </si>
  <si>
    <t>University of Rhode Island, Cooperative Extension Water Quality Program (URI)</t>
  </si>
  <si>
    <t>University of Rhode Island, Providence (URI)</t>
  </si>
  <si>
    <t>University of San Diego (USD)</t>
  </si>
  <si>
    <t>University of Sinaloa (Mexico)</t>
  </si>
  <si>
    <t>University of South Alabama (USA)</t>
  </si>
  <si>
    <t>University of South Carolina (USC)</t>
  </si>
  <si>
    <t>University of South Florida (USF)</t>
  </si>
  <si>
    <t>University of Southern California (USC)</t>
  </si>
  <si>
    <t>University of Southern California, School of Architecture (USC)</t>
  </si>
  <si>
    <t>University of Southern California, School of Engineering (USC)</t>
  </si>
  <si>
    <t>University of Southern California, School of Pharmacy (USC)</t>
  </si>
  <si>
    <t>University of Southern California, Upland (USC)</t>
  </si>
  <si>
    <t>University of Southern California, Wrigley Institute, Marine Science Center (USC)</t>
  </si>
  <si>
    <t>University of Southern Maine (USM)</t>
  </si>
  <si>
    <t>University of Southern Mississippi (USM)</t>
  </si>
  <si>
    <t>University of Southern Mississippi, Marine and Estuarine Graduate Student Association (USM)</t>
  </si>
  <si>
    <t>University of Tennessee (UT)</t>
  </si>
  <si>
    <t>University of Maryland, Chesapeake Biological Laboratory (UMD)</t>
  </si>
  <si>
    <t>University of Maryland, Collaborative for Land Use Education (UMD)</t>
  </si>
  <si>
    <t>University of Minnesota, Duluth, Communicator's Forum (UMD)</t>
  </si>
  <si>
    <t>University of Minnesota, Duluth, Education Department (UMD)</t>
  </si>
  <si>
    <t>University of Connecticut, Office of International Affairs (UCONN)</t>
  </si>
  <si>
    <t>University of Connecticut, University Communications (UCONN)</t>
  </si>
  <si>
    <t>University of Dar es Salaam (Tanzania)</t>
  </si>
  <si>
    <t>University of Delaware (UDEL)</t>
  </si>
  <si>
    <t>University of Delaware Center for the Study of Marine Policy (UDEL)</t>
  </si>
  <si>
    <t>University of Detroit, Mercy (UDMercy)</t>
  </si>
  <si>
    <t>University of Michigan (UM)</t>
  </si>
  <si>
    <t>University of Minnesota, Duluth, Outdoor Program, Bagley Nature Center (UMD)</t>
  </si>
  <si>
    <t>University of Massachusetts, Dartmouth</t>
  </si>
  <si>
    <t>University of Miami (UM)</t>
  </si>
  <si>
    <t>University of Wisconsin, Cooperative Extension (UW)</t>
  </si>
  <si>
    <t>University of Wisconsin, Great Lakes WATER Institute (UW)</t>
  </si>
  <si>
    <t>University of Wisconsin, Green Bay Cofrin Biodiversity Center (UW)</t>
  </si>
  <si>
    <t>University of Wisconsin, La Crosse River Studies Center (UW)</t>
  </si>
  <si>
    <t>University of Wisconsin, Madison (UW)</t>
  </si>
  <si>
    <t>University of Wisconsin, Madison Arboretum (UW)</t>
  </si>
  <si>
    <t>University of Wisconsin, Madison Center for Limnology (UW)</t>
  </si>
  <si>
    <t>University of Wisconsin, Madison Department of Urban and Regional Planning (UW)</t>
  </si>
  <si>
    <t>University of Wisconsin, Madison Gaylord Nelson Institute for Environmental Studies (UW)</t>
  </si>
  <si>
    <t>University of Wisconsin, Madison Libraries (UW)</t>
  </si>
  <si>
    <t>University of Wisconsin, Madison School of Business (UW)</t>
  </si>
  <si>
    <t>University of Wisconsin, Madison Special Purpose Libraries Group (UW)</t>
  </si>
  <si>
    <t>University of Wisconsin, Milwaukee (UWM)</t>
  </si>
  <si>
    <t>University of Wisconsin, Milwaukee Center for International Education (UWM)</t>
  </si>
  <si>
    <t>University of Wisconsin, Milwaukee Continuing Education (UWM)</t>
  </si>
  <si>
    <t>University of Wisconsin, Milwaukee Geosciences Department (UWM)</t>
  </si>
  <si>
    <t>University of Wisconsin, Milwaukee Great Lakes WATER Institute (UWM)</t>
  </si>
  <si>
    <t>University of Wisconsin, Milwaukee Jason Project (UWM)</t>
  </si>
  <si>
    <t>University of Wisconsin, School of Library and Information Studies (UW)</t>
  </si>
  <si>
    <t>University of Wisconsin, Stevens Point (UWSP)</t>
  </si>
  <si>
    <t>University of New Hampshire, Jackson Estuarine Laboratory (UNH)</t>
  </si>
  <si>
    <t>University of New Haven</t>
  </si>
  <si>
    <t>University of New Orleans (UNO)</t>
  </si>
  <si>
    <t>University of North Carolina, Chapel Hill (UNC)</t>
  </si>
  <si>
    <t>University of North Carolina, Charlotte (UNCC)</t>
  </si>
  <si>
    <t>University of North Carolina, Coastal Studies Institute (UNC)</t>
  </si>
  <si>
    <t>University of Hawaii at Manoa, Hawaii Institute of Marine Biology (UHM)</t>
  </si>
  <si>
    <t>University of Hawaii at Manoa, Office of Facilities and Grounds (UHM)</t>
  </si>
  <si>
    <t>University of Hawaii at Manoa, Office of Student Housing (UHM)</t>
  </si>
  <si>
    <t>University of Hawaii at Manoa, Office of the Chancellor (UHM)</t>
  </si>
  <si>
    <t>University of Pittsburgh (PITT)</t>
  </si>
  <si>
    <t>University of Plymouth</t>
  </si>
  <si>
    <t>University of Puerto Rico Medical School (UPR)</t>
  </si>
  <si>
    <t>US Coast Guard Auxiliary Vessel Examinations (US DHS, USCG)</t>
  </si>
  <si>
    <t>US Coast Guard Homeland Security Port, New London  (US DHS, USCG)</t>
  </si>
  <si>
    <t>US Coast Guard Marine Patrols (US DHS, USCG)</t>
  </si>
  <si>
    <t>US Coast Guard Marine Safety Office (US DHS, USCG)</t>
  </si>
  <si>
    <t>US Coast Guard, Charleston (US DHS, USCG)</t>
  </si>
  <si>
    <t>US Commission on Ocean Policy</t>
  </si>
  <si>
    <t>US Department of Agriculture (USDA)</t>
  </si>
  <si>
    <t>US Department of Commerce (US DOC)</t>
  </si>
  <si>
    <t>US Department of Defense (US DOD)</t>
  </si>
  <si>
    <t>US Department of Education (US ED)</t>
  </si>
  <si>
    <t>US Department of Energy (US DOE)</t>
  </si>
  <si>
    <t>US Department of Health and Human Services (US HHS)</t>
  </si>
  <si>
    <t>US Department of Homeland Security (US DHS)</t>
  </si>
  <si>
    <t>US Department of Housing and Urban Development (HUD)</t>
  </si>
  <si>
    <t>US Department of Interior (US DOI)</t>
  </si>
  <si>
    <t>US Department of Labor (US DOL)</t>
  </si>
  <si>
    <t>US Department of the Navy (US DOD, NAVY)</t>
  </si>
  <si>
    <t>US Department of Transportation (US DOT)</t>
  </si>
  <si>
    <t>US Economic Development Administration (US DOC, EDA)</t>
  </si>
  <si>
    <t>US Environmental Protection Agency (US EPA)</t>
  </si>
  <si>
    <t>US Fish and Wildlife Service (US DOI, FWS)</t>
  </si>
  <si>
    <t>US Food and Drug Administration (US HHS, FDA)</t>
  </si>
  <si>
    <t>US Forest Service (USDA, USFS)</t>
  </si>
  <si>
    <t>US Geological Survey (US DOI, USGS)</t>
  </si>
  <si>
    <t>US Global Ocean Ecosystems Dynamics (GLOBEC)</t>
  </si>
  <si>
    <t>US Lifesaving Association</t>
  </si>
  <si>
    <t>US National Park Service (US DOI, NPS)</t>
  </si>
  <si>
    <t>University of Texas (UT)</t>
  </si>
  <si>
    <t>University of Texas at Austin (UT)</t>
  </si>
  <si>
    <t>University of Texas, El Paso (UTEP)</t>
  </si>
  <si>
    <t>University of The West Indies</t>
  </si>
  <si>
    <t>University of Toledo</t>
  </si>
  <si>
    <t>University of Toronto</t>
  </si>
  <si>
    <t>University of Vermont (UVM)</t>
  </si>
  <si>
    <t>University of Victoria</t>
  </si>
  <si>
    <t>University of Vienna (Austria)</t>
  </si>
  <si>
    <t>University of Minnesota, Duluth, Facilities Management (UMD)</t>
  </si>
  <si>
    <t>University of Minnesota, Duluth, Natural Resources Research Institute (UMD)</t>
  </si>
  <si>
    <t>University of Minnesota, Duluth, Northland Advanced Transportation Systems Research Laboratories (UMD)</t>
  </si>
  <si>
    <t>University of Wisconsin, Center for Great Lakes Studies and Great Lakes Water Institute (UW)</t>
  </si>
  <si>
    <t>Virginia Aquaculture Association</t>
  </si>
  <si>
    <t>Virginia Aquarium and Marine Science Center</t>
  </si>
  <si>
    <t>Virginia Beach Public Schools Culinary Arts Program</t>
  </si>
  <si>
    <t>Virginia Chef’s Association</t>
  </si>
  <si>
    <t>Virginia Coastal Program</t>
  </si>
  <si>
    <t>Virginia Commonwealth University (VCU)</t>
  </si>
  <si>
    <t>Virginia Department of Conservation and Recreation (VA DCR)</t>
  </si>
  <si>
    <t>Virginia Department of Education (VA ED)</t>
  </si>
  <si>
    <t>Virginia Department of Environmental Quality (VA DEQ)</t>
  </si>
  <si>
    <t>Virginia Department of Game and Inland Fisheries (VA GIF)</t>
  </si>
  <si>
    <t>Virginia Department of Health (VA DOH)</t>
  </si>
  <si>
    <t>Virginia Institute of Marine Science (VIMS)</t>
  </si>
  <si>
    <t>Virginia Marine Resources Commission (VMRC)</t>
  </si>
  <si>
    <t>Virginia Polytechnic Institute and State University (VT)</t>
  </si>
  <si>
    <t>Virginia Seafood Council</t>
  </si>
  <si>
    <t>Virginia Watermen’s Museum</t>
  </si>
  <si>
    <t>VisitDuluth.com</t>
  </si>
  <si>
    <t>Waccamaw Regional Council of Governments</t>
  </si>
  <si>
    <t>Waikaloa Development Company</t>
  </si>
  <si>
    <t>Waikiki Neighborhood Board</t>
  </si>
  <si>
    <t>Waipa Foundation</t>
  </si>
  <si>
    <t>Wake Forest University (WFU)</t>
  </si>
  <si>
    <t>Wakefern</t>
  </si>
  <si>
    <t>Wako Chemicals</t>
  </si>
  <si>
    <t>Walter Fisheries</t>
  </si>
  <si>
    <t>Wanchese Fish Company</t>
  </si>
  <si>
    <t>Wannabe Shellfish Farm</t>
  </si>
  <si>
    <t>Washburn Public Schools</t>
  </si>
  <si>
    <t>Washington City Regional Planning Council</t>
  </si>
  <si>
    <t>Washington College</t>
  </si>
  <si>
    <t>Washington County Community College</t>
  </si>
  <si>
    <t>University of Wisconsin, Superior (UWS)</t>
  </si>
  <si>
    <t>University of Wisconsin, Water Resources Institute (UW)</t>
  </si>
  <si>
    <t>University of Wyoming (UW)</t>
  </si>
  <si>
    <t>University System of Maryland</t>
  </si>
  <si>
    <t>UP Resource Conservation and Development</t>
  </si>
  <si>
    <t>UPS Foundation</t>
  </si>
  <si>
    <t>URS Greiner Woodward Clyde</t>
  </si>
  <si>
    <t>US Agency for International Development (USAID)</t>
  </si>
  <si>
    <t>US Army Corps of Engineers (DOD, Army, USACE)</t>
  </si>
  <si>
    <t>University of North Carolina, Greensboro (UNCG)</t>
  </si>
  <si>
    <t>University of North Carolina, Wilmington (UNCW)</t>
  </si>
  <si>
    <t>University of North Florida (UNF)</t>
  </si>
  <si>
    <t>University of Notre Dame (ND)</t>
  </si>
  <si>
    <t>University of Oklahoma (OU)</t>
  </si>
  <si>
    <t>University of Oregon (UO)</t>
  </si>
  <si>
    <t>University of Pennsylvania (UPENN)</t>
  </si>
  <si>
    <t>Washington State University (WSU)</t>
  </si>
  <si>
    <t>Washington Trollers Association</t>
  </si>
  <si>
    <t>Water Resources Institute (WRI)</t>
  </si>
  <si>
    <t>Water Resources of the United States (US DOI, USGS)</t>
  </si>
  <si>
    <t>Waterborne, Inc.</t>
  </si>
  <si>
    <t>Watershed Council</t>
  </si>
  <si>
    <t>Wauwatosa Public Schools</t>
  </si>
  <si>
    <t>Wayne State University</t>
  </si>
  <si>
    <t>Weeks Bay National Estuarine Research Reserve (US DOC, NOAA, NOS, NERRS)</t>
  </si>
  <si>
    <t>Weeks Bay Reserve Foundation</t>
  </si>
  <si>
    <t>Welder Training Services</t>
  </si>
  <si>
    <t>Wells Fargo Bank</t>
  </si>
  <si>
    <t>Wells National Estuarine Research Reserve (US DOC, NOAA, NOS, NERRS)</t>
  </si>
  <si>
    <t>Wenger, Inc.</t>
  </si>
  <si>
    <t>Wesleyan University</t>
  </si>
  <si>
    <t>Wesleyville Borough</t>
  </si>
  <si>
    <t>Wesleyville Conservation Club</t>
  </si>
  <si>
    <t>West Central Bait</t>
  </si>
  <si>
    <t>West Chester University of Pennsylvania</t>
  </si>
  <si>
    <t>West Coast Inland Navigation District</t>
  </si>
  <si>
    <t>West Marine</t>
  </si>
  <si>
    <t>West Salem Neighborhood Association</t>
  </si>
  <si>
    <t>West Virginia University, National Small Flows Clearinghouse (WVU)</t>
  </si>
  <si>
    <t>Westcott Bay Sea Farms</t>
  </si>
  <si>
    <t>Westerly Public Library</t>
  </si>
  <si>
    <t>Western Connecticut State University (WCSU)</t>
  </si>
  <si>
    <t>Western Ecology Division (US EPA)</t>
  </si>
  <si>
    <t>Western Fish Disease Laboratory (US DOI, USGS)</t>
  </si>
  <si>
    <t>Western Fishboat Owners Association</t>
  </si>
  <si>
    <t>Western Lake Superior Sanitary District</t>
  </si>
  <si>
    <t>Western Michigan University (WMU)</t>
  </si>
  <si>
    <t>US Natural Resources Conservation Service (USDA, NRCS)</t>
  </si>
  <si>
    <t>US Naval Oceanographic Office (US DOD, NAVY)</t>
  </si>
  <si>
    <t>US Trout Farmers Association</t>
  </si>
  <si>
    <t>US/Japan Joint Panel on Natural Resources</t>
  </si>
  <si>
    <t>Utah Division of Wildlife Resources</t>
  </si>
  <si>
    <t>Utah State University Department of Economics</t>
  </si>
  <si>
    <t>Van Meter Williams Pollack</t>
  </si>
  <si>
    <t>Various Commercial Fishers</t>
  </si>
  <si>
    <t>Venango Township</t>
  </si>
  <si>
    <t>Ventura County Port District</t>
  </si>
  <si>
    <t>Ventura County School District</t>
  </si>
  <si>
    <t>Verizon</t>
  </si>
  <si>
    <t>University of Virgin Islands</t>
  </si>
  <si>
    <t>University of Washington (UW)</t>
  </si>
  <si>
    <t>University of Washington, School of Aquatic and Fishery Sciences, College of the Environment (UW)</t>
  </si>
  <si>
    <t>University of Washington, Tacoma</t>
  </si>
  <si>
    <t>University of West Florida (UWF)</t>
  </si>
  <si>
    <t>University of Windsor</t>
  </si>
  <si>
    <t>Wild Salmon Direct</t>
  </si>
  <si>
    <t>Wildcat Creek Watershed Alliance</t>
  </si>
  <si>
    <t>Wildcat Foundation</t>
  </si>
  <si>
    <t>Wildlife Care and Rescue Center, Inc.</t>
  </si>
  <si>
    <t>Wildlife Conservation Society</t>
  </si>
  <si>
    <t>Wildlife Forever</t>
  </si>
  <si>
    <t>Wildlife Habitat Council</t>
  </si>
  <si>
    <t>Willamette Valley Watershed Partnership</t>
  </si>
  <si>
    <t>Willamina High School</t>
  </si>
  <si>
    <t>Willapa Bay Oyster Growers Association</t>
  </si>
  <si>
    <t>Willapa Gillnetters Association</t>
  </si>
  <si>
    <t>Williams College, Mystic Seaport</t>
  </si>
  <si>
    <t>Wilson Environmental Testing Laboratories, Inc.</t>
  </si>
  <si>
    <t>Wilson Oyster Company</t>
  </si>
  <si>
    <t>Windemere Real Estate</t>
  </si>
  <si>
    <t>Windward Ahupua’a Alliance</t>
  </si>
  <si>
    <t>Winkelman Productions, Inc.</t>
  </si>
  <si>
    <t>Winyah Bay Foundation</t>
  </si>
  <si>
    <t>Wisconsin Academy of Sciences, Arts and Letters</t>
  </si>
  <si>
    <t>Wisconsin Aquaculture Association</t>
  </si>
  <si>
    <t>Wisconsin Biodiversity Project</t>
  </si>
  <si>
    <t>Wisconsin Boating Law Administrator</t>
  </si>
  <si>
    <t>Wisconsin Commercial Ports Association</t>
  </si>
  <si>
    <t>Wisconsin Department of Administration, Coastal Management Program</t>
  </si>
  <si>
    <t>Wisconsin Department of Agriculture, Trade and Consumer Protection (WI WIDA)</t>
  </si>
  <si>
    <t>Wisconsin Department of Natural Resources (WI DNR)</t>
  </si>
  <si>
    <t>Wisconsin Department of Natural Resources, Ashland Office (WI DNR)</t>
  </si>
  <si>
    <t>Wisconsin Extension</t>
  </si>
  <si>
    <t>Wisconsin Harbor Towns Association</t>
  </si>
  <si>
    <t>Wisconsin Lake Superior Basin Team</t>
  </si>
  <si>
    <t>Washington County Council of Governments</t>
  </si>
  <si>
    <t>Washington County Extension Center</t>
  </si>
  <si>
    <t>Washington Department of Agriculture (WA WADA)</t>
  </si>
  <si>
    <t>Washington State Department of Commerce</t>
  </si>
  <si>
    <t>Washington State Department of Ecology</t>
  </si>
  <si>
    <t>Washington State Department of Employment Security</t>
  </si>
  <si>
    <t>Washington State Department of Fish and Wildlife</t>
  </si>
  <si>
    <t>Washington State Department of General Accounting Services</t>
  </si>
  <si>
    <t>Washington State Department of Health</t>
  </si>
  <si>
    <t>US Association of Food and Drug Officials (AFDO)</t>
  </si>
  <si>
    <t>US Bureau of Ocean Energy Management (US DOI, BOEM)</t>
  </si>
  <si>
    <t>US Bureau of Reclamation (US DOI, USBR)</t>
  </si>
  <si>
    <t>US Centers for Disease Control and Prevention (US HHS, CDC)</t>
  </si>
  <si>
    <t>US Coast Guard (US DHS, USCG)</t>
  </si>
  <si>
    <t>US Coast Guard Auxiliary (US DHS, USCG)</t>
  </si>
  <si>
    <t>US Coast Guard Auxiliary Flotilla 5-6 (US DHS, USCG)</t>
  </si>
  <si>
    <t>Washington State Environmental Health Association</t>
  </si>
  <si>
    <t>Wyoming Game and Fish Department (WY GFD)</t>
  </si>
  <si>
    <t>Xihn's Clam and Oyster House</t>
  </si>
  <si>
    <t>Yale University</t>
  </si>
  <si>
    <t>Yankee Fisherman’s Cooperative</t>
  </si>
  <si>
    <t>Yeongnam Sea Grant (Korea Sea Grant)</t>
  </si>
  <si>
    <t>Yukon Delta Fisheries Development Association</t>
  </si>
  <si>
    <t>Yukon River Drainage Fisheries Association</t>
  </si>
  <si>
    <t>Yurok Tribe</t>
  </si>
  <si>
    <t>Alaska Sea Grant</t>
  </si>
  <si>
    <t>California Sea Grant</t>
  </si>
  <si>
    <t>Connecticut Sea Grant</t>
  </si>
  <si>
    <t>Delaware Sea Grant</t>
  </si>
  <si>
    <t>Florida Sea Grant</t>
  </si>
  <si>
    <t>Georgia Sea Grant</t>
  </si>
  <si>
    <t>Hawaii Sea Grant</t>
  </si>
  <si>
    <t>IIllinois-Indiana Sea Grant</t>
  </si>
  <si>
    <t>Louisiana Sea Grant</t>
  </si>
  <si>
    <t>Maine Sea Grant</t>
  </si>
  <si>
    <t>Maryland Sea Grant</t>
  </si>
  <si>
    <t>Massachusetts Sea Grant</t>
  </si>
  <si>
    <t>Michigan Sea Grant</t>
  </si>
  <si>
    <t>Minnesota Sea Grant</t>
  </si>
  <si>
    <t>Mississippi-Alabama Sea Grant Consortium</t>
  </si>
  <si>
    <t>New Hampshire Sea Grant</t>
  </si>
  <si>
    <t>New Jersey Sea Grant</t>
  </si>
  <si>
    <t>New York Sea Grant</t>
  </si>
  <si>
    <t>North Carolina Sea Grant</t>
  </si>
  <si>
    <t>Ohio Sea Grant</t>
  </si>
  <si>
    <t>Oregon Sea Grant</t>
  </si>
  <si>
    <t>Pennsylvania Sea Grant</t>
  </si>
  <si>
    <t>Puerto Rico Sea Grant</t>
  </si>
  <si>
    <t>Rhode Island Sea Grant</t>
  </si>
  <si>
    <t>University Of Southern California Sea Grant</t>
  </si>
  <si>
    <t>Texas Sea Grant</t>
  </si>
  <si>
    <t>Lake Champlain Sea Grant</t>
  </si>
  <si>
    <t>Virginia Sea Grant</t>
  </si>
  <si>
    <t>Washington Sea Grant</t>
  </si>
  <si>
    <t>Wisconsin Sea Grant</t>
  </si>
  <si>
    <t>Woods Hole Oceanographic Institution Sea Grant (WHOI)</t>
  </si>
  <si>
    <t>National Sea Grant College Program (US DOC, NOAA, OAR, NSGCP)</t>
  </si>
  <si>
    <t>National Sea Grant Law Center</t>
  </si>
  <si>
    <t>NIMS Partner</t>
  </si>
  <si>
    <t>Western New York Marine Trades Association</t>
  </si>
  <si>
    <t>Western Pacific Fishery Management Council (WPFMC)</t>
  </si>
  <si>
    <t>Western Pennsylvania Conservancy</t>
  </si>
  <si>
    <t>Western Regional Aquaculture Center (USDA, NIFA, RAC)</t>
  </si>
  <si>
    <t>Western Regional Fisheries Board, Ireland</t>
  </si>
  <si>
    <t>Western Regional Panel on Aquatic Nuisance Species (ANS)</t>
  </si>
  <si>
    <t>Western Washington University (WWU)</t>
  </si>
  <si>
    <t>Vermilion Community College</t>
  </si>
  <si>
    <t>Vermilion Parish School Board</t>
  </si>
  <si>
    <t>Vermilion Power Boats</t>
  </si>
  <si>
    <t>Vermillion County Forest Preserve</t>
  </si>
  <si>
    <t>Vermont Department of Environmental Conservation (VT DEC)</t>
  </si>
  <si>
    <t>Vietnam Association of Seafood Exporters and Producers</t>
  </si>
  <si>
    <t>Vietnamese American Fishermen’s Association</t>
  </si>
  <si>
    <t>Pacific Fisheries Information Program (PacFIN)</t>
  </si>
  <si>
    <t>San Francisco Bay Conservation &amp; Development Commission (SFBCDC)</t>
  </si>
  <si>
    <t>Santa Cruz County Parks &amp; Recreation Department (SCPRD)</t>
  </si>
  <si>
    <t>Santa Cruz Port District (SCPD)</t>
  </si>
  <si>
    <t>Seafood Laboratory, Astoria (OSU)</t>
  </si>
  <si>
    <t>Southern California Coastal Ocean Observing System (SCCOOS)</t>
  </si>
  <si>
    <t>Central and Northern California Ocean Observing System (CeNCOOS)</t>
  </si>
  <si>
    <t>University of California, Davis, Department of Animal Science (UCDavis, DAS)</t>
  </si>
  <si>
    <t>University of California, Davis. Department of Wildlife, Fish &amp; Conservation Biology (UCDavis, WFCB)</t>
  </si>
  <si>
    <t>University of California, Santa Barbara, National Center for Ecological Analysis and Synthesis (UCSB-NCEAS)</t>
  </si>
  <si>
    <t>University of California Cooperative Extension (UCCE)</t>
  </si>
  <si>
    <t>Ventura County Office of Education (VCOE)</t>
  </si>
  <si>
    <t>West Coast Governors Agreement on Ocean Health (WCGAOH)</t>
  </si>
  <si>
    <t>Adventures by the Sea, Monterey, CA</t>
  </si>
  <si>
    <t>All Seas Wholesale, Inc (ASW)</t>
  </si>
  <si>
    <t>Cachuma Lake Marina (CM)</t>
  </si>
  <si>
    <t>Caito Fisheries (CF)</t>
  </si>
  <si>
    <t>California Abalone Association (CAA)</t>
  </si>
  <si>
    <t>California Lobster &amp; Trap Fishermen’s Association (CLTFA)</t>
  </si>
  <si>
    <t>California Waterfowl Association (CWA)</t>
  </si>
  <si>
    <t>California Wetfish Producers Association (CWPA)</t>
  </si>
  <si>
    <t>Campbell Foundation (CF)</t>
  </si>
  <si>
    <t>Capt. Hook’s Sportfishing (CHS)</t>
  </si>
  <si>
    <t>Wisconsin Libraries Delivery Network</t>
  </si>
  <si>
    <t>Wisconsin Maritime Museum</t>
  </si>
  <si>
    <t>Wisconsin Society of Professional Soil Scientists</t>
  </si>
  <si>
    <t>Wisconsin State Cartographer’s Office</t>
  </si>
  <si>
    <t>Wisconsin Underwater Archaeology Association</t>
  </si>
  <si>
    <t>Wittenberg University</t>
  </si>
  <si>
    <t>Wizard Works</t>
  </si>
  <si>
    <t>Wolf Lake Initiative</t>
  </si>
  <si>
    <t>Woods Hole Oceanographic Institution (WHOI)</t>
  </si>
  <si>
    <t>Woodspear Properties</t>
  </si>
  <si>
    <t>Woonasquatucket</t>
  </si>
  <si>
    <t>World Aquaculture Society (WAS)</t>
  </si>
  <si>
    <t>Washington Dungeness Crab Fishermen's Association</t>
  </si>
  <si>
    <t>Washington Fish Growers Association</t>
  </si>
  <si>
    <t>Washington Office of the Governor</t>
  </si>
  <si>
    <t>Washington Shell Fish, Inc.</t>
  </si>
  <si>
    <t>Wrightsville Beach Chamber of Commerce</t>
  </si>
  <si>
    <t>Federation of Independent Seafood Harvesters (FISH)</t>
  </si>
  <si>
    <t>Friends of the Dunes (FD)</t>
  </si>
  <si>
    <t>Food for Thought® (sustainable food)</t>
  </si>
  <si>
    <t>Global Aquaculture Alliance (GAA)</t>
  </si>
  <si>
    <t>H&amp;H Seafood (HHS)</t>
  </si>
  <si>
    <t>Half Moon Anchorage (HMA)</t>
  </si>
  <si>
    <t>HT Harvey &amp; Associates (HTHA)</t>
  </si>
  <si>
    <t>Humboldt Baykeeper (HB)</t>
  </si>
  <si>
    <t>Humboldt Fishermen’s Marketing Association (HFMA)</t>
  </si>
  <si>
    <t>Humboldt Redwoods Company (HRC)</t>
  </si>
  <si>
    <t>Impact Assessment, Inc. (IA)</t>
  </si>
  <si>
    <t>Jacoby Creek Land Trust (JCLT)</t>
  </si>
  <si>
    <t>Joint Oil/Fisheries Liaison Office (JOFLO)</t>
  </si>
  <si>
    <t>Kanaloa Seafood, Inc. (KS)</t>
  </si>
  <si>
    <t>Kona Kai Marina (KKM)</t>
  </si>
  <si>
    <t>Lake Casitas (LC)</t>
  </si>
  <si>
    <t>Lake Miramar (LM)</t>
  </si>
  <si>
    <t>Lake Piru (LP)</t>
  </si>
  <si>
    <t>Marine Activities, Resources &amp; Education (MARE)</t>
  </si>
  <si>
    <t>Marine Education Center (MEC)</t>
  </si>
  <si>
    <t>Marine Science Institute—Redwood City (MSI)</t>
  </si>
  <si>
    <t>McBain and Trush (MBT)</t>
  </si>
  <si>
    <t>Natural Capital Project (NCP)</t>
  </si>
  <si>
    <t>North Coast Land Trust (NCLT)</t>
  </si>
  <si>
    <t>Northern Hydrology (NH)</t>
  </si>
  <si>
    <t>Noyo Harbor District (NHD)</t>
  </si>
  <si>
    <t>Noyo Women for Fisheries (NWF)</t>
  </si>
  <si>
    <t>Ocean Garden Products, Inc. (OGP)</t>
  </si>
  <si>
    <t>Ormond Pointe Native Plant Nursery (OPNPN)</t>
  </si>
  <si>
    <t>Pacific Aqua Farm (PAF)</t>
  </si>
  <si>
    <t>Pacific Coast Federation of Fishermen’s Associations, Inc. (PCFCA)</t>
  </si>
  <si>
    <t>Pacific Coast Joint Venture (PACJV)</t>
  </si>
  <si>
    <t>Pacific Watershed Associates (PWA)</t>
  </si>
  <si>
    <t>Paradise Dive Club (PDC)</t>
  </si>
  <si>
    <t>Local Governments for Sustainability (ICLEI)</t>
  </si>
  <si>
    <t>Animal and Plant Health Inspection Service (APHIS)</t>
  </si>
  <si>
    <t>U.S. Navy: Naval Postgraduate School, Monterey, CA (NPSMC)</t>
  </si>
  <si>
    <t>Association of Monterey Bay Area Governments (AMBAG)</t>
  </si>
  <si>
    <t>California and Nevada Applications Program (CNAP)</t>
  </si>
  <si>
    <t>California Collaborative Fisheries Research Organization (CFR)</t>
  </si>
  <si>
    <t>California Department of Public Health (CDPH)</t>
  </si>
  <si>
    <t>Western Washington University, Shannon Point Marine Center (WWU)</t>
  </si>
  <si>
    <t>Westhampton Beach Middle School</t>
  </si>
  <si>
    <t>Westminster College</t>
  </si>
  <si>
    <t>Wet-Labs</t>
  </si>
  <si>
    <t>Wetlands Foundation of West Michigan</t>
  </si>
  <si>
    <t>WGBH-TV</t>
  </si>
  <si>
    <t>Whiskey Creek Shellfish Hatchery</t>
  </si>
  <si>
    <t>Whitefish Dunes State Park, Sturgeon Bay</t>
  </si>
  <si>
    <t>Widener University</t>
  </si>
  <si>
    <t>Wiegardt and Sons Inc.</t>
  </si>
  <si>
    <t>Save Our Shores, Santa Cruz (SOS)</t>
  </si>
  <si>
    <t>Science, Education, Adventure Lab, Monterey Bay (S.E.A.)</t>
  </si>
  <si>
    <t>Sea Landing (SB)</t>
  </si>
  <si>
    <t>Sea Urchin Harvester’s Association (SUHA)</t>
  </si>
  <si>
    <t>Seafood Products Association, Seattle, WA (SPA)</t>
  </si>
  <si>
    <t>Seafood Suppliers, Inc. (SS)</t>
  </si>
  <si>
    <t>Slade Gorton and Co., Inc (SGC)</t>
  </si>
  <si>
    <t>Southern California Fishermen’s Association (SCFA)</t>
  </si>
  <si>
    <t>Southern California Trawlers Association (SSCTA)</t>
  </si>
  <si>
    <t>Southwest Yacht Club (SYC)</t>
  </si>
  <si>
    <t>Stellar Biotech (SB)</t>
  </si>
  <si>
    <t>Stolt Sea Farm California, LLC (SSC-LLC)</t>
  </si>
  <si>
    <t>Susanne Moser Research and Consulting (SMRC)</t>
  </si>
  <si>
    <t>Taylor United (TU)</t>
  </si>
  <si>
    <t>Tenera Environmental (TE)</t>
  </si>
  <si>
    <t>The Cultured Abalone, Inc. (CA)</t>
  </si>
  <si>
    <t>The David and Lucille Packard Foundation (DLPF)</t>
  </si>
  <si>
    <t>The Fishermen’s Marketing Association, Inc., Bodega Bay, CA (FMA)</t>
  </si>
  <si>
    <t>The Fishery, Inc.</t>
  </si>
  <si>
    <t>Trinidad Fishermen’s Marketing Association (TFMA)</t>
  </si>
  <si>
    <t>Trinidad Rancheria (TR)</t>
  </si>
  <si>
    <t>University of California, Santa Barbara, Dive Club (UCSB)</t>
  </si>
  <si>
    <t>United Anglers (UA)</t>
  </si>
  <si>
    <t>United Pier &amp; Shore Anglers (UPSA)</t>
  </si>
  <si>
    <t>Vandenberg AFB Aqualliers</t>
  </si>
  <si>
    <t>Ventura CoastKeeper (VCK)</t>
  </si>
  <si>
    <t>Ventura County Commercial Fishermen’s Association (VCCFA)</t>
  </si>
  <si>
    <t>Ventura County Shorebirds (VCS)</t>
  </si>
  <si>
    <t>Watershed Resources Center (WRC)</t>
  </si>
  <si>
    <t>West Coast Ecosystem-Based Management Network (WCEBMN)</t>
  </si>
  <si>
    <t>Cascadia Geosciences (CG)</t>
  </si>
  <si>
    <t>Center for Ocean Solutions (COS)</t>
  </si>
  <si>
    <t>Central Coast Women for Fisheries (CCWF)</t>
  </si>
  <si>
    <t>Channel Islands Dive Club (CIDC)</t>
  </si>
  <si>
    <t>Channel Islands Harbor (CIH)</t>
  </si>
  <si>
    <t>Channel Islands Live Project (CILP)</t>
  </si>
  <si>
    <t>Chefs Association of the Pacific Coast, Inc . (CAPC)</t>
  </si>
  <si>
    <t>Chesapeake Fish Company (CFC)</t>
  </si>
  <si>
    <t>Chicken of the Sea® (CS)</t>
  </si>
  <si>
    <t>Chumash Maritime Association (CMA)</t>
  </si>
  <si>
    <t>Cisco Sportfishing (CS)</t>
  </si>
  <si>
    <t>Commercial Fishermen of Santa Barbara (CFSB)</t>
  </si>
  <si>
    <t>World Association of Scuba Instructors</t>
  </si>
  <si>
    <t>World Bank</t>
  </si>
  <si>
    <t>World Conservation Union</t>
  </si>
  <si>
    <t>World Fish Center</t>
  </si>
  <si>
    <t>World Food Logistics Organization, International Association of Refrigerated Warehouses</t>
  </si>
  <si>
    <t>World Health Organization (UN FAO WHO)</t>
  </si>
  <si>
    <t>Wrangell Insurance Center</t>
  </si>
  <si>
    <t>Wright State University</t>
  </si>
  <si>
    <t>Beach Ecology Association for Coastal Habitat (BEACH) Ecology Coalition</t>
  </si>
  <si>
    <t>Big Creek Lumber Co.</t>
  </si>
  <si>
    <t>California Environmental Quality Initiative</t>
  </si>
  <si>
    <t>California Ocean Resources Enhancement &amp; Hatchery Program</t>
  </si>
  <si>
    <t>California Polytechnic State University, Swanton Pacific Ranch (Cal Poly)</t>
  </si>
  <si>
    <t>California State University, Channel Islands (CSU)</t>
  </si>
  <si>
    <t>University of California, Santa Barbara, Coastal Fund (UCSB)</t>
  </si>
  <si>
    <t>DriWater, Inc.</t>
  </si>
  <si>
    <t>Marine Technology Society</t>
  </si>
  <si>
    <t>Marine Veterinary Care and Research Center</t>
  </si>
  <si>
    <t>Monterey Bay Salmon and Trout Project</t>
  </si>
  <si>
    <t>Monterey Harbor District</t>
  </si>
  <si>
    <t>Ocean Discovery Institute, San Diego State University (SDSU)</t>
  </si>
  <si>
    <t>Oikonos Ecosystem Knowledge</t>
  </si>
  <si>
    <t>Partnership for Education in Marine Resources and Ecosystem Management</t>
  </si>
  <si>
    <t>Regional Mark Processing Center</t>
  </si>
  <si>
    <t>R/V Jaeger</t>
  </si>
  <si>
    <t>R/V Magister</t>
  </si>
  <si>
    <t>R/V Shearwater</t>
  </si>
  <si>
    <t>Santa Barbara Coastal Long Term Ecological Research Program</t>
  </si>
  <si>
    <t>San Diego Mesa College (SDMC)</t>
  </si>
  <si>
    <t>Sterling Caviar, LLC</t>
  </si>
  <si>
    <t>University of California Natural Reserve System (UC)</t>
  </si>
  <si>
    <t>Universidad Autonoma de Baja California</t>
  </si>
  <si>
    <t>Universidad de Los Lagos, iMAR</t>
  </si>
  <si>
    <t>United Soybean Board</t>
  </si>
  <si>
    <t>WildCoast</t>
  </si>
  <si>
    <t>Abandoned Farms, Inc.</t>
  </si>
  <si>
    <t>Adelphi University</t>
  </si>
  <si>
    <t>Alabama Marine Environmental Sciences Consortium</t>
  </si>
  <si>
    <t>Partnership for the Interdisciplinary Studies of Coastal Oceans (PISCO)</t>
  </si>
  <si>
    <t>Pier 45 Seafood (PS)</t>
  </si>
  <si>
    <t>PlanWest Partners (PWP)</t>
  </si>
  <si>
    <t>Point Conception Hook &amp; Line Association (PCHLA)</t>
  </si>
  <si>
    <t>Port of Hueneme, CA</t>
  </si>
  <si>
    <t>Pucci Seafood (PS)</t>
  </si>
  <si>
    <t>Recreational Fisheries Information Program (RecFIN)</t>
  </si>
  <si>
    <t>Recreational Fishing Alliance (RFA)</t>
  </si>
  <si>
    <t>Redwood Region Audubon Society (RRAS)</t>
  </si>
  <si>
    <t>Salmon Trollers Marketing Association (STMA)</t>
  </si>
  <si>
    <t>San Diego Yacht Club (SDYC)</t>
  </si>
  <si>
    <t>California Department of Transportation (CDT)</t>
  </si>
  <si>
    <t>California Energy Commission Public Interest Research Program (PIER)</t>
  </si>
  <si>
    <t>California Fish and Game Commission (CA FGC)</t>
  </si>
  <si>
    <t>California Ocean Protection Council (COPC)</t>
  </si>
  <si>
    <t>City of Trinidad, CA</t>
  </si>
  <si>
    <t>County of Del Norte, CA</t>
  </si>
  <si>
    <t>County of Los Angeles, CA Department of Health Services (LADHS)</t>
  </si>
  <si>
    <t>Santa Cruz Fishermen’s Marketing Association (SCFMA)</t>
  </si>
  <si>
    <t>Council For National Cooperation In Aquatics</t>
  </si>
  <si>
    <t>Dauphin Island Bird Sanctuaries, Inc.</t>
  </si>
  <si>
    <t>Division Of State Lands</t>
  </si>
  <si>
    <t>Domsea Farms, Inc.</t>
  </si>
  <si>
    <t>Eastern Michigan University (EMU)</t>
  </si>
  <si>
    <t>Eastern Washington University</t>
  </si>
  <si>
    <t>Ecologic Restoration Services</t>
  </si>
  <si>
    <t>Fairleigh Dickinson University</t>
  </si>
  <si>
    <t>Fairleigh Dickinson University West Indies Laboratory</t>
  </si>
  <si>
    <t>Farallon Institute Advanced Ecosystem Research</t>
  </si>
  <si>
    <t>Fishery Industrial Technology Center</t>
  </si>
  <si>
    <t>Florida Department Of Natural Resources (FL DNR)</t>
  </si>
  <si>
    <t>Freshwater Foundation</t>
  </si>
  <si>
    <t>Gordon Research Conferences</t>
  </si>
  <si>
    <t>Groton Bioindustries Development Company</t>
  </si>
  <si>
    <t>Gulf Coast Research Laboratory</t>
  </si>
  <si>
    <t>Harvard University</t>
  </si>
  <si>
    <t>Harvest Fresh Seafoods</t>
  </si>
  <si>
    <t>Howard University</t>
  </si>
  <si>
    <t>Humacao University College</t>
  </si>
  <si>
    <t>Illinois State University (ISU)</t>
  </si>
  <si>
    <t>Institute Of Ecosystem Studies, Millbrook, Ny</t>
  </si>
  <si>
    <t>Iowa State University (ISU)</t>
  </si>
  <si>
    <t>Island Resources Foundation</t>
  </si>
  <si>
    <t>Keltech Inc.</t>
  </si>
  <si>
    <t>Lake Erie Institute Of Marine Science</t>
  </si>
  <si>
    <t>Laque Center For Corrosion Technology, Inc., Wrightsville</t>
  </si>
  <si>
    <t>Lawrence University</t>
  </si>
  <si>
    <t>Lewis And Clark College Law School</t>
  </si>
  <si>
    <t>Lower Kuskokwin Econimic Development Center</t>
  </si>
  <si>
    <t>Louisiana State University, Medical School (LSU)</t>
  </si>
  <si>
    <t>Marine Environmental Science Consortium</t>
  </si>
  <si>
    <t>Marine Resources Division, Trust Territories</t>
  </si>
  <si>
    <t>Marquette University</t>
  </si>
  <si>
    <t>White Sturgeon Broodstock Development Program (WSBDP)</t>
  </si>
  <si>
    <t>Wild Planet Seafood (WPS)</t>
  </si>
  <si>
    <t>William C. Bannerman Foundation (WCBF)</t>
  </si>
  <si>
    <t>Wiyot Tribe</t>
  </si>
  <si>
    <t>Inter-American Tropical Tuna Commission (IATTC)</t>
  </si>
  <si>
    <t>International Abalone Society (IAS)</t>
  </si>
  <si>
    <t>MegaPesca Lda., Portugal (MP)</t>
  </si>
  <si>
    <t>National Food Institute, Denmark (NFI)</t>
  </si>
  <si>
    <t>New Zealand Institute for Crop &amp; Food Research, Ltd. (NZICFR)</t>
  </si>
  <si>
    <t>Communication Partnership for Science and the Sea (COMPASS)</t>
  </si>
  <si>
    <t>Crescent City Harbor District (CCHD)</t>
  </si>
  <si>
    <t>David Heil &amp; Associates (DHA)</t>
  </si>
  <si>
    <t>Del Norte Fishermen’s Marketing Association (DNFMA)</t>
  </si>
  <si>
    <t>Ecosystem Based Management Tools Network (EBM)</t>
  </si>
  <si>
    <t>Elkhorn Slough Foundation (ESF)</t>
  </si>
  <si>
    <t>Elkhorn Slough Safaris (ESS)</t>
  </si>
  <si>
    <t>Año Nuevo State Park and Reserve</t>
  </si>
  <si>
    <t>Audubon Canyon Ranch</t>
  </si>
  <si>
    <t>National Marine Fisheries Service, Tiburon  (US DOC, NOAA, NMFS)</t>
  </si>
  <si>
    <t>National Marine Fisheries Service, Texas (US DOC, NOAA, NMFS)</t>
  </si>
  <si>
    <t>National Sea Grant Depository</t>
  </si>
  <si>
    <t>Natural Capital Development</t>
  </si>
  <si>
    <t>New England Marine Advisory Service (Nemas)</t>
  </si>
  <si>
    <t>New Hampshire Lakes Association, Inc.</t>
  </si>
  <si>
    <t>New Jersey Institute Of Technology</t>
  </si>
  <si>
    <t>New York University, Medical Center (NYU)</t>
  </si>
  <si>
    <t>New York Zoological Society</t>
  </si>
  <si>
    <t>Norfolk State University, Norfolk</t>
  </si>
  <si>
    <t>Northeastern University</t>
  </si>
  <si>
    <t>Northern Michigan University</t>
  </si>
  <si>
    <t>Northern Southeast Regional Aquaculture Association</t>
  </si>
  <si>
    <t>Ocean Service Centers</t>
  </si>
  <si>
    <t>Oceanic Foundation</t>
  </si>
  <si>
    <t>Ohio Foundation For The Arts</t>
  </si>
  <si>
    <t>Oregon Department of Education (OR ODE)</t>
  </si>
  <si>
    <t>Pace University School Of Law</t>
  </si>
  <si>
    <t>Palm Beach Junior College</t>
  </si>
  <si>
    <t>Point Loma Nazarene University</t>
  </si>
  <si>
    <t>Proteus Seafarm International, Inc.</t>
  </si>
  <si>
    <t>Ramapo College of New Jersey</t>
  </si>
  <si>
    <t>Research Institute Of The Gulf Of Maine</t>
  </si>
  <si>
    <t>Rider College</t>
  </si>
  <si>
    <t>Rochester Institute Of Technology</t>
  </si>
  <si>
    <t>Sacred Heart University, Fairfield Ct</t>
  </si>
  <si>
    <t>Seabrook Hull Associates</t>
  </si>
  <si>
    <t>Shoreline Community College</t>
  </si>
  <si>
    <t>Silver Lake College (Manitowoc)</t>
  </si>
  <si>
    <t>Sloan School Of Management</t>
  </si>
  <si>
    <t>Society Of Naval Architects</t>
  </si>
  <si>
    <t>South Carolina Water Resources Commission</t>
  </si>
  <si>
    <t>Southeastern Louisiana University</t>
  </si>
  <si>
    <t>Southern Illinois University, Carbondale</t>
  </si>
  <si>
    <t>American Cancer Research Center And Hospital, Denver</t>
  </si>
  <si>
    <t>American Geophysical Union (AGU)</t>
  </si>
  <si>
    <t>American Institute Of Biological Sciences</t>
  </si>
  <si>
    <t>Apprise Technologies</t>
  </si>
  <si>
    <t>Baylor College Of Medicine</t>
  </si>
  <si>
    <t>Bellingham Vocational Technical Institute</t>
  </si>
  <si>
    <t>Benedict Estuarine Marine Lab. - Academy Of Natural Sciences</t>
  </si>
  <si>
    <t>Biloxi High School</t>
  </si>
  <si>
    <t>Bioaquatics International</t>
  </si>
  <si>
    <t>San Francisco Estuary Institute (SFEI)</t>
  </si>
  <si>
    <t>Santa Barbara Channel Keepers (SBCK)</t>
  </si>
  <si>
    <t>Santa Barbara Harbor (SBH)</t>
  </si>
  <si>
    <t>Santa Barbara Maritime Museum (SBMM)</t>
  </si>
  <si>
    <t>Santa Barbara Museum of Natural History (SBMNH)</t>
  </si>
  <si>
    <t>Santa Barbara Sea Center (SBSC)</t>
  </si>
  <si>
    <t>Santa Barbara Shellfish (SBS)</t>
  </si>
  <si>
    <t>Compact Membrane Systems</t>
  </si>
  <si>
    <t>Cooper Union School Of Engineering</t>
  </si>
  <si>
    <t>Corpus Christi State University</t>
  </si>
  <si>
    <t>University Of Guam Marine Laboratory (UG)</t>
  </si>
  <si>
    <t>University Of Houston (UH)</t>
  </si>
  <si>
    <t>University Of Houston, Clear Lake (UH)</t>
  </si>
  <si>
    <t>University Of Illinois, Chicago Circle</t>
  </si>
  <si>
    <t>University Of Illinois, Urbana-Champaign (UI)</t>
  </si>
  <si>
    <t>University Of Massachusetts At Amherst (Umass)</t>
  </si>
  <si>
    <t>University of Massachusetts at Boston (UMass)</t>
  </si>
  <si>
    <t>University Of Medicine And Dentistry Of New Jersey</t>
  </si>
  <si>
    <t>University Of Minnesota (UMN)</t>
  </si>
  <si>
    <t>University Of Minnesota, Duluth (UMD)</t>
  </si>
  <si>
    <t>University Of Minnesota, Minneapolis (UMN)</t>
  </si>
  <si>
    <t>University Of Minnesota, St. Paul (UMN)</t>
  </si>
  <si>
    <t>University Of Minnesota, Twin Cities (UMN)</t>
  </si>
  <si>
    <t>University Of Missouri, St. Louis (UMN)</t>
  </si>
  <si>
    <t>University Of Nebraska At Kearney (UN)</t>
  </si>
  <si>
    <t>University Of Nebraska At Lincoln (UN)</t>
  </si>
  <si>
    <t>University Of Nebraska At Omaha (UN)</t>
  </si>
  <si>
    <t>University Of North Carolina, Wrightsville (UNC)</t>
  </si>
  <si>
    <t>University Of Oklahoma, Norman</t>
  </si>
  <si>
    <t>University Of Puerto Rico, Mayaguez (UPR)</t>
  </si>
  <si>
    <t>University Of Puerto Rico, Rio Piedras (UPR)</t>
  </si>
  <si>
    <t>University Of Richmond (UR)</t>
  </si>
  <si>
    <t>University Of Southwestern Louisiana (USL)</t>
  </si>
  <si>
    <t>University Of The Pacific</t>
  </si>
  <si>
    <t>University Of Utah</t>
  </si>
  <si>
    <t>University Of Virginia, Charlottesville (UVA)</t>
  </si>
  <si>
    <t>University Of Wisconsin, Center Manitowoc County (UW)</t>
  </si>
  <si>
    <t>University Of Wisconsin, Eau Claire  (UW)</t>
  </si>
  <si>
    <t>University Of Wisconsin, Extension  (UW)</t>
  </si>
  <si>
    <t>Massachusetts Maritime Academy</t>
  </si>
  <si>
    <t>Massachusetts Science And Technology Foundation</t>
  </si>
  <si>
    <t>Matawan-Aberdeen Regional School District</t>
  </si>
  <si>
    <t>Mcneese State University</t>
  </si>
  <si>
    <t>Medical College Of Ohio</t>
  </si>
  <si>
    <t>Medical College Of Wisconsin</t>
  </si>
  <si>
    <t>Mercer University</t>
  </si>
  <si>
    <t>Metropolitan Consortium For Minorities In Engineering, Inc.</t>
  </si>
  <si>
    <t>Midwestern University</t>
  </si>
  <si>
    <t>Pacific Biological Station, BC, Canada (PBS)</t>
  </si>
  <si>
    <t>Seafish Industry Authority, UK (SIA)</t>
  </si>
  <si>
    <t>Shanghai Ocean University, China (SOU)</t>
  </si>
  <si>
    <t>Spanish Research Council, University of Barcelona (SRC)</t>
  </si>
  <si>
    <t>U.N. Food &amp; Agriculture Organization (UNFAO)</t>
  </si>
  <si>
    <t>Vietnamese Association of Seafood Exporters &amp; Producers (VASEP)</t>
  </si>
  <si>
    <t>National Coastal Resources Research Development Institute (UC Davis)</t>
  </si>
  <si>
    <t>National Marine Fisheries Service, Honolulu (US DOC, NOAA, NMFS)</t>
  </si>
  <si>
    <t>Year Of The Ocean - Foundation Center</t>
  </si>
  <si>
    <t>Zeigler Brothers Inc</t>
  </si>
  <si>
    <t>University of Georgia (UGA)</t>
  </si>
  <si>
    <t>Abbey Marina, Lake Geneva, Wis.</t>
  </si>
  <si>
    <t>Aquafauna Bio-Marine, Inc. Hawthorne, Ca.</t>
  </si>
  <si>
    <t>Association of Floodplain Managers, Madison, Wis.</t>
  </si>
  <si>
    <t>Bell Aquaculture, Albany, Ind.</t>
  </si>
  <si>
    <t>Bemidji State University</t>
  </si>
  <si>
    <t>Bird Studies Canada</t>
  </si>
  <si>
    <t>Brown County Land and Water Conservation Department</t>
  </si>
  <si>
    <t>Brown County, Wis.</t>
  </si>
  <si>
    <t>Center and Quarterdeck</t>
  </si>
  <si>
    <t>Centerville Cares, Manitowoc, Wis.</t>
  </si>
  <si>
    <t>City of Au Train, Mich.</t>
  </si>
  <si>
    <t>City of Bayfield, WI</t>
  </si>
  <si>
    <t>City of Green Bay, WI</t>
  </si>
  <si>
    <t>City of Manitowoc, WI</t>
  </si>
  <si>
    <t>City of Milwaukee, WI</t>
  </si>
  <si>
    <t>City of Port Washington, WI</t>
  </si>
  <si>
    <t>City of Racine, WI</t>
  </si>
  <si>
    <t>City of Sheboygan, WI</t>
  </si>
  <si>
    <t>City of Washburn, WI</t>
  </si>
  <si>
    <t>Conservation Ontario</t>
  </si>
  <si>
    <t>Coolwater Farms, Deerfield, Wis.</t>
  </si>
  <si>
    <t>Door County, WI</t>
  </si>
  <si>
    <t>Eden Gardens, Living Waters, Muskegon Heights, Mich.</t>
  </si>
  <si>
    <t>Gaslight Pointe Marina, Racine, Wis.</t>
  </si>
  <si>
    <t>Gathering Waters, Milwaukee</t>
  </si>
  <si>
    <t>Great Lakes Observing System (GLOS)</t>
  </si>
  <si>
    <t>Green Bay Metropolitan Sewerage District, Wis.</t>
  </si>
  <si>
    <t>Growing Power, Milwaukee and Chicago</t>
  </si>
  <si>
    <t>Harbor Centre Marina, Sheboygan, Wis.</t>
  </si>
  <si>
    <t>Ho-Chunk Nation</t>
  </si>
  <si>
    <t>Hunger Task Force, Milwaukee</t>
  </si>
  <si>
    <t>Illinois Marine Towing, Lemont, Ill.</t>
  </si>
  <si>
    <t>International Coastal Atlas Network</t>
  </si>
  <si>
    <t>Jerry’s Dock, Shawano, WI</t>
  </si>
  <si>
    <t>Southern Maine Vocational Technical Institute</t>
  </si>
  <si>
    <t>St. Johns University</t>
  </si>
  <si>
    <t>St. Marys County Board Of Education</t>
  </si>
  <si>
    <t>St. Norbert's College, Deperem WI</t>
  </si>
  <si>
    <t>St. Petersburg Junior College</t>
  </si>
  <si>
    <t>State University of New York, Famingdale (SUNY)</t>
  </si>
  <si>
    <t>State University of New York, Potsdam (SUNY)</t>
  </si>
  <si>
    <t>State University Of New York, Binghamton (SUNY)</t>
  </si>
  <si>
    <t>Boston College (BC)</t>
  </si>
  <si>
    <t>Boston University (BU)</t>
  </si>
  <si>
    <t>Brandeis University, Waltham, Massachusetts</t>
  </si>
  <si>
    <t>Buffalo State College</t>
  </si>
  <si>
    <t>Cal Bio Marine</t>
  </si>
  <si>
    <t>California Institute Of Technology (Cal TECH)</t>
  </si>
  <si>
    <t>Clarkson College Of Technology</t>
  </si>
  <si>
    <t>Colby Sawyer College</t>
  </si>
  <si>
    <t>Columbia University</t>
  </si>
  <si>
    <t>Uessert Star Systems</t>
  </si>
  <si>
    <t>Undersea Medical Society, Inc.</t>
  </si>
  <si>
    <t>University Of Colorado, Boulder (UC)</t>
  </si>
  <si>
    <t>University Of Dayton</t>
  </si>
  <si>
    <t>University Of Guam (UG)</t>
  </si>
  <si>
    <t>Skipper Bud’s Marinas (Harbor Club, Reefpoint, Yacht</t>
  </si>
  <si>
    <t>South Bay Marina, Green Bay, WI</t>
  </si>
  <si>
    <t>Southport Marina, Kenosha, Wis.</t>
  </si>
  <si>
    <t>Southshore Yacht Club, Milwaukee</t>
  </si>
  <si>
    <t>Star Prairie Trout Farm, Star Prairie, Wis.</t>
  </si>
  <si>
    <t>Sweet Water Organics, Milwaukee</t>
  </si>
  <si>
    <t>The Nature Conservancy of Wisconsin (TNC)</t>
  </si>
  <si>
    <t>University Consortium for Geographic Information</t>
  </si>
  <si>
    <t>University Corp. for Atmospheric Research</t>
  </si>
  <si>
    <t>Washington Island, Wis.</t>
  </si>
  <si>
    <t>Wauwatosa Recreational Department, Wis.</t>
  </si>
  <si>
    <t>West Shore Marine, Racine, Wis.</t>
  </si>
  <si>
    <t>Wisconsin Alumni Association</t>
  </si>
  <si>
    <t>Wisconsin Department of Health Services (WI DHS)</t>
  </si>
  <si>
    <t>Wisconsin Department of Transportation (WI DOT)</t>
  </si>
  <si>
    <t>Wisconsin Historical Society</t>
  </si>
  <si>
    <t>Wisconsin Marina Association</t>
  </si>
  <si>
    <t>Wisconsin State Laboratory of Hygiene</t>
  </si>
  <si>
    <t>Monash University</t>
  </si>
  <si>
    <t>University of California, San Diego School of Medicine (UCSD)</t>
  </si>
  <si>
    <t>Marine Science Institute, University of California, Santa Barbara (UCSB)</t>
  </si>
  <si>
    <t>Waddell Creek State Park</t>
  </si>
  <si>
    <t>American Abalone</t>
  </si>
  <si>
    <t>Luminex Corp.</t>
  </si>
  <si>
    <t>Nordby Biological Consulting</t>
  </si>
  <si>
    <t>New Zealand Freshwater Initiative</t>
  </si>
  <si>
    <t>Victoria (Australia) Dept. of Environment</t>
  </si>
  <si>
    <t>Central Coast Long-term Environmental Assessment Network (CCLEAN)</t>
  </si>
  <si>
    <t>WorldFish Center</t>
  </si>
  <si>
    <t>island packers</t>
  </si>
  <si>
    <t>University Of Wisconsin, Marinette  (UW)</t>
  </si>
  <si>
    <t>University Of Wisconsin, Parkside  (UW)</t>
  </si>
  <si>
    <t>Universidad Politechnica De Valencia</t>
  </si>
  <si>
    <t>University Of Massachusetts At East Wareham (Umass)</t>
  </si>
  <si>
    <t>University Of Massachusetts At Lowell (Umass)</t>
  </si>
  <si>
    <t>University Of Minnesota Duluth, Large Lakes Observatory (UMN)</t>
  </si>
  <si>
    <t>University Of Minnesota Duluth, Natural Resources Research Institute (UMN)</t>
  </si>
  <si>
    <t>Mississippi Interstate Cooperative Resource Association</t>
  </si>
  <si>
    <t>Montana State University</t>
  </si>
  <si>
    <t>Morehouse School Of Medicine</t>
  </si>
  <si>
    <t>Muskingum College</t>
  </si>
  <si>
    <t>National Academy Of Sciences (NAS)</t>
  </si>
  <si>
    <t>National Association For Equal Opportunity In Higher</t>
  </si>
  <si>
    <t>Western Oregon University</t>
  </si>
  <si>
    <t>Westmaster College</t>
  </si>
  <si>
    <t>William Paterson College</t>
  </si>
  <si>
    <t>Windward Community College</t>
  </si>
  <si>
    <t>Xavier University Of Louisiana, New Orleans</t>
  </si>
  <si>
    <t>Northeast States and Caribbean Islands Regional Water Program (USDA, NESCI)</t>
  </si>
  <si>
    <t>Piscataqua Region Estuaries Partnership</t>
  </si>
  <si>
    <t>City of Dover, NH</t>
  </si>
  <si>
    <t>Town of Durham, NH</t>
  </si>
  <si>
    <t>Town of Exeter, NH</t>
  </si>
  <si>
    <t>Town of Greenland, NH</t>
  </si>
  <si>
    <t>Town of Kensington, NH</t>
  </si>
  <si>
    <t>New Hampshire Division of Forests and Lands (NH DFL)</t>
  </si>
  <si>
    <t>New Hampshire Homeland Security and Emergency Management (NH HSEM)</t>
  </si>
  <si>
    <t>New Hampshire Office of Energy and Planning (NH OEP)</t>
  </si>
  <si>
    <t>Town of Newmarket, NH</t>
  </si>
  <si>
    <t>City of Portsmouth, NH</t>
  </si>
  <si>
    <t>Rockingham Planning Commission</t>
  </si>
  <si>
    <t>Town of Seabrook, NH</t>
  </si>
  <si>
    <t>Seacoast Stormwater Coalition</t>
  </si>
  <si>
    <t>Small Business Development Center (US DOC, SBA, SBDC)</t>
  </si>
  <si>
    <t>Strafford Regional Planning Commission</t>
  </si>
  <si>
    <t>Southern N.H. Regional Planning</t>
  </si>
  <si>
    <t>Boat Camp</t>
  </si>
  <si>
    <t>Clean Air — Cool Planet</t>
  </si>
  <si>
    <t>Coastal and Estuarine Research Federation (ERF)</t>
  </si>
  <si>
    <t>Granite State Fish</t>
  </si>
  <si>
    <t>New England Ocean Sciences Education Collaborative (NEOSEC)</t>
  </si>
  <si>
    <t>New Hampshire Commercial Fishermen's Association</t>
  </si>
  <si>
    <t>New Hampshire Science Teachers Association</t>
  </si>
  <si>
    <t>Penobscot East Resource Center</t>
  </si>
  <si>
    <t>Prescott Park Arts Festival</t>
  </si>
  <si>
    <t>Seacoast Buy Local</t>
  </si>
  <si>
    <t>Seacoast Eat Local</t>
  </si>
  <si>
    <t>Chef's Collaborative</t>
  </si>
  <si>
    <t>Commercial Fishing Industry</t>
  </si>
  <si>
    <t>Eastman's Fresh Catch</t>
  </si>
  <si>
    <t>Fishermen's Voice</t>
  </si>
  <si>
    <t>Granite State Whale Watch</t>
  </si>
  <si>
    <t>Seaport Fish</t>
  </si>
  <si>
    <t>Spinney Creek Shellfish</t>
  </si>
  <si>
    <t>Waste Management</t>
  </si>
  <si>
    <t>Kindra Marine, Chicago</t>
  </si>
  <si>
    <t>Lake Michigan Stakeholders</t>
  </si>
  <si>
    <t>Lakeshore Towers Marina, Racine, Wis.</t>
  </si>
  <si>
    <t>Library of Congress</t>
  </si>
  <si>
    <t>Los Angeles County Natural History Museum</t>
  </si>
  <si>
    <t>Manitowoc Maritime Museum</t>
  </si>
  <si>
    <t>Material Service Corp., Chicago</t>
  </si>
  <si>
    <t>Menominee Indian Tribe of Wisconsin</t>
  </si>
  <si>
    <t>State University Of New York, Syracuse (SUNY)</t>
  </si>
  <si>
    <t>Staten Island Continuum Of Education</t>
  </si>
  <si>
    <t>Stevens Institute Of Technology</t>
  </si>
  <si>
    <t>Talladega College</t>
  </si>
  <si>
    <t>Texas Southmost College</t>
  </si>
  <si>
    <t>The Bellwether Group</t>
  </si>
  <si>
    <t>Tufts University</t>
  </si>
  <si>
    <t>Tulane University</t>
  </si>
  <si>
    <t>Oshkosh Public Museum</t>
  </si>
  <si>
    <t>Outagamie County, WI</t>
  </si>
  <si>
    <t>Outagamie Museum, Appleton, WI</t>
  </si>
  <si>
    <t>Pikes Bay Marina, Bayfield, Wis.</t>
  </si>
  <si>
    <t>Racine Riverside Marine</t>
  </si>
  <si>
    <t>Racine Yacht Club</t>
  </si>
  <si>
    <t>Science, Corvallis, Ore.</t>
  </si>
  <si>
    <t>Elizabeth City State University</t>
  </si>
  <si>
    <t>North Carolina State Center for Marine Science &amp; Technology</t>
  </si>
  <si>
    <t>North Carolina State Natural Resources Leadership Institute</t>
  </si>
  <si>
    <t>North Carolina State Seafood Laboratory</t>
  </si>
  <si>
    <t>North Carolina Coastal Resources Law, Planning &amp; Policy Center</t>
  </si>
  <si>
    <t>Renaissance Computing Institute</t>
  </si>
  <si>
    <t>University of North Carolina, Wilmington Center for Marine Science (UNCW)</t>
  </si>
  <si>
    <t>University of North Carolina Asheville</t>
  </si>
  <si>
    <t>University of North Carolina Coastal and Marine Research Council</t>
  </si>
  <si>
    <t>University of North Carolina Press</t>
  </si>
  <si>
    <t>University of North Carolina System</t>
  </si>
  <si>
    <t>Water Resources Research Institute of UNC</t>
  </si>
  <si>
    <t>Princeton University</t>
  </si>
  <si>
    <t>University of Maryland, Horn Point</t>
  </si>
  <si>
    <t>Camp Lejeune,U.S. Marine Corps</t>
  </si>
  <si>
    <t>Cape Lookout National Seashore, NPS</t>
  </si>
  <si>
    <t>Coastal Carolina Climate Program</t>
  </si>
  <si>
    <t>Research Triangle Park Laboratory (US EPA)</t>
  </si>
  <si>
    <t>Katrina Mitigation Assessment Team</t>
  </si>
  <si>
    <t>Hollings Marine Laboratory (US DOC, NOAA, NIST, SC DNR HML)</t>
  </si>
  <si>
    <t>Mid-Atlantic Fisheries Management Council (MAFMC)</t>
  </si>
  <si>
    <t>Monitor National Marine Sanctuary (US DOC, NOAA, NOS, ONMS)</t>
  </si>
  <si>
    <t>National Centers for Coastal Ocean Science (US DOC, NOAA, NOS, NCCOS)</t>
  </si>
  <si>
    <t>National Climatic Data Center (US DOC, NOAA, NESDIS, NCDC)</t>
  </si>
  <si>
    <t>Extension Disaster Education Network (EDEN)</t>
  </si>
  <si>
    <t>National Hurricane Center (US DOC, NOAA, NWS, NHC)</t>
  </si>
  <si>
    <t>Center for Coastal and Ocean Mapping, Joint Hydrographic Center (US DOC, NOAA, NOS, CCOM-JHC)</t>
  </si>
  <si>
    <t>US Economic Development Agency (US DOC, EDA)</t>
  </si>
  <si>
    <t>US Foreign Agriculture Service (USDA, FAS)</t>
  </si>
  <si>
    <t>Atlantic Marine Aquaculture Center</t>
  </si>
  <si>
    <t>Bangor Area Stormwater Group</t>
  </si>
  <si>
    <t>University Of Puerto Rico, Humacao (UPR)</t>
  </si>
  <si>
    <t>University Of St. Thomas</t>
  </si>
  <si>
    <t>University Of West Georgia</t>
  </si>
  <si>
    <t>Villanova University</t>
  </si>
  <si>
    <t>Virginia State University, Petersburg</t>
  </si>
  <si>
    <t>Waikiki Aquarium</t>
  </si>
  <si>
    <t>Webb Institute Of Naval Architechture</t>
  </si>
  <si>
    <t>Maine Nonpoint Education for Municipal Officials (ME NEMO)</t>
  </si>
  <si>
    <t>Northeast Regional Association of Coastal Ocean Observing Systems (NERACOOS)</t>
  </si>
  <si>
    <t>Northeast Shellfish Sanitation Association (NESSA)</t>
  </si>
  <si>
    <t>Alford Seafood</t>
  </si>
  <si>
    <t>Atlantic Seafood Company</t>
  </si>
  <si>
    <t>Austin Fish Company</t>
  </si>
  <si>
    <t>Aurora Packing Company</t>
  </si>
  <si>
    <t>Bachem Biosciences Inc.</t>
  </si>
  <si>
    <t>Baker Crab Company</t>
  </si>
  <si>
    <t>Bay City Crab Company</t>
  </si>
  <si>
    <t>Biltmore Estates</t>
  </si>
  <si>
    <t>Blackburn Brothers Seafood Company</t>
  </si>
  <si>
    <t>Blue Ocean Farms</t>
  </si>
  <si>
    <t>Brightwater Seafood Company</t>
  </si>
  <si>
    <t>Carolina Flounder</t>
  </si>
  <si>
    <t>Carolina Seafood Ventures</t>
  </si>
  <si>
    <t>Castle Hayne Fisheries</t>
  </si>
  <si>
    <t>Catalonia Abalone</t>
  </si>
  <si>
    <t>Core Sound Seafood Community Supported Fishery</t>
  </si>
  <si>
    <t>Coastal Carolina Smokehouse</t>
  </si>
  <si>
    <t>Craven County Health Department</t>
  </si>
  <si>
    <t>Daniels Seafood Company</t>
  </si>
  <si>
    <t>Evans Seafood</t>
  </si>
  <si>
    <t>Engelhard Seafood</t>
  </si>
  <si>
    <t>Fresh Catch Seafood</t>
  </si>
  <si>
    <t>Fishermen’s Seafood</t>
  </si>
  <si>
    <t>Food Lion, LLC</t>
  </si>
  <si>
    <t>Fresher Than Fresh</t>
  </si>
  <si>
    <t>Full Circle Seafood Company</t>
  </si>
  <si>
    <t>Geodynamics</t>
  </si>
  <si>
    <t>Germantown Crab Company</t>
  </si>
  <si>
    <t>Great Atlantic Trading Company</t>
  </si>
  <si>
    <t>Greenville Loop Seafood</t>
  </si>
  <si>
    <t>Hanover Fisheries</t>
  </si>
  <si>
    <t>Hobo Seafood</t>
  </si>
  <si>
    <t>Hopkins Seafood</t>
  </si>
  <si>
    <t>Ike’s Specialty Salads</t>
  </si>
  <si>
    <t>Inland Seafood Company</t>
  </si>
  <si>
    <t>Inland Shrimp Company</t>
  </si>
  <si>
    <t>Jeffrey’s Seafood</t>
  </si>
  <si>
    <t>Jennette Brothers</t>
  </si>
  <si>
    <t>Keo Fish Farms</t>
  </si>
  <si>
    <t>Laportilleria Distributors</t>
  </si>
  <si>
    <t>Little River Aquaculture</t>
  </si>
  <si>
    <t>Locals Seafood</t>
  </si>
  <si>
    <t>Lowland Seafood</t>
  </si>
  <si>
    <t>Lupton Seafood</t>
  </si>
  <si>
    <t>Mac Jones Seafood</t>
  </si>
  <si>
    <t>Mark of Quality</t>
  </si>
  <si>
    <t>Murray L. Nixon Fisheries</t>
  </si>
  <si>
    <t>Nature’s Catch</t>
  </si>
  <si>
    <t>Norman Seafood</t>
  </si>
  <si>
    <t>North Carolina 10% Campaign</t>
  </si>
  <si>
    <t>North Carolina Seafood Coalition</t>
  </si>
  <si>
    <t>North Carolina Watermen United</t>
  </si>
  <si>
    <t>University of New Hampshire, Cooperative Extension (UNH)</t>
  </si>
  <si>
    <t>University of New Hampshire, Marine Program (UNH)</t>
  </si>
  <si>
    <t>University of New Hampshire, Office of Sustainability (UNH)</t>
  </si>
  <si>
    <t>University of New Hampshire, Stormwater Center (UNH)</t>
  </si>
  <si>
    <t>University of Puerto Rico (UPR)</t>
  </si>
  <si>
    <t>Michigan Small Harbors Coalition</t>
  </si>
  <si>
    <t>Miller Brewing Co., Milwaukee</t>
  </si>
  <si>
    <t>Nestegg Marine, Marinette, Wis.</t>
  </si>
  <si>
    <t>Neville Public Museum, Green Bay, Wis.</t>
  </si>
  <si>
    <t>NEW North, De Pere, Wis.</t>
  </si>
  <si>
    <t>Northeast Wisconsin Stormwater Consortium</t>
  </si>
  <si>
    <t>Ashtabula County Development Corp</t>
  </si>
  <si>
    <t>Kutztown University</t>
  </si>
  <si>
    <t>Ohio Northern University</t>
  </si>
  <si>
    <t>College of the Albemarle</t>
  </si>
  <si>
    <t>Dare County Schools, Cape Hatteras Secondary School</t>
  </si>
  <si>
    <t>Institute for Coastal Science &amp; Policy, East Carolina University (ECU)</t>
  </si>
  <si>
    <t>Two Fish Seafood</t>
  </si>
  <si>
    <t>Walking Fish Community Supported Fishery</t>
  </si>
  <si>
    <t>Washington Crab Company</t>
  </si>
  <si>
    <t>Williams Seafood</t>
  </si>
  <si>
    <t>(David) Willis Seafood</t>
  </si>
  <si>
    <t>Westside Fisheries</t>
  </si>
  <si>
    <t>WRAL</t>
  </si>
  <si>
    <t>Brunswick Catch</t>
  </si>
  <si>
    <t>Brunswick County, N.C.</t>
  </si>
  <si>
    <t>Carteret County, N.C.</t>
  </si>
  <si>
    <t>Currituck County, N.C.</t>
  </si>
  <si>
    <t>Dare County, NC</t>
  </si>
  <si>
    <t>Eastern Carolina Council of Governments</t>
  </si>
  <si>
    <t>Environmental Educators of North Carolina</t>
  </si>
  <si>
    <t>Freshness from N.C. Waters</t>
  </si>
  <si>
    <t>Hyde County, NC</t>
  </si>
  <si>
    <t>Kitty Hawk Ocean Rescue</t>
  </si>
  <si>
    <t>Museum of the Albemarle, Elizabeth City</t>
  </si>
  <si>
    <t>Nags Head, NC</t>
  </si>
  <si>
    <t>North Carolina Aquaculture Development Conference</t>
  </si>
  <si>
    <t>North Carolina Aquarium on Roanoke Island</t>
  </si>
  <si>
    <t>North Carolina Center for the Advancement of Teaching</t>
  </si>
  <si>
    <t>North Carolina Clean Marina Program</t>
  </si>
  <si>
    <t>North Carolina Clean Water Management Trust Fund</t>
  </si>
  <si>
    <t>North Carolina Department of Agriculture and Consumer Services, Seafood Marketing Division</t>
  </si>
  <si>
    <t>North Carolina Department of Agriculture and Consumer Services, Aquaculture</t>
  </si>
  <si>
    <t>North Carolina Department of Crime Control and Public Safety, Division of Emergency Management</t>
  </si>
  <si>
    <t>North Carolina Department of Insurance</t>
  </si>
  <si>
    <t>North Carolina Eastern Region</t>
  </si>
  <si>
    <t>North Carolina Floodplain Mapping Program</t>
  </si>
  <si>
    <t>North Carolina General Assembly</t>
  </si>
  <si>
    <t>North Carolina Legislative Study Commission on Emergency Preparedness and Building Codes</t>
  </si>
  <si>
    <t>North Carolina Museum of History</t>
  </si>
  <si>
    <t>National Institute of Building Sciences (NIBS)</t>
  </si>
  <si>
    <t>National Marine Fisheries Service, Milford  (US DOC, NOAA, NMFS)</t>
  </si>
  <si>
    <t>National Marine Fisheries Service, Beaufort  (US DOC, NOAA, NMFS)</t>
  </si>
  <si>
    <t>NOAA Research (US DOC, NOAA, OAR)</t>
  </si>
  <si>
    <t>Coastal Services Center, Northeast Region (US DOC, NOAA, NOS, CSC)</t>
  </si>
  <si>
    <t>Gulf of Maine Ocean Observing System (GoMOOS)</t>
  </si>
  <si>
    <t>Gulf of Maine Research Institute (GMRI)</t>
  </si>
  <si>
    <t>Maine Department of Marine Fisheries (ME DMF)</t>
  </si>
  <si>
    <t>National Weather Service, Wilmington, NC (US DOC, NOAA, NWS)</t>
  </si>
  <si>
    <t>National Weather Service, Newport, NC (US DOC, NOAA, NWS)</t>
  </si>
  <si>
    <t>Southeast River Forecast Center, NWS, NOAA</t>
  </si>
  <si>
    <t>US Army Corps of Engineers Field Research Facility, Duck, N.C. (DoD, Army, USACE)</t>
  </si>
  <si>
    <t>18 Seaboard</t>
  </si>
  <si>
    <t>Pender County, N.C.</t>
  </si>
  <si>
    <t>Plymouth, N.C.</t>
  </si>
  <si>
    <t>Riverworks at Sturgeon City</t>
  </si>
  <si>
    <t>Town of St. James, N.C.</t>
  </si>
  <si>
    <t>Wrightsville Beach Ocean Rescue</t>
  </si>
  <si>
    <t>American Shore and Beach Preservation Association</t>
  </si>
  <si>
    <t>Applied Technology Council</t>
  </si>
  <si>
    <t>Atlantic Intracoastal Waterway Association</t>
  </si>
  <si>
    <t>Audubon North Carolina</t>
  </si>
  <si>
    <t>Blog Together/Science Online</t>
  </si>
  <si>
    <t>Council for the Advancement of Science Writing</t>
  </si>
  <si>
    <t>Coastal Wildlife Refuge Society</t>
  </si>
  <si>
    <t>Hatteras Connection</t>
  </si>
  <si>
    <t>National Association of Science Writers</t>
  </si>
  <si>
    <t>North Carolina Big Sweep</t>
  </si>
  <si>
    <t>North Carolina Homebuilders Association</t>
  </si>
  <si>
    <t>North Carolina Paddle Trails Association</t>
  </si>
  <si>
    <t>North Carolina Rural Center</t>
  </si>
  <si>
    <t>North Carolina Seafood Festival</t>
  </si>
  <si>
    <t>Pamlico Tar River Foundation</t>
  </si>
  <si>
    <t>Partnership for the Sounds</t>
  </si>
  <si>
    <t>Saltwater Connections</t>
  </si>
  <si>
    <t>Science Communicators of North Carolina</t>
  </si>
  <si>
    <t>Florida Fish and Wildlife Conservation Commission (FL FWC)</t>
  </si>
  <si>
    <t>State of Maine</t>
  </si>
  <si>
    <t>Centers for Ocean Sciences Education Excellence, Southeast (COSEE)</t>
  </si>
  <si>
    <t>Governors’ South Atlantic Alliance</t>
  </si>
  <si>
    <t>Mid-Atlantic Regional Panel for Aquatic Invasive Species</t>
  </si>
  <si>
    <t>Southeast Coastal Ocean Observing Regional Association</t>
  </si>
  <si>
    <t>South Carolina Sea Grant Consortium</t>
  </si>
  <si>
    <t>South Atlantic Sea Grant region</t>
  </si>
  <si>
    <t>Universita Milano</t>
  </si>
  <si>
    <t>University of Southern Denmark</t>
  </si>
  <si>
    <t>Savour Kilkenny, Ireland</t>
  </si>
  <si>
    <t>Science of the Surf, Australia</t>
  </si>
  <si>
    <t>Ocean Pride</t>
  </si>
  <si>
    <t>Ocean Seafood</t>
  </si>
  <si>
    <t>Outlaw Gourmet Products</t>
  </si>
  <si>
    <t>Pelican Seafood</t>
  </si>
  <si>
    <t>Portside Marina</t>
  </si>
  <si>
    <t>Poseidon Marina</t>
  </si>
  <si>
    <t>Pride of the Pond Farms</t>
  </si>
  <si>
    <t>Public Radio East</t>
  </si>
  <si>
    <t>Pungo Fisheries</t>
  </si>
  <si>
    <t>Quality Crab Company</t>
  </si>
  <si>
    <t>Quality Foods</t>
  </si>
  <si>
    <t>Vermont Law School</t>
  </si>
  <si>
    <t>Notre Dame</t>
  </si>
  <si>
    <t>Genetic Identification Services</t>
  </si>
  <si>
    <t>Grassy Bar Oyster Company</t>
  </si>
  <si>
    <t>Carlsbad Aquafarm</t>
  </si>
  <si>
    <t>California Sea Grant Extension Program</t>
  </si>
  <si>
    <t>T.B. Smith Seafood</t>
  </si>
  <si>
    <t>Southern Farm Tilapia</t>
  </si>
  <si>
    <t>South Point Seafood</t>
  </si>
  <si>
    <t>S&amp;S Seafood</t>
  </si>
  <si>
    <t>State Charter Boat Organizations</t>
  </si>
  <si>
    <t>Summerland Foods</t>
  </si>
  <si>
    <t>Sunburst Mountain Trout Company</t>
  </si>
  <si>
    <t>Town Creek Marina</t>
  </si>
  <si>
    <t>Trident Seafood</t>
  </si>
  <si>
    <t>Tripp’s Seafood</t>
  </si>
  <si>
    <t>Coastal Training Program, Padilla Bay National Estuarine Research Reserve (US DOC, NOAA, NOS, NERRS)</t>
  </si>
  <si>
    <t>Cordell Bank National Marine Sanctuary (US DOC, NOAA, NOS, ONMS)</t>
  </si>
  <si>
    <t>Emergency Response Division, Office of Response and Restoration (US DOC, NOAA, NOS, ORR)</t>
  </si>
  <si>
    <t>Fisheries Ecology Division, Southeast Fisheries Science Center (US DOC, NOAA, NMFS, SEFSC)</t>
  </si>
  <si>
    <t>Fishery Resource Analysis and Monitoring Division, Northwest Fisheries Science Center (US DOC, NOAA, NMFS, NWFSC)</t>
  </si>
  <si>
    <t>Gulf of the Farallones National Marine Sanctuary (US DOC, NOAA, NOS, ONMS)</t>
  </si>
  <si>
    <t>Hoh Indian Tribe</t>
  </si>
  <si>
    <t>Lummi Nation</t>
  </si>
  <si>
    <t>Marrowstone Marine Field Station, Western Fisheries Research Center (US DHS, USGS)</t>
  </si>
  <si>
    <t>Natural Resource Restoration Division, Office of Response and Restoration (US DOC, NOAA, NOS, ORR)</t>
  </si>
  <si>
    <t>Climate Program Office (US DOC, NOAA, OAR, CPO)</t>
  </si>
  <si>
    <t>NOAA Corps, Office of Marine and Aviation Operations, (US DOC, NOAA, OMAO)</t>
  </si>
  <si>
    <t>NOAA Dive Center, Office of Marine and Aviation Operations (US DOC, NOAA, OMAO)</t>
  </si>
  <si>
    <t>Nooksack Tribe</t>
  </si>
  <si>
    <t>Oak Ridge National Laboratory (US DOE)</t>
  </si>
  <si>
    <t>Office of Oceanic and Atmospheric Research (US DOC, NOAA, OAR)</t>
  </si>
  <si>
    <t>Olympic Coast National Marine Sanctuary (US DOC, NOAA, NOS, ONMS)</t>
  </si>
  <si>
    <t>Pacific Coastal Ecology Branch, Western Ecology Division (US EPA)</t>
  </si>
  <si>
    <t>Pacific Hydrographic Branch, Hydrographic Surveys Division, Office of Coast Survey (US DOC, NOAA, NOS)</t>
  </si>
  <si>
    <t>North Carolina NEMO Program</t>
  </si>
  <si>
    <t>Ocean Sciences Bowl, North Carolina Region</t>
  </si>
  <si>
    <t>North Carolina Office of Environmental Education</t>
  </si>
  <si>
    <t>North Carolina Real Estate Commission</t>
  </si>
  <si>
    <t>Office of International Affairs (US DOC, NOAA, OAR)</t>
  </si>
  <si>
    <t>National Weather Service, Marine Forecast (US DOC, NOAA, NWS)</t>
  </si>
  <si>
    <t>National Weather Service, Raleigh, NC (US DOC, NOAA, NWS)</t>
  </si>
  <si>
    <t>North Carolina Underwater Archaeology Branch</t>
  </si>
  <si>
    <t>North Carolina Waterfront Access &amp; Marine Industries Fund</t>
  </si>
  <si>
    <t>North Carolina Waterfront Access Study Committee</t>
  </si>
  <si>
    <t>North Carolina Wind Advisory Group</t>
  </si>
  <si>
    <t>Ocracoke Fresh</t>
  </si>
  <si>
    <t>Ocracoke Seafood</t>
  </si>
  <si>
    <t>Onslow County, N.C.</t>
  </si>
  <si>
    <t>Outer Banks Catch</t>
  </si>
  <si>
    <t>Far Eastern National University (Russia)</t>
  </si>
  <si>
    <t>University of Tasmania, Marine Research Laboratories, Tasmanian Aquaculture and Fisheries Institute</t>
  </si>
  <si>
    <t>Moscow State University (Russia)</t>
  </si>
  <si>
    <t>Pacific Institute of Geography, Kamchatka Branch (Russia)</t>
  </si>
  <si>
    <t>Pukyong National University, South Korea</t>
  </si>
  <si>
    <t>University of East Anglia, School of Environmental Sciences</t>
  </si>
  <si>
    <t>Universite Laval, Quebec City, Canada</t>
  </si>
  <si>
    <t>University of Manitoba, Canada</t>
  </si>
  <si>
    <t>University of Tokyo, Japan</t>
  </si>
  <si>
    <t>British Columbia Ministry of Environment, Canada</t>
  </si>
  <si>
    <t>Centre for Aquatic Biotechnology Regulatory Research (CABRR), Centre for Aquaculture and Environmental Research, Fisheries and Oceans Canada (DFO)</t>
  </si>
  <si>
    <t>Centre for Environment, Fisheries and Aquaculture Science, Department for Environment, Food and Rural Affairs, United Kingdom</t>
  </si>
  <si>
    <t>Centro Nacional Patagonico (CENPAT), Argentina</t>
  </si>
  <si>
    <t>Fraser Basin Council, British Columbia</t>
  </si>
  <si>
    <t>Hokkaido National Fisheries Research Institute, Japan</t>
  </si>
  <si>
    <t>Indian and Northern Affairs Canada</t>
  </si>
  <si>
    <t>Japan National Research Institute of Far Seas Fisheries, Fisheries Research Agency</t>
  </si>
  <si>
    <t>Metro Vancouver, British Columbia</t>
  </si>
  <si>
    <t>Natural Sciences and Engineering Research Council of Canada (NSERC)</t>
  </si>
  <si>
    <t>Pacific Oceanological Institute (Russia)</t>
  </si>
  <si>
    <t>Parks Canada</t>
  </si>
  <si>
    <t>Provincial Government of British Columbia</t>
  </si>
  <si>
    <t>South Africa Marine and Coastal Management</t>
  </si>
  <si>
    <t>Indonesia Ministry of Marine Affairs and Fisheries</t>
  </si>
  <si>
    <t>Queensland Catch, Australia</t>
  </si>
  <si>
    <t>Red Barn Fish House</t>
  </si>
  <si>
    <t>Rite Aid Pharmacy</t>
  </si>
  <si>
    <t>Runners Seafood</t>
  </si>
  <si>
    <t>The Seafood Center</t>
  </si>
  <si>
    <t>Sea Safari Ltd</t>
  </si>
  <si>
    <t>Seaview Crab Company</t>
  </si>
  <si>
    <t>Select Seafood</t>
  </si>
  <si>
    <t>City of Au Train, MI</t>
  </si>
  <si>
    <t>The Shrimp Shack</t>
  </si>
  <si>
    <t>Bay-Watershed Education and Training Program, Office of Education (US DOC, NOAA, B-WET)</t>
  </si>
  <si>
    <t>Bering Ecosystem Study, National Science Foundation (NSF)</t>
  </si>
  <si>
    <t>Channel Islands National Park, National Park Service (US DOI, NPS)</t>
  </si>
  <si>
    <t>Stewardship Centre of British Columbia</t>
  </si>
  <si>
    <t>Wild Salmon Center</t>
  </si>
  <si>
    <t>Agreement on the Conservation of Albatrosses and Petrels</t>
  </si>
  <si>
    <t>Commission for the Conservation of Antarctic Marine Living Resources</t>
  </si>
  <si>
    <t>North Pacific Anadromous Fish Commission</t>
  </si>
  <si>
    <t>Pacific Oil Spill Prevention Education Team, Pacific States/British Columbia Oil Spill Task Force</t>
  </si>
  <si>
    <t>Chungcheong Sea Grant (Korea Sea Grant)</t>
  </si>
  <si>
    <t>Gyunggi Sea Grant (Korea Sea Grant)</t>
  </si>
  <si>
    <t>Jeju Sea Grant (Korea Sea Grant)</t>
  </si>
  <si>
    <t>Bainbridge High School</t>
  </si>
  <si>
    <t>Ballard High School</t>
  </si>
  <si>
    <t>Bellingham School District</t>
  </si>
  <si>
    <t>Castle Rock High School</t>
  </si>
  <si>
    <t>Castle Rock School District</t>
  </si>
  <si>
    <t>Central Kitsap School District</t>
  </si>
  <si>
    <t>Excel Academic League</t>
  </si>
  <si>
    <t>Friday Harbor High School</t>
  </si>
  <si>
    <t>Garfield High School</t>
  </si>
  <si>
    <t>Grapeview School</t>
  </si>
  <si>
    <t>Highline Community College</t>
  </si>
  <si>
    <t>Hood Canal School District</t>
  </si>
  <si>
    <t>Washington State University Extension, Island County Beach Watchers (WSU)</t>
  </si>
  <si>
    <t>Washington State University Extension, Jefferson County Beach Watchers (WSU)</t>
  </si>
  <si>
    <t>Washington State University Extension, Kitsap County Beach Naturalists (WSU)</t>
  </si>
  <si>
    <t>Lake Washington Girls’ School</t>
  </si>
  <si>
    <t>Highline Community College, Marine Science and Technology Center</t>
  </si>
  <si>
    <t>Mary M. Knight School District</t>
  </si>
  <si>
    <t>Mason County Christian School</t>
  </si>
  <si>
    <t>McGilvra Elementary School</t>
  </si>
  <si>
    <t>Montlake Elementary School</t>
  </si>
  <si>
    <t>Mossyrock High School</t>
  </si>
  <si>
    <t>Padilla Bay National Estuarine Research Reserve  (US DOC, NOAA, NOS, NERRS)</t>
  </si>
  <si>
    <t>National Weather Service, Seattle, WA (US DOC, NOAA, NWS, SWFO)</t>
  </si>
  <si>
    <t>West Coast Center for Oceans and Human Health (US DOC, NOAA, NMFS, NWFSC)</t>
  </si>
  <si>
    <t>AECOM</t>
  </si>
  <si>
    <t>Blue Urchin Consulting</t>
  </si>
  <si>
    <t>North Carolina Sediment Control Commission</t>
  </si>
  <si>
    <t>North Carolina State Emergency Response Team</t>
  </si>
  <si>
    <t>North Carolina State Parks</t>
  </si>
  <si>
    <t>North Carolina Sustainable Local Foods Advisory Council</t>
  </si>
  <si>
    <t>Department of Molecular Biology and Biochemistry, Simon Fraser University (SFU)</t>
  </si>
  <si>
    <t>South Seattle Community College</t>
  </si>
  <si>
    <t>South Whidbey School District</t>
  </si>
  <si>
    <t>Southside School District</t>
  </si>
  <si>
    <t>Squalicum High School</t>
  </si>
  <si>
    <t>St. Thomas School, Bellevue</t>
  </si>
  <si>
    <t>West Woodland Elementary School</t>
  </si>
  <si>
    <t>Winlock High School</t>
  </si>
  <si>
    <t>Washington State University Extension, Clallam County (WSU)</t>
  </si>
  <si>
    <t>Washington State University Extension, Island County (WSU)</t>
  </si>
  <si>
    <t>Washington State University Extension, Jefferson County (WSU)</t>
  </si>
  <si>
    <t>Washington State University Extension, Kitsap County (WSU)</t>
  </si>
  <si>
    <t>Washington State University Extension, Mason County (WSU)</t>
  </si>
  <si>
    <t>Washington State University Extension, San Juan County (WSU)</t>
  </si>
  <si>
    <t>Washington State University Extension, Skagit County (WSU)</t>
  </si>
  <si>
    <t>Washington State University Extension, Snohomish County (WSU)</t>
  </si>
  <si>
    <t>Washington State University Extension, Thurston County (WSU)</t>
  </si>
  <si>
    <t>Washington State University Extension, Whatcom County (WSU)</t>
  </si>
  <si>
    <t>Birch Bay Water and Sewer District</t>
  </si>
  <si>
    <t>City of Bainbridge Island, WA</t>
  </si>
  <si>
    <t>City of Bellingham, WA</t>
  </si>
  <si>
    <t>City of Bremerton, WA</t>
  </si>
  <si>
    <t>City of Burien, WA</t>
  </si>
  <si>
    <t>City of Everett, WA</t>
  </si>
  <si>
    <t>City of Mount Vernon, WA</t>
  </si>
  <si>
    <t>City of Olympia, WA</t>
  </si>
  <si>
    <t>City of Seattle, WA</t>
  </si>
  <si>
    <t>City of Shelton, WA</t>
  </si>
  <si>
    <t>Clallam County Board of County Commissioners</t>
  </si>
  <si>
    <t>Clallam County Health and Human Services</t>
  </si>
  <si>
    <t>Foss Waterway Development Authority</t>
  </si>
  <si>
    <t>Wealth From Oceans Flagship, Commonwealth Scientific and Industrial Research Organisation (CSIRO), Australia</t>
  </si>
  <si>
    <t>Archipelago Marine Research, Ltd.</t>
  </si>
  <si>
    <t>Cherry Point Refinery, BP</t>
  </si>
  <si>
    <t>Combined Fishing Enterprises</t>
  </si>
  <si>
    <t>Everson Cordage Works</t>
  </si>
  <si>
    <t>New Hampshire Coastal Training Program (NH)</t>
  </si>
  <si>
    <t>Ocean Approved</t>
  </si>
  <si>
    <t>Slow Food N.H.</t>
  </si>
  <si>
    <t>New Hampshire Rural Economic Development Center (NH)</t>
  </si>
  <si>
    <t>BirdLife International</t>
  </si>
  <si>
    <t>Sea Around Us Project, Pew Charitable Trusts</t>
  </si>
  <si>
    <t>Kitsap County Surface and Stormwater Management Program, Kitsap County Department of Public Works</t>
  </si>
  <si>
    <t>Kitsap Regional Library</t>
  </si>
  <si>
    <t>Mason Conservation District</t>
  </si>
  <si>
    <t>Mason County</t>
  </si>
  <si>
    <t>Mason County Assessor</t>
  </si>
  <si>
    <t>Mason County Department of Community Development</t>
  </si>
  <si>
    <t>Mason County Public Health Department</t>
  </si>
  <si>
    <t>Mason County Public Utility Districts 1 &amp; 3</t>
  </si>
  <si>
    <t>Olympic Educational Service District 114</t>
  </si>
  <si>
    <t>Pacific County Conservation District</t>
  </si>
  <si>
    <t>Port of Anacortes, WA</t>
  </si>
  <si>
    <t>Port of Bremerton, WA</t>
  </si>
  <si>
    <t>Port of Camas-Washougal, WA</t>
  </si>
  <si>
    <t>Port of Edmonds, WA</t>
  </si>
  <si>
    <t>Port of Friday Harbor, WA</t>
  </si>
  <si>
    <t>Port of Grapeview, WA</t>
  </si>
  <si>
    <t>Port of LaConner, WA</t>
  </si>
  <si>
    <t>Port of Manchester, WA</t>
  </si>
  <si>
    <t>Port of Port Orchard, WA</t>
  </si>
  <si>
    <t>Port of Silverdale, WA</t>
  </si>
  <si>
    <t>San Juan County</t>
  </si>
  <si>
    <t>Seattle Department of Transportation, City of Seattle</t>
  </si>
  <si>
    <t>Seattle Parks and Recreation, City of Seattle</t>
  </si>
  <si>
    <t>Seattle Public Utilities</t>
  </si>
  <si>
    <t>Silverdale Water District</t>
  </si>
  <si>
    <t>Skagit County Health Department</t>
  </si>
  <si>
    <t>Snohomish Conservation District</t>
  </si>
  <si>
    <t>Snohomish County Public Works Department</t>
  </si>
  <si>
    <t>Snohomish County Surface Water Management Division, Snohomish County Public Works</t>
  </si>
  <si>
    <t>Snohomish Health District, Snohomish County</t>
  </si>
  <si>
    <t>Spokane County</t>
  </si>
  <si>
    <t>Pierce County Health Department</t>
  </si>
  <si>
    <t>Thurston County Public Health and Social Services</t>
  </si>
  <si>
    <t>Tillamook County Health Department</t>
  </si>
  <si>
    <t>Timberland Regional Libraries</t>
  </si>
  <si>
    <t>Mossyrock School District</t>
  </si>
  <si>
    <t>Naselle Schools</t>
  </si>
  <si>
    <t>North Kitsap School District</t>
  </si>
  <si>
    <t>North Mason School District</t>
  </si>
  <si>
    <t>North Seattle Community College</t>
  </si>
  <si>
    <t>Ocean Research College Academy, Everett Community College</t>
  </si>
  <si>
    <t>Pioneer School District</t>
  </si>
  <si>
    <t>Rainier School District</t>
  </si>
  <si>
    <t>Sacajawea Elementary School</t>
  </si>
  <si>
    <t>Coastal Resources Specialists</t>
  </si>
  <si>
    <t>Reid Middleton</t>
  </si>
  <si>
    <t>Resource Media Inc.</t>
  </si>
  <si>
    <t>Tetra Tech</t>
  </si>
  <si>
    <t>National Association of State Universities and Land-Grant Colleges/Board on Oceans and Atmosphere</t>
  </si>
  <si>
    <t>Project Learning Tree</t>
  </si>
  <si>
    <t>Project WILD, Council for Environmental Education</t>
  </si>
  <si>
    <t>Washington State University Extension, Snohomish County Beach Watchers (WSU)</t>
  </si>
  <si>
    <t>Soap Lake High School</t>
  </si>
  <si>
    <t>South Bend Schools</t>
  </si>
  <si>
    <t>Grays Harbor County Fair</t>
  </si>
  <si>
    <t>Griffinwood Farms</t>
  </si>
  <si>
    <t>Holiday Beach Homeowner's Association</t>
  </si>
  <si>
    <t>Home Port Seafoods</t>
  </si>
  <si>
    <t>Hood Canal Marina</t>
  </si>
  <si>
    <t>John Wayne Marina</t>
  </si>
  <si>
    <t>Kayak Tillamook County</t>
  </si>
  <si>
    <t>Lummi Island Wild Salmon</t>
  </si>
  <si>
    <t>Mason Benson Club</t>
  </si>
  <si>
    <t>Narrows Marina</t>
  </si>
  <si>
    <t>Naval Station Everett Marina (US DOD, NAVY)</t>
  </si>
  <si>
    <t>Naval Station Whidbey Island Marina (US DOD, NAVY)</t>
  </si>
  <si>
    <t>Northwest Events</t>
  </si>
  <si>
    <t>Oak Harbor Marina</t>
  </si>
  <si>
    <t>Ocean Peace, Inc.</t>
  </si>
  <si>
    <t>Pacific Choice Seafoods</t>
  </si>
  <si>
    <t>Pacific County Fair</t>
  </si>
  <si>
    <t>Pacific Shrimp Inc.</t>
  </si>
  <si>
    <t>Philips Publishing Group</t>
  </si>
  <si>
    <t>Point Pleasant Marina</t>
  </si>
  <si>
    <t>Port Angeles Marina</t>
  </si>
  <si>
    <t>City of Des Moines Marina</t>
  </si>
  <si>
    <t>Port of Edmonds Marina</t>
  </si>
  <si>
    <t>Port of Everett Marina</t>
  </si>
  <si>
    <t>Port Orchard Marina</t>
  </si>
  <si>
    <t>Port Townsend Marina</t>
  </si>
  <si>
    <t>ProFISHent, Inc.</t>
  </si>
  <si>
    <t>Quillayute Marina</t>
  </si>
  <si>
    <t>Rensel Associates Aquatic Sciences</t>
  </si>
  <si>
    <t>Roche Harbor Marina</t>
  </si>
  <si>
    <t>Rosario Marina</t>
  </si>
  <si>
    <t>Salmon Harbor Marina</t>
  </si>
  <si>
    <t>Seattle Yacht Club Marina</t>
  </si>
  <si>
    <t>Seattle’s Child</t>
  </si>
  <si>
    <t>Shelter Bay Marina</t>
  </si>
  <si>
    <t>Squalicum Harbor Marina</t>
  </si>
  <si>
    <t>Stimson Marina</t>
  </si>
  <si>
    <t>Swantown Marina</t>
  </si>
  <si>
    <t>Talaris Conference Center</t>
  </si>
  <si>
    <t>Taylor Shellfish Resources Research and Design</t>
  </si>
  <si>
    <t>Trident Seafoods</t>
  </si>
  <si>
    <t>Union Tourism Association</t>
  </si>
  <si>
    <t>Watchable Wildlife, Inc.</t>
  </si>
  <si>
    <t>Whole Foods Markets</t>
  </si>
  <si>
    <t>Association of Bainbridge Communities</t>
  </si>
  <si>
    <t>Benson Lake Association</t>
  </si>
  <si>
    <t>Cascade Land Conservancy</t>
  </si>
  <si>
    <t>Island County Public Health Department</t>
  </si>
  <si>
    <t>Islands Trust</t>
  </si>
  <si>
    <t>Jefferson County Public Health Department</t>
  </si>
  <si>
    <t>Jefferson County Public Utility District #1</t>
  </si>
  <si>
    <t>King County Conservation District</t>
  </si>
  <si>
    <t>King County Department of Natural Resources and Parks</t>
  </si>
  <si>
    <t>King County Roads Services Division, King County Department of Transportation</t>
  </si>
  <si>
    <t>F/V Koei Maru no. 88</t>
  </si>
  <si>
    <t>F/V Wakashio no. 83</t>
  </si>
  <si>
    <t>Illumina</t>
  </si>
  <si>
    <t>International Association of Antarctica Tour Operators</t>
  </si>
  <si>
    <t>Japan Tuna Fisheries Cooperative Association</t>
  </si>
  <si>
    <t>New Zealand Japan Tuna Company Ltd</t>
  </si>
  <si>
    <t>RENA International</t>
  </si>
  <si>
    <t>Solander Group</t>
  </si>
  <si>
    <t>Kitsap County Health District</t>
  </si>
  <si>
    <t>Kitsap County Public Utility District</t>
  </si>
  <si>
    <t>Orca Network</t>
  </si>
  <si>
    <t>Pacific Science Center</t>
  </si>
  <si>
    <t>Para Los Niños de Highline</t>
  </si>
  <si>
    <t>Port Orford Ocean Resource Team</t>
  </si>
  <si>
    <t>Port Townsend Marine Science Center</t>
  </si>
  <si>
    <t>Preserve Our Islands</t>
  </si>
  <si>
    <t>Rainier Scholars</t>
  </si>
  <si>
    <t>Salish Sea Expeditions</t>
  </si>
  <si>
    <t>Seattle Audubon</t>
  </si>
  <si>
    <t>Skagit Conservation and Education Association</t>
  </si>
  <si>
    <t>SoulWorkz</t>
  </si>
  <si>
    <t>Soundwatch Boater Education Program, The Whale Museum</t>
  </si>
  <si>
    <t>South Sound Estuary Association</t>
  </si>
  <si>
    <t>Sudden Valley Community Association</t>
  </si>
  <si>
    <t>The Whale Museum</t>
  </si>
  <si>
    <t>Vashon Beach Naturalists</t>
  </si>
  <si>
    <t>Whatcom County Shore Stewards</t>
  </si>
  <si>
    <t>Whatcom Dive Group</t>
  </si>
  <si>
    <t>Whatcom Farm Friends</t>
  </si>
  <si>
    <t>Whatcom Land Trust</t>
  </si>
  <si>
    <t>Clallam County Marine Resources Committee, Northwest Straits Commission</t>
  </si>
  <si>
    <t>Columbia River Intertribal Fish Commission</t>
  </si>
  <si>
    <t>Grays Harbor County Marine Resources Committee</t>
  </si>
  <si>
    <t>Island County Marine Resources Committee, Northwest Straits Commission</t>
  </si>
  <si>
    <t>Mason Lake Management District</t>
  </si>
  <si>
    <t>Pacific County Marine Resource Committee</t>
  </si>
  <si>
    <t>San Juan County Marine Resources Committee, Northwest Straits Commission</t>
  </si>
  <si>
    <t>Skagit County Marine Resources Committee, Northwest Straits Commission</t>
  </si>
  <si>
    <t>Snohomish County Marine Resources Committee, Northwest Straits Commission</t>
  </si>
  <si>
    <t>Water Resource Inventory Area 1</t>
  </si>
  <si>
    <t>Water Resource Inventory Area 16</t>
  </si>
  <si>
    <t>Water Resource Inventory Area 8</t>
  </si>
  <si>
    <t>Whatcom Conservation District</t>
  </si>
  <si>
    <t>Whatcom County</t>
  </si>
  <si>
    <t>Whatcom County Health Department</t>
  </si>
  <si>
    <t>Whatcom County Public Utility District No. 1</t>
  </si>
  <si>
    <t>Whatcom County Public Works</t>
  </si>
  <si>
    <t>Aleutian Spray Seafoods</t>
  </si>
  <si>
    <t>American Gold Seafoods</t>
  </si>
  <si>
    <t>American Seafoods Company</t>
  </si>
  <si>
    <t>Bainbridge Island Marina</t>
  </si>
  <si>
    <t>Bell Harbor Marina</t>
  </si>
  <si>
    <t>Bellevue Reporter</t>
  </si>
  <si>
    <t>Blaine Marina</t>
  </si>
  <si>
    <t>Boat Street Marina</t>
  </si>
  <si>
    <t>San Juan Island School District</t>
  </si>
  <si>
    <t>Seattle Expanding Your Horizons, Seattle University</t>
  </si>
  <si>
    <t>Seattle Girls’ School</t>
  </si>
  <si>
    <t>Seattle Public School District</t>
  </si>
  <si>
    <t>Sedro-Woolley School District</t>
  </si>
  <si>
    <t>Seventh Day Adventist School</t>
  </si>
  <si>
    <t>Shelton School District</t>
  </si>
  <si>
    <t>Glacier Fish Seafood Company</t>
  </si>
  <si>
    <t>Go City Kids, Seattle</t>
  </si>
  <si>
    <t>Northwest National Marine Renewable Energy Center (NNMREC)</t>
  </si>
  <si>
    <t>University of Washington, Pacific Northwest Seismic Network, Department of Earth and Space Sciences, College of the Environment (UW)</t>
  </si>
  <si>
    <t>Coast Salish Gathering</t>
  </si>
  <si>
    <t>Pacific Marine Expo</t>
  </si>
  <si>
    <t>Coastal Observation and Seabird Survey Team</t>
  </si>
  <si>
    <t>Northwest Marine Trade Association</t>
  </si>
  <si>
    <t>Pacific Estuarine Research Society</t>
  </si>
  <si>
    <t>Pacific Rim Shellfish Sanitation Association</t>
  </si>
  <si>
    <t>Pacific Whiting Conservation Cooperative</t>
  </si>
  <si>
    <t>Point Reyes Bird Observatory</t>
  </si>
  <si>
    <t>The Russell Family Foundation</t>
  </si>
  <si>
    <t>Affiliated Tribes of Northwest Indians</t>
  </si>
  <si>
    <t>University of Washington, Applied Physics Laboratory (UW)</t>
  </si>
  <si>
    <t>Arizona State University (ASU)</t>
  </si>
  <si>
    <t>University of Washington, Burke Museum of Natural History and Culture (UW)</t>
  </si>
  <si>
    <t>University of Washington, Center for International Trade in Forest Products, School of Forest Resources, College of the Environment (UW)</t>
  </si>
  <si>
    <t>University of Washington, Center for Sustainable Forestry at Pack Forest, School of Forest Resources, College of the Environment (UW)</t>
  </si>
  <si>
    <t>University of Washington, Tacoma, Center for Urban Waters (UW)</t>
  </si>
  <si>
    <t>University of Washington, Creative Communications (UW)</t>
  </si>
  <si>
    <t>Hatfield Marine Science Center (OSU)</t>
  </si>
  <si>
    <t>University of California, Berkeley, Lawrence Hall of Science (UC)</t>
  </si>
  <si>
    <t>Catholic Community Services, Catholic Housing Services of Western Washington, Yesler Terrace Youth Tutoring Program</t>
  </si>
  <si>
    <t>Cedar River Anadromous Fish Committee</t>
  </si>
  <si>
    <t>Center for Whale Research</t>
  </si>
  <si>
    <t>Eastside Audubon</t>
  </si>
  <si>
    <t>Elwha Research Consortium</t>
  </si>
  <si>
    <t>Feiro Marine Life Center</t>
  </si>
  <si>
    <t>Foundation for Puget Sound</t>
  </si>
  <si>
    <t>Frank Family Foundation</t>
  </si>
  <si>
    <t>Great Peninsula Future Festival</t>
  </si>
  <si>
    <t>King County Wastewater Treatement Division</t>
  </si>
  <si>
    <t>Kitsap Conservation District</t>
  </si>
  <si>
    <t>Kitsap County Board of County Commissioners</t>
  </si>
  <si>
    <t>Kitsap County Department of Community Development</t>
  </si>
  <si>
    <t>Kitsap County Department of Public Works</t>
  </si>
  <si>
    <t>Kitsap County Environmental Programs Division</t>
  </si>
  <si>
    <t>KFMY Radio, Raymond, WA</t>
  </si>
  <si>
    <t>Killer Whale Tales</t>
  </si>
  <si>
    <t>Kitsap Water Festival</t>
  </si>
  <si>
    <t>Long Live the Kings</t>
  </si>
  <si>
    <t>Lummi Nation Ventures Partnership</t>
  </si>
  <si>
    <t>Ocean Inquiry Project</t>
  </si>
  <si>
    <t>University of Washington, Rural Technology Initiative, School of Forest Resources, College of the Environment (UW)</t>
  </si>
  <si>
    <t>University of Washington, Stand Management Cooperative, School of Forest Resources, College of the Environment (UW)</t>
  </si>
  <si>
    <t>University of Washington, The NatureMapping Program, School of Forest Resources, College of the Envrionment (UW)</t>
  </si>
  <si>
    <t>University of Washington Botanic Gardens, School of Forest Resources, College of the Environment (UW)</t>
  </si>
  <si>
    <t>University of Washington, Bothell (UW)</t>
  </si>
  <si>
    <t>University of Washington, Bothell Career Center (UW)</t>
  </si>
  <si>
    <t>University of Washington, Career Center (UW)</t>
  </si>
  <si>
    <t>University of Washington, Center for Conservation Biology, Department of Biology, College of Arts and Sciences (UW)</t>
  </si>
  <si>
    <t>University of Washington, College of Arts and Sciences (UW)</t>
  </si>
  <si>
    <t>University of Washington, College of Education (UW)</t>
  </si>
  <si>
    <t>University of Washington, College of Engineering (UW)</t>
  </si>
  <si>
    <t>University of Washington, College of the Environment (UW)</t>
  </si>
  <si>
    <t>University of Washington, Department of Atmospheric Sciences, College of the Environment  (UW)</t>
  </si>
  <si>
    <t>University of Washington, Department of Biology, College of Arts and Sciences (UW)</t>
  </si>
  <si>
    <t>University of Washington, Department of Civil and Environmental Engineering, College of Engineering (UW)</t>
  </si>
  <si>
    <t>University of Washington, Department of Earth and Space Sciences, College of the Environment (UW)</t>
  </si>
  <si>
    <t>West Sound Watersheds Council Citizen Science Committee</t>
  </si>
  <si>
    <t>Whatcom County Marine Resources Committee, Northwest Straits Commission</t>
  </si>
  <si>
    <t>University of Washington, Climate Impacts Group, JISAO, College of the Environment (UW)</t>
  </si>
  <si>
    <t>Bremerton Marina</t>
  </si>
  <si>
    <t>Cap Sante Marina</t>
  </si>
  <si>
    <t>Clam Fresh, LLC</t>
  </si>
  <si>
    <t>Dagmar’s Marina</t>
  </si>
  <si>
    <t>Deer Harbor Marina</t>
  </si>
  <si>
    <t>Elliot Bay Marina</t>
  </si>
  <si>
    <t>Elliott's Oyster House</t>
  </si>
  <si>
    <t>Enterprise Cascadia</t>
  </si>
  <si>
    <t>F/V Antares</t>
  </si>
  <si>
    <t>F/V Chief Kwina</t>
  </si>
  <si>
    <t>F/V Marshall Tito</t>
  </si>
  <si>
    <t>Fishermen’s News</t>
  </si>
  <si>
    <t>Foss Maritime</t>
  </si>
  <si>
    <t>Centers for Ocean Sciences Education Excellence, West (COSEE)</t>
  </si>
  <si>
    <t>University of Wisconsin-Milwaukee, Great Lakes WATER Institute, School of Freshwater Sciences (UWM)</t>
  </si>
  <si>
    <t>University of Washington, Program on the Environment, College of the Environment (UW)</t>
  </si>
  <si>
    <t>University of Washington, Research and Teaching Hatchery, School of Aquatic and Fishery Sciences, College of the Environment (UW)</t>
  </si>
  <si>
    <t>University of Washington, School of Marine and Environmental Affairs, College of the Environment (UW)</t>
  </si>
  <si>
    <t>University of Washington, School of Medicine Office of Multicultural Affairs (UW)</t>
  </si>
  <si>
    <t>University of Washington, School of Oceanography, College of the Environment (UW)</t>
  </si>
  <si>
    <t>University of Washington, Wetland Ecosystem Team, School of Aquatic and Fishery Sciences, College of the Environment (UW)</t>
  </si>
  <si>
    <t>Washington Cooperative Fish and Wildlife Research Unit, School of Aquatic and Fishery Sciences, College of the Environment (UW)</t>
  </si>
  <si>
    <t>Washington NASA Space Grant Consortium, Department of Earth and Space Sciences, College of the Environment (UW)</t>
  </si>
  <si>
    <t>University of Washington, Washington Rare Plant Care and Conservation Program, UW Botanic Gardens, School of Forest Resources, College of the Environment (UW)</t>
  </si>
  <si>
    <t>Washington State University, Vancouver</t>
  </si>
  <si>
    <t>West Coast Salmon Genetic Stock Identification Collaboration, Project CROOS, Collaborative Research on Oregon Ocean Salmon, OSU</t>
  </si>
  <si>
    <t>University of Washington, Wind River Canopy Crane Research Facility, School of Forest Resources, College of the Environment (UW)</t>
  </si>
  <si>
    <t>University of Washington, Northwest Environmental Forum, School of Forest Resources, College of the Environment (UW)</t>
  </si>
  <si>
    <t>University of Washington, Ocean and Coastal Interdisciplinary Science (OACIS) GK-12 Program (UW)</t>
  </si>
  <si>
    <t>Haven Lake Conservancy Association</t>
  </si>
  <si>
    <t>Homewaters, IslandWood</t>
  </si>
  <si>
    <t>Institute for Systems Biology (ISB)</t>
  </si>
  <si>
    <t>Jefferson Education Center</t>
  </si>
  <si>
    <t>University of Washington, Precision Forestry Cooperative, School of Forest Resources, College of the Environment (UW)</t>
  </si>
  <si>
    <t>University of Washington, Puget Sound Regional Synthesis Model (PRISM) (UW)</t>
  </si>
  <si>
    <t>University of Washington, Quantitative Ecology and Resource Management, Interdisciplinary Graduate Program (UW)</t>
  </si>
  <si>
    <t>University of Washington, Restoration Ecology Network, School of Forest Resources, College of the Environment (UW)</t>
  </si>
  <si>
    <t>Oregon Office of the Governor</t>
  </si>
  <si>
    <t>Oregon State Marine Board</t>
  </si>
  <si>
    <t>Puget Sound Partnership</t>
  </si>
  <si>
    <t>Puget Sound State Caucus</t>
  </si>
  <si>
    <t>Washington Biodiversity Council</t>
  </si>
  <si>
    <t>Washington Fish and Wildlife Commission, Washington State Department of Fish and Wildlife</t>
  </si>
  <si>
    <t>Washington Invasive Species Council</t>
  </si>
  <si>
    <t>Washington Military Department Emergency Management Division</t>
  </si>
  <si>
    <t>Washington Oil Spill Advisory Council</t>
  </si>
  <si>
    <t>Washington Public Ports Association</t>
  </si>
  <si>
    <t>Washington State Legislature</t>
  </si>
  <si>
    <t>Washington State Ocean Caucus</t>
  </si>
  <si>
    <t>Environmental Educators Association of Washington</t>
  </si>
  <si>
    <t>Marine Conservation Alliance</t>
  </si>
  <si>
    <t>Oregon Public Broadcasting</t>
  </si>
  <si>
    <t>Pacific Education Institute</t>
  </si>
  <si>
    <t>Pollock Conservation Cooperative</t>
  </si>
  <si>
    <t>SoundCitizen</t>
  </si>
  <si>
    <t>The Nature Conservancy, Washington Program</t>
  </si>
  <si>
    <t>Washington Science Teachers Association</t>
  </si>
  <si>
    <t>Washington Shellfish Aquaculture Regulatory Committee</t>
  </si>
  <si>
    <t>ACE Basin National Estuarine Research Reserve (US DOC, NOAA, NOS, NERRS)</t>
  </si>
  <si>
    <t>American Planning Association</t>
  </si>
  <si>
    <t>Aqua-Kids LLC and Adventure Productions</t>
  </si>
  <si>
    <t>Aquatica Ltd</t>
  </si>
  <si>
    <t>Barataria-Terrebonne National Estuary Program</t>
  </si>
  <si>
    <t>Battelle Memorial Institute</t>
  </si>
  <si>
    <t>Birch Aquarium at Scripps under NGO</t>
  </si>
  <si>
    <t>Calcasieu Parish, LA</t>
  </si>
  <si>
    <t>University of Washington, Department of Environmental and Occupational Health Sciences, School of Public Health (UW)</t>
  </si>
  <si>
    <t>University of Washington, Evans School of Public Affairs (UW)</t>
  </si>
  <si>
    <t>Centers for Ocean Sciences Education Excellence, Ocean Learning Communities (COSEE)</t>
  </si>
  <si>
    <t>University of Washington, Fish Collection, School of Aquatic and Fishery Sciences, College of the Environment (UW)</t>
  </si>
  <si>
    <t>University of Washington, Friday Harbor Laboratories, College of the Environment (UW)</t>
  </si>
  <si>
    <t>University of Washington, Institute for Science and Mathematics Education, College of Education (UW)</t>
  </si>
  <si>
    <t>University of Washington, Learning in Informal and Formal Environments (LIFE) Center (UW)</t>
  </si>
  <si>
    <t>University of Washington, Program on Climate Change, College of the Environment (UW)</t>
  </si>
  <si>
    <t>Connecticut Department of Energy and Environmental Protection (CT DEP)</t>
  </si>
  <si>
    <t>Cool Ponds</t>
  </si>
  <si>
    <t>Corrina Del Mar under Industry</t>
  </si>
  <si>
    <t>Cypress River Plantation</t>
  </si>
  <si>
    <t>Debordieu Community Association, SC</t>
  </si>
  <si>
    <t>Delcambre Direct Marketing</t>
  </si>
  <si>
    <t>Dominion</t>
  </si>
  <si>
    <t>Draco Marine Aquaculture</t>
  </si>
  <si>
    <t>Earth911.com</t>
  </si>
  <si>
    <t>Empower Results</t>
  </si>
  <si>
    <t>Environmental Management of Enclosed Coastal Seas (EMECS)</t>
  </si>
  <si>
    <t>Feed Loft</t>
  </si>
  <si>
    <t>Fisheries Ecology Division, Southwest Fisheries Science Center (US DOC, NOAA, NMFS, SWFSC)</t>
  </si>
  <si>
    <t>Friends of the Forest Preserves</t>
  </si>
  <si>
    <t>Great Lakes Regional Pollution Prevention Roundtable</t>
  </si>
  <si>
    <t>Great Lakes Regional Research and Information Network (GLRRIN)</t>
  </si>
  <si>
    <t>Highland Park Police Station (MCP) , IL</t>
  </si>
  <si>
    <t>Hood College</t>
  </si>
  <si>
    <t>Horry County</t>
  </si>
  <si>
    <t>Iberia Parish, LA</t>
  </si>
  <si>
    <t>IKEA</t>
  </si>
  <si>
    <t>IL State Police Dist. 6 and 17 (MCPs) ,IL</t>
  </si>
  <si>
    <t>Illinois Costal Zone Management</t>
  </si>
  <si>
    <t>Illinois Counties Solid Waste Management Association</t>
  </si>
  <si>
    <t>Illinois Office of the Governor</t>
  </si>
  <si>
    <t>Indiana Household Hazardous Waste Task Force</t>
  </si>
  <si>
    <t>Indiana Nursery and Landscape Association</t>
  </si>
  <si>
    <t>Institute for Business and Home Safety (IBHS)</t>
  </si>
  <si>
    <t>Instituto Nacional de la Pesca, Ensenada</t>
  </si>
  <si>
    <t>Jensen Community, SC</t>
  </si>
  <si>
    <t>Johnsburg Police Department (MCP) ,IL</t>
  </si>
  <si>
    <t>Joint Institute of Food Safety and Nutrition</t>
  </si>
  <si>
    <t>Keep Northern Illinois Beautiful</t>
  </si>
  <si>
    <t>Kitchen Table Climate Study Group of McClellanville, SC</t>
  </si>
  <si>
    <t>KSWW Radio, Aberdeen</t>
  </si>
  <si>
    <t>Washington State University, School of Earth and Environmental Sciences, College of Sciences (WSU)</t>
  </si>
  <si>
    <t>Western Washington University, Huxley College of the Environment (WWU)</t>
  </si>
  <si>
    <t>Aquatic Resources Division, Washington State Department of Natural Resources</t>
  </si>
  <si>
    <t>Birch Bay State Park, Washington State Parks and Recreation Commission</t>
  </si>
  <si>
    <t>California Natural Resources Agency</t>
  </si>
  <si>
    <t>California Office of the Governor</t>
  </si>
  <si>
    <t>Education for Environment and Sustainability, Office of the Superintendent of Public Instruction, State of Washington</t>
  </si>
  <si>
    <t>Marine Region, California Department of Fish and Game</t>
  </si>
  <si>
    <t>Nearshore Habitat Program, Washington State Department of Natural Resources</t>
  </si>
  <si>
    <t>North Inlet-Winyah Bay National Estuarine Research Reserve  (US DOC, NOAA, NOS, NERRS)</t>
  </si>
  <si>
    <t>Ocean Classroom Foundation</t>
  </si>
  <si>
    <t>Office of External Affairs (US DOC, NOAA)</t>
  </si>
  <si>
    <t>Oglsybe Police Dept. (MCP) ,IL</t>
  </si>
  <si>
    <t>Ottawa Police Dept. (MCP) ,IL</t>
  </si>
  <si>
    <t>Peru Police Dept. (MCP) ,IL</t>
  </si>
  <si>
    <t>Plantation Community, SC</t>
  </si>
  <si>
    <t>Pontiac High School</t>
  </si>
  <si>
    <t>Port of Delcambre, LA</t>
  </si>
  <si>
    <t>Prairie Rivers Network</t>
  </si>
  <si>
    <t>Prescription Pill and Drug Disposal Program (P2D2)</t>
  </si>
  <si>
    <t>Product Stewardship Institute</t>
  </si>
  <si>
    <t>Rechargeable Battery Recycling Corporation</t>
  </si>
  <si>
    <t>Reedsburg Police Dept. (MCP) – WI</t>
  </si>
  <si>
    <t>Renaissance Computing Institute (RENCI)</t>
  </si>
  <si>
    <t>River to River Coopertaive Weed Management Area</t>
  </si>
  <si>
    <t>Scientific Associates, LLC</t>
  </si>
  <si>
    <t>Sea Education Association</t>
  </si>
  <si>
    <t>Social and Environmental Research Institute</t>
  </si>
  <si>
    <t>South Carolina Shellfish Industry</t>
  </si>
  <si>
    <t>Southern Drawl Outfitters</t>
  </si>
  <si>
    <t>Southern University</t>
  </si>
  <si>
    <t>Streator Police Department (MCP) ,IL</t>
  </si>
  <si>
    <t>Surfside Beach, SC</t>
  </si>
  <si>
    <t>Tangipahoa Parish, LA</t>
  </si>
  <si>
    <t>The Lakes HOA, SC</t>
  </si>
  <si>
    <t>The Lowcountry Institute</t>
  </si>
  <si>
    <t>University of Auckland</t>
  </si>
  <si>
    <t>University of Connecticut, Dept of Natural Resources and the Environment</t>
  </si>
  <si>
    <t>University of Connecticut, Journalism Department</t>
  </si>
  <si>
    <t>University of Illinois</t>
  </si>
  <si>
    <t>University of Maryland Baltimore County</t>
  </si>
  <si>
    <t>Carolina's Integrated Sciences and Assessment Center</t>
  </si>
  <si>
    <t>Cary Institute of Ecosystem Studies</t>
  </si>
  <si>
    <t>Center for Disease Control and Prevention (CDC)</t>
  </si>
  <si>
    <t>Centers for Ocean Sciences Education Excellence, Great Lakes (COSEE)</t>
  </si>
  <si>
    <t>Chesapeake Bay Commission</t>
  </si>
  <si>
    <t>Chesapeake Research Consortium</t>
  </si>
  <si>
    <t>Chicago Metropolitan Agency for Planning</t>
  </si>
  <si>
    <t>Chicago Museum of Scence and Industry</t>
  </si>
  <si>
    <t>City of Mandeville, LA</t>
  </si>
  <si>
    <t>City of Waco, TX Water Utlities</t>
  </si>
  <si>
    <t>Colorado Division of Wildlife</t>
  </si>
  <si>
    <t>West Michigan Shoreline Regional Development Commission (WMSRDC)</t>
  </si>
  <si>
    <t>Westchester County, NY Health Department</t>
  </si>
  <si>
    <t>Winthrop Harbor Yacht Club</t>
  </si>
  <si>
    <t>Wisconsin Pharmaceuticals Working Group</t>
  </si>
  <si>
    <t>Washington State University, Department of Biology, School of Biological Sciences, College of Sciences (WSU)</t>
  </si>
  <si>
    <t>Washington State University Extension Clallam County (WSU)</t>
  </si>
  <si>
    <t>Washington State University Extension Island County (WSU)</t>
  </si>
  <si>
    <t>Washington State University Extension Jefferson County (WSU)</t>
  </si>
  <si>
    <t>Washington State University Extension Kitsap County (WSU)</t>
  </si>
  <si>
    <t>Washington State University Extension Mason County (WSU)</t>
  </si>
  <si>
    <t>Washington State University Extension San Juan County (WSU)</t>
  </si>
  <si>
    <t>Washington State University Extension Skagit County (WSU)</t>
  </si>
  <si>
    <t>Washington State University Extension Snohomish County (WSU)</t>
  </si>
  <si>
    <t>Washington State University Extension Thurston County (WSU)</t>
  </si>
  <si>
    <t>Washington State University Extension Whatcom County (WSU)</t>
  </si>
  <si>
    <t>Yorkville Police Dept./ Kendall Co. Solid Waste Dist. (MCP) ,IL</t>
  </si>
  <si>
    <t>Atlantic County Office of Cultural and Heritage Affairs</t>
  </si>
  <si>
    <t>Barnegat Bay Partnership</t>
  </si>
  <si>
    <t>Belmar Environmental Commission</t>
  </si>
  <si>
    <t>Bradley Beach Environmental Commission</t>
  </si>
  <si>
    <t>Borough of Belmar</t>
  </si>
  <si>
    <t>Cape May County 4-H Program</t>
  </si>
  <si>
    <t>Cumberland County Department of Planning and Development</t>
  </si>
  <si>
    <t>Island Beach State Park</t>
  </si>
  <si>
    <t>Jacques Cousteau National Estuary Research Reserve (US DOC, NOAA, NOS, NERRS)</t>
  </si>
  <si>
    <t>Louisiana Governor’s Office of Coastal Protection and Restoration</t>
  </si>
  <si>
    <t>Marine Biotechnology in N.C. (MARBIONC)</t>
  </si>
  <si>
    <t>Maryland Invasive Species Council</t>
  </si>
  <si>
    <t>Maryland Public Television</t>
  </si>
  <si>
    <t>Massachusetts Bay Community College</t>
  </si>
  <si>
    <t>McClennanville, SC</t>
  </si>
  <si>
    <t>Mendota Police Department (Medicine Collection Program (MCP)) ,IL</t>
  </si>
  <si>
    <t>Michigan Pharmacists Association</t>
  </si>
  <si>
    <t>Midway Fire Department, SC</t>
  </si>
  <si>
    <t>Myrtle Beach, SC</t>
  </si>
  <si>
    <t>Mystic Seaport</t>
  </si>
  <si>
    <t>National Aquarium in Baltimore Maryland</t>
  </si>
  <si>
    <t>Nature Conservancy, Indiana Chapter</t>
  </si>
  <si>
    <t>NOAA Climate Services (US DOC, NOAA)</t>
  </si>
  <si>
    <t>New Jersey Office of Information Technology</t>
  </si>
  <si>
    <t>New Jersey Office of Legislative Affairs</t>
  </si>
  <si>
    <t>New Jersey Lighthouse Society</t>
  </si>
  <si>
    <t>New York/New Jersey Harbor Estuary Program</t>
  </si>
  <si>
    <t>Ocean County Cultural and Heritage Commission</t>
  </si>
  <si>
    <t>Ocean County Department of Planning</t>
  </si>
  <si>
    <t>Ocean County Department of Public Affairs and Tourism</t>
  </si>
  <si>
    <t>South Jersey Ports Corporation</t>
  </si>
  <si>
    <t>Southern Mississippi Planning and   Development District</t>
  </si>
  <si>
    <t>North Atlantic Regional Team (US DOC, NOAA, NART)</t>
  </si>
  <si>
    <t>Institute for Water Resources (DoD, Army, USACE)</t>
  </si>
  <si>
    <t>Philadelphia District (DoD, Army, USACE)</t>
  </si>
  <si>
    <t>New York District (DoD, Army, USACE)</t>
  </si>
  <si>
    <t>Cape May Plant Materials Center (USDA)</t>
  </si>
  <si>
    <t>Association for New Jersey Environmental Educators</t>
  </si>
  <si>
    <t>Future City Inc.</t>
  </si>
  <si>
    <t>Jenkinson’s Aquarium</t>
  </si>
  <si>
    <t>Liberty Science Center</t>
  </si>
  <si>
    <t>Metropolitan Waterfront Alliance</t>
  </si>
  <si>
    <t>Mid-Atlantic Center for the Arts</t>
  </si>
  <si>
    <t>Monmouth County Arts Council</t>
  </si>
  <si>
    <t>New Jersey Audubon Society</t>
  </si>
  <si>
    <t>New Jersey Historical Society</t>
  </si>
  <si>
    <t>Sandy Hook Foundation</t>
  </si>
  <si>
    <t>Seaboard Fisheries Institute</t>
  </si>
  <si>
    <t>Shark River Cleanup Coalition</t>
  </si>
  <si>
    <t>Star’s Challenge</t>
  </si>
  <si>
    <t>Brookdale Community College</t>
  </si>
  <si>
    <t>Burlington County College</t>
  </si>
  <si>
    <t>The College of New Jersey</t>
  </si>
  <si>
    <t>County College of Morris</t>
  </si>
  <si>
    <t>Cumberland County College</t>
  </si>
  <si>
    <t>Forrestdale School</t>
  </si>
  <si>
    <t>Kean University</t>
  </si>
  <si>
    <t>Linden Public Schools</t>
  </si>
  <si>
    <t>Manalapan-Englishtown School District</t>
  </si>
  <si>
    <t>Marine Academy of Science and Technology</t>
  </si>
  <si>
    <t>University of Maryland Department of Geography (UMD)</t>
  </si>
  <si>
    <t>University of Maryland Extension (UMD)</t>
  </si>
  <si>
    <t>Center for Urban and Environmental Education (CUERE)</t>
  </si>
  <si>
    <t>US Coast Guard Station Bellingham (US DHS, USCG)</t>
  </si>
  <si>
    <t>US Coast Guard Station Neah Bay (US DHS, USCG)</t>
  </si>
  <si>
    <t>US Coast Guard Station Port Angeles (US DHS, USCG)</t>
  </si>
  <si>
    <t>US Coast Guard Station Quillayute River (US DHS, USCG)</t>
  </si>
  <si>
    <t>US Coast Guard Station Seattle (US DHS, USCG)</t>
  </si>
  <si>
    <t>Village of Wilmette</t>
  </si>
  <si>
    <t>State of Washington Department of Community, Trade and Economic Development (WA CTED)</t>
  </si>
  <si>
    <t>Washington State Department of Parks and Recreation</t>
  </si>
  <si>
    <t>Urban Coast Institute at Monmouth University</t>
  </si>
  <si>
    <t>Sea Grant Climate Network</t>
  </si>
  <si>
    <t>Atlantic Capes Fisheries</t>
  </si>
  <si>
    <t>Bahrs Landing and Seafood Restaurant</t>
  </si>
  <si>
    <t>Clear into the Future: A duPont</t>
  </si>
  <si>
    <t>Delaware Estuary Initiative</t>
  </si>
  <si>
    <t>Global Marine Terminals</t>
  </si>
  <si>
    <t>H.S. Concessions, Inc.</t>
  </si>
  <si>
    <t>Leckner Consulting</t>
  </si>
  <si>
    <t>Lobster House Restaurant</t>
  </si>
  <si>
    <t>Marine Trades Association</t>
  </si>
  <si>
    <t>Merck Pharmaceutical</t>
  </si>
  <si>
    <t>Najarian Associates</t>
  </si>
  <si>
    <t>New Jersey Natural Gas</t>
  </si>
  <si>
    <t>New York Container Terminal</t>
  </si>
  <si>
    <t>New York Shipping Association, Inc.</t>
  </si>
  <si>
    <t>Viking Village</t>
  </si>
  <si>
    <t>Western Association of Food and Drug Officials</t>
  </si>
  <si>
    <t>Charleston, SC</t>
  </si>
  <si>
    <t>Charleston County, SC</t>
  </si>
  <si>
    <t>Beaufort County, SC</t>
  </si>
  <si>
    <t>Georgetown County, SC</t>
  </si>
  <si>
    <t>Mount Pleasant, SC</t>
  </si>
  <si>
    <t>Berkeley County, SC</t>
  </si>
  <si>
    <t>Dorchester County, SC</t>
  </si>
  <si>
    <t>Jasper County, SC</t>
  </si>
  <si>
    <t>Colleton County, SC</t>
  </si>
  <si>
    <t>North Charleston, SC</t>
  </si>
  <si>
    <t>Atlantic Beach, SC</t>
  </si>
  <si>
    <t>Ridgeland, SC</t>
  </si>
  <si>
    <t>Georgetown, SC</t>
  </si>
  <si>
    <t>Hardeeville, SC</t>
  </si>
  <si>
    <t>Bluffton, SC</t>
  </si>
  <si>
    <t>Beaufort, SC</t>
  </si>
  <si>
    <t>Meggett, SC</t>
  </si>
  <si>
    <t>Hollywood, SC</t>
  </si>
  <si>
    <t>Ravenel, SC</t>
  </si>
  <si>
    <t>Folly Beach, SC</t>
  </si>
  <si>
    <t>Kiawah Island, SC</t>
  </si>
  <si>
    <t>Edisto Island, SC</t>
  </si>
  <si>
    <t>Edisto Beach, SC</t>
  </si>
  <si>
    <t>Sullivan's Island, SC</t>
  </si>
  <si>
    <t>Isle of Palms, SC</t>
  </si>
  <si>
    <t>Awendaw, SC</t>
  </si>
  <si>
    <t>Andrews, SC</t>
  </si>
  <si>
    <t>Pawley's Island, SC</t>
  </si>
  <si>
    <t>Seabrook Island, SC</t>
  </si>
  <si>
    <t>Hilton Head, SC</t>
  </si>
  <si>
    <t>Port Royal, SC</t>
  </si>
  <si>
    <t>Summerville, SC</t>
  </si>
  <si>
    <t>Walterboro, SC</t>
  </si>
  <si>
    <t>Conway, SC</t>
  </si>
  <si>
    <t>Charleston Water System</t>
  </si>
  <si>
    <t>Duke Energy Foundation</t>
  </si>
  <si>
    <t>Lowcountry Cruises</t>
  </si>
  <si>
    <t>Mount Pleasant Water Works</t>
  </si>
  <si>
    <t>Walmart Market #34</t>
  </si>
  <si>
    <t>Charleston Waterkeeper</t>
  </si>
  <si>
    <t>Michaux Conservancy</t>
  </si>
  <si>
    <t>Maryland Aquaculture Coordinating Council</t>
  </si>
  <si>
    <t>Maryland Aquaculture Plant Nursery Industry</t>
  </si>
  <si>
    <t>Trade Adjustment Act (US DOL, ETA)</t>
  </si>
  <si>
    <t>Mid-Atlantic Regional Association Coastal Ocean Observing System (MARACOOS)</t>
  </si>
  <si>
    <t>Monmouth County Department of Economic Development and Tourism</t>
  </si>
  <si>
    <t>Monmouth County Health Department</t>
  </si>
  <si>
    <t>Neptune Environmental Commission</t>
  </si>
  <si>
    <t>New Jersey Department of Environmental Protection, Coastal Management Program (NJ DEP)</t>
  </si>
  <si>
    <t>New Jersey Department of Health and Senior Services (NJ DHSS)</t>
  </si>
  <si>
    <t>New Jersey Department of Transportation, Office of Maritime Resources (NJ DOT)</t>
  </si>
  <si>
    <t>New Jersey Division of Parks and Forestry (NJ DPF)</t>
  </si>
  <si>
    <t>New Jersey Division of Travel and Tourism (NJ DTT)</t>
  </si>
  <si>
    <t>Renaissance Computing Institute Engagement Center, East Carolina University (ECU)</t>
  </si>
  <si>
    <t>Elon University</t>
  </si>
  <si>
    <t>Center for Marine Sciences and Technology, North Carolina State University (NCSU)</t>
  </si>
  <si>
    <t>Solar Center, North Carolina State University (NCSU)</t>
  </si>
  <si>
    <t>University of North Carolina, Institute for Marine Sciences (UNC)</t>
  </si>
  <si>
    <t>Highly Migratory Species Division (US DOC, NOAA, NMFS, HMS)</t>
  </si>
  <si>
    <t>Stuttgart National Aquaculture Research Center (USDA, ARS)</t>
  </si>
  <si>
    <t>US Marine Corps Base Camp Lejeune (US DOD, Marines)</t>
  </si>
  <si>
    <t>Artesian Aquafarms LLC</t>
  </si>
  <si>
    <t>Little River Trails Aquaculture</t>
  </si>
  <si>
    <t>Moffatt and Nichol Engineering</t>
  </si>
  <si>
    <t>Albemarle Resource Conservation &amp; Development Council</t>
  </si>
  <si>
    <t>Atlantic Beach Chamber of Commerce</t>
  </si>
  <si>
    <t>Bald Head Island Chamber of Commerce</t>
  </si>
  <si>
    <t>Brunswick County Chamber of Commerce</t>
  </si>
  <si>
    <t>Camden County Schools</t>
  </si>
  <si>
    <t>Carolina Beach Chamber of Commerce</t>
  </si>
  <si>
    <t>Carteret County Beach Commission</t>
  </si>
  <si>
    <t>Currituck County Chamber of Commerce</t>
  </si>
  <si>
    <t>Dare County Chamber of Commerce</t>
  </si>
  <si>
    <t>Dare County Schools</t>
  </si>
  <si>
    <t>Down East Carteret County communities</t>
  </si>
  <si>
    <t>Hatteras Island communities</t>
  </si>
  <si>
    <t>Hyde County Chamber of Commerce</t>
  </si>
  <si>
    <t>Kure Beach Chamber of Commerce</t>
  </si>
  <si>
    <t>North Carolina Department of Environment and Natural Resources, North Carolina Coastal Habitat Protection Plan (NC DENR)</t>
  </si>
  <si>
    <t>North Carolina Department of Environment and Natural Resources, North Carolina Coastal Hazards Science Panel (NC DENR)</t>
  </si>
  <si>
    <t>University of Western Ontario</t>
  </si>
  <si>
    <t>Humboldt Area Saltwater Anglers</t>
  </si>
  <si>
    <t>North Carolina Department of Cultural Resources, North Carolina Underwater Archaeology Branch</t>
  </si>
  <si>
    <t>Marine Academy of Technology and Environmental Studies</t>
  </si>
  <si>
    <t>Middlesex County College</t>
  </si>
  <si>
    <t>Monmouth University</t>
  </si>
  <si>
    <t>New Jersey City University</t>
  </si>
  <si>
    <t>Ocean County College</t>
  </si>
  <si>
    <t>Richard Stockton College of New Jersey</t>
  </si>
  <si>
    <t>Richard Stockton College Coastal Resource Center</t>
  </si>
  <si>
    <t>Rider University</t>
  </si>
  <si>
    <t>Rowan University</t>
  </si>
  <si>
    <t>Rutgers University Marine Field Station (RUMFS)</t>
  </si>
  <si>
    <t>Water Resources Institute, Rutgers University</t>
  </si>
  <si>
    <t>Institute of Marine and Coastal Sciences, Rutgers University</t>
  </si>
  <si>
    <t>Seton Hall University</t>
  </si>
  <si>
    <t>Union County College</t>
  </si>
  <si>
    <t>William Patterson University</t>
  </si>
  <si>
    <t>NOAA Integrated Data and Environmental Applications (IDEA) Center</t>
  </si>
  <si>
    <t>Pacific Climate Information System (PaCIS)</t>
  </si>
  <si>
    <t>Pacific Risk Management Ohana (PRiMO)</t>
  </si>
  <si>
    <t>International Resources Group</t>
  </si>
  <si>
    <t>University of Hawaii Joint Institute of Marine and Atmospheric Research (JIMAR)</t>
  </si>
  <si>
    <t>Coastal Storms Program (US DOC, NOAA, NOS, SCS, CSP)</t>
  </si>
  <si>
    <t>Pacific Marine Life Foundation</t>
  </si>
  <si>
    <t>University of Hawaii at Manoa Hawaiinuiakea School of Hawaiian Knowledge (UHM)</t>
  </si>
  <si>
    <t>University of Hawaii at Manoa Department of Urban and Regional Planning (UHM)</t>
  </si>
  <si>
    <t>University of Hawaii William S. Richardson Law School (UH)</t>
  </si>
  <si>
    <t>Louisiana Governor’s Office of Homeland Security and Emergency Planning (GOHSEP)</t>
  </si>
  <si>
    <t>British Petroleum (BP)</t>
  </si>
  <si>
    <t>Louisiana Board of Regents</t>
  </si>
  <si>
    <t>Indiana Soybean Alliance</t>
  </si>
  <si>
    <t>Indiana Board of Animal Health</t>
  </si>
  <si>
    <t>Indiana Cooperative Development Center</t>
  </si>
  <si>
    <t>Kwame Nkrumah University of Science and Technology, Ghana</t>
  </si>
  <si>
    <t>Ministry of Fisheries, Ghana</t>
  </si>
  <si>
    <t>Kenyatta University, Kenya</t>
  </si>
  <si>
    <t>Moi University, Kenya</t>
  </si>
  <si>
    <t>Ministry of Fisheries – Aquaculture Development Directorate, Kenya</t>
  </si>
  <si>
    <t>Sokoine University of Agriculture, Tanzania</t>
  </si>
  <si>
    <t>Ministry of Natural Resources and Tourism, Aquaculture Development Division, Tanzania</t>
  </si>
  <si>
    <t>University of Arkansas at Pine Bluff</t>
  </si>
  <si>
    <t>Coastal Wetland Planning, Protection and Restoration Act (CWPPRA)</t>
  </si>
  <si>
    <t>North Bay Environmental Education</t>
  </si>
  <si>
    <t>University of Arkansas Risk Management Center</t>
  </si>
  <si>
    <t>St. Mary Parish, LA</t>
  </si>
  <si>
    <t>Vermilion Parish, LA</t>
  </si>
  <si>
    <t>Lowcountry Earthforce</t>
  </si>
  <si>
    <t>Congress for the New Urbanism-Carolinas</t>
  </si>
  <si>
    <t>Urban Land Institute-South Carolina</t>
  </si>
  <si>
    <t>US Green Building Council, South Carolina Chapter</t>
  </si>
  <si>
    <t>South Carolina Department of Archives and History</t>
  </si>
  <si>
    <t>Carolina Clear</t>
  </si>
  <si>
    <t>Charleston County Project Impact</t>
  </si>
  <si>
    <t>Ashley-Cooper Stormwater Education Consortium</t>
  </si>
  <si>
    <t>Coastal Waccamaw Stormwater Education Consortium</t>
  </si>
  <si>
    <t>PlaceMatters</t>
  </si>
  <si>
    <t>Urban Land Institute</t>
  </si>
  <si>
    <t>Center for Natural Hazards Research, East Carolina University (ECU)</t>
  </si>
  <si>
    <t>Center for Sustainable Tourism, East Carolina University (ECU)</t>
  </si>
  <si>
    <t>Aquaculture Research Station (LSU)</t>
  </si>
  <si>
    <t>Floating Islands Environmental Solutions</t>
  </si>
  <si>
    <t>Louisiana Crawfish Promotion and Research Board</t>
  </si>
  <si>
    <t>Louisiana Crawfish Farmers Association</t>
  </si>
  <si>
    <t>Louisiana Seafood Promotion and Marketing Board</t>
  </si>
  <si>
    <t>Operation Blessing</t>
  </si>
  <si>
    <t>Mission-Aransas National Estuarine Research Reserve (US DOC, NOAA, NOS, NERRS)</t>
  </si>
  <si>
    <t>The McIlhenny Company</t>
  </si>
  <si>
    <t>National Association of Attorneys General (NAAG)</t>
  </si>
  <si>
    <t>North Pacific Landscape Conservation Cooperative</t>
  </si>
  <si>
    <t>Pacific Coast Fish, Wildlife and Wetlands Restoration Association</t>
  </si>
  <si>
    <t>Humboldt County Resource Conservation District</t>
  </si>
  <si>
    <t>Biological Conservation</t>
  </si>
  <si>
    <t>Biospherics P/L – Australia</t>
  </si>
  <si>
    <t>California State University, East Bay (CSUEB)</t>
  </si>
  <si>
    <t>California State University, Northridge (CSUN)</t>
  </si>
  <si>
    <t>California State University, Sacramento (CSU)</t>
  </si>
  <si>
    <t>California State University, Stanislaus (CSU)</t>
  </si>
  <si>
    <t>Camp SEA Lab</t>
  </si>
  <si>
    <t>Center for Marine Social Sciences</t>
  </si>
  <si>
    <t>Central Coast Sportfishing</t>
  </si>
  <si>
    <t>Chris’ Fishing Trips</t>
  </si>
  <si>
    <t>Coastal Ecosystem Institute of Northern California</t>
  </si>
  <si>
    <t>Commonwealth Scientific and Industrial Research Organization – Australia</t>
  </si>
  <si>
    <t>Fishermen's Marketing Association</t>
  </si>
  <si>
    <t>Fishwell Consulting – Australia</t>
  </si>
  <si>
    <t>Golden Marine Consulting</t>
  </si>
  <si>
    <t>GSGislason and Associated, Ltd – Canada</t>
  </si>
  <si>
    <t>H/V Fiesta</t>
  </si>
  <si>
    <t>Huli Cat Sportfishing &amp; Charter Boat</t>
  </si>
  <si>
    <t>FV Leslie and Jessica</t>
  </si>
  <si>
    <t>FV Capt. Lee</t>
  </si>
  <si>
    <t>FV Ella Christine</t>
  </si>
  <si>
    <t>International Food Protection Training Institute</t>
  </si>
  <si>
    <t>Monterey County Office of Education</t>
  </si>
  <si>
    <t>Monterey Maritime Museum</t>
  </si>
  <si>
    <t>Mattamuskeet High School</t>
  </si>
  <si>
    <t>Ocean Isle Beach Chamber of Commerce</t>
  </si>
  <si>
    <t>Ocracoke Island community</t>
  </si>
  <si>
    <t>Pender County Chamber of Commerce</t>
  </si>
  <si>
    <t>Topsail Island Chamber of Commerce</t>
  </si>
  <si>
    <t>Association of Mexicans in North Carolina</t>
  </si>
  <si>
    <t>North Carolina Rural Economic Development Center Inc.</t>
  </si>
  <si>
    <t>Ocracoke Foundation</t>
  </si>
  <si>
    <t>Saltwaterconnections.org</t>
  </si>
  <si>
    <t>Z Smith Reynolds Foundation</t>
  </si>
  <si>
    <t>International Commission for the Conservation of Atlantic Tunas (ICCAT)</t>
  </si>
  <si>
    <t>Pacific Islands Ocean Observing System (PiOOS)</t>
  </si>
  <si>
    <t>East-West Center</t>
  </si>
  <si>
    <t>University of Hawaii College of Education (UH)</t>
  </si>
  <si>
    <t>Northeast Underwater Research Technology and Education Center (NURTEC)</t>
  </si>
  <si>
    <t>Goodwin College</t>
  </si>
  <si>
    <t>Cantho University, Vietnam</t>
  </si>
  <si>
    <t>Inland Fisheries Research &amp; Development Institute, Cambodia</t>
  </si>
  <si>
    <t>Town of Mansfield, CT</t>
  </si>
  <si>
    <t>City of Bridgeport, CT</t>
  </si>
  <si>
    <t>University of Connecticut, Department of Marine Sciences (UCONN)</t>
  </si>
  <si>
    <t>Sound School (New Haven, CT)</t>
  </si>
  <si>
    <t>Noank Aquaculture Cooperative (Groton, CT)</t>
  </si>
  <si>
    <t>Town of Groton, CT</t>
  </si>
  <si>
    <t>Connecticut BASS Federation (CT)</t>
  </si>
  <si>
    <t>National BASS Federation</t>
  </si>
  <si>
    <t>Museum of Natural History, NY</t>
  </si>
  <si>
    <t>Connecticut Marine Trades Association</t>
  </si>
  <si>
    <t>Eightmile River Wild &amp; Scenic Watershed</t>
  </si>
  <si>
    <t>American Museum of Natural History (NY)</t>
  </si>
  <si>
    <t>Henry Ford Health System</t>
  </si>
  <si>
    <t>Cuyahoga County Department of Health</t>
  </si>
  <si>
    <t>Great Lakes Regional Water Program</t>
  </si>
  <si>
    <t>Association of Natural Resources Extension Professionals, Ohio Chapter</t>
  </si>
  <si>
    <t>Bay View Yacht Club</t>
  </si>
  <si>
    <t>Lorain Sailing &amp; Yacht Club</t>
  </si>
  <si>
    <t>Ashtabula Yacht Club</t>
  </si>
  <si>
    <t>Emerald Necklace Marina</t>
  </si>
  <si>
    <t>Geneva State Park Marina</t>
  </si>
  <si>
    <t>Catawba Island Club</t>
  </si>
  <si>
    <t>Ohio Board of Regents</t>
  </si>
  <si>
    <t>Office of Development, Ohio State University (OSU)</t>
  </si>
  <si>
    <t>Mid-Atlantic Water Quality Program</t>
  </si>
  <si>
    <t>Environmental Science Education Program</t>
  </si>
  <si>
    <t>Maryland Department of Health (MD DoH)</t>
  </si>
  <si>
    <t>Maryland Department of Juvenile Services</t>
  </si>
  <si>
    <t>West Virginia University (WVU)</t>
  </si>
  <si>
    <t>Grand Isle County Natural Resources Conservation District</t>
  </si>
  <si>
    <t>Northeastern Regional Aquaculture Center</t>
  </si>
  <si>
    <t>NOAA Cooperative Oxford Lab (US DOC, NOAA, NOS, NCCOS)</t>
  </si>
  <si>
    <t>Oyster Recovery Partnership</t>
  </si>
  <si>
    <t>Collaborative for Land Use Education (CLUE)</t>
  </si>
  <si>
    <t>St. Tammany Parish, LA</t>
  </si>
  <si>
    <t>Plaquemines Parish, LA</t>
  </si>
  <si>
    <t>St. Bernard Parish, LA</t>
  </si>
  <si>
    <t>Orleans Parish, LA</t>
  </si>
  <si>
    <t>St. Martin Parish, LA</t>
  </si>
  <si>
    <t>Lafayette Parish, LA</t>
  </si>
  <si>
    <t>Terrebonne Parish, LA</t>
  </si>
  <si>
    <t>Lafourche Parish, LA</t>
  </si>
  <si>
    <t>Cameron Parish, LA</t>
  </si>
  <si>
    <t>Assumption Parish, LA</t>
  </si>
  <si>
    <t>Jefferson Parish, LA</t>
  </si>
  <si>
    <t>Louisiana Department of Health and Hospitals (LA)</t>
  </si>
  <si>
    <t>New Orleans City Park</t>
  </si>
  <si>
    <t>AmeriCorps</t>
  </si>
  <si>
    <t>Louisiana Catfish Grower’s Association</t>
  </si>
  <si>
    <t>Fish America</t>
  </si>
  <si>
    <t>Market Umbrella</t>
  </si>
  <si>
    <t>Mississippi Farmers Market</t>
  </si>
  <si>
    <t>Greater New Orleans Foundation</t>
  </si>
  <si>
    <t>Providence College</t>
  </si>
  <si>
    <t>National Ocean Partnership Program (NOPP)</t>
  </si>
  <si>
    <t>Prince Charitable Trust</t>
  </si>
  <si>
    <t>Rhode Island Foundation (RI)</t>
  </si>
  <si>
    <t>van Bueren Trusts</t>
  </si>
  <si>
    <t>Quonsett Development Corp.</t>
  </si>
  <si>
    <t>Rhode Island Rural Development (RI)</t>
  </si>
  <si>
    <t>Elsevier</t>
  </si>
  <si>
    <t>Aquaculture Development Committee (CA DFG)</t>
  </si>
  <si>
    <t>Regional Aquaculture Coordinator (US DOC, NOAA, NMFS)</t>
  </si>
  <si>
    <t>New Hampshire Agricultural Experiment Station</t>
  </si>
  <si>
    <t>Northeast Consortium</t>
  </si>
  <si>
    <t>Oregon Wave Energy Trust</t>
  </si>
  <si>
    <t>Weyerhaeuser Company</t>
  </si>
  <si>
    <t>Oregon Community Foundation</t>
  </si>
  <si>
    <t>Ecological Research &amp; Development Inc</t>
  </si>
  <si>
    <t>Swansea University, United Kingdom</t>
  </si>
  <si>
    <t>Davis Foundation</t>
  </si>
  <si>
    <t>Maine Community Foundation</t>
  </si>
  <si>
    <t>Town of Kennebunk, ME</t>
  </si>
  <si>
    <t>Town of Ogunquit, ME</t>
  </si>
  <si>
    <t>Town of Saco, ME</t>
  </si>
  <si>
    <t>Town of Sacarborough, ME</t>
  </si>
  <si>
    <t>Town of South Portland, ME</t>
  </si>
  <si>
    <t>Town of Wells, ME</t>
  </si>
  <si>
    <t>National Fisherman</t>
  </si>
  <si>
    <t>National Marine Manufacturers Association</t>
  </si>
  <si>
    <t>Recreational Boat and Fishing Foundation</t>
  </si>
  <si>
    <t>States Organization for Boating Access</t>
  </si>
  <si>
    <t>Schoodic Education and Research Center</t>
  </si>
  <si>
    <t>Maine Cooperative Fish and Wildlife Research Unit</t>
  </si>
  <si>
    <t>City of Brewer, ME</t>
  </si>
  <si>
    <t>Town of Orrington, ME</t>
  </si>
  <si>
    <t>Micro Technologies</t>
  </si>
  <si>
    <t>Maine Health Laboratory</t>
  </si>
  <si>
    <t>Farm Service Agency (USDA)</t>
  </si>
  <si>
    <t>Northeast Center for Risk Management Education</t>
  </si>
  <si>
    <t>K2 Family Foundation</t>
  </si>
  <si>
    <t>FV Skipper</t>
  </si>
  <si>
    <t>Vermont Cooperative Fish and Wildlife Research Unit (US DOI, USGS)</t>
  </si>
  <si>
    <t>Middle Peninsula Chesapeake Bay Public Access Authority</t>
  </si>
  <si>
    <t>Urban Harbors Institute</t>
  </si>
  <si>
    <t>Town of York Harbor, ME</t>
  </si>
  <si>
    <t>Coastal Enterprises, Inc</t>
  </si>
  <si>
    <t>Maine Working Waterfront Coalition</t>
  </si>
  <si>
    <t>New Zealand Seafood Industry Council Ltd</t>
  </si>
  <si>
    <t>North Coast Fishing Alliance</t>
  </si>
  <si>
    <t>Oxnard City Corps</t>
  </si>
  <si>
    <t>Patriot Sportfishing</t>
  </si>
  <si>
    <t>Photoscience</t>
  </si>
  <si>
    <t>Robust Decisions, Inc.</t>
  </si>
  <si>
    <t>San Diego Watermen’s Association</t>
  </si>
  <si>
    <t>San Francisco Bay National Estuarine Research Reserve (US DOC, NOAA, NOS, NERRS)</t>
  </si>
  <si>
    <t>Sea Fish Industry Authority</t>
  </si>
  <si>
    <t>Southern Fisheries Centre – Australia</t>
  </si>
  <si>
    <t>Trophia Ltd – New Zealand</t>
  </si>
  <si>
    <t>University of California, Davis, Agriculture and Natural Resources (UC Davis)</t>
  </si>
  <si>
    <t>Morris Animal Foundation</t>
  </si>
  <si>
    <t>Maine Department of Revenue Services</t>
  </si>
  <si>
    <t>Burnstein Shur Attorneys</t>
  </si>
  <si>
    <t>Maine Coast Heritage Trust</t>
  </si>
  <si>
    <t>Calendar Islands Lobster Company</t>
  </si>
  <si>
    <t>Brook Street Family Literacy Center</t>
  </si>
  <si>
    <t>Burlington Board of Health</t>
  </si>
  <si>
    <t>Burlington City Department of Public Works</t>
  </si>
  <si>
    <t>Burlington Community Sailing Center</t>
  </si>
  <si>
    <t>Burlington Department of Parks and Recreation</t>
  </si>
  <si>
    <t>Camel's Hump Middle School</t>
  </si>
  <si>
    <t>Center for Technology - Essex</t>
  </si>
  <si>
    <t>Central Vermont Academy</t>
  </si>
  <si>
    <t>Central Vermont Catholic School</t>
  </si>
  <si>
    <t>Central Vermont Regional Planning Commission</t>
  </si>
  <si>
    <t>Champlain College</t>
  </si>
  <si>
    <t>Champlain Valley Union High School</t>
  </si>
  <si>
    <t>Chittenden County Regional Stormwater Education Program</t>
  </si>
  <si>
    <t>City of Burlington, VT</t>
  </si>
  <si>
    <t>City of Plattsburgh, NY</t>
  </si>
  <si>
    <t>City of South Burlington, VT</t>
  </si>
  <si>
    <t>City of St Albans, VT</t>
  </si>
  <si>
    <t>Colchester High School</t>
  </si>
  <si>
    <t>Colchester Middle School</t>
  </si>
  <si>
    <t>Craftsbury Academy</t>
  </si>
  <si>
    <t>Crossett Brook Middle School</t>
  </si>
  <si>
    <t>Currier Memorial School</t>
  </si>
  <si>
    <t>ECHO Lake Aquarium &amp; Science Center</t>
  </si>
  <si>
    <t>Edmunds Middle School</t>
  </si>
  <si>
    <t>Essex High School</t>
  </si>
  <si>
    <t>Folsom Educational and Community Center</t>
  </si>
  <si>
    <t>Franklin County Natural Resources Conservation District</t>
  </si>
  <si>
    <t>Franklin County Watershed Association</t>
  </si>
  <si>
    <t>Friends of Burlington Community Gardens</t>
  </si>
  <si>
    <t>Friends of the Mad River</t>
  </si>
  <si>
    <t>Friends of the Winooski River</t>
  </si>
  <si>
    <t>Organized Village of Kake</t>
  </si>
  <si>
    <t>Ounalashka Corporation</t>
  </si>
  <si>
    <t>Petersburg Public Library</t>
  </si>
  <si>
    <t>Green Lawn Coalition</t>
  </si>
  <si>
    <t>Green Mountain College (GMC)</t>
  </si>
  <si>
    <t>Hanover Garden Club</t>
  </si>
  <si>
    <t>Hazen Union High School</t>
  </si>
  <si>
    <t>Hilltop Montessori</t>
  </si>
  <si>
    <t>Homespun Hands On Homeschoolers</t>
  </si>
  <si>
    <t>Hunt Middle School</t>
  </si>
  <si>
    <t>Baltimore Watershed Partnership</t>
  </si>
  <si>
    <t>Hudson River Foundation</t>
  </si>
  <si>
    <t>University of Maryland Center for Environmental Science, Appalachian Laboratory (UMD)</t>
  </si>
  <si>
    <t>Washington and Lee University</t>
  </si>
  <si>
    <t>The Woods Hole Research Center</t>
  </si>
  <si>
    <t>Sassafra River Foundation</t>
  </si>
  <si>
    <t>University of Maryland Center for Environmental Science,  Institue of Marine and Environmental Technology (UMD)</t>
  </si>
  <si>
    <t>Chapman University</t>
  </si>
  <si>
    <t>Save Bristol Harbor</t>
  </si>
  <si>
    <t>Narragansett Bay Commission</t>
  </si>
  <si>
    <t>Rhode Island Commercial Fisheries Research Foundation (RI)</t>
  </si>
  <si>
    <t>New York Cooperative Extension, Cornell</t>
  </si>
  <si>
    <t>North Hero School</t>
  </si>
  <si>
    <t>Northeast Aquatic Nuisance Species Panel (NEANS)</t>
  </si>
  <si>
    <t>Northfield High School</t>
  </si>
  <si>
    <t>Northwest Regional Planning Commission (NRPC)</t>
  </si>
  <si>
    <t>Northwoods Nature Center</t>
  </si>
  <si>
    <t>New York BASS Federation (NY)</t>
  </si>
  <si>
    <t>New York State Canal Corporation</t>
  </si>
  <si>
    <t>U.S. Senator Patrick Leahy - Vermont</t>
  </si>
  <si>
    <t>On the Rise Bakery</t>
  </si>
  <si>
    <t>Open Path Homeschooling Group</t>
  </si>
  <si>
    <t>Orwell Village School</t>
  </si>
  <si>
    <t>Otter Creek Natural Resorces Conservation District</t>
  </si>
  <si>
    <t>Pine Ridge School</t>
  </si>
  <si>
    <t>Plattsburgh North Country Chamber of Commerce</t>
  </si>
  <si>
    <t>Poultney Elementary School</t>
  </si>
  <si>
    <t>Poultney High School</t>
  </si>
  <si>
    <t>Poultney Mettowee Watershed Partnership</t>
  </si>
  <si>
    <t>Poultney-Mettowee Natural Resources Conservation District</t>
  </si>
  <si>
    <t>Project SOAR</t>
  </si>
  <si>
    <t>River Network</t>
  </si>
  <si>
    <t>Riverside Middle School</t>
  </si>
  <si>
    <t>Rubenstein Ecosystem Science Laboratory</t>
  </si>
  <si>
    <t>Rutland Natural Resources Conservation District</t>
  </si>
  <si>
    <t>Shelburne Farms</t>
  </si>
  <si>
    <t>St. Albans Area Watershed Association</t>
  </si>
  <si>
    <t>Lake Champlain Research Institute (LCRI) at the State University of New York (SUNY) Plattsburgh</t>
  </si>
  <si>
    <t>The Nature Conservancy, Vermont Chapter (TNC)</t>
  </si>
  <si>
    <t>University of Vermont (UVM) - Extension</t>
  </si>
  <si>
    <t>Town of St. Albans</t>
  </si>
  <si>
    <t>U-32 High School</t>
  </si>
  <si>
    <t>University of Vermont, Department of Education (UVM)</t>
  </si>
  <si>
    <t>University of Alaska Foundation and Office of Academic Affairs/</t>
  </si>
  <si>
    <t>University of Vermont, Master Gardener (UVM)</t>
  </si>
  <si>
    <t>University of Vermont, Rubenstein School of Environment and Natural Resources (UVM, RSENR)</t>
  </si>
  <si>
    <t>Vermont Agency of Agriculture</t>
  </si>
  <si>
    <t>Vermont Agency of Natural Resources</t>
  </si>
  <si>
    <t>University of Maine Law School and Center for Law and Innovation</t>
  </si>
  <si>
    <t>Surfrider Foundation, Maine Chapter</t>
  </si>
  <si>
    <t>Senator George J. Mitchell Center</t>
  </si>
  <si>
    <t>Maine State Legislature</t>
  </si>
  <si>
    <t>Scallop Advisory Council (ME)</t>
  </si>
  <si>
    <t>Town of Lincolnville, ME</t>
  </si>
  <si>
    <t>Virginia State Legislature</t>
  </si>
  <si>
    <t>U.S. Representative Chellie Pingree - Maine</t>
  </si>
  <si>
    <t>Town of Camden, ME</t>
  </si>
  <si>
    <t>Ocean Renewable Power Company</t>
  </si>
  <si>
    <t>Center for Ecological Research</t>
  </si>
  <si>
    <t>Downeast Resource Conservation and Development (USDA)</t>
  </si>
  <si>
    <t>Sunrise County Economic Council</t>
  </si>
  <si>
    <t>Williston Central School</t>
  </si>
  <si>
    <t>Winooski Middle School</t>
  </si>
  <si>
    <t>Winooski Natural Resources Conservation District</t>
  </si>
  <si>
    <t>Winooski Valley Park District</t>
  </si>
  <si>
    <t>Woodside Juvenile Rehabilitation Center</t>
  </si>
  <si>
    <t>YWCA of Vermont</t>
  </si>
  <si>
    <t>National Marine Sanctuary Foundation</t>
  </si>
  <si>
    <t>Binational Agriculture Research &amp; Development (BARD)</t>
  </si>
  <si>
    <t>Center for a Sustainable Future</t>
  </si>
  <si>
    <t>Hawaii County</t>
  </si>
  <si>
    <t>Hawaii Shellfish LLC</t>
  </si>
  <si>
    <t>Hawaii Tourism Authority</t>
  </si>
  <si>
    <t>Maui County</t>
  </si>
  <si>
    <t>Maui Jim Sunglasses</t>
  </si>
  <si>
    <t>Richard Gushman</t>
  </si>
  <si>
    <t>Sustain Hawaii</t>
  </si>
  <si>
    <t>Western Indian Ocean Marine Sciences Association</t>
  </si>
  <si>
    <t>Santa Monica Seafoods</t>
  </si>
  <si>
    <t>Alaska Marine Mammal Stranding Network (US DOC, NOAA, NMFS)</t>
  </si>
  <si>
    <t>Alaska Cooperative Extension Service</t>
  </si>
  <si>
    <t>Alaska Native Tribal Health Consortium</t>
  </si>
  <si>
    <t>Alutiiq Museum</t>
  </si>
  <si>
    <t>Arliss Sturgulewski, former state senator</t>
  </si>
  <si>
    <t>Bristol Bay Borough</t>
  </si>
  <si>
    <t>Chugach Heritage Foundation</t>
  </si>
  <si>
    <t>City of Homer, AK</t>
  </si>
  <si>
    <t>City of Ketchikan, AK</t>
  </si>
  <si>
    <t>City of Koyukuk, AK</t>
  </si>
  <si>
    <t>City of Unalakleet, AK</t>
  </si>
  <si>
    <t>Cook Inlet Regional Citizens Advisory Council</t>
  </si>
  <si>
    <t>Future Farmers of America, Alaska Chapter</t>
  </si>
  <si>
    <t>Kake Tribal</t>
  </si>
  <si>
    <t>Kodiak Filipino Women’s Council</t>
  </si>
  <si>
    <t>Kodiak Women’s Resource and Crisis Center</t>
  </si>
  <si>
    <t>Museum of the Aleutians</t>
  </si>
  <si>
    <t>Ninilchik Natives Association</t>
  </si>
  <si>
    <t>North Slope Science Initiative</t>
  </si>
  <si>
    <t>Indiana Historical Society – Lake County</t>
  </si>
  <si>
    <t>Port Graham Village Council</t>
  </si>
  <si>
    <t>Pratt Museum</t>
  </si>
  <si>
    <t>Quinhagak Village Corporation</t>
  </si>
  <si>
    <t>Senator Joe Thomas, Alaska Legislature</t>
  </si>
  <si>
    <t>The Imaginarium Science Discovery Center</t>
  </si>
  <si>
    <t>Lake Champlain Basin Program (LCBP)</t>
  </si>
  <si>
    <t>Lake Champlain Chapter of Trout Unlimited</t>
  </si>
  <si>
    <t>Lake Champlain Committee (LCC)</t>
  </si>
  <si>
    <t>Lake St. Catherine’s Home Owners Association</t>
  </si>
  <si>
    <t>Lamoille County Natural Resources Conservation District</t>
  </si>
  <si>
    <t>Lamoille Union High School</t>
  </si>
  <si>
    <t>Lamoille Union Middle School</t>
  </si>
  <si>
    <t>Maine Cooperative Extension Service</t>
  </si>
  <si>
    <t>Marlboro College</t>
  </si>
  <si>
    <t>Missisquoi River Basin Association</t>
  </si>
  <si>
    <t>Mount Anthony Union High School</t>
  </si>
  <si>
    <t>Mount Mansfield Union High School</t>
  </si>
  <si>
    <t>Copper River Seafoods</t>
  </si>
  <si>
    <t>Copper River/Prince William Sound Marketing Association</t>
  </si>
  <si>
    <t>Dan Hull, F/V Gretchen S</t>
  </si>
  <si>
    <t>Don Cornelius</t>
  </si>
  <si>
    <t>Dr. Quentin Fong</t>
  </si>
  <si>
    <t>Friends of Petersburg Libraries</t>
  </si>
  <si>
    <t>Gastineau Guiding Service</t>
  </si>
  <si>
    <t>Henry Mitchell, Fisheries Consultant</t>
  </si>
  <si>
    <t>Integrated Marine Systems</t>
  </si>
  <si>
    <t>Kachemak Bay Gear Shed</t>
  </si>
  <si>
    <t>Kachemak Shellfish Growers Cooperative</t>
  </si>
  <si>
    <t>Kanektok River Adventures</t>
  </si>
  <si>
    <t>Kawerak, Inc.</t>
  </si>
  <si>
    <t>Lofoten Fish Company</t>
  </si>
  <si>
    <t>Norton Sound Health Corporation</t>
  </si>
  <si>
    <t>Prince William Sound Regional Seafood Development Association</t>
  </si>
  <si>
    <t>Resource Development Council for Alaska, Inc.</t>
  </si>
  <si>
    <t>Sealaska Corporation</t>
  </si>
  <si>
    <t>Stan Stephens Glacier and Wildlife Cruises</t>
  </si>
  <si>
    <t>Sydney and Dorothy Wynne Memorial Fund</t>
  </si>
  <si>
    <t>Kasitsna Bay Laboratory (US DOC, NOAA, UAF)</t>
  </si>
  <si>
    <t>Prince William Sound Science Center</t>
  </si>
  <si>
    <t>University of Alaska Anchorage, Chancellor's Office (UAA)</t>
  </si>
  <si>
    <t>University of Alaska Anchorage, Institute of Social and Economic Research (UAA)</t>
  </si>
  <si>
    <t>University of Alaska Anchorage, Kodiak College (UAA)</t>
  </si>
  <si>
    <t>University of Alaska Fairbanks Summer Sessions (UAF)</t>
  </si>
  <si>
    <t>University of Alaska Fairbanks, Alaska Center for Climate Assessment and Policy (UAF)</t>
  </si>
  <si>
    <t>University of Alaska Fairbanks, Department of Anthropology (UAF)</t>
  </si>
  <si>
    <t>University of Alaska Fairbanks, Kuskokwin Campus (UAF)</t>
  </si>
  <si>
    <t>U.S. Representative Rush Holt - New Jersey</t>
  </si>
  <si>
    <t>University of Alaska Press</t>
  </si>
  <si>
    <t>University of Alaska Southeast, Research Experiences for Undergraduate Students</t>
  </si>
  <si>
    <t>University of Tromso</t>
  </si>
  <si>
    <t>Vermont Association of Conservation Districts</t>
  </si>
  <si>
    <t>Vermont Association of Planning and Development Agencies</t>
  </si>
  <si>
    <t>Vermont Department of Environmental Conservation, Water Quality Division</t>
  </si>
  <si>
    <t>Vermont Department of Fish and Wildlife</t>
  </si>
  <si>
    <t>Vermont Department of Forests, Parks, and Recreation</t>
  </si>
  <si>
    <t>Vermont EPSCoR</t>
  </si>
  <si>
    <t>Vermont Institute of Natural Science (VINS)</t>
  </si>
  <si>
    <t>Vermont League of Cities and Towns</t>
  </si>
  <si>
    <t>Vermont Organics Reclamation</t>
  </si>
  <si>
    <t>Vermont Project WET</t>
  </si>
  <si>
    <t>Vermont Youth Conservation Corps (VYCC)</t>
  </si>
  <si>
    <t>Websterville Baptist Christian Middle/High School</t>
  </si>
  <si>
    <t>Kellum Seafood</t>
  </si>
  <si>
    <t>Blue-water Yachts Sales</t>
  </si>
  <si>
    <t>Deltaville Boat Yard</t>
  </si>
  <si>
    <t>Sea Farms, Inc</t>
  </si>
  <si>
    <t>KCB Seafood</t>
  </si>
  <si>
    <t>City of Poquoson, VA</t>
  </si>
  <si>
    <t>Booker T. Washington Middle School</t>
  </si>
  <si>
    <t>Tidewater Marine Trade Association</t>
  </si>
  <si>
    <t>Hampton Roads Planning District Commission</t>
  </si>
  <si>
    <t>Virginia AquaFarmers Network</t>
  </si>
  <si>
    <t>Virginia Association of Marine Industries</t>
  </si>
  <si>
    <t>Virginia Charter Boat Association</t>
  </si>
  <si>
    <t>York High School</t>
  </si>
  <si>
    <t>Hampton Roads Sanitation District</t>
  </si>
  <si>
    <t>Altria Foundation</t>
  </si>
  <si>
    <t>Delaware Coastal Management Program</t>
  </si>
  <si>
    <t>College of William and Mary</t>
  </si>
  <si>
    <t>Virginia Port Authority</t>
  </si>
  <si>
    <t>Virginia Department of Forestry</t>
  </si>
  <si>
    <t>Virginia Department of Mines, Minerals and Energy</t>
  </si>
  <si>
    <t>Virginia Department of Transportation</t>
  </si>
  <si>
    <t>Virginia Department of Historic Resources</t>
  </si>
  <si>
    <t>Virginia Economic Development Partnership</t>
  </si>
  <si>
    <t>Accomack-Northampton Planning District Commission</t>
  </si>
  <si>
    <t>Crater Planning District Commission</t>
  </si>
  <si>
    <t>Northern Virginia Regional Commission</t>
  </si>
  <si>
    <t>Richmond Regional Planning District Commission</t>
  </si>
  <si>
    <t>George Washington Regional Commission</t>
  </si>
  <si>
    <t>Sociological Informatics</t>
  </si>
  <si>
    <t>City of Redondo Beach, CA King Harbor</t>
  </si>
  <si>
    <t>Redondo Beach Water Quality Task Force</t>
  </si>
  <si>
    <t>Great Rivers Research and Education Center</t>
  </si>
  <si>
    <t>Urban Waters Federation</t>
  </si>
  <si>
    <t>Northwest Indiana Forum</t>
  </si>
  <si>
    <t>Gary Sanitary District</t>
  </si>
  <si>
    <t>Valparaiso Sanitary District</t>
  </si>
  <si>
    <t>Division of Congressional and Legislative Affairs (US DOI, FWS)</t>
  </si>
  <si>
    <t>Chesterton Sanitary District</t>
  </si>
  <si>
    <t>Lake Michigan Coastal Program</t>
  </si>
  <si>
    <t>Indiana Department of Health</t>
  </si>
  <si>
    <t>LaPorte County Department of Health</t>
  </si>
  <si>
    <t>Village of Port Graham</t>
  </si>
  <si>
    <t>Alaska Federation of Natives</t>
  </si>
  <si>
    <t>Marian Center, Kodiak</t>
  </si>
  <si>
    <t>Nuka Research and Planning Group, LLC</t>
  </si>
  <si>
    <t>OceansAlaska</t>
  </si>
  <si>
    <t>Petersburg Marine Mammal Center</t>
  </si>
  <si>
    <t>Rasmuson Foundation</t>
  </si>
  <si>
    <t>Solutions That Endure</t>
  </si>
  <si>
    <t>Zoological Institute, Russian Academy of Sciences, St. Petersburg, Russia</t>
  </si>
  <si>
    <t>Alaska Charter Association</t>
  </si>
  <si>
    <t>Alaska Miners Association</t>
  </si>
  <si>
    <t>Alaska Pacific Seafoods</t>
  </si>
  <si>
    <t>Blue Starr Oyster Co</t>
  </si>
  <si>
    <t>Bristol Bay Regional Seafood Development Association</t>
  </si>
  <si>
    <t>Chugach Corporation</t>
  </si>
  <si>
    <t>Conoco Phillips Earth Energy Partners Program</t>
  </si>
  <si>
    <t>U.S. Representative Mike Thompson - California</t>
  </si>
  <si>
    <t>U.S. Senate Commerce Committee, Democratic Staff</t>
  </si>
  <si>
    <t>U.S. Representative Wayne Gilchrest - Maryland</t>
  </si>
  <si>
    <t>U.S. Representative Frank Pallone, Jr. - New Jersey</t>
  </si>
  <si>
    <t>U.S. House Committee on Natural Resources - Subcommittee on Insular Affairs, Oceans and Wildlife</t>
  </si>
  <si>
    <t>U.S. Representative Sam Farr - California</t>
  </si>
  <si>
    <t>U.S. House Committee on Transportation and Infrastructure - Subcommittee on Coast Guard and Maritime Transportation, Democratic Staff</t>
  </si>
  <si>
    <t>U.S. Senator Maria Cantwell</t>
  </si>
  <si>
    <t>U.S. Senate Commerce Committee, Republican Staff</t>
  </si>
  <si>
    <t>U.S. House Committee on Science, Space, and Technology, Republican Staff</t>
  </si>
  <si>
    <t>U.S. Representative Tom Allen - Maine</t>
  </si>
  <si>
    <t>U.S. House Committee on Natural Resources - Subcommittee on Fisheries, Wildlife, Oceans and Insular Affairs</t>
  </si>
  <si>
    <t>U.S. Senator Bill Nelson - Florida</t>
  </si>
  <si>
    <t>U.S. Representative Ron Kind - Wisconsin</t>
  </si>
  <si>
    <t>NOAA Science Advisory Board (US DOC, NOAA)</t>
  </si>
  <si>
    <t>U.S. House Committee on Transportation and Infrastructure - Subcommittee on Coast Guard and Maritime Transportation, Republican Staff</t>
  </si>
  <si>
    <t>U.S. House Committee on Science, Space, and Technology, Democratic Staff</t>
  </si>
  <si>
    <t>U.S. Senator Frank Lautenberg - New Jersey</t>
  </si>
  <si>
    <t>U.S. Senator Barack Obama - Illinois</t>
  </si>
  <si>
    <t>Special Projects (US DOC, NOAA, NOS)</t>
  </si>
  <si>
    <t>U.S. Senate Commerce Committee, Subcommittee on Oceans, Atmosphere, Fisheries and Coast Guard, Democratic Staff</t>
  </si>
  <si>
    <t>U.S. Senator Patty Murray - Washington</t>
  </si>
  <si>
    <t>U.S. Senator Barbara Boxer - California</t>
  </si>
  <si>
    <t>James River Association</t>
  </si>
  <si>
    <t>Chesapeake Bay Packing</t>
  </si>
  <si>
    <t>L.D. Amory &amp; Company</t>
  </si>
  <si>
    <t>Smith Point Seafood</t>
  </si>
  <si>
    <t>University of California at Davis</t>
  </si>
  <si>
    <t>Virginia Department of Agriculture and Consumer Services</t>
  </si>
  <si>
    <t>Virginia Farm Bureau</t>
  </si>
  <si>
    <t>Northern Neck Planning District Commission</t>
  </si>
  <si>
    <t>Mathews County</t>
  </si>
  <si>
    <t>Middle Peninsula Planning District Commission</t>
  </si>
  <si>
    <t>City of Hampton, VA</t>
  </si>
  <si>
    <t>City of Norfolk, VA</t>
  </si>
  <si>
    <t>City of Colonial Beach, VA</t>
  </si>
  <si>
    <t>Middlesex County</t>
  </si>
  <si>
    <t>Accomack County</t>
  </si>
  <si>
    <t>Northampton County</t>
  </si>
  <si>
    <t>Marine Recreational Retailers Association</t>
  </si>
  <si>
    <t>Oceanographer of the Navy (US DOD, NAVY)</t>
  </si>
  <si>
    <t>Office of International Affairs (US DOC, NOAA)</t>
  </si>
  <si>
    <t>Division of Fisheries and Aquatic Resource Conservation (US DOI, USFWS)</t>
  </si>
  <si>
    <t>Office of the Under Secretary (US DOC, NOAA)</t>
  </si>
  <si>
    <t>Office of Policy (US DOC, NOAA, NMFS)</t>
  </si>
  <si>
    <t>Aquaculture Program Office (US DOC, NOAA, NMFS)</t>
  </si>
  <si>
    <t>Assessment and Restoration Division (US DOC, NOAA, NOS)</t>
  </si>
  <si>
    <t>Biological Oceanography Program (NSF)</t>
  </si>
  <si>
    <t>Biological Resources Discipline (US DOI, USGS)</t>
  </si>
  <si>
    <t>Budget Formulation and Analisys Division (US DOC, NOAA, OAR)</t>
  </si>
  <si>
    <t>Center for Operational Oceanographic Products and Services (US DOC, NOAA, NOS, CO-OPS)</t>
  </si>
  <si>
    <t>Climate Change and Coastal Zone Management Specialist, Risk Analysis Division (US DHS, FEMA)</t>
  </si>
  <si>
    <t>Coastal and Estuarine Land Conservation Program (US DOC, NOAA, NOS, OCRM, CELCP)</t>
  </si>
  <si>
    <t>Coastal and Marine Spatial Planning Program (US DOC, NOAA, NOS, CMSPP)</t>
  </si>
  <si>
    <t>Coastal Management Branch (US EPA)</t>
  </si>
  <si>
    <t>Committee on the Marine Transportation System</t>
  </si>
  <si>
    <t>Communications Office (US DOC, NOAA, OAR)</t>
  </si>
  <si>
    <t>Coral Reef Watch (US DOC, NOAA, NESDIS)</t>
  </si>
  <si>
    <t>Discovery Upcountry Carolina Association</t>
  </si>
  <si>
    <t>The Sustainability Institute</t>
  </si>
  <si>
    <t>Division of Fisheries and Aquatic Resources Conservation (US DOI, FWS)</t>
  </si>
  <si>
    <t>Earth System Science Program, Climate Program Office (US DOC, NOAA, OAR)</t>
  </si>
  <si>
    <t>Ecological and Health Processes Branch - Nutrients Team (US EPA, S&amp;T)</t>
  </si>
  <si>
    <t>Ecosystem Research Program (US DOC, NOAA, OAR)</t>
  </si>
  <si>
    <t>Ottawa County Department of Health</t>
  </si>
  <si>
    <t>Portage Parks Department</t>
  </si>
  <si>
    <t>Chain of Lakes Lake Association</t>
  </si>
  <si>
    <t>Shorewood Forest Lake Association</t>
  </si>
  <si>
    <t>Porter County Tourism</t>
  </si>
  <si>
    <t>Calumet Stewardship Initiative</t>
  </si>
  <si>
    <t>Northwest Indiana Paddling Association</t>
  </si>
  <si>
    <t>Indiana Wildlife Federation</t>
  </si>
  <si>
    <t>Shirley Heinz Land Trust</t>
  </si>
  <si>
    <t>NIPSCO</t>
  </si>
  <si>
    <t>University of Chicago</t>
  </si>
  <si>
    <t>Valparaiso University</t>
  </si>
  <si>
    <t>Calumet College</t>
  </si>
  <si>
    <t>Governors State University</t>
  </si>
  <si>
    <t>Northeast Regional Aquaculture Center (NRAC)</t>
  </si>
  <si>
    <t>Vermont Public Schools</t>
  </si>
  <si>
    <t>National Wildlife Refuge System (US DOI, FWS)</t>
  </si>
  <si>
    <t>Ocean Acidification Program Office (US DOC, NOAA, OAR)</t>
  </si>
  <si>
    <t>Office of Laboratories and Cooperative Institutes (US DOC, NOAA, OAR)</t>
  </si>
  <si>
    <t>Office of Law Enforcement (US DOC, NOAA)</t>
  </si>
  <si>
    <t>Office of Legislative Affairs (US DOC, NOAA)</t>
  </si>
  <si>
    <t>Office of Management &amp; Budget (US DOC, NOAA, NMFS)</t>
  </si>
  <si>
    <t>Office of Oceans and Polar Affairs (STATE)</t>
  </si>
  <si>
    <t>Office of Polar Programs (NSF)</t>
  </si>
  <si>
    <t>Office of Policy (US DOC, NOAA)</t>
  </si>
  <si>
    <t>Office of Policy and Plans (US DOT, MA)</t>
  </si>
  <si>
    <t>Office of Policy and Program Analysis (US DHS, FEMA, OPPA)</t>
  </si>
  <si>
    <t>Office of Policy, Planning, and Evaluation (US DOC, NOAA, OAR, PPE)</t>
  </si>
  <si>
    <t>Office of Program Planning and Integration  (US DOC, NOAA, PPI)</t>
  </si>
  <si>
    <t>Office of Strategic Plans (US DHS, Policy)</t>
  </si>
  <si>
    <t>Office of Sustainable Fisheries, Domestic Fisheries Division (US DOC, NOAA, NMFS, SF)</t>
  </si>
  <si>
    <t>Office of the Assistant Administrator (US DOC, NOAA, NMFS)</t>
  </si>
  <si>
    <t>Office of the Assistant Administrator (US DOC, NOAA, NWS)</t>
  </si>
  <si>
    <t>Office of the Assistant Administrator (US DOC, NOAA, OAR)</t>
  </si>
  <si>
    <t>Saint Lawrence Seaway Development Corporation (US DOT)</t>
  </si>
  <si>
    <t>Science Mission Directorate (NASA)</t>
  </si>
  <si>
    <t>Delaware Department of Natural Resources and Environmental control (DE DNREC)</t>
  </si>
  <si>
    <t>Center for Sponsored Coastal Ocean Research - Coastal Ocean Program (US DOC, NOAA, NOS, NCCOS)</t>
  </si>
  <si>
    <t>Climate Observation Division (US DOC, NOAA, OAR)</t>
  </si>
  <si>
    <t>Division of Ocean Sciences (NSF)</t>
  </si>
  <si>
    <t>Habitat Matrix Program (US DOC, NOAA)</t>
  </si>
  <si>
    <t>National Oceanographic Data Center (US DOC, NOAA, NESDIS, NODC)</t>
  </si>
  <si>
    <t>Office of Habitat Conservation (US DOC, NOAA, NMFS)</t>
  </si>
  <si>
    <t>U.S. Representative David Vitter - Louisiana</t>
  </si>
  <si>
    <t>U.S. Senator Ron Wyden - Oregon</t>
  </si>
  <si>
    <t>U.S. Representative Madeleine Bordallo - Guam</t>
  </si>
  <si>
    <t>U.S. Representative Mike Michaud - Maine</t>
  </si>
  <si>
    <t>U.S. Senator Sheldon Whitehouse - Rhode Island</t>
  </si>
  <si>
    <t>U.S. Senator Benjamin Cardin - Maryland</t>
  </si>
  <si>
    <t>U.S. Representative Lois Capps - California</t>
  </si>
  <si>
    <t>U.S. Senator Roger Wicker - Mississippi</t>
  </si>
  <si>
    <t>U.S. Senator Debbie Stabenow - Michigan</t>
  </si>
  <si>
    <t>U.S. Representative Bill Cassidy - Louisiana</t>
  </si>
  <si>
    <t>Puerto Rico Conservation Trust</t>
  </si>
  <si>
    <t>G Works</t>
  </si>
  <si>
    <t>Scuba Dogs</t>
  </si>
  <si>
    <t>Georgia Coastal Research Council</t>
  </si>
  <si>
    <t>Southeast and Caribbean Regional Team (US DOC, NOAA, SECART)</t>
  </si>
  <si>
    <t>Lowcountry Oysters.com</t>
  </si>
  <si>
    <t>Clammer Dave's</t>
  </si>
  <si>
    <t>National Aquaculture Association</t>
  </si>
  <si>
    <t>South Carolina Shellfish Growers Association</t>
  </si>
  <si>
    <t>4Cs Breeding Technology, Inc</t>
  </si>
  <si>
    <t>SEWEE Visitor and Environmental Education Center</t>
  </si>
  <si>
    <t>Charleston School for the Arts</t>
  </si>
  <si>
    <t>Academic Magnet High School</t>
  </si>
  <si>
    <t>South Carolina Department of Health and Environmental Control, Office of Ocean and Coastal Resource Management</t>
  </si>
  <si>
    <t>South Carolina Department of Health and Environmental Control, Environmental Quality Control</t>
  </si>
  <si>
    <t>Saint Andrews School of Math and Science</t>
  </si>
  <si>
    <t>William Reeves Elementary School</t>
  </si>
  <si>
    <t>Cario Middle School</t>
  </si>
  <si>
    <t>Mitchell Elementary School</t>
  </si>
  <si>
    <t>Murray LaSaine Elementary School</t>
  </si>
  <si>
    <t>James Island Middle School</t>
  </si>
  <si>
    <t>James Island High School</t>
  </si>
  <si>
    <t>Center for Coastal Environmental Health and Biomolecular Research (US DOC, NOAA, NOS, NCCOS)</t>
  </si>
  <si>
    <t>National Weather Service, Charleston, SC (US DOC, NOAA, NWS)</t>
  </si>
  <si>
    <t>US Army Corps of Engineers, Charleston District (DoD, Army, USACE)</t>
  </si>
  <si>
    <t>Town of Dewey Beach, DE</t>
  </si>
  <si>
    <t>Town of Fenwick Island, DE</t>
  </si>
  <si>
    <t>Florida Department of Environmental Protection (FL DEP)</t>
  </si>
  <si>
    <t>Southeast Regional Resiliency Initiative (SERRI)</t>
  </si>
  <si>
    <t>Community and Regional Resiliency Initiative (CARRI)</t>
  </si>
  <si>
    <t>Ocean Sciences Bowl, South Carolina/Georgia Region</t>
  </si>
  <si>
    <t>South Carolina Governor's Office</t>
  </si>
  <si>
    <t>South Carolina General Assembly</t>
  </si>
  <si>
    <t>South Carolina Department of Agriculture</t>
  </si>
  <si>
    <t>Design Works</t>
  </si>
  <si>
    <t>Engineering Research and Development Center (DoD, Army, USACE)</t>
  </si>
  <si>
    <t>Environmental Division, Environmental Sciences Branch (US DOI, BOEMRE)</t>
  </si>
  <si>
    <t>Estuarine Reserve Division (US DOC, NOAA, NOS, ERD)</t>
  </si>
  <si>
    <t>Federal Insurance and Mitigation Administration (US DHS, FEMA)</t>
  </si>
  <si>
    <t>Management and Budget Office (US DOC, NOAA, NOS, PPAD)</t>
  </si>
  <si>
    <t>Marine Mammal Commission</t>
  </si>
  <si>
    <t>Marine Transportation Systems Management Directorate (US DHS, USCG, CG-55)</t>
  </si>
  <si>
    <t>Cape Gazette newspaper</t>
  </si>
  <si>
    <t>Cape Henlopen High School</t>
  </si>
  <si>
    <t>Cape May-Lewes Ferry</t>
  </si>
  <si>
    <t>Center for the Inland Bays</t>
  </si>
  <si>
    <t>Cheyney University Aquaculture Research &amp; Education Center (PA)</t>
  </si>
  <si>
    <t>City of Lewes, DE</t>
  </si>
  <si>
    <t>City of Lewes, DE Board of Public Works</t>
  </si>
  <si>
    <t>City of Lewes, DE Mitigation Planning Team</t>
  </si>
  <si>
    <t>City of Rehoboth Beach</t>
  </si>
  <si>
    <t>Colby College</t>
  </si>
  <si>
    <t>Delaware Bay Benthic Mapping Project (DE DNREC )</t>
  </si>
  <si>
    <t>Division of Parks and Recreation (DE DNREC )</t>
  </si>
  <si>
    <t>Division of Soil and Water, Delaware Coastal Program (DE DNREC )</t>
  </si>
  <si>
    <t>Division of Soil and Water, NPS Program (DE DNREC )</t>
  </si>
  <si>
    <t>Division of Soil and Water, Sediment and Stormwater Program (DE DNREC )</t>
  </si>
  <si>
    <t>Division of Soil and Water, Shoreline and Waterway Management Section (DE DNREC )</t>
  </si>
  <si>
    <t>Division of Water Resources, Environmental Lab Section (DE DNREC )</t>
  </si>
  <si>
    <t>Division of Water Resources, Office of Shellfish and Recreational Waters (DE DNREC )</t>
  </si>
  <si>
    <t>Division of Water Resources, Watershed Assessment Branch  (DE DNREC )</t>
  </si>
  <si>
    <t>Coastal Training Program, Delaware National Estuarine Research Reserve (DNERR, DE DNREC, US DOC, NOAA, NOS, NERRS)</t>
  </si>
  <si>
    <t>Office of Planning (DE DNREC )</t>
  </si>
  <si>
    <t>Delaware Department of Agriculture</t>
  </si>
  <si>
    <t>Long Island Regional Planning Board</t>
  </si>
  <si>
    <t>Long Island Traditions</t>
  </si>
  <si>
    <t>Delaware Department of Transportation</t>
  </si>
  <si>
    <t>Delaware Division of Health</t>
  </si>
  <si>
    <t>Delaware Emergency Management Agency</t>
  </si>
  <si>
    <t>Delaware Estuary Benthic Inventory</t>
  </si>
  <si>
    <t>Delaware Forest Service</t>
  </si>
  <si>
    <t>Delaware Geological Survey</t>
  </si>
  <si>
    <t>Delaware Greenways, Inc.</t>
  </si>
  <si>
    <t>Delaware Invasive Species Council</t>
  </si>
  <si>
    <t>Delaware National Estuarine Research Reserve</t>
  </si>
  <si>
    <t>Office of Marine Conservation (STATE, OES)</t>
  </si>
  <si>
    <t>Office of Science and Technology (US DOC, NOAA, NMFS)</t>
  </si>
  <si>
    <t>Office of the Assistant Administrator  (US DOC, NOAA, NOS)</t>
  </si>
  <si>
    <t>Partnerships and Communications Division (US DOC, NOAA, NMFS, SF)</t>
  </si>
  <si>
    <t>Vieques Refuge Service</t>
  </si>
  <si>
    <t>Puerto Rico Department of Natural and Environmental Resources</t>
  </si>
  <si>
    <t>Puerto Rico Tourism Company</t>
  </si>
  <si>
    <t>Puerto Rico Department of Education</t>
  </si>
  <si>
    <t>Las Cabezas de San Juan Nature Reserve</t>
  </si>
  <si>
    <t>Gamesa Technology</t>
  </si>
  <si>
    <t>GeoAcoustics Ltd., Great Yarmouth, United Kingdom</t>
  </si>
  <si>
    <t>Global Forum on Ocean Coasts and Islands</t>
  </si>
  <si>
    <t>Green Power</t>
  </si>
  <si>
    <t>Hafmynd ehf, Reykjavik, Iceland</t>
  </si>
  <si>
    <t>Jack Lingo Real Estate</t>
  </si>
  <si>
    <t>JB Landscaping</t>
  </si>
  <si>
    <t>Lower Delaware Bay</t>
  </si>
  <si>
    <t>Lower Delaware/Maryland Building Officials Association</t>
  </si>
  <si>
    <t>Marine Education Research and Rehabilitation Institute</t>
  </si>
  <si>
    <t>Milton Community Foundation</t>
  </si>
  <si>
    <t>National Biodiesel Board</t>
  </si>
  <si>
    <t>New Castle Conservation District</t>
  </si>
  <si>
    <t>NOAA Environmental Cooperative Science Center</t>
  </si>
  <si>
    <t>Northeastern Massachusetts Aquaculture Center</t>
  </si>
  <si>
    <t>NRG Company</t>
  </si>
  <si>
    <t>Ocean Equities</t>
  </si>
  <si>
    <t>Overseas Shipholding Group, Inc.</t>
  </si>
  <si>
    <t>Port of Wilmington</t>
  </si>
  <si>
    <t>Salem State College</t>
  </si>
  <si>
    <t>Sea Watch International</t>
  </si>
  <si>
    <t>Southern Delaware Tourism</t>
  </si>
  <si>
    <t>State of Delaware office of Governor</t>
  </si>
  <si>
    <t>Sussex County Emergency Operations Center</t>
  </si>
  <si>
    <t>Sussex County Government</t>
  </si>
  <si>
    <t>Sussex County Master Gardeners</t>
  </si>
  <si>
    <t>Sussex County, DE</t>
  </si>
  <si>
    <t>Teledyne</t>
  </si>
  <si>
    <t>The Abell Foundation</t>
  </si>
  <si>
    <t>The Western Massachusetts Sustainable Aquaculture Center</t>
  </si>
  <si>
    <t>Toby Island Bay Oysters</t>
  </si>
  <si>
    <t>Town of Bethany Beach, DE</t>
  </si>
  <si>
    <t>Town of Dewey Beach Patrol, DE</t>
  </si>
  <si>
    <t>Clatsop Soil &amp; Water Conservation District</t>
  </si>
  <si>
    <t>Coastal Oregon Marine Experiment Station</t>
  </si>
  <si>
    <t>Hollywood Aquarium</t>
  </si>
  <si>
    <t>Town of Millville, DE</t>
  </si>
  <si>
    <t>Town of Milton, de</t>
  </si>
  <si>
    <t>Town of South Bethany, DE</t>
  </si>
  <si>
    <t>UNESCO IOC, Yeosu Korea</t>
  </si>
  <si>
    <t>University of Delaware Institute of Public Administration, Water Resources Agency (UDEL)</t>
  </si>
  <si>
    <t>University of Maryland, Center for Food Science and Technology (UMD)</t>
  </si>
  <si>
    <t>University of Massachusetts Extension Aquaculture Program (Umass)</t>
  </si>
  <si>
    <t>Lack's Beach Lifeguards</t>
  </si>
  <si>
    <t>Southeast Biodiesel, Inc.</t>
  </si>
  <si>
    <t>HDR Engineering</t>
  </si>
  <si>
    <t>Middleton Place</t>
  </si>
  <si>
    <t>Osprey Marina</t>
  </si>
  <si>
    <t>Waccamaw Watershed Academy</t>
  </si>
  <si>
    <t>South Carolina Coastal Information Network</t>
  </si>
  <si>
    <t>Barnstable County Cape Cod Cooperative Extension</t>
  </si>
  <si>
    <t>Beebe Hospital Department of Emergency Medicine</t>
  </si>
  <si>
    <t>Black Laser Learning</t>
  </si>
  <si>
    <t>Bluewater Wind</t>
  </si>
  <si>
    <t>Broadkill Tributary Action Team</t>
  </si>
  <si>
    <t>Calvert Giving Fund</t>
  </si>
  <si>
    <t>Cayuga community college</t>
  </si>
  <si>
    <t>Cayuga county</t>
  </si>
  <si>
    <t>Central Utah Water Conservancy District</t>
  </si>
  <si>
    <t>Clarkson university</t>
  </si>
  <si>
    <t>Doxsee Sea Clam Company</t>
  </si>
  <si>
    <t>Eastern lake ontario salmon and trout association</t>
  </si>
  <si>
    <t>Empire State Development</t>
  </si>
  <si>
    <t>ERIE II BOCES</t>
  </si>
  <si>
    <t>Finger Lakes Partnership for Regional Invasive Species Management</t>
  </si>
  <si>
    <t>Finger Lakes-Lake Ontario Watershed Protection Alliance</t>
  </si>
  <si>
    <t>First Coastal Corporation</t>
  </si>
  <si>
    <t>George Brown Oyster Company</t>
  </si>
  <si>
    <t>George Perkins Marsh institute</t>
  </si>
  <si>
    <t>Global Computer Systems/ Xiacon (Web site Content Management System)</t>
  </si>
  <si>
    <t>Hauppauge School District</t>
  </si>
  <si>
    <t>Hewlett Fish Market</t>
  </si>
  <si>
    <t>Hudson Valley Marine Trades Association</t>
  </si>
  <si>
    <t>Jonamac Productions, Ltd. (Videography)</t>
  </si>
  <si>
    <t>Kara Lynn Dunn (Great Lakes publicist)</t>
  </si>
  <si>
    <t>Kings Park School District</t>
  </si>
  <si>
    <t>Lake Ontario Fisheries Coalition</t>
  </si>
  <si>
    <t>LC Graphics (Graphic designer)</t>
  </si>
  <si>
    <t>Lighthouse Marine</t>
  </si>
  <si>
    <t>Lin-Mar Travel, Inc.</t>
  </si>
  <si>
    <t>Local Ocean Seafood Restaurant</t>
  </si>
  <si>
    <t>Long Island Convention &amp; Visitors Bureau</t>
  </si>
  <si>
    <t>Long Island Invasive Species Management Area</t>
  </si>
  <si>
    <t>Long Island occupational and environmental health center (LIOEHC)</t>
  </si>
  <si>
    <t>Illinois State Police Dist. 6  (MCP) --IL</t>
  </si>
  <si>
    <t>Yorkville Police Department</t>
  </si>
  <si>
    <t>Kendall County Solid Waste District</t>
  </si>
  <si>
    <t>Lower Hudson Partnership for Regional Invasive Species Management</t>
  </si>
  <si>
    <t>Marine Resources Advisory Council</t>
  </si>
  <si>
    <t>Memorial University of Newfoundland</t>
  </si>
  <si>
    <t>Middle Country School District</t>
  </si>
  <si>
    <t>miller place school district</t>
  </si>
  <si>
    <t>Monroe County Department of Planning and Development</t>
  </si>
  <si>
    <t>New England Estuarine Research Society (NEERS)</t>
  </si>
  <si>
    <t>new york center for agricultural medicine and health (NYCAMH)</t>
  </si>
  <si>
    <t>New York Fishing Tackle Trade Association</t>
  </si>
  <si>
    <t>Delaware Nature Society</t>
  </si>
  <si>
    <t>Delaware NEMO program</t>
  </si>
  <si>
    <t>Delaware River and Bay Authority</t>
  </si>
  <si>
    <t>Delaware State University</t>
  </si>
  <si>
    <t>Delmarva Chefs and Cooks Association</t>
  </si>
  <si>
    <t>Delmarva Emergency Task Force</t>
  </si>
  <si>
    <t>Delmarva Low Impact Tourism Experiences (DLITE)</t>
  </si>
  <si>
    <t>Delmarva Power</t>
  </si>
  <si>
    <t>East Coast Shellfish Research Institute</t>
  </si>
  <si>
    <t>EcoVentures International</t>
  </si>
  <si>
    <t>First State Chefs Association</t>
  </si>
  <si>
    <t>Freeman Farm, Lewes, DE</t>
  </si>
  <si>
    <t>New York State Marine Educators Association (NYSMEA)</t>
  </si>
  <si>
    <t>NY Sportfishing Federation</t>
  </si>
  <si>
    <t>NYS Tug Hill Commission</t>
  </si>
  <si>
    <t>Ohio State University Research Foundation (OSU)</t>
  </si>
  <si>
    <t>Orleans County Marine Park</t>
  </si>
  <si>
    <t>Oswego County BOCES</t>
  </si>
  <si>
    <t>Save the Sound</t>
  </si>
  <si>
    <t>South Shore estuary reserve office</t>
  </si>
  <si>
    <t>St. Lawrence- Eastern Lake Ontario Partnership for Regional Invasive Species Mgmt.</t>
  </si>
  <si>
    <t>Suffolk County Cooperative Extension, Marine Program</t>
  </si>
  <si>
    <t>Suffolk County Planning Department</t>
  </si>
  <si>
    <t>Sunrise Lobster Company</t>
  </si>
  <si>
    <t>Sysco Food Services</t>
  </si>
  <si>
    <t>Town of Oyster Bay, NY</t>
  </si>
  <si>
    <t>Town of Sandy Creek, NY</t>
  </si>
  <si>
    <t>Village of East Rockaway</t>
  </si>
  <si>
    <t>Wading River Central School District</t>
  </si>
  <si>
    <t>Chesapeake Bay Office (US DOC, NOAA, NMFS)</t>
  </si>
  <si>
    <t>Michigan Department of Energy (MI DOE)</t>
  </si>
  <si>
    <t>Bureau of Policy, Planning, and Learning (STATE, USAID, OST, PPL)</t>
  </si>
  <si>
    <t>University of Cantabria</t>
  </si>
  <si>
    <t>University of Sydney</t>
  </si>
  <si>
    <t>Technical University Braunschweig</t>
  </si>
  <si>
    <t>Coastal Farms Inc.</t>
  </si>
  <si>
    <t>Smoked Fish Corp.</t>
  </si>
  <si>
    <t>Associated Koi Clubs of America</t>
  </si>
  <si>
    <t>Calapooia Watershed Council</t>
  </si>
  <si>
    <t>Clinton River Watershed Council</t>
  </si>
  <si>
    <t>Downriver Linked Greenways Initiative</t>
  </si>
  <si>
    <t>Nehalem Marine Manufacturing</t>
  </si>
  <si>
    <t>North Coast Building Industry Association</t>
  </si>
  <si>
    <t>North Coast Watershed Association</t>
  </si>
  <si>
    <t>Oregon Department of Forestry-Urban Forestry Program</t>
  </si>
  <si>
    <t>Oregon Environmental Council</t>
  </si>
  <si>
    <t>Oregon Salmon Commission</t>
  </si>
  <si>
    <t>Oregon Seed Council</t>
  </si>
  <si>
    <t>Oregon State University, College of Oceanic &amp; Atmospheric Sciences (OSU)</t>
  </si>
  <si>
    <t>Kitsap County, WA</t>
  </si>
  <si>
    <t>International Glaciological Society</t>
  </si>
  <si>
    <t>Snohomish County, WA</t>
  </si>
  <si>
    <t>National Institute of Food and Agriculture (USDA, NIFA)</t>
  </si>
  <si>
    <t>University of Rhode Island, Fisheries Center (URI)</t>
  </si>
  <si>
    <t>West Virginia University,Cooperative Extension Service (WVU)</t>
  </si>
  <si>
    <t>Adirondeck Park Invasive Plant Program</t>
  </si>
  <si>
    <t>Association of Marine Industries</t>
  </si>
  <si>
    <t>Buffalo Niagara Riverkeepers</t>
  </si>
  <si>
    <t>Canadian Consulate</t>
  </si>
  <si>
    <t>Capital-Mohawk Partnership for Regional Invasive Species Management</t>
  </si>
  <si>
    <t>Captree Clam Company</t>
  </si>
  <si>
    <t>Northeast RegionalAssociation of Coastal and Ocean Observing Systems (NERACOOS)</t>
  </si>
  <si>
    <t>Town of Waterford, CT</t>
  </si>
  <si>
    <t>Town of Montville, CT</t>
  </si>
  <si>
    <t>Town of Salem, CT</t>
  </si>
  <si>
    <t>Town of East Lyme, CT</t>
  </si>
  <si>
    <t>Lynde Point Land Trust</t>
  </si>
  <si>
    <t>Maryland Resource Based Industries Development Corporation</t>
  </si>
  <si>
    <t>Bell Aquaculture</t>
  </si>
  <si>
    <t>Freshwater Farms of Ohio</t>
  </si>
  <si>
    <t>AquaRanch Industries</t>
  </si>
  <si>
    <t>Champaign Public Library</t>
  </si>
  <si>
    <t>Champaign Public Schools</t>
  </si>
  <si>
    <t>Brookfield Zoo</t>
  </si>
  <si>
    <t>Forest Preserve District of Lake County</t>
  </si>
  <si>
    <t>Independence Grove Nature Center</t>
  </si>
  <si>
    <t>Amundsen High School, Chicago</t>
  </si>
  <si>
    <t>Champaign County Forest Preserve</t>
  </si>
  <si>
    <t>Champaign Park District</t>
  </si>
  <si>
    <t>Environmental Almanac</t>
  </si>
  <si>
    <t>Urbana Park District</t>
  </si>
  <si>
    <t>Project WET</t>
  </si>
  <si>
    <t>Northeastern Illinois University</t>
  </si>
  <si>
    <t>Mendota Police Department (Medicine Collection Program (MCP)) --IL</t>
  </si>
  <si>
    <t>Streator Police Department (MCP) --IL</t>
  </si>
  <si>
    <t>Ottawa Police Dept. (MCP) --IL</t>
  </si>
  <si>
    <t>Peru Police Dept. (MCP) --IL</t>
  </si>
  <si>
    <t>Oglsybe Police Dept. (MCP) --IL</t>
  </si>
  <si>
    <t>Highland Park Police Station (MCP) -- IL</t>
  </si>
  <si>
    <t>Johnsburg Police Department (MCP) --IL</t>
  </si>
  <si>
    <t>Brownsville/Port Isabel Shrimpers Association</t>
  </si>
  <si>
    <t>Port Lavaca Shrimpers Association</t>
  </si>
  <si>
    <t>Illinois State Police District 17 (MCPs)</t>
  </si>
  <si>
    <t>Hammond, IN School District</t>
  </si>
  <si>
    <t>Merrillville Community School Corporation</t>
  </si>
  <si>
    <t>Munster Schools</t>
  </si>
  <si>
    <t>Oak Park-River Forest High School</t>
  </si>
  <si>
    <t>Westchester Intermediate School, Indiana</t>
  </si>
  <si>
    <t>Urbana Free Library</t>
  </si>
  <si>
    <t>Environmental Educators Association of Illinois</t>
  </si>
  <si>
    <t>AquaManna, LLC</t>
  </si>
  <si>
    <t>Vermillion Development Group</t>
  </si>
  <si>
    <t>Kudrna &amp; Associates</t>
  </si>
  <si>
    <t>Indiana Coastal Zone Management Program</t>
  </si>
  <si>
    <t>Great Lakes and St. Lawrence Cities Initiative</t>
  </si>
  <si>
    <t>New York State Department of Transportation (NY DOT)</t>
  </si>
  <si>
    <t>New York State Department of Environmental Conservation, Division of Fish and Wildlife (NYSDEC)</t>
  </si>
  <si>
    <t>New York State Invasive Species Advisory Committee</t>
  </si>
  <si>
    <t>New York State Invasive Species Council</t>
  </si>
  <si>
    <t>New York State Invasive Species Research Institute</t>
  </si>
  <si>
    <t>New York State Invasive Species Steering Committee</t>
  </si>
  <si>
    <t>Environmental Consulting &amp; Technology, Inc.</t>
  </si>
  <si>
    <t>Veritas Economic Consulting, LLC</t>
  </si>
  <si>
    <t>Oakland University</t>
  </si>
  <si>
    <t>Wayne County, MI</t>
  </si>
  <si>
    <t>Fisheries and Oceans Canada</t>
  </si>
  <si>
    <t>Detroit Edison</t>
  </si>
  <si>
    <t>The Nature Conservancy of Canada</t>
  </si>
  <si>
    <t>Fishtown Preservation Society</t>
  </si>
  <si>
    <t>Great Lakes Small Harbor Coalition</t>
  </si>
  <si>
    <t>Ludington Area Charter Association</t>
  </si>
  <si>
    <t>Michigan Boating Industry Association</t>
  </si>
  <si>
    <t>Annis Water Resources Institute (GVSU)</t>
  </si>
  <si>
    <t>Lawrence Technological University</t>
  </si>
  <si>
    <t>Spring Lake Township</t>
  </si>
  <si>
    <t>Village of Spring Lake, MI</t>
  </si>
  <si>
    <t>Legends of the Lakes Cooperative</t>
  </si>
  <si>
    <t>Cooperative Institute of Limnology and Ecosystems Research</t>
  </si>
  <si>
    <t>Michigan Department of Community Health</t>
  </si>
  <si>
    <t>City of Detroit, MI</t>
  </si>
  <si>
    <t>Old Woman Creek National Estuarine Research Reserve (US DOC, NOAA, NOS, NERRS)</t>
  </si>
  <si>
    <t>Alger County, MI</t>
  </si>
  <si>
    <t>Michigan 4-H Youth Development (MSUE)</t>
  </si>
  <si>
    <t>Eastern Michigan Council of Governments</t>
  </si>
  <si>
    <t>Oakland County, MI</t>
  </si>
  <si>
    <t>Sylvan Lake Association</t>
  </si>
  <si>
    <t>City of Auburn Hills, MI</t>
  </si>
  <si>
    <t>City of Rochester Hills, MI</t>
  </si>
  <si>
    <t>Waterford Township</t>
  </si>
  <si>
    <t>Harris County Public Infrastructure Department</t>
  </si>
  <si>
    <t>Rice University</t>
  </si>
  <si>
    <t>Michigan Alternative and Renewable Energy Center</t>
  </si>
  <si>
    <t>White River Township</t>
  </si>
  <si>
    <t>Oceana Farm Bureau</t>
  </si>
  <si>
    <t>Consumers Energy</t>
  </si>
  <si>
    <t>West Michigan Environmental Action Council</t>
  </si>
  <si>
    <t>Holland Township</t>
  </si>
  <si>
    <t>Michigan Township Services</t>
  </si>
  <si>
    <t>Muskegon Area Chamber of Commerce</t>
  </si>
  <si>
    <t>Mackinaw Power</t>
  </si>
  <si>
    <t>Exhibit Museum of Natural History (U-M)</t>
  </si>
  <si>
    <t>Indiana Coastal Management Program</t>
  </si>
  <si>
    <t>Midwest Marina Association</t>
  </si>
  <si>
    <t>National Institute of Environmental Health Sciences, National Institutes of Health, US Department of Health and Human Services (US HHS)</t>
  </si>
  <si>
    <t>The Boeing Company</t>
  </si>
  <si>
    <t>Link Foundation</t>
  </si>
  <si>
    <t>Society for Integrative and Comparative Biology</t>
  </si>
  <si>
    <t>Northwest Regional Office (US DOC, NOAA, NMFS, NWRO)</t>
  </si>
  <si>
    <t>Connecticut Department of Transportation</t>
  </si>
  <si>
    <t>Coral Triangle Partnership</t>
  </si>
  <si>
    <t>University of Texas at Austin, Marine Science Institute (UT, UTMSI)</t>
  </si>
  <si>
    <t>University of Texas at Austin, Jackson School of Geosciences (UT)</t>
  </si>
  <si>
    <t>Girl Scouts of the USA</t>
  </si>
  <si>
    <t>Texas A&amp;M University-Corpus Christi, Harte Research Institute for Gulf of Mexico Studies (TAMU)</t>
  </si>
  <si>
    <t>Texas A&amp;M University-Corpus Christi, Coastal Studies Laboratory (TAMU)</t>
  </si>
  <si>
    <t>Houston Advanced Research Center</t>
  </si>
  <si>
    <t>Cooks Branch Conservancy</t>
  </si>
  <si>
    <t>Texas State Aquarium</t>
  </si>
  <si>
    <t>Texas A&amp;M University System, Texas Water Resources Institute (TAMU)</t>
  </si>
  <si>
    <t>Texas Water Development Board</t>
  </si>
  <si>
    <t>Galveston Bay Estuary Program</t>
  </si>
  <si>
    <t>University of Texas-Pan American (UTPA)</t>
  </si>
  <si>
    <t>Texas A&amp;M University System, Institute for Renewable Natural Resources (TAMU)</t>
  </si>
  <si>
    <t>SMART Family Literacy Program</t>
  </si>
  <si>
    <t>Coastal Bend Bays and Estuaries Program</t>
  </si>
  <si>
    <t>Ocean Optics</t>
  </si>
  <si>
    <t>Encyclopedia of Life</t>
  </si>
  <si>
    <t>Living Oceans Foundation</t>
  </si>
  <si>
    <t>Institute for Electrical and Electronics Engineers (IEEE)</t>
  </si>
  <si>
    <t>Chammyz</t>
  </si>
  <si>
    <t>L3 Communications</t>
  </si>
  <si>
    <t>Flower Garden Banks National Marine Sanctuary (US DOC, NOAA, NOS, ONMS)</t>
  </si>
  <si>
    <t>Helping Endangered Animals Ripley Turtles (HEART)</t>
  </si>
  <si>
    <t>Marine Technology Society, Houston Section</t>
  </si>
  <si>
    <t>Texas Marina Association</t>
  </si>
  <si>
    <t>Texas Aquaculture Association</t>
  </si>
  <si>
    <t>Galveston Independent School District, TX</t>
  </si>
  <si>
    <t>Guadalupe-Blanco River Trust</t>
  </si>
  <si>
    <t>Texas Shrimp Association</t>
  </si>
  <si>
    <t>Vietnamese Shrimp Association</t>
  </si>
  <si>
    <t>Southern Risk Management Education Center</t>
  </si>
  <si>
    <t>Calhoun County, TX</t>
  </si>
  <si>
    <t>Galveston County, TX</t>
  </si>
  <si>
    <t>Cameron County, TX</t>
  </si>
  <si>
    <t>Aransas County, TX</t>
  </si>
  <si>
    <t>Matagorda County Navigation District #1</t>
  </si>
  <si>
    <t>St. Anthony's Catholic Church, Palacios, Texas</t>
  </si>
  <si>
    <t>Chicago Metropolis 2020</t>
  </si>
  <si>
    <t>Cooperative Institute for Limnology Research</t>
  </si>
  <si>
    <t>Illinois Water Resources Center</t>
  </si>
  <si>
    <t>Consortium of Universities for the Advancement of Hydrologic Science, Inc.</t>
  </si>
  <si>
    <t>LaPorte County Parks</t>
  </si>
  <si>
    <t>City of Virginia Beach</t>
  </si>
  <si>
    <t>Wetlands Watch</t>
  </si>
  <si>
    <t>Page Middle School</t>
  </si>
  <si>
    <t>Lake Superior Maritime Visitors Center</t>
  </si>
  <si>
    <t>Symplicity Corporation</t>
  </si>
  <si>
    <t>Michigan Coastal Management Program (MDEQ)</t>
  </si>
  <si>
    <t>Toyota H2O Water Quality Initiative</t>
  </si>
  <si>
    <t>Gregory-Portland Independent School District , TX</t>
  </si>
  <si>
    <t>Sterling City Independent School District , TX</t>
  </si>
  <si>
    <t>Western Seafood</t>
  </si>
  <si>
    <t>Tide Marine Supply</t>
  </si>
  <si>
    <t>Burnell Trawlers</t>
  </si>
  <si>
    <t>Snodgrass Trawlers</t>
  </si>
  <si>
    <t>Texas Master Naturalist Program</t>
  </si>
  <si>
    <t>Matagorda County, TX</t>
  </si>
  <si>
    <t>Goose Island State Park (TPWD)</t>
  </si>
  <si>
    <t>Galveston Island State Park (TPWD)</t>
  </si>
  <si>
    <t>Sheldon Lake State Park (TPWD)</t>
  </si>
  <si>
    <t>Sabal Palms Sanctuary (Gorgas Science Foundation/Audubon)</t>
  </si>
  <si>
    <t>Gorgas Science Foundation</t>
  </si>
  <si>
    <t>Sea Center Texas (TPWD)</t>
  </si>
  <si>
    <t>City of Harlingen, TX</t>
  </si>
  <si>
    <t>Armand Bayou Nature Center</t>
  </si>
  <si>
    <t>Texas Marine Mammal Stranding Network</t>
  </si>
  <si>
    <t>Texas Coastal Watershed Program</t>
  </si>
  <si>
    <t>Galveston Bay Foundation</t>
  </si>
  <si>
    <t>Calhoun County Museum</t>
  </si>
  <si>
    <t>Native Plant Society of Texas</t>
  </si>
  <si>
    <t>Texas City Prairie Preserve (The Nature Conservancy)</t>
  </si>
  <si>
    <t>Tule Creek Watershed</t>
  </si>
  <si>
    <t>Welder Wildlife Foundation</t>
  </si>
  <si>
    <t>Nature Conservancy of Texas</t>
  </si>
  <si>
    <t>Matagorda Island National Wildlife Refuge (US DOI, FWS, NWRS)</t>
  </si>
  <si>
    <t>Aransas National Wildlife Refuge (US DOI, FWS, NWRS)</t>
  </si>
  <si>
    <t>Laguna Atascosa National Wildlife Refuge (US DOI, FWS, NWRS)</t>
  </si>
  <si>
    <t>National Ocean Industries Association</t>
  </si>
  <si>
    <t>Houston-Galveston Area Council</t>
  </si>
  <si>
    <t>Center for Houston's Future</t>
  </si>
  <si>
    <t>City of League City, TX</t>
  </si>
  <si>
    <t>Harris County Flood Control District</t>
  </si>
  <si>
    <t>University of Minnesota, Duluth, KUMD radio program (UMD)</t>
  </si>
  <si>
    <t>Houston Wilderness</t>
  </si>
  <si>
    <t>Coastal Prairie Partnership</t>
  </si>
  <si>
    <t>Galveston Baykeeper (Waterkeeper Alliance)</t>
  </si>
  <si>
    <t>Katy Prairie Conservancy</t>
  </si>
  <si>
    <t>Bayou Preservation Association</t>
  </si>
  <si>
    <t>Bayou Land Conservancy</t>
  </si>
  <si>
    <t>Urban Harvest</t>
  </si>
  <si>
    <t>Houston Tomorrow</t>
  </si>
  <si>
    <t>Placeways LLC</t>
  </si>
  <si>
    <t>National Association of Marina Industries</t>
  </si>
  <si>
    <t>Lake Huron Citizen Fishery Advisory Committee</t>
  </si>
  <si>
    <t>City of Marquette, MI</t>
  </si>
  <si>
    <t>Unknown/Anonymous</t>
  </si>
  <si>
    <t>Sea Grant Sponsored Activities' Participants</t>
  </si>
  <si>
    <t>Archer Daniels Midland</t>
  </si>
  <si>
    <t>LaPorte County, IN</t>
  </si>
  <si>
    <t>Indiana Aquatic Plants in Trade Working Group</t>
  </si>
  <si>
    <t>Hoosier Association of Science Teachers</t>
  </si>
  <si>
    <t>City of Hammond, IN</t>
  </si>
  <si>
    <t>Northern Illinois Invasive Plant Partnership</t>
  </si>
  <si>
    <t>Carolina Biological</t>
  </si>
  <si>
    <t>NASCO</t>
  </si>
  <si>
    <t>Houston Parks and Recreation Department</t>
  </si>
  <si>
    <t>City of Houston, TX</t>
  </si>
  <si>
    <t>University of Houston-Clear Lake, Environmental Institute of Houston</t>
  </si>
  <si>
    <t>Mayor's Office of Sustainability, Houston</t>
  </si>
  <si>
    <t>Garden Club of Houston</t>
  </si>
  <si>
    <t>Bayou Bend (Museum of Fine Arts, Houston)</t>
  </si>
  <si>
    <t>Harris County Precinct 2 Parks</t>
  </si>
  <si>
    <t>Harris County Watershed Protection</t>
  </si>
  <si>
    <t>Organic Horticulture Business Alliance (OHBA)</t>
  </si>
  <si>
    <t>Albemarle Corporation</t>
  </si>
  <si>
    <t>Port of Houston, TX</t>
  </si>
  <si>
    <t>Gulf Coast Waste Disposal Authority</t>
  </si>
  <si>
    <t>City of Shore Acres, TX</t>
  </si>
  <si>
    <t>City of Seabrook, TX</t>
  </si>
  <si>
    <t>City of Nassau Bay, TX</t>
  </si>
  <si>
    <t>Gulf Coast Bird Observatory</t>
  </si>
  <si>
    <t>Antique Rose Emporium</t>
  </si>
  <si>
    <t>Houston Audubon</t>
  </si>
  <si>
    <t>University of Texas at Austin, Lady Bird Johnson Wildflower Center (UT)</t>
  </si>
  <si>
    <t>National Wildlife Federation</t>
  </si>
  <si>
    <t>Houston Arboretum</t>
  </si>
  <si>
    <t>Stephen F. Austin State University, Pineywoods Native Plant Center</t>
  </si>
  <si>
    <t>The Woodlands Environmental Services Center</t>
  </si>
  <si>
    <t>Johnson Space Center, Environmental Office (NASA)</t>
  </si>
  <si>
    <t>City of Dickinson, TX</t>
  </si>
  <si>
    <t>Keep Dickinson Beautiful</t>
  </si>
  <si>
    <t>Clear Creek Independent School District, TX</t>
  </si>
  <si>
    <t>Dickinson Independent School District, TX</t>
  </si>
  <si>
    <t>Galveston County Health District, TX</t>
  </si>
  <si>
    <t>Texas Brigades</t>
  </si>
  <si>
    <t>Town of South Padre Island, TX</t>
  </si>
  <si>
    <t>Bryan Independent School District, TX</t>
  </si>
  <si>
    <t>Calhoun County Recycling</t>
  </si>
  <si>
    <t>Mid-Continent Ecology Division (US EPA)</t>
  </si>
  <si>
    <t>Minnesota DNR Invasive Species Education Planning Committee</t>
  </si>
  <si>
    <t>Texas Division of Emergency Management, Texas Department of Public Safety</t>
  </si>
  <si>
    <t>Guadalupe Delta Wildlife Management Area, TPWD</t>
  </si>
  <si>
    <t>Artist Boat</t>
  </si>
  <si>
    <t>Innovation Academy</t>
  </si>
  <si>
    <t>Lone Star College</t>
  </si>
  <si>
    <t>St. Peter's Catholic Church, Fulton, Texas</t>
  </si>
  <si>
    <t>Port Arthur International Seafarers' Center</t>
  </si>
  <si>
    <t>Corpus Christi Independent School District , TX</t>
  </si>
  <si>
    <t>Calhoun County Independent School District , TX</t>
  </si>
  <si>
    <t>Karnes City Independent School District , TX</t>
  </si>
  <si>
    <t>Banquete Independent School District , TX</t>
  </si>
  <si>
    <t>Mathis Independent School District , TX</t>
  </si>
  <si>
    <t>Alice Independent School District , TX</t>
  </si>
  <si>
    <t>Flour Bluff Independent School District , TX</t>
  </si>
  <si>
    <t>Riviera Independent School District , TX</t>
  </si>
  <si>
    <t>Texas A&amp;M University at Galveston, Environmental Planning and Sustainability Research Unit (TAMU)</t>
  </si>
  <si>
    <t>Texas County Agriculture Agents Association</t>
  </si>
  <si>
    <t>Texas Department of Public Safety</t>
  </si>
  <si>
    <t>Texas Department of Agriculture</t>
  </si>
  <si>
    <t>Texas Department of State Health Services</t>
  </si>
  <si>
    <t>Coastal Management Program, Texas General Land Office</t>
  </si>
  <si>
    <t>United States-Japan Cooperative Program in Natural Resources (UJNR)</t>
  </si>
  <si>
    <t>Northern Indiana Regional Planning Commission (NIRPC)</t>
  </si>
  <si>
    <t>Office of Weather and Air Quality (US DOC, NOAA, OAR, OWAQ)</t>
  </si>
  <si>
    <t>Wind Energy Systems Technology Ltd.</t>
  </si>
  <si>
    <t>Cloquet High School</t>
  </si>
  <si>
    <t>Fond du Lac School District</t>
  </si>
  <si>
    <t>Great Lakes Maritime Research Institute (GLMRI)</t>
  </si>
  <si>
    <t>Harbor City International School</t>
  </si>
  <si>
    <t>Introduced Species and Genotypes - IGERT Program</t>
  </si>
  <si>
    <t>Nettleton Magnet Elementary School</t>
  </si>
  <si>
    <t>Osher Lifelong Learning Institute</t>
  </si>
  <si>
    <t>City of Proctor, MN School District</t>
  </si>
  <si>
    <t>Sigurd Olson Environmental Institute</t>
  </si>
  <si>
    <t>St. Anthony Falls Laboratory</t>
  </si>
  <si>
    <t>University of Minnesota, Duluth, Center for Freshwater Research and Policy (UMD)</t>
  </si>
  <si>
    <t>University of Minnesota, Duluth, Data Visualization and Imaging Lab (UMD)</t>
  </si>
  <si>
    <t>University of Minnesota, Duluth, Department of Communications (UMD)</t>
  </si>
  <si>
    <t>United Northern Sportsmens Club</t>
  </si>
  <si>
    <t>Western Lake Superior Trollers Association</t>
  </si>
  <si>
    <t>White Iron Chain of Lakes Association</t>
  </si>
  <si>
    <t>University of Minnesota, Duluth, School of Business (UMD)</t>
  </si>
  <si>
    <t>University of Minnesota, Duluth, Stormwater Pollution and Prevention Plan Steering Committee (UMD)</t>
  </si>
  <si>
    <t>Clear Lake City Water Authority</t>
  </si>
  <si>
    <t>Texas State University, River Systems Institute</t>
  </si>
  <si>
    <t>Congress for the New Urbanism</t>
  </si>
  <si>
    <t>City of Texas City, TX</t>
  </si>
  <si>
    <t>City of Galveston, TX</t>
  </si>
  <si>
    <t>City of Rockport, TX</t>
  </si>
  <si>
    <t>Jacob and Terese Hershey Foundation</t>
  </si>
  <si>
    <t>Talento Bilingue de Houston</t>
  </si>
  <si>
    <t>Texas A&amp;M University-Kingsville (TAMU)</t>
  </si>
  <si>
    <t>Houston Endowment</t>
  </si>
  <si>
    <t>Rice Design Alliance</t>
  </si>
  <si>
    <t>Scenic Galveston</t>
  </si>
  <si>
    <t>Texas A&amp;M University System, Texas Forest Service (TAMU)</t>
  </si>
  <si>
    <t>Harris Galveston Subsidence District</t>
  </si>
  <si>
    <t>City of LaPorte, TX</t>
  </si>
  <si>
    <t>University of Minnesota, Extension Shoreland Education Program (UMN)</t>
  </si>
  <si>
    <t>University of Minnesota, Institute on the Environment (UMN)</t>
  </si>
  <si>
    <t>Woodland Hills Academy</t>
  </si>
  <si>
    <t>Great Expectations Charter School</t>
  </si>
  <si>
    <t>Partners in Education, GLA</t>
  </si>
  <si>
    <t>University of Minnesota Extension Pesticide Safety and Environmental Education Program (UMN)</t>
  </si>
  <si>
    <t>Gustavus Adolphus College</t>
  </si>
  <si>
    <t>City of Duluth, MN Environmental Advisory Council</t>
  </si>
  <si>
    <t>City of Duluth, MN Utilities</t>
  </si>
  <si>
    <t>City of Superior, MN Waste Water Treatment Plant</t>
  </si>
  <si>
    <t>Cook County, MN Soil and Water Conservation District</t>
  </si>
  <si>
    <t>City of Duluth, MN Fire Department</t>
  </si>
  <si>
    <t>Hubbard County, MN Coalition of Lake Associations</t>
  </si>
  <si>
    <t>Marray-Darling Basin Authority Australia</t>
  </si>
  <si>
    <t>Metropolitan Council</t>
  </si>
  <si>
    <t>Mille Lacs County, MN Soil and Water Conservation District</t>
  </si>
  <si>
    <t>Minnehaha Creek Watershed District</t>
  </si>
  <si>
    <t>Minnesota Townships Midway</t>
  </si>
  <si>
    <t>Minnesota Townships Rice Lake</t>
  </si>
  <si>
    <t>Mississippi River Watershed Management Organization</t>
  </si>
  <si>
    <t>National Weather Service, Duluth, MN (US DOC, NOAA, NWS)</t>
  </si>
  <si>
    <t>North Shore Management Board</t>
  </si>
  <si>
    <t>Pelican Lake Property Owners Association</t>
  </si>
  <si>
    <t>Ramsey Washington Metro Watershed District</t>
  </si>
  <si>
    <t>Rice Creek Watershed District</t>
  </si>
  <si>
    <t>Sauk River Soil and Water Conservation District</t>
  </si>
  <si>
    <t>Willamette Watershed Council-Coast Fork</t>
  </si>
  <si>
    <t>Sea World Busch Gardens</t>
  </si>
  <si>
    <t>Emerald Coast Wildlife Refuge (ECWR)</t>
  </si>
  <si>
    <t>Choctaw Basin Alliance</t>
  </si>
  <si>
    <t>Grand Portage National Monument  (US DOI, NPS)</t>
  </si>
  <si>
    <t>Great Lakes Restoration Initiative (US EPA)</t>
  </si>
  <si>
    <t>City of Duluth, MN Housing and Redevelopment Authority</t>
  </si>
  <si>
    <t>American Institute of Architects, MN Chapter</t>
  </si>
  <si>
    <t>Moody Gardens</t>
  </si>
  <si>
    <t>Matagorda County Chamber of Commerce and Agriculture</t>
  </si>
  <si>
    <t>Matagorda County Convention and Visitors Bureau</t>
  </si>
  <si>
    <t>National Association of County Agriculture Agents</t>
  </si>
  <si>
    <t>Organic Houston Business Association</t>
  </si>
  <si>
    <t>Our Lady of the Gulf Catholic School and Church</t>
  </si>
  <si>
    <t>Port Lavaca Chamber of Commerce</t>
  </si>
  <si>
    <t>Port of Port Arthur, TX</t>
  </si>
  <si>
    <t>Powderhorn RV Park</t>
  </si>
  <si>
    <t>Rockport-Fulton Area Chamber of Commerce</t>
  </si>
  <si>
    <t>Sea Turtle Inc.</t>
  </si>
  <si>
    <t>Seadrift Sail and Yacht Club</t>
  </si>
  <si>
    <t>South Texas Sailboats</t>
  </si>
  <si>
    <t>Cabela's Master Walleye Circuit</t>
  </si>
  <si>
    <t>The Bass Federation</t>
  </si>
  <si>
    <t>North America Media Group</t>
  </si>
  <si>
    <t>Tall Ships Festival</t>
  </si>
  <si>
    <t>Mills Fleet Farm Kid's Fishing Appreciation Day</t>
  </si>
  <si>
    <t>Wagner Zaun Architects</t>
  </si>
  <si>
    <t>LHB, Inc.</t>
  </si>
  <si>
    <t>Appold Design</t>
  </si>
  <si>
    <t>FI Salter</t>
  </si>
  <si>
    <t>Architecture Advantage</t>
  </si>
  <si>
    <t>Boreal Natives</t>
  </si>
  <si>
    <t>Jamar</t>
  </si>
  <si>
    <t>Red Pebble Design</t>
  </si>
  <si>
    <t>A.H. Zeppa Foundation</t>
  </si>
  <si>
    <t>American Great Lakes Ports Association and Its Members</t>
  </si>
  <si>
    <t>Association for Women in Science (AWIS)</t>
  </si>
  <si>
    <t>Big Sandy Lake Association</t>
  </si>
  <si>
    <t>Canadian Green Marine Program</t>
  </si>
  <si>
    <t>Cook County Coalition of Lake Associations</t>
  </si>
  <si>
    <t>Douglas County Lake Association</t>
  </si>
  <si>
    <t>Duluth League of Women Voters</t>
  </si>
  <si>
    <t>Duluth YMCA</t>
  </si>
  <si>
    <t>Great Lakes Education Collaborative</t>
  </si>
  <si>
    <t>Great Lakes Observing System Regional Alliance</t>
  </si>
  <si>
    <t>Healing Our Waters Alliance</t>
  </si>
  <si>
    <t>International Great Lakes Ports Association</t>
  </si>
  <si>
    <t>Lake Superior Days Planning Committee</t>
  </si>
  <si>
    <t>Lake Superior National Estuary Research Reserve (US DOC, NOAA, NOS, NERRS)</t>
  </si>
  <si>
    <t>Northland Red Cross</t>
  </si>
  <si>
    <t>River Quest Planning Committee</t>
  </si>
  <si>
    <t>Save Lake Superior Association</t>
  </si>
  <si>
    <t>Sugarloaf Environmental Center</t>
  </si>
  <si>
    <t>Two Harbors Rotary</t>
  </si>
  <si>
    <t>U.S. Great Lakes Maritime Task Force and Its Member Groups</t>
  </si>
  <si>
    <t>Charles River Watershed Association</t>
  </si>
  <si>
    <t>Gloucester Fishermen's Wives Association</t>
  </si>
  <si>
    <t>Gloucester Maritime Heritage Center</t>
  </si>
  <si>
    <t>Massachusetts Marine Educators</t>
  </si>
  <si>
    <t>National Professional Angler Association</t>
  </si>
  <si>
    <t>Flathead Lake Association</t>
  </si>
  <si>
    <t>Duluth Superior Sailing Association</t>
  </si>
  <si>
    <t>Living Green Conference</t>
  </si>
  <si>
    <t>University of Minnesota, Duluth, University for Seniors (UMD)</t>
  </si>
  <si>
    <t>University of Minnesota, Clean Energy Resource Team (UMN)</t>
  </si>
  <si>
    <t>University of Minnesota, College of Continuing Education (UMN)</t>
  </si>
  <si>
    <t>University of Minnesota, Department of Civil Engineering (UMN)</t>
  </si>
  <si>
    <t>University of Minnesota, Department of Soil, Water, and Climate (UMN)</t>
  </si>
  <si>
    <t>University of Minnesota, Extension for Food, Agricultural and Natural Resouces Sciences (UMN, EFANS)</t>
  </si>
  <si>
    <t>University of Minnesota, Extension for Woodland Advisors (UMN)</t>
  </si>
  <si>
    <t>Moccassin Telegraph</t>
  </si>
  <si>
    <t>Oshki Ogimaag</t>
  </si>
  <si>
    <t>MNWIISC Conference</t>
  </si>
  <si>
    <t>AIS Stakeholder Team/MNDNR</t>
  </si>
  <si>
    <t>Great Lakes Research and Outreach Consortium</t>
  </si>
  <si>
    <t>Big Island Abalone</t>
  </si>
  <si>
    <t>California Departmentt of Fish and Game, Iron Gate Hatchery</t>
  </si>
  <si>
    <t>City of Wheeler-Citizens &amp; Managers</t>
  </si>
  <si>
    <t>Columbia River Tribes</t>
  </si>
  <si>
    <t>Cottage Grove High School</t>
  </si>
  <si>
    <t>Oregon Governor's Office of Natural Resources</t>
  </si>
  <si>
    <t>Hatfield Marine Science Center (HMSC)</t>
  </si>
  <si>
    <t>Karuk Tribe Fisheries Program</t>
  </si>
  <si>
    <t>Kennedy Alternative High School</t>
  </si>
  <si>
    <t>Lane Community College</t>
  </si>
  <si>
    <t>Lincoln County School District</t>
  </si>
  <si>
    <t>New Seasons Market</t>
  </si>
  <si>
    <t>Ocean Conservation &amp; Education Alliance Northwest (OCEAN)</t>
  </si>
  <si>
    <t>Ocean Policy Advisory Council (OPAC)</t>
  </si>
  <si>
    <t>Oregon Seafoods-Coos Bay</t>
  </si>
  <si>
    <t>Oregon State University, Extension (OSU)</t>
  </si>
  <si>
    <t>Oregon State University, Seafood Lab-Surimi School (OSU)</t>
  </si>
  <si>
    <t>Oregon State University, Veterinary Diagnostic Lab (OSU)</t>
  </si>
  <si>
    <t>Salmon Troll Industry</t>
  </si>
  <si>
    <t>Santiam Wilderness Academy</t>
  </si>
  <si>
    <t>Skipanon Brand Oregon Ocean Seafoods-Warrenton</t>
  </si>
  <si>
    <t>Sweet Home Alternative High School</t>
  </si>
  <si>
    <t>Sweet Home Youth Watershed Council</t>
  </si>
  <si>
    <t>The Berry Patch-Westport, OR</t>
  </si>
  <si>
    <t>The Coastal Caucus</t>
  </si>
  <si>
    <t>University of Arkansas</t>
  </si>
  <si>
    <t>Warm Springs Tribe</t>
  </si>
  <si>
    <t>Westerville City Schools</t>
  </si>
  <si>
    <t>Oklahoma State University</t>
  </si>
  <si>
    <t>Water Security Division (US EPA)</t>
  </si>
  <si>
    <t>Integrated Ocean Observing System Program (US DOC, NOAA, NOS, IOOS)</t>
  </si>
  <si>
    <t>Sybil H. Smith Charitable Trust</t>
  </si>
  <si>
    <t>Wintzell's Oyster House</t>
  </si>
  <si>
    <t>BP Gulf of Mexico Research Initiative (BP GRI)</t>
  </si>
  <si>
    <t>State Farm</t>
  </si>
  <si>
    <t>AMI Consulting Engineers, P.A.</t>
  </si>
  <si>
    <t>Barr Engineering</t>
  </si>
  <si>
    <t>Cabin Life Magazine</t>
  </si>
  <si>
    <t>Canadian St. Lawrence Seaway Management Corporation</t>
  </si>
  <si>
    <t>Chris Benson Photography</t>
  </si>
  <si>
    <t>College of Exploration</t>
  </si>
  <si>
    <t>Duluth Local Initiatives Support Corporation (LISC)</t>
  </si>
  <si>
    <t>Great Lakes Cruising Coalition</t>
  </si>
  <si>
    <t>Great Lakes Fleet, Inc.</t>
  </si>
  <si>
    <t>Lake Carrier's Association</t>
  </si>
  <si>
    <t>Lake Superior Magazine</t>
  </si>
  <si>
    <t>Lincoln Bait</t>
  </si>
  <si>
    <t>Midwest Energy</t>
  </si>
  <si>
    <t>One.D Design</t>
  </si>
  <si>
    <t>St. Lawrence Seaway Development Corporation</t>
  </si>
  <si>
    <t>Vista Fleet - River Quest</t>
  </si>
  <si>
    <t>City of Erie, PA School District</t>
  </si>
  <si>
    <t>Delaware County, PA Planning Department</t>
  </si>
  <si>
    <t>Delaware Valley, PA Regional Planning Department</t>
  </si>
  <si>
    <t>Lake Erie Arboretum at Frontier Park</t>
  </si>
  <si>
    <t>McMillan Offshore Survival Training</t>
  </si>
  <si>
    <t>LGL Ecological Research Associates</t>
  </si>
  <si>
    <t>Texas State Soil and Water Conservation Board</t>
  </si>
  <si>
    <t>Dioukas School (Greece)</t>
  </si>
  <si>
    <t>NATO Undersea Research Centre (NURC)</t>
  </si>
  <si>
    <t>Rhahamangala University of Technology, Tanyaburi (Thailand)</t>
  </si>
  <si>
    <t>University of Pierre and Marie Curie</t>
  </si>
  <si>
    <t>Total S.A.</t>
  </si>
  <si>
    <t>Outfall Monitoring Science Advisory Panel (US EPA, OMSAP)</t>
  </si>
  <si>
    <t>Boston Harbor Islands (US DOI, NPS)</t>
  </si>
  <si>
    <t>Cape Cod (US DOI, NPS)</t>
  </si>
  <si>
    <t>U.S. Coast Guard Academy</t>
  </si>
  <si>
    <t>Town of Kingston, MA</t>
  </si>
  <si>
    <t>Maine Department of Marine Resources</t>
  </si>
  <si>
    <t>Maine Fishermen's Forum</t>
  </si>
  <si>
    <t>Massachusetts Office of Coastal Zone Management (CZM)</t>
  </si>
  <si>
    <t>Massachusetts Department of Environmental Protection</t>
  </si>
  <si>
    <t>Massachusetts Division of Marine Fisheries</t>
  </si>
  <si>
    <t>Massachusetts Lobstermen’s Association Inc.</t>
  </si>
  <si>
    <t>Massachusetts Ocean Partnership</t>
  </si>
  <si>
    <t>Massachusetts Water Resources Authority</t>
  </si>
  <si>
    <t>Boston Harbor Islands Coalition</t>
  </si>
  <si>
    <t>Boston Harbor Island Alliance</t>
  </si>
  <si>
    <t>Buzzards Bay Coalition</t>
  </si>
  <si>
    <t>Cape Ann Fresh Catch</t>
  </si>
  <si>
    <t>Charles River Conservancy</t>
  </si>
  <si>
    <t>City of Lucedale, MS</t>
  </si>
  <si>
    <t>City of Mobile, AL</t>
  </si>
  <si>
    <t>City of Mobile Planning &amp; Engineering Department</t>
  </si>
  <si>
    <t>City of Mobile, Mayor's Office</t>
  </si>
  <si>
    <t>City of Orange Beach, AL</t>
  </si>
  <si>
    <t>City of Pascagoula, MS</t>
  </si>
  <si>
    <t>City of Pass Christian, MS</t>
  </si>
  <si>
    <t>The Museum of Science, Boston</t>
  </si>
  <si>
    <t>New Bedford Working Waterfront Festival</t>
  </si>
  <si>
    <t>Northeast Coastal and Ocean Data Partnership</t>
  </si>
  <si>
    <t>Northeast Marine Institute</t>
  </si>
  <si>
    <t>MN Resort and Campground Association</t>
  </si>
  <si>
    <t>Stop Aquatic Hitchhikers! Campaign</t>
  </si>
  <si>
    <t>Habitattitude Campaign</t>
  </si>
  <si>
    <t>AIS-HACCP</t>
  </si>
  <si>
    <t>Nab the Aquatic Invaders</t>
  </si>
  <si>
    <t>Great Lakes AIS Education Stewardship Network</t>
  </si>
  <si>
    <t>Geographic Alliance of Minnesota</t>
  </si>
  <si>
    <t>Minnesota Nursery and Landscape Association</t>
  </si>
  <si>
    <t>Minnesota Conservation Corps</t>
  </si>
  <si>
    <t>Duluth Energy Efficiency Program (DEEP)</t>
  </si>
  <si>
    <t>Arrowhead Builder's Association</t>
  </si>
  <si>
    <t>Canadian Ship Owners Association</t>
  </si>
  <si>
    <t>Lake Superior Aquatic Invasive Species Prevention Task Force</t>
  </si>
  <si>
    <t>KUMD Green Visions</t>
  </si>
  <si>
    <t>Dexter School</t>
  </si>
  <si>
    <t>High Tech High</t>
  </si>
  <si>
    <t>City of Chula Vista, CA</t>
  </si>
  <si>
    <t>Meridian Academy</t>
  </si>
  <si>
    <t>Minuteman High School</t>
  </si>
  <si>
    <t>Town of Lexington, MA</t>
  </si>
  <si>
    <t>Newton North High School</t>
  </si>
  <si>
    <t>City of Newton, MA</t>
  </si>
  <si>
    <t>Rogers High School</t>
  </si>
  <si>
    <t>Town of Newport, RI</t>
  </si>
  <si>
    <t>Southfield School</t>
  </si>
  <si>
    <t>Stoneham High School</t>
  </si>
  <si>
    <t>Town of Stoneham, MA</t>
  </si>
  <si>
    <t>Swampscott Middle School</t>
  </si>
  <si>
    <t>Town of Swampscott, MA</t>
  </si>
  <si>
    <t>Windsor School</t>
  </si>
  <si>
    <t>Raytheon Company</t>
  </si>
  <si>
    <t>Turner's Seafood</t>
  </si>
  <si>
    <t>Office of Communications and External Affairs (US DOC, NOAA)</t>
  </si>
  <si>
    <t>Baltimore County Department of Environmental Protection, Regulation and Management</t>
  </si>
  <si>
    <t>Chesapeake Bay Seafood Industries Association</t>
  </si>
  <si>
    <t>Maryland Department of Labor and Licensing</t>
  </si>
  <si>
    <t>Ocean City Beach Patrol</t>
  </si>
  <si>
    <t>The Edith and Curtis Munson Foundation</t>
  </si>
  <si>
    <t>The Fairplay Foundation</t>
  </si>
  <si>
    <t>The Norcross Wildlife Foundation</t>
  </si>
  <si>
    <t>United States Lifesaving Association</t>
  </si>
  <si>
    <t>The Welch Foundation</t>
  </si>
  <si>
    <t>Texas AgriLife Research and Extension Center at Corpus Christi</t>
  </si>
  <si>
    <t>Jet Propulsion Laboratory (NASA)</t>
  </si>
  <si>
    <t>Sportfishing Association of California</t>
  </si>
  <si>
    <t>Gulfport Central Middle School</t>
  </si>
  <si>
    <t>GulfQuest, National Maritime Museum of the Gulf of Mexico</t>
  </si>
  <si>
    <t>Hamilton High School</t>
  </si>
  <si>
    <t>Hancock County, MS</t>
  </si>
  <si>
    <t>Harrison County, MS</t>
  </si>
  <si>
    <t>Harrison County Soil and Water Conservation District</t>
  </si>
  <si>
    <t>MIT/WHOI Joint Program in Oceanography / Applied Ocean Science &amp; Engineering (MIT, WHOI)</t>
  </si>
  <si>
    <t>Office of Research and Technology Applications (US DOC, NOAA)</t>
  </si>
  <si>
    <t>Alabama Association of State Floodplain Managers</t>
  </si>
  <si>
    <t>Texas Governor's Academy for Teaching Excellence</t>
  </si>
  <si>
    <t>Young Women's Leadership Academy</t>
  </si>
  <si>
    <t>Brandywine Valley Association</t>
  </si>
  <si>
    <t>Pennsylvania Coastal Resources Management Program (CRM)</t>
  </si>
  <si>
    <t>Engineered Plastics, Inc.</t>
  </si>
  <si>
    <t>Mondo Polymer Technologies</t>
  </si>
  <si>
    <t>Erie County, PA Department of Planning</t>
  </si>
  <si>
    <t>Erie County, PA Conservation District</t>
  </si>
  <si>
    <t>Pennsylvania Department of Conservation and Natural Resources (PA DCNR)</t>
  </si>
  <si>
    <t>Friends of Fish Foundation</t>
  </si>
  <si>
    <t>Lake Erie Allegheny Partnership</t>
  </si>
  <si>
    <t>Lawrence Park Golf Club</t>
  </si>
  <si>
    <t>City of Erie, PA</t>
  </si>
  <si>
    <t>Arkansas State University</t>
  </si>
  <si>
    <t>AT&amp;T</t>
  </si>
  <si>
    <t>Auburn University Marine Extension &amp; Research Center (AUMERC)</t>
  </si>
  <si>
    <t>Audubon Bird Sanctuary, Dauphin Island</t>
  </si>
  <si>
    <t>Baker High School</t>
  </si>
  <si>
    <t>Baldwin County, AL</t>
  </si>
  <si>
    <t>Baldwin County Board of Education</t>
  </si>
  <si>
    <t>Baldwin County Career Tech School</t>
  </si>
  <si>
    <t>Baldwin County Emergency Management</t>
  </si>
  <si>
    <t>Baldwin County Mental Health Center</t>
  </si>
  <si>
    <t>Baldwin County School System</t>
  </si>
  <si>
    <t>Baldwin County Watershed Coalition</t>
  </si>
  <si>
    <t>Barge, Waggoner, Sumner and Cannon, Inc.</t>
  </si>
  <si>
    <t>Bayside Academy</t>
  </si>
  <si>
    <t>Bear Point Marina</t>
  </si>
  <si>
    <t>Biloxi Junior High School</t>
  </si>
  <si>
    <t>Biloxi Public School District</t>
  </si>
  <si>
    <t>Blackburn Middle School</t>
  </si>
  <si>
    <t>Carver High School</t>
  </si>
  <si>
    <t>Category X Coastal Consulting</t>
  </si>
  <si>
    <t>Centers for Ocean Sciences Education Excellence, Central Gulf of Mexico (COSEE)</t>
  </si>
  <si>
    <t>Chicago Zoological Society</t>
  </si>
  <si>
    <t>Choctawhatchee Audubon Society, Niceville, FL</t>
  </si>
  <si>
    <t>Citronelle High School</t>
  </si>
  <si>
    <t>City of Bay St. Louis, MS</t>
  </si>
  <si>
    <t>City of D’Iberville, MS</t>
  </si>
  <si>
    <t>City of Daphne, AL</t>
  </si>
  <si>
    <t>City of Gautier, MS</t>
  </si>
  <si>
    <t>City of Gulfport, MS</t>
  </si>
  <si>
    <t>City of Gulfshores, AL</t>
  </si>
  <si>
    <t>City of Long Beach, MS</t>
  </si>
  <si>
    <t>Pontchartrain Institute for Environmental Sciences, University of New Orleans (PIES, UNO)</t>
  </si>
  <si>
    <t>Prichard Environmental Restorative Keepers (PERK)</t>
  </si>
  <si>
    <t>Prince William Sound Regional Citizens’ Advisory Council</t>
  </si>
  <si>
    <t>City of Picayune, MS</t>
  </si>
  <si>
    <t>City of Poplarville, MS</t>
  </si>
  <si>
    <t>City of Prichard, AL</t>
  </si>
  <si>
    <t>City of Prichard Water and Sewer Board</t>
  </si>
  <si>
    <t>City of Spanish Fort, AL</t>
  </si>
  <si>
    <t>City of Waveland, MS</t>
  </si>
  <si>
    <t>City of Wiggins, MS</t>
  </si>
  <si>
    <t>Claude Peteet Mariculture Center</t>
  </si>
  <si>
    <t>Portsmouth Naval Shipyard</t>
  </si>
  <si>
    <t>Save the Harbor/Save the Bay</t>
  </si>
  <si>
    <t>SeaPerch Program</t>
  </si>
  <si>
    <t>Cambridge Science Festival</t>
  </si>
  <si>
    <t>Delta FARM (Farmers Advocating Resource Management)</t>
  </si>
  <si>
    <t>Discovery Halls Programs, Dauphin Island Sea Lab</t>
  </si>
  <si>
    <t>Distraction Fishing Charters</t>
  </si>
  <si>
    <t>Dodd &amp; Dodd Nursery, Inc.</t>
  </si>
  <si>
    <t>Dog River Marina</t>
  </si>
  <si>
    <t>Dolphin Ecology Project</t>
  </si>
  <si>
    <t>Downtown Mobile Alliance</t>
  </si>
  <si>
    <t>Dune Doctors, LLC</t>
  </si>
  <si>
    <t>Environmental Education Association of Alabama</t>
  </si>
  <si>
    <t>Environmental Studies Center, Mobile County Public School System</t>
  </si>
  <si>
    <t>Evonik Degussa Corporation</t>
  </si>
  <si>
    <t>Flomatin High School</t>
  </si>
  <si>
    <t>Florida Department of Health</t>
  </si>
  <si>
    <t>Florida State University, School of Law (FSU)</t>
  </si>
  <si>
    <t>Friends of Bon Secour National Wildlife Refuge</t>
  </si>
  <si>
    <t>Geologic Survey of Alabama</t>
  </si>
  <si>
    <t>George County</t>
  </si>
  <si>
    <t>Greene Prairie Shrimp Aquafarm</t>
  </si>
  <si>
    <t>Gulf Coast Ecosystem Restoration Task Force (EPA)</t>
  </si>
  <si>
    <t>Gulf Coast Exploreum Science Center</t>
  </si>
  <si>
    <t>Gulf Coast Resource Conservation and Development Council (RC&amp;D)</t>
  </si>
  <si>
    <t>Gulf Coast Services Center</t>
  </si>
  <si>
    <t>Gulf of Mexico Coastal Zone Management Programs (GOM CZM) (DOC, NOAA, OCRM)</t>
  </si>
  <si>
    <t>Gulf of Mexico Land Grant Cooperative Extension Programs</t>
  </si>
  <si>
    <t>Washington Council of Governments</t>
  </si>
  <si>
    <t>Cheaspeake Storm Water Network</t>
  </si>
  <si>
    <t>City of York PA</t>
  </si>
  <si>
    <t>University of Maryland Agriculture &amp; Resource Economic Department (UMD)</t>
  </si>
  <si>
    <t>Islands of Perdido Foundation</t>
  </si>
  <si>
    <t>Jackson County, MS</t>
  </si>
  <si>
    <t>Lake Forest Improvement Committee</t>
  </si>
  <si>
    <t>Lake Forest Property Owners Association</t>
  </si>
  <si>
    <t>Alabama Department of Conservation and Natural Resources, State Lands Division (AL DNR)</t>
  </si>
  <si>
    <t>Alabama Department of Health:Seafood Division</t>
  </si>
  <si>
    <t>Alabama Fish Farming Center</t>
  </si>
  <si>
    <t>Alabama Inland Shrimp Producers Association (AISPA)</t>
  </si>
  <si>
    <t>Alabama Math Science Technology Initiative</t>
  </si>
  <si>
    <t>Alabama Power Inc.</t>
  </si>
  <si>
    <t>Alabama Science Teachers Association</t>
  </si>
  <si>
    <t>Alabama State Docks</t>
  </si>
  <si>
    <t>Alabama Working Waterfront Coalition</t>
  </si>
  <si>
    <t>Apalachicola National Estuarine Research Reserve (NERR)</t>
  </si>
  <si>
    <t>Mississippi Regional Planning Commission</t>
  </si>
  <si>
    <t>Mobile Baykeeper</t>
  </si>
  <si>
    <t>Mobile County, AL</t>
  </si>
  <si>
    <t>Mobile County Engineering</t>
  </si>
  <si>
    <t>Mobile County Health Department</t>
  </si>
  <si>
    <t>Mobile Master Garderners</t>
  </si>
  <si>
    <t>Mobile Press-Register</t>
  </si>
  <si>
    <t>Murphy High School</t>
  </si>
  <si>
    <t>NASA Stennis Space Center</t>
  </si>
  <si>
    <t>National Assembly of Sea Grant Extension Program Leaders</t>
  </si>
  <si>
    <t>Navy Cove Oyster Farm</t>
  </si>
  <si>
    <t>New Florida Girl Fishing Charters</t>
  </si>
  <si>
    <t>NOAA Engagement Pilot Program (DOC, NOAA)</t>
  </si>
  <si>
    <t>NOAA Gulf of Mexico Regional Collaboration Team (DOC, NOAA)</t>
  </si>
  <si>
    <t>NOAA National Coastal Data Development Center (DOC, NOAA, NESDIS, NODC, NCDDC)</t>
  </si>
  <si>
    <t>Northwest Florida State College</t>
  </si>
  <si>
    <t>Northwest Rankin High School</t>
  </si>
  <si>
    <t>Ocean Springs School District</t>
  </si>
  <si>
    <t>Odom Farms</t>
  </si>
  <si>
    <t>Office of Protected Species (US DOC, NOAA, NMFS)</t>
  </si>
  <si>
    <t>Okaloosa County Environmental Council</t>
  </si>
  <si>
    <t>Orange Beach Elementary School</t>
  </si>
  <si>
    <t>Pascagoula River Audubon Center</t>
  </si>
  <si>
    <t>Pearl River County</t>
  </si>
  <si>
    <t>PEC Premiere</t>
  </si>
  <si>
    <t>Point aux Pines Oyster Farm</t>
  </si>
  <si>
    <t>Micronesian Area Research Center (MARC)</t>
  </si>
  <si>
    <t>Pacific Historic Parks</t>
  </si>
  <si>
    <t>Palau Conservation Society (PCS)</t>
  </si>
  <si>
    <t>Resource Conservation and Development Council (RC&amp;D Council)</t>
  </si>
  <si>
    <t>Program for the Academic and Cultural Enhancement of Rural Schools (PACERS)</t>
  </si>
  <si>
    <t>Ricky Collier’s Oyster Company</t>
  </si>
  <si>
    <t>Robertsdale High School</t>
  </si>
  <si>
    <t>Climate Literacy Partnership Southeast (CLiPSE)</t>
  </si>
  <si>
    <t>Coastal Conservation Association in Alabama</t>
  </si>
  <si>
    <t>Coastal Hazards Outreach Strategy Team (CHOST)</t>
  </si>
  <si>
    <t>Coastal Management Program of the Florida Department of Environmental Protection</t>
  </si>
  <si>
    <t>Coastal Recovery Commission of Alabama</t>
  </si>
  <si>
    <t>College Park Elementary School</t>
  </si>
  <si>
    <t>Community of Grand Bayou</t>
  </si>
  <si>
    <t>Cypress/Spanish Fort Gp, LLC</t>
  </si>
  <si>
    <t>Dead Lake Marina</t>
  </si>
  <si>
    <t>Southeast Engineering Consultants, Inc.</t>
  </si>
  <si>
    <t>Southeastern Wildlife Conservation Group</t>
  </si>
  <si>
    <t>Southern Climate Impacts and Planning Program</t>
  </si>
  <si>
    <t>Southern Native Plantings</t>
  </si>
  <si>
    <t>St Paul’s Episcopal School</t>
  </si>
  <si>
    <t>St. Stanislaus College</t>
  </si>
  <si>
    <t>Stone County</t>
  </si>
  <si>
    <t>Talladega University</t>
  </si>
  <si>
    <t>Tennessee River Valley Association</t>
  </si>
  <si>
    <t>The Home Depot, Inc.</t>
  </si>
  <si>
    <t>The Mobile Group, Inc.</t>
  </si>
  <si>
    <t>The Prichard Environmental Restorative Keepers</t>
  </si>
  <si>
    <t>Tonsmeire Properties</t>
  </si>
  <si>
    <t>Town of Bayou La Batre</t>
  </si>
  <si>
    <t>United Seafood Association of Alabama</t>
  </si>
  <si>
    <t>University of Mississippi School of Law</t>
  </si>
  <si>
    <t>West Alabama Shrimp Farmers</t>
  </si>
  <si>
    <t>Whale and Dolphin Conservation Society</t>
  </si>
  <si>
    <t>WKRG (Channel 5, Mobile, AL)</t>
  </si>
  <si>
    <t>Wolf Bay Watershed Watch</t>
  </si>
  <si>
    <t>Zeke’s Marina</t>
  </si>
  <si>
    <t>Maryland Agricultural &amp; Resource-Based Industry Development Corp (MARBIDCO)</t>
  </si>
  <si>
    <t>Angies List</t>
  </si>
  <si>
    <t>University of Salisbury</t>
  </si>
  <si>
    <t>University of Towson</t>
  </si>
  <si>
    <t>AERS</t>
  </si>
  <si>
    <t>NEI Treatment Systems LLc</t>
  </si>
  <si>
    <t>Port of Baltimore</t>
  </si>
  <si>
    <t>Maryland Department of Planning</t>
  </si>
  <si>
    <t>Maryland Saltwater Sportfishermen's Association</t>
  </si>
  <si>
    <t>US Army Corps of Engineers, Waterways Experiment Station (DOD, Army, USACE, WES)</t>
  </si>
  <si>
    <t>University of Rhode Island, Dept. of Environmental &amp; Resource Economics (URI)</t>
  </si>
  <si>
    <t>University of Rhode Island, Graduate School of Oceanography (URI)</t>
  </si>
  <si>
    <t>Matunuck Oyster Farm</t>
  </si>
  <si>
    <t>Maryland Department of Environment (MDE)</t>
  </si>
  <si>
    <t>California State University, San Marcos (CSU)</t>
  </si>
  <si>
    <t>California Program for Regional Enhanced Monitoring for Phycotoxins</t>
  </si>
  <si>
    <t>Leadership Mobile, Mobile United</t>
  </si>
  <si>
    <t>Little Lagoon Preservation Society</t>
  </si>
  <si>
    <t>Mahaffeys' Quality Printing</t>
  </si>
  <si>
    <t>Malbis Alabama Real Estate</t>
  </si>
  <si>
    <t>Marstel-Day, LLC</t>
  </si>
  <si>
    <t>Master Marine</t>
  </si>
  <si>
    <t>Mattie Kelly Environmental Institution</t>
  </si>
  <si>
    <t>Mississippi Charter Boat Captains Association</t>
  </si>
  <si>
    <t>Mississippi Coast Interfaith Disaster Task Force</t>
  </si>
  <si>
    <t>Mississippi Emergency Management Agency (MEMA)</t>
  </si>
  <si>
    <t>Mississippi Oil Spill Recovery Commission</t>
  </si>
  <si>
    <t>Los Angeles, CA City Council</t>
  </si>
  <si>
    <t>eXtension</t>
  </si>
  <si>
    <t>Diadromous Species Restoration Research Network (DSRRN)</t>
  </si>
  <si>
    <t>SeaPlan</t>
  </si>
  <si>
    <t>Farallones Marine Sanctuary Association</t>
  </si>
  <si>
    <t>Reef Check Foundation</t>
  </si>
  <si>
    <t>Ecotrust Fisheries</t>
  </si>
  <si>
    <t>San Diego Oceans Foundation</t>
  </si>
  <si>
    <t>Natural Equity</t>
  </si>
  <si>
    <t>Ocean Imaging</t>
  </si>
  <si>
    <t>Clean Up Stonington Harbors (CUSH)</t>
  </si>
  <si>
    <t>Grasso Technical High School</t>
  </si>
  <si>
    <t>Pawcatuck Water Pollution Control Facility</t>
  </si>
  <si>
    <t>California University</t>
  </si>
  <si>
    <t>California State University, Dominguez Hills (CSUDH)</t>
  </si>
  <si>
    <t>Analysis Group, Inc. (AG)</t>
  </si>
  <si>
    <t>Belau Watershed Alliance</t>
  </si>
  <si>
    <t>Brown and Caldwell</t>
  </si>
  <si>
    <t>Guam Department of Aquatic and Wildlife Resources (GU DAWR)</t>
  </si>
  <si>
    <t>Center for Island Sustainability (CIS)</t>
  </si>
  <si>
    <t>Environmental Education Committee (EEC)</t>
  </si>
  <si>
    <t>Guam Coastal Zone Management (GU CZM)</t>
  </si>
  <si>
    <t>Guam Department of Education (GDOE)</t>
  </si>
  <si>
    <t>Guam Environmental Alliance (GEA)</t>
  </si>
  <si>
    <t>Guam Environmental Protection Agency (GEPA)</t>
  </si>
  <si>
    <t>Guam Fisherman's Cooperative Association (GFCA)</t>
  </si>
  <si>
    <t>Guam Preservation Trust (GPT)</t>
  </si>
  <si>
    <t>Guam Small Business Development Center (SBDC)</t>
  </si>
  <si>
    <t>Guam Waterworks Authority (GWA)</t>
  </si>
  <si>
    <t>i*Recycle</t>
  </si>
  <si>
    <t>Inalahan Historic Preservation Society</t>
  </si>
  <si>
    <t>Landscape Management Systems, Inc (LMS)</t>
  </si>
  <si>
    <t>ISF Trading, Inc.</t>
  </si>
  <si>
    <t>Wampanoag Tribe</t>
  </si>
  <si>
    <t>Martha's Vineyard/Dukes County Fishermen's Association</t>
  </si>
  <si>
    <t>Town of Tisbury, MA</t>
  </si>
  <si>
    <t>Papahanaumokuakea Marine National Monument (US FWS, NWRS)</t>
  </si>
  <si>
    <t>Guam Soil &amp; Water Conservation Districts</t>
  </si>
  <si>
    <t>Traditionas About Seafaring Islands (TASI)</t>
  </si>
  <si>
    <t>Rookery Bay National Estuarine Research Reserve (NERR)</t>
  </si>
  <si>
    <t>Satsuma High School</t>
  </si>
  <si>
    <t>Schneider Insurance Agency, Inc.</t>
  </si>
  <si>
    <t>Science Systems and Applications, Inc. (SSAI)</t>
  </si>
  <si>
    <t>Sea Grant Communicators Network</t>
  </si>
  <si>
    <t>Sea, Sand &amp; Stars Science &amp; Nature Center, Baldwin County School System</t>
  </si>
  <si>
    <t>Seahorse Coastal Consulting, LLC</t>
  </si>
  <si>
    <t>Share the Beach Sea Turtle Volunteer Program</t>
  </si>
  <si>
    <t>Simpson Strong-Tie</t>
  </si>
  <si>
    <t>Smart Home Alabama</t>
  </si>
  <si>
    <t>South Mississippi Red Cross</t>
  </si>
  <si>
    <t>South Mississippi Volunteer Organizations Active in Disaster (SM VOAD)</t>
  </si>
  <si>
    <t>Voices of the Bay: Monterey Maritime and History Museum</t>
  </si>
  <si>
    <t>Monterey Academy of Oceanographic Science</t>
  </si>
  <si>
    <t>University of Aberdeen</t>
  </si>
  <si>
    <t>Voices of the Bay: Natural Bridges Green Careers High School</t>
  </si>
  <si>
    <t>Lapota Farm</t>
  </si>
  <si>
    <t>Pacific Gas &amp; Electric: Humboldt Bay Power Plant</t>
  </si>
  <si>
    <t>Research Planning, Inc.</t>
  </si>
  <si>
    <t>Huntington Beach Wetland Conservancy</t>
  </si>
  <si>
    <t>Local Fisheries Knowledge Project (DOC, NOAA, NMFS)</t>
  </si>
  <si>
    <t>Regional Integrated Sciences and Assessment Program (US DOC, NOAA, OAR, CPO, RISA)</t>
  </si>
  <si>
    <t>Voices of the Bay: Monterey Bay National Marine Sanctuary (US DOC, NOAA, ONMS)</t>
  </si>
  <si>
    <t>California Association of Resource Conservation Districts</t>
  </si>
  <si>
    <t>Humboldt County Public Works</t>
  </si>
  <si>
    <t>Metropolitan Water District of Southern California</t>
  </si>
  <si>
    <t>Santa Barbara County Parks Department</t>
  </si>
  <si>
    <t>Voices of the Bay: California Department of Fish and Game (CA Resources, CA DFG)</t>
  </si>
  <si>
    <t>Smithsonian Environmental Research Center</t>
  </si>
  <si>
    <t>Town of Madison, CT</t>
  </si>
  <si>
    <t>West Farms Land Trust</t>
  </si>
  <si>
    <t>Essex (CT) Land Trust</t>
  </si>
  <si>
    <t>Anne Penniman Associates</t>
  </si>
  <si>
    <t>Audubon Connecticut</t>
  </si>
  <si>
    <t>Roger Williams University, Marine Affairs Institute (RWU)</t>
  </si>
  <si>
    <t>University of Rhode Island, Marine Affairs Department (URI)</t>
  </si>
  <si>
    <t>San Francisco Regional Monitoring Program, San Francisco Estuary Institute (SFEI)</t>
  </si>
  <si>
    <t>San Gabriel River Regional Monitoring Program</t>
  </si>
  <si>
    <t>Town of North Kingstown, RI</t>
  </si>
  <si>
    <t>New England Lobster Shell Disease Initiative</t>
  </si>
  <si>
    <t>University of Rhode Island, School of Pharmacy (URI)</t>
  </si>
  <si>
    <t>The Massachusetts Marine Renewable Energy Center (MREC)</t>
  </si>
  <si>
    <t>Cape Cod Commission</t>
  </si>
  <si>
    <t>Barnstable County Ocean Management Planning District of Critical Planning Concern (DCPC)</t>
  </si>
  <si>
    <t>Ocean Advisory Commission</t>
  </si>
  <si>
    <t>Mass Department of Energy and Environmental Affairs and the Massachusetts Clean Energy Center (MassCEC)</t>
  </si>
  <si>
    <t>Chesapeake Stormwater Network</t>
  </si>
  <si>
    <t>North Carolina Central University (NCCU)</t>
  </si>
  <si>
    <t>City of Marina del Rey, CA</t>
  </si>
  <si>
    <t>EXPO Center, Exposition Park</t>
  </si>
  <si>
    <t>University of Southern California, Price School of Public Policy (USC)</t>
  </si>
  <si>
    <t>International Association of Fish Insspectors</t>
  </si>
  <si>
    <t>The Kresge Foundation</t>
  </si>
  <si>
    <t>Rockfall Foundation</t>
  </si>
  <si>
    <t>Virginia Estuarine and Coastal Observing System (VECOS)</t>
  </si>
  <si>
    <t>Southwest Wetlands Interpretive Association</t>
  </si>
  <si>
    <t>Town of Plymouth, MA</t>
  </si>
  <si>
    <t>Massachusetts Fishermen's Partnership</t>
  </si>
  <si>
    <t>Rhode Island School of Design (RISD)</t>
  </si>
  <si>
    <t>National University of Singapore</t>
  </si>
  <si>
    <t>Singapore-MIT Alliance for Research and Technology (SMART)</t>
  </si>
  <si>
    <t>Universidad Federal Do Rio de Janeiro</t>
  </si>
  <si>
    <t>Save that Stuff</t>
  </si>
  <si>
    <t>Henry Grace Doherty Foundation</t>
  </si>
  <si>
    <t>TOTAL France</t>
  </si>
  <si>
    <t>US Marine Corps (US DoD, Marines)</t>
  </si>
  <si>
    <t>Texas Association of Fairs &amp; Events</t>
  </si>
  <si>
    <t>Texas Festivals &amp; Events Association</t>
  </si>
  <si>
    <t>Bay City Chamber of Commerce</t>
  </si>
  <si>
    <t>Bay City Community Development Corp.</t>
  </si>
  <si>
    <t>EcoMetric, Inc.</t>
  </si>
  <si>
    <t>North Carolina Biotechnology Center</t>
  </si>
  <si>
    <t>F/V Stormy Weather</t>
  </si>
  <si>
    <t>R/V Coastal Surveyor</t>
  </si>
  <si>
    <t>Shoals Marine Laboratory</t>
  </si>
  <si>
    <t>College of the Holy Cross</t>
  </si>
  <si>
    <t>University of New Hampshire, Contaminated Sediments Center (UNH)</t>
  </si>
  <si>
    <t>Colloid Environmental Technologies Company (CETCO)</t>
  </si>
  <si>
    <t>AquaBlok</t>
  </si>
  <si>
    <t>Alabama Department of Public Health (ADPH)</t>
  </si>
  <si>
    <t>Cobb/Douglas Environmental Health Services</t>
  </si>
  <si>
    <t>Town of Oak Bluffs, MA</t>
  </si>
  <si>
    <t>Town of Chilmark, MA</t>
  </si>
  <si>
    <t>Town of Aquinnah, MA</t>
  </si>
  <si>
    <t>Bay Area Early Detection Network</t>
  </si>
  <si>
    <t>Village of Freeport, NY</t>
  </si>
  <si>
    <t>University of Guam 4H Program</t>
  </si>
  <si>
    <t>University of Guam Land Grant</t>
  </si>
  <si>
    <t>Western Pacific Coral Reef Insititue (WPCRI)</t>
  </si>
  <si>
    <t>Village of Ordot Chalan Pago</t>
  </si>
  <si>
    <t>Earth Island Institute: Ormand Pointe Native Plant Nursery</t>
  </si>
  <si>
    <t>Humboldt Area Tuna Club</t>
  </si>
  <si>
    <t>F/V New Captain Pete</t>
  </si>
  <si>
    <t>F/V Queen of Hearts</t>
  </si>
  <si>
    <t>Eel River Watershed Association</t>
  </si>
  <si>
    <t>FishWise</t>
  </si>
  <si>
    <t>MPA Monitoring Enterprise</t>
  </si>
  <si>
    <t>Santa Barbara Museum of Natural History: Sustainable Fisheries Program</t>
  </si>
  <si>
    <t>Northrop Grumman</t>
  </si>
  <si>
    <t>Naval Surface Warfare Center</t>
  </si>
  <si>
    <t>SatCon Technology Corporation</t>
  </si>
  <si>
    <t>United States Naval Academy</t>
  </si>
  <si>
    <t>Castleton State College of Vermont</t>
  </si>
  <si>
    <t>California Academy of Sciences</t>
  </si>
  <si>
    <t>Michigan Department of Transportation (MDOT)</t>
  </si>
  <si>
    <t>The Kodak American Greenways Program</t>
  </si>
  <si>
    <t>National Scenic Byways (NSB) Program</t>
  </si>
  <si>
    <t>Community Foundation for Northeast Michigan, Youth Advisory Council (CFNEM, YAC)</t>
  </si>
  <si>
    <t>University of Washington, Mechanical Engineering, College of Engineering (UW)</t>
  </si>
  <si>
    <t>University of Washington, Department of Landscape Architecture, College of Built Environments (UW)</t>
  </si>
  <si>
    <t>Phoenix Salmon</t>
  </si>
  <si>
    <t>Cooke Aquaculture</t>
  </si>
  <si>
    <t>Friends of the Boat School (Eastport)</t>
  </si>
  <si>
    <t>Herring Gut Learning Center</t>
  </si>
  <si>
    <t>NOAA Sector Applications Research Program (US DOC, NOAA, OAR, CPO, SARP)</t>
  </si>
  <si>
    <t>Normandeau Associates</t>
  </si>
  <si>
    <t>Maine Association of Realtors</t>
  </si>
  <si>
    <t>Atlantic Coastal Cooperative Statistics Program (ACCSP)</t>
  </si>
  <si>
    <t>Gulf of Maine Council's EcoSystem Indicator Program</t>
  </si>
  <si>
    <t>Fishermen and Scientists Research Society (Halifax, CA)</t>
  </si>
  <si>
    <t>Maine Tidal Power Initiative</t>
  </si>
  <si>
    <t>Bowdoin College</t>
  </si>
  <si>
    <t>City of Guilford, CT</t>
  </si>
  <si>
    <t>City of Southold, CT</t>
  </si>
  <si>
    <t>Pacific Coast Environmental Conservancy</t>
  </si>
  <si>
    <t>Business Alliance for a Sound Economy</t>
  </si>
  <si>
    <t>South Brunswick High School</t>
  </si>
  <si>
    <t>Mills College</t>
  </si>
  <si>
    <t>City of Ellsworth, ME</t>
  </si>
  <si>
    <t>Maine Department of Transportation (ME DOT)</t>
  </si>
  <si>
    <t>Hancock County, ME Emergency Management Team</t>
  </si>
  <si>
    <t>University of Rhode Island, Dept. of Communications Science (URI)</t>
  </si>
  <si>
    <t>University of Rhode Island, Cancer Prevention Center (URI)</t>
  </si>
  <si>
    <t>University of Rhode Island, Coastal Fellows Program (URI)</t>
  </si>
  <si>
    <t>George’s Restaurant</t>
  </si>
  <si>
    <t>Bristol Community College</t>
  </si>
  <si>
    <t>Bristol High School</t>
  </si>
  <si>
    <t>Rhode Island Lobstermen’s Association</t>
  </si>
  <si>
    <t>University of Rhode Island, Department of Art and Art History (URI)</t>
  </si>
  <si>
    <t>International Seaweed Association</t>
  </si>
  <si>
    <t>Hawaii Department of Civil Defense (HI DCD)</t>
  </si>
  <si>
    <t>Food Industry Business Roundtable (FIBR)</t>
  </si>
  <si>
    <t>Alaska Energy Authority</t>
  </si>
  <si>
    <t>Alaska Center for Climate Assessment and Policy (ACCAP)</t>
  </si>
  <si>
    <t>Williams College, Mystic Seaport Maritime Studies Program</t>
  </si>
  <si>
    <t>Calvert County Public Schools</t>
  </si>
  <si>
    <t>St. Mary's College of Maryland</t>
  </si>
  <si>
    <t>University of Rhode Island, Environmental Data Center (URI)</t>
  </si>
  <si>
    <t>Institute for Broadening Participation</t>
  </si>
  <si>
    <t>Effingham County Public Schools</t>
  </si>
  <si>
    <t>Fort Stewart</t>
  </si>
  <si>
    <t>Georgia Coastal Education Group (GCEG)</t>
  </si>
  <si>
    <t>Golden Isles Convention &amp; Visitors Bureau</t>
  </si>
  <si>
    <t>Keep Brunswick-Golden Isles Beautiful</t>
  </si>
  <si>
    <t>Lloyd Artists</t>
  </si>
  <si>
    <t>Butler University</t>
  </si>
  <si>
    <t>Georgia Forestry Commission</t>
  </si>
  <si>
    <t>Southern California CWRPA</t>
  </si>
  <si>
    <t>State University of West Georgia</t>
  </si>
  <si>
    <t>UGA Marine Institute</t>
  </si>
  <si>
    <t>Carl Vison Institute of Government (UGA)</t>
  </si>
  <si>
    <t>Coastal and Estuarine Research Federation</t>
  </si>
  <si>
    <t>Jekyll Island 4-H Center</t>
  </si>
  <si>
    <t>Performance Food Group</t>
  </si>
  <si>
    <t>Cajun Shrimp</t>
  </si>
  <si>
    <t>Lindy's Kitchen</t>
  </si>
  <si>
    <t>T &amp; T International</t>
  </si>
  <si>
    <t>Oishii Shushi</t>
  </si>
  <si>
    <t>F &amp; F Pay Lakes &amp; Market</t>
  </si>
  <si>
    <t>Harper's Seafood</t>
  </si>
  <si>
    <t>Buckhead Beef</t>
  </si>
  <si>
    <t>Dubberlys Seafoor</t>
  </si>
  <si>
    <t>whitehouse Seafood</t>
  </si>
  <si>
    <t>Prime Meats</t>
  </si>
  <si>
    <t>Woodsmoke Provisions</t>
  </si>
  <si>
    <t>Inland Seafood</t>
  </si>
  <si>
    <t>destiny Organics</t>
  </si>
  <si>
    <t>Blue Marline Atlantic International</t>
  </si>
  <si>
    <t>Applied food Technologies</t>
  </si>
  <si>
    <t>Enchanted Springs</t>
  </si>
  <si>
    <t>Karwacki Crabs</t>
  </si>
  <si>
    <t>Georgia Department of Agriculture</t>
  </si>
  <si>
    <t>Georgia Deparment of Community Health</t>
  </si>
  <si>
    <t>Chicago High School for Agricultural Sciences</t>
  </si>
  <si>
    <t>College of Coastal Georgia</t>
  </si>
  <si>
    <t>Young Womens Christian Association</t>
  </si>
  <si>
    <t>Ogeechee Riverkeeper</t>
  </si>
  <si>
    <t>Biodiversity Resarch Institute</t>
  </si>
  <si>
    <t>Village of Port Jefferson, NY</t>
  </si>
  <si>
    <t>Energy &amp; Environmental Analysts, Inc. (EEA Consultants)</t>
  </si>
  <si>
    <t>University of Findlay</t>
  </si>
  <si>
    <t>Loyola Marymount University</t>
  </si>
  <si>
    <t>Santa Monica Bay Restoration Foundation (SMBRF)</t>
  </si>
  <si>
    <t>ABB Corporate Research Center</t>
  </si>
  <si>
    <t>BMT Syntek Technologies</t>
  </si>
  <si>
    <t>Converteam Naval Systems</t>
  </si>
  <si>
    <t>Florida State University, Electric Ship Research and Development Consortium (FSU, CAPS, ESRDC)</t>
  </si>
  <si>
    <t>L-3 Marine &amp; Power Systems</t>
  </si>
  <si>
    <t>Mississippi State University, Electric Ship Research and Development Consortium (MSU, CAPS, ESRDC)</t>
  </si>
  <si>
    <t>Gulf &amp; South Atlantic Fisheries Foundation</t>
  </si>
  <si>
    <t>Shrimp Producers Association, NEFL</t>
  </si>
  <si>
    <t>Center for Farm Financial Management, UMN</t>
  </si>
  <si>
    <t>Southern Risk Management Center, Univ. of Ark.</t>
  </si>
  <si>
    <t>Cook &amp; Cook Seafood</t>
  </si>
  <si>
    <t>Lang Seafood</t>
  </si>
  <si>
    <t>Knight Seafood</t>
  </si>
  <si>
    <t>City Market Seafood</t>
  </si>
  <si>
    <t>Poteet Seafood</t>
  </si>
  <si>
    <t>Boone Seafood</t>
  </si>
  <si>
    <t>Thompson Seafood</t>
  </si>
  <si>
    <t>Marco Seafood</t>
  </si>
  <si>
    <t>Oceans Bounty Seafood</t>
  </si>
  <si>
    <t>Forsyth Seafood</t>
  </si>
  <si>
    <t>Skinner Seafood</t>
  </si>
  <si>
    <t>Woods Seafood</t>
  </si>
  <si>
    <t>Crosby Seafood</t>
  </si>
  <si>
    <t>Sweet Savannah Shrimp Co.</t>
  </si>
  <si>
    <t>Lazaretta Packing, Tybee</t>
  </si>
  <si>
    <t>Perseus House Charter School of Excellence</t>
  </si>
  <si>
    <t>Erie Times News</t>
  </si>
  <si>
    <t>Environment Erie</t>
  </si>
  <si>
    <t>National Plastics Inc.</t>
  </si>
  <si>
    <t>Philadelphia Recycling Company</t>
  </si>
  <si>
    <t>Lake Erie College of Osteopathic Medicing (LECOM)</t>
  </si>
  <si>
    <t>Hamot UPMC Hospital</t>
  </si>
  <si>
    <t>Erie County Department of Health</t>
  </si>
  <si>
    <t>Erie County Sheriff’s Department</t>
  </si>
  <si>
    <t>State Representative John Hornamen</t>
  </si>
  <si>
    <t>Pennsylvania Invasive Species Council (PISC)</t>
  </si>
  <si>
    <t>Test America, Inc.</t>
  </si>
  <si>
    <t>Chester Community Charter School</t>
  </si>
  <si>
    <t>Chester Upland School District</t>
  </si>
  <si>
    <t>Shippensburg University</t>
  </si>
  <si>
    <t>Blackstone River Coalition</t>
  </si>
  <si>
    <t>Rhode Island Nonpoint Education for Municipal Officials (URI, RI NEMO)</t>
  </si>
  <si>
    <t>City of Worcester, MA</t>
  </si>
  <si>
    <t>Hawaii Department of Civil Defense</t>
  </si>
  <si>
    <t>The Kresgne Foundation</t>
  </si>
  <si>
    <t>Bald Head Island Conservancy</t>
  </si>
  <si>
    <t>Brunswick County Planning and Community</t>
  </si>
  <si>
    <t>Charleston School of Law</t>
  </si>
  <si>
    <t>Hilton Head Preparatory School</t>
  </si>
  <si>
    <t>Currituck County Planning and Community Development Office</t>
  </si>
  <si>
    <t>Stratus Consulting</t>
  </si>
  <si>
    <t>Gerace Research Center</t>
  </si>
  <si>
    <t>Greater Topsail Area Chamber of Commerce</t>
  </si>
  <si>
    <t>S-Mart</t>
  </si>
  <si>
    <t>University of Maine Aquaculture Research Institute (UMaine, ARI)</t>
  </si>
  <si>
    <t>University of Maine Center for Cooperative Aquculture Research (Umaine, CCAR)</t>
  </si>
  <si>
    <t>Town of Newington, NH</t>
  </si>
  <si>
    <t>Town of Newfields, NH</t>
  </si>
  <si>
    <t>Antioch University New England</t>
  </si>
  <si>
    <t>Winnicut River Watershed Coalition</t>
  </si>
  <si>
    <t>Phillips Exeter Academy</t>
  </si>
  <si>
    <t>Exeter River Local Advisory Committee</t>
  </si>
  <si>
    <t>University of New Hampshire, Environmental Research Group (UNH)</t>
  </si>
  <si>
    <t>Norseman Maritime Charters</t>
  </si>
  <si>
    <t>University of North Carolina, Institute for the Environment (UNC)</t>
  </si>
  <si>
    <t>Southeastern Massachusetts Aquaculture Center (SEMAC)</t>
  </si>
  <si>
    <t>Bangor University</t>
  </si>
  <si>
    <t>Atlantic Offshore Lobstermen's Association</t>
  </si>
  <si>
    <t>Johnson &amp; Wales University</t>
  </si>
  <si>
    <t>National Archives and Records Administration</t>
  </si>
  <si>
    <t>Urban Ecology Center</t>
  </si>
  <si>
    <t>Riveredge Nature Center</t>
  </si>
  <si>
    <t>Fallen Timbers Environmental Center</t>
  </si>
  <si>
    <t>Sixteenth Street Community Health Center</t>
  </si>
  <si>
    <t>University of Wisconsin Milwaukee Research Foundation</t>
  </si>
  <si>
    <t>Esri</t>
  </si>
  <si>
    <t>University of Georgia, Marine Institute (UGA)</t>
  </si>
  <si>
    <t>Living Adventures</t>
  </si>
  <si>
    <t>Trek Trail</t>
  </si>
  <si>
    <t>Port of Indiana</t>
  </si>
  <si>
    <t>Town of Burns Harbor/Portage</t>
  </si>
  <si>
    <t>Cleveland-Cuyahoga County Port Authority</t>
  </si>
  <si>
    <t>County Planning Commission Cuyohoga County</t>
  </si>
  <si>
    <t>Great Lakes Region Maritime Administration</t>
  </si>
  <si>
    <t>NOAA Climate and Societal Interactions Program (US DOC, NOAA)</t>
  </si>
  <si>
    <t>Vermont Technical College</t>
  </si>
  <si>
    <t>City of Rutland, VT</t>
  </si>
  <si>
    <t>Community College of Vermont</t>
  </si>
  <si>
    <t>Lake Hortonia Home Owners Association</t>
  </si>
  <si>
    <t>Northeastern Regional IPM Center</t>
  </si>
  <si>
    <t>Safer Pest Control Project</t>
  </si>
  <si>
    <t>Arcana Greenhouse</t>
  </si>
  <si>
    <t>Lake Carmi Watershed Association</t>
  </si>
  <si>
    <t>Master Gardener Program of Vermont</t>
  </si>
  <si>
    <t>Stone Environmental, Inc.</t>
  </si>
  <si>
    <t>Town of Worcester, VT</t>
  </si>
  <si>
    <t>Town of Plainfield, VT</t>
  </si>
  <si>
    <t>Missisquoi National Wildlife Refuge</t>
  </si>
  <si>
    <t>Sweetwater Springs Fish Farm</t>
  </si>
  <si>
    <t>Cassidy Fish Farm</t>
  </si>
  <si>
    <t>Berret's Restaurant</t>
  </si>
  <si>
    <t>Bridgewater Plaza Marina</t>
  </si>
  <si>
    <t>Cavalier Yacht Club</t>
  </si>
  <si>
    <t>Community Youth Development Institute</t>
  </si>
  <si>
    <t>Indiana Koi and Water Garden Club</t>
  </si>
  <si>
    <t>Pondscapes INS</t>
  </si>
  <si>
    <t>Bayer Environmental Science</t>
  </si>
  <si>
    <t>Allen Landscape</t>
  </si>
  <si>
    <t>Chesterton Feed and Garden Store</t>
  </si>
  <si>
    <t>St. Simons Christian Montessori School</t>
  </si>
  <si>
    <t>Georgia Associaiton of marine Educators</t>
  </si>
  <si>
    <t>Frederica Academy</t>
  </si>
  <si>
    <t>Glynn Academy</t>
  </si>
  <si>
    <t>Glynn Middle School</t>
  </si>
  <si>
    <t>Associaton of Food &amp; Drug Officials</t>
  </si>
  <si>
    <t>Georgia Association of Food Protection</t>
  </si>
  <si>
    <t>Georgia Food Safety &amp; Defense Task Force</t>
  </si>
  <si>
    <t>Georgia Restaurant Association</t>
  </si>
  <si>
    <t>International Association for Food Protection</t>
  </si>
  <si>
    <t>Habersham Couty Cooperative Extension Service</t>
  </si>
  <si>
    <t>Superior Trawl, Rhode Island</t>
  </si>
  <si>
    <t>Southeastern Fisheries Association</t>
  </si>
  <si>
    <t>Berkeley Conservation Trust</t>
  </si>
  <si>
    <t>US Coast Guard Station Georgetown (US DHS, USCG)</t>
  </si>
  <si>
    <t>Charleston SCUBA</t>
  </si>
  <si>
    <t>National Wetlands Research Center (USGS)</t>
  </si>
  <si>
    <t>Woods Hole Coastal and Marine Science Center (USGS)</t>
  </si>
  <si>
    <t>Ashley Hall</t>
  </si>
  <si>
    <t>SC Institute of Archaeology and Anthropology</t>
  </si>
  <si>
    <t>Belle W. Baruch Institute for Marine and Coastal Science</t>
  </si>
  <si>
    <t>UNH/NOAA NERR Science Collaborative</t>
  </si>
  <si>
    <t>National Sea Grant Sustainable Coastal Community Development Network</t>
  </si>
  <si>
    <t>Fort Sumter National Monument</t>
  </si>
  <si>
    <t>Federal Alliance for Safe Homes</t>
  </si>
  <si>
    <t>Joint Base Charleston</t>
  </si>
  <si>
    <t>Naval Hospital Beaufort</t>
  </si>
  <si>
    <t>North Myrtle Beach Historical Museum</t>
  </si>
  <si>
    <t>Veteran Affairs Medical Center</t>
  </si>
  <si>
    <t>Gullah/Geechee Cultural Heritage Corridor</t>
  </si>
  <si>
    <t>Waccamaw Riverkeeper</t>
  </si>
  <si>
    <t>ECONet Project</t>
  </si>
  <si>
    <t>Charleston County School District</t>
  </si>
  <si>
    <t>Berkeley S&amp;W District</t>
  </si>
  <si>
    <t>Apache Pier Campground</t>
  </si>
  <si>
    <t>AshBritt, Inc.</t>
  </si>
  <si>
    <t>Horry County Stormwater Management Program</t>
  </si>
  <si>
    <t>Charleston County Soil and Water Conservation District</t>
  </si>
  <si>
    <t>Keep North Myrtle Beach Beautiful</t>
  </si>
  <si>
    <t>Keep Georgetown Beautiful</t>
  </si>
  <si>
    <t>Keep Charleston Beautiful</t>
  </si>
  <si>
    <t>Edisto Pride</t>
  </si>
  <si>
    <t>Keep Beaufort County Beautiful</t>
  </si>
  <si>
    <t>Berkeley County Water and Sanitation Authority</t>
  </si>
  <si>
    <t>Dorchester County Public Works</t>
  </si>
  <si>
    <t>Myrtle Beach Intermediate School</t>
  </si>
  <si>
    <t>Waccamaw Middle School</t>
  </si>
  <si>
    <t>Porter-Gaud School</t>
  </si>
  <si>
    <t>Town of Prospect Harbor, ME</t>
  </si>
  <si>
    <t>Midcoast Fishermen’s Association</t>
  </si>
  <si>
    <t>Mason Preparatory School</t>
  </si>
  <si>
    <t>James Edwards Elementary School</t>
  </si>
  <si>
    <t>Wando High School</t>
  </si>
  <si>
    <t>Trinity Montessori School</t>
  </si>
  <si>
    <t>Montessori School of Mt. Pleasant</t>
  </si>
  <si>
    <t>Girl Scouts Carolina Lowcountry</t>
  </si>
  <si>
    <t>Magnolia Greens Country Club</t>
  </si>
  <si>
    <t>Marine Quest</t>
  </si>
  <si>
    <t>North Carolina Division of Water Resources (NC DWR)</t>
  </si>
  <si>
    <t>Pender County Planning and Community Development Office</t>
  </si>
  <si>
    <t>Pender County Tourism Development Authority</t>
  </si>
  <si>
    <t>Currituck County Property Owners Association</t>
  </si>
  <si>
    <t>Coastal Aquafarms</t>
  </si>
  <si>
    <t>St. Augustine Community Association</t>
  </si>
  <si>
    <t>St. Johns Water Management District</t>
  </si>
  <si>
    <t>Austin Brothers Fisheries</t>
  </si>
  <si>
    <t>Smithsonian Museum of Natural History (SI)</t>
  </si>
  <si>
    <t>Surf City Tourism Development Authority</t>
  </si>
  <si>
    <t>Wildlife Action, Inc.-Pee Dee Chapter</t>
  </si>
  <si>
    <t>Surfrider Foundation Grand Strand Chapter</t>
  </si>
  <si>
    <t>Surfrider Foudnation Charleston Chapter</t>
  </si>
  <si>
    <t>Carolina Lady Anglers</t>
  </si>
  <si>
    <t>Friends of Edisto Island</t>
  </si>
  <si>
    <t>Hilton Head Realtors Association</t>
  </si>
  <si>
    <t>Fripp Island Resort</t>
  </si>
  <si>
    <t>Haig Point Community Association, Daufuskie Island</t>
  </si>
  <si>
    <t>Myrtle Beach Travel park</t>
  </si>
  <si>
    <t>Jana Cleaning Company</t>
  </si>
  <si>
    <t>Carolina Grande Resort</t>
  </si>
  <si>
    <t>Wyndham Sea Watch Plantation</t>
  </si>
  <si>
    <t>Verity &amp; Verity, LLC</t>
  </si>
  <si>
    <t>Mariner's Cay Marina</t>
  </si>
  <si>
    <t>Wacca Wache marina</t>
  </si>
  <si>
    <t>Hannah Banana's Sunshine Cabana</t>
  </si>
  <si>
    <t>Environmental Resources Management</t>
  </si>
  <si>
    <t>Thomas &amp; Hutton</t>
  </si>
  <si>
    <t>Dennis Corporation</t>
  </si>
  <si>
    <t>Carolina Boat Yard</t>
  </si>
  <si>
    <t>Nucor Steel-Berkeley</t>
  </si>
  <si>
    <t>Mount Pleasant Water System</t>
  </si>
  <si>
    <t>Old Santee Canal Park</t>
  </si>
  <si>
    <t>Coastal Eco Tours</t>
  </si>
  <si>
    <t>Barrier Island Eco Tours</t>
  </si>
  <si>
    <t>Sea Pines Resort</t>
  </si>
  <si>
    <t>Givhans Ferry State park</t>
  </si>
  <si>
    <t>Lowcountry Master Naturalist Association</t>
  </si>
  <si>
    <t>Abundant Seafood</t>
  </si>
  <si>
    <t>Gault Seafood</t>
  </si>
  <si>
    <t>Sea Eagle Market</t>
  </si>
  <si>
    <t>Port Royal Sound Foundation</t>
  </si>
  <si>
    <t>Alaska Sea grant Marine Advisory Program</t>
  </si>
  <si>
    <t>Colonial Dorchester State Historic Site</t>
  </si>
  <si>
    <t>Edisto Beach State Park</t>
  </si>
  <si>
    <t>SC Algal Ecology Laboratory</t>
  </si>
  <si>
    <t>Hunting Island State Park</t>
  </si>
  <si>
    <t>Winyah Rivers Foundation</t>
  </si>
  <si>
    <t>American Littoral Society</t>
  </si>
  <si>
    <t>Association of Marina Industries</t>
  </si>
  <si>
    <t>Lobster Institute</t>
  </si>
  <si>
    <t>Chesapeake Boat Basin</t>
  </si>
  <si>
    <t>Colonial Beach Yachting Center</t>
  </si>
  <si>
    <t>Gloucester County</t>
  </si>
  <si>
    <t>Dandy Haven Marina</t>
  </si>
  <si>
    <t>Dare Marina</t>
  </si>
  <si>
    <t>Deltaville Yachting Center</t>
  </si>
  <si>
    <t>Midwest Cichlid Association</t>
  </si>
  <si>
    <t>The Ocean Project</t>
  </si>
  <si>
    <t>School Specialty</t>
  </si>
  <si>
    <t>Niles Biological Inc</t>
  </si>
  <si>
    <t>Gulf of Maine Biologic Station</t>
  </si>
  <si>
    <t>Gulf Specimens Marine Lab</t>
  </si>
  <si>
    <t>Blue Spruce Biologic Supply</t>
  </si>
  <si>
    <t>Trans Mississippi Biological Station</t>
  </si>
  <si>
    <t>Quebec Ministry of Sustainable Development</t>
  </si>
  <si>
    <t>Illinois Bass Federation</t>
  </si>
  <si>
    <t>USA Bassin'</t>
  </si>
  <si>
    <t>New Jersey Invasive Species Strike Team</t>
  </si>
  <si>
    <t>National Institute of Standards and Technology (US DOC, NIST)</t>
  </si>
  <si>
    <t>South Carolina State Museum</t>
  </si>
  <si>
    <t>Donnelly Foundation</t>
  </si>
  <si>
    <t>International Initative for Sustainable and Biosecure Aquafarming</t>
  </si>
  <si>
    <t>J&amp;J Wright Seafood</t>
  </si>
  <si>
    <t>J&amp;W Seafood</t>
  </si>
  <si>
    <t>James City County</t>
  </si>
  <si>
    <t>Jamestown Yacht Basin</t>
  </si>
  <si>
    <t>Kiwanis Club of Smithfiel</t>
  </si>
  <si>
    <t>Lancaster-Northumberland County</t>
  </si>
  <si>
    <t>Mid-Atlantic Aquaculture Technologies</t>
  </si>
  <si>
    <t>Nauticus</t>
  </si>
  <si>
    <t>Norfolk Yacht and Country Club</t>
  </si>
  <si>
    <t>Ocean Marine Yachting Center</t>
  </si>
  <si>
    <t>Old Point Comfort Marina</t>
  </si>
  <si>
    <t>Old Point Packing,Inc.</t>
  </si>
  <si>
    <t>Portsmouth Boating Center</t>
  </si>
  <si>
    <t>Prince William Marina</t>
  </si>
  <si>
    <t>Pure Fishing</t>
  </si>
  <si>
    <t>Shooting Point Oyster</t>
  </si>
  <si>
    <t>Southall Landings Marina</t>
  </si>
  <si>
    <t>Sustainable Fisheries Partnership</t>
  </si>
  <si>
    <t>Tamil Nadu University,India</t>
  </si>
  <si>
    <t>Tidewater Resource,Conservation and Development Council</t>
  </si>
  <si>
    <t>Tidewater Yacht Marina</t>
  </si>
  <si>
    <t>Top Rack Marina</t>
  </si>
  <si>
    <t>Tri County City Soil and Water Conservation District</t>
  </si>
  <si>
    <t>Urbanna Town Marina</t>
  </si>
  <si>
    <t>Vining's Marine Group</t>
  </si>
  <si>
    <t>Virginia Cobia Farms</t>
  </si>
  <si>
    <t>Virginia Marine Trades Association</t>
  </si>
  <si>
    <t>Virginia Space Grant</t>
  </si>
  <si>
    <t>Westmoreland County</t>
  </si>
  <si>
    <t>York River Charters</t>
  </si>
  <si>
    <t>Ogunquit Sewer District</t>
  </si>
  <si>
    <t>Ogunquit Conservation Commission</t>
  </si>
  <si>
    <t>Southern Maine Regional Planning Commission</t>
  </si>
  <si>
    <t>West Coast Governor’s Alliance</t>
  </si>
  <si>
    <t>Town of Old Orchard Beach, ME</t>
  </si>
  <si>
    <t>Works of Hand Gallery</t>
  </si>
  <si>
    <t>Schoodic Community Fund</t>
  </si>
  <si>
    <t>Schoodic Arts for All</t>
  </si>
  <si>
    <t>Town of Winter Harbor, ME</t>
  </si>
  <si>
    <t>Town of Gouldsboro, ME</t>
  </si>
  <si>
    <t>Town of Sullivan, ME</t>
  </si>
  <si>
    <t>Town of Hancock, ME</t>
  </si>
  <si>
    <t>Griffin School District</t>
  </si>
  <si>
    <t>Happy Hollow Store</t>
  </si>
  <si>
    <t>Hood Canal Kiwanis</t>
  </si>
  <si>
    <t>Monhegan Boat Lines</t>
  </si>
  <si>
    <t>Midcoast Maine Fishing Heritage Alliance</t>
  </si>
  <si>
    <t>Baxter State Park</t>
  </si>
  <si>
    <t>Maine Audubon</t>
  </si>
  <si>
    <t>U.S.A. National Phenology Network</t>
  </si>
  <si>
    <t>City of Charleston Planning and Neighborhoods Division</t>
  </si>
  <si>
    <t>City of Charleston Business Development Division</t>
  </si>
  <si>
    <t>Tom Yawkey Wildlife Center</t>
  </si>
  <si>
    <t>North Carolina Climate Office</t>
  </si>
  <si>
    <t>SC DHEC Bureau of Water</t>
  </si>
  <si>
    <t>Myrtle Beach State Park</t>
  </si>
  <si>
    <t>Huntington Beach State Park</t>
  </si>
  <si>
    <t>Waites Island Sea turtle Volunteers</t>
  </si>
  <si>
    <t>Driftwood Garden Club-N. Myrtle Beach</t>
  </si>
  <si>
    <t>Grand Strand Ducks Unlimited</t>
  </si>
  <si>
    <t>Yakkity Yakkers Kayak Club</t>
  </si>
  <si>
    <t>Winyah Bay bassmasters</t>
  </si>
  <si>
    <t>Service Over Self, Georgetown County</t>
  </si>
  <si>
    <t>Murrells Inlet 2020</t>
  </si>
  <si>
    <t>Allouez Marine</t>
  </si>
  <si>
    <t>Grandma's Restaurant Company</t>
  </si>
  <si>
    <t>Canon River Watershed Partnership</t>
  </si>
  <si>
    <t>Sauk River Watershed District</t>
  </si>
  <si>
    <t>Cook County Invasives Team</t>
  </si>
  <si>
    <t>St. Louis River Alliance</t>
  </si>
  <si>
    <t>Minnesota Monthly Magazine</t>
  </si>
  <si>
    <t>Fish Smart Minnesota Zoo</t>
  </si>
  <si>
    <t>The Fish Guys</t>
  </si>
  <si>
    <t>Dockside Fish Market</t>
  </si>
  <si>
    <t>College of Science and Engineering University of Minnesota</t>
  </si>
  <si>
    <t>University of Minnesota Alumni Association</t>
  </si>
  <si>
    <t>Washington Conservation District</t>
  </si>
  <si>
    <t>Chessie Seafood</t>
  </si>
  <si>
    <t>Newport Waterfront Commission</t>
  </si>
  <si>
    <t>Conservation Law Foundation</t>
  </si>
  <si>
    <t>Fishermen's Energy</t>
  </si>
  <si>
    <t>Harbor School of New York</t>
  </si>
  <si>
    <t>Nick's on Broadway</t>
  </si>
  <si>
    <t>Rosemount Inn</t>
  </si>
  <si>
    <t>American Mussel Harvester</t>
  </si>
  <si>
    <t>Blount Fine Foods</t>
  </si>
  <si>
    <t>Hemenways Restaurant</t>
  </si>
  <si>
    <t>The Local Catch</t>
  </si>
  <si>
    <t>Farm Fresh Rhode Island</t>
  </si>
  <si>
    <t>Rhode Island Climate Commission</t>
  </si>
  <si>
    <t>Massachusetts Audubon Society</t>
  </si>
  <si>
    <t>Duxbury Bay Maritime School</t>
  </si>
  <si>
    <t>Roskilde University</t>
  </si>
  <si>
    <t>Marine Policy Center (WHOI)</t>
  </si>
  <si>
    <t>Waquoit Bay National Estuarine Research Reserve (WBNERR)</t>
  </si>
  <si>
    <t>Maine Inland Fisheries and Wildlife (ME IFW)</t>
  </si>
  <si>
    <t>Consolate of Canada</t>
  </si>
  <si>
    <t>International Pectnid Workshop</t>
  </si>
  <si>
    <t>Maine Outdoor Heritage Fund</t>
  </si>
  <si>
    <t>Jane Edwards Elementary School</t>
  </si>
  <si>
    <t>Edisto Island Rotary Club</t>
  </si>
  <si>
    <t>The Norwegian Research Council</t>
  </si>
  <si>
    <t>Saltonstall-Kennedy Grant Program</t>
  </si>
  <si>
    <t>Northwest Science Writers Association</t>
  </si>
  <si>
    <t>United States Power Squadrons District 16</t>
  </si>
  <si>
    <t>Global Lake Ecological Observatory Network</t>
  </si>
  <si>
    <t>University of Wisconsin Digital Collections</t>
  </si>
  <si>
    <t>Village of Egg Harbor Municipal Marina, Bayfield City Dock</t>
  </si>
  <si>
    <t>McKinley Marina</t>
  </si>
  <si>
    <t>St. Croix Marina</t>
  </si>
  <si>
    <t>Washburn Marina</t>
  </si>
  <si>
    <t>State of Delaware</t>
  </si>
  <si>
    <t>Downtown Hampton Development Partnership</t>
  </si>
  <si>
    <t>Edwards Seafood</t>
  </si>
  <si>
    <t>Elizabeth River Project</t>
  </si>
  <si>
    <t>Fairfax Yacht Club</t>
  </si>
  <si>
    <t>Fairview Beach Marina</t>
  </si>
  <si>
    <t>Federal Reserve Bank of Richmond</t>
  </si>
  <si>
    <t>Universidade Federal do Rio Grande,Brazil</t>
  </si>
  <si>
    <t>Fishing Tidewater Radio program</t>
  </si>
  <si>
    <t>Fly Fishers of Virginia</t>
  </si>
  <si>
    <t>Fort Belvoir marina</t>
  </si>
  <si>
    <t>Girl Scout Council of Colonial Coast</t>
  </si>
  <si>
    <t>Global Cold Chain Alliance</t>
  </si>
  <si>
    <t>Grafton High School</t>
  </si>
  <si>
    <t>Illinois Soybean Assocation</t>
  </si>
  <si>
    <t>Salmon Recovery Funding Board</t>
  </si>
  <si>
    <t>Thurston County, WA</t>
  </si>
  <si>
    <t>Washington Botanical Society</t>
  </si>
  <si>
    <t>Washington State Department of Archaeology and Historic Preservation</t>
  </si>
  <si>
    <t>Washington State Recreation and Conservation Office</t>
  </si>
  <si>
    <t>West Sound Watershed Council</t>
  </si>
  <si>
    <t>Discovery Kayak</t>
  </si>
  <si>
    <t>Laurelhurst Elementary School</t>
  </si>
  <si>
    <t>Lawton Elementary School</t>
  </si>
  <si>
    <t>McDonald Elementary School</t>
  </si>
  <si>
    <t>Shelton High School</t>
  </si>
  <si>
    <t>Sound Experience</t>
  </si>
  <si>
    <t>University of Washington, School of Law (UW)</t>
  </si>
  <si>
    <t>Lummi Gateway Center</t>
  </si>
  <si>
    <t>Lummi Tribal Enterprises</t>
  </si>
  <si>
    <t>United Food and Commercial Workers Union</t>
  </si>
  <si>
    <t>Port of Astoria, OR</t>
  </si>
  <si>
    <t>Bellingham Fire Department</t>
  </si>
  <si>
    <t>US Coast Guard District 13 (US DHS, USCG)</t>
  </si>
  <si>
    <t>US Coast Guard Sector Columbia River (US DHS, USCG)</t>
  </si>
  <si>
    <t>US Coast Guard Sector Puget Sound (US DHS, USCG)</t>
  </si>
  <si>
    <t>Port Townsend Yacht Club</t>
  </si>
  <si>
    <t>Stormy Seas</t>
  </si>
  <si>
    <t>Alaska Ice Seafoods</t>
  </si>
  <si>
    <t>Allen Shellfish LLC</t>
  </si>
  <si>
    <t>Allyn Community Association</t>
  </si>
  <si>
    <t>Blue Heron Condominiums</t>
  </si>
  <si>
    <t>Cameo Gift Boutique</t>
  </si>
  <si>
    <t>Cascadia Research Collective</t>
  </si>
  <si>
    <t>Chimicum Grange</t>
  </si>
  <si>
    <t>DD Denotta Seafood Company</t>
  </si>
  <si>
    <t>Discovery Bay Shellfish Inc</t>
  </si>
  <si>
    <t>Forterra</t>
  </si>
  <si>
    <t>Girl Scouts of Western Washington</t>
  </si>
  <si>
    <t>Gold Coast Oyster Company LLC</t>
  </si>
  <si>
    <t>Grapeview School District</t>
  </si>
  <si>
    <t>Garibaldi Charters</t>
  </si>
  <si>
    <t>Oregon State University, School of Public Policy (OSU)</t>
  </si>
  <si>
    <t>Horses for Clean Water</t>
  </si>
  <si>
    <t>Hunter Farms</t>
  </si>
  <si>
    <t>Island Scallops Limited</t>
  </si>
  <si>
    <t>Jefferson County 4 H</t>
  </si>
  <si>
    <t>JJ Brenner Oyster Company</t>
  </si>
  <si>
    <t>Legoe Bay Shellfish Company</t>
  </si>
  <si>
    <t>Limeris Seafood Processing Limited</t>
  </si>
  <si>
    <t>Madrona Beach Community Association</t>
  </si>
  <si>
    <t>Mason Area Fair</t>
  </si>
  <si>
    <t>University of Maine Center for Research in STEM Education (RiSE)</t>
  </si>
  <si>
    <t>University of Maine School of Marine Sciences</t>
  </si>
  <si>
    <t>Maine Coast Sea Vegetables</t>
  </si>
  <si>
    <t>Town of York, ME</t>
  </si>
  <si>
    <t>York Conservation Commission</t>
  </si>
  <si>
    <t>Cape Neddick River Association City of Saco</t>
  </si>
  <si>
    <t>Wisconsin Initiative on Climate Change Impacts</t>
  </si>
  <si>
    <t>Northland Newscenter</t>
  </si>
  <si>
    <t>Crown Managers Partnership</t>
  </si>
  <si>
    <t>WTIP Radio Grand Marais</t>
  </si>
  <si>
    <t>Sappi Fine Paper</t>
  </si>
  <si>
    <t>Hallett Dock Company</t>
  </si>
  <si>
    <t>Shelton Life</t>
  </si>
  <si>
    <t>Shorecrest Community Club</t>
  </si>
  <si>
    <t>Simpson Timber Company</t>
  </si>
  <si>
    <t>Timberlakes Community Club</t>
  </si>
  <si>
    <t>Tom Farmer Oyster Company</t>
  </si>
  <si>
    <t>Upper Skagit Indian Tribe</t>
  </si>
  <si>
    <t>Wondervue Condominiums</t>
  </si>
  <si>
    <t>Puget Sound Institute</t>
  </si>
  <si>
    <t>University of Washington Royalty Fund</t>
  </si>
  <si>
    <t>British Columbia Cetacean Sightings Network, Vancouver Aquarium</t>
  </si>
  <si>
    <t>Beam Reach Marine Science and Sustainability School</t>
  </si>
  <si>
    <t>University of Washington Creative Communications</t>
  </si>
  <si>
    <t>Freezer-Longline Coalition</t>
  </si>
  <si>
    <t>Makah Nation</t>
  </si>
  <si>
    <t>National Marine Fisheries Service U.S. delegation to tuna Regional Fishery Management Organizations</t>
  </si>
  <si>
    <t>Olympic Educational Services District 118</t>
  </si>
  <si>
    <t>Lincoln High School, Port Angeles</t>
  </si>
  <si>
    <t>Lower Elwha Klallam Tribe</t>
  </si>
  <si>
    <t>Cama Beach Foundation</t>
  </si>
  <si>
    <t>Clallam County, WA</t>
  </si>
  <si>
    <t>EnvironIssues</t>
  </si>
  <si>
    <t>Jefferson County Marine Resources Committee, Northwest Straits Commission</t>
  </si>
  <si>
    <t>National Marine Mammal Foundation</t>
  </si>
  <si>
    <t>University of Washington(UW), Research Translation and Outreach Core Program, Superfund Research Program, Department of Environmental and Occupational Health Sciences, School of Public Health</t>
  </si>
  <si>
    <t>Washington State University Extension, Clallam County Beach Watchers (WSU)</t>
  </si>
  <si>
    <t>Washington State Department of Licensing</t>
  </si>
  <si>
    <t>William Marsh, Rice University SSPEED Center</t>
  </si>
  <si>
    <t>McGovern Foundation</t>
  </si>
  <si>
    <t>Three Sheets Northwest</t>
  </si>
  <si>
    <t>American Marine Corporation</t>
  </si>
  <si>
    <t>American West Steamboat Co.</t>
  </si>
  <si>
    <t>Baydelta Maritime</t>
  </si>
  <si>
    <t>Boyer Towing Co.</t>
  </si>
  <si>
    <t>Brusco Tug and Barge</t>
  </si>
  <si>
    <t>Campbell Towing</t>
  </si>
  <si>
    <t>Crowley Marine Services</t>
  </si>
  <si>
    <t>D&amp;V Boat</t>
  </si>
  <si>
    <t>Dunlap Towing</t>
  </si>
  <si>
    <t>Harley Marine Services</t>
  </si>
  <si>
    <t>Island Tug and Barge</t>
  </si>
  <si>
    <t>YSI Instrument Company</t>
  </si>
  <si>
    <t>Harbor Wildwatch</t>
  </si>
  <si>
    <t>Unicorn Studios</t>
  </si>
  <si>
    <t>Silver Beach Neighborhood Association</t>
  </si>
  <si>
    <t>Audubon Washington</t>
  </si>
  <si>
    <t>Bainbridge Alliance for Puget Sound</t>
  </si>
  <si>
    <t>Bainbridge Parks and Recreation</t>
  </si>
  <si>
    <t>City of Bainbridge Island Planning Department</t>
  </si>
  <si>
    <t>Green Shores for Homes</t>
  </si>
  <si>
    <t>Island County, WA</t>
  </si>
  <si>
    <t>King County, WA</t>
  </si>
  <si>
    <t>Pacific County, WA</t>
  </si>
  <si>
    <t>Pierce County, WA</t>
  </si>
  <si>
    <t>Powel Family</t>
  </si>
  <si>
    <t>Western Towboat Co.</t>
  </si>
  <si>
    <t>Former Congressman Brian Baird</t>
  </si>
  <si>
    <t>NOAA West</t>
  </si>
  <si>
    <t>Port of Toledo, OR</t>
  </si>
  <si>
    <t>Port of Kodiak, AK</t>
  </si>
  <si>
    <t>Harbour Authority Association of British Columbia</t>
  </si>
  <si>
    <t>Port of Olympia, WA</t>
  </si>
  <si>
    <t>BoatUS Foundation</t>
  </si>
  <si>
    <t>Clean Marina Washington</t>
  </si>
  <si>
    <t>Cook Inletkeeper, Alaska</t>
  </si>
  <si>
    <t>EnviroStars Cooperative</t>
  </si>
  <si>
    <t>Georgia Strait Alliance</t>
  </si>
  <si>
    <t>Pacific Coast Congress of Harbormasters</t>
  </si>
  <si>
    <t>Idaho Invasive Species Council</t>
  </si>
  <si>
    <t>Oregon Zoo</t>
  </si>
  <si>
    <t>St. Louis Zoo</t>
  </si>
  <si>
    <t>O.H. Hinsdale Research Lab, OSU</t>
  </si>
  <si>
    <t>Wallace Energy Systems Renewable Facility (WESRF)</t>
  </si>
  <si>
    <t>Lincoln County Board of Commissioners</t>
  </si>
  <si>
    <t>Portland General Electric</t>
  </si>
  <si>
    <t>Westwind Outdoor School</t>
  </si>
  <si>
    <t>Neskowin Valley School</t>
  </si>
  <si>
    <t>Columbia River Basin (CRB) Invasive Species Taskforce</t>
  </si>
  <si>
    <t>Cramer Fish Sciences</t>
  </si>
  <si>
    <t>REEF Environmental Education Foundation</t>
  </si>
  <si>
    <t>Anderson Construction</t>
  </si>
  <si>
    <t>West Coast Contractors</t>
  </si>
  <si>
    <t>Ecola Architects, Cannon Beach</t>
  </si>
  <si>
    <t>State of Oregon: Dept of Geology and Mineral Industries</t>
  </si>
  <si>
    <t>Lincoln County</t>
  </si>
  <si>
    <t>University of Minnesota, Duluth, Biology Department (UMD)</t>
  </si>
  <si>
    <t>State University of New York Syracuse (Academic, Local</t>
  </si>
  <si>
    <t>National Center for Environmental Prediction (NOAA)</t>
  </si>
  <si>
    <t>Shellfish Genetics Program (USDA, ARS )</t>
  </si>
  <si>
    <t>Hewlett-Packard</t>
  </si>
  <si>
    <t>Oregon State University, College of Business (OSU)</t>
  </si>
  <si>
    <t>ABB Corporate Research Center - United States</t>
  </si>
  <si>
    <t>Acadia University, Nova Scotia, CA</t>
  </si>
  <si>
    <t>NOAA West Coast Regional Collaboration Team (DOC, NOAA)</t>
  </si>
  <si>
    <t>Ballard Seafood</t>
  </si>
  <si>
    <t>Anne Arundel Community College</t>
  </si>
  <si>
    <t>Thomas Nelson Community College</t>
  </si>
  <si>
    <t>Red Bank Public School District</t>
  </si>
  <si>
    <t>Girl Scouts of the Jersey Shore</t>
  </si>
  <si>
    <t>First Energy</t>
  </si>
  <si>
    <t>Asbury Park Press</t>
  </si>
  <si>
    <t>Mason County Fire District #4</t>
  </si>
  <si>
    <t>Mason County Master Gardeners</t>
  </si>
  <si>
    <t>Mason County Nimrod Club</t>
  </si>
  <si>
    <t>Mason County Parks</t>
  </si>
  <si>
    <t>Mason County Public Works</t>
  </si>
  <si>
    <t>Mason County Weed Control Board</t>
  </si>
  <si>
    <t>Norplex Inc</t>
  </si>
  <si>
    <t>North Mason Life</t>
  </si>
  <si>
    <t>Oddessy Shellfish Limited</t>
  </si>
  <si>
    <t>Oregon Oyster Farms Inc</t>
  </si>
  <si>
    <t>Penn Cove Shellfish LLC</t>
  </si>
  <si>
    <t>Pickering Community Club</t>
  </si>
  <si>
    <t>Scripts University</t>
  </si>
  <si>
    <t>Seattle King County Health Department</t>
  </si>
  <si>
    <t>The Nature Center of Cape May</t>
  </si>
  <si>
    <t>Cumberland County Improvement Authority</t>
  </si>
  <si>
    <t>Rutgers University, Haskin shellfish Research Laboratory</t>
  </si>
  <si>
    <t>Natural Lands Trust</t>
  </si>
  <si>
    <t>Vineland Public Schools</t>
  </si>
  <si>
    <t>Commercial Township Public Schools</t>
  </si>
  <si>
    <t>Bridgeton Public Schools</t>
  </si>
  <si>
    <t>Ridge and Valley Charter School</t>
  </si>
  <si>
    <t>Sparta Department of public works</t>
  </si>
  <si>
    <t>J&amp;J Titusville</t>
  </si>
  <si>
    <t>Subaru of America</t>
  </si>
  <si>
    <t>The Brickman Group</t>
  </si>
  <si>
    <t>RCE of Camden County</t>
  </si>
  <si>
    <t>Brielle Township Environmental Commission</t>
  </si>
  <si>
    <t>Jersey Shore Chapter of the Surfrider Foundation</t>
  </si>
  <si>
    <t>RCE of Ocean County</t>
  </si>
  <si>
    <t>Hamilton Township Planning Board</t>
  </si>
  <si>
    <t>Birches Elementary School</t>
  </si>
  <si>
    <t>Washington Township Public School District</t>
  </si>
  <si>
    <t>Cherry Hill Deptartment of Public Works</t>
  </si>
  <si>
    <t>Lawnside Deptartment of Public Works</t>
  </si>
  <si>
    <t>Lawnside Public School District</t>
  </si>
  <si>
    <t>Johnson and Johnson Pharmaceutical Company</t>
  </si>
  <si>
    <t>Greater Newark Conservancy</t>
  </si>
  <si>
    <t>Camden County Municipal Utilities Authority</t>
  </si>
  <si>
    <t>Camden County Board of Freeholders</t>
  </si>
  <si>
    <t>New Jersey Tree Foundation</t>
  </si>
  <si>
    <t>Cooper's Ferry Development Association</t>
  </si>
  <si>
    <t>Heart of Camden</t>
  </si>
  <si>
    <t>Camden SMART Initiative</t>
  </si>
  <si>
    <t>New Jersey Sea Grant Consortium Member Institutions</t>
  </si>
  <si>
    <t>Renewable Resources Extension Act</t>
  </si>
  <si>
    <t>Cape Henlopen Band Boosters</t>
  </si>
  <si>
    <t>Delaware Bay and River Cooperative Inc.</t>
  </si>
  <si>
    <t>University of Texas Faculty Grant</t>
  </si>
  <si>
    <t>Corpus Christi Chamber of Commerce/Harvey Weil Foundation</t>
  </si>
  <si>
    <t>Guy Harvey Ocean Foundation</t>
  </si>
  <si>
    <t>University of Texas - Brownsville</t>
  </si>
  <si>
    <t>Texas A&amp;M University, Department of Oceanography (TAMU)</t>
  </si>
  <si>
    <t>Save our Shores</t>
  </si>
  <si>
    <t>Institut Francais l'Exploration de la Mer</t>
  </si>
  <si>
    <t>South Kingstown Land Trust</t>
  </si>
  <si>
    <t>K Sea Transportation</t>
  </si>
  <si>
    <t>Knutson Towing</t>
  </si>
  <si>
    <t>Manson Construction</t>
  </si>
  <si>
    <t>Newport Petroleum</t>
  </si>
  <si>
    <t>Northland Services</t>
  </si>
  <si>
    <t>Olympic Tug and Barge</t>
  </si>
  <si>
    <t>Pelagos Marine</t>
  </si>
  <si>
    <t>Rivtow Marine Ltd.</t>
  </si>
  <si>
    <t>Samson Tug and Barge</t>
  </si>
  <si>
    <t>Salmon Bay Barge Lines</t>
  </si>
  <si>
    <t>Sause Brothers Towing</t>
  </si>
  <si>
    <t>Sea Link Marine Services</t>
  </si>
  <si>
    <t>Seaspan International</t>
  </si>
  <si>
    <t>Shaver Transportation</t>
  </si>
  <si>
    <t>Washburn Towing</t>
  </si>
  <si>
    <t>Victory Marine</t>
  </si>
  <si>
    <t>University of Rhode Island, Harrington School</t>
  </si>
  <si>
    <t>Santa Barbara Sustainable Seafood Program</t>
  </si>
  <si>
    <t>Confederated Tribes of Coos, Lower Umpqua, and Siuslaw Indians</t>
  </si>
  <si>
    <t>Lewis and Clark National Historical Park</t>
  </si>
  <si>
    <t>Oregon State University, STEM Program (OSU)</t>
  </si>
  <si>
    <t>North Coast Land Conservancy</t>
  </si>
  <si>
    <t>Oregon Association of Science Teachers</t>
  </si>
  <si>
    <t>Oregon Public Schools</t>
  </si>
  <si>
    <t>Oregon Coastal Municipalities</t>
  </si>
  <si>
    <t>Lane County, OR</t>
  </si>
  <si>
    <t>Douglas County, OR</t>
  </si>
  <si>
    <t>Oregon Office of Emergency Management (OR OEM)</t>
  </si>
  <si>
    <t>Integrated Graduate Experience and Research Training (IGERT)</t>
  </si>
  <si>
    <t>Taylor Shellfish Hatchery</t>
  </si>
  <si>
    <t>Institute for Applied Ecology</t>
  </si>
  <si>
    <t>Seacoast Enterprises Associates, Inc.</t>
  </si>
  <si>
    <t>Long Island Power Authority</t>
  </si>
  <si>
    <t>University of Texas - Brownsville (UTB)</t>
  </si>
  <si>
    <t>Northwest Weed Management Partnership</t>
  </si>
  <si>
    <t>Michigan Energy Office</t>
  </si>
  <si>
    <t>Fulbright Program, US Department of State</t>
  </si>
  <si>
    <t>Slow Food Seattle</t>
  </si>
  <si>
    <t>Provincetown Center for Coastal Studies</t>
  </si>
  <si>
    <t>National Professional Anglers Association</t>
  </si>
  <si>
    <t>Cabela's Masters Walleye Circuit</t>
  </si>
  <si>
    <t>Division of Parks &amp; Outdoor Recreation, Alaska Department of Natural Resources (AK DNR)</t>
  </si>
  <si>
    <t>Acton Boxborough High School</t>
  </si>
  <si>
    <t>Bedford High School</t>
  </si>
  <si>
    <t>Bedford Institute of Oceanography, Nova Scotia, CA</t>
  </si>
  <si>
    <t>Belmont High School</t>
  </si>
  <si>
    <t>Bluefin Robotics Corporation</t>
  </si>
  <si>
    <t>British School of Boston</t>
  </si>
  <si>
    <t>Brookline High School</t>
  </si>
  <si>
    <t>Cambridge Rindge and Latin</t>
  </si>
  <si>
    <t>Center for Coastal Environmental Sensing Networks (CESN-UMassBoston)</t>
  </si>
  <si>
    <t>Charles River Swimming Club</t>
  </si>
  <si>
    <t>Cold Spring Fish and Supply Company</t>
  </si>
  <si>
    <t>Meadowlands Environment Center</t>
  </si>
  <si>
    <t>Newark Public School District</t>
  </si>
  <si>
    <t>Berkeley Township Schools-Gifted and Talented Program</t>
  </si>
  <si>
    <t>Asbury Park Environmental Commission</t>
  </si>
  <si>
    <t>Monmouth Ocean Development Council</t>
  </si>
  <si>
    <t>Sea Salt Community Supported Agriculture</t>
  </si>
  <si>
    <t>Cumberland County Empowerment Zone 21st Century Learning communities</t>
  </si>
  <si>
    <t>Lincoln-Sudbury High School</t>
  </si>
  <si>
    <t>Marblehead High School</t>
  </si>
  <si>
    <t>Massachusetts Department of Conservation and Recreation</t>
  </si>
  <si>
    <t>MIT Biodiesel Club</t>
  </si>
  <si>
    <t>Nanyang Technological University, Singapore</t>
  </si>
  <si>
    <t>National Weather Service, Taunton, MA</t>
  </si>
  <si>
    <t>Neponset River Watershed Association</t>
  </si>
  <si>
    <t>Newton South High School</t>
  </si>
  <si>
    <t>North Andover High School</t>
  </si>
  <si>
    <t>National Science Foundation CNS (NSF)</t>
  </si>
  <si>
    <t>National Science Foundation STC on Energy Efficient Electronic Systems (NSF)</t>
  </si>
  <si>
    <t>National Science Foundation-Chemical Oceanography (NSF)</t>
  </si>
  <si>
    <t>Ocean Biogeographic Information System</t>
  </si>
  <si>
    <t>Paul Marrotta Communications</t>
  </si>
  <si>
    <t>People Making A Difference</t>
  </si>
  <si>
    <t>Phillips Academy</t>
  </si>
  <si>
    <t>Singapore National Research Foundation</t>
  </si>
  <si>
    <t>South River High School, Edgewater, MD</t>
  </si>
  <si>
    <t>Boston University Center for Conservation Biology and Ecology</t>
  </si>
  <si>
    <t>Boston University Center or Information and Systems Engineering</t>
  </si>
  <si>
    <t>Town of Duxbury, MA</t>
  </si>
  <si>
    <t>Town of Hull, MA</t>
  </si>
  <si>
    <t>The Trustees of Reservations</t>
  </si>
  <si>
    <t>University of Piedmont, Italy</t>
  </si>
  <si>
    <t>Universtiy of Santa Catarina, Brazil</t>
  </si>
  <si>
    <t>University of Massachusetts Boston Nantucket Field Station</t>
  </si>
  <si>
    <t>W. E. Leonhard Chair, MIT</t>
  </si>
  <si>
    <t>WHOI Ocean Life Institute</t>
  </si>
  <si>
    <t>ACF First State Chefs Association</t>
  </si>
  <si>
    <t>Boy Scout Troop 95</t>
  </si>
  <si>
    <t>Bennett Elementary School</t>
  </si>
  <si>
    <t>Black Elementary Schools</t>
  </si>
  <si>
    <t>Education Development Center, Inc.</t>
  </si>
  <si>
    <t>Delaware Marine Trades Association</t>
  </si>
  <si>
    <t>Delaware Technical Community College</t>
  </si>
  <si>
    <t>Hudson Management Company</t>
  </si>
  <si>
    <t>Lewes Historical Society</t>
  </si>
  <si>
    <t>Northeast Recycling Council Inc.</t>
  </si>
  <si>
    <t>Old Landing Gold Course</t>
  </si>
  <si>
    <t>PNC Bank</t>
  </si>
  <si>
    <t>University of Delaware Office of Communications and Marketing</t>
  </si>
  <si>
    <t>Millersville University Ocean Science Club</t>
  </si>
  <si>
    <t>DuPont Clear into the Future</t>
  </si>
  <si>
    <t>Rhode Island Office of Energy Resources</t>
  </si>
  <si>
    <t>Rhode Island Seafood Marketing Collaborative</t>
  </si>
  <si>
    <t>Rhode Island Fishermen's Advisory Board</t>
  </si>
  <si>
    <t>Rhode Island Food Council</t>
  </si>
  <si>
    <t>Pettaquamscutt Historical Society</t>
  </si>
  <si>
    <t>Saltwater Farms</t>
  </si>
  <si>
    <t>Sakonnet Mussel Farms</t>
  </si>
  <si>
    <t>University of Rhode Island, Metcalf Institute</t>
  </si>
  <si>
    <t>Office Of Science and Technology (US DOC, NOAA, NWS)</t>
  </si>
  <si>
    <t>Office of Climate, Weather, and Water Services  (US DOC, NOAA, NWS)</t>
  </si>
  <si>
    <t>NCCOS Beaufort Lab (US DOC, NOAA, NOS, NCCOS)</t>
  </si>
  <si>
    <t>Byram Township</t>
  </si>
  <si>
    <t>City of Camden</t>
  </si>
  <si>
    <t>Cherry Hill Township</t>
  </si>
  <si>
    <t>Ewing Township</t>
  </si>
  <si>
    <t>Haddonfield Boro</t>
  </si>
  <si>
    <t>Hamilton Township</t>
  </si>
  <si>
    <t>Hopewell Township</t>
  </si>
  <si>
    <t>Lawnside Boro</t>
  </si>
  <si>
    <t>Lindenwold Boro</t>
  </si>
  <si>
    <t>Berkley Heights Township</t>
  </si>
  <si>
    <t>Chatam Township</t>
  </si>
  <si>
    <t>Chester Township</t>
  </si>
  <si>
    <t>Cranford Township</t>
  </si>
  <si>
    <t>Hillsborough Township</t>
  </si>
  <si>
    <t>East Amwell Township</t>
  </si>
  <si>
    <t>Egg Harbor City</t>
  </si>
  <si>
    <t>Lawrence Township</t>
  </si>
  <si>
    <t>Livingston Township</t>
  </si>
  <si>
    <t>Parsippany-Troy Hills Township</t>
  </si>
  <si>
    <t>Point Pleasant Beach Boro</t>
  </si>
  <si>
    <t>Roseland Boro</t>
  </si>
  <si>
    <t>Summit City</t>
  </si>
  <si>
    <t>Washington Township</t>
  </si>
  <si>
    <t>Friends of the Apostle Islands</t>
  </si>
  <si>
    <t>Wisconsin Veterinary Diagnostic Laboratory</t>
  </si>
  <si>
    <t>Whatcom Watershed Information Network</t>
  </si>
  <si>
    <t>Big Beef Creek Field Research Station</t>
  </si>
  <si>
    <t>RH2 Engineers</t>
  </si>
  <si>
    <t>Mason County School District</t>
  </si>
  <si>
    <t>South Kistsap School District</t>
  </si>
  <si>
    <t>Shelton Rotary Club</t>
  </si>
  <si>
    <t>Freeland &amp; Associates</t>
  </si>
  <si>
    <t>Utah State Legislature</t>
  </si>
  <si>
    <t>Plum Creek Foundation</t>
  </si>
  <si>
    <t>Siuslaw Estuary Partnership</t>
  </si>
  <si>
    <t>Oregon State University, Marine Mammal Institute (OSU)</t>
  </si>
  <si>
    <t>Exploratorium, CA</t>
  </si>
  <si>
    <t>University of Southern California Neighborhood Outreach (USC)</t>
  </si>
  <si>
    <t>Sun Bank</t>
  </si>
  <si>
    <t>Chintimini Grant/NLCHM Mildred &amp; Marie Fund</t>
  </si>
  <si>
    <t>Lockheed Martin Corporation</t>
  </si>
  <si>
    <t>Electrical Power Research Institute</t>
  </si>
  <si>
    <t>Delaware Environmental Monitoring</t>
  </si>
  <si>
    <t>Delaware Environmental Observing System</t>
  </si>
  <si>
    <t>Caribbean Fishery Management Council (CFMC)</t>
  </si>
  <si>
    <t>Foss Waterway Seaport</t>
  </si>
  <si>
    <t>Lark Restaurant</t>
  </si>
  <si>
    <t>Washington State University Extension</t>
  </si>
  <si>
    <t>Kitsap County Master Gardeners</t>
  </si>
  <si>
    <t>City of Boston (Environmental Planning)</t>
  </si>
  <si>
    <t>Converteam Naval Systems Inc.</t>
  </si>
  <si>
    <t>Cyprus Research Promotion Foundation</t>
  </si>
  <si>
    <t>Darling Marine Center, University of Maine</t>
  </si>
  <si>
    <t>Ehime University, Japan</t>
  </si>
  <si>
    <t>Eugenides Foundation Planetarium</t>
  </si>
  <si>
    <t>Fisheries Leadership &amp; Sustainability Forum</t>
  </si>
  <si>
    <t>Jones River Watershed Authority</t>
  </si>
  <si>
    <t>Lantos Technologies</t>
  </si>
  <si>
    <t>Lexington High School</t>
  </si>
  <si>
    <t>Monroe County Solid Waste District</t>
  </si>
  <si>
    <t>Illinois Rural Water Association</t>
  </si>
  <si>
    <t>Illinois Sustainable Technology Center</t>
  </si>
  <si>
    <t>Muskegon Lake Watershed Partnership</t>
  </si>
  <si>
    <t>City of Monroe (WI)</t>
  </si>
  <si>
    <t>Sheboygan County (WI)</t>
  </si>
  <si>
    <t>Pollution Risk Services</t>
  </si>
  <si>
    <t>U.S. Steel</t>
  </si>
  <si>
    <t>Ashtabula River Cooperation Group II</t>
  </si>
  <si>
    <t>Ashtabula Port Authority</t>
  </si>
  <si>
    <t>Norfolk Southern Corporation</t>
  </si>
  <si>
    <t>Lakeside Intermediate School</t>
  </si>
  <si>
    <t>Hammond Academy of Science and Technology</t>
  </si>
  <si>
    <t>East Chicago Lighthouse Charter School</t>
  </si>
  <si>
    <t>National Wildlife Council</t>
  </si>
  <si>
    <t>Federal Urban Waters Partnership</t>
  </si>
  <si>
    <t>SEA Lab</t>
  </si>
  <si>
    <t>Ocean Institute</t>
  </si>
  <si>
    <t>Los Angeles Harbor Commission</t>
  </si>
  <si>
    <t>Annenberg Foundation</t>
  </si>
  <si>
    <t>Microbac Labs</t>
  </si>
  <si>
    <t>Isaac Walton League</t>
  </si>
  <si>
    <t>City of Gary Department of Environment</t>
  </si>
  <si>
    <t>Village of Ogden Dunes</t>
  </si>
  <si>
    <t>Prairie State College</t>
  </si>
  <si>
    <t>Center for Neighborhood Technology</t>
  </si>
  <si>
    <t>Metropolitan Planning Council</t>
  </si>
  <si>
    <t>Illinois Association of Community Action Agencies</t>
  </si>
  <si>
    <t>Rural Community Assistance Program</t>
  </si>
  <si>
    <t>Village of Burr Ridge</t>
  </si>
  <si>
    <t>Village of Batavia</t>
  </si>
  <si>
    <t>Illinois Commerce Commission</t>
  </si>
  <si>
    <t>Illinois American Water</t>
  </si>
  <si>
    <t>Wisconsin Public Service Commission</t>
  </si>
  <si>
    <t>Engineering Enterprise, Inc</t>
  </si>
  <si>
    <t>National Water Resources Association</t>
  </si>
  <si>
    <t>Baxter and Woodman Consultin</t>
  </si>
  <si>
    <t>League of Conservation Voters (LCV)</t>
  </si>
  <si>
    <t>Michigan Association of Planning</t>
  </si>
  <si>
    <t>Geographic Society of Chicago</t>
  </si>
  <si>
    <t>Great Lakes Educators in Aquatic and Marine Sciences</t>
  </si>
  <si>
    <t>Great Lakes Regional Collaborative</t>
  </si>
  <si>
    <t>Illinois Geographic Alliance</t>
  </si>
  <si>
    <t>Medgar Evars Elementary</t>
  </si>
  <si>
    <t>Ninoes Heroes Elementary</t>
  </si>
  <si>
    <t>Pullman Elementary</t>
  </si>
  <si>
    <t>Illinois Public Media</t>
  </si>
  <si>
    <t>University of Southern Bohemia- Czech Republic</t>
  </si>
  <si>
    <t>ERM Group</t>
  </si>
  <si>
    <t>Matt Slap Subaru</t>
  </si>
  <si>
    <t>UTEC Survey Inc.</t>
  </si>
  <si>
    <t>WMDT-TV/CW-3</t>
  </si>
  <si>
    <t>Delaware Association for Environmental Education</t>
  </si>
  <si>
    <t>Dare County InterFaith Agency</t>
  </si>
  <si>
    <t>N.C. Emergency Management Association</t>
  </si>
  <si>
    <t>Carolina Beach, NC</t>
  </si>
  <si>
    <t>Kure Beach, NC</t>
  </si>
  <si>
    <t>Wrightsville Beach, NC</t>
  </si>
  <si>
    <t>North Carolina Catch</t>
  </si>
  <si>
    <t>Down East Community News</t>
  </si>
  <si>
    <t>Outer Banks National Scenic Byway</t>
  </si>
  <si>
    <t>Slow Foods Huntington</t>
  </si>
  <si>
    <t>H. Lee White Marine Museum</t>
  </si>
  <si>
    <t>Northeast Organic Farming Association (NOFA-NY)</t>
  </si>
  <si>
    <t>Oswego Maritime Alliance</t>
  </si>
  <si>
    <t>Buffalo Museum of Science</t>
  </si>
  <si>
    <t>Buffalo Urban Outdoor Education Foundation</t>
  </si>
  <si>
    <t>Marathon Boating Group</t>
  </si>
  <si>
    <t>New York State Department of State Office of Communities and Waterfronts</t>
  </si>
  <si>
    <t>Oswego County Soil &amp; Water Conservation District</t>
  </si>
  <si>
    <t>Tifft Nature Preserve</t>
  </si>
  <si>
    <t>NOAA Fisheries Training Branch</t>
  </si>
  <si>
    <t>Northeast Center for Agricultural Medicine</t>
  </si>
  <si>
    <t>NY District Office of the Food and Drug Administration (HACCP Segment Two Course Partners)</t>
  </si>
  <si>
    <t>Queens College</t>
  </si>
  <si>
    <t>China Import/Export Quality Association  (Training in China Partners)</t>
  </si>
  <si>
    <t>Urbana, IL Police Department</t>
  </si>
  <si>
    <t>Mahomet, IL Police Department</t>
  </si>
  <si>
    <t>Connecticut Department of State (CT)</t>
  </si>
  <si>
    <t>Oregon Translational Research and Drug Development Institute (OTRADI)</t>
  </si>
  <si>
    <t>Bureau of Land Management, Yaquina Head Outstanding Natural Area (BLM)</t>
  </si>
  <si>
    <t>Marine Discovery Tours</t>
  </si>
  <si>
    <t>Los Angeles Conservation Corps</t>
  </si>
  <si>
    <t>Oregon Coastal Management Program (OCMP)</t>
  </si>
  <si>
    <t>Commonwealth of the Northern Mariana Islands Coastal Resources Management Office</t>
  </si>
  <si>
    <t>Exelon Nuclear</t>
  </si>
  <si>
    <t>Boynton &amp; Boynton</t>
  </si>
  <si>
    <t>Withum Smith &amp; Brown</t>
  </si>
  <si>
    <t>Space Science Institute</t>
  </si>
  <si>
    <t>Duluth, MN Parks and Recreation Department</t>
  </si>
  <si>
    <t>Harold KL Castle Foundation</t>
  </si>
  <si>
    <t>Pacific Islands Regional Collaboration Team (US DOC, NOAA)</t>
  </si>
  <si>
    <t>Hawaiian Mahogany</t>
  </si>
  <si>
    <t>All Power Cables</t>
  </si>
  <si>
    <t>Illinois Commercial Fishing Association</t>
  </si>
  <si>
    <t>Neutron Group</t>
  </si>
  <si>
    <t>National Center for Supercomputing Applications (NCSA)</t>
  </si>
  <si>
    <t>U.S. Drug Enforcement Agency (DEA)</t>
  </si>
  <si>
    <t>Illinois Criminal Justice Information Authority,</t>
  </si>
  <si>
    <t>Baraboo Police Department (WI)</t>
  </si>
  <si>
    <t>West Lafayette Police Department (IN)</t>
  </si>
  <si>
    <t>Maroa Police Department (IL)</t>
  </si>
  <si>
    <t>Illinois Valley Community Hospital</t>
  </si>
  <si>
    <t>Indiana University Health Hospital (Bloomington)</t>
  </si>
  <si>
    <t>Regional Water Center for the Northeast States and Caribbean Islands (USDA, NIFA)</t>
  </si>
  <si>
    <t>Sustainable South Bronx</t>
  </si>
  <si>
    <t>Rutgers Center for Urban Environmental Sustainability</t>
  </si>
  <si>
    <t>Rutger Cooperative Extension of Camden County</t>
  </si>
  <si>
    <t>Pinelands Nursery and supply</t>
  </si>
  <si>
    <t>Delaware Noational Estuarine Research Reserve</t>
  </si>
  <si>
    <t>University of Rhode Island NEMO Program</t>
  </si>
  <si>
    <t>Sussex County Planning Department</t>
  </si>
  <si>
    <t>VA Central Western Massachusetts Healthcare System</t>
  </si>
  <si>
    <t>North Creek Nurseries</t>
  </si>
  <si>
    <t>Isles, Inc.</t>
  </si>
  <si>
    <t>Elder Point Oyster Co.</t>
  </si>
  <si>
    <t>Oak Ridge Insititute for Science and Education</t>
  </si>
  <si>
    <t>CARE Committee</t>
  </si>
  <si>
    <t>Illinois Landscape Contractors Association (ILCA)</t>
  </si>
  <si>
    <t>Center for Innovative Technology </t>
  </si>
  <si>
    <t>MRAG Americas</t>
  </si>
  <si>
    <t>Lynx Architects     </t>
  </si>
  <si>
    <t>Rosalinde and Arthur Gilbert Foundation</t>
  </si>
  <si>
    <t>FTR International        </t>
  </si>
  <si>
    <t>International Longshore and Warehouse Union    </t>
  </si>
  <si>
    <t>California State Polytechnic University, Pomona (CSU)</t>
  </si>
  <si>
    <t>California State University, San Bernardino (CSU)</t>
  </si>
  <si>
    <t>Flat Rock, MI</t>
  </si>
  <si>
    <t>Huron Township, MI</t>
  </si>
  <si>
    <t>City of Gibraltar, MI</t>
  </si>
  <si>
    <t>City of Rockwood, MI</t>
  </si>
  <si>
    <t>Brownstown Township, MI</t>
  </si>
  <si>
    <t>Bay County, MI</t>
  </si>
  <si>
    <t>Blue Water Sportfishing Association</t>
  </si>
  <si>
    <t>Lake Huron Sportfishing, Inc.</t>
  </si>
  <si>
    <t>Southern California Association of Governments</t>
  </si>
  <si>
    <t>Oakland County Water Resources Commission</t>
  </si>
  <si>
    <t>Huron County, MI</t>
  </si>
  <si>
    <t>Charity Island Dinner Cruise</t>
  </si>
  <si>
    <t>City of East Tawas</t>
  </si>
  <si>
    <t>U.S. 23 Heritage Route Committee</t>
  </si>
  <si>
    <t>Calypso Charters</t>
  </si>
  <si>
    <t>Bay Port Fish Company</t>
  </si>
  <si>
    <t>Michigan House of Representative</t>
  </si>
  <si>
    <t>BAMA Seafood Products Inc.</t>
  </si>
  <si>
    <t>Long Island Groundwater Research Institute</t>
  </si>
  <si>
    <t>Brooklyn College</t>
  </si>
  <si>
    <t>Golden Meadows Plant Materials Center</t>
  </si>
  <si>
    <t>Port Authority of Oswego</t>
  </si>
  <si>
    <t>Atlantis Angler Association</t>
  </si>
  <si>
    <t>IMP Group Limited, Marine Division</t>
  </si>
  <si>
    <t>Inlet Seafood Company</t>
  </si>
  <si>
    <t>Inlet Seafood Packing House</t>
  </si>
  <si>
    <t>Long Island Commercial Fishermen Association</t>
  </si>
  <si>
    <t>Long Island Shellfish Growers Association</t>
  </si>
  <si>
    <t>Florida Department of Economic Opportunity</t>
  </si>
  <si>
    <t>Center for Watershed Excellence (US EPA)</t>
  </si>
  <si>
    <t>Blackwater River Watershed Foundation</t>
  </si>
  <si>
    <t>Withlacoochee River Alliance</t>
  </si>
  <si>
    <t>Florida Office of Insurance Regulation</t>
  </si>
  <si>
    <t>Weather Predict Consulting Inc.</t>
  </si>
  <si>
    <t>Advanced Roofing Inc.</t>
  </si>
  <si>
    <t>Arch Aluminum and Glass Company</t>
  </si>
  <si>
    <t>Vent Covers Inc.</t>
  </si>
  <si>
    <t>AIR Worldwide Corporation</t>
  </si>
  <si>
    <t>Flagstone Reinsurance</t>
  </si>
  <si>
    <t>Miami-Dade County Building Code Compliance Office</t>
  </si>
  <si>
    <t>St. Marys River Management Committee</t>
  </si>
  <si>
    <t>Northwest Florida Water Management District</t>
  </si>
  <si>
    <t>Olglesby Plants International Inc.</t>
  </si>
  <si>
    <t>AG3 Inc.</t>
  </si>
  <si>
    <t>Florida Inland Navigation District</t>
  </si>
  <si>
    <t>AUVSI Foundation</t>
  </si>
  <si>
    <t>Eni S.p.A.</t>
  </si>
  <si>
    <t>University of Hawaii at Manoa, Hawaii Cooperative Fisheries Unit (UHM)</t>
  </si>
  <si>
    <t>Pacific Regional Integrated Sciences and Assessments (RISA) Program</t>
  </si>
  <si>
    <t>University of Hawaii at Manoa, Hawaii Natural Energy Institute (UHM)</t>
  </si>
  <si>
    <t>Forest City Residential Management</t>
  </si>
  <si>
    <t>California Fisheries Coalition</t>
  </si>
  <si>
    <t>Pfleger Institute for Environmental Research, Oceanside, CA</t>
  </si>
  <si>
    <t>Southern California Edison</t>
  </si>
  <si>
    <t>Southern California Lobster and Trap Fishermen's Association</t>
  </si>
  <si>
    <t>United Coalition to Protect Panhe (Tribal legal &amp; environemntal advocacy)</t>
  </si>
  <si>
    <t>Western States Petroleum Association</t>
  </si>
  <si>
    <t>University of New Mexico (UNM)</t>
  </si>
  <si>
    <t>Palau Automated Land and Resource Information System</t>
  </si>
  <si>
    <t>Wheaton College</t>
  </si>
  <si>
    <t>Ocean Crest Seafoods Inc</t>
  </si>
  <si>
    <t>Fishing Cove Elementary School</t>
  </si>
  <si>
    <t>Jamestown Lawn School</t>
  </si>
  <si>
    <t>Block Island High School</t>
  </si>
  <si>
    <t>LaSalle Academy</t>
  </si>
  <si>
    <t>South Kingstown High School</t>
  </si>
  <si>
    <t>University of Prince Edward Island</t>
  </si>
  <si>
    <t>Clearwater Lobster</t>
  </si>
  <si>
    <t>Brick Municipal Utilities Authority</t>
  </si>
  <si>
    <t>Rutgers Cooperative Extension 4-H Expressive Arts Program</t>
  </si>
  <si>
    <t>University of New Hampshire Cooperative Extension</t>
  </si>
  <si>
    <t>Multi-Sponsored Consortium</t>
  </si>
  <si>
    <t>Chevron MIT Energy Initiative</t>
  </si>
  <si>
    <t>Hawaii State Civil Defense</t>
  </si>
  <si>
    <t>Back Bay Science Center</t>
  </si>
  <si>
    <t>Batiquitos Lagoon Foundation</t>
  </si>
  <si>
    <t>California Longline Association</t>
  </si>
  <si>
    <t>California Science Teachers Association</t>
  </si>
  <si>
    <t>California Water and Land Use Partnership (CA WALUP)</t>
  </si>
  <si>
    <t>California Yacht Marina</t>
  </si>
  <si>
    <t>Catalina Island Chamber of Commerce</t>
  </si>
  <si>
    <t>City of Hermosa Beach</t>
  </si>
  <si>
    <t>City of Los Angeles</t>
  </si>
  <si>
    <t>Clinton Climate Initiative</t>
  </si>
  <si>
    <t>Coastkeeper Alliance</t>
  </si>
  <si>
    <t>Condor Cruises</t>
  </si>
  <si>
    <t>Edison International</t>
  </si>
  <si>
    <t>Educators in Orange County</t>
  </si>
  <si>
    <t>Everingham Bros Bait Company</t>
  </si>
  <si>
    <t>Izorline International</t>
  </si>
  <si>
    <t>Kelp Farm Coalition</t>
  </si>
  <si>
    <t>Kumeyaay Diegueno Land Conservancy</t>
  </si>
  <si>
    <t>LA Charter School Science Partnership</t>
  </si>
  <si>
    <t>LA Rod and Reel Club</t>
  </si>
  <si>
    <t>Los Angeles County Educators</t>
  </si>
  <si>
    <t>Los Angeles Maritime Institute</t>
  </si>
  <si>
    <t>Los Angeles Regional Collaboration on Climate Action and Sustainability (LARC)</t>
  </si>
  <si>
    <t>MJF Consulting</t>
  </si>
  <si>
    <t>Natural Resources Defense  Council (NRDC)</t>
  </si>
  <si>
    <t>Orange County Coastkeeper</t>
  </si>
  <si>
    <t>Pacific Oceanworks</t>
  </si>
  <si>
    <t>Port of Los Angeles High School</t>
  </si>
  <si>
    <t>Point Conception Groundfishermens' Association</t>
  </si>
  <si>
    <t>Roundhouse Marine Lab</t>
  </si>
  <si>
    <t>San Diego Coastkeeper</t>
  </si>
  <si>
    <t>Santa Barbara County Fish and Game Commission</t>
  </si>
  <si>
    <t>Seaforth Sportfishing, Inc.</t>
  </si>
  <si>
    <t>South Bay Cities Council of Governments</t>
  </si>
  <si>
    <t>Cambria Fishing Club</t>
  </si>
  <si>
    <t>Central Coast Fisheries Conservation Coalition (CCFCC)</t>
  </si>
  <si>
    <t>Tole More Tall Ships</t>
  </si>
  <si>
    <t>Uni Good Bait Company</t>
  </si>
  <si>
    <t>University of Southern California, Annenberg School of Journalism (USC)</t>
  </si>
  <si>
    <t>University of Southern California, Center for Dark Energy Biosphere Institute (USC)</t>
  </si>
  <si>
    <t>University of Southern California, Marine Enviornmental Biology Program (USC)</t>
  </si>
  <si>
    <t>Wetlands and Wildlife Care Center of Huntington Beach</t>
  </si>
  <si>
    <t>Pacific Coral Seafood</t>
  </si>
  <si>
    <t>Southfresh Aquaculture</t>
  </si>
  <si>
    <t>Bonefish Grill</t>
  </si>
  <si>
    <t>Beaver Street Fisheries</t>
  </si>
  <si>
    <t>American Medical Association</t>
  </si>
  <si>
    <t>R.J. Dunlop Marine Conservation Program</t>
  </si>
  <si>
    <t>Florida Department of Transportation</t>
  </si>
  <si>
    <t>St Johns River Water Management District</t>
  </si>
  <si>
    <t>Northeast Florida Regional Planning Council</t>
  </si>
  <si>
    <t>Waterfronts Florida Program</t>
  </si>
  <si>
    <t>Elijah Donat, Chilkat Environmental, Haines, Alaska</t>
  </si>
  <si>
    <t>Pearl of Alaska Shellfish Farm, Kake, Alaska</t>
  </si>
  <si>
    <t>Tenass Pass Oyster Farm, Prince of Wales Island, Alaska</t>
  </si>
  <si>
    <t>Natural Reources Outreach Coalition (NROC)</t>
  </si>
  <si>
    <t>Carbon Solutions New England (CSNE)</t>
  </si>
  <si>
    <t>University of New Hampshire, Institute for the Study of Earth, Oceans and Space (UNH EOS)</t>
  </si>
  <si>
    <t>National Institute of Water Resources</t>
  </si>
  <si>
    <t>Village of New Stuyahok</t>
  </si>
  <si>
    <t>Native Council of Port Heiden</t>
  </si>
  <si>
    <t>Togiak Traditional Council</t>
  </si>
  <si>
    <t>Chignik Lagoon Village Council</t>
  </si>
  <si>
    <t>Qayassiq Walrus Commission</t>
  </si>
  <si>
    <t>Southeast Alaska Regional Dive Fisheries Association</t>
  </si>
  <si>
    <t>Blue Cross Blue Shield</t>
  </si>
  <si>
    <t>U.S. Representative Dan Benishek - Michigan</t>
  </si>
  <si>
    <t>U.S. Senator Richard J. Durbin - Illinois</t>
  </si>
  <si>
    <t>Office of Habitat Conservation, Habitat Protection Division (DOC, NOAA, NMFS)</t>
  </si>
  <si>
    <t>University of Hawai'i at Mānoa (UH Mānoa)</t>
  </si>
  <si>
    <t>University of Houston-Clear Lake (UHCL)</t>
  </si>
  <si>
    <t>University of Illinois Champaign-Urbana</t>
  </si>
  <si>
    <t>Pace Law School</t>
  </si>
  <si>
    <t>Centre national de la recherche scientifique (CNRS), Lyon, France</t>
  </si>
  <si>
    <t>City of San Leandro public works office</t>
  </si>
  <si>
    <t>Stockholm Environmental Institute (SEI-US)</t>
  </si>
  <si>
    <t>Invasive Spartina Project</t>
  </si>
  <si>
    <t>East Bay Regional Parks</t>
  </si>
  <si>
    <t>US Bureau of Reclamation (USBR)</t>
  </si>
  <si>
    <t>St. Johns River State College</t>
  </si>
  <si>
    <t>University of Sonora</t>
  </si>
  <si>
    <t>Zhejiang Gongshang University</t>
  </si>
  <si>
    <t>Domestic Fisheries Division (USDOC, NOAA, NMFS)</t>
  </si>
  <si>
    <t>U.S. Representative Grace Napolitano - California</t>
  </si>
  <si>
    <t>Joint Polar Satellite System Office (US DOC, NOAA, NESDIS)</t>
  </si>
  <si>
    <t>Friendship International</t>
  </si>
  <si>
    <t>U.S. House Committee on Natural Resources</t>
  </si>
  <si>
    <t>Office of Policy Analysis - Coordinated Ocean, Coastal and Great Lakes Activities (US DOI)</t>
  </si>
  <si>
    <t>U.S. Representative Don Young - Alaska</t>
  </si>
  <si>
    <t>Center for Independent Experts (US DOC, NOAA, NMFS)</t>
  </si>
  <si>
    <t>Caribbean Regional Association (CaRA)</t>
  </si>
  <si>
    <t>Connecticut Department of Public Health</t>
  </si>
  <si>
    <t>Alpena Community College</t>
  </si>
  <si>
    <t>Alpena Shipwreck Tours</t>
  </si>
  <si>
    <t>Northeast Michigan Great Lakes Stewardship Initiative</t>
  </si>
  <si>
    <t>Michigan FFA Association</t>
  </si>
  <si>
    <t>Michigan State Board of Education</t>
  </si>
  <si>
    <t>Worcester Polytechnic Institute (WPI)</t>
  </si>
  <si>
    <t>Ocean Drilling Program, Division of Ocean Sciences (NSF)</t>
  </si>
  <si>
    <t>Geosyntec Consultants</t>
  </si>
  <si>
    <t>City University of New York (CUNY)</t>
  </si>
  <si>
    <t>NY/NJ Baykeeper</t>
  </si>
  <si>
    <t>Loch Lomond Marina, San Rafael, CA</t>
  </si>
  <si>
    <t>Center for Scientific research, Lyons, France</t>
  </si>
  <si>
    <t>Bureau of Reclaimation, Central Valley, CA</t>
  </si>
  <si>
    <t>Landcare research, New Zealand</t>
  </si>
  <si>
    <t>Fugro Earth Data</t>
  </si>
  <si>
    <t>Nimbus Hatchery</t>
  </si>
  <si>
    <t>Dorchester County Watershed Implementation Team</t>
  </si>
  <si>
    <t>Caroline County Watershed Implementation Team</t>
  </si>
  <si>
    <t>Cheaspeake Bay Maritime Museum</t>
  </si>
  <si>
    <t>Skipjack Heritage Foundation</t>
  </si>
  <si>
    <t>Center for Integrative Environmental Research (CIER)</t>
  </si>
  <si>
    <t>Maryland Geological Survey</t>
  </si>
  <si>
    <t>Jefferson Patterson Park</t>
  </si>
  <si>
    <t>International Shellfish Association</t>
  </si>
  <si>
    <t>Mook Sea Farms</t>
  </si>
  <si>
    <t>Delaware Nation Tribal Council</t>
  </si>
  <si>
    <t>Atlantic Estuarine Research Society</t>
  </si>
  <si>
    <t>MeTompkin Oyster Company</t>
  </si>
  <si>
    <t>Phillips Wharf Environmental Center</t>
  </si>
  <si>
    <t>Maryland Biological Stream Survey</t>
  </si>
  <si>
    <t>Rockefeller Brothers Fund</t>
  </si>
  <si>
    <t>Soyotome Resource Conservation District</t>
  </si>
  <si>
    <t>Goldridge Resource Conservation District</t>
  </si>
  <si>
    <t>City of Santa Barbara</t>
  </si>
  <si>
    <t>City of Goleta</t>
  </si>
  <si>
    <t>City of Carpinteria</t>
  </si>
  <si>
    <t>Alliance for Communities for Sustainable Fisheries</t>
  </si>
  <si>
    <t>Morro Bay Commercial Fishermen's Organization</t>
  </si>
  <si>
    <t>Pacific Seafood</t>
  </si>
  <si>
    <t>Biomedix</t>
  </si>
  <si>
    <t>Day-lee Foods</t>
  </si>
  <si>
    <t>Chilton Consulting Group, Inc.</t>
  </si>
  <si>
    <t>Retrogen Corp</t>
  </si>
  <si>
    <t>Life Technologies</t>
  </si>
  <si>
    <t>Aquamar</t>
  </si>
  <si>
    <t>Union Fish Company</t>
  </si>
  <si>
    <t>H &amp; N Foods, Intl</t>
  </si>
  <si>
    <t>Ore-Cal</t>
  </si>
  <si>
    <t>Red Chamber Seafood</t>
  </si>
  <si>
    <t>Starkist</t>
  </si>
  <si>
    <t>WestCo Chemicals</t>
  </si>
  <si>
    <t>Clearsmoke</t>
  </si>
  <si>
    <t>Drakes bay Oysters</t>
  </si>
  <si>
    <t>West Bay Seafood Pier 45</t>
  </si>
  <si>
    <t>Pafco</t>
  </si>
  <si>
    <t>Safe Food Test</t>
  </si>
  <si>
    <t>Primo Fish Imports</t>
  </si>
  <si>
    <t>The Fish Market</t>
  </si>
  <si>
    <t>Ralphs</t>
  </si>
  <si>
    <t>Safeway</t>
  </si>
  <si>
    <t>City of Unalaska</t>
  </si>
  <si>
    <t>University of Alaska Fairbanks, Bristol Bay Campus (UAF)</t>
  </si>
  <si>
    <t>Alaska Forum, Inc.</t>
  </si>
  <si>
    <t>Alaska Science Teachers Association</t>
  </si>
  <si>
    <t>Alaska Council of Teachers of Math</t>
  </si>
  <si>
    <t>Alaska Whitefish Trawlers Association</t>
  </si>
  <si>
    <t>Webber Marine &amp; Manufacturing, Inc.</t>
  </si>
  <si>
    <t>Alaska Troller's Association</t>
  </si>
  <si>
    <t>Chinook Insurance Group, LLC</t>
  </si>
  <si>
    <t>Great White Food Services</t>
  </si>
  <si>
    <t>IMP foods</t>
  </si>
  <si>
    <t>Nissin Foods</t>
  </si>
  <si>
    <t>Andria's Seafood</t>
  </si>
  <si>
    <t>The Original Fish Company</t>
  </si>
  <si>
    <t>AFC Sushi</t>
  </si>
  <si>
    <t>KP Seafood</t>
  </si>
  <si>
    <t>Icrest JCP</t>
  </si>
  <si>
    <t>King's Seafood</t>
  </si>
  <si>
    <t>Happy Crab Seafoods</t>
  </si>
  <si>
    <t>Glenoaks Food, Inc.</t>
  </si>
  <si>
    <t>Bumble Fish Sushi</t>
  </si>
  <si>
    <t>Silgan Containers</t>
  </si>
  <si>
    <t>OrcaBay Seafoods</t>
  </si>
  <si>
    <t>Preferred Freezer</t>
  </si>
  <si>
    <t>Wegman's</t>
  </si>
  <si>
    <t>Gemini Food Corp</t>
  </si>
  <si>
    <t>Unicord Corp</t>
  </si>
  <si>
    <t>Maruhide Marine Products</t>
  </si>
  <si>
    <t>ShorePoint Insurance Services</t>
  </si>
  <si>
    <t>Monterey Gourmet Foods</t>
  </si>
  <si>
    <t>Cannon Fish</t>
  </si>
  <si>
    <t>Winsor Foods</t>
  </si>
  <si>
    <t>Tradex Foods</t>
  </si>
  <si>
    <t>Sysco Corp</t>
  </si>
  <si>
    <t>A. La Rocca Seafoods Inc.</t>
  </si>
  <si>
    <t>Certi-Fresh</t>
  </si>
  <si>
    <t>Flying Foods</t>
  </si>
  <si>
    <t>Del Monte</t>
  </si>
  <si>
    <t>UW Grocers</t>
  </si>
  <si>
    <t>World Sushi Express</t>
  </si>
  <si>
    <t>Monterey Fish Market</t>
  </si>
  <si>
    <t>Redmon, Peyton &amp; Braswell LLP</t>
  </si>
  <si>
    <t>Royal Gourmet Foods</t>
  </si>
  <si>
    <t>Star Fisheries</t>
  </si>
  <si>
    <t>ConAgra Foods</t>
  </si>
  <si>
    <t>Taylor Farms</t>
  </si>
  <si>
    <t>Budeheim</t>
  </si>
  <si>
    <t>Solo Shrimp</t>
  </si>
  <si>
    <t>ANOVA Food USA</t>
  </si>
  <si>
    <t>Surefish</t>
  </si>
  <si>
    <t>Canfisco</t>
  </si>
  <si>
    <t>Tri Marine Group</t>
  </si>
  <si>
    <t>White Cap Seafoods</t>
  </si>
  <si>
    <t>Wesmar Co</t>
  </si>
  <si>
    <t>Honolulu Fish</t>
  </si>
  <si>
    <t>Sealed Air</t>
  </si>
  <si>
    <t>Blue Star Foods</t>
  </si>
  <si>
    <t>Louisiana Foods</t>
  </si>
  <si>
    <t>Marine Harvest</t>
  </si>
  <si>
    <t>Good News Tuna</t>
  </si>
  <si>
    <t>Kentucky Smoked Fish</t>
  </si>
  <si>
    <t>Ecolab</t>
  </si>
  <si>
    <t>South Wind Foods</t>
  </si>
  <si>
    <t>Fundacion Chile</t>
  </si>
  <si>
    <t>Oregon State University, Food Innovation Center</t>
  </si>
  <si>
    <t>Chico State University</t>
  </si>
  <si>
    <t>Framingham State University</t>
  </si>
  <si>
    <t>The Changing Face of Coastal South Carolina:  Enhancing Understanding - Informing Decision-making</t>
  </si>
  <si>
    <t>South Port Marina</t>
  </si>
  <si>
    <t>University of New Hampshire Marine Docents</t>
  </si>
  <si>
    <t>N.H. Sea Grant Coastal Research Volunteers</t>
  </si>
  <si>
    <t>Maine State Museum</t>
  </si>
  <si>
    <t>Penobscot Marine Museum</t>
  </si>
  <si>
    <t>Harmon Brook Farm</t>
  </si>
  <si>
    <t>Howard County, MD</t>
  </si>
  <si>
    <t>Carroll County, MD</t>
  </si>
  <si>
    <t>University of Wisconsin, Oshkosh (UWOSH)</t>
  </si>
  <si>
    <t>Kingsborough Community College</t>
  </si>
  <si>
    <t>Fordham University</t>
  </si>
  <si>
    <t>New York City Audubon Society</t>
  </si>
  <si>
    <t>Connecticut River Coastal Conservation District</t>
  </si>
  <si>
    <t>Communications Office (US DOC, NOAA, NMFS)</t>
  </si>
  <si>
    <t>U.S. Representative Jared Huffman - California</t>
  </si>
  <si>
    <t>U.S. Senator Carl Levin - Michigan</t>
  </si>
  <si>
    <t>Native Village of Shaktoolik</t>
  </si>
  <si>
    <t>Glenn Gray and Associates</t>
  </si>
  <si>
    <t>Ohana Real Estate Investors</t>
  </si>
  <si>
    <t>University of Hawaii at Manoa, Curriculum Research &amp; Development Group (UHM)</t>
  </si>
  <si>
    <t>Hawaii Energy</t>
  </si>
  <si>
    <t>Oahu Workforce Investment Board</t>
  </si>
  <si>
    <t>University of California, Merced</t>
  </si>
  <si>
    <t>Granite State Shellfish LLC</t>
  </si>
  <si>
    <t>Little Bay Oyster Company</t>
  </si>
  <si>
    <t>Choice Oysters LLC</t>
  </si>
  <si>
    <t>Cedar Point Oyster Company</t>
  </si>
  <si>
    <t>Fat Dog Shellfish Company LLC</t>
  </si>
  <si>
    <t>Great Bay Oyster Company</t>
  </si>
  <si>
    <t>Gulf Coast Marine Life Center</t>
  </si>
  <si>
    <t>Sanders Fish Market</t>
  </si>
  <si>
    <t>Vilas County</t>
  </si>
  <si>
    <t>Ephraim, Village of</t>
  </si>
  <si>
    <t>Fish Creek, Village of</t>
  </si>
  <si>
    <t>Sister Bay, Village of</t>
  </si>
  <si>
    <t>Union, Town of</t>
  </si>
  <si>
    <t>Liberty Grove, Town of</t>
  </si>
  <si>
    <t>Hawaii Department of Land and Natural Resources, Engineering Division (HI DLNR)</t>
  </si>
  <si>
    <t>Sidney Frank Foundation</t>
  </si>
  <si>
    <t>University of Maryland Eastern Shore (UMES)</t>
  </si>
  <si>
    <t>CA</t>
  </si>
  <si>
    <t xml:space="preserve">Plan </t>
  </si>
  <si>
    <t>Program</t>
  </si>
  <si>
    <t>Plan</t>
  </si>
  <si>
    <t>Plan Start Year</t>
  </si>
  <si>
    <t>Plan End Year</t>
  </si>
  <si>
    <t xml:space="preserve">find?  </t>
  </si>
  <si>
    <t>AK</t>
  </si>
  <si>
    <t>Safety Seafood Solutions</t>
  </si>
  <si>
    <t>State Fish</t>
  </si>
  <si>
    <t>AFG Corp.</t>
  </si>
  <si>
    <t>Anresco Laboratories</t>
  </si>
  <si>
    <t>Michelsen Laboratory</t>
  </si>
  <si>
    <t>Silliker Laboratory</t>
  </si>
  <si>
    <t>Fishing Industries</t>
  </si>
  <si>
    <t>Coastal Recreation Businesses</t>
  </si>
  <si>
    <t>Marine Trades Industry</t>
  </si>
  <si>
    <t xml:space="preserve">Sustainable Coastal Tourism </t>
  </si>
  <si>
    <t>Communities in Transition</t>
  </si>
  <si>
    <t>Chef George, Inc.</t>
  </si>
  <si>
    <t>Stir Foods</t>
  </si>
  <si>
    <t>Crown Prince</t>
  </si>
  <si>
    <t>Mazzetta</t>
  </si>
  <si>
    <t>Alber Seafoods</t>
  </si>
  <si>
    <t>Azuma Foods International, Inc.</t>
  </si>
  <si>
    <t>Quirch Foods</t>
  </si>
  <si>
    <t>Glass Onion Catering</t>
  </si>
  <si>
    <t>DE</t>
  </si>
  <si>
    <t>FL</t>
  </si>
  <si>
    <t>GA</t>
  </si>
  <si>
    <t>HI</t>
  </si>
  <si>
    <t>IL-IN</t>
  </si>
  <si>
    <t>LA</t>
  </si>
  <si>
    <t>Queen Anne's County, MD</t>
  </si>
  <si>
    <t>St. Mary's County, MD</t>
  </si>
  <si>
    <t>Calvert County, MD</t>
  </si>
  <si>
    <t>Montgomery County, MD</t>
  </si>
  <si>
    <t>District of Columbia, DC</t>
  </si>
  <si>
    <t>Korea Maritime Institute</t>
  </si>
  <si>
    <t>California Surf Lifesaving Association</t>
  </si>
  <si>
    <t>EPA Office of Sustainable Communities</t>
  </si>
  <si>
    <t>Smart Growth America</t>
  </si>
  <si>
    <t>American Planning Association Hawaii Chapter</t>
  </si>
  <si>
    <t>Olelo Community Media</t>
  </si>
  <si>
    <t>Shaktoolik Native Coorporation</t>
  </si>
  <si>
    <t>City of Shaktoolik</t>
  </si>
  <si>
    <t>MD</t>
  </si>
  <si>
    <t>ME</t>
  </si>
  <si>
    <t>MI</t>
  </si>
  <si>
    <t>MIT</t>
  </si>
  <si>
    <t>MN</t>
  </si>
  <si>
    <t>CT</t>
  </si>
  <si>
    <t>NH</t>
  </si>
  <si>
    <t>NJ</t>
  </si>
  <si>
    <t>NY</t>
  </si>
  <si>
    <t>NC</t>
  </si>
  <si>
    <t>OH</t>
  </si>
  <si>
    <t>PA</t>
  </si>
  <si>
    <t>LAW</t>
  </si>
  <si>
    <t>LC</t>
  </si>
  <si>
    <t>RI</t>
  </si>
  <si>
    <t>SC</t>
  </si>
  <si>
    <t>USC</t>
  </si>
  <si>
    <t>TX</t>
  </si>
  <si>
    <t>VA</t>
  </si>
  <si>
    <t>MS-AL</t>
  </si>
  <si>
    <t>WI</t>
  </si>
  <si>
    <t>OR</t>
  </si>
  <si>
    <t>WA</t>
  </si>
  <si>
    <t>PR</t>
  </si>
  <si>
    <t>WHOI</t>
  </si>
  <si>
    <t>NSGCP</t>
  </si>
  <si>
    <t>NSGO</t>
  </si>
  <si>
    <t>New York Sea Grant 2014-2017 Strategic Plan</t>
  </si>
  <si>
    <t>Georgia Sea Grant Strategic Plan 2014-2018</t>
  </si>
  <si>
    <t>California Sea Grant Strategic Plan 2014–2017</t>
  </si>
  <si>
    <t>North Carolina Sea Grant Strategic Plan 2014-2017</t>
  </si>
  <si>
    <t>New Jersey Sea Grant Consortium Strategic Plan</t>
  </si>
  <si>
    <t>Rhode Island Sea Grant Strategic Plan 2014 - 2017</t>
  </si>
  <si>
    <t>Oregon Sea Grant Strategic Plan: 2014-2017</t>
  </si>
  <si>
    <t>Science Serving Maryland's Coasts, Maryland Sea Grant: Strategic Plan 2014-2017</t>
  </si>
  <si>
    <t>Washington Sea Grant 2014-2018 Strategic Plan</t>
  </si>
  <si>
    <t>USC SG STRATEGIC PLAN 2014-2017</t>
  </si>
  <si>
    <t>Louisiana Sea Grant Strategic Plan 2014 - 2018</t>
  </si>
  <si>
    <t>New Hampshire Sea Grant Strategic Plan 2014-2017</t>
  </si>
  <si>
    <t>Florida Sea Grant College Program: Strategic Plan 2014-2017</t>
  </si>
  <si>
    <t>Woods Hole Sea Grant in the 21st Century: Issues, Opportunities, and Action for Massachusetts</t>
  </si>
  <si>
    <t>Impact evaluation</t>
  </si>
  <si>
    <t>University Literacy</t>
  </si>
  <si>
    <t>Informal Literacy</t>
  </si>
  <si>
    <t>ALASKA SEA GRANT</t>
  </si>
  <si>
    <t>CALIFORNIA SEA GRANT</t>
  </si>
  <si>
    <t>CONNECTICUT SEA GRANT</t>
  </si>
  <si>
    <t>DELAWARE SEA GRANT</t>
  </si>
  <si>
    <t>FLORIDA SEA GRANT</t>
  </si>
  <si>
    <t>GEORGIA SEA GRANT</t>
  </si>
  <si>
    <t>HAWAII SEA GRANT</t>
  </si>
  <si>
    <t>Illinois-Indiana Sea Grant</t>
  </si>
  <si>
    <t>LOUISIANA SEA GRANT</t>
  </si>
  <si>
    <t>MAINE SEA GRANT</t>
  </si>
  <si>
    <t>MARYLAND SEA GRANT</t>
  </si>
  <si>
    <t>Massachusetts Institute of Technology SEA GRANT</t>
  </si>
  <si>
    <t>University of Hawaii Sea Grant College Program 2014-2017 Strategic Plan</t>
  </si>
  <si>
    <t>Alaska Sea Grant College Program Strategic Plan 2014-2017</t>
  </si>
  <si>
    <t>PENNSYLVANIA SEA GRANT 2014-2017 Strategic Plan</t>
  </si>
  <si>
    <t>PR Sea Grant Strategic Plan 2014-2017</t>
  </si>
  <si>
    <t>CONNECTICUT SEA GRANT STRATEGIC PLAN 2014-2017</t>
  </si>
  <si>
    <t>Delaware Sea Grant: Strategic Plan (2014-2017)</t>
  </si>
  <si>
    <t>Illinois-Indiana Sea Grant Strategic Plan 2014-2017</t>
  </si>
  <si>
    <t>MIT Sea Grant Strategic Plan, 2014-2017</t>
  </si>
  <si>
    <t>Texas Sea Grant College Program: 2014-2017 Strategic Plan</t>
  </si>
  <si>
    <t>2014-2017 Mississippi-Alabama Sea Grant Consortium Strategic Plan</t>
  </si>
  <si>
    <t>2014-17 Strategic Plan University of Wisconsin Sea Grant College Program</t>
  </si>
  <si>
    <t>Maine Sea Grant College Program Strategic Plan</t>
  </si>
  <si>
    <t>Ohio Sea Grant College Program: Strategic Plan 2014 - 2017</t>
  </si>
  <si>
    <t>Michigan Sea Grant Strategic Plan</t>
  </si>
  <si>
    <t>UOGSG Strategic Plan 2013-2017</t>
  </si>
  <si>
    <t>x</t>
  </si>
  <si>
    <t>Molecular Genetics</t>
  </si>
  <si>
    <t>Natural Products: Chemistry and Biological Activity</t>
  </si>
  <si>
    <t>Bioprocessing, Bioreaction, Cell and Tissue Culture</t>
  </si>
  <si>
    <t>Enhancement of Environmental Monitoring and Assessment</t>
  </si>
  <si>
    <t>Pollution Control and Prevention</t>
  </si>
  <si>
    <t>Remediation</t>
  </si>
  <si>
    <t>Ecosystem-Based Fisheries Management</t>
  </si>
  <si>
    <t>Fisheries Social and Economic Impacts</t>
  </si>
  <si>
    <t>Minimizing Bycatch</t>
  </si>
  <si>
    <t>Enhancing Wild Stocks through Aquaculture</t>
  </si>
  <si>
    <t>Administration and Coordination</t>
  </si>
  <si>
    <t>Developing and Improving Grow-out Systems</t>
  </si>
  <si>
    <t>Improving Husbandry</t>
  </si>
  <si>
    <t>Enhancing Aquaculture through Biotechnology</t>
  </si>
  <si>
    <t>Product Quality and Safety</t>
  </si>
  <si>
    <t>Processing Technology and Practices</t>
  </si>
  <si>
    <t>Waste Management and Byproduct Recovery</t>
  </si>
  <si>
    <t>Product Development</t>
  </si>
  <si>
    <t>Chemical and Oil Spills</t>
  </si>
  <si>
    <t>Habitat Structure and Function</t>
  </si>
  <si>
    <t>Habitat Restoration</t>
  </si>
  <si>
    <t>Coastal and Waterfront Redevelopment/ Working Waterfronts</t>
  </si>
  <si>
    <t>Ports,Harbors and Clean Marinas</t>
  </si>
  <si>
    <t>Planning and Decision-Making Information</t>
  </si>
  <si>
    <t>Coastal &amp; Waterway Access</t>
  </si>
  <si>
    <t>Green Infrastructure, Green Building and Community Design</t>
  </si>
  <si>
    <t>Inspection and Condition Surveys</t>
  </si>
  <si>
    <t>Environmental and Operational Loadings</t>
  </si>
  <si>
    <t>Structure Performance Assessments</t>
  </si>
  <si>
    <t xml:space="preserve">Rehabilitation, Repair, and Recycling Procedures </t>
  </si>
  <si>
    <t>Toxics</t>
  </si>
  <si>
    <t>Biological Contaminants</t>
  </si>
  <si>
    <t>Nutrients</t>
  </si>
  <si>
    <t>Sedimentation</t>
  </si>
  <si>
    <t>Biotoxins/Harmful Algal Blooms</t>
  </si>
  <si>
    <t>Nonpoint Source Pollution</t>
  </si>
  <si>
    <t>Multiple Use Management and Conflict Resolution/ CMSP</t>
  </si>
  <si>
    <t>Water Availability</t>
  </si>
  <si>
    <t>Cumulative Impacts of Development</t>
  </si>
  <si>
    <t>Severe Storms</t>
  </si>
  <si>
    <t>Earthquakes and Tsunamis</t>
  </si>
  <si>
    <t>Coastal Planning and Building Construction Techniques</t>
  </si>
  <si>
    <t>Shoreline Processes and Erosion</t>
  </si>
  <si>
    <t>Floodplain Management</t>
  </si>
  <si>
    <t>Coastal Inundation</t>
  </si>
  <si>
    <t>Hazard Mitigation &amp; Adaptation</t>
  </si>
  <si>
    <t>Vessel Stability Research</t>
  </si>
  <si>
    <t>Equipment Design and Testing</t>
  </si>
  <si>
    <t xml:space="preserve">Survival and Safety </t>
  </si>
  <si>
    <t>Recreational and Commercial Diving</t>
  </si>
  <si>
    <t>Education - Pre-college</t>
  </si>
  <si>
    <t>Education - University</t>
  </si>
  <si>
    <t>Education - Informal</t>
  </si>
  <si>
    <t>Marine Extension Service - Core</t>
  </si>
  <si>
    <t>Marine Extension Service - Special Projects</t>
  </si>
  <si>
    <t>Communications - Core</t>
  </si>
  <si>
    <t>Communications - Special Projects</t>
  </si>
  <si>
    <t>Program Administration</t>
  </si>
  <si>
    <t>Program Development</t>
  </si>
  <si>
    <t>Climate Modeling</t>
  </si>
  <si>
    <t>Climate Impacts</t>
  </si>
  <si>
    <t>Climate Literacy</t>
  </si>
  <si>
    <t>Climate Mitigation</t>
  </si>
  <si>
    <t>Climate Adaptation</t>
  </si>
  <si>
    <t xml:space="preserve">Ocean Acidification    </t>
  </si>
  <si>
    <t>Alternative and Renewable Energy</t>
  </si>
  <si>
    <t>Energy Conservation</t>
  </si>
  <si>
    <t>Traditional Energy</t>
  </si>
  <si>
    <t>Social Science</t>
  </si>
  <si>
    <t>Information on socioeconomic context</t>
  </si>
  <si>
    <t>Aquatic Invasive Species</t>
  </si>
  <si>
    <t>Cumulative Impacts on Habitats</t>
  </si>
  <si>
    <t>Integrated Ecosystem Based Management</t>
  </si>
  <si>
    <t>Ecosystem Services</t>
  </si>
  <si>
    <t>Endangered Species</t>
  </si>
  <si>
    <t>Marine Debris</t>
  </si>
  <si>
    <t>Coastal Management Policy Tools</t>
  </si>
  <si>
    <t>OREGON SEA GRANT</t>
  </si>
  <si>
    <t>PENNSYLVANIA SEA GRANT</t>
  </si>
  <si>
    <t>PUERTO RICO SEA GRANT</t>
  </si>
  <si>
    <t>RHODE ISLAND SEA GRANT</t>
  </si>
  <si>
    <t>SOUTH CAROLINA SEA GRANT</t>
  </si>
  <si>
    <t>UNIVERSITY OF SOUTHERN CALIFORNIA SEA GRANT</t>
  </si>
  <si>
    <t>MICHIGAN SEA GRANT</t>
  </si>
  <si>
    <t>MINNESOTA SEA GRANT</t>
  </si>
  <si>
    <t>MISSISSIPPI-ALABAMA SEA GRANT</t>
  </si>
  <si>
    <t>NEW HAMPSHIRE SEA GRANT</t>
  </si>
  <si>
    <t>NEW JERSEY SEA GRANT</t>
  </si>
  <si>
    <t>NEW YORK SEA GRANT</t>
  </si>
  <si>
    <t>NORTH CAROLINA SEA GRANT</t>
  </si>
  <si>
    <t>OHIO SEA GRANT</t>
  </si>
  <si>
    <t>National Sea Grant Law Center: 2014-2017 Strategic Plan</t>
  </si>
  <si>
    <t>NATIONAL SEA GRANT COLLEGE PROGRAM</t>
  </si>
  <si>
    <t>SEA GRANT LAW CENTER</t>
  </si>
  <si>
    <t>National Sea Grant Office</t>
  </si>
  <si>
    <t>GU</t>
  </si>
  <si>
    <t>GUAM SEA GRANT</t>
  </si>
  <si>
    <t>LIB</t>
  </si>
  <si>
    <t>NATIONAL SEA GRANT LIBRARY</t>
  </si>
  <si>
    <t>worksheet</t>
  </si>
  <si>
    <t>PI1</t>
  </si>
  <si>
    <t>Affiliation1</t>
  </si>
  <si>
    <t>PI2</t>
  </si>
  <si>
    <t>Affiliation2</t>
  </si>
  <si>
    <t>PI3</t>
  </si>
  <si>
    <t>Affiliation3</t>
  </si>
  <si>
    <t>NSGO1</t>
  </si>
  <si>
    <t>NSGO2</t>
  </si>
  <si>
    <t>NSGO3</t>
  </si>
  <si>
    <t>NSGO4</t>
  </si>
  <si>
    <t>PI4</t>
  </si>
  <si>
    <t>AFFIL4</t>
  </si>
  <si>
    <t>Year</t>
  </si>
  <si>
    <t>Federal</t>
  </si>
  <si>
    <t>Match</t>
  </si>
  <si>
    <t>TEXAS SEA GRANT</t>
  </si>
  <si>
    <t>LAKE CHAMPLAIN SEA GRANT</t>
  </si>
  <si>
    <t>VIRGINIA SEA GRANT</t>
  </si>
  <si>
    <t>WASHINGTON SEA GRANT</t>
  </si>
  <si>
    <t>WISCONSIN SEA GRANT</t>
  </si>
  <si>
    <t>Woods Hole Oceanographic Institution Sea Grant</t>
  </si>
  <si>
    <t>Worksheet</t>
  </si>
  <si>
    <t>(worksheet that called the macro)</t>
  </si>
  <si>
    <t>(row to paste the result into)</t>
  </si>
  <si>
    <t>(full formula of where the result is pasted into)</t>
  </si>
  <si>
    <t>(temp workspace for a current cell value)</t>
  </si>
  <si>
    <t>(temp workspace for a new selected value)</t>
  </si>
  <si>
    <t>(function to concatenate the above two cells)</t>
  </si>
  <si>
    <t>NSGO use only</t>
  </si>
  <si>
    <t>(default worksheet name)</t>
  </si>
  <si>
    <t>tools:</t>
  </si>
  <si>
    <t xml:space="preserve">PREFIX (A,C,E,M,P or R): </t>
  </si>
  <si>
    <t xml:space="preserve"> PROJECT NUMBER</t>
  </si>
  <si>
    <t>B6</t>
  </si>
  <si>
    <t>B7</t>
  </si>
  <si>
    <t>B30</t>
  </si>
  <si>
    <t>B28</t>
  </si>
  <si>
    <t>B32</t>
  </si>
  <si>
    <t>B25</t>
  </si>
  <si>
    <t>B26</t>
  </si>
  <si>
    <t>B13</t>
  </si>
  <si>
    <t>B14</t>
  </si>
  <si>
    <t>B16</t>
  </si>
  <si>
    <t>B17</t>
  </si>
  <si>
    <t>B19</t>
  </si>
  <si>
    <t>B20</t>
  </si>
  <si>
    <t>B22</t>
  </si>
  <si>
    <t>B23</t>
  </si>
  <si>
    <t>G6</t>
  </si>
  <si>
    <t>G7</t>
  </si>
  <si>
    <t>G8</t>
  </si>
  <si>
    <t>G9</t>
  </si>
  <si>
    <t>G10</t>
  </si>
  <si>
    <t>G11</t>
  </si>
  <si>
    <t>NSGO5</t>
  </si>
  <si>
    <t>NSGO6</t>
  </si>
  <si>
    <t>- the Program is selected from a dropdown menu of all Sea Grant Program standard abbreviations.</t>
  </si>
  <si>
    <t>- please don't uses spaces, slashes, or backslashes in the rest of the Project ID number (Good: M/A-1    Bad: M/A/1).</t>
  </si>
  <si>
    <t>- don't neglect to include the total Federal request, and the total match.</t>
  </si>
  <si>
    <t xml:space="preserve">  4. Please don't add or delete worksheets to this spreadsheet. If you have more than 50 projects to report, start a second spreadsheet. </t>
  </si>
  <si>
    <t>NSGO use only:</t>
  </si>
  <si>
    <t>uploaded by</t>
  </si>
  <si>
    <t>OVERALL FEDERAL</t>
  </si>
  <si>
    <t>OVERALL MATCH</t>
  </si>
  <si>
    <t>Table of Contents</t>
  </si>
  <si>
    <t>Totals:</t>
  </si>
  <si>
    <t>Start Date:</t>
  </si>
  <si>
    <t>End Date:</t>
  </si>
  <si>
    <t>Year 1</t>
  </si>
  <si>
    <t>Year 2</t>
  </si>
  <si>
    <t>Year 3</t>
  </si>
  <si>
    <t>Year 4</t>
  </si>
  <si>
    <t xml:space="preserve">All </t>
  </si>
  <si>
    <t>Years</t>
  </si>
  <si>
    <t>Project ID:
(prefix)</t>
  </si>
  <si>
    <t>Type of project</t>
  </si>
  <si>
    <t>Principle Investigator</t>
  </si>
  <si>
    <t>Title</t>
  </si>
  <si>
    <t>Comments (Optional)</t>
  </si>
  <si>
    <t>Match from 90-2</t>
  </si>
  <si>
    <t>(no more than 50 projects)</t>
  </si>
  <si>
    <t>Program:</t>
  </si>
  <si>
    <t xml:space="preserve">  3. When you are done with a project, click "Rename worksheet to Project Number". This will change the name of the worksheet to the Program ID that you have assigned. Then you can go on to the next  sheet (S2, S3, etc.) to report the next project.</t>
  </si>
  <si>
    <t>SEA GRANT PROJECT SUMMARY FORM 90-2</t>
  </si>
  <si>
    <r>
      <t xml:space="preserve">This can be used for omnibus applications or other applications. It contains a Partner List downloaded from PIER. </t>
    </r>
    <r>
      <rPr>
        <sz val="11"/>
        <color indexed="10"/>
        <rFont val="Calibri"/>
        <family val="2"/>
      </rPr>
      <t>This Partner list will eventually be out of date, so the template has an expiration date. Don't use this template after the expiration date (get a new one from NSGO).</t>
    </r>
  </si>
  <si>
    <t>B40</t>
  </si>
  <si>
    <t>(Program listed on first 90-2)</t>
  </si>
  <si>
    <t xml:space="preserve">worksheet: </t>
  </si>
  <si>
    <t>row:</t>
  </si>
  <si>
    <t>worksheet:</t>
  </si>
  <si>
    <t>program:</t>
  </si>
  <si>
    <t>year:</t>
  </si>
  <si>
    <r>
      <t xml:space="preserve">Select </t>
    </r>
    <r>
      <rPr>
        <b/>
        <i/>
        <sz val="12"/>
        <color indexed="8"/>
        <rFont val="Calibri"/>
        <family val="2"/>
      </rPr>
      <t xml:space="preserve">one </t>
    </r>
    <r>
      <rPr>
        <b/>
        <sz val="12"/>
        <color indexed="8"/>
        <rFont val="Calibri"/>
        <family val="2"/>
      </rPr>
      <t>Focus Area (single-click on that cell). Hit "Add".</t>
    </r>
  </si>
  <si>
    <t>0648-0362</t>
  </si>
  <si>
    <t xml:space="preserve">OMB no. </t>
  </si>
  <si>
    <t>Don't use after</t>
  </si>
  <si>
    <t>Abbreviation, Agency Abbreviation, Line Abbreviation, Office Abbreviation)</t>
  </si>
  <si>
    <t xml:space="preserve">o Academic – University, Office Name or Organization Name Spelled Out (University </t>
  </si>
  <si>
    <t>Abbreviation)</t>
  </si>
  <si>
    <t>- Certain cells are filled using lookup tables. To fill these cells, click the "Look Up" button next to the cell, and follow the directions. If a cell has a "Look Up" button next to it, you must use the lookup table to fill it out (don't just write in).</t>
  </si>
  <si>
    <t xml:space="preserve">        Partners. If there are project partners, report them here. Use lookup table. If a partner is not in the table, write it in.</t>
  </si>
  <si>
    <t>- you can fill in the uncolored cells if that is useful to you (ICODE, EFFORT, etc.), but the National Office does not track these things. They are not required, and they won't go into PIER.</t>
  </si>
  <si>
    <r>
      <t xml:space="preserve">IMPORTANT NOTE ABOUT EXCEL!  To paste text in paragraph format into a cell (for example, into Objectives), you should </t>
    </r>
    <r>
      <rPr>
        <b/>
        <i/>
        <sz val="11"/>
        <color indexed="56"/>
        <rFont val="Calibri"/>
        <family val="2"/>
      </rPr>
      <t>double-click</t>
    </r>
    <r>
      <rPr>
        <b/>
        <sz val="11"/>
        <color indexed="56"/>
        <rFont val="Calibri"/>
        <family val="2"/>
      </rPr>
      <t xml:space="preserve"> </t>
    </r>
    <r>
      <rPr>
        <b/>
        <sz val="11"/>
        <rFont val="Calibri"/>
        <family val="2"/>
      </rPr>
      <t xml:space="preserve">on the cell you are pasting into. For all other data entry, </t>
    </r>
    <r>
      <rPr>
        <b/>
        <i/>
        <sz val="11"/>
        <color indexed="56"/>
        <rFont val="Calibri"/>
        <family val="2"/>
      </rPr>
      <t>single-click</t>
    </r>
    <r>
      <rPr>
        <b/>
        <sz val="11"/>
        <color indexed="17"/>
        <rFont val="Calibri"/>
        <family val="2"/>
      </rPr>
      <t xml:space="preserve"> </t>
    </r>
    <r>
      <rPr>
        <b/>
        <sz val="11"/>
        <rFont val="Calibri"/>
        <family val="2"/>
      </rPr>
      <t>(not double-click) on a cell to enter data.</t>
    </r>
  </si>
  <si>
    <r>
      <t xml:space="preserve">(3) Select </t>
    </r>
    <r>
      <rPr>
        <i/>
        <sz val="7"/>
        <color indexed="8"/>
        <rFont val="Calibri"/>
        <family val="2"/>
      </rPr>
      <t>one</t>
    </r>
    <r>
      <rPr>
        <sz val="7"/>
        <color indexed="8"/>
        <rFont val="Calibri"/>
        <family val="2"/>
      </rPr>
      <t xml:space="preserve"> affiliation (single-click on that cell), then hit "Add":</t>
    </r>
  </si>
  <si>
    <t>Partner info downloaded from PIER on:</t>
  </si>
  <si>
    <t>Can also search scale and type. Hit "Show All Partners" to clear.</t>
  </si>
  <si>
    <t>S37</t>
  </si>
  <si>
    <t>Example: University of Hawaii at Manoa, Department of Zoology (UHM)</t>
  </si>
  <si>
    <t>Example: Coastal Services Center (DOC, NOAA, NOS, CSC)</t>
  </si>
  <si>
    <t>Type?</t>
  </si>
  <si>
    <t>Scale?</t>
  </si>
  <si>
    <t>(1) Write the name of the new partner below:</t>
  </si>
  <si>
    <t>(2) Answer these questions:</t>
  </si>
  <si>
    <t>(3) Hit "Add" to add your new Partner</t>
  </si>
  <si>
    <t xml:space="preserve">the search page. If you haven't searched yet, hit "Cancel" and start over. </t>
  </si>
  <si>
    <r>
      <t xml:space="preserve">Use this page </t>
    </r>
    <r>
      <rPr>
        <i/>
        <u/>
        <sz val="9"/>
        <color indexed="8"/>
        <rFont val="Calibri"/>
        <family val="2"/>
      </rPr>
      <t>after</t>
    </r>
    <r>
      <rPr>
        <sz val="9"/>
        <color indexed="8"/>
        <rFont val="Calibri"/>
        <family val="2"/>
      </rPr>
      <t xml:space="preserve"> you have tried unsuccessfully to search for your Partner or Affiliation on</t>
    </r>
  </si>
  <si>
    <t>or hit "Cancel" if you change your mind.</t>
  </si>
  <si>
    <t>IF YOU'RE SURE your Partner or Affiliation is not in the list below, click on the "****Add New Partner****" button.</t>
  </si>
  <si>
    <t>S1-Start Here</t>
  </si>
  <si>
    <t>Find the appropriate classification code below. You may shorten the list</t>
  </si>
  <si>
    <t>No</t>
  </si>
  <si>
    <t>then hit 'Add'.</t>
  </si>
  <si>
    <t>search for:</t>
  </si>
  <si>
    <t>by entering part or all of a word to search for, and clicking 'Search'.</t>
  </si>
  <si>
    <t xml:space="preserve">        Focus Area. Use the lookup table and select one or more focus areas. Enter the primary focus area first.</t>
  </si>
  <si>
    <t>Commercial Biotechnology</t>
  </si>
  <si>
    <t>Environmental Technology</t>
  </si>
  <si>
    <t>Revitalize the Nation's Commercial Fisheries</t>
  </si>
  <si>
    <t>Develop Sustainable U.S. Aquaculture</t>
  </si>
  <si>
    <t>Enhance Competitiveness through Advances in Seafood Technology</t>
  </si>
  <si>
    <t>Coastal Business Development</t>
  </si>
  <si>
    <t>Coastal Community Development</t>
  </si>
  <si>
    <t>Revitalizing Marine Infrastructure</t>
  </si>
  <si>
    <t>Coastal and Great Lakes Water Quality</t>
  </si>
  <si>
    <t>Coastal and Great Lakes Habitats</t>
  </si>
  <si>
    <t>Sustainable Development</t>
  </si>
  <si>
    <t>Coastal and Natural Hazards</t>
  </si>
  <si>
    <t>Safety at Sea</t>
  </si>
  <si>
    <t>Education</t>
  </si>
  <si>
    <t>Marine Advisory Extension Service</t>
  </si>
  <si>
    <t>Communications</t>
  </si>
  <si>
    <t xml:space="preserve">Climate </t>
  </si>
  <si>
    <t xml:space="preserve">Energy </t>
  </si>
  <si>
    <t>Marine &amp; Aquatic Literacy</t>
  </si>
  <si>
    <t>Pre-College GK-12 Literacy</t>
  </si>
  <si>
    <t>Socioeconomic Dimensions of Environmental Change</t>
  </si>
  <si>
    <t>ADD A NEW PARTNER</t>
  </si>
  <si>
    <t>Standard Naming Convention:</t>
  </si>
  <si>
    <t xml:space="preserve">o Governmental - Office Name or Organization Name Spelled Out (Department </t>
  </si>
  <si>
    <t>St. Croix Watershed Research Station</t>
  </si>
  <si>
    <t>University of Minnesota Limnological Research Center</t>
  </si>
  <si>
    <t>University of Minnesota Aqueous Geochemical Laboratory</t>
  </si>
  <si>
    <t>Wolf Ridge Environmental Learning Center</t>
  </si>
  <si>
    <t>Minnesota Department of Natural Resources MinnAqua Program</t>
  </si>
  <si>
    <t>Northland Non-Point Education for Municipal Officials (NEMO)</t>
  </si>
  <si>
    <t>Vadnais Lakes Area Water Management Organization</t>
  </si>
  <si>
    <t>Rockvam Boat Yards</t>
  </si>
  <si>
    <t>Afton Marina</t>
  </si>
  <si>
    <t>Port of Sunnyside</t>
  </si>
  <si>
    <t>NS Harbors Program</t>
  </si>
  <si>
    <t>Scuttlebutt Magazine</t>
  </si>
  <si>
    <t>Premier Materials Technology</t>
  </si>
  <si>
    <t>Bayport Marina</t>
  </si>
  <si>
    <t>Hub's Landing and Marina</t>
  </si>
  <si>
    <t>Miss Croix Yacht Harbor</t>
  </si>
  <si>
    <t>Windmill Marina</t>
  </si>
  <si>
    <t>Minnesota Technical Assistance Program</t>
  </si>
  <si>
    <t>City of Grand Marais, Parks and Recreation</t>
  </si>
  <si>
    <t>Environmental Initiative</t>
  </si>
  <si>
    <t>American Engineering and Testing</t>
  </si>
  <si>
    <t>League of Cities</t>
  </si>
  <si>
    <t>CR Planning</t>
  </si>
  <si>
    <t>Smith Partners</t>
  </si>
  <si>
    <t>Minneapolis/St. Paul Magazine</t>
  </si>
  <si>
    <t>City of Cloquet</t>
  </si>
  <si>
    <t>St. Louis County</t>
  </si>
  <si>
    <t>South St. Louis County Soil and Water Conservation District</t>
  </si>
  <si>
    <t>Village of Oliver</t>
  </si>
  <si>
    <t>Village of Superior</t>
  </si>
  <si>
    <t>Center for Great Lakes Literacy</t>
  </si>
  <si>
    <t>Becker County Soil and Water Conservation District</t>
  </si>
  <si>
    <t>Botanical Designs with Barbara</t>
  </si>
  <si>
    <t>EnviroScience</t>
  </si>
  <si>
    <t>Finnecut Productions</t>
  </si>
  <si>
    <t>Lake Cabin Tackle</t>
  </si>
  <si>
    <t>Glacier Park Boat Company</t>
  </si>
  <si>
    <t>Frabill, Inc.</t>
  </si>
  <si>
    <t>Minnesota Trout Association</t>
  </si>
  <si>
    <t>Lower South Long Lake Improvement District</t>
  </si>
  <si>
    <t>Lower South Long Lake Improvement Association</t>
  </si>
  <si>
    <t>Ottertail County Crow Wing County Lakes and Rivers Alliance</t>
  </si>
  <si>
    <t>Great Lakes Worm Watch</t>
  </si>
  <si>
    <t>Lake Pulaski Improvement District</t>
  </si>
  <si>
    <t>Lake Seven Lake Association</t>
  </si>
  <si>
    <t>North Long Lake Association</t>
  </si>
  <si>
    <t>Lake Minnewashta Preservation Association</t>
  </si>
  <si>
    <t>Lake and Ponds Association of Western MN</t>
  </si>
  <si>
    <t>Department of Conservation and Recreation Lakes and Ponds</t>
  </si>
  <si>
    <t>Wisconsin Invasive Species Council</t>
  </si>
  <si>
    <t>Midwest Invasive Plant Network</t>
  </si>
  <si>
    <t>North Fork Crow River Watershed District</t>
  </si>
  <si>
    <t>Hennepin County</t>
  </si>
  <si>
    <t>US Forest Service - Chippewa National Forest</t>
  </si>
  <si>
    <t>Drayton Hall Plantation</t>
  </si>
  <si>
    <t>Toby VanBuren</t>
  </si>
  <si>
    <t>SC MarketMaker</t>
  </si>
  <si>
    <t>National MarketMaker</t>
  </si>
  <si>
    <t>Aiken High School</t>
  </si>
  <si>
    <t>Beaufort High School</t>
  </si>
  <si>
    <t>Colleton Middle School</t>
  </si>
  <si>
    <t>Colleton Prep</t>
  </si>
  <si>
    <t>Forest Heights Elementary School</t>
  </si>
  <si>
    <t>McCracken Middle School</t>
  </si>
  <si>
    <t>Moultrie Middle School</t>
  </si>
  <si>
    <t>Ocean Bay Middle School</t>
  </si>
  <si>
    <t>Palmetto Islands County Park</t>
  </si>
  <si>
    <t>South Aiken High School</t>
  </si>
  <si>
    <t>South Carolina Oyster Restoration and Enhancement Program (SCORE)</t>
  </si>
  <si>
    <t>Bunnelle Foundation</t>
  </si>
  <si>
    <t>Forest Lake Elementary School</t>
  </si>
  <si>
    <t>Lowcountry STEM Cooperative</t>
  </si>
  <si>
    <t>The Southeast Regional Climate Center</t>
  </si>
  <si>
    <t>National Integrated Drought Information System (NIDIS)</t>
  </si>
  <si>
    <t>North Myrtle Beach Chamber of Commerce</t>
  </si>
  <si>
    <t>North Strand Coastal Wind Team</t>
  </si>
  <si>
    <t>Spyglass Technologies</t>
  </si>
  <si>
    <t>Oligos, Inc.</t>
  </si>
  <si>
    <t>Robinson Design Engineers</t>
  </si>
  <si>
    <t>Lady's Island Oyster Farm</t>
  </si>
  <si>
    <t>Vertex Aquatic Systems</t>
  </si>
  <si>
    <t>Inlet Oaks</t>
  </si>
  <si>
    <t>Gold Crown Management</t>
  </si>
  <si>
    <t>Gullaj Geechee Angel Network</t>
  </si>
  <si>
    <t>Sea Island Coalition</t>
  </si>
  <si>
    <t>Olsen and Associates, Inc.</t>
  </si>
  <si>
    <t>US National Integrated Drought Information System (NIDIS)</t>
  </si>
  <si>
    <t>NOAA Office of Education</t>
  </si>
  <si>
    <t>Maine Aquaculture Innovation Center</t>
  </si>
  <si>
    <t>California Nevada Applications Program (CNAP) at the Scripps Institution</t>
  </si>
  <si>
    <t>Coravai Consulting</t>
  </si>
  <si>
    <t>Southern California Aquarium Collaborative</t>
  </si>
  <si>
    <t>Ty Warner Sea Center</t>
  </si>
  <si>
    <t>Sea Life Center</t>
  </si>
  <si>
    <t>Los Angeles Education Partnership</t>
  </si>
  <si>
    <t>Inner City Education Foundation</t>
  </si>
  <si>
    <t>AAUW</t>
  </si>
  <si>
    <t>AZ Dept of Fish and Wildlife</t>
  </si>
  <si>
    <t>Intel International Science and Engineering Fair</t>
  </si>
  <si>
    <t>Los Angeles Dept of Water &amp; Power</t>
  </si>
  <si>
    <t>LA Bureau of Engineering</t>
  </si>
  <si>
    <t>LA Dept of Building</t>
  </si>
  <si>
    <t>Safety and Emergency Management</t>
  </si>
  <si>
    <t>Council for Watershed Health</t>
  </si>
  <si>
    <t>Los Angeles Business Council</t>
  </si>
  <si>
    <t>LA Planning Department</t>
  </si>
  <si>
    <t>Pacific Palisades Community Council</t>
  </si>
  <si>
    <t>Climate Resolve</t>
  </si>
  <si>
    <t>Tree People</t>
  </si>
  <si>
    <t>UCLA Environmental Law Center</t>
  </si>
  <si>
    <t>City of Manhattan Beach</t>
  </si>
  <si>
    <t>City of Rancho Palos Verdes</t>
  </si>
  <si>
    <t>City of New Bedford</t>
  </si>
  <si>
    <t>Town of Fairhaven</t>
  </si>
  <si>
    <t>Coastal Carolina Fair</t>
  </si>
  <si>
    <t>Endosafe</t>
  </si>
  <si>
    <t>Graduate School at the College of Charleston</t>
  </si>
  <si>
    <t>College of Charleston Graduate Program in Marine Biology</t>
  </si>
  <si>
    <t>T-Bar Aquaculture</t>
  </si>
  <si>
    <t>Puerto Rico Environmental Quality Board</t>
  </si>
  <si>
    <t>Puerto Rico Health Department</t>
  </si>
  <si>
    <t>Federación de Pescadores de Puerto Rico y Defensores Del Mar, Inc. (FEPDEMAR)</t>
  </si>
  <si>
    <t>Puerto Rico Department of Agriculture</t>
  </si>
  <si>
    <t>CRECEMOS</t>
  </si>
  <si>
    <t>Alianza Comunitaria y Ambiental en Acción Solidaria</t>
  </si>
  <si>
    <t>Mayaguezanos Por la Salud y el Ambiente</t>
  </si>
  <si>
    <t>UNESCO</t>
  </si>
  <si>
    <t>Casa Paoli</t>
  </si>
  <si>
    <t>Smith Brothers Farms</t>
  </si>
  <si>
    <t>National Taiwan Ocean University, Taipei, Taiwan</t>
  </si>
  <si>
    <t>Chung Ang University, Seoul, Korea</t>
  </si>
  <si>
    <t>International Association of Maritime Economists</t>
  </si>
  <si>
    <t>Dalhousie University, Halifax, Nova Scotia, Canada</t>
  </si>
  <si>
    <t>Officials from the Municipality of Foshan, China</t>
  </si>
  <si>
    <t>Korea Academy of International Commerce</t>
  </si>
  <si>
    <t>Southern California Marine Institute</t>
  </si>
  <si>
    <t>Phillips &amp; Associates</t>
  </si>
  <si>
    <t>William McDonough &amp; Partners</t>
  </si>
  <si>
    <t>Seattle Sensor Systems</t>
  </si>
  <si>
    <t>University of Washington, Department of Electrical Engineering, College of Engineering (UW)</t>
  </si>
  <si>
    <t>University of Washington, Department of Genome Science, School of Medicine (UW)</t>
  </si>
  <si>
    <t>Texas Instruments</t>
  </si>
  <si>
    <t>Atlantis Submarines</t>
  </si>
  <si>
    <t>Coco Palm Resort</t>
  </si>
  <si>
    <t>Saipan Public Schools U.S. Navy (USN)</t>
  </si>
  <si>
    <t>Guam Power Authority (GPA)</t>
  </si>
  <si>
    <t>Guam Energy Task Force (GETF)</t>
  </si>
  <si>
    <t>Mid-continent Research for Education and Learning (McRel)</t>
  </si>
  <si>
    <t>Experimental Program to Stimulate Competitive Research (EPSCoR)</t>
  </si>
  <si>
    <t>Pacific Daily News (PDN)</t>
  </si>
  <si>
    <t>Northern Guam Soil and Water Conservation District (NGSWCD)</t>
  </si>
  <si>
    <t>Marianas Variety</t>
  </si>
  <si>
    <t>UOG Communications Program</t>
  </si>
  <si>
    <t>UOG School of Education (SOE)</t>
  </si>
  <si>
    <t>Micronesian Biosecurity Plan</t>
  </si>
  <si>
    <t>UOG Cancer Research Center</t>
  </si>
  <si>
    <t>UOG Professional and International Programs</t>
  </si>
  <si>
    <t>Northern Marianas College (NMC)</t>
  </si>
  <si>
    <t>Pacific Resources for Education and Learning (PREL)</t>
  </si>
  <si>
    <t>Town of Lebanon, CT</t>
  </si>
  <si>
    <t>Connecticut Department of Consumer Protection</t>
  </si>
  <si>
    <t>University of Connecticut Dept of Plant Sciences</t>
  </si>
  <si>
    <t>University of Connecticut, Dept. of Material Science and Engineering</t>
  </si>
  <si>
    <t>University of Connecticut Master Gardeners Program</t>
  </si>
  <si>
    <t>University of Exeter, UK</t>
  </si>
  <si>
    <t>Three Rivers Community College</t>
  </si>
  <si>
    <t>Middlesex Community College</t>
  </si>
  <si>
    <t>Northeast Organic Farmers Association</t>
  </si>
  <si>
    <t>Connecticut Association of Land Surveyors</t>
  </si>
  <si>
    <t>Northeast Regional Planning Body</t>
  </si>
  <si>
    <t>Trussell Technologies Inc.</t>
  </si>
  <si>
    <t>Separation Processes Inc.</t>
  </si>
  <si>
    <t>West Basin Municipal Water District</t>
  </si>
  <si>
    <t>Seal Beach Naval Weapon Station Refuge</t>
  </si>
  <si>
    <t>Susan Moser Research and Consulting</t>
  </si>
  <si>
    <t>East Bay Park District, Oakland, CA</t>
  </si>
  <si>
    <t>University of Delaware Citizen Monitoring Program</t>
  </si>
  <si>
    <t>WBUV Biloxi MS</t>
  </si>
  <si>
    <t>WLOX TV</t>
  </si>
  <si>
    <t>Yellow Pages</t>
  </si>
  <si>
    <t>Legacy Partners in Environmental Education</t>
  </si>
  <si>
    <t>Horizon Shipbuilding</t>
  </si>
  <si>
    <t>Southeast Regional Aquaculture Center (USDA)</t>
  </si>
  <si>
    <t>Leiden University</t>
  </si>
  <si>
    <t>Northwest Planning Alliance</t>
  </si>
  <si>
    <t>Wellesley College</t>
  </si>
  <si>
    <t>Virginia Tobacco Commission</t>
  </si>
  <si>
    <t>Virginia Society for Microbiology</t>
  </si>
  <si>
    <t>American Society for Microbiology</t>
  </si>
  <si>
    <t>International Women's Fishing Association</t>
  </si>
  <si>
    <t>Georgetown University</t>
  </si>
  <si>
    <t>Anne Arundel County</t>
  </si>
  <si>
    <t>Rappahannock River Oysers</t>
  </si>
  <si>
    <t>Virginia Zoo</t>
  </si>
  <si>
    <t>Hermitage Museum</t>
  </si>
  <si>
    <t>Shellfish Growers of Virginia</t>
  </si>
  <si>
    <t>Chesapeake Bay Oyster Company</t>
  </si>
  <si>
    <t>Tarkill Oyster Company</t>
  </si>
  <si>
    <t>Shore Seafood</t>
  </si>
  <si>
    <t>Shores and Ruark Seafood</t>
  </si>
  <si>
    <t>Sweet Amelia Oysters</t>
  </si>
  <si>
    <t>Virginia Food Safety Task Force</t>
  </si>
  <si>
    <t>Tide Right LLC</t>
  </si>
  <si>
    <t>Strawberry Creek Shrimp Farms</t>
  </si>
  <si>
    <t>Virginia Natural Fish Company</t>
  </si>
  <si>
    <t>Tecumseh Marine</t>
  </si>
  <si>
    <t>Blackwood Farms</t>
  </si>
  <si>
    <t>Ziegler Feeds</t>
  </si>
  <si>
    <t>Skretting Feeds</t>
  </si>
  <si>
    <t>AquaMay</t>
  </si>
  <si>
    <t>Oman Ministry of Fisheries and Wealth</t>
  </si>
  <si>
    <t>Project Marine Farms Isla Mujeres (Mexico)</t>
  </si>
  <si>
    <t>Universidad de Pernambuco (Brazil)</t>
  </si>
  <si>
    <t>Wright, Constable &amp; Skeen, LLP</t>
  </si>
  <si>
    <t>Reel Addiction Charters</t>
  </si>
  <si>
    <t>Bay Country Kayaking</t>
  </si>
  <si>
    <t>Sea Spray Charters</t>
  </si>
  <si>
    <t>Chincoteague Charter Boat Association</t>
  </si>
  <si>
    <t>Word Craft</t>
  </si>
  <si>
    <t>Virginia Resource Use Education Council</t>
  </si>
  <si>
    <t>Lilliston Seafood</t>
  </si>
  <si>
    <t>Chesapeake Seafood</t>
  </si>
  <si>
    <t>Cape Oyster Company</t>
  </si>
  <si>
    <t>High Liner Seafood</t>
  </si>
  <si>
    <t>Prax Air</t>
  </si>
  <si>
    <t>Marel Seattle, Inc.</t>
  </si>
  <si>
    <t>Multivac Corporation</t>
  </si>
  <si>
    <t>Liquid Carbonic</t>
  </si>
  <si>
    <t>Berry Plastics</t>
  </si>
  <si>
    <t>Mobjack Seafood</t>
  </si>
  <si>
    <t>Kahills Restaurant</t>
  </si>
  <si>
    <t>Keyser Brothers</t>
  </si>
  <si>
    <t>J.H. Miles and Company, Inc.</t>
  </si>
  <si>
    <t>Omega Protein, Inc.</t>
  </si>
  <si>
    <t>Virginia Israel Advisory Board</t>
  </si>
  <si>
    <t>Peasley Middle School</t>
  </si>
  <si>
    <t>Virginia Department of Emergency Management</t>
  </si>
  <si>
    <t>U.S. Power Squadrom</t>
  </si>
  <si>
    <t>Carter's Cove Marina</t>
  </si>
  <si>
    <t>Smithfield Station Marina</t>
  </si>
  <si>
    <t>Greenvale Creek Marina</t>
  </si>
  <si>
    <t>Garrett's Marina</t>
  </si>
  <si>
    <t>River's Rest Marina</t>
  </si>
  <si>
    <t>Governor's Land Marina</t>
  </si>
  <si>
    <t>Cape Charles Marina</t>
  </si>
  <si>
    <t>Cobb's Marina</t>
  </si>
  <si>
    <t>Little Creek Marina</t>
  </si>
  <si>
    <t>Lynnhaven Marina</t>
  </si>
  <si>
    <t>Hope Springs Marina</t>
  </si>
  <si>
    <t>Poquoson Marina</t>
  </si>
  <si>
    <t>Virginia Beach Fishing Center</t>
  </si>
  <si>
    <t>Kingsmill Marina</t>
  </si>
  <si>
    <t>City of Franklin</t>
  </si>
  <si>
    <t>City of Chesapeake</t>
  </si>
  <si>
    <t>City of Newport News</t>
  </si>
  <si>
    <t>City of Suffolk</t>
  </si>
  <si>
    <t>Virginia Association of Zoning Officials</t>
  </si>
  <si>
    <t>Environmental Technologies Inc</t>
  </si>
  <si>
    <t>Glosten Associates</t>
  </si>
  <si>
    <t>Betsy's Cape Shore Salts</t>
  </si>
  <si>
    <t>South Jersey Natural Lands Trust</t>
  </si>
  <si>
    <t>TD Bank</t>
  </si>
  <si>
    <t>National Network for Educational Renewal</t>
  </si>
  <si>
    <t>New Jersey American Water</t>
  </si>
  <si>
    <t>Alliance for New Jersey Environmental Education</t>
  </si>
  <si>
    <t>Maple Avenue School</t>
  </si>
  <si>
    <t>Art of Survival</t>
  </si>
  <si>
    <t>Camden County Technical Schools</t>
  </si>
  <si>
    <t>Madison elementary School</t>
  </si>
  <si>
    <t>Rockaway Valley School</t>
  </si>
  <si>
    <t>Woodrow Wilson High School</t>
  </si>
  <si>
    <t>The Nature Conservancy</t>
  </si>
  <si>
    <t>Huffville Elementary School</t>
  </si>
  <si>
    <t>Urban Promise Academy</t>
  </si>
  <si>
    <t>Trust for Public Lands</t>
  </si>
  <si>
    <t>Sussex Avenue School of the Arts and Sciences</t>
  </si>
  <si>
    <t>Brimm Medical Arts High School</t>
  </si>
  <si>
    <t>Hamilton Township Environmental Commission</t>
  </si>
  <si>
    <t>Hamilton Township Zoning Board</t>
  </si>
  <si>
    <t>New Jersey Nursery and Landscape Association (NJNLA)</t>
  </si>
  <si>
    <t>Jacobs Engineering</t>
  </si>
  <si>
    <t>Delaware Department of Natural Resources and Environmental Control</t>
  </si>
  <si>
    <t>Center for Inland Bays</t>
  </si>
  <si>
    <t>USDA NIFA Regional Water Center</t>
  </si>
  <si>
    <t>City of Newark</t>
  </si>
  <si>
    <t>Rutgers Cooperative Extension of Essex County</t>
  </si>
  <si>
    <t>Parkside Community partnership</t>
  </si>
  <si>
    <t>The Camden Center for Transformation</t>
  </si>
  <si>
    <t>Rutgers Office of Continuing Professional Education</t>
  </si>
  <si>
    <t>Manasquan Environmental Commission</t>
  </si>
  <si>
    <t>Township of Bridgewater</t>
  </si>
  <si>
    <t>Wreck Pond Brook Watershed Regional Stormwater Management Plan Committee</t>
  </si>
  <si>
    <t>Westwood Environmental Commission</t>
  </si>
  <si>
    <t>Eatontown Environmental Commission</t>
  </si>
  <si>
    <t>Township of Princeton</t>
  </si>
  <si>
    <t>New Jersey Water Resources Research Institute</t>
  </si>
  <si>
    <t>New Jersey Chapter of the American Society of Landscape Architects</t>
  </si>
  <si>
    <t>New Hampshire Stormwater Center</t>
  </si>
  <si>
    <t>New York/New Jersey Baykeeper</t>
  </si>
  <si>
    <t>South Seaside Park Beach Patrol</t>
  </si>
  <si>
    <t>Lavallette Beach Patrol</t>
  </si>
  <si>
    <t>Spring Lake Beach Patrol</t>
  </si>
  <si>
    <t>Sea Girt Beach Control</t>
  </si>
  <si>
    <t>Normandy Beach Beach Patrol</t>
  </si>
  <si>
    <t>Asbury Park Beach Patrol</t>
  </si>
  <si>
    <t>Atlantic City Beach Patrol</t>
  </si>
  <si>
    <t>Wildwood Beach Patrol</t>
  </si>
  <si>
    <t>Monmouth County Parks Beach Patrol</t>
  </si>
  <si>
    <t>Surf City Beach Patrol</t>
  </si>
  <si>
    <t>National Parks Service Beach Patrol</t>
  </si>
  <si>
    <t>North Wildwood Beach Patrol</t>
  </si>
  <si>
    <t>Ocean Grove Beach Patrol</t>
  </si>
  <si>
    <t>Long Branch Beach Patrol</t>
  </si>
  <si>
    <t>New Jersey Coastal Protection Technical Assistance Service (NJCPTAS)</t>
  </si>
  <si>
    <t>New York City Economic Development Corporation (NY EDC)</t>
  </si>
  <si>
    <t>Hudson River National Estuarine Research Reserve System</t>
  </si>
  <si>
    <t>Monmouth County Cool Cities Partnership</t>
  </si>
  <si>
    <t>City of Rochester, MI</t>
  </si>
  <si>
    <t>Holland Board of Public Works</t>
  </si>
  <si>
    <t>Grand Valley State University (GVSU) Biology Department</t>
  </si>
  <si>
    <t>Grand Valley State University (GVSU) Economics Department</t>
  </si>
  <si>
    <t>Great Lakes Fishery Laboratory, University of Michigan School of Natural Resources and Environment</t>
  </si>
  <si>
    <t>Office of the President, University of Michigan</t>
  </si>
  <si>
    <t>Michigan Productions</t>
  </si>
  <si>
    <t>GE Energy - Offshore Wind</t>
  </si>
  <si>
    <t>Journal Star and PrairieStateOutdoors.com</t>
  </si>
  <si>
    <t>Yellowstone National Park</t>
  </si>
  <si>
    <t>Metroparks</t>
  </si>
  <si>
    <t>Michigan Restaurant Association</t>
  </si>
  <si>
    <t>Michigan Department of Agriculture and Rural Development</t>
  </si>
  <si>
    <t>Southern Wayne County Regional Chamber</t>
  </si>
  <si>
    <t>City of River Rouge</t>
  </si>
  <si>
    <t>Downriver Delta CDC</t>
  </si>
  <si>
    <t>City of Trenton</t>
  </si>
  <si>
    <t>Land Information Access Associaition</t>
  </si>
  <si>
    <t>Thumb Steelheaders</t>
  </si>
  <si>
    <t>Downriver Walleye Federation</t>
  </si>
  <si>
    <t>International Wildlife Refuge Alliance</t>
  </si>
  <si>
    <t>MI Statewide Public Advisory Council</t>
  </si>
  <si>
    <t>Friends of the Rouge</t>
  </si>
  <si>
    <t>Cranbrook Institse of Science</t>
  </si>
  <si>
    <t>Macomb County Department of Planning and Economic Development (MCPED)</t>
  </si>
  <si>
    <t>University of Michigan Dearborn</t>
  </si>
  <si>
    <t>BaySail</t>
  </si>
  <si>
    <t>Northwestern Michigan College Great Lakes Water Studies Institute (GLWSI)</t>
  </si>
  <si>
    <t>Alcona Community High School</t>
  </si>
  <si>
    <t>Alcona County Board of Commissioners</t>
  </si>
  <si>
    <t>Alcona County Master Gardeners</t>
  </si>
  <si>
    <t>Alcona Elementary School</t>
  </si>
  <si>
    <t>Alcona Middle School</t>
  </si>
  <si>
    <t>Alcona Township</t>
  </si>
  <si>
    <t>All Saints Catholic School</t>
  </si>
  <si>
    <t>Alpena Area Chamber of Commerce</t>
  </si>
  <si>
    <t>Alpena Convention and Visitors Bureau</t>
  </si>
  <si>
    <t>Alpena County Board of Commissioners</t>
  </si>
  <si>
    <t>Alpena High School</t>
  </si>
  <si>
    <t>Alpena Township</t>
  </si>
  <si>
    <t>Alpena Wildlife Sanctuary Committee (River Center)</t>
  </si>
  <si>
    <t>Arenac County Board of Commissioners</t>
  </si>
  <si>
    <t>Atlanta Community Schools</t>
  </si>
  <si>
    <t>Au-Gres Simms Schools</t>
  </si>
  <si>
    <t>AuSable Valley Audobon Chapter</t>
  </si>
  <si>
    <t>Besser Elementary School (Alpena Public Schools)</t>
  </si>
  <si>
    <t>Besser Museum for Northeast Michigan</t>
  </si>
  <si>
    <t>Bingham Academy</t>
  </si>
  <si>
    <t>Cheboygan Area Sportfishing Association</t>
  </si>
  <si>
    <t>Cheboygan County Board of Commissioners</t>
  </si>
  <si>
    <t>Cheboygan County Economic Development Committee</t>
  </si>
  <si>
    <t>Cheboygan Middle School</t>
  </si>
  <si>
    <t>Cheboygan-Otsego-Presque Isle ESD</t>
  </si>
  <si>
    <t>City of Alpena</t>
  </si>
  <si>
    <t>City of Harrisville</t>
  </si>
  <si>
    <t>City of Rogers City</t>
  </si>
  <si>
    <t>Coastal Coalition (tourism marketing collaborative)</t>
  </si>
  <si>
    <t>Community Foundation for Northeast Michigan</t>
  </si>
  <si>
    <t>Michigan Department of Natural Resources Parks and Recreation - Negwegon-Rockport-Thompson's Harbor (NRTH) Citizen Adivsory Committee</t>
  </si>
  <si>
    <t>Friends of Negwegon State Park</t>
  </si>
  <si>
    <t>Friends of Rockport State Park/Besser Natural Area</t>
  </si>
  <si>
    <t>Friends of Sprinkler Lake Education Center</t>
  </si>
  <si>
    <t>Friends of Thompsons Harbor State Park</t>
  </si>
  <si>
    <t>G3HC Consulting</t>
  </si>
  <si>
    <t>Gaylord High School/Voc. Bldg.</t>
  </si>
  <si>
    <t>Gaylord Intermediate School</t>
  </si>
  <si>
    <t>Gaylord Middle School</t>
  </si>
  <si>
    <t>Grand Traverse Conservation District</t>
  </si>
  <si>
    <t>Great Lakes Council of the Federation of Fly Fishers</t>
  </si>
  <si>
    <t>Hammond Bay Area Anglers Association</t>
  </si>
  <si>
    <t>Headwaters Land Conservancy</t>
  </si>
  <si>
    <t>Hillman Community Jr/Sr High School</t>
  </si>
  <si>
    <t>Hillman Elementary School</t>
  </si>
  <si>
    <t>Huron Pines</t>
  </si>
  <si>
    <t>Huron Shores Chamber of Commerce</t>
  </si>
  <si>
    <t>Immanuel Lutheran School</t>
  </si>
  <si>
    <t>Inland Lakes Elementary School</t>
  </si>
  <si>
    <t>Inland Lakes High School</t>
  </si>
  <si>
    <t>Inland Lakes Middle School</t>
  </si>
  <si>
    <t>Iosco County Board of Commissioners</t>
  </si>
  <si>
    <t>Johannesburg-Lewiston High School</t>
  </si>
  <si>
    <t>Les Cheneaux Sportsman's Club</t>
  </si>
  <si>
    <t>Little Traverse Conservancy</t>
  </si>
  <si>
    <t>Michigan Department of Natural Resources Fisheries Division</t>
  </si>
  <si>
    <t>Michigan Dept. of Natural Resources Parks and Recreation -</t>
  </si>
  <si>
    <t>Michigan Maritime Museum</t>
  </si>
  <si>
    <t>Michigan State University Department of Geography</t>
  </si>
  <si>
    <t>Modern Craft Winery</t>
  </si>
  <si>
    <t>MSSFA - Thumb Chapter</t>
  </si>
  <si>
    <t>MSU Department of Fisheries and Wildlife</t>
  </si>
  <si>
    <t>MSU Museum</t>
  </si>
  <si>
    <t>Natureology</t>
  </si>
  <si>
    <t>Onaway Elementary School</t>
  </si>
  <si>
    <t>Onaway Senior High School</t>
  </si>
  <si>
    <t>Oscoda Area High School</t>
  </si>
  <si>
    <t>Oscoda Township</t>
  </si>
  <si>
    <t>Otsego Conservation District</t>
  </si>
  <si>
    <t>PaleoJoe</t>
  </si>
  <si>
    <t>Presque Isle Conservation District</t>
  </si>
  <si>
    <t>Presque Isle County Board of Commissioners</t>
  </si>
  <si>
    <t>Presque Isle County Libraries</t>
  </si>
  <si>
    <t>Presque Isle County Tourism Council</t>
  </si>
  <si>
    <t>Presque Isle Drain Commission</t>
  </si>
  <si>
    <t>Presque Isle Township</t>
  </si>
  <si>
    <t>Pure Michigan</t>
  </si>
  <si>
    <t>Richardson Elementary (Osoda Schools)</t>
  </si>
  <si>
    <t>Richardson Middle School</t>
  </si>
  <si>
    <t>Rogers City Elementary School</t>
  </si>
  <si>
    <t>Rogers City High School</t>
  </si>
  <si>
    <t>Saginaw Bay Walleye Club</t>
  </si>
  <si>
    <t>Saginaw Field and Stream Club</t>
  </si>
  <si>
    <t>Sanborn Elementary (Alpena Public Schools)</t>
  </si>
  <si>
    <t>Sanborn Township</t>
  </si>
  <si>
    <t>Sandy B Fishing Charters (Harrisville)</t>
  </si>
  <si>
    <t>Sprinkler Lake Education Center (Math/Science Center)</t>
  </si>
  <si>
    <t>Straits Area Audubon Chapter</t>
  </si>
  <si>
    <t>Thunder Bay Audubon chapter</t>
  </si>
  <si>
    <t>Thunder Bay Junior High (Alpena Public Schools)</t>
  </si>
  <si>
    <t>Thunder Bay Walleye Club</t>
  </si>
  <si>
    <t>Thunder Bay Watershed Council</t>
  </si>
  <si>
    <t>Toyota U.S.A.</t>
  </si>
  <si>
    <t>Trout Scout Charters (Alpena)</t>
  </si>
  <si>
    <t>University of Michigan School of Natural Resources and Environment (Great Lakes Fishery Laboratory)</t>
  </si>
  <si>
    <t>Vanderbilt Area School</t>
  </si>
  <si>
    <t>Village of Oscoda</t>
  </si>
  <si>
    <t>Wilson Elementary (Alpena Public Schools)</t>
  </si>
  <si>
    <t>Wolverine Elementary School</t>
  </si>
  <si>
    <t>Bay County Health Department</t>
  </si>
  <si>
    <t>Macomb County Health Department</t>
  </si>
  <si>
    <t>OMNR</t>
  </si>
  <si>
    <t>Large Lakes Observatory</t>
  </si>
  <si>
    <t>U W Madison- Department od Civil and Environmental Engineering</t>
  </si>
  <si>
    <t>Gerry Santoro/Macomb County Planning &amp; economic Development</t>
  </si>
  <si>
    <t>MSU Extension</t>
  </si>
  <si>
    <t>Macomb County Commission</t>
  </si>
  <si>
    <t>Paddlers</t>
  </si>
  <si>
    <t>Berkeley California</t>
  </si>
  <si>
    <t>St. Clair Flats Waterfowlers, Inc.</t>
  </si>
  <si>
    <t>St. Clair County Parks and Recreation Commission</t>
  </si>
  <si>
    <t>ECT, Inc.</t>
  </si>
  <si>
    <t>Outdoor Escorts</t>
  </si>
  <si>
    <t>NHN - Ontwikkelingsbedrijf</t>
  </si>
  <si>
    <t>Huron County Economic Development Corporation</t>
  </si>
  <si>
    <t>Harrietta Hills Trout Farm &amp; Michigan Aquaculture Association</t>
  </si>
  <si>
    <t>Great Lakes Entrepreneurs Quest</t>
  </si>
  <si>
    <t>SBTDC -Grand Valley State University</t>
  </si>
  <si>
    <t>Bill Knudson, MSU - Product Center</t>
  </si>
  <si>
    <t>Soy Aquaculture Alliance</t>
  </si>
  <si>
    <t>Isaiah Wunsch, Gill Pezza &amp; Tom Durkee / MEDC</t>
  </si>
  <si>
    <t>State Quality of Life Departments - MDARD, DEQ, DNR : various staff</t>
  </si>
  <si>
    <t>Northern Ontario Aquaculture Association</t>
  </si>
  <si>
    <t>Essex Region Conservation Authority</t>
  </si>
  <si>
    <t>Great Lakes Divers and Sweetwater Charters</t>
  </si>
  <si>
    <t>Trout Scout V Sportfishing Charters</t>
  </si>
  <si>
    <t>Thunder Bay Scuba</t>
  </si>
  <si>
    <t>Originz LLC</t>
  </si>
  <si>
    <t>University of Michigan - School of Urban &amp; Regional Planning</t>
  </si>
  <si>
    <t>University of Michigan - GLAA-C Project</t>
  </si>
  <si>
    <t>OH Travel Association</t>
  </si>
  <si>
    <t>90-2 FORMS. First, fill in the 90-2 forms, one for each project.</t>
  </si>
  <si>
    <t>fund source</t>
  </si>
  <si>
    <t>Names</t>
  </si>
  <si>
    <t>IDs</t>
  </si>
  <si>
    <t>y</t>
  </si>
  <si>
    <t>Program ID</t>
  </si>
  <si>
    <t>Abbrev</t>
  </si>
  <si>
    <t>Proj No</t>
  </si>
  <si>
    <t>Class Code</t>
  </si>
  <si>
    <t>Abstracts</t>
  </si>
  <si>
    <t>Total Fed</t>
  </si>
  <si>
    <t>Total Mat</t>
  </si>
  <si>
    <t>Data Sharing Plan</t>
  </si>
  <si>
    <t>Program ID number</t>
  </si>
  <si>
    <t>Amendment</t>
  </si>
  <si>
    <t>Fund Source</t>
  </si>
  <si>
    <t>Grant</t>
  </si>
  <si>
    <t>Sea Grant Extension Program</t>
  </si>
  <si>
    <t>Kenneth La Valley</t>
  </si>
  <si>
    <t>151 Marine Extension Service - Core</t>
  </si>
  <si>
    <t>0954 Sustainable Fisheries and Aquaculture; 0951 Healthy Coastal Ecosystems</t>
  </si>
  <si>
    <t>Alaska Sea Grant; American Fisheries Society (AFS); Aquaculture Industry; Atlantic States Marine Fisheries Commission (ASMFC); Blue Alaska Sea Grant; American Fisheries Society (AFS); Aquaculture Industry; Atlantic States Marine Fisheries Commission (ASMFC); Blue Ocean Society; Center for Coastal and Ocean Mapping, Joint Hydrographic Center (US DOC, NOAA, NOS, CCOM-JHC); City of Portsmouth, NH; Coastal and Estuarine Research Federation (ERF); Coastal Conservation Association; Commercial Fisheries News; Commercial Fishing Industry; Connecticut Sea Grant; Delaware Sea Grant; Eastman's Fresh Catch; Eastman’s Fishing Fleet; eXtension; Farm Service Agency (USDA); Fishermen's Voice; Granite State Fish; Granite State Whale Watch; Great Bay Aquaculture, LLCOcean Society; Center for Coastal and Ocean Mapping, Joint Hydrographic Center (US DOC, NOAA, NOS, CCOM-JHC); City of Portsmouth, NH; Coastal and Estuarine Research Federation (ERF); Coastal Conservation Association; Commercial Fisheries News; Commercial Fishing Industry; Connecticut Sea Grant; Delaware Sea Grant; Eastman's Fresh Catch; Eastman’s Fishing Fleet; eXtension; Farm Service Agency (USDA); Fishermen's Voice; Granite State Fish; Granite State Whale Watch; Great Bay Aquaculture, LLC</t>
  </si>
  <si>
    <t>p2</t>
  </si>
  <si>
    <t>a2</t>
  </si>
  <si>
    <t>p3</t>
  </si>
  <si>
    <t>a3</t>
  </si>
  <si>
    <t>p4</t>
  </si>
  <si>
    <t>a4</t>
  </si>
  <si>
    <t>Generated from row:</t>
  </si>
  <si>
    <t>(from ProjectRecord Data)</t>
  </si>
  <si>
    <t>A/X-10</t>
  </si>
  <si>
    <t>Objectives: Innovative collaborations between the fishing industry and research communities have continued since 1999. Two cooperative research funding organizations, the Northeast Consortium (NEC) and the Cooperative Research Partnership Program (CRPP), have supported these collaborations. The Northeast Consortium received limited funds from NOAA/NMFS and was able to offer a 2010 RFP ($1.2 million). The NMFS CRPP program initiated a collaborative approach to funding fisheries research in the Northeast. A broad agency announcement, or BAA, was released for regional partnerships to submit multi-year projects targeting conservation engineering and fisheries science. Two projects in particular were funded, GEARNET and REDNET. Both included the N.H. Sea Grant Fisheries Program to coordinate extension and outreach. 
Methodology: As in 2009, the NOAA S-K grant program was appropriated $5 million in 2010 to support fisheries, aquaculture and fisheries social science projects in the Northeast. A new investment in aquaculture research and extension occurred within the National Sea Grant program, which offered $4.8 million to fund research and $2.0 million for aquaculture extension. Although funding for broad topic collaborative research projects has suffered, organizations like the above have allowed for partnerships and cooperative projects to continue, and for aquaculture research, to grow. It has continued to be critical for the fisheries extension program to identify and support the development of outreach and technology transfer mechanisms that will encourage the incorporation of conservation minded fishing gear into the industry. 
Rationale: With the transition from days-at-sea groundfish management to the current sector allocation system, the small vessel fishing fleet in Maine, N.H. and Mass. has suffered economically, making it even more important that the industry diversify and pursue innovative marketing strategies to sustain their operations. In addition to these challenges, groundfishermen are facing cuts in the allowable catch for their most marketable species (e.g. cod) upwards of 70%.  Although lobster catches have recently reached all-time highs, record low boat prices and increasing operational costs, such as fuel expenses, are presenting significant challenges to the sustainability of lobstering as well. The Fisheries Extension program continues to invest a significant portion of its resources and time to work with the industry, local organizations and seafood wholesalers and retailers to increase awareness of and demand and to facilitate development of alternative supply chains that deliver locally branded seafood that deliver higher profits to boats. 
Data Sharing Plan: dsp</t>
  </si>
  <si>
    <t/>
  </si>
  <si>
    <t>unique</t>
  </si>
  <si>
    <t>row index</t>
  </si>
  <si>
    <t>years</t>
  </si>
  <si>
    <t>projects</t>
  </si>
  <si>
    <t>PI</t>
  </si>
  <si>
    <t>FED</t>
  </si>
  <si>
    <t>MATCH</t>
  </si>
  <si>
    <t>COMMENT</t>
  </si>
  <si>
    <t>S1</t>
  </si>
  <si>
    <t>default data row = (above numerical) plus one</t>
  </si>
  <si>
    <t>%M</t>
  </si>
  <si>
    <t>%R</t>
  </si>
  <si>
    <t>%E</t>
  </si>
  <si>
    <t>%C</t>
  </si>
  <si>
    <t>%A</t>
  </si>
  <si>
    <t>Cross-check:
Fed from 
90-2</t>
  </si>
  <si>
    <t xml:space="preserve">CHECK FIT OF SYSTEM DATA </t>
  </si>
  <si>
    <t>PROJECT RECORDS (into "ProjDataInput" Tab)</t>
  </si>
  <si>
    <t>FIELD NAME</t>
  </si>
  <si>
    <t>YOUR COLUMN HEADER</t>
  </si>
  <si>
    <t>NOTE: Field names don't have to match the name of your column header, the</t>
  </si>
  <si>
    <t>ProgramName</t>
  </si>
  <si>
    <t>ProjectNumber</t>
  </si>
  <si>
    <t>ProjectTitle</t>
  </si>
  <si>
    <t>ProgramFocusAreas</t>
  </si>
  <si>
    <t>ProgramPartners</t>
  </si>
  <si>
    <t>ClassificationCodes</t>
  </si>
  <si>
    <t>Abstract</t>
  </si>
  <si>
    <t>TotalFederal</t>
  </si>
  <si>
    <t>TotalMatch</t>
  </si>
  <si>
    <t>Affiliation4</t>
  </si>
  <si>
    <t>DataSharingPlan</t>
  </si>
  <si>
    <t>FUND RECORDS (into "FundDataInput" Tab)</t>
  </si>
  <si>
    <t>Comments</t>
  </si>
  <si>
    <t>ProgramID</t>
  </si>
  <si>
    <t xml:space="preserve">Comments </t>
  </si>
  <si>
    <t>YOUR Nth DATA ROW</t>
  </si>
  <si>
    <t>columns just have to be in the correct order</t>
  </si>
  <si>
    <t xml:space="preserve"> 7. TABLE OF CONTENTS. When you have entered all the projects on 90-2 forms, go to the Table Of Contents sheet. Most of the information will have been filled in automatically for you.</t>
  </si>
  <si>
    <t xml:space="preserve">  9. As a cross-check, if your total four-year Federal or Match amounts don't equal what you put on the 90-2 form for that project, the value will show up in red on the Table of Contents. Double check your numbers, and correct the Table of Contents or the 90-2 form.</t>
  </si>
  <si>
    <t xml:space="preserve">  10. The grant totals for all projects will show up on row 2 of the Table of Contents. The values in bright yellow should match the total Federal request and Match you reported on your 424 Form. If this is for an omnibus, this will equal your allocation.</t>
  </si>
  <si>
    <t xml:space="preserve">  11. Immediately below your grand totals is the calculated percent match. If it is less than 50%, this will show up in red.</t>
  </si>
  <si>
    <t xml:space="preserve">  2. On the 90-2 form, fill in all the colored cells. If you prefilled with software data, some fields will already have values.</t>
  </si>
  <si>
    <t>(SKIP THIS STEP IF YOU HAVE NO CHANGES TO MAKE TO YOUR SOFTWARE DATA YOU ADDED IN STEP I.)</t>
  </si>
  <si>
    <t>I.  PREFILL THE SPREADSHEET WITH DATA FROM E-SEAGRANT OR OTHER SOFTWARE.</t>
  </si>
  <si>
    <t>II.  EDIT THE 90-2 FORMS AND TABLE OF CONTENTS AS NEEDED, OR ADD NEW PROJECTS TO NEW 90-2 FORMS.</t>
  </si>
  <si>
    <t>%P</t>
  </si>
  <si>
    <t>total</t>
  </si>
  <si>
    <t>Data row shown:</t>
  </si>
  <si>
    <t xml:space="preserve">  6. Each 90-2 also has a "Reset All" button. These can be used to clear all of the human-modified data from a 90-2 form. If you press it, the 90-2 will revert to showing the data entered by your software. If you had no software-entered data, it will be blank.</t>
  </si>
  <si>
    <t>(no more than 50 projects X 4 years/project = 200 rows)</t>
  </si>
  <si>
    <t>ERROR: fund data</t>
  </si>
  <si>
    <t xml:space="preserve">  1.  Go to worksheet tab "S1-Start Here" (the  fourth tab in the spreadsheet, after the instructions, and the Table of Contents tab). This is the first blank 90-2 form. There are fifty blank 90-2 forms in this spreadsheet, so you can include up to 50 projects. </t>
  </si>
  <si>
    <t xml:space="preserve">overall
% match: </t>
  </si>
  <si>
    <t>cum. 
Match</t>
  </si>
  <si>
    <t>contact for questions on this form:</t>
  </si>
  <si>
    <t>ProgramName</t>
    <phoneticPr fontId="34" type="noConversion"/>
  </si>
  <si>
    <t>ProjectNumber</t>
    <phoneticPr fontId="34" type="noConversion"/>
  </si>
  <si>
    <t>ProjectTitle</t>
    <phoneticPr fontId="34" type="noConversion"/>
  </si>
  <si>
    <t>ProgramFocusArea</t>
    <phoneticPr fontId="34" type="noConversion"/>
  </si>
  <si>
    <t>ProgramPartners</t>
    <phoneticPr fontId="34" type="noConversion"/>
  </si>
  <si>
    <t>ClassificationCodes</t>
    <phoneticPr fontId="34" type="noConversion"/>
  </si>
  <si>
    <t>Abstract</t>
    <phoneticPr fontId="34" type="noConversion"/>
  </si>
  <si>
    <t>TotalFederal</t>
    <phoneticPr fontId="34" type="noConversion"/>
  </si>
  <si>
    <t>TotalMatch</t>
    <phoneticPr fontId="34" type="noConversion"/>
  </si>
  <si>
    <t>COMMENTS</t>
  </si>
  <si>
    <t>(SKIP THESE STEPS IF YOU DON'T USE E-SEAGRANT OR SIMILAR SOFTWARE TO MANAGE PROJECT DATA)</t>
  </si>
  <si>
    <t>11th Hour Racing</t>
  </si>
  <si>
    <t>16th Street Community Health Center</t>
  </si>
  <si>
    <t>Acton Wakefield Watersheds Alliance</t>
  </si>
  <si>
    <t>Aeros Cultured Oyster Co. Inc.</t>
  </si>
  <si>
    <t>Aeros Cultured Oyster LLC</t>
  </si>
  <si>
    <t>Alabama Coastal Conservation Association</t>
  </si>
  <si>
    <t>Alabama Department of Agriculture &amp; Industries</t>
  </si>
  <si>
    <t>Alabama Department of Conservation &amp; Natural Resources, State Lands Division</t>
  </si>
  <si>
    <t>Alabama Department of Economic and Community Affairs</t>
  </si>
  <si>
    <t>Alabama Department of Education - ACCESS program</t>
  </si>
  <si>
    <t>Alabama Department of Tourism</t>
  </si>
  <si>
    <t>Alabama Gulf Coast Reef and Restoration Foundation</t>
  </si>
  <si>
    <t>Alabama Kayak Adventures</t>
  </si>
  <si>
    <t>Alabama Power Company</t>
  </si>
  <si>
    <t>Alabama Scenic River Trail</t>
  </si>
  <si>
    <t>Alabama School for the Deaf and Blind</t>
  </si>
  <si>
    <t>Alabama State Port Authority</t>
  </si>
  <si>
    <t>Alabama Trails Commission</t>
  </si>
  <si>
    <t>Alaska GulfWatch Program</t>
  </si>
  <si>
    <t>Algaverde, Inc. dba Bioalgene</t>
  </si>
  <si>
    <t>Alliance For A Livable Newport</t>
  </si>
  <si>
    <t>AMEC plc</t>
  </si>
  <si>
    <t>American Fisheries Society</t>
  </si>
  <si>
    <t>American Shrimp Processors Association</t>
  </si>
  <si>
    <t>American University, Washington DC</t>
  </si>
  <si>
    <t>America's Wetland Foundation</t>
  </si>
  <si>
    <t>Analytical Instrument Systems, Inc.</t>
  </si>
  <si>
    <t>Anthropology Department, University of Alaska Anchorage (UAA)</t>
  </si>
  <si>
    <t>AOML, NOAA, Sea Grant</t>
  </si>
  <si>
    <t>Apalachicola NERR</t>
  </si>
  <si>
    <t>Apalachicola Seafood Workers Association</t>
  </si>
  <si>
    <t>Aquaculture System Technologies</t>
  </si>
  <si>
    <t>Aquarium of the Americas</t>
  </si>
  <si>
    <t>Aquarium of Veracruz, Mexico</t>
  </si>
  <si>
    <t>Arcadis Inc.</t>
  </si>
  <si>
    <t>ARCS Foundation</t>
  </si>
  <si>
    <t>Arizona State University</t>
  </si>
  <si>
    <t>Armstrong-Keta, Inc.</t>
  </si>
  <si>
    <t>Ashland Office (WI DNR)</t>
  </si>
  <si>
    <t>Ashley Dayer Consulting</t>
  </si>
  <si>
    <t>Association of Floodplain Managers of Mississippi</t>
  </si>
  <si>
    <t>Association of Public and Land-grant Universities</t>
  </si>
  <si>
    <t>Atchafalaya Basin Program</t>
  </si>
  <si>
    <t>Atlantic Cape Fisheries</t>
  </si>
  <si>
    <t>Atlantic States Marine Fisheries Comm</t>
  </si>
  <si>
    <t>Atlantic Wind Connection</t>
  </si>
  <si>
    <t>Auburn Marine and Extension Research Center</t>
  </si>
  <si>
    <t>Audubon Nature Institute &amp; Aquarium of the Americas</t>
  </si>
  <si>
    <t>Audubon of Florida</t>
  </si>
  <si>
    <t>Audubon Zoo</t>
  </si>
  <si>
    <t>AWEA Offshore Wind Working Group</t>
  </si>
  <si>
    <t>Bait &amp; Hook Store</t>
  </si>
  <si>
    <t>Baldwin County Commission Alabama</t>
  </si>
  <si>
    <t>Baldwin County Soil and Water Conservation District</t>
  </si>
  <si>
    <t>Ball Horticulture</t>
  </si>
  <si>
    <t>Barnacle Bob's</t>
  </si>
  <si>
    <t>Baton Rouge Earth Day Festival</t>
  </si>
  <si>
    <t>Baton Rouge Sail and Power Squadron</t>
  </si>
  <si>
    <t>Baton Rouge Zoo</t>
  </si>
  <si>
    <t>Bay Realty</t>
  </si>
  <si>
    <t>Bayou Land Res. Consv. and Development Council</t>
  </si>
  <si>
    <t>Bayou Rebirth</t>
  </si>
  <si>
    <t>Bayport Marina </t>
  </si>
  <si>
    <t>Beacon of Hope</t>
  </si>
  <si>
    <t>Billfish Foundation</t>
  </si>
  <si>
    <t>Bioenergy Technologies Office, Energy Efficiency and Renewable Energy (US DOE)</t>
  </si>
  <si>
    <t>Biotechnology Institute, University of Minnesota</t>
  </si>
  <si>
    <t>Block Island Nursery &amp; Landscape Association</t>
  </si>
  <si>
    <t>Block Island Residents Association</t>
  </si>
  <si>
    <t>Blue Hill Hydraulics Incorporated</t>
  </si>
  <si>
    <t>Bluebonnet Swamp Nature Center</t>
  </si>
  <si>
    <t>Boh Bros. Construction</t>
  </si>
  <si>
    <t>Booth's Bait</t>
  </si>
  <si>
    <t>Bowling Green State University</t>
  </si>
  <si>
    <t>Boy Scouts of America</t>
  </si>
  <si>
    <t>Broader Impacts, LLC</t>
  </si>
  <si>
    <t>Brown County Port Authority</t>
  </si>
  <si>
    <t>Bryn Mawr College</t>
  </si>
  <si>
    <t>BUENA VISTA AUDUBON SOCIETY</t>
  </si>
  <si>
    <t>Bureau of Safety and Environmental Enforcement (US DOI, BSEE)</t>
  </si>
  <si>
    <t>Bushkill Stream Conservancy</t>
  </si>
  <si>
    <t>C.H. Fenstermaker Inc.</t>
  </si>
  <si>
    <t>Caernarvon Interagency Advisory Committee</t>
  </si>
  <si>
    <t>Cal Coast</t>
  </si>
  <si>
    <t>Calcasieu Parish Sheriff's Office</t>
  </si>
  <si>
    <t>Caligari Center for Environmental Science</t>
  </si>
  <si>
    <t>Cambridge Environmental Technologies</t>
  </si>
  <si>
    <t>Cape Cod Cooperative Extension</t>
  </si>
  <si>
    <t>Cape Cod Cooperative Extension, Waquoit Bay National Estuarine Research Reserve</t>
  </si>
  <si>
    <t>Cape Cod National Seashore</t>
  </si>
  <si>
    <t>Cape May County School District</t>
  </si>
  <si>
    <t>Captain Pete’s Oysters</t>
  </si>
  <si>
    <t>Caribbean Regional Fisheries Mechanism</t>
  </si>
  <si>
    <t>Carlton County, Minnesota</t>
  </si>
  <si>
    <t>Carnegie Institution for Science</t>
  </si>
  <si>
    <t>Cedar Key Aquaculture Association</t>
  </si>
  <si>
    <t>Center for Community and Family Development</t>
  </si>
  <si>
    <t>Center for Family and Community Development</t>
  </si>
  <si>
    <t>Center for Hazards Analysis Res. &amp; Technology</t>
  </si>
  <si>
    <t>Centeral Michigan University</t>
  </si>
  <si>
    <t>Centro Hispano</t>
  </si>
  <si>
    <t>Cetacean Cruises</t>
  </si>
  <si>
    <t>Chequamegon Bay Area Partnership</t>
  </si>
  <si>
    <t>Chicago Council on Global Affairs</t>
  </si>
  <si>
    <t>Chicago Flower and Garden Show</t>
  </si>
  <si>
    <t>Chicago High School for Agricultureal Sciences</t>
  </si>
  <si>
    <t>Chicagoland Muskie Hunters</t>
  </si>
  <si>
    <t>CHPT Manufacturing, Inc.</t>
  </si>
  <si>
    <t>City of Delcambre</t>
  </si>
  <si>
    <t>City of Duluth</t>
  </si>
  <si>
    <t>City of Fairhope, AL</t>
  </si>
  <si>
    <t>City of Gary, IN, Department of Environment</t>
  </si>
  <si>
    <t>City of Ithaca Water Treatment Plant-Watershed Coordinator</t>
  </si>
  <si>
    <t>City of New Orleans CZM Committee</t>
  </si>
  <si>
    <t>City of Ocean Springs</t>
  </si>
  <si>
    <t>CITY OF OCEANSIDE</t>
  </si>
  <si>
    <t>City of Westwego CZM Committee</t>
  </si>
  <si>
    <t>Clinton Middle School</t>
  </si>
  <si>
    <t>Coalition to Restore Coastal Louisiana</t>
  </si>
  <si>
    <t>Coast Oyster Co. Inc.</t>
  </si>
  <si>
    <t>Coastal &amp; Estuarine Research Federation</t>
  </si>
  <si>
    <t>Coastal Alabama Partnership</t>
  </si>
  <si>
    <t>Coastal America, Coastal Ecosystems Learning Centers</t>
  </si>
  <si>
    <t>Coastal Communities (TBD)</t>
  </si>
  <si>
    <t>coastal counties of Florida</t>
  </si>
  <si>
    <t>Coastal Ocean Analytics</t>
  </si>
  <si>
    <t>Coastal Protection and Restoration Authority</t>
  </si>
  <si>
    <t>Coastal Wetland Planning &amp; Restoration Act</t>
  </si>
  <si>
    <t>College of Agriculture, Purdue University</t>
  </si>
  <si>
    <t>Collins Oyster Co.</t>
  </si>
  <si>
    <t>Columbia Association</t>
  </si>
  <si>
    <t>Common Ground Initiative</t>
  </si>
  <si>
    <t>Consensus Building Institute (CBI)</t>
  </si>
  <si>
    <t>Consortium of Ocean Leadership</t>
  </si>
  <si>
    <t>Continental Shelf Associates (CSA) Ocean Sciences Inc.</t>
  </si>
  <si>
    <t>Cooperative Educational Service Area 6</t>
  </si>
  <si>
    <t>Cornell Cooperative Extension of Tompkins County</t>
  </si>
  <si>
    <t>Cornell Survey Research Institute</t>
  </si>
  <si>
    <t>COSEE - Central Gulf of Mexico</t>
  </si>
  <si>
    <t>Country Corner</t>
  </si>
  <si>
    <t>Countryside Flower Shop</t>
  </si>
  <si>
    <t>Crescent City Farmers</t>
  </si>
  <si>
    <t>Cumberland County School District</t>
  </si>
  <si>
    <t>Dauphin Island Sea Lab Foundation</t>
  </si>
  <si>
    <t>De Soto National Forest</t>
  </si>
  <si>
    <t>Delaware Aquatic Resources Education Center</t>
  </si>
  <si>
    <t>Delaware City, DE</t>
  </si>
  <si>
    <t>Delaware Department of Education</t>
  </si>
  <si>
    <t>Delaware Office of State Planning Coordination</t>
  </si>
  <si>
    <t>Delaware River Basin Commission</t>
  </si>
  <si>
    <t>Delaware River Basin Commission (DRBC)</t>
  </si>
  <si>
    <t>Delaware Science Coalition</t>
  </si>
  <si>
    <t>Delaware Technical and Community College, Road Scholars</t>
  </si>
  <si>
    <t>Delta Education</t>
  </si>
  <si>
    <t>Department of Agricultural and Biological Engineering, Purdue University</t>
  </si>
  <si>
    <t>Department of Biological Sciences, Idaho State University</t>
  </si>
  <si>
    <t>Department of Botany and Plant Pathology, Purdue University</t>
  </si>
  <si>
    <t>Department of Forest Resources, University of Minnesota</t>
  </si>
  <si>
    <t>Department of Forestry and Natural Resources, Purdue University</t>
  </si>
  <si>
    <t>Department of Horticulture and Landscape Architecture, Purdue University</t>
  </si>
  <si>
    <t>Department of Interior</t>
  </si>
  <si>
    <t>Department of Public Health for Madison and Dane County</t>
  </si>
  <si>
    <t>Detroit River International Wildlife Refuge</t>
  </si>
  <si>
    <t>Disaster-Smart Inspection Consulting</t>
  </si>
  <si>
    <t>Disneyland Anaheim</t>
  </si>
  <si>
    <t>DNR Clean Marinas Program</t>
  </si>
  <si>
    <t>DNR Coastal Engineering Division</t>
  </si>
  <si>
    <t>DNR Coastal Management Division</t>
  </si>
  <si>
    <t>DNR Office of Coastal Protection and Restoration</t>
  </si>
  <si>
    <t>DNR Office of State Lands</t>
  </si>
  <si>
    <t>DNR Underwater Obstruction Removal Program</t>
  </si>
  <si>
    <t>Dog River Clearwater Revival</t>
  </si>
  <si>
    <t>Downeast Institute for Applied Marine Research and Education</t>
  </si>
  <si>
    <t>Duke University, Provincetown Center for Coastal Studies</t>
  </si>
  <si>
    <t>Duluth</t>
  </si>
  <si>
    <t>East Central Wisconsin Regional Planning Commission</t>
  </si>
  <si>
    <t>East Jefferson Levee District</t>
  </si>
  <si>
    <t>East Michigan Council of Governments</t>
  </si>
  <si>
    <t>Eat Local Foods Coalition of Maine</t>
  </si>
  <si>
    <t>Eco Modeling</t>
  </si>
  <si>
    <t>Economic Development Administration</t>
  </si>
  <si>
    <t>Environmental Business Council of New England</t>
  </si>
  <si>
    <t>Environmental Educators Association of Alabama</t>
  </si>
  <si>
    <t>Environmental Educators Association of Indiana</t>
  </si>
  <si>
    <t>Environmental Protection Agency</t>
  </si>
  <si>
    <t>Environmental Remediation &amp; Recovery, Inc.</t>
  </si>
  <si>
    <t>Escuela Verde</t>
  </si>
  <si>
    <t>Exploreum Museum</t>
  </si>
  <si>
    <t>Exxon Mobil</t>
  </si>
  <si>
    <t>Eyes of the Reef</t>
  </si>
  <si>
    <t>Farm Bureau Mississippi</t>
  </si>
  <si>
    <t>Farm Credit System</t>
  </si>
  <si>
    <t>FDEP</t>
  </si>
  <si>
    <t>Federal Emergency Management Agency</t>
  </si>
  <si>
    <t>Federation of Great Lakes Sport Fishing Clubs</t>
  </si>
  <si>
    <t>Feed Loft Bait Shop</t>
  </si>
  <si>
    <t>Fernwood Middle School</t>
  </si>
  <si>
    <t>Fish and Wildlife Service</t>
  </si>
  <si>
    <t>Fisheries Division, School of Fisheries and Ocean Science, University of Alaska Fairbanks</t>
  </si>
  <si>
    <t>Fisheries Division, School of Fisheries and Ocean Science, University of Alaska Fairbanks (UAF)</t>
  </si>
  <si>
    <t>Fishing Community Recovery Coalition</t>
  </si>
  <si>
    <t>FL Division of Aquaculture</t>
  </si>
  <si>
    <t>Flatlanders Chapter of Muskies, Inc.</t>
  </si>
  <si>
    <t>Florala High School</t>
  </si>
  <si>
    <t>Florida Department of Agriculture and Consumer Services</t>
  </si>
  <si>
    <t>Florida Department of Emergency Management</t>
  </si>
  <si>
    <t>Florida Department of Environmental Protection</t>
  </si>
  <si>
    <t>Florida Department of Environmental Protection, Florida Coastal Management Program</t>
  </si>
  <si>
    <t>Florida Fish and Wildlife Conservation Commission</t>
  </si>
  <si>
    <t>Florida Institute of Oceanography</t>
  </si>
  <si>
    <t>Florida Oceans Alliance</t>
  </si>
  <si>
    <t>Florida Oceans and Coastal Council</t>
  </si>
  <si>
    <t>Florida Outdoor Writers Association</t>
  </si>
  <si>
    <t>Florida State University System</t>
  </si>
  <si>
    <t>Fluid Imagining Technologies Inc.</t>
  </si>
  <si>
    <t>FMC Biopolymers</t>
  </si>
  <si>
    <t>Fond du Lac Band of Lake Superior Chippewa</t>
  </si>
  <si>
    <t>Food and Drug Administration</t>
  </si>
  <si>
    <t>Ford Foundation</t>
  </si>
  <si>
    <t>Forest Preserve District of Cook County</t>
  </si>
  <si>
    <t>Fort Fremont Marine</t>
  </si>
  <si>
    <t>Fox-Wolf Watershed Alliance</t>
  </si>
  <si>
    <t>Freedom Arm Sports Shop</t>
  </si>
  <si>
    <t>Frey Scientific</t>
  </si>
  <si>
    <t>Friends of Bay City State Recreation Area</t>
  </si>
  <si>
    <t>FWC</t>
  </si>
  <si>
    <t>Gallaudet University</t>
  </si>
  <si>
    <t>General Counsel (US DOC, NOAA, GC)</t>
  </si>
  <si>
    <t>Georgetown Climate Center</t>
  </si>
  <si>
    <t>Glencoe Public Library</t>
  </si>
  <si>
    <t>Global Undersea Research Unit, School of Fisheries and Ocean Science, University of Alaska Fairbanks (UAF)</t>
  </si>
  <si>
    <t>Goergetown Climate Center, Georgetown Law</t>
  </si>
  <si>
    <t>Goldman Sachs</t>
  </si>
  <si>
    <t>GOM and SA Governor’s Alliances</t>
  </si>
  <si>
    <t>Gothenburg University, Sweden</t>
  </si>
  <si>
    <t>Gotta-Go Charters</t>
  </si>
  <si>
    <t>Governor's Office Office of Coastal Activities</t>
  </si>
  <si>
    <t>Gracie's Fishing &amp; Hunting</t>
  </si>
  <si>
    <t>Grand Portage National Monument (US DOI, NPS)</t>
  </si>
  <si>
    <t>grassroots, inc.</t>
  </si>
  <si>
    <t>Great Lakes Beach Association</t>
  </si>
  <si>
    <t>Great Lakes Shipwreck Research Foundation</t>
  </si>
  <si>
    <t>Great Lakes Small Harbors Coalition</t>
  </si>
  <si>
    <t>Great Lakes Surf Rescue Project</t>
  </si>
  <si>
    <t>Greater New Orleans Master Gardeners</t>
  </si>
  <si>
    <t>Greater New Orleans, Inc.</t>
  </si>
  <si>
    <t>Groundwork Milwaukee</t>
  </si>
  <si>
    <t>Guam Coastal Management Program (GCMP)</t>
  </si>
  <si>
    <t>Guana Tolomato Matanzas NERR</t>
  </si>
  <si>
    <t>Gulf &amp; South Atlantic Regional Panel</t>
  </si>
  <si>
    <t>Gulf Coast Marine Laboratory</t>
  </si>
  <si>
    <t>Gulf Coast Workforce Board</t>
  </si>
  <si>
    <t>Gulf Estuarine Research Society</t>
  </si>
  <si>
    <t>Gulf of Mexico Alliance</t>
  </si>
  <si>
    <t>Gulf of Mexico Alliance Environmental Education Network</t>
  </si>
  <si>
    <t>Gulf of Mexico Climate Community of Practice (CoP)</t>
  </si>
  <si>
    <t>Gulf of Mexico Coastal and Ocean Observing System</t>
  </si>
  <si>
    <t>Gulf of Mexico Fisheries Management Council</t>
  </si>
  <si>
    <t>Gulf of Mexico Ocean Observing System</t>
  </si>
  <si>
    <t>Gulf of Mexico Program</t>
  </si>
  <si>
    <t>Gulf Regional Planning Commission</t>
  </si>
  <si>
    <t>Gulf Shores and Orange Beach Tourism</t>
  </si>
  <si>
    <t>Gulf States Marine Fisheries Commission</t>
  </si>
  <si>
    <t>HACCP Seafood Alliance.</t>
  </si>
  <si>
    <t>Hands On New Orleans</t>
  </si>
  <si>
    <t>Harbor Bait, Wiscasset, ME</t>
  </si>
  <si>
    <t>Harlan’s Louisiana Fish</t>
  </si>
  <si>
    <t>Hawthorn Gardens</t>
  </si>
  <si>
    <t>Heinz Brother’s Greenhouse</t>
  </si>
  <si>
    <t>Herrick Foundation, Michigan</t>
  </si>
  <si>
    <t>Highland Park Parks District</t>
  </si>
  <si>
    <t>Highland Park Public Library</t>
  </si>
  <si>
    <t>HNTB Associates</t>
  </si>
  <si>
    <t>Holy Cross Neighborhood Association</t>
  </si>
  <si>
    <t>Horizon Initiative New Orleans</t>
  </si>
  <si>
    <t>Horizon Ship Building</t>
  </si>
  <si>
    <t>Hubbell, Roth &amp; Clark, Inc.</t>
  </si>
  <si>
    <t>Hydaburg Cooperative Association</t>
  </si>
  <si>
    <t>Hydrilla Task Force of Tompkins County</t>
  </si>
  <si>
    <t>Illinois Coastal Management Program</t>
  </si>
  <si>
    <t>Illinois Coastal Zone Management</t>
  </si>
  <si>
    <t>Illinois Coastal Zone Management Program</t>
  </si>
  <si>
    <t>Imbrium Systems, Inc.</t>
  </si>
  <si>
    <t>IMCS, Rutgers University</t>
  </si>
  <si>
    <t>Independent Insurance Agents of Rhode Island</t>
  </si>
  <si>
    <t>Indiana State Climate Office</t>
  </si>
  <si>
    <t>Infinity Science Center</t>
  </si>
  <si>
    <t>Inforum</t>
  </si>
  <si>
    <t>Institute for Marine Mammal Studies</t>
  </si>
  <si>
    <t>Institute for Trade and Transportation Studies</t>
  </si>
  <si>
    <t>International Aquaponics Association</t>
  </si>
  <si>
    <t>Interstate Shellfish Conference</t>
  </si>
  <si>
    <t>Invasive Species Action Network</t>
  </si>
  <si>
    <t>Isle of Palms Exchange Club</t>
  </si>
  <si>
    <t>J&amp;M Industries Inc.</t>
  </si>
  <si>
    <t>Jack's Feed Shack</t>
  </si>
  <si>
    <t>Jackson County School District</t>
  </si>
  <si>
    <t>Japan International Cooperation Agency</t>
  </si>
  <si>
    <t>Jean Lafitte National Historical Park and Nature Preserve</t>
  </si>
  <si>
    <t>Jefferson Fly Fishing Club</t>
  </si>
  <si>
    <t>Jefferson Parish CZM Committee</t>
  </si>
  <si>
    <t>Jefferson Parish Economic Development Corp.</t>
  </si>
  <si>
    <t>Jefferson Parish Port</t>
  </si>
  <si>
    <t>JHT Consulting LLC</t>
  </si>
  <si>
    <t>Johns Hopkins Bloomberg School of Public Health</t>
  </si>
  <si>
    <t>Johns Hopkins University (JHU), Department of Geography and Environmental Engineering</t>
  </si>
  <si>
    <t>Johns Hopkins University, Dept. of Geography &amp; Environmental Engineering (DoGEE)</t>
  </si>
  <si>
    <t>Julius Kuhn-Institut</t>
  </si>
  <si>
    <t>Keep Mobile Beautiful Program</t>
  </si>
  <si>
    <t>Kegotank Farm LLC</t>
  </si>
  <si>
    <t>King Lobsters</t>
  </si>
  <si>
    <t>Kingdom Animalia Exotic Animal Rescue</t>
  </si>
  <si>
    <t>Kirk Morris Geoffrey Morris Memorial Fishing Tournament</t>
  </si>
  <si>
    <t>Klawock (C)ooperative (A)ssociation</t>
  </si>
  <si>
    <t>Klawock Cooperative Association</t>
  </si>
  <si>
    <t>Koi and More Pond Shop</t>
  </si>
  <si>
    <t>LA Alligator Farmers and Ranchers Association</t>
  </si>
  <si>
    <t>LA Artificial Reef Program</t>
  </si>
  <si>
    <t>LA Crab Task Force</t>
  </si>
  <si>
    <t>LA Dept. of Agriculture and Forestry</t>
  </si>
  <si>
    <t>LA Dept. of Culture</t>
  </si>
  <si>
    <t>LA Dept. of Economic Development</t>
  </si>
  <si>
    <t>LA Dept. of Education</t>
  </si>
  <si>
    <t>LA Dept. of Env. Quality Water Division</t>
  </si>
  <si>
    <t>LA Dept. of Health and Hospitals</t>
  </si>
  <si>
    <t>LA Dept. of Natural Resources</t>
  </si>
  <si>
    <t>LA Dept. of Wildlife and Fisheries</t>
  </si>
  <si>
    <t>Lafourche and Terrebonne Parishes</t>
  </si>
  <si>
    <t>Lafourche and Terrebonne School Boards</t>
  </si>
  <si>
    <t>Lake Borgne levee District</t>
  </si>
  <si>
    <t>Lake Charles Pilots Association</t>
  </si>
  <si>
    <t>Lake Charles Power Squadron</t>
  </si>
  <si>
    <t>Lake Erie Metropark</t>
  </si>
  <si>
    <t>Lake Pontchartrain Basin Restoration Program</t>
  </si>
  <si>
    <t>Lake Pontchartrain Levee District</t>
  </si>
  <si>
    <t>Lake St. Clair Metropark</t>
  </si>
  <si>
    <t>Lake Superior National Estuarine Research Reserve</t>
  </si>
  <si>
    <t>Lake Superior National Estuary Research Reserve</t>
  </si>
  <si>
    <t>Lakefront Brewery</t>
  </si>
  <si>
    <t>Large Lakes Observatory (UMD)</t>
  </si>
  <si>
    <t>Large Lakes Observatory (UMD), Univerisy of Minnesota, Duluth</t>
  </si>
  <si>
    <t>Large Lakes Observatory (UMD), University of Minnesota, Duluth</t>
  </si>
  <si>
    <t>Large Lakes Observatory (UMN)</t>
  </si>
  <si>
    <t>Large Lakes Observatory, Unviversity of MN Duluth</t>
  </si>
  <si>
    <t>Laurel Redevelopment Corporation</t>
  </si>
  <si>
    <t>LDEQ</t>
  </si>
  <si>
    <t>LDWF Marine Fisheries Division</t>
  </si>
  <si>
    <t>LDWF Socioeconomic Division</t>
  </si>
  <si>
    <t>Ledge Light Health District</t>
  </si>
  <si>
    <t>Leonard Yamada, Commercial Fisherman</t>
  </si>
  <si>
    <t>Lewes Education Coalition</t>
  </si>
  <si>
    <t>Lewes-Rehoboth Canal Improvement Association</t>
  </si>
  <si>
    <t>Libertyville Fishing Club</t>
  </si>
  <si>
    <t>Linfield College</t>
  </si>
  <si>
    <t>Lintilhac Foundation</t>
  </si>
  <si>
    <t>Long Beach Island Fishing Club</t>
  </si>
  <si>
    <t>Los Angeles County Science Fair</t>
  </si>
  <si>
    <t>Los Angeles County, Redondo Beach School District</t>
  </si>
  <si>
    <t>Los Angeles Marine Institute</t>
  </si>
  <si>
    <t>Louisiana Blue Crab Task Force</t>
  </si>
  <si>
    <t>Louisiana Chapter AFS</t>
  </si>
  <si>
    <t>Louisiana Charter Boat Association</t>
  </si>
  <si>
    <t>Louisiana Department of Natural Resources, Coastal Restoration</t>
  </si>
  <si>
    <t>Louisiana Farm Bureau</t>
  </si>
  <si>
    <t>Louisiana National Guard</t>
  </si>
  <si>
    <t>Louisiana Recovery Authority</t>
  </si>
  <si>
    <t>Louisiana Science Teachers Association</t>
  </si>
  <si>
    <t>Louisiana Seafood Exchange</t>
  </si>
  <si>
    <t>Louisiana Seafood Industry Advisory Board</t>
  </si>
  <si>
    <t>Louisiana Seafood Promotion Board</t>
  </si>
  <si>
    <t>Louisiana State Museum</t>
  </si>
  <si>
    <t>Louisiana State University Coastal Sustainability Studio</t>
  </si>
  <si>
    <t>Louisiana University Marine Consortium</t>
  </si>
  <si>
    <t>Lower Delaware/Maryland Building Officials Association (LDMBOA)</t>
  </si>
  <si>
    <t>LSU AgCenter Aquaculture Research Station</t>
  </si>
  <si>
    <t>LSU AgCenter Coastal Research Station</t>
  </si>
  <si>
    <t>LSU AgCenter Hammond Research Station</t>
  </si>
  <si>
    <t>LSU AgCenter Iberia Research Station</t>
  </si>
  <si>
    <t>LSU AgCenter Rice Research Station</t>
  </si>
  <si>
    <t>LSU Center for Nat. Res. Economics &amp; Policy</t>
  </si>
  <si>
    <t>LSU Dept. of Agronomy</t>
  </si>
  <si>
    <t>LSU Dept. of Biological Engineering</t>
  </si>
  <si>
    <t>LSU Dept. of Environmental Science</t>
  </si>
  <si>
    <t>LSU Food Science Department</t>
  </si>
  <si>
    <t>LSU School for the Coast &amp; Environment</t>
  </si>
  <si>
    <t>LSU School of Renewable Nat. Resources</t>
  </si>
  <si>
    <t>LSU School of Veterinary Medicine</t>
  </si>
  <si>
    <t>Macomb County Planning and Economic Development</t>
  </si>
  <si>
    <t>Macomb County Public</t>
  </si>
  <si>
    <t>Macomb County Public Works Office</t>
  </si>
  <si>
    <t>Maine Research Internships for Teachers and Students</t>
  </si>
  <si>
    <t>Maine Seafood Network</t>
  </si>
  <si>
    <t>Marine &amp; Estuarine Graduate Student Association - University of Southern Mississippi</t>
  </si>
  <si>
    <t>Marine Advisory Program, School of Fisheries and Ocean Sciences, University of Alaska Fairbanks (UAF)</t>
  </si>
  <si>
    <t>Marine Biologcal Laboratory</t>
  </si>
  <si>
    <t>Marine Biological Laboratory</t>
  </si>
  <si>
    <t>Marine Ecosystems &amp; Management (MEAM)</t>
  </si>
  <si>
    <t>Marine Minerals Branch (BOEM)</t>
  </si>
  <si>
    <t>Marinetics Inc.</t>
  </si>
  <si>
    <t>Market Umbrella.org</t>
  </si>
  <si>
    <t>Martha's Vineyard Shellfish Group</t>
  </si>
  <si>
    <t>Mary C O’Keefe Cultural and Arts Center</t>
  </si>
  <si>
    <t>Maryland Association of Counties</t>
  </si>
  <si>
    <t>Maryland Department of Natural Resources, Natural Resources Information Center (MD DNR)</t>
  </si>
  <si>
    <t>Maryland Department of Natural Resources, Wildlife and Heritage Service (MD DNR)</t>
  </si>
  <si>
    <t>Massachusetts Department of Agricultural Resources</t>
  </si>
  <si>
    <t>Massachusetts Marine Invader Monitoring and Information Collaborative</t>
  </si>
  <si>
    <t>Mayflower Mill Elementary School</t>
  </si>
  <si>
    <t>McCoy’s River and Marsh Tours</t>
  </si>
  <si>
    <t>Metropolis Strategies</t>
  </si>
  <si>
    <t>Michigan Department of Environmental Qualitly (MI DEQ), Coastal Management Program (CMP)</t>
  </si>
  <si>
    <t>Michigan Department of Environmental Quality</t>
  </si>
  <si>
    <t>Michigan Department of Environmental Quality (MI DEQ), Great Lakes Areas of Concern Program</t>
  </si>
  <si>
    <t>Michigan Department of Environmental Quality (MI DEQ), Office of the Great Lakes</t>
  </si>
  <si>
    <t>Michigan Department of Environmental Quality (MI DEQ), Remediation and Redevelopment Division (RRD)</t>
  </si>
  <si>
    <t>Michigan Department of Environmental Quality (MI DEQ), Water Resources Division (WRD)</t>
  </si>
  <si>
    <t>Michigan Department of Natural Resources</t>
  </si>
  <si>
    <t>Michigan Department of Natural Resources (MI DNR), Fisheries Division</t>
  </si>
  <si>
    <t>Michigan Department of Natural Resources (MI DNR), Parks and Recreation Division</t>
  </si>
  <si>
    <t>Michigan Department of Natural Resources, Lake Huron Citizen's Fishery Advisory Committee</t>
  </si>
  <si>
    <t>Michigan Department of Transportation</t>
  </si>
  <si>
    <t>Michigan Environmental Health Association</t>
  </si>
  <si>
    <t>Michigan Natural Shorelines Partnership</t>
  </si>
  <si>
    <t>Michigan State University, Center for Water Sciecnes</t>
  </si>
  <si>
    <t>Michigan State University, Greening Michigan Institute</t>
  </si>
  <si>
    <t>Michigan Statewide Public Advisory Council</t>
  </si>
  <si>
    <t>Micronesia Challenge (MC)</t>
  </si>
  <si>
    <t>Midwest Koi and Pond Society</t>
  </si>
  <si>
    <t>Midwest Regional Climate Center</t>
  </si>
  <si>
    <t>Milwaukee County Parks Department</t>
  </si>
  <si>
    <t>Milwaukee Kayak Company</t>
  </si>
  <si>
    <t>Milwaukee Public Museum</t>
  </si>
  <si>
    <t>Milwaukee Public School System</t>
  </si>
  <si>
    <t>Milwaukee Riverkeeper</t>
  </si>
  <si>
    <t>Milwaukee Riverwalk</t>
  </si>
  <si>
    <t>Minerals Management Service</t>
  </si>
  <si>
    <t>Ministre du Development durable del’ Environment et des Parcus du Quebec</t>
  </si>
  <si>
    <t>Mississippi Agricultural and Forestry Experiment Station</t>
  </si>
  <si>
    <t>Mississippi Coastal Nature Destinations Group</t>
  </si>
  <si>
    <t>Mississippi Gulf Coast Community Design Studio</t>
  </si>
  <si>
    <t>Mississippi Gulf Coast Regional Convention &amp; Visitors Bureau</t>
  </si>
  <si>
    <t>Mississippi Power</t>
  </si>
  <si>
    <t>Mississippi Sandhill Crane National Wildlife Refuge</t>
  </si>
  <si>
    <t>Mississippi Sandhill Crane Refuge</t>
  </si>
  <si>
    <t>Mississippi Science Teachers Association</t>
  </si>
  <si>
    <t>MN (US DOC, NOAA, NWS)</t>
  </si>
  <si>
    <t>MN Department of Natural Resources</t>
  </si>
  <si>
    <t>MN Fire Department</t>
  </si>
  <si>
    <t>MN Lake Superior Coastal Program</t>
  </si>
  <si>
    <t>MN Parks and Recreation Department</t>
  </si>
  <si>
    <t>MN Pollution Control Agency</t>
  </si>
  <si>
    <t>Mobile Area Education Foundation</t>
  </si>
  <si>
    <t>Mobile Bay Convention &amp; Visitors Bureau</t>
  </si>
  <si>
    <t>Mobile Bay Kayak Fishing Association</t>
  </si>
  <si>
    <t>Mobile Bay National Estuary Program</t>
  </si>
  <si>
    <t>Mobile BayKeepers</t>
  </si>
  <si>
    <t>Mobile County Bee Keepers Association</t>
  </si>
  <si>
    <t>Mobile County Board of Education</t>
  </si>
  <si>
    <t>Mobile Gas Corporation</t>
  </si>
  <si>
    <t>Mobile Master Gardeners</t>
  </si>
  <si>
    <t>Monmouth County Tourism</t>
  </si>
  <si>
    <t>Montowese Bay Oysters</t>
  </si>
  <si>
    <t>Morgan State Estuarine Research Center</t>
  </si>
  <si>
    <t>Morning Star Fishermen</t>
  </si>
  <si>
    <t>Moss Point School District</t>
  </si>
  <si>
    <t>Motivatit Seafood Inc.</t>
  </si>
  <si>
    <t>MSU Dept. of Ag. Economics</t>
  </si>
  <si>
    <t>Municipality of Cabo Rojo, Puerto Rico</t>
  </si>
  <si>
    <t>Murderkill River Modeling Workgroup</t>
  </si>
  <si>
    <t>Museum of Science and Industry, Chicago</t>
  </si>
  <si>
    <t>Nat. Centers for Ocean &amp; Coastal Science</t>
  </si>
  <si>
    <t>National Center for Ecological Analysis and Synthesis (NCEAS)</t>
  </si>
  <si>
    <t>National Center for Smart Growth Research and Education</t>
  </si>
  <si>
    <t>National Education Association Foundation</t>
  </si>
  <si>
    <t>National Fish and Wildlife Foundation</t>
  </si>
  <si>
    <t>National Non-point Education for Municipal Officials (NEMO)</t>
  </si>
  <si>
    <t>National Park Service</t>
  </si>
  <si>
    <t>National Science Foundation (NSF) Research Experience for Undergraduates (REU)</t>
  </si>
  <si>
    <t>National Sea Grant Association</t>
  </si>
  <si>
    <t>National Sea Grant Library</t>
  </si>
  <si>
    <t>National Weather Service</t>
  </si>
  <si>
    <t>National Weather Service, Duluth, MN (US DOC, NWS)</t>
  </si>
  <si>
    <t>National Weather Service, Gray, Maine</t>
  </si>
  <si>
    <t>National Wetlands Research Center</t>
  </si>
  <si>
    <t>National Wildlife Research Centre, Environment Canada</t>
  </si>
  <si>
    <t>Natural Resources Conservation Service</t>
  </si>
  <si>
    <t>Natural Resources Research Institute</t>
  </si>
  <si>
    <t>Natural Resources Research Institute (UMD)</t>
  </si>
  <si>
    <t>Natural Resources Research Institute (UMN)</t>
  </si>
  <si>
    <t>Nelson Lagoon Tribal Council</t>
  </si>
  <si>
    <t>Neo/SCI Corporation</t>
  </si>
  <si>
    <t>New Hampshire Natural Heritage Bureau (NHNHB)</t>
  </si>
  <si>
    <t>New Hampshire Oyster Farmers</t>
  </si>
  <si>
    <t>New Hampshire Rivers Council</t>
  </si>
  <si>
    <t>New Hampshire Sea Grant Coastal Research Volunteers</t>
  </si>
  <si>
    <t>New Hampshire Steelhead Trout Farmers</t>
  </si>
  <si>
    <t>New Jersey Department of Environmental Protection, Division of Parks and Forestry</t>
  </si>
  <si>
    <t>New Jersey Natual Gas</t>
  </si>
  <si>
    <t>New Jersey Office of Emergency management</t>
  </si>
  <si>
    <t>New Jersey Sea Grant Consortium</t>
  </si>
  <si>
    <t>New Orleans BioDiesel Initiative</t>
  </si>
  <si>
    <t>New Orleans Fish House</t>
  </si>
  <si>
    <t>Newport Department of Civic Investment</t>
  </si>
  <si>
    <t>Newport Maritime Alliance</t>
  </si>
  <si>
    <t>Niantic River Watershed Nitrogen Group</t>
  </si>
  <si>
    <t>Nichols State University</t>
  </si>
  <si>
    <t>NJ Division of Travel and Tourism</t>
  </si>
  <si>
    <t>NJ Marine Educators Association</t>
  </si>
  <si>
    <t>NJ School Districts (many)</t>
  </si>
  <si>
    <t>NJ School-aged Child Care Coalition</t>
  </si>
  <si>
    <t>NJDEP</t>
  </si>
  <si>
    <t>NJSGC's member institutions</t>
  </si>
  <si>
    <t>NJSGC's member institutions.</t>
  </si>
  <si>
    <t>NOAA</t>
  </si>
  <si>
    <t>NOAA - Bay Watershed Education Training program</t>
  </si>
  <si>
    <t>NOAA Coastal Services Center</t>
  </si>
  <si>
    <t>NOAA Coastal Services Center, NOAA NMFS, Coastal Zone Management Program</t>
  </si>
  <si>
    <t>NOAA Coastal Storms Program</t>
  </si>
  <si>
    <t>NOAA College of Exploration</t>
  </si>
  <si>
    <t>NOAA Damage Assessment Office</t>
  </si>
  <si>
    <t>NOAA Fisheries</t>
  </si>
  <si>
    <t>NOAA Habitat Restoration Program</t>
  </si>
  <si>
    <t>NOAA Human Use Impacts Technical Working Group</t>
  </si>
  <si>
    <t>NOAA National Marine Sanctuaries</t>
  </si>
  <si>
    <t>NOAA National Marine Sanctuaries Program</t>
  </si>
  <si>
    <t>NOAA National Weather Service</t>
  </si>
  <si>
    <t>NOAA Northeast Fisheries Center</t>
  </si>
  <si>
    <t>NOAA Ocean Survey</t>
  </si>
  <si>
    <t>NOAA Regional Teams in the Gulf of Mexico (GOM) and South Atlantic (SA)</t>
  </si>
  <si>
    <t>NOAA Restoration Office</t>
  </si>
  <si>
    <t>NOAA Socioeconomic Division</t>
  </si>
  <si>
    <t>NOAA/NMFS/James J. Howard Marine Science Laboratory</t>
  </si>
  <si>
    <t>NOAA/NMFS/James J. Howard Marine Sciences Laboratory</t>
  </si>
  <si>
    <t>NOAA/OA program, CROAMP</t>
  </si>
  <si>
    <t>NOAA/PMEL</t>
  </si>
  <si>
    <t>Norco Community Development Corporation</t>
  </si>
  <si>
    <t>North Kingstown Chamber of Commerce</t>
  </si>
  <si>
    <t>North Kingstown Land Conservancy</t>
  </si>
  <si>
    <t>North Mobile County Middle School</t>
  </si>
  <si>
    <t>Northbrook Public Library</t>
  </si>
  <si>
    <t>Northeastern Illinois Invasive Plant Partnership (NIIPP)</t>
  </si>
  <si>
    <t>Northern Gulf Institute</t>
  </si>
  <si>
    <t>Northern Midwest ZNA</t>
  </si>
  <si>
    <t>Northwest Indiana Regional Planning Commission</t>
  </si>
  <si>
    <t>Northwestern Michigan College Great Lakes Water Studies Institute</t>
  </si>
  <si>
    <t>Northwestern Water Planning Alliance (NWPA)</t>
  </si>
  <si>
    <t>Nutria Control Program</t>
  </si>
  <si>
    <t>Ocean County Soil Conservation District</t>
  </si>
  <si>
    <t>Ocean State Aquaculture Association</t>
  </si>
  <si>
    <t>Office for Coastal Management (NOAA, NOS, OCM)</t>
  </si>
  <si>
    <t>Office of Community Development</t>
  </si>
  <si>
    <t>Office of Homeland Security and Env. Preparedness</t>
  </si>
  <si>
    <t>Office of State Parks</t>
  </si>
  <si>
    <t>Ohio Department of Natural Resources</t>
  </si>
  <si>
    <t>Ohr-O’Keefe Museum of Art</t>
  </si>
  <si>
    <t>Orange Beach Fishing Association</t>
  </si>
  <si>
    <t>Oregon State University, Department of Zoology (OSU)</t>
  </si>
  <si>
    <t>Oregon State University, Nuclear Engineering and Radiation Health Physics Department (OSU)</t>
  </si>
  <si>
    <t>Originz, LLC</t>
  </si>
  <si>
    <t>Orleans Levee District</t>
  </si>
  <si>
    <t>Outpost Natural Foods</t>
  </si>
  <si>
    <t>Oyster Restoration Workgroup</t>
  </si>
  <si>
    <t>Oyster Task Force</t>
  </si>
  <si>
    <t>P&amp;J Oyster Co.</t>
  </si>
  <si>
    <t>Pacific Institute</t>
  </si>
  <si>
    <t>Para la Naturaleza, Puerto Rico</t>
  </si>
  <si>
    <t>Park Pet Shop</t>
  </si>
  <si>
    <t>Parker's Central Park</t>
  </si>
  <si>
    <t>Partnership for the Saginaw Watershed</t>
  </si>
  <si>
    <t>Pascagoula School District</t>
  </si>
  <si>
    <t>Pemaquid Mussel Farms</t>
  </si>
  <si>
    <t>Peotone Pet Food and Supply</t>
  </si>
  <si>
    <t>PJM</t>
  </si>
  <si>
    <t>Plaquemines Parish CZM Committee</t>
  </si>
  <si>
    <t>PNC Foundation</t>
  </si>
  <si>
    <t>Pontchartrain Blue Crab</t>
  </si>
  <si>
    <t>Ports Association of Louisiana</t>
  </si>
  <si>
    <t>Prairie Research Institute</t>
  </si>
  <si>
    <t>R/V Gulf Challenger</t>
  </si>
  <si>
    <t>Recreation and Tourism</t>
  </si>
  <si>
    <t>Recreational Fishing Research Institute</t>
  </si>
  <si>
    <t>Red’s Garden Center and Fireplace</t>
  </si>
  <si>
    <t>Reef Watch Hawaii</t>
  </si>
  <si>
    <t>REGENTS OF THE UNIVERSITY OF CALIFORNIA LOS ANGELES, LAW SCHOOL</t>
  </si>
  <si>
    <t>Renewable Oil International LLC</t>
  </si>
  <si>
    <t>Rhode Island Builders Association</t>
  </si>
  <si>
    <t>Rhode Island Nursery &amp; Landscaping Association</t>
  </si>
  <si>
    <t>Rhode Island Realtors Association</t>
  </si>
  <si>
    <t>Rhode Island Whelk Fishermen's Association</t>
  </si>
  <si>
    <t>Richard Stockton College of NJ</t>
  </si>
  <si>
    <t>River Edge Nature Center</t>
  </si>
  <si>
    <t>Riverview High School</t>
  </si>
  <si>
    <t>Ron Hyatt Environmental Center</t>
  </si>
  <si>
    <t>Rudy's Bait Shop</t>
  </si>
  <si>
    <t>Rutgers</t>
  </si>
  <si>
    <t>Rutgers University, Department of Earth and Planetary Sciences</t>
  </si>
  <si>
    <t>Rutgers, The State University of New Jersey</t>
  </si>
  <si>
    <t>S.C. Sea Grant Extension Program</t>
  </si>
  <si>
    <t>SACNAS (Society of the Advancement of Chicanos and Native American in Science)</t>
  </si>
  <si>
    <t>Sagamore-Hampton Golf Club</t>
  </si>
  <si>
    <t>Saginaw Valley State University</t>
  </si>
  <si>
    <t>Salt Pond's Coalition</t>
  </si>
  <si>
    <t>Sandy Hook Laboratory (NOAA)</t>
  </si>
  <si>
    <t>Sassafras Waterkeeper</t>
  </si>
  <si>
    <t>Satlantic, Inc.</t>
  </si>
  <si>
    <t>School of Fisheries and Ocean Sciences, University of Alaska Fairbanks (UAF)</t>
  </si>
  <si>
    <t>School of Nat. Resources</t>
  </si>
  <si>
    <t>Sea Engineering, Inc.</t>
  </si>
  <si>
    <t>Seafood Marketing and Promotion Board</t>
  </si>
  <si>
    <t>Seedco Financial Inc.</t>
  </si>
  <si>
    <t>Sempra Energy</t>
  </si>
  <si>
    <t>Shaw Coastal</t>
  </si>
  <si>
    <t>Shell Oil and Exploration Co.</t>
  </si>
  <si>
    <t>Ship to Shore Co.</t>
  </si>
  <si>
    <t>Shore Thing Shellfish</t>
  </si>
  <si>
    <t>Siegle Bait &amp; Tackle</t>
  </si>
  <si>
    <t>Sierra Club New Orleans Chapter</t>
  </si>
  <si>
    <t>Signal International</t>
  </si>
  <si>
    <t>Simon Fraser University</t>
  </si>
  <si>
    <t>Sitka Sound Science Center</t>
  </si>
  <si>
    <t>SmartHome America</t>
  </si>
  <si>
    <t>SmithGroupJJR</t>
  </si>
  <si>
    <t>Smithsonian Institution (SI), Smithsonian Environmental Research Center</t>
  </si>
  <si>
    <t>South Carolina Marine Resources Center (state) (government)</t>
  </si>
  <si>
    <t>South Mobile County Tourism Authority</t>
  </si>
  <si>
    <t>Southeast LA Flood Protection Authority</t>
  </si>
  <si>
    <t>Southeast Watershed Alliance</t>
  </si>
  <si>
    <t>Southeast Wisconsin Watershed Trust (Sweet Water)</t>
  </si>
  <si>
    <t>Southern Div. American Fisheries Society (AFS)</t>
  </si>
  <si>
    <t>Southern Mississippi Planning and Development District</t>
  </si>
  <si>
    <t>Southwest Florida Regional Planning Council</t>
  </si>
  <si>
    <t>Spanish Institute of Oceanography (IEO)</t>
  </si>
  <si>
    <t>Sparks Marketing</t>
  </si>
  <si>
    <t>Sprout Home</t>
  </si>
  <si>
    <t>SPT Offshore</t>
  </si>
  <si>
    <t>St. Bernard Parish CZM Committee</t>
  </si>
  <si>
    <t>St. Charles Parish CZM Committee</t>
  </si>
  <si>
    <t>St. John Parish CZM Committee</t>
  </si>
  <si>
    <t>St. Norbert College</t>
  </si>
  <si>
    <t>St. Tammany Env. Services Committee</t>
  </si>
  <si>
    <t>State University of New York College at Oneonta (SUNY)</t>
  </si>
  <si>
    <t>Stephenson Strategic Communications</t>
  </si>
  <si>
    <t>Stony Brook University</t>
  </si>
  <si>
    <t>Stormwater Pollution and Prevention Plan Steering Committee (UMD)</t>
  </si>
  <si>
    <t>Sunrise Food and Liquor</t>
  </si>
  <si>
    <t>Superior Public Museums</t>
  </si>
  <si>
    <t>Susquehanna River Basin Commission</t>
  </si>
  <si>
    <t>Sussex County Association of Towns</t>
  </si>
  <si>
    <t>Sussex County Council</t>
  </si>
  <si>
    <t>Sussex Economic Development Action Committee</t>
  </si>
  <si>
    <t>Taylor Seafood Inc.</t>
  </si>
  <si>
    <t>TerrAqua Environmental Science and Policy LLC</t>
  </si>
  <si>
    <t>Tetra Tech Inc.</t>
  </si>
  <si>
    <t>Texas A&amp;M University</t>
  </si>
  <si>
    <t>Texas AgriLife Research</t>
  </si>
  <si>
    <t>Texas Sea Grant College Program</t>
  </si>
  <si>
    <t>Texas, Louisiana, Mississippi-Alabama, Georgia, North Carolina, South Carolina and Puerto Rico Sea Grant</t>
  </si>
  <si>
    <t>The Angler's Outlet</t>
  </si>
  <si>
    <t>The Catholic University of America</t>
  </si>
  <si>
    <t>The City of Mobile, AL</t>
  </si>
  <si>
    <t>The Farallon Institute</t>
  </si>
  <si>
    <t>The Franklin Environmental Group, Ltd.</t>
  </si>
  <si>
    <t>The Johnny Oyster Seed Company</t>
  </si>
  <si>
    <t>The McIllhenny Co.</t>
  </si>
  <si>
    <t>The Mississippi Bar</t>
  </si>
  <si>
    <t>The Nature Conservancy of Connecticut (TNC)</t>
  </si>
  <si>
    <t>The Nature Conservency of Hawaii</t>
  </si>
  <si>
    <t>The Natures Conservancy</t>
  </si>
  <si>
    <t>The Outdoorsman Sport Shop</t>
  </si>
  <si>
    <t>The Stewardship Network: New England</t>
  </si>
  <si>
    <t>The Water Institute of the Gulf</t>
  </si>
  <si>
    <t>Tidewater Chapter of American Fisheries Society</t>
  </si>
  <si>
    <t>Tidewater Industries</t>
  </si>
  <si>
    <t>Tippecanoe County Parks</t>
  </si>
  <si>
    <t>TMDL Assessment Team</t>
  </si>
  <si>
    <t>To be determined</t>
  </si>
  <si>
    <t>Tony’s Seafood</t>
  </si>
  <si>
    <t>Town of Bowers Beach, DE</t>
  </si>
  <si>
    <t>Town of Dauphin Island</t>
  </si>
  <si>
    <t>Town of Epping, NH</t>
  </si>
  <si>
    <t>Town of Grand Isle CZM Committee</t>
  </si>
  <si>
    <t>Town of Hampton Falls, NH</t>
  </si>
  <si>
    <t>Town of Hampton, NH</t>
  </si>
  <si>
    <t>Town of Jean Lafitte CZM Committee</t>
  </si>
  <si>
    <t>Town of Laurel, DE</t>
  </si>
  <si>
    <t>Town of Raymond, NH</t>
  </si>
  <si>
    <t>Travel Tender</t>
  </si>
  <si>
    <t>Tulane Water Resources Institute</t>
  </si>
  <si>
    <t>Tuskegee University</t>
  </si>
  <si>
    <t>Twin Parish Port Commission</t>
  </si>
  <si>
    <t>U. S. Coast Guard Auxiliary</t>
  </si>
  <si>
    <t>U.S. ACE.-New Orleans Dist.</t>
  </si>
  <si>
    <t>U.S. Coast Guard</t>
  </si>
  <si>
    <t>U.S. Fish and Wildlife Service</t>
  </si>
  <si>
    <t>U.S. Geological Survey</t>
  </si>
  <si>
    <t>U.S. Representative Ami Bera - California</t>
  </si>
  <si>
    <t>U.S. Representative Carol Shea-Porter - New Hampshire</t>
  </si>
  <si>
    <t>U.S. Representative Matt Cartwright - Pennsylvania</t>
  </si>
  <si>
    <t>U.S. Senator Edward Markey - Massachusetts</t>
  </si>
  <si>
    <t>U.S. Senator Jack Reed - Rhode Island</t>
  </si>
  <si>
    <t>United States Department of Agriculture, Natural Resources Conservation Service</t>
  </si>
  <si>
    <t>United States Environmental Protection Agency Gulf of Mexico Program</t>
  </si>
  <si>
    <t>United States Fish and Wildlife Service, Daphne Field Office</t>
  </si>
  <si>
    <t>United States Geological Survey</t>
  </si>
  <si>
    <t>United States National Park Service Gulf Islands National Seashore</t>
  </si>
  <si>
    <t>Univerisy of Minnesota, Duluth</t>
  </si>
  <si>
    <t>Universidad Metropolitana, San Juan, Puerto Rico</t>
  </si>
  <si>
    <t>University of Connecticut, School of Engineering</t>
  </si>
  <si>
    <t>University of Connecticut, School of Nursing</t>
  </si>
  <si>
    <t>University of Florida (UF), National Sea Grant Law Center</t>
  </si>
  <si>
    <t>University of Florida IFAS</t>
  </si>
  <si>
    <t>University of Georgia</t>
  </si>
  <si>
    <t>University of Hawaii at Hilo, Departments of Psychology and Biology</t>
  </si>
  <si>
    <t>University of Hawaii at Manoa, Department of Economics (UHM)</t>
  </si>
  <si>
    <t>University of Hawaii at Manoa, Department of Geography</t>
  </si>
  <si>
    <t>University of Hawaii at Manoa, Department of Microbiology (UHM)</t>
  </si>
  <si>
    <t>University of Hawaii at Manoa, Department of Oceanography (UHM)</t>
  </si>
  <si>
    <t>University of Hawaii at Manoa, Department of Oeanography (UHM)</t>
  </si>
  <si>
    <t>University of Hawaii at Manoa, Joint Institute for Marine and Atmospheric Research (UHM)</t>
  </si>
  <si>
    <t>University of Hawaii Sea Grant College Program, Hanauma Bay Education Program</t>
  </si>
  <si>
    <t>University of Hawaii, Kauai Community College</t>
  </si>
  <si>
    <t>University of Illinois, Chicago</t>
  </si>
  <si>
    <t>University of Illinois, College of Engineering</t>
  </si>
  <si>
    <t>University of Maryland Biotechnology Institute, Center of Marine Biotechnology (UMD)</t>
  </si>
  <si>
    <t>University of Maryland Center for Environmental Science (UMD)</t>
  </si>
  <si>
    <t>University of Maryland Center for Environmental Science, Appalachian Laboratory</t>
  </si>
  <si>
    <t>University of Maryland Center for Environmental Science, Chesapeake Biological Laboratory</t>
  </si>
  <si>
    <t>University of Maryland Center for Environmental Science, Horn Point Laboratory</t>
  </si>
  <si>
    <t>University of Maryland Center for Environmental Science, Horn Point Laboratory (UMD)</t>
  </si>
  <si>
    <t>University of Maryland College Park (UMCP)</t>
  </si>
  <si>
    <t>University of Maryland College Park (UMCP), Department of Sociology</t>
  </si>
  <si>
    <t>University of Maryland College Park (UMCP), Sea Grant Extension</t>
  </si>
  <si>
    <t>University of Maryland College Park, Global Land Cover Facility</t>
  </si>
  <si>
    <t>University of Maryland, Baltimore</t>
  </si>
  <si>
    <t>University of Maryland, Climates Information Responding to Users Needs (CIRUN)</t>
  </si>
  <si>
    <t>University of Massachusetts, Boston</t>
  </si>
  <si>
    <t>University of Michigan (UM), Atmospheric Ocean and Space Sciences</t>
  </si>
  <si>
    <t>University of Michigan (UM), Center for Engineering Diversity and Outreach</t>
  </si>
  <si>
    <t>University of Michigan (UM), Cooperative Institute for Limnology and Ecosystems Research (CILER)</t>
  </si>
  <si>
    <t>University of Michigan (UM), Graham Institute</t>
  </si>
  <si>
    <t>University of Michigan (UM), School of Natural Resources and Environment (SNRE)</t>
  </si>
  <si>
    <t>University of Michigan (UM), Water Center</t>
  </si>
  <si>
    <t>University of Minnesota</t>
  </si>
  <si>
    <t>University Of Minnesota Duluth</t>
  </si>
  <si>
    <t>University of Minnesota Duluth, Department of Civil Enginering (UMD)</t>
  </si>
  <si>
    <t>University of Minnesota Extension Service (UMN), University of Minnesota, Duluth</t>
  </si>
  <si>
    <t>University of Minnesota, Duluth</t>
  </si>
  <si>
    <t>University of Minnesota, Duluth, Department of Civil Engineering (UMD)</t>
  </si>
  <si>
    <t>University of MN Alumni Association</t>
  </si>
  <si>
    <t>University of MN Alumni Association, University of MN Duluth</t>
  </si>
  <si>
    <t>University of MN Duluth</t>
  </si>
  <si>
    <t>University of MN Extension Service</t>
  </si>
  <si>
    <t>University of Montana (UMT)</t>
  </si>
  <si>
    <t>University of New Hampshire, School of Marine Science and Ocean Engineering (UNH SMSOE)</t>
  </si>
  <si>
    <t>University of Pennsylvania</t>
  </si>
  <si>
    <t>University of Puerto Rico, Bayamon</t>
  </si>
  <si>
    <t>University of Rhode Island Business School</t>
  </si>
  <si>
    <t>University of Rhode Island, Landscape Architecture Program</t>
  </si>
  <si>
    <t>University of South Alabama</t>
  </si>
  <si>
    <t>University of South Florida</t>
  </si>
  <si>
    <t>University of Texas, Port Aransas (UTPA)</t>
  </si>
  <si>
    <t>University of Vermont Department of Plant and Soil Sciences (UVM PSS)</t>
  </si>
  <si>
    <t>University of Wisconsin, Green Bay</t>
  </si>
  <si>
    <t>University of Wisconsin, Manitowoc</t>
  </si>
  <si>
    <t>University of Wisconsin, Whitewater</t>
  </si>
  <si>
    <t>Unv. of Missouri</t>
  </si>
  <si>
    <t>Uppsala University</t>
  </si>
  <si>
    <t>Urbana School District</t>
  </si>
  <si>
    <t>US Army Corps of Engineers</t>
  </si>
  <si>
    <t>US Army Corps of Engineers Wilmington District 69</t>
  </si>
  <si>
    <t>US Army Corps of Engineers, Planning Division, Baltimore</t>
  </si>
  <si>
    <t>US Environmental Protection Agency</t>
  </si>
  <si>
    <t>US Environmental Protection Agency (US EPA), Great Lakes National Program Office</t>
  </si>
  <si>
    <t>US Environmental Protection Agency, Office of Research and Development EnviroAtlas</t>
  </si>
  <si>
    <t>US EPA Mid Continent Research Laboratory</t>
  </si>
  <si>
    <t>US Geological Survey</t>
  </si>
  <si>
    <t>Vadnais Lakes Area Water Management Organization </t>
  </si>
  <si>
    <t>Vermont Business Environmental Partnership</t>
  </si>
  <si>
    <t>Vermont Water Resources and Lake Studies Center</t>
  </si>
  <si>
    <t>Versar, Inc.</t>
  </si>
  <si>
    <t>Vet's Live Bait &amp; Tackle</t>
  </si>
  <si>
    <t>Vilas County Land and Conservation</t>
  </si>
  <si>
    <t>Village of (O)uzinkie</t>
  </si>
  <si>
    <t>Village of Ouzinkie</t>
  </si>
  <si>
    <t>VILLAGE OF YONA</t>
  </si>
  <si>
    <t>Virginia Cooperative Fish and Wildlife Research Unit</t>
  </si>
  <si>
    <t>Virginia Institute of Marine Science Eastern Shore Laboratory</t>
  </si>
  <si>
    <t>Virginia Tech University</t>
  </si>
  <si>
    <t>Waldemar Nelson Inc.</t>
  </si>
  <si>
    <t>Walleyes Unlimited USA</t>
  </si>
  <si>
    <t>Wallingford Imaging Systems (Industry and Business)</t>
  </si>
  <si>
    <t>Walter Anderson Museum of Art</t>
  </si>
  <si>
    <t>Waquoit Bay National Estuarine Research Reserve</t>
  </si>
  <si>
    <t>Warnell School</t>
  </si>
  <si>
    <t>Warren Pinnacle Consulting</t>
  </si>
  <si>
    <t>Washington County Regional Planning Council</t>
  </si>
  <si>
    <t>Water Action Volunteers</t>
  </si>
  <si>
    <t>Water and Environmental Research Center, University of Alaska Fairbanks (UAF)</t>
  </si>
  <si>
    <t>Watershed Center Grand Traverse Bay</t>
  </si>
  <si>
    <t>Weeks Bay Foundation</t>
  </si>
  <si>
    <t>Weeks Marine, Inc.</t>
  </si>
  <si>
    <t>West Virginia Division of Natural Resources</t>
  </si>
  <si>
    <t>Westerly Chamber of Commerce</t>
  </si>
  <si>
    <t>Westerly Land Trust</t>
  </si>
  <si>
    <t>Westrec Marinas (Chicago Harbors)</t>
  </si>
  <si>
    <t>Whiskey Creek Oyster Hatchery</t>
  </si>
  <si>
    <t>Wild Ocean Aquaculture LLC</t>
  </si>
  <si>
    <t>Willy Street Co-op</t>
  </si>
  <si>
    <t>Wilmette Pet Center</t>
  </si>
  <si>
    <t>Wilms Hook, Line, &amp; Sinker</t>
  </si>
  <si>
    <t>Wisconsin Department of Natural Resources</t>
  </si>
  <si>
    <t>Wisconsin Department of Public Instruction</t>
  </si>
  <si>
    <t>Wisconsin Green Industry Association</t>
  </si>
  <si>
    <t>Wolf Ridge Environmental Learning Center </t>
  </si>
  <si>
    <t>Wonder Lake Homeowners Association</t>
  </si>
  <si>
    <t>Woods Hole Marine Policy Center</t>
  </si>
  <si>
    <t>Woods Hole Oceanographc Institution</t>
  </si>
  <si>
    <t>Woods Hole Oceanographic Institution</t>
  </si>
  <si>
    <t>World Aquaculture Society</t>
  </si>
  <si>
    <t>Xiamen University</t>
  </si>
  <si>
    <t>Yale Center for Coastal Watershed Systems</t>
  </si>
  <si>
    <t>Zion-Benton Township High School</t>
  </si>
  <si>
    <t>PROG. NAME</t>
  </si>
  <si>
    <t>PROJECT NO.</t>
  </si>
  <si>
    <t>PROJECT TITLE</t>
  </si>
  <si>
    <t>PI NAMES</t>
  </si>
  <si>
    <t>Do the yearly totals on the T.O.C. page equal the totals listed on each 90-2 tab?</t>
  </si>
  <si>
    <t>Does every project have at least one code?</t>
  </si>
  <si>
    <t>Project no.</t>
  </si>
  <si>
    <t>Do all projects have at least one focus area?</t>
  </si>
  <si>
    <t>first letter A,C,E,M,P, or R?</t>
  </si>
  <si>
    <t>Each project has a unique no?</t>
  </si>
  <si>
    <t>the first management project</t>
  </si>
  <si>
    <t>Does each research project have a Data Sharing Plan?</t>
  </si>
  <si>
    <t>Abstract present?</t>
  </si>
  <si>
    <t>Is the SG Director the first PI of first M project?</t>
  </si>
  <si>
    <t>`</t>
  </si>
  <si>
    <t>CLASSIFICATION CODES</t>
  </si>
  <si>
    <t>"190-Other" code avoided?</t>
  </si>
  <si>
    <t>"Future competed" coded with 171?</t>
  </si>
  <si>
    <t>Project ID</t>
  </si>
  <si>
    <t>Partner (unscrubbed)</t>
  </si>
  <si>
    <t>Percent Research (Federal)</t>
  </si>
  <si>
    <t>Percent Research (Fed+Match)</t>
  </si>
  <si>
    <t>Percent Management (Federal)</t>
  </si>
  <si>
    <t>Legitimate Existing Partner?</t>
  </si>
  <si>
    <t>Legitimate new partner?</t>
  </si>
  <si>
    <t>total number of errors:</t>
  </si>
  <si>
    <t>Number of errors in Partners (click number to see details)</t>
  </si>
  <si>
    <t>PARTNER (core name)</t>
  </si>
  <si>
    <t>Number of errors in Focus Areas (click number to see details)</t>
  </si>
  <si>
    <t>SPREADSHEET VALIDATION</t>
  </si>
  <si>
    <t>Back to main validation tab</t>
  </si>
  <si>
    <t>Well-formed Scale?</t>
  </si>
  <si>
    <t>Well-formed Type?</t>
  </si>
  <si>
    <t>EXISTING PIER PARTNER ID</t>
  </si>
  <si>
    <t>Program name selected from drop-down list?</t>
  </si>
  <si>
    <t>TOTAL REQUEST SAME AS SF-424?</t>
  </si>
  <si>
    <t>IV.  AFTER VALIDATION, SAVE THE ENTIRE SPREADSHEET, AND ATTACH IT TO YOUR OMNIBUS APPLICATION PACKAGE AS AN</t>
  </si>
  <si>
    <t>III.  WHEN ALL DATA IS ENTERED, GO TO THE "Validation results" TAB and click "Validate". Examine the entire validation</t>
  </si>
  <si>
    <t>spreadsheet. If any red squares appear anywhere, this indicates a likely error. Correct the error (ON THE ORIGINAL 90-2 tab</t>
  </si>
  <si>
    <t>OR THE TABLE OF CONTENTS TAB!). If any yellow squares appear, this indicates a possible error. Double check the data on the</t>
  </si>
  <si>
    <t>original tab and correct if it's a mistake. Validation is complete when you have removed all the red squares.</t>
  </si>
  <si>
    <t>Project</t>
  </si>
  <si>
    <t>FIX</t>
  </si>
  <si>
    <t>#proj no errors</t>
  </si>
  <si>
    <t>Focus Area as Entered</t>
  </si>
  <si>
    <t># errors</t>
  </si>
  <si>
    <t>Focus Area from lookup table - do they match?</t>
  </si>
  <si>
    <r>
      <t xml:space="preserve">Name format?
</t>
    </r>
    <r>
      <rPr>
        <sz val="8"/>
        <color theme="1"/>
        <rFont val="Calibri"/>
        <family val="2"/>
        <scheme val="minor"/>
      </rPr>
      <t>First Last
First M. Last
First Middle Last
(not Last, First)
(no "Dr", etc)</t>
    </r>
  </si>
  <si>
    <t>Mouse-over the headers below to see more information.</t>
  </si>
  <si>
    <r>
      <t xml:space="preserve">Match </t>
    </r>
    <r>
      <rPr>
        <u/>
        <sz val="11"/>
        <color theme="1"/>
        <rFont val="Calibri"/>
        <family val="2"/>
        <scheme val="minor"/>
      </rPr>
      <t>&gt;</t>
    </r>
    <r>
      <rPr>
        <sz val="11"/>
        <color theme="1"/>
        <rFont val="Calibri"/>
        <family val="2"/>
        <scheme val="minor"/>
      </rPr>
      <t xml:space="preserve">50%, overall and each year? </t>
    </r>
  </si>
  <si>
    <t># errors
(in red)</t>
  </si>
  <si>
    <t>FOCUS AREA</t>
  </si>
  <si>
    <t>Name</t>
  </si>
  <si>
    <t>Scale</t>
  </si>
  <si>
    <t>Type</t>
  </si>
  <si>
    <t>Tribal</t>
  </si>
  <si>
    <t>City of Rochester, NH</t>
  </si>
  <si>
    <t>Unknown2</t>
  </si>
  <si>
    <t>New England Reptile</t>
  </si>
  <si>
    <t>New Hampshire Community Seafood</t>
  </si>
  <si>
    <t>Taylor Lobster</t>
  </si>
  <si>
    <t>Town of Brentwood, NH</t>
  </si>
  <si>
    <t>Town of Stratham, NH</t>
  </si>
  <si>
    <t>filename:</t>
  </si>
  <si>
    <t>Northeast Fishery Sector XI</t>
  </si>
  <si>
    <t>Northeast Fishery Sector XII</t>
  </si>
  <si>
    <t>PD named correctly, with code 180 and proj no. M/?</t>
  </si>
  <si>
    <t>Literacy codes 230-233 avoided?</t>
  </si>
  <si>
    <t>023 Remediation</t>
  </si>
  <si>
    <t>updated</t>
  </si>
  <si>
    <t>Benton County, OR</t>
  </si>
  <si>
    <t>Bonneville Power Administration (BPA)</t>
  </si>
  <si>
    <t>California Academy of Sciences Steinhart Aquarium</t>
  </si>
  <si>
    <t>California Current Acidification Network (C-CAN)</t>
  </si>
  <si>
    <t>Central Lincoln People's Utility District</t>
  </si>
  <si>
    <t>Central Oregon Coast NOW</t>
  </si>
  <si>
    <t>Central Washington University</t>
  </si>
  <si>
    <t>Charleston Marina, OR</t>
  </si>
  <si>
    <t>City of Albany, OR</t>
  </si>
  <si>
    <t>City of Coburg, OR</t>
  </si>
  <si>
    <t>City of Cottage Grove, OR</t>
  </si>
  <si>
    <t>City of Creswell, OR</t>
  </si>
  <si>
    <t>City of Dallas, OR</t>
  </si>
  <si>
    <t>City of Junction City, OR</t>
  </si>
  <si>
    <t>City of Monroe, OR</t>
  </si>
  <si>
    <t>City of Newberg, OR</t>
  </si>
  <si>
    <t>City of Newport, OR</t>
  </si>
  <si>
    <t>City of Scio, OR</t>
  </si>
  <si>
    <t>City of Sodaville, OR</t>
  </si>
  <si>
    <t>City of Sweet Home, OR</t>
  </si>
  <si>
    <t>City of Tangent, OR</t>
  </si>
  <si>
    <t>City of Veneta, OR</t>
  </si>
  <si>
    <t>Clatsop County Planning Commission</t>
  </si>
  <si>
    <t>Columbia-Pacific Economic Development District</t>
  </si>
  <si>
    <t>Coos Bay City Dock</t>
  </si>
  <si>
    <t>EarthScope</t>
  </si>
  <si>
    <t>Eddyville Charter School</t>
  </si>
  <si>
    <t>Education Northwest</t>
  </si>
  <si>
    <t>Embarcadero Marina (Newport)</t>
  </si>
  <si>
    <t>Friends of Tryon Creek</t>
  </si>
  <si>
    <t>George Fox University</t>
  </si>
  <si>
    <t>Georgia-Pacific</t>
  </si>
  <si>
    <t>Green Girl Land Development Solutions LLC</t>
  </si>
  <si>
    <t>Heceta Head Coastal Conference</t>
  </si>
  <si>
    <t>High Desert Museum</t>
  </si>
  <si>
    <t>Institute of Natural Resources</t>
  </si>
  <si>
    <t>Jan Eliot, Stone Soup Comics</t>
  </si>
  <si>
    <t>Lane County Council of Governments</t>
  </si>
  <si>
    <t>Lebanon Community School District</t>
  </si>
  <si>
    <t>Lincoln Soil and Water Conservation District</t>
  </si>
  <si>
    <t>Linn County, OR</t>
  </si>
  <si>
    <t>Marine Technology Society--Oregon Section</t>
  </si>
  <si>
    <t>Midwater Trawlers Cooperative</t>
  </si>
  <si>
    <t>National Earthquake Hazards Reduction Program (NEHRP)</t>
  </si>
  <si>
    <t>Near Space Corporation</t>
  </si>
  <si>
    <t>Neskowin Coastal Hazards Committee</t>
  </si>
  <si>
    <t>Newport Sea Lion Docks Foundation</t>
  </si>
  <si>
    <t>North Carolina University Aquaculture Extension</t>
  </si>
  <si>
    <t>Oregon Aquaculture Association</t>
  </si>
  <si>
    <t>Oregon Coast Regional STEM Education Center</t>
  </si>
  <si>
    <t>Oregon Department of Administrative Services</t>
  </si>
  <si>
    <t>Oregon Department of Justice</t>
  </si>
  <si>
    <t>Oregon Forest Resources Institute</t>
  </si>
  <si>
    <t>Oregon Health Authority</t>
  </si>
  <si>
    <t>Oregon Office of Emergency Management</t>
  </si>
  <si>
    <t>Oregon State Treasury</t>
  </si>
  <si>
    <t>Oregon State University, Office of Precollege Programs</t>
  </si>
  <si>
    <t>Oregon State University, PROMISE Program</t>
  </si>
  <si>
    <t>OSU College of Earth, Oceanic and Atmospheric Sciences (CEOAS)</t>
  </si>
  <si>
    <t>OSU Marine Resource Management Program</t>
  </si>
  <si>
    <t>Pacific Northwest Marine Aquarium Society</t>
  </si>
  <si>
    <t>Pacific Salmon Commission</t>
  </si>
  <si>
    <t>Pier 39 - Astoria</t>
  </si>
  <si>
    <t>Pillar Point Harbor San Mateo County Harbor District</t>
  </si>
  <si>
    <t>Port of Astoria</t>
  </si>
  <si>
    <t>Salmon Drift Creek Watershed Council</t>
  </si>
  <si>
    <t>Saturday Academy</t>
  </si>
  <si>
    <t>South Santiam Watershed Council</t>
  </si>
  <si>
    <t>Tanger Outlets</t>
  </si>
  <si>
    <t>Tillamook Bay Community College</t>
  </si>
  <si>
    <t>Tillamook Bay Watershed Council</t>
  </si>
  <si>
    <t>Tillamook Creamery Association</t>
  </si>
  <si>
    <t>Tillamook Estuaries Partnership</t>
  </si>
  <si>
    <t>Tillamook School District</t>
  </si>
  <si>
    <t>Toledo School District</t>
  </si>
  <si>
    <t>UNAVCO</t>
  </si>
  <si>
    <t>Universal Studios</t>
  </si>
  <si>
    <t>University of Portland</t>
  </si>
  <si>
    <t>Vernier Software &amp; Technology</t>
  </si>
  <si>
    <t>Warrenton High Fisheries, Incorporated</t>
  </si>
  <si>
    <t>Warrenton Marina/Hammond Marina</t>
  </si>
  <si>
    <t>West Coast Ocean Acidification and Hypoxia Science Panel</t>
  </si>
  <si>
    <t>Willamette University</t>
  </si>
  <si>
    <t>Beaufort County (SC) Planning Department</t>
  </si>
  <si>
    <t>Bureau of Ocean Energy Management</t>
  </si>
  <si>
    <t>Camden County High School</t>
  </si>
  <si>
    <t>Cape Hatteras Secondary School</t>
  </si>
  <si>
    <t>Carolina Feeds</t>
  </si>
  <si>
    <t>City of Oswego</t>
  </si>
  <si>
    <t>Cotton, Inc</t>
  </si>
  <si>
    <t>Currituck County Cooperative Extension</t>
  </si>
  <si>
    <t>Dare County Board of Education</t>
  </si>
  <si>
    <t>Discover Diving</t>
  </si>
  <si>
    <t>Dock to Dish</t>
  </si>
  <si>
    <t>Eastern Carolina Artificial Reef Association</t>
  </si>
  <si>
    <t>Elizabeth State University</t>
  </si>
  <si>
    <t>GEI Consultants</t>
  </si>
  <si>
    <t>Harris Teeter</t>
  </si>
  <si>
    <t>Henderson, NY</t>
  </si>
  <si>
    <t>Jeffery's Seafood</t>
  </si>
  <si>
    <t>Lewiston-Porter High School</t>
  </si>
  <si>
    <t>Long Island Marine Contractors Association</t>
  </si>
  <si>
    <t>Marine Recreational Information Program</t>
  </si>
  <si>
    <t>Mid-Hudson Area Independent Living Centers</t>
  </si>
  <si>
    <t>N.C. Beach, Inlet, and Waterways Association</t>
  </si>
  <si>
    <t>NC Office of the Governor</t>
  </si>
  <si>
    <t>New York Natural Heritage Program</t>
  </si>
  <si>
    <t>NOAA Beaufort Laboratory</t>
  </si>
  <si>
    <t>NOAA Center for Coastal Fisheries and Habitat Research</t>
  </si>
  <si>
    <t>NOAA Fisheries Office of Protected Resources</t>
  </si>
  <si>
    <t>North Carolina Farm Bureau Federation</t>
  </si>
  <si>
    <t>North Carolina Geospatial &amp; Technology Management Office</t>
  </si>
  <si>
    <t>North Carolina National Estuarine Research Reserve</t>
  </si>
  <si>
    <t>North Carolina Research Reserve</t>
  </si>
  <si>
    <t>North Carolina Seafood Processing Industry</t>
  </si>
  <si>
    <t>North Carolina State of Practice Committee</t>
  </si>
  <si>
    <t>Northeast Americans with Disabilities Act Center</t>
  </si>
  <si>
    <t>Onandaga County</t>
  </si>
  <si>
    <t>O'Neal's Sea Harvest</t>
  </si>
  <si>
    <t>Pacific Islands Fisheries Science Center</t>
  </si>
  <si>
    <t>Representative Sam Far's Congressional Office</t>
  </si>
  <si>
    <t>Resort Realty</t>
  </si>
  <si>
    <t>SC Fishing Tournament</t>
  </si>
  <si>
    <t>Scriba, NY</t>
  </si>
  <si>
    <t>Senaca Park Zoo</t>
  </si>
  <si>
    <t>Sodus, NY</t>
  </si>
  <si>
    <t>The Elizabethan Gardens</t>
  </si>
  <si>
    <t>Underwater Archaeology Branch, Office of State Archaeology, NC Department of Cultural Resources</t>
  </si>
  <si>
    <t>United Spinal Association</t>
  </si>
  <si>
    <t>University of North Carolina Public Television (UNC-TV)</t>
  </si>
  <si>
    <t>USDA-NRCS</t>
  </si>
  <si>
    <t>USGS Lake Ontario Biological Field Station</t>
  </si>
  <si>
    <t>Western NY School Districts</t>
  </si>
  <si>
    <t>Willie R. Etheridge Seafood Company</t>
  </si>
  <si>
    <t>1836 Treaty Waters Technical Fisheries Committee</t>
  </si>
  <si>
    <t>21 Agricultural Research Service (USDA, ARS)</t>
  </si>
  <si>
    <t>5 Gyres</t>
  </si>
  <si>
    <t>Acadian Seaplants</t>
  </si>
  <si>
    <t>Ala Kahakai National Historic Trail</t>
  </si>
  <si>
    <t>Alaska Board of Fisheries</t>
  </si>
  <si>
    <t>Alaska Board of Game</t>
  </si>
  <si>
    <t>Alaska Crab Coalition</t>
  </si>
  <si>
    <t>Alaska Department of Law</t>
  </si>
  <si>
    <t>Alaska Sea Farms</t>
  </si>
  <si>
    <t>Alaska State Legislature</t>
  </si>
  <si>
    <t>Alaska Sustainable Salmon Fund</t>
  </si>
  <si>
    <t>Alaskan Leader Fisheries</t>
  </si>
  <si>
    <t>Albion Borough</t>
  </si>
  <si>
    <t>Aleutians East Borough School District</t>
  </si>
  <si>
    <t>Alfa Gamma Seafood</t>
  </si>
  <si>
    <t>Allen County</t>
  </si>
  <si>
    <t>Allen Marine</t>
  </si>
  <si>
    <t>American Association of Landscape Architects</t>
  </si>
  <si>
    <t>American Institute of Architechts (NJ)</t>
  </si>
  <si>
    <t>America's Wild Rivers Coast Alliance</t>
  </si>
  <si>
    <t>Anacortes School District</t>
  </si>
  <si>
    <t>Applied Science Associates</t>
  </si>
  <si>
    <t>Aqua Farms LLC</t>
  </si>
  <si>
    <t>Aquacoustics</t>
  </si>
  <si>
    <t>Aquia Harbor Marina</t>
  </si>
  <si>
    <t>Aragonite Products, Inc.</t>
  </si>
  <si>
    <t>Association of Fish and Wildlife Agencies</t>
  </si>
  <si>
    <t>Assumption Regional School, Galloway</t>
  </si>
  <si>
    <t>Atlantic City Convention &amp; Visitors' Authority</t>
  </si>
  <si>
    <t>Atlantic Red Crab</t>
  </si>
  <si>
    <t>Atlantic Saltwater Flyrodders</t>
  </si>
  <si>
    <t>Atlantic Yacht Basin</t>
  </si>
  <si>
    <t>Avon Police Department</t>
  </si>
  <si>
    <t>AZTI Technalia</t>
  </si>
  <si>
    <t>Bainbridge Island School District</t>
  </si>
  <si>
    <t>Baja Aquaculture</t>
  </si>
  <si>
    <t>Barnstable County, Mass.</t>
  </si>
  <si>
    <t>Bay Head</t>
  </si>
  <si>
    <t>Baywater Shellfish Farms</t>
  </si>
  <si>
    <t>Belmar</t>
  </si>
  <si>
    <t>Bering Sea Fisheries Research Foundation</t>
  </si>
  <si>
    <t>Berkeley Striper Club</t>
  </si>
  <si>
    <t>Beverly Shores</t>
  </si>
  <si>
    <t>Big Cove Shellfish</t>
  </si>
  <si>
    <t>Big Oak Seafood</t>
  </si>
  <si>
    <t>Blue Iris Fish Farm</t>
  </si>
  <si>
    <t>Borough of Westwood</t>
  </si>
  <si>
    <t>Bourbonnais Police Department</t>
  </si>
  <si>
    <t>Bronx River Watershed Initiative</t>
  </si>
  <si>
    <t>Brown County Sheriff's Office</t>
  </si>
  <si>
    <t>Brown County Solid Waste Management District</t>
  </si>
  <si>
    <t>Brunswick-Glynn County Development Authority</t>
  </si>
  <si>
    <t>Brunswick-Glynn County Joint Water and Sewer Commission</t>
  </si>
  <si>
    <t>Brunswick-Glynn County Library</t>
  </si>
  <si>
    <t>Burbank Trawls and Sportnets</t>
  </si>
  <si>
    <t>Business Oregon</t>
  </si>
  <si>
    <t>Buzzards Bay Estuary Program</t>
  </si>
  <si>
    <t>CA Dept. of Toxicology</t>
  </si>
  <si>
    <t>CA Resources Legacy Fund Foundation</t>
  </si>
  <si>
    <t>CA Sea Grant Extension</t>
  </si>
  <si>
    <t>California Coastal Acidification Network</t>
  </si>
  <si>
    <t>California State University Chancellor’s Office</t>
  </si>
  <si>
    <t>California State Waterboards</t>
  </si>
  <si>
    <t>Campbell Foundation</t>
  </si>
  <si>
    <t>Cape Charles Yacht Center</t>
  </si>
  <si>
    <t>Cape Cod Commission, Cape Cod Cooperative Extension</t>
  </si>
  <si>
    <t>Cape May County Cooperative Extension (Rutgers University)</t>
  </si>
  <si>
    <t>Cape May County Department of Tourism</t>
  </si>
  <si>
    <t>Cape May Oyster Company</t>
  </si>
  <si>
    <t>Cape May Salts</t>
  </si>
  <si>
    <t>Cape Shore Oyster Company</t>
  </si>
  <si>
    <t>Casco Bay National Estuary Program</t>
  </si>
  <si>
    <t>CDC Consulting</t>
  </si>
  <si>
    <t>Center for Invasive Species, UGA</t>
  </si>
  <si>
    <t>Center for Sustainable Coast, Georgia</t>
  </si>
  <si>
    <t>Center for Urban Waters</t>
  </si>
  <si>
    <t>Central Lincoln PUD</t>
  </si>
  <si>
    <t>Champaign County Sheriff's Office</t>
  </si>
  <si>
    <t>Champaign Police Department</t>
  </si>
  <si>
    <t>Champaign-Urbana Public Health District</t>
  </si>
  <si>
    <t>Channel 40 NBC</t>
  </si>
  <si>
    <t>Charleston Police Department</t>
  </si>
  <si>
    <t>Chatham County Cooperative Extension and Master Gardeners</t>
  </si>
  <si>
    <t>Chelmsford High School</t>
  </si>
  <si>
    <t>Cherry Street School, Bridgeton</t>
  </si>
  <si>
    <t>Chesapeake Environmental Communications</t>
  </si>
  <si>
    <t>Chesapeake Marine Systems</t>
  </si>
  <si>
    <t>Chicago Metropolitan Water Reclamation District of Greater Chicago</t>
  </si>
  <si>
    <t>Chicago Yacht Clubs</t>
  </si>
  <si>
    <t>Chicago Yachting Association</t>
  </si>
  <si>
    <t>Chief Kitsap Academy</t>
  </si>
  <si>
    <t>Child Development Lab McPhaul Center</t>
  </si>
  <si>
    <t>Chugach Regional Resources Commission</t>
  </si>
  <si>
    <t>Chung Ang University</t>
  </si>
  <si>
    <t>City and County of Honolulu Office of the Mayor</t>
  </si>
  <si>
    <t>City of Blaine, WA</t>
  </si>
  <si>
    <t>City of Bloomingdale</t>
  </si>
  <si>
    <t>City of Champaign</t>
  </si>
  <si>
    <t>City of Chesterton</t>
  </si>
  <si>
    <t>City of Chincoteague, VA</t>
  </si>
  <si>
    <t>City of El Segundo</t>
  </si>
  <si>
    <t>City of Garden City</t>
  </si>
  <si>
    <t>City of Kingsland, Georgia</t>
  </si>
  <si>
    <t>City of Kodiak</t>
  </si>
  <si>
    <t>City of Lake Stevens, WA</t>
  </si>
  <si>
    <t>City of Los Angeles Mayor's Office</t>
  </si>
  <si>
    <t>City of Los Angeles Office of Sustainability</t>
  </si>
  <si>
    <t>City of Marinette</t>
  </si>
  <si>
    <t>City of Pembroke</t>
  </si>
  <si>
    <t>City of Portsmouth, VA</t>
  </si>
  <si>
    <t>City of Savannah</t>
  </si>
  <si>
    <t>City of Seward</t>
  </si>
  <si>
    <t>City of St. Marys, Georgia</t>
  </si>
  <si>
    <t>City of Torrance</t>
  </si>
  <si>
    <t>City of Urbana</t>
  </si>
  <si>
    <t>City of Williamsburg, VA</t>
  </si>
  <si>
    <t>Clean Bays</t>
  </si>
  <si>
    <t>Clean Virginia Waterways</t>
  </si>
  <si>
    <t>Clean Water Services</t>
  </si>
  <si>
    <t>Clearwater Seafood</t>
  </si>
  <si>
    <t>Coalitiion of Reef Lovers</t>
  </si>
  <si>
    <t>Coastal Geologic Services</t>
  </si>
  <si>
    <t>Coastal Georgia Audubon Society</t>
  </si>
  <si>
    <t>Coastal Health District</t>
  </si>
  <si>
    <t>Coastal Maine Botanical Garden</t>
  </si>
  <si>
    <t>Coastal Wildscapes</t>
  </si>
  <si>
    <t>CoBank</t>
  </si>
  <si>
    <t>CoCoRaHS</t>
  </si>
  <si>
    <t>Coe Architects</t>
  </si>
  <si>
    <t>College of William and Mary, School of Education</t>
  </si>
  <si>
    <t>College of William and Mary, School of Law</t>
  </si>
  <si>
    <t>Community Academy of Science and Health</t>
  </si>
  <si>
    <t>Community Boating, Inc.</t>
  </si>
  <si>
    <t>Compass Marina</t>
  </si>
  <si>
    <t>Connecticut Department of Agriculture, Bureau of Aquaculture (CT CTDA)</t>
  </si>
  <si>
    <t>Conservation International Hawaii Fish Trust</t>
  </si>
  <si>
    <t>Consortium of Universities for the Advancement of Hydrologic Science</t>
  </si>
  <si>
    <t>Coolwater Farms, LLC</t>
  </si>
  <si>
    <t>Cooperative Way</t>
  </si>
  <si>
    <t>Copy Source</t>
  </si>
  <si>
    <t>Coral Reef Working Group</t>
  </si>
  <si>
    <t>Corinthian Yacht Club</t>
  </si>
  <si>
    <t>Cranfield University</t>
  </si>
  <si>
    <t>Crowley's Yacht Yard</t>
  </si>
  <si>
    <t>Crystal Cove Alliance</t>
  </si>
  <si>
    <t>Crystal Cove State Park</t>
  </si>
  <si>
    <t>CT Department of Economic and Community Development</t>
  </si>
  <si>
    <t>Danville Police Department</t>
  </si>
  <si>
    <t>Darien Library</t>
  </si>
  <si>
    <t>David L. Knight</t>
  </si>
  <si>
    <t>DeepCwind Consortium</t>
  </si>
  <si>
    <t>Delaware Department of Resources and Environmental Control (DNREC)</t>
  </si>
  <si>
    <t>Deloitte Financial Consultants</t>
  </si>
  <si>
    <t>Deltaville Business Initiative</t>
  </si>
  <si>
    <t>Department of Energy (US DOE)</t>
  </si>
  <si>
    <t>Department of Fisheries and Oceans, Canada</t>
  </si>
  <si>
    <t>Destination Erie</t>
  </si>
  <si>
    <t>Dias Creek Oysters</t>
  </si>
  <si>
    <t>D'Ippolito School, Vineland</t>
  </si>
  <si>
    <t>Dominion Millstone Nuclear Power Station</t>
  </si>
  <si>
    <t>Dornsife News Service</t>
  </si>
  <si>
    <t>Duke University School of Law</t>
  </si>
  <si>
    <t>Duke University, Nicholas School of the Environment</t>
  </si>
  <si>
    <t>Duluth, MN (US DOC, NOAA, NWS)</t>
  </si>
  <si>
    <t>DuPage Water Commission</t>
  </si>
  <si>
    <t>E &amp; K Shellfish</t>
  </si>
  <si>
    <t>Eastern Connecticut State University</t>
  </si>
  <si>
    <t>Eastern Shore Community College</t>
  </si>
  <si>
    <t>Eastside Catholic High School</t>
  </si>
  <si>
    <t>Eco Discovery Park Marina</t>
  </si>
  <si>
    <t>EcoFocus Film Festival</t>
  </si>
  <si>
    <t>Ecological Planning Group</t>
  </si>
  <si>
    <t>Edgarton Christian Academy, Newfield</t>
  </si>
  <si>
    <t>Edson International</t>
  </si>
  <si>
    <t>Edwin W. Pauley Foundation</t>
  </si>
  <si>
    <t>Effingham Police Department</t>
  </si>
  <si>
    <t>Energy Coordinating Agency of Philadelphia (ECA)</t>
  </si>
  <si>
    <t>Environmental Protection Agency Region 2</t>
  </si>
  <si>
    <t>Environmental Water Technologies</t>
  </si>
  <si>
    <t>Erickson and Jensen Shrimp Company</t>
  </si>
  <si>
    <t>Erie City School District</t>
  </si>
  <si>
    <t>ESA-PWA Consulting,</t>
  </si>
  <si>
    <t>Eskimo Walrus Commission</t>
  </si>
  <si>
    <t>Everson Garden Club</t>
  </si>
  <si>
    <t>F/V AK8739L</t>
  </si>
  <si>
    <t>F/V Aubrey Marie</t>
  </si>
  <si>
    <t>F/V Beau Rivage</t>
  </si>
  <si>
    <t>F/V Cloud 9</t>
  </si>
  <si>
    <t>F/V Grammy</t>
  </si>
  <si>
    <t>F/V Harmony Isle</t>
  </si>
  <si>
    <t>F/V Isabel Mayer</t>
  </si>
  <si>
    <t>F/V K2</t>
  </si>
  <si>
    <t>F/V Kamilar</t>
  </si>
  <si>
    <t>F/V Lucille D</t>
  </si>
  <si>
    <t>F/V Miss Burtha</t>
  </si>
  <si>
    <t>F/V Right Whale</t>
  </si>
  <si>
    <t>F/V Sea Hawk</t>
  </si>
  <si>
    <t>F/V Valerie Anne</t>
  </si>
  <si>
    <t>Fagergren Oyster Co.</t>
  </si>
  <si>
    <t>Fairview School District</t>
  </si>
  <si>
    <t>Farm Credit Banks</t>
  </si>
  <si>
    <t>Federal Energy Regulatory Commission</t>
  </si>
  <si>
    <t>Federal Highways Administration (FHWA)</t>
  </si>
  <si>
    <t>Fidalgo Marina</t>
  </si>
  <si>
    <t>First State Marine Wind</t>
  </si>
  <si>
    <t>Fishing Partnership</t>
  </si>
  <si>
    <t>Fitchburg High School</t>
  </si>
  <si>
    <t>Florida Sea Grant/UF</t>
  </si>
  <si>
    <t>Fluid Imagining Technologies</t>
  </si>
  <si>
    <t>Food Innovation Center (Rutgers)</t>
  </si>
  <si>
    <t>FOSS-The Full Option Science System</t>
  </si>
  <si>
    <t>Fox Brothers Charters, Port Washington</t>
  </si>
  <si>
    <t>Franciscan Oaks Retirement Community</t>
  </si>
  <si>
    <t>Frank Camarda, Miss Beach Haven</t>
  </si>
  <si>
    <t>Frenchman Bay Partners</t>
  </si>
  <si>
    <t>Friends of the Manitowoc River Watershed</t>
  </si>
  <si>
    <t>Friends of the Parks</t>
  </si>
  <si>
    <t>Friends School, Mullica Hill</t>
  </si>
  <si>
    <t>Fund for Lake Michigan</t>
  </si>
  <si>
    <t>Futurewise</t>
  </si>
  <si>
    <t>FV Lindsay Marie</t>
  </si>
  <si>
    <t>FV Lost Airmen</t>
  </si>
  <si>
    <t>Galveston (TX) Beach Patrol</t>
  </si>
  <si>
    <t>Geneva Consulting</t>
  </si>
  <si>
    <t>Geneva Neighborhood Association</t>
  </si>
  <si>
    <t>GeoEco, Inc.</t>
  </si>
  <si>
    <t>Georges River Tidewater Association</t>
  </si>
  <si>
    <t>Georgetown University Law Center</t>
  </si>
  <si>
    <t>Georgia Association for Food Protection</t>
  </si>
  <si>
    <t>Georgia Association of Marine Educators</t>
  </si>
  <si>
    <t>Georgia Climate and Society Initiative</t>
  </si>
  <si>
    <t>Georgia Department of Community Affairs</t>
  </si>
  <si>
    <t>Georgia Emergency Management Agency</t>
  </si>
  <si>
    <t>Georgia Exotic Pest Plant Council</t>
  </si>
  <si>
    <t>Georgia Graves, naturalist</t>
  </si>
  <si>
    <t>Georgia Sea Turtle Center</t>
  </si>
  <si>
    <t>Georgia Soil and Water Commission</t>
  </si>
  <si>
    <t>Georgia State Botanical Garden</t>
  </si>
  <si>
    <t>Girl Scouts Heart of New Jersey</t>
  </si>
  <si>
    <t>Girl Scouts of the Central and Southern New Jersey Chapters</t>
  </si>
  <si>
    <t>Global Ocean Health</t>
  </si>
  <si>
    <t>Gloucester Point Marina</t>
  </si>
  <si>
    <t>Glynn County 4-H Advisory Council</t>
  </si>
  <si>
    <t>Glynn County Health Department</t>
  </si>
  <si>
    <t>Golden Gate National Park, NPS</t>
  </si>
  <si>
    <t>Google</t>
  </si>
  <si>
    <t>Gordons Net Shop</t>
  </si>
  <si>
    <t>Governors' South Atlantic Alliance</t>
  </si>
  <si>
    <t>Great Lakes Ecological Services</t>
  </si>
  <si>
    <t>Great Lakes Integrated Sciences and Assessments</t>
  </si>
  <si>
    <t>Great Lakes Integrated Sciences and Assessments Center</t>
  </si>
  <si>
    <t>Great Lakes Maritime Research Institute (GLMRI)</t>
  </si>
  <si>
    <t>Great Lakes State Climatologists</t>
  </si>
  <si>
    <t>Green River Community College</t>
  </si>
  <si>
    <t>Greener New Jersey</t>
  </si>
  <si>
    <t>GreenScene of Coastal Georgia</t>
  </si>
  <si>
    <t>Gulf and South Atlantic Fisheries Foundation</t>
  </si>
  <si>
    <t>Hammond Recycling Department</t>
  </si>
  <si>
    <t>Harbor Watch</t>
  </si>
  <si>
    <t>Harvey Fishing LLC</t>
  </si>
  <si>
    <t>Haskin Shellfish Research Laboratory, Rutgers, The State University of New Jersey</t>
  </si>
  <si>
    <t>Hawaii Association of Counties</t>
  </si>
  <si>
    <t>Hawai'i Community Development Authority</t>
  </si>
  <si>
    <t>Hawaii Department of Commerce and Consumer Affairs</t>
  </si>
  <si>
    <t>Hawaii Office of the Governor</t>
  </si>
  <si>
    <t>Hendricks County Solid Waste Management District</t>
  </si>
  <si>
    <t>Hendricks Substance Abuse Task Force</t>
  </si>
  <si>
    <t>Hereticus LLC</t>
  </si>
  <si>
    <t>Hoike Public Television</t>
  </si>
  <si>
    <t>HOK Architects</t>
  </si>
  <si>
    <t>Hollywood Oyster Company</t>
  </si>
  <si>
    <t>Hui Aloha Kiholo</t>
  </si>
  <si>
    <t>ICF International</t>
  </si>
  <si>
    <t>Illinois Environmental Protection Agency</t>
  </si>
  <si>
    <t>Illinois Fish and Feather, LLC</t>
  </si>
  <si>
    <t>Illinois Science Teachers Association</t>
  </si>
  <si>
    <t>independent commercial passenger fishing vessel operator</t>
  </si>
  <si>
    <t>Indian Avenue School, Bridgeton</t>
  </si>
  <si>
    <t>Indiana Department of Education</t>
  </si>
  <si>
    <t>Indiana Dunes State Park</t>
  </si>
  <si>
    <t>Institute of Marine Research, Norway</t>
  </si>
  <si>
    <t>Instituto de Fomento Pesquero</t>
  </si>
  <si>
    <t>Insurance Services Office</t>
  </si>
  <si>
    <t>International Sea Turtle Society</t>
  </si>
  <si>
    <t>Ionature</t>
  </si>
  <si>
    <t>Isle of Wight County, VA</t>
  </si>
  <si>
    <t>Janaj Productions</t>
  </si>
  <si>
    <t>Jeremiah E. Burke High School</t>
  </si>
  <si>
    <t>Jersey Shore Convention and Visitor's Bureau</t>
  </si>
  <si>
    <t>Jersey Shore Surfcasters (JSS)</t>
  </si>
  <si>
    <t>JHT, Inc.</t>
  </si>
  <si>
    <t>Jordan Point Marina</t>
  </si>
  <si>
    <t>Ka 'Umeke Ka'eo Public Charter School</t>
  </si>
  <si>
    <t>Kailapa Community Association</t>
  </si>
  <si>
    <t>Kako'o 'Oiwi</t>
  </si>
  <si>
    <t>Kankakee Police Department</t>
  </si>
  <si>
    <t>Kanu o Ka Aina Public Charter School</t>
  </si>
  <si>
    <t>Kenai Peninsula Borough</t>
  </si>
  <si>
    <t>Kennebec River Biosciences</t>
  </si>
  <si>
    <t>Kent County</t>
  </si>
  <si>
    <t>Kings Bay Naval Base, Georgia</t>
  </si>
  <si>
    <t>Kodiak Island Borough</t>
  </si>
  <si>
    <t>Kwaiht</t>
  </si>
  <si>
    <t>LA County Public Health</t>
  </si>
  <si>
    <t>Laguna Ocean Foundation</t>
  </si>
  <si>
    <t>Lake Michigan Districts Household Hazardous Waste Collection Program Committee</t>
  </si>
  <si>
    <t>Langan Engineering</t>
  </si>
  <si>
    <t>Lawrence Academy</t>
  </si>
  <si>
    <t>Liberty County</t>
  </si>
  <si>
    <t>Lincoln County Regional Planning Commission</t>
  </si>
  <si>
    <t>Lincoln Park Advisory Council</t>
  </si>
  <si>
    <t>Long Beach City College</t>
  </si>
  <si>
    <t>Long Beach Island Region Southern Ocean County Chamber of Commerce</t>
  </si>
  <si>
    <t>Long Beach Public Health</t>
  </si>
  <si>
    <t>Long Branch Office of Emergency Management (OEM)</t>
  </si>
  <si>
    <t>Long County</t>
  </si>
  <si>
    <t>Louisiana State University</t>
  </si>
  <si>
    <t>Madison Public Library</t>
  </si>
  <si>
    <t>Maine Beaches Association</t>
  </si>
  <si>
    <t>Maine Climate Adaptation Providers Network</t>
  </si>
  <si>
    <t>Maine Department of Conservation</t>
  </si>
  <si>
    <t>Manhattan College</t>
  </si>
  <si>
    <t>Mantoloking</t>
  </si>
  <si>
    <t>Marina Del Rey Anglers (MDRA</t>
  </si>
  <si>
    <t>Marine Conservation Research Institute</t>
  </si>
  <si>
    <t>Marine Mammal Center</t>
  </si>
  <si>
    <t>Maritime Policy and Management journal</t>
  </si>
  <si>
    <t>Maryland Blue Crab Design Team</t>
  </si>
  <si>
    <t>Massachusetts Emergency Management Agency</t>
  </si>
  <si>
    <t>Mattoon Police Department</t>
  </si>
  <si>
    <t>Maverick Association of Residents</t>
  </si>
  <si>
    <t>McDonough + Partners Architects</t>
  </si>
  <si>
    <t>McKean Township</t>
  </si>
  <si>
    <t>Mediterranean Coast Network</t>
  </si>
  <si>
    <t>Mercyhurst University</t>
  </si>
  <si>
    <t>Michigan City Port Authority</t>
  </si>
  <si>
    <t>Michigan Coastal Zone Management Program</t>
  </si>
  <si>
    <t>Michigan Economic Development Corporation</t>
  </si>
  <si>
    <t>Michigan Historical Center</t>
  </si>
  <si>
    <t>Michigan State Housing and Development Authority</t>
  </si>
  <si>
    <t>Michigan State Housing Development Authority (MSHDA)</t>
  </si>
  <si>
    <t>Michigan State University Land Policy Institute</t>
  </si>
  <si>
    <t>Mid-Atlantic Panel on Aquatic Invasive Species</t>
  </si>
  <si>
    <t>Milwaukee Area Technical College</t>
  </si>
  <si>
    <t>Milwaukee Talent Dividend, Greater Milwaukee Committee</t>
  </si>
  <si>
    <t>Milwaukee Water Council</t>
  </si>
  <si>
    <t>Mississippi Sea Grant</t>
  </si>
  <si>
    <t>Missouri Milk, Food, &amp; Environmental Health Association</t>
  </si>
  <si>
    <t>MIT Annual Fund</t>
  </si>
  <si>
    <t>MIT Office of Engineering Outreach Programs</t>
  </si>
  <si>
    <t>MIT Undergraduate Research Opportunities Program</t>
  </si>
  <si>
    <t>MJ Murdoch Charitable Trust</t>
  </si>
  <si>
    <t>Moffatt &amp; Nichol, Inc.</t>
  </si>
  <si>
    <t>Molluscan Broodstock Program</t>
  </si>
  <si>
    <t>Monmouth County Office of Emergency Management (OEM)</t>
  </si>
  <si>
    <t>Monmouth County Park System</t>
  </si>
  <si>
    <t>Monterey Institute of International Studies</t>
  </si>
  <si>
    <t>Monterey Peninsula College</t>
  </si>
  <si>
    <t>Monticello Police Department</t>
  </si>
  <si>
    <t>Morshovi Bay Fish Company</t>
  </si>
  <si>
    <t>MSU College of Agriculture and Natural Resources</t>
  </si>
  <si>
    <t>MSU Remote Sensing and GIS Research and Outreach Services</t>
  </si>
  <si>
    <t>Municipal Shellfish Commissions</t>
  </si>
  <si>
    <t>Na Maka o Papahanaumokuakea</t>
  </si>
  <si>
    <t>Nanuuq Commission</t>
  </si>
  <si>
    <t>National Buoy Data Center (NOAA)</t>
  </si>
  <si>
    <t>National Disaster Preparedness Training Center (FEMA)</t>
  </si>
  <si>
    <t>National Environmental Institute of Denmark</t>
  </si>
  <si>
    <t>National Institute of Health</t>
  </si>
  <si>
    <t>National Integrated Drought Information Systems</t>
  </si>
  <si>
    <t>National Park Service Sleeping Bear Dunes</t>
  </si>
  <si>
    <t>National Park Service-Indiana Dunes Beach Patrol</t>
  </si>
  <si>
    <t>National Park Service-Sandy Hook Beach Patrol</t>
  </si>
  <si>
    <t>National Public Radio (NPR)</t>
  </si>
  <si>
    <t>National Sea Grant Network</t>
  </si>
  <si>
    <t>National Seafood HACCP Alliance Steering Committee</t>
  </si>
  <si>
    <t>National Weather Service (Maine)</t>
  </si>
  <si>
    <t>National Weather Service (Mount Holly)</t>
  </si>
  <si>
    <t>National Working Waterfront Network</t>
  </si>
  <si>
    <t>National Working Waterfronts Network</t>
  </si>
  <si>
    <t>Native Village of Eyak</t>
  </si>
  <si>
    <t>Nature Bridge</t>
  </si>
  <si>
    <t>NatureServe</t>
  </si>
  <si>
    <t>NC Sentinel Site Cooperative</t>
  </si>
  <si>
    <t>Neighborhood Art House</t>
  </si>
  <si>
    <t>Neighborhood Organization for Affordable Housing</t>
  </si>
  <si>
    <t>Network for Earthquake Engineering Simulation (NEES)</t>
  </si>
  <si>
    <t>Network of Oregon Watersheds</t>
  </si>
  <si>
    <t>Nevor Shellfish Farms</t>
  </si>
  <si>
    <t>New Brunswick Department of Tourism, Heritage, and Culture</t>
  </si>
  <si>
    <t>New Hampshire Climate Adaptation Workgroup</t>
  </si>
  <si>
    <t>New Jersey 4-H Centers</t>
  </si>
  <si>
    <t>New Jersey Adaptation Alliance</t>
  </si>
  <si>
    <t>New Jersey Artists (Various)</t>
  </si>
  <si>
    <t>New Jersey Emergency Preparadness Association</t>
  </si>
  <si>
    <t>NEW Water</t>
  </si>
  <si>
    <t>NewCap Partners, Inc.</t>
  </si>
  <si>
    <t>NJ Association of Floodplain Managers</t>
  </si>
  <si>
    <t>NJ Office of Homeland Security and Preparedness</t>
  </si>
  <si>
    <t>NJDEP Bureaof Marine Water Monitoring</t>
  </si>
  <si>
    <t>NJDEP Division of Fish and Wildlife</t>
  </si>
  <si>
    <t>NK Labs, LLC</t>
  </si>
  <si>
    <t>NOAA Center for Operational Oceanographic Products and Services</t>
  </si>
  <si>
    <t>NOAA CoastWatch Great Lakes Regional Node</t>
  </si>
  <si>
    <t>NOAA Geodetic Survey</t>
  </si>
  <si>
    <t>NOAA National Marine Fisheries Service</t>
  </si>
  <si>
    <t>NOAA Oceans &amp; Human Health</t>
  </si>
  <si>
    <t>NOAA Regional Climate Services, Eastern Region</t>
  </si>
  <si>
    <t>NOAA SECART</t>
  </si>
  <si>
    <t>NOAA Weather Station Office in Majuro</t>
  </si>
  <si>
    <t>North American Kelp</t>
  </si>
  <si>
    <t>North and South Rivers Watershed Association</t>
  </si>
  <si>
    <t>North Carolina Department of Marine Fisheries</t>
  </si>
  <si>
    <t>North Carolina Marine Resources Fund</t>
  </si>
  <si>
    <t>North Carolina State University</t>
  </si>
  <si>
    <t>North Reading High School</t>
  </si>
  <si>
    <t>Northeast Center for Agriculture, Forestry and Fishing Safety</t>
  </si>
  <si>
    <t>Northeast Regional Climate Center</t>
  </si>
  <si>
    <t>Northeast School District</t>
  </si>
  <si>
    <t>Northern Neck VISIONS</t>
  </si>
  <si>
    <t>Northrim Bank</t>
  </si>
  <si>
    <t>Northwest Archaeological Associates (Industry and Business)</t>
  </si>
  <si>
    <t>Northwest Pennsylvania Regional Planning and Development Commission</t>
  </si>
  <si>
    <t>Northwest Tri-County Intermediate Unit #5 (IU5)</t>
  </si>
  <si>
    <t>not set or included in list [Puget Sound Restoration Fund]</t>
  </si>
  <si>
    <t>NY Interagency Engineering Council</t>
  </si>
  <si>
    <t>NY/NJ Port Authority</t>
  </si>
  <si>
    <t>Ocean Acidification International Coordination Center (IAEA/OA-ICC)</t>
  </si>
  <si>
    <t>Ocean Carbon and Biogeochemistry Project (OCB)</t>
  </si>
  <si>
    <t>Ocean County Park System</t>
  </si>
  <si>
    <t>Ocean Gate</t>
  </si>
  <si>
    <t>Ocean Organics</t>
  </si>
  <si>
    <t>Ocean Park Conservation Society</t>
  </si>
  <si>
    <t>Oconto County 4-H</t>
  </si>
  <si>
    <t>Office of Assistant Administrator (US DOC, NOAA, OAR)</t>
  </si>
  <si>
    <t>Office of Coastal Management (US DOC, NOAA, NOS, OCM)</t>
  </si>
  <si>
    <t>Office of Laboratories and Cooperative Institutes and NOAA Science Advisory Board (US DOC, NOAA)</t>
  </si>
  <si>
    <t>Office of Management and Budget (US DOC, NOAA, NMFS)</t>
  </si>
  <si>
    <t>Office of Program Planning and Integration (US DOC, NOAA, PPI)</t>
  </si>
  <si>
    <t>Office of Rep. Gael Tareleton</t>
  </si>
  <si>
    <t>Office of Senator Kevin Ranker</t>
  </si>
  <si>
    <t>Office of the President of the United States</t>
  </si>
  <si>
    <t>Ohio Department of Natural Resources Division of Wildlife () ()</t>
  </si>
  <si>
    <t>Okefenokee Wildlife Refuge</t>
  </si>
  <si>
    <t>Old Lyme Land Trust</t>
  </si>
  <si>
    <t>Old Woman Creek National Estuarine Research Reserve</t>
  </si>
  <si>
    <t>Olympia School District</t>
  </si>
  <si>
    <t>Orange County Education Department</t>
  </si>
  <si>
    <t>Oregon Processed Vegetable Commission</t>
  </si>
  <si>
    <t>Oregon State University</t>
  </si>
  <si>
    <t>Ossabaw Oyster Company</t>
  </si>
  <si>
    <t>PA DCNR</t>
  </si>
  <si>
    <t>Pacific Grove Museum of Nature History</t>
  </si>
  <si>
    <t>Pacific Missle Range Facility Barking Sands</t>
  </si>
  <si>
    <t>Pacific Tsunami Museum</t>
  </si>
  <si>
    <t>Palos Verdes Land Conservancy</t>
  </si>
  <si>
    <t>Pana Police Department</t>
  </si>
  <si>
    <t>Passaic Valley Sewerage Commission</t>
  </si>
  <si>
    <t>Patricia and Charles Roberston Fund</t>
  </si>
  <si>
    <t>Peaks Island Shellfish</t>
  </si>
  <si>
    <t>Pennsylvania Department of Agriculture</t>
  </si>
  <si>
    <t>Pennsylvania Green Economy Task Force</t>
  </si>
  <si>
    <t>Pennsylvania Greenways</t>
  </si>
  <si>
    <t>Pennsylvania Spatial Data Access (PASDA)</t>
  </si>
  <si>
    <t>Pennsylvania State University</t>
  </si>
  <si>
    <t>Penosbscot East Resource Center</t>
  </si>
  <si>
    <t>Pew Charitable Trusts</t>
  </si>
  <si>
    <t>Pew Environment Group</t>
  </si>
  <si>
    <t>Pharmaceuticals and Personal Care Products Communicators</t>
  </si>
  <si>
    <t>Philadelphia School District</t>
  </si>
  <si>
    <t>Pine Point Oysters</t>
  </si>
  <si>
    <t>PKS Company</t>
  </si>
  <si>
    <t>Poipu Beach Resort Association</t>
  </si>
  <si>
    <t>Port Norris School, Commercial Township</t>
  </si>
  <si>
    <t>Porter County Health Department</t>
  </si>
  <si>
    <t>Preservation Erie</t>
  </si>
  <si>
    <t>Pribilof Islands, Communities of St. Paul and St. George</t>
  </si>
  <si>
    <t>Princess Marissa Charters, Port Washington</t>
  </si>
  <si>
    <t>Pristine Products Oyster Farm</t>
  </si>
  <si>
    <t>Project Healing Waters</t>
  </si>
  <si>
    <t>Puaka'ilima Cultural Surf Park</t>
  </si>
  <si>
    <t>Purple Martin Conservation Association</t>
  </si>
  <si>
    <t>Quincy, Massachusetts Police Department</t>
  </si>
  <si>
    <t>Racine Public Health Department</t>
  </si>
  <si>
    <t>Radford High School, Radford, VA</t>
  </si>
  <si>
    <t>Rantoul Police Department</t>
  </si>
  <si>
    <t>Recycling and Waste Reduction District of Porter County</t>
  </si>
  <si>
    <t>Redwood National Park, NPS</t>
  </si>
  <si>
    <t>Registrar Corp</t>
  </si>
  <si>
    <t>Republic of the Marshall Islands Ace Hardware</t>
  </si>
  <si>
    <t>Republic of the Marshall Islands Ailinglaplap Atoll Local Government</t>
  </si>
  <si>
    <t>Republic of the Marshall Islands Billfish Club</t>
  </si>
  <si>
    <t>Republic of the Marshall Islands Coastal Management Advisory Council</t>
  </si>
  <si>
    <t>Republic of the Marshall Islands Djarrot Reimaanlok</t>
  </si>
  <si>
    <t>Republic of the Marshall Islands Do-It-Best Hardware</t>
  </si>
  <si>
    <t>Republic of the Marshall Islands Environmental Protection Agency</t>
  </si>
  <si>
    <t>Republic of the Marshall Islands Ministry of Internal Affairs - Community Development</t>
  </si>
  <si>
    <t>Republic of the Marshall Islands Ministry of Internal Affairs - Land Survey Division</t>
  </si>
  <si>
    <t>Republic of the Marshall Islands National Disaster Committee</t>
  </si>
  <si>
    <t>Republic of the Marshall Islands Office of Environmental Policy and Planning Coordination</t>
  </si>
  <si>
    <t>Ricky's Coast to Coast Nets</t>
  </si>
  <si>
    <t>Ripley Union Lewis Huntington School Districts</t>
  </si>
  <si>
    <t>Risk Management Agency (USDA)</t>
  </si>
  <si>
    <t>Rockefeller Brothers</t>
  </si>
  <si>
    <t>Roger Williams University, One Old Ferry Road, Bristol, RI 02809; rsmolowitz@rwu.edu; Ph:401-254-3299</t>
  </si>
  <si>
    <t>Roosevelt Campobello International Park</t>
  </si>
  <si>
    <t>S &amp; S Trawls</t>
  </si>
  <si>
    <t>Saddleback College</t>
  </si>
  <si>
    <t>Sage Hills School</t>
  </si>
  <si>
    <t>Sail Sand Point</t>
  </si>
  <si>
    <t>Salmon Specialists</t>
  </si>
  <si>
    <t>Samani Fisheries LLC</t>
  </si>
  <si>
    <t>Sample partner (replace with your own)</t>
  </si>
  <si>
    <t>Santa Monica Mountains Conservancy</t>
  </si>
  <si>
    <t>Sapelo Seafood</t>
  </si>
  <si>
    <t>Saquish Scientific, 18 Bay View Rd., Duxbury, MA 02332; brawley.john@gmail.com; Ph: 339-933-0731</t>
  </si>
  <si>
    <t>Scripps Institution of Oceanography</t>
  </si>
  <si>
    <t>Sea Oats Garden Club</t>
  </si>
  <si>
    <t>Seafood Center</t>
  </si>
  <si>
    <t>Sealife Aquarium (Legoland)</t>
  </si>
  <si>
    <t>Seaside Heights</t>
  </si>
  <si>
    <t>Secure Commonwealth Panel</t>
  </si>
  <si>
    <t>Seims Sea Farms</t>
  </si>
  <si>
    <t>Sempra Enrgy</t>
  </si>
  <si>
    <t>Serafin Fisheries</t>
  </si>
  <si>
    <t>Seton Hall University School of Law</t>
  </si>
  <si>
    <t>Shinnecock Tribe</t>
  </si>
  <si>
    <t>Shrewsbury High School</t>
  </si>
  <si>
    <t>Skagit River System Cooperative</t>
  </si>
  <si>
    <t>Skip Feller, Rudee Inlet Charters</t>
  </si>
  <si>
    <t>Smith Point Marina</t>
  </si>
  <si>
    <t>Sociedad Ambiente Marino</t>
  </si>
  <si>
    <t>Society for Science and the Public International Science and Engineering Fair</t>
  </si>
  <si>
    <t>Source, Inc.</t>
  </si>
  <si>
    <t>South Carolina Shrimp Association</t>
  </si>
  <si>
    <t>South Shore Park Watch</t>
  </si>
  <si>
    <t>Southampton County, VA</t>
  </si>
  <si>
    <t>Southern Maine Community College</t>
  </si>
  <si>
    <t>Spatking Oysters</t>
  </si>
  <si>
    <t>Spurgeon Stowe, Captain Stowe Head Boats</t>
  </si>
  <si>
    <t>SRK Architects</t>
  </si>
  <si>
    <t>St. Marys Earthkeepers</t>
  </si>
  <si>
    <t>Stafford County, VA</t>
  </si>
  <si>
    <t>State University of New York</t>
  </si>
  <si>
    <t>Stripers Forever</t>
  </si>
  <si>
    <t>Strong Cities, Strong Communities (SC2)</t>
  </si>
  <si>
    <t>Sunburst Trout Farms</t>
  </si>
  <si>
    <t>Surry County, VA</t>
  </si>
  <si>
    <t>Sustainable Connections</t>
  </si>
  <si>
    <t>Sustainable Jersey Climate Change Task Force</t>
  </si>
  <si>
    <t>Sweeney International Management Corp.</t>
  </si>
  <si>
    <t>Sweet Amalia Oyster Farm</t>
  </si>
  <si>
    <t>Sweet Savannah Shrimp Company</t>
  </si>
  <si>
    <t>T&amp;M Engineering</t>
  </si>
  <si>
    <t>Tabb Middle School</t>
  </si>
  <si>
    <t>Tacoma Waterfront Association</t>
  </si>
  <si>
    <t>Tawes Insurance</t>
  </si>
  <si>
    <t>Taylorville Police Department</t>
  </si>
  <si>
    <t>Terra Costa Consulting Group, Inc.</t>
  </si>
  <si>
    <t>TerraSolve, LLC</t>
  </si>
  <si>
    <t>Tetra Tech, India</t>
  </si>
  <si>
    <t>Texas Association for Food Protection</t>
  </si>
  <si>
    <t>Texas Department of Health</t>
  </si>
  <si>
    <t>Thalassa Education and Outreach</t>
  </si>
  <si>
    <t>The Bay Foundation</t>
  </si>
  <si>
    <t>The Edge of Kauai Investigations</t>
  </si>
  <si>
    <t>The Nature Conservancy of Hawai'i</t>
  </si>
  <si>
    <t>TLCZ Shellfish</t>
  </si>
  <si>
    <t>Toms River</t>
  </si>
  <si>
    <t>Town of Barrington</t>
  </si>
  <si>
    <t>Town of Bristol</t>
  </si>
  <si>
    <t>Town of Charlestown</t>
  </si>
  <si>
    <t>Town of Coupeville, WA</t>
  </si>
  <si>
    <t>Town of Jamestown</t>
  </si>
  <si>
    <t>Town of Little Compton</t>
  </si>
  <si>
    <t>Town of Middletown</t>
  </si>
  <si>
    <t>Town of Narragansett</t>
  </si>
  <si>
    <t>Town of South Kingstown</t>
  </si>
  <si>
    <t>Town of Tiverton</t>
  </si>
  <si>
    <t>Town of Warren</t>
  </si>
  <si>
    <t>Town of West Point</t>
  </si>
  <si>
    <t>Town of Westerly</t>
  </si>
  <si>
    <t>Toyota Together Green Innovation</t>
  </si>
  <si>
    <t>Treasure Island Garden Club</t>
  </si>
  <si>
    <t>Trico Shrimp Company</t>
  </si>
  <si>
    <t>Trouble Inc.</t>
  </si>
  <si>
    <t>Troutlodge Sablefish LLC</t>
  </si>
  <si>
    <t>Tualatin Hills Park &amp; Rec District</t>
  </si>
  <si>
    <t>Two Rivers Marina</t>
  </si>
  <si>
    <t>U.S. Botanical Garden</t>
  </si>
  <si>
    <t>U.S. Geological Service</t>
  </si>
  <si>
    <t>UGA Center for Integrative Conservation Research</t>
  </si>
  <si>
    <t>UGA College of Environment and Design</t>
  </si>
  <si>
    <t>UGA Cooperative Extension Service</t>
  </si>
  <si>
    <t>UGA Graduate School</t>
  </si>
  <si>
    <t>UGA Office of Sustainability</t>
  </si>
  <si>
    <t>UK Ocean Acidification Research Programme</t>
  </si>
  <si>
    <t>UM Biological Station</t>
  </si>
  <si>
    <t>Union City School District</t>
  </si>
  <si>
    <t>United States Naval Facilities Engineering Command Mid-Atlantic</t>
  </si>
  <si>
    <t>University of Alaska Fairbanks Northwest Campus</t>
  </si>
  <si>
    <t>University of Alaska Fairbanks Seward Marine Center</t>
  </si>
  <si>
    <t>University of Alaska Fairbanks, Kodiak Seafood and Marine Science Center</t>
  </si>
  <si>
    <t>University of California, Davis</t>
  </si>
  <si>
    <t>University of California, San Diego</t>
  </si>
  <si>
    <t>University of Connecticut</t>
  </si>
  <si>
    <t>University of Connecticut CLEAR</t>
  </si>
  <si>
    <t>University of Connecticut Department of Chemistry</t>
  </si>
  <si>
    <t>University of Connecticut Department of Nutritional Sciences</t>
  </si>
  <si>
    <t>University of Connecticut School of Business</t>
  </si>
  <si>
    <t>University of de</t>
  </si>
  <si>
    <t>University of Delaware</t>
  </si>
  <si>
    <t>University of Georgia Public Affairs</t>
  </si>
  <si>
    <t>University of Hawaii</t>
  </si>
  <si>
    <t>University of Hawaii at Hilo Keaholoa STEM Scholars Program</t>
  </si>
  <si>
    <t>University of Hawaii at Hilo Ku'ula Course</t>
  </si>
  <si>
    <t>University of Hawaii at Manoa</t>
  </si>
  <si>
    <t>University of Hawaii at Manoa Office of the Chancellor</t>
  </si>
  <si>
    <t>University of Hawaii at Manoa, College of Engineering</t>
  </si>
  <si>
    <t>University of Hawaii at Manoa, Economic Research Organization (UHERO)</t>
  </si>
  <si>
    <t>University of Hawaii at Manoa, Office of the Vice Chancellor of Budget and Facilities</t>
  </si>
  <si>
    <t>University of Hawaii Coastal Geology Group</t>
  </si>
  <si>
    <t>University of Hawaii College of Engineering () ()</t>
  </si>
  <si>
    <t>University of Hawaii Maui College</t>
  </si>
  <si>
    <t>University of Illinois at Urbana-Champaign</t>
  </si>
  <si>
    <t>University of Illinois Police Department</t>
  </si>
  <si>
    <t>University of Maine Advanced Structures &amp; Composites Center</t>
  </si>
  <si>
    <t>University of Maine Office of the Vice President for Innovation</t>
  </si>
  <si>
    <t>University of Maryland</t>
  </si>
  <si>
    <t>University of Memphis</t>
  </si>
  <si>
    <t>University of Michigan</t>
  </si>
  <si>
    <t>University of New Hampshire, Technology Transfer Center (UNH T2)</t>
  </si>
  <si>
    <t>University of New South Wales</t>
  </si>
  <si>
    <t>University of North Carolina Wilmington</t>
  </si>
  <si>
    <t>University of Puerto Rico</t>
  </si>
  <si>
    <t>University of Rhode Island</t>
  </si>
  <si>
    <t>University of Rhode Island Department of Natural Resource Science</t>
  </si>
  <si>
    <t>University of Southern California</t>
  </si>
  <si>
    <t>University of Texas</t>
  </si>
  <si>
    <t>University of the Aegean, Greece</t>
  </si>
  <si>
    <t>University of Washington</t>
  </si>
  <si>
    <t>University of Washington, Department of Urban Design and Planning, College of Built Environments</t>
  </si>
  <si>
    <t>University of Washington, Seattle</t>
  </si>
  <si>
    <t>University of Wisconsin, Madison</t>
  </si>
  <si>
    <t>University of Wisconsin-Extension</t>
  </si>
  <si>
    <t>University of Wisconsin-Stevens Point</t>
  </si>
  <si>
    <t>University Transportation Research Center</t>
  </si>
  <si>
    <t>Upton's Point Marina</t>
  </si>
  <si>
    <t>Urban Farm Project</t>
  </si>
  <si>
    <t>Urbana High School</t>
  </si>
  <si>
    <t>Urbana Sustainability Advisory Council</t>
  </si>
  <si>
    <t>US Arctic Resarch Commission</t>
  </si>
  <si>
    <t>US Coast Guard Sector Delaware Bay</t>
  </si>
  <si>
    <t>USACE North Atlantic Planning</t>
  </si>
  <si>
    <t>USACE-New York District</t>
  </si>
  <si>
    <t>USACE-Philadelphia District</t>
  </si>
  <si>
    <t>USC Dornsife College of Arts, Letters and Sciences,</t>
  </si>
  <si>
    <t>USC News Service</t>
  </si>
  <si>
    <t>USC Sea Grant</t>
  </si>
  <si>
    <t>USDA Plant Materials Center</t>
  </si>
  <si>
    <t>USEPA Region 2 Pollution Prevention Office</t>
  </si>
  <si>
    <t>USGS Pacific Coastal and Marine Science Center</t>
  </si>
  <si>
    <t>UW Events Management</t>
  </si>
  <si>
    <t>Van's Catch Sportfishing, Port Washington</t>
  </si>
  <si>
    <t>Velux Foundation</t>
  </si>
  <si>
    <t>Veterans Memorial School, Vineland</t>
  </si>
  <si>
    <t>Village of Gambell</t>
  </si>
  <si>
    <t>Village of Savoonga</t>
  </si>
  <si>
    <t>Village of Suttons Bay</t>
  </si>
  <si>
    <t>Virginia Beach City Public Schools</t>
  </si>
  <si>
    <t>Virginia Blue Crab Industry Panel</t>
  </si>
  <si>
    <t>Virginia Coastal Zone Management Program</t>
  </si>
  <si>
    <t>Virginia College</t>
  </si>
  <si>
    <t>Virginia Department of Health</t>
  </si>
  <si>
    <t>Virginia Insitute of Marine Science (VIMS)</t>
  </si>
  <si>
    <t>Virginia Institute of Marine Science</t>
  </si>
  <si>
    <t>Virginia Institute of Marine Science Marine Advisory Program</t>
  </si>
  <si>
    <t>Virginia Planning Association</t>
  </si>
  <si>
    <t>Virginia Sea Grant Marine Extension Program</t>
  </si>
  <si>
    <t>Virginia Waterman's Association</t>
  </si>
  <si>
    <t>Walgreens</t>
  </si>
  <si>
    <t>Walpole Island First Nations</t>
  </si>
  <si>
    <t>Walsh Engineering</t>
  </si>
  <si>
    <t>Washington Department of Fish and Wildlife</t>
  </si>
  <si>
    <t>Washington Marine Resources Advisory Council (MRAC)</t>
  </si>
  <si>
    <t>Washington Ocean Acidification Center</t>
  </si>
  <si>
    <t>Washington Office of Regulatory Affairs</t>
  </si>
  <si>
    <t>Washington State University, Social and Economic Sciences Research Center</t>
  </si>
  <si>
    <t>Watermen, Tangier, VA</t>
  </si>
  <si>
    <t>Waypoint Seafood &amp; Grill Restaurant</t>
  </si>
  <si>
    <t>WCIA News 3</t>
  </si>
  <si>
    <t>West Avenue School, Bridgeton</t>
  </si>
  <si>
    <t>Western Washington University</t>
  </si>
  <si>
    <t>Whitehouse Cove Marina</t>
  </si>
  <si>
    <t>Wildwood Middle School, Wildwood</t>
  </si>
  <si>
    <t>William Stapp Scholoarship</t>
  </si>
  <si>
    <t>Willoughby Harbor Marina</t>
  </si>
  <si>
    <t>Wisconsin Clean Marina Association</t>
  </si>
  <si>
    <t>Wish a Fish Foundation</t>
  </si>
  <si>
    <t>Wood Hole Oceanographic Institution, Woods Hole, MA 02543; hauke@whoi.edu; Ph: 508-289-2938</t>
  </si>
  <si>
    <t>Woods Hole Oceanographic Institute</t>
  </si>
  <si>
    <t>Woolpert, Inc.</t>
  </si>
  <si>
    <t>Worcester County, MD</t>
  </si>
  <si>
    <t>World Airports</t>
  </si>
  <si>
    <t>World Resources Institute</t>
  </si>
  <si>
    <t>World Wildlife Fund International</t>
  </si>
  <si>
    <t>Xerces Society for Invertebrate Conservation</t>
  </si>
  <si>
    <t>Yale University School of Forestry &amp; Environmental Studies</t>
  </si>
  <si>
    <t>York County, VA</t>
  </si>
  <si>
    <t>York River Yacht Haven</t>
  </si>
  <si>
    <t>(entering NAT will get you NATIONAL, Natural, international, etc )</t>
  </si>
  <si>
    <t>TOTA MATCH SAME AS SF-424?</t>
  </si>
  <si>
    <r>
      <rPr>
        <sz val="9"/>
        <color rgb="FF0066FF"/>
        <rFont val="Arial Narrow"/>
        <family val="2"/>
      </rPr>
      <t>(click on blue text to 
jump to that 90-2)</t>
    </r>
    <r>
      <rPr>
        <sz val="14"/>
        <color rgb="FF0066FF"/>
        <rFont val="Calibri"/>
        <family val="2"/>
      </rPr>
      <t xml:space="preserve">
</t>
    </r>
    <r>
      <rPr>
        <sz val="14"/>
        <color indexed="8"/>
        <rFont val="Calibri"/>
        <family val="2"/>
      </rPr>
      <t xml:space="preserve">
(id no)</t>
    </r>
  </si>
  <si>
    <t>Virginia Sea Grant Strategic Plan: Update 2014-2017</t>
  </si>
  <si>
    <t>NSGLC</t>
  </si>
  <si>
    <t>START DATE:</t>
  </si>
  <si>
    <t>END DATE:</t>
  </si>
  <si>
    <t>(Required for all research projects)</t>
  </si>
  <si>
    <t>(every project must have a prefix)</t>
  </si>
  <si>
    <t>American Association of Flood Plain Managers</t>
  </si>
  <si>
    <t>National Climate Change and Wildlife Science Center (US DOI, USGS)</t>
  </si>
  <si>
    <t>Office of the Assistant Administrator (US DOC, NOAA, NESDIS)</t>
  </si>
  <si>
    <t>Pacific Islands Fisheries Science Center (US DOC, NOAA, NMFS, PIFSC)</t>
  </si>
  <si>
    <t>Policy and Constituent Affairs Division (US DOC, NOAA, NOS, PCA)</t>
  </si>
  <si>
    <t>U.S. Representative Alan Lowenthal - California</t>
  </si>
  <si>
    <t>U.S. Representative Denny Heck - Washington</t>
  </si>
  <si>
    <t>U.S. Senator Brian Schatz - Hawaii</t>
  </si>
  <si>
    <t>U.S. Senator Tammy Baldwin - Wisconsin</t>
  </si>
  <si>
    <t>StartDate</t>
  </si>
  <si>
    <t>EndDate</t>
  </si>
  <si>
    <t>MultiProgram</t>
  </si>
  <si>
    <t>Competitive</t>
  </si>
  <si>
    <t>E8</t>
  </si>
  <si>
    <t>E9</t>
  </si>
  <si>
    <t>E34</t>
  </si>
  <si>
    <t>B11</t>
  </si>
  <si>
    <r>
      <t xml:space="preserve">- There's only room for four Pis. Put the main PI first. If you have more, report them in the Methodology. Add a sentence like this:   </t>
    </r>
    <r>
      <rPr>
        <i/>
        <sz val="11"/>
        <color indexed="8"/>
        <rFont val="Calibri"/>
        <family val="2"/>
      </rPr>
      <t>"Additional PIs: John Smith, Auburn University; Jane Doe, Auburn University"</t>
    </r>
  </si>
  <si>
    <r>
      <t xml:space="preserve">- some cells ("Partners","Classification Codes", "Focus Areas") allow multiple values. Get them from the </t>
    </r>
    <r>
      <rPr>
        <b/>
        <sz val="11"/>
        <color theme="1"/>
        <rFont val="Calibri"/>
        <family val="2"/>
        <scheme val="minor"/>
      </rPr>
      <t>lookup table</t>
    </r>
    <r>
      <rPr>
        <sz val="11"/>
        <color theme="1"/>
        <rFont val="Calibri"/>
        <family val="2"/>
        <scheme val="minor"/>
      </rPr>
      <t xml:space="preserve"> one at a time. Look up your first partner, enter it and return to look up your second, etc.</t>
    </r>
  </si>
  <si>
    <t xml:space="preserve">- this new 90-2 form has four new fields to fill out: </t>
  </si>
  <si>
    <t xml:space="preserve">        A "Competitive" checkbox. Check this box if the project was selected through open competition. If you enter a research
        project (project number prefix "R/"), the box checks itself automatically. </t>
  </si>
  <si>
    <t xml:space="preserve">- You can enter an "Abstract" into the Objectives field (leaving methodology and rationale blank), or separate your abstract into Objectives, Methodology and Rationale, and enter the parts in all three fields. </t>
  </si>
  <si>
    <t xml:space="preserve">        Data sharing plan. Enter a brief summary and Point of Contact for this project's data sharing plan. All research projects are
        required to have a data sharing plan. </t>
  </si>
  <si>
    <t>INSTRUCTIONS FOR SEA GRANT PROGRAMS. If you are an individual PI, consult with your Sea Grant Program for any special instructions specific to your Program.</t>
  </si>
  <si>
    <t>Beaufort County Planning Department</t>
  </si>
  <si>
    <t>Beaufort Shellfish Company</t>
  </si>
  <si>
    <t>Biogeography Branch  (US DOC, NOAA, NOS, NCCOS, CCMA)</t>
  </si>
  <si>
    <t>Charleston Oyster and Shrimp Company</t>
  </si>
  <si>
    <t>City of Wilmington, North Carolina</t>
  </si>
  <si>
    <t>Council of NOAA Fellows (US DOC, NOAA, CNF)</t>
  </si>
  <si>
    <t>Fleet Landing Restaurant</t>
  </si>
  <si>
    <t>Formulation and Congressional Analysis  (US DOC, NOAA, OAR, FCA)</t>
  </si>
  <si>
    <t>North Carolina Water Resources Research Institute</t>
  </si>
  <si>
    <t>North Myrtle Beach Economic Development Committee</t>
  </si>
  <si>
    <t>Sands Beach Club Resort</t>
  </si>
  <si>
    <t>South Carolina Energy Office</t>
  </si>
  <si>
    <t>St. Jude Farms</t>
  </si>
  <si>
    <t>Stantec</t>
  </si>
  <si>
    <t>Tampa Bay Estuary Program</t>
  </si>
  <si>
    <t>Waterkeepers Carolinas</t>
  </si>
  <si>
    <t>Windmill Pond Oysters</t>
  </si>
  <si>
    <t>113 Calhoun Street Foundation</t>
  </si>
  <si>
    <t>1854 Treaty Authority</t>
  </si>
  <si>
    <t>AdvaMed</t>
  </si>
  <si>
    <t>Albatross Task Force, BirdLife International</t>
  </si>
  <si>
    <t>Alta Pointe Health Systems</t>
  </si>
  <si>
    <t>American Academy of Underwater Scientists (AAUS)</t>
  </si>
  <si>
    <t>American Association of Diabetes Educators</t>
  </si>
  <si>
    <t>American Nurses Association</t>
  </si>
  <si>
    <t>American Samoa Community College</t>
  </si>
  <si>
    <t>American Wind Energy Association Offshore Wind Working Group;</t>
  </si>
  <si>
    <t>Animal Planet</t>
  </si>
  <si>
    <t>Applied Phytogenetics, Inc.</t>
  </si>
  <si>
    <t>Aquaculture Network Information Center</t>
  </si>
  <si>
    <t>Aquaculture Systems Technologies, LLC</t>
  </si>
  <si>
    <t>Aquaruis Water Gardens</t>
  </si>
  <si>
    <t>Ashley Scenic River Advisory Council</t>
  </si>
  <si>
    <t>Asilomar State Beach</t>
  </si>
  <si>
    <t>Badgerland Resource Conservation and Development Council</t>
  </si>
  <si>
    <t>Baldwin County High School</t>
  </si>
  <si>
    <t>Baldwin County Planning and Zoning Department</t>
  </si>
  <si>
    <t>Baldwin County Wetlands and Watershed Protection</t>
  </si>
  <si>
    <t>Baltimore City Deparment of Public Works</t>
  </si>
  <si>
    <t>BASF</t>
  </si>
  <si>
    <t>Baylor University, Glasscock Fund for Excellence in Environmental Science</t>
  </si>
  <si>
    <t>Beaufort County Open Land Trust</t>
  </si>
  <si>
    <t>Beaufort County Water Quality Task Force</t>
  </si>
  <si>
    <t>Belize Department of Fisheries</t>
  </si>
  <si>
    <t>Berkeley Electric Cooperative</t>
  </si>
  <si>
    <t>Berkeley-Charleston-Dorchester Council of Governments</t>
  </si>
  <si>
    <t>Biloxi Port Commission</t>
  </si>
  <si>
    <t>Biology Department, Dalhousie University, Halifax, Nova Scotia</t>
  </si>
  <si>
    <t>Blind Canyon Aquaranch, Inc.</t>
  </si>
  <si>
    <t>BMW Manufacturing Corp.</t>
  </si>
  <si>
    <t>Borough of Brick Township</t>
  </si>
  <si>
    <t>Borough of Lavalette</t>
  </si>
  <si>
    <t>Borough of Ocean City</t>
  </si>
  <si>
    <t>Bosarge Boats, Inc.</t>
  </si>
  <si>
    <t>BP Cooper River Plant</t>
  </si>
  <si>
    <t>Bradner Consulting Group, Inc.</t>
  </si>
  <si>
    <t>Bristol Bay Marine Mammal Council</t>
  </si>
  <si>
    <t>Bull’s Bay Seafood</t>
  </si>
  <si>
    <t>California High School</t>
  </si>
  <si>
    <t>Candlewood Lake Authority</t>
  </si>
  <si>
    <t>Capricorn Fisheries Monitoring</t>
  </si>
  <si>
    <t>Care Point, Inc.</t>
  </si>
  <si>
    <t>Caribbean Science Foundation</t>
  </si>
  <si>
    <t>Castleton Elementary School</t>
  </si>
  <si>
    <t>Catskill Regional Invasive Species Partnership</t>
  </si>
  <si>
    <t>Centers for Ocean Sciences Education Excellence, California (COSEE)</t>
  </si>
  <si>
    <t>Centers for Ocean Sciences Education Excellence, Networked Ocean World (COSEE-NOW)</t>
  </si>
  <si>
    <t>Centers for Ocean Sciences Education Excellence, Pacific Partnerships (COSEE-PP)</t>
  </si>
  <si>
    <t>Centro de Investigacion Cientifica y de Educacion Superior de Ensenada (CICESE)</t>
  </si>
  <si>
    <t>Charleston County Parks and Recreation Commission</t>
  </si>
  <si>
    <t>Charleston Homeownership Center</t>
  </si>
  <si>
    <t>Charleston Metro Chamber of Commerce</t>
  </si>
  <si>
    <t>Clallam Audubon Society</t>
  </si>
  <si>
    <t>CMU Institute for Great Lakes Research</t>
  </si>
  <si>
    <t>Coast Electric Power Association</t>
  </si>
  <si>
    <t>Coastal Designs, Inc.</t>
  </si>
  <si>
    <t>Coastal Discovery Museum</t>
  </si>
  <si>
    <t>Coastal Family Health Center</t>
  </si>
  <si>
    <t>Coastal Landscape Construction</t>
  </si>
  <si>
    <t>Coastal Regional Development Agency</t>
  </si>
  <si>
    <t>Coca-Cola Bottling Company of Mobile</t>
  </si>
  <si>
    <t>Community Foundation of Monterey Bay</t>
  </si>
  <si>
    <t>Computational and Earth Systems Science, UCSB</t>
  </si>
  <si>
    <t>Cuyahoga County</t>
  </si>
  <si>
    <t>Dalhousie University</t>
  </si>
  <si>
    <t>Dantec</t>
  </si>
  <si>
    <t>Daphne High School</t>
  </si>
  <si>
    <t>Dartmouth University</t>
  </si>
  <si>
    <t>Dauphin Island Parks and Beach Board/Fort Gaines</t>
  </si>
  <si>
    <t>DE Division of Air Quality (DNREC);</t>
  </si>
  <si>
    <t>Degussa Corporation</t>
  </si>
  <si>
    <t>Delaware Wildlands, LLC;</t>
  </si>
  <si>
    <t>Department of Transportation</t>
  </si>
  <si>
    <t>Dewberry</t>
  </si>
  <si>
    <t>Dewees Island Development</t>
  </si>
  <si>
    <t>Distinctive Products, Inc.</t>
  </si>
  <si>
    <t>Dolphin SMART Program (NOAA, NMFS, Office of Protected Species)</t>
  </si>
  <si>
    <t>Dow Corning</t>
  </si>
  <si>
    <t>Drexel University</t>
  </si>
  <si>
    <t>Duke Power Company</t>
  </si>
  <si>
    <t>Duluth Boat Club</t>
  </si>
  <si>
    <t>Eco Systems, Inc.</t>
  </si>
  <si>
    <t>EcoMicrobials, LLS</t>
  </si>
  <si>
    <t>Edisto Beach Community</t>
  </si>
  <si>
    <t>Elma Schools</t>
  </si>
  <si>
    <t>Eton Bioscience Corp</t>
  </si>
  <si>
    <t>Eurofins</t>
  </si>
  <si>
    <t>Extension and Universities in OH</t>
  </si>
  <si>
    <t>Extension and Universities in OR</t>
  </si>
  <si>
    <t>F/V Fukuseki Maru No. 5</t>
  </si>
  <si>
    <t>Fairhope High School</t>
  </si>
  <si>
    <t>Faulkner State Community College</t>
  </si>
  <si>
    <t>FedNav</t>
  </si>
  <si>
    <t>Fife Plantation</t>
  </si>
  <si>
    <t>Florida Academy of Family Physicians</t>
  </si>
  <si>
    <t>Folly Beach County Park</t>
  </si>
  <si>
    <t>Forestville, Town of</t>
  </si>
  <si>
    <t>Fort Morgan Marina</t>
  </si>
  <si>
    <t>Fort Pulaski National Monument.</t>
  </si>
  <si>
    <t>Freedom High School, Freedom, Wis.</t>
  </si>
  <si>
    <t>Friends of Hunting Island</t>
  </si>
  <si>
    <t>Friends of the Chicago River</t>
  </si>
  <si>
    <t>Friends of the Detroit River</t>
  </si>
  <si>
    <t>Friends of the Edisto</t>
  </si>
  <si>
    <t>Friends of the Rivers</t>
  </si>
  <si>
    <t>Full Circle Crab Company, Inc.</t>
  </si>
  <si>
    <t>Gardner, Town of</t>
  </si>
  <si>
    <t>Georgia Aquarium</t>
  </si>
  <si>
    <t>Georgia Association of Stormwater Management Agencies</t>
  </si>
  <si>
    <t>Georgia Coastal LTER</t>
  </si>
  <si>
    <t>Georgia Conservancy</t>
  </si>
  <si>
    <t>Georgia Epidemiology Report</t>
  </si>
  <si>
    <t>Georgia Municipal Association</t>
  </si>
  <si>
    <t>Georgia Soil and Water Conservation Society</t>
  </si>
  <si>
    <t>Georgia Space Grant Consortium</t>
  </si>
  <si>
    <t>Gold Kist, Inc.</t>
  </si>
  <si>
    <t>Good Hope Plantation and Corporation</t>
  </si>
  <si>
    <t>Great Lakes Beach and Pier Safety Task Force</t>
  </si>
  <si>
    <t>Great Lakes Cities Initiative</t>
  </si>
  <si>
    <t>Great Lakes Institute for Environmental Research</t>
  </si>
  <si>
    <t>Great Lakes Shipping News</t>
  </si>
  <si>
    <t>Great Peninsula Conservancy</t>
  </si>
  <si>
    <t>Greater Lewes Foundation</t>
  </si>
  <si>
    <t>Griffin BioSafe Systems</t>
  </si>
  <si>
    <t>H/V Princess</t>
  </si>
  <si>
    <t>Habitat Solutions</t>
  </si>
  <si>
    <t>Hilton Head Sportfishing Club</t>
  </si>
  <si>
    <t>Historic Ricefields Association</t>
  </si>
  <si>
    <t>Homeport Marina</t>
  </si>
  <si>
    <t>Hooper Family Seafood</t>
  </si>
  <si>
    <t>HPM Hyewon Packmaster International (Seoul Korea and Florence, KY)</t>
  </si>
  <si>
    <t>Iberia Industrial Development Foundation</t>
  </si>
  <si>
    <t>Idaho State Department of Agriculture</t>
  </si>
  <si>
    <t>Infectious Diseases Society of America</t>
  </si>
  <si>
    <t>Instituto de Catalisis y Petroleoquimica, Campus de Cantoblanco, Madrid, Spain</t>
  </si>
  <si>
    <t>Internaional Association of Fish Inspectors</t>
  </si>
  <si>
    <t>International Center for Advanced Agronomic Studies</t>
  </si>
  <si>
    <t>International Conference on Shellfish Restoration</t>
  </si>
  <si>
    <t>IslandWood</t>
  </si>
  <si>
    <t>Jasper Soil and Water Conservation District</t>
  </si>
  <si>
    <t>Jersey Central Power and Light Company (JCPandL)</t>
  </si>
  <si>
    <t>JF New</t>
  </si>
  <si>
    <t>Jurica-Suchy Nature Museum</t>
  </si>
  <si>
    <t>Kapiolani Community College Culinary Institute of the Pacific</t>
  </si>
  <si>
    <t>Keep South Carolina Beautiful</t>
  </si>
  <si>
    <t>Keweenaw Bay Indian Community</t>
  </si>
  <si>
    <t>Kiawah Island Community Association</t>
  </si>
  <si>
    <t>Kinghorn Insurance Services</t>
  </si>
  <si>
    <t>Kitsap Fairgrounds</t>
  </si>
  <si>
    <t>Kruzof Fisheries LLC</t>
  </si>
  <si>
    <t>Lake Superior Association of Muskies</t>
  </si>
  <si>
    <t>Laura Bowie Consulting</t>
  </si>
  <si>
    <t>Leadership South Carolina</t>
  </si>
  <si>
    <t>Leech Lake Association</t>
  </si>
  <si>
    <t>Little River Band</t>
  </si>
  <si>
    <t>Lockheed Corporation</t>
  </si>
  <si>
    <t>Long Trail School</t>
  </si>
  <si>
    <t>Louisiana Governor’s Office of Homeland Security and Emergency Preparedness (GOHSEP)</t>
  </si>
  <si>
    <t>Louisiana Office of Emergency Preparedness</t>
  </si>
  <si>
    <t>Louisiana Travel Promotion Association</t>
  </si>
  <si>
    <t>Lowcountry Estuarium</t>
  </si>
  <si>
    <t>Lowcountry Regional Science and Engineering Fair</t>
  </si>
  <si>
    <t>Lowcountry Seafood, Inc.</t>
  </si>
  <si>
    <t>Magnolia Plantation and Gardens</t>
  </si>
  <si>
    <t>Maine Geological Survey</t>
  </si>
  <si>
    <t>Marina and Boatyard Association Louisiana</t>
  </si>
  <si>
    <t>marinas and private boat owners</t>
  </si>
  <si>
    <t>Marine Terminals of S.C.</t>
  </si>
  <si>
    <t>Maritime Association of the Port of Charleston</t>
  </si>
  <si>
    <t>Massachusetts Institute of Technology, Department of Mechanical Engineering (MIT)</t>
  </si>
  <si>
    <t>Massachusetts Institute of Technology, Edgerton Center (MIT)</t>
  </si>
  <si>
    <t>Massachusetts Institute of Technology, Energy Initiative (MIT)</t>
  </si>
  <si>
    <t>Massachusetts Institute of Technology, List Visual Arts Center (MIT)</t>
  </si>
  <si>
    <t>Massachusetts Institute of Technology, Museum (MIT)</t>
  </si>
  <si>
    <t>Massachusetts Institute of Technology, Public Service Center (MIT)</t>
  </si>
  <si>
    <t>Mettawee Community School</t>
  </si>
  <si>
    <t>Michigan Bait Dealers Association</t>
  </si>
  <si>
    <t>Michigan Natural Features Inventory</t>
  </si>
  <si>
    <t>Michigan Natural Resources Trust Fund</t>
  </si>
  <si>
    <t>Michigan Steelhead and Salmon Fishermen’s Association</t>
  </si>
  <si>
    <t>Midwest Ecological</t>
  </si>
  <si>
    <t>Milwaukee Metropolitan Sewerage District</t>
  </si>
  <si>
    <t>Mississippi State University Coastal Research and Extension Center</t>
  </si>
  <si>
    <t>Mistyvale Crawfish Farm</t>
  </si>
  <si>
    <t>Mobile Area Water and Sewer System</t>
  </si>
  <si>
    <t>Mobile Bay Audubon Society</t>
  </si>
  <si>
    <t>Mobile County Planning Commission</t>
  </si>
  <si>
    <t>Mobile County Public School System</t>
  </si>
  <si>
    <t>Mobile County Soil and Water Conservation Service</t>
  </si>
  <si>
    <t>Montana Department of Agriculture</t>
  </si>
  <si>
    <t>Moss Point High School</t>
  </si>
  <si>
    <t>Murrells Inlet Fishing Clubs</t>
  </si>
  <si>
    <t>Nada Williams Realty</t>
  </si>
  <si>
    <t>National Disaster Preparedness Training Center</t>
  </si>
  <si>
    <t>National Non-Point Education for Municipal Officials (NEMO) Network</t>
  </si>
  <si>
    <t>National Renewable Energy Laboratory (NREL)</t>
  </si>
  <si>
    <t>Navarre High School</t>
  </si>
  <si>
    <t>New Hanover County Rip Current Awareness Strategies Team</t>
  </si>
  <si>
    <t>New York Bight Regional Ocean Science Council</t>
  </si>
  <si>
    <t>New York Marine Sciences Consortium</t>
  </si>
  <si>
    <t>New York State Energy Research Development Corporation</t>
  </si>
  <si>
    <t>Noisette Company</t>
  </si>
  <si>
    <t>Norm Bloom and Sons LLC</t>
  </si>
  <si>
    <t>North Myrtle Beach,</t>
  </si>
  <si>
    <t>Occidental College, Vantuna Research Group</t>
  </si>
  <si>
    <t>Oceanside Conservation Co, Inc</t>
  </si>
  <si>
    <t>Oconto Breakwater Park Marina</t>
  </si>
  <si>
    <t>Okatee Club</t>
  </si>
  <si>
    <t>Opportunity Advancement Innovation (OAI)</t>
  </si>
  <si>
    <t>Ossabaw Island foundation</t>
  </si>
  <si>
    <t>Palmetto Aquaculture Corporation</t>
  </si>
  <si>
    <t>Paradise Seafarm</t>
  </si>
  <si>
    <t>Pascagoula High School</t>
  </si>
  <si>
    <t>Piggly Wiggly Carolina Company</t>
  </si>
  <si>
    <t>Pike Lake Area Association</t>
  </si>
  <si>
    <t>Pine Hills Farms</t>
  </si>
  <si>
    <t>Plattsburgh State University</t>
  </si>
  <si>
    <t>Pleasant Bay Alliance</t>
  </si>
  <si>
    <t>Port of Pascagoula, MS</t>
  </si>
  <si>
    <t>Portland Public Schools</t>
  </si>
  <si>
    <t>PRBO Conservation Science</t>
  </si>
  <si>
    <t>Professional Lake Management, Inc.</t>
  </si>
  <si>
    <t>Propeller Club of America</t>
  </si>
  <si>
    <t>Public schools in coastal South Carolina communities (&gt;180)</t>
  </si>
  <si>
    <t>Purdue University Calumet</t>
  </si>
  <si>
    <t>RAND Corporation</t>
  </si>
  <si>
    <t>RE Sources</t>
  </si>
  <si>
    <t>Rhode Island Saltwater Anglers</t>
  </si>
  <si>
    <t>Riverside Kayak Connection</t>
  </si>
  <si>
    <t>Roll-a-way</t>
  </si>
  <si>
    <t>Roys Point Marina</t>
  </si>
  <si>
    <t>Runzheimer International</t>
  </si>
  <si>
    <t>Samoa Ministry of Agriculture and Fisheries</t>
  </si>
  <si>
    <t>San Juan ECO Network</t>
  </si>
  <si>
    <t>Santee Cooper</t>
  </si>
  <si>
    <t>Sapelo Seafarms</t>
  </si>
  <si>
    <t>SCANA Corporation</t>
  </si>
  <si>
    <t>Scottish Assn. for Marine Science</t>
  </si>
  <si>
    <t>Sea Grant Coastal Community Development Group</t>
  </si>
  <si>
    <t>Seagull Marina</t>
  </si>
  <si>
    <t>Seattle Department of Planning and Development, City of Seattle</t>
  </si>
  <si>
    <t>SePro</t>
  </si>
  <si>
    <t>Shaw Environmental and Infrastructure Group</t>
  </si>
  <si>
    <t>Shell Oil Company</t>
  </si>
  <si>
    <t>Shrimp Mariculture Facility, Texas A&amp;M</t>
  </si>
  <si>
    <t>Simpson Investment</t>
  </si>
  <si>
    <t>Sonoco Products, Inc.</t>
  </si>
  <si>
    <t>South Carolina African-American Heritage Council</t>
  </si>
  <si>
    <t>South Carolina Aquaculture Association</t>
  </si>
  <si>
    <t>South Carolina Aquatic Plant Management Society</t>
  </si>
  <si>
    <t>South Carolina Association for Hazard Mitigation</t>
  </si>
  <si>
    <t>South Carolina Association of Counties</t>
  </si>
  <si>
    <t>South Carolina Center for Technological Innovation</t>
  </si>
  <si>
    <t>South Carolina Chapter of the American Planning Association</t>
  </si>
  <si>
    <t>South Carolina Coastal Conservation League</t>
  </si>
  <si>
    <t>South Carolina Community Development Association</t>
  </si>
  <si>
    <t>South Carolina Crab Industry Association</t>
  </si>
  <si>
    <t>South Carolina Downtown Development Association/Community Builders</t>
  </si>
  <si>
    <t>South Carolina Economic Developers Association</t>
  </si>
  <si>
    <t>South Carolina Emergency Management Division</t>
  </si>
  <si>
    <t>South Carolina Forestry Commission</t>
  </si>
  <si>
    <t>South Carolina Government Webmasters Association</t>
  </si>
  <si>
    <t>South Carolina Information Resources Council</t>
  </si>
  <si>
    <t>South Carolina Marine Association</t>
  </si>
  <si>
    <t>South Carolina Marine Educators Association</t>
  </si>
  <si>
    <t>South Carolina Municipal Association</t>
  </si>
  <si>
    <t>South Carolina Nature-Based Tourism Association</t>
  </si>
  <si>
    <t>South Carolina Science Council</t>
  </si>
  <si>
    <t>South Carolina Seafood Alliance</t>
  </si>
  <si>
    <t>South Carolina Shellfish Association</t>
  </si>
  <si>
    <t>South Carolina Shrimp Growers Association</t>
  </si>
  <si>
    <t>South Carolina Shrimpers Association</t>
  </si>
  <si>
    <t>South Carolina Soil and Water Conservation Service</t>
  </si>
  <si>
    <t>South Carolina State Ports Authority</t>
  </si>
  <si>
    <t>South Carolina Steering Committee of the Southern Passages Project</t>
  </si>
  <si>
    <t>South Carolina Sustainable Universities Initiative</t>
  </si>
  <si>
    <t>South Carolina Task Group on Harmful Algae</t>
  </si>
  <si>
    <t>South Carolina Wildlife Federation</t>
  </si>
  <si>
    <t>South Florida Water Management District</t>
  </si>
  <si>
    <t>Southeast Phytoplankton Monitoring Network</t>
  </si>
  <si>
    <t>Southern Building Code Council International</t>
  </si>
  <si>
    <t>Southern California Marine Exchange</t>
  </si>
  <si>
    <t>Southern Medical Association</t>
  </si>
  <si>
    <t>Southland Fisheries Corporation</t>
  </si>
  <si>
    <t>Southwest Michigan Regonal Planning Commission</t>
  </si>
  <si>
    <t>Sport Fishing Alliance, LTD</t>
  </si>
  <si>
    <t>Spring Hill Plantation</t>
  </si>
  <si>
    <t>Spring Island Trust</t>
  </si>
  <si>
    <t>Sturgeon for Tomorrow</t>
  </si>
  <si>
    <t>Summerdale Middle School</t>
  </si>
  <si>
    <t>Sunrise Side Tours</t>
  </si>
  <si>
    <t>Suttons Bay Township</t>
  </si>
  <si>
    <t>Swimming Rock Fish and Shrimp Farm</t>
  </si>
  <si>
    <t>Swinomish Tribe</t>
  </si>
  <si>
    <t>Temple University</t>
  </si>
  <si>
    <t>Texas Higher Education Coordinating Board, Research Development Fund</t>
  </si>
  <si>
    <t>The Consortium for Plant Biotechnology Research, Inc.</t>
  </si>
  <si>
    <t>The Governor’s Office on Rebuilding and Renewal</t>
  </si>
  <si>
    <t>The Mississippi River Gulf of Mexico Watershed Nutrient and Hypoxia Task Force</t>
  </si>
  <si>
    <t>Thickwater Clam Farm</t>
  </si>
  <si>
    <t>Tillamook County Pioneer Museum/Kilchis Point Nature Center</t>
  </si>
  <si>
    <t>Torch Lake Public Advisory Council</t>
  </si>
  <si>
    <t>Tropical Ponds Hawaii</t>
  </si>
  <si>
    <t>Trust for Public Land</t>
  </si>
  <si>
    <t>Turkey Hill Plantation</t>
  </si>
  <si>
    <t>Univeristy of Rhode Island, Coastal Fellows Program</t>
  </si>
  <si>
    <t>Univerisy of Guam Marine Laboratory (UOGML)</t>
  </si>
  <si>
    <t>University of Connecticut Law School</t>
  </si>
  <si>
    <t>University of Georgia Press</t>
  </si>
  <si>
    <t>University of Georgia, The Dean Rusk Center (UGA)</t>
  </si>
  <si>
    <t>University of Rhode Island, Office of Marine Programs</t>
  </si>
  <si>
    <t>University of the West Indies, Centre for Resource Management and Environmental Studies</t>
  </si>
  <si>
    <t>University of Washington, Joint Institute for the Study of the Atmosphere and Ocean (JISAO), College of the Environment (UW)</t>
  </si>
  <si>
    <t>University of Zadar, Croatia</t>
  </si>
  <si>
    <t>Upstate Forever</t>
  </si>
  <si>
    <t>US Department of State</t>
  </si>
  <si>
    <t>VanLandschoot Fisheries</t>
  </si>
  <si>
    <t>Vilnius University (Lithuania)</t>
  </si>
  <si>
    <t>Vincent High School, Milwaukee</t>
  </si>
  <si>
    <t>Virginia Environmental Endowment</t>
  </si>
  <si>
    <t>Virginia Marine Products Board</t>
  </si>
  <si>
    <t>Waldemar Nelson, Inc.</t>
  </si>
  <si>
    <t>Warren Harbor Commission</t>
  </si>
  <si>
    <t>Washington State Department of Natural Resources</t>
  </si>
  <si>
    <t>Washington State Department of Transportation</t>
  </si>
  <si>
    <t>Washington State Parks and Recreation Commission</t>
  </si>
  <si>
    <t>Washington Trust Co.</t>
  </si>
  <si>
    <t>Wesley College</t>
  </si>
  <si>
    <t>Westchester County, NY Planning Department</t>
  </si>
  <si>
    <t>Western Pacific Tropical Research Center (WPTRC)</t>
  </si>
  <si>
    <t>Western Partnership for Regional Invasive Species Management</t>
  </si>
  <si>
    <t>Western Sustainable Agriculture Research and Education Program</t>
  </si>
  <si>
    <t>WestWind Foundation</t>
  </si>
  <si>
    <t>Westwind Stewardship Group</t>
  </si>
  <si>
    <t>Wetlands Institute</t>
  </si>
  <si>
    <t>Wilcox Fisheries</t>
  </si>
  <si>
    <t>Wild American Shrimp Inc.</t>
  </si>
  <si>
    <t>Wild Steelhead Coalition</t>
  </si>
  <si>
    <t>Winn-Win Resort Inc.</t>
  </si>
  <si>
    <t>Wisconsin Department of Tourism</t>
  </si>
  <si>
    <t>Wisconsin Environmental Education Board</t>
  </si>
  <si>
    <t>Wisconsin River Alliance</t>
  </si>
  <si>
    <t>World Wildlife Fund for Nature</t>
  </si>
  <si>
    <t>SEARCH DIRECTIONS: (1) Enter search words or parts of words below; (2) click on "Search":</t>
  </si>
  <si>
    <t>21st Century Learning Centers</t>
  </si>
  <si>
    <r>
      <t xml:space="preserve">"OPTIONAL ATTACHMENT". </t>
    </r>
    <r>
      <rPr>
        <b/>
        <sz val="11"/>
        <color rgb="FF006100"/>
        <rFont val="Calibri"/>
        <family val="2"/>
        <scheme val="minor"/>
      </rPr>
      <t xml:space="preserve">YOU MUST ATTACH THE ORIGINAL EXCEL SPREADSHEET--A PDF OF THE SPREADSHEET WILL NOT </t>
    </r>
  </si>
  <si>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</si>
  <si>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</si>
  <si>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</si>
  <si>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</si>
  <si>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</si>
  <si>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</si>
  <si>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</si>
  <si>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</si>
  <si>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</si>
  <si>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</si>
  <si>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</si>
  <si>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</si>
  <si>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</si>
  <si>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</si>
  <si>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</si>
  <si>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</si>
  <si>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</si>
  <si>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</si>
  <si>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</si>
  <si>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</si>
  <si>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</si>
  <si>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</si>
  <si>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</si>
  <si>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</si>
  <si>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</si>
  <si>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</si>
  <si>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</si>
  <si>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</si>
  <si>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</si>
  <si>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</si>
  <si>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</si>
  <si>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</si>
  <si>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</si>
  <si>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</si>
  <si>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</si>
  <si>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S38</t>
  </si>
  <si>
    <t>S39</t>
  </si>
  <si>
    <t>S40</t>
  </si>
  <si>
    <t>S41</t>
  </si>
  <si>
    <t>S42</t>
  </si>
  <si>
    <t>S43</t>
  </si>
  <si>
    <t>S44</t>
  </si>
  <si>
    <t>S45</t>
  </si>
  <si>
    <t>S46</t>
  </si>
  <si>
    <t>S47</t>
  </si>
  <si>
    <t>S48</t>
  </si>
  <si>
    <t>S49</t>
  </si>
  <si>
    <t>S50</t>
  </si>
  <si>
    <t>1000 Friends of Wisconsin</t>
  </si>
  <si>
    <t>ABDI Land and Water Conservation District, Wis.</t>
  </si>
  <si>
    <t>ACF Stakeholders Group</t>
  </si>
  <si>
    <t>Adirondack Coast Visitors and Convention Bureau</t>
  </si>
  <si>
    <t>Aemetis Inc.</t>
  </si>
  <si>
    <t>American Abalone Farm</t>
  </si>
  <si>
    <t>AmeriCorps Cape Cod</t>
  </si>
  <si>
    <t>Anacostia Riverkeeper</t>
  </si>
  <si>
    <t>Angler’s Sport Center, MD</t>
  </si>
  <si>
    <t>Animal Allies</t>
  </si>
  <si>
    <t>Anne Arundel County Watershed Stewards Academy</t>
  </si>
  <si>
    <t>Apostle Islands Sport Fisherman's Association</t>
  </si>
  <si>
    <t>Aquacultural Research Corporation (ARC)</t>
  </si>
  <si>
    <t>Aquaculture Research Corporation</t>
  </si>
  <si>
    <t>Aquatica Landscaping</t>
  </si>
  <si>
    <t>Architecture, Marine and Infrastructure Inc.</t>
  </si>
  <si>
    <t>Association of Floodplain Managers</t>
  </si>
  <si>
    <t>Association of National Estuary Programs (ANEP)</t>
  </si>
  <si>
    <t>Atlantic Pacific Marine Farm</t>
  </si>
  <si>
    <t>Baltimore County Governments</t>
  </si>
  <si>
    <t>Baltimore Ecosystem Study URBAN LTER Site</t>
  </si>
  <si>
    <t>Baltimore Waterfront Partnership</t>
  </si>
  <si>
    <t>Barnstable County Shellfish Advisory Committee</t>
  </si>
  <si>
    <t>Barr Engineering Co.</t>
  </si>
  <si>
    <t>Bay Journal</t>
  </si>
  <si>
    <t>Bayfield School District</t>
  </si>
  <si>
    <t>Baywater Shellfish Company</t>
  </si>
  <si>
    <t>Bill's Bait Shop, DE</t>
  </si>
  <si>
    <t>Blue Fins, MD</t>
  </si>
  <si>
    <t>Braise Milwaukee</t>
  </si>
  <si>
    <t>British Oceanographic Data Centre</t>
  </si>
  <si>
    <t>Calvert Marine Museum</t>
  </si>
  <si>
    <t>Cambridge Public Library</t>
  </si>
  <si>
    <t>Canadian Partnership Initiative</t>
  </si>
  <si>
    <t>Cape Cod Conservation District</t>
  </si>
  <si>
    <t>Cape Cod Fishermen's Alliance</t>
  </si>
  <si>
    <t>Cape Hatteras Anglers Club Invitational Surf Fishing Tournament</t>
  </si>
  <si>
    <t>Cape Henlopen Fishing Center, DE</t>
  </si>
  <si>
    <t>Cardinal Environmental Inc.</t>
  </si>
  <si>
    <t>Cecil County Governments</t>
  </si>
  <si>
    <t>Center for Wetland Protection</t>
  </si>
  <si>
    <t>Centers for Ocean Sciences Education Excellence-Great Lakes</t>
  </si>
  <si>
    <t>Charlotte Harbor National Estuary Program</t>
  </si>
  <si>
    <t>Charm City SCUBA (Dive assistance)</t>
  </si>
  <si>
    <t>Chesapeake Community Modeling Program</t>
  </si>
  <si>
    <t>City of Algoma, Wis.</t>
  </si>
  <si>
    <t>City of Appleton, Wis.</t>
  </si>
  <si>
    <t>City of Bailey's Harbor, Wis.</t>
  </si>
  <si>
    <t>City of Buffalo, N.Y.</t>
  </si>
  <si>
    <t>City of Cleveland, Ohio</t>
  </si>
  <si>
    <t>City of Cornucopia, Wis.</t>
  </si>
  <si>
    <t>City of DePere, Wis.</t>
  </si>
  <si>
    <t>City of Holland, Mich.</t>
  </si>
  <si>
    <t>City of La Crosse, Wis.</t>
  </si>
  <si>
    <t>City of Lac La Belle, Wis.</t>
  </si>
  <si>
    <t>City of LaPointe, Wis.</t>
  </si>
  <si>
    <t>City of Madison, Wis.</t>
  </si>
  <si>
    <t>City of Marinette, Wis.</t>
  </si>
  <si>
    <t>City of Marquette, Mich.</t>
  </si>
  <si>
    <t>City of Oak Creek, Wis.</t>
  </si>
  <si>
    <t>City of Saginaw, Mich.</t>
  </si>
  <si>
    <t>City of Silver Bay, Minn.</t>
  </si>
  <si>
    <t>City of South Milwaukee, Wis.</t>
  </si>
  <si>
    <t>City of St. Joseph, Mich.</t>
  </si>
  <si>
    <t>City of Sturgeon Bay, Wis.</t>
  </si>
  <si>
    <t>City of Toledo, Ohio</t>
  </si>
  <si>
    <t>City of Two Harbors, Minn.</t>
  </si>
  <si>
    <t>City of Two Rivers, Wis.</t>
  </si>
  <si>
    <t>Clyde Iron Works Restaurant and Bar</t>
  </si>
  <si>
    <t>Coastal &amp; Estuarine Research Federation (CERF)</t>
  </si>
  <si>
    <t>Coastal Resource Specialists</t>
  </si>
  <si>
    <t>Coastal Resources Committee (CRC)</t>
  </si>
  <si>
    <t>Coastal States Organization</t>
  </si>
  <si>
    <t>Community College of Baltimore County</t>
  </si>
  <si>
    <t>Community Foundation of Alabama</t>
  </si>
  <si>
    <t>Counterpart International</t>
  </si>
  <si>
    <t>Dalian Ocean University, China</t>
  </si>
  <si>
    <t>Dane County, Wis.</t>
  </si>
  <si>
    <t>Delaware Sea Grant Extension</t>
  </si>
  <si>
    <t>Dept. of Natural Resources Chesapeake and Coastal Services</t>
  </si>
  <si>
    <t>District of Columbia Department of the Environment</t>
  </si>
  <si>
    <t>District of Columbia Water Resources Research Institute</t>
  </si>
  <si>
    <t>Duluth Entertainment Convention Center - DECC</t>
  </si>
  <si>
    <t>Duluth-Superior Metropolitan Interstate Council</t>
  </si>
  <si>
    <t>Ecotone Education - Verdana Ventures LLC</t>
  </si>
  <si>
    <t>Ed's Bait Shop</t>
  </si>
  <si>
    <t>Elizabeth Ortdwayh Dunn Foundation</t>
  </si>
  <si>
    <t>Fisherman’s Den, NJ</t>
  </si>
  <si>
    <t>Fishing Unlimited Tackle Shop, NC</t>
  </si>
  <si>
    <t>Florida Climate Institute</t>
  </si>
  <si>
    <t>Ford Motor Company</t>
  </si>
  <si>
    <t>FOX 21 KQDS TV</t>
  </si>
  <si>
    <t>Fox-River Valley County Land Conservation Departments</t>
  </si>
  <si>
    <t>Future Fishing Foundation</t>
  </si>
  <si>
    <t>Geo-Marine, Inc.</t>
  </si>
  <si>
    <t>Girl Scouts of Wisconsin - Badgerland Council</t>
  </si>
  <si>
    <t>Girl’s Place Bait and Tackle, NJ</t>
  </si>
  <si>
    <t>Google Lit Trips</t>
  </si>
  <si>
    <t>Harbor Club Marina</t>
  </si>
  <si>
    <t>HDR, Inc.</t>
  </si>
  <si>
    <t>Herb’s Tackle Shop, MD</t>
  </si>
  <si>
    <t>Hoffer's Tropic Life Pets</t>
  </si>
  <si>
    <t>Hoover Elementary School, West Allis, Wis.</t>
  </si>
  <si>
    <t>Howard County Watershed Stewards Academy</t>
  </si>
  <si>
    <t>Howe Corporation</t>
  </si>
  <si>
    <t>Initiative Foundation</t>
  </si>
  <si>
    <t>Institute of Oceanology, Chinese Academic of Sciences</t>
  </si>
  <si>
    <t>International Light Tackle Tournament Association</t>
  </si>
  <si>
    <t>International Oceanographic Data and Information Exchange, Intergovernmental Oceanographic Commission, UNESCO</t>
  </si>
  <si>
    <t>Invasive Species Centre</t>
  </si>
  <si>
    <t>Iowa Department of Transportation</t>
  </si>
  <si>
    <t>Jeannette’s Pier, NC</t>
  </si>
  <si>
    <t>JJ Perch</t>
  </si>
  <si>
    <t>Ketchikan Gateway Borough</t>
  </si>
  <si>
    <t>La Crosse Public Library</t>
  </si>
  <si>
    <t>Lac du Flambeau Band of Lake Superior Chippewa Indians</t>
  </si>
  <si>
    <t>Lakeshore Natural Resources Partnership</t>
  </si>
  <si>
    <t>Lowcountry Shellfish</t>
  </si>
  <si>
    <t>Madison Children's Museum</t>
  </si>
  <si>
    <t>Manitowoc County, Wis.</t>
  </si>
  <si>
    <t>Manitowoc Marina</t>
  </si>
  <si>
    <t>Marine Tech</t>
  </si>
  <si>
    <t>Maryland Historic Trust</t>
  </si>
  <si>
    <t>Maryland Planning Commissioners Association</t>
  </si>
  <si>
    <t>Massachusetts Aquaculture Association</t>
  </si>
  <si>
    <t>Massachusetts Bays National Estuary Program</t>
  </si>
  <si>
    <t>Massachusetts Department of Public Health</t>
  </si>
  <si>
    <t>Massachusetts Ocean Partnership (MOP)</t>
  </si>
  <si>
    <t>Massachusetts Shellfish Officers Association (MSOA)</t>
  </si>
  <si>
    <t>Mellin Promotional Advertisin</t>
  </si>
  <si>
    <t>Mike's Taxidermy</t>
  </si>
  <si>
    <t>Milwaukee Yacht Club</t>
  </si>
  <si>
    <t>Minnesota Center for Environmental Advocacy</t>
  </si>
  <si>
    <t>Minnesota Coastal Management Program</t>
  </si>
  <si>
    <t>Minnesota Lakes and Rivers Advocates</t>
  </si>
  <si>
    <t>Morgan State University SCUBA Club</t>
  </si>
  <si>
    <t>Morgan State, Patuxent Environmental and Aquatic Research Laboratory (PEARL)</t>
  </si>
  <si>
    <t>N.C. Beach Buggy Association Annual Red Drum Tournament</t>
  </si>
  <si>
    <t>National Association of Counties</t>
  </si>
  <si>
    <t>National Capital Region Watershed Stewards Academy</t>
  </si>
  <si>
    <t>National Parks Conservation Association</t>
  </si>
  <si>
    <t>National States Geographic Information Council</t>
  </si>
  <si>
    <t>Nelson and Pade</t>
  </si>
  <si>
    <t>Neogen Company</t>
  </si>
  <si>
    <t>New Jersey Sea Grant Extension</t>
  </si>
  <si>
    <t>Next Door Brewing</t>
  </si>
  <si>
    <t>NOAA, Climate Program Office, RISA Program</t>
  </si>
  <si>
    <t>North Bay Adventure Camp, North East, MD</t>
  </si>
  <si>
    <t>North Carolina Community Foundation (NCCF)</t>
  </si>
  <si>
    <t>North Carolina Sea Grant Extension</t>
  </si>
  <si>
    <t>Northeast Climate Science Center</t>
  </si>
  <si>
    <t>Northeast Massachusetts Aquaculture Center (NEMAC)</t>
  </si>
  <si>
    <t>Northeastern States Research Cooperative</t>
  </si>
  <si>
    <t>Northside Enterprises</t>
  </si>
  <si>
    <t>NQ Adams Foundation</t>
  </si>
  <si>
    <t>Ocean City Light Tackle Club</t>
  </si>
  <si>
    <t>Office of International Affairs and Seafood Inspection (US DOC, NOAA, NMFS)</t>
  </si>
  <si>
    <t>Old Inlet Bait &amp; Tackle, DE</t>
  </si>
  <si>
    <t>Parsons Brickerhoff Consultants</t>
  </si>
  <si>
    <t>Pennsylvania Sea Grant Extension</t>
  </si>
  <si>
    <t>Pinellas County</t>
  </si>
  <si>
    <t>Poolesville, Md Veterinary Clinic</t>
  </si>
  <si>
    <t>PortFish Ltd</t>
  </si>
  <si>
    <t>Potomac Environmental Research and Education Center</t>
  </si>
  <si>
    <t>ProPrint</t>
  </si>
  <si>
    <t>Red Mug Coffeehouse and Bake Shop</t>
  </si>
  <si>
    <t>Riverdale Mills Corporation</t>
  </si>
  <si>
    <t>Roger Williams University</t>
  </si>
  <si>
    <t>Rosemary Garfoot Public Library</t>
  </si>
  <si>
    <t>Royal Caribbean Ocean Fund</t>
  </si>
  <si>
    <t>Rural Policy Research Institute</t>
  </si>
  <si>
    <t>Rushing Waters Fisheries</t>
  </si>
  <si>
    <t>Scott’s Bait and Tackle , NJ</t>
  </si>
  <si>
    <t>SERI (Social and Environmental Research Institute)</t>
  </si>
  <si>
    <t>SharedGeo</t>
  </si>
  <si>
    <t>Shrimp One Inc.</t>
  </si>
  <si>
    <t>Silver Bay Marina</t>
  </si>
  <si>
    <t>Smart Home America</t>
  </si>
  <si>
    <t>South Shore Insurance Agency</t>
  </si>
  <si>
    <t>Southern Kingfish Association</t>
  </si>
  <si>
    <t>Southwest Florida Water Management District</t>
  </si>
  <si>
    <t>St. Louis County Soil and Water Conservation District, Minn.</t>
  </si>
  <si>
    <t>St. Louis County, Minn.</t>
  </si>
  <si>
    <t>Stafford Technical Center</t>
  </si>
  <si>
    <t>State of Minnesota House of Representatives</t>
  </si>
  <si>
    <t>Stewart Taylor Printing</t>
  </si>
  <si>
    <t>Students and Leaders Network</t>
  </si>
  <si>
    <t>The Council of State Governments - Midwest Region</t>
  </si>
  <si>
    <t>The Furbish Company</t>
  </si>
  <si>
    <t>The Nature Conservancy of Nasswango Preserve (TNC)</t>
  </si>
  <si>
    <t>The Nature Conservancy Virginia Coast Reserve</t>
  </si>
  <si>
    <t>TIC Gums</t>
  </si>
  <si>
    <t>Town of Jacksonport, Wis.</t>
  </si>
  <si>
    <t>Town of Liberty Grove, Wis.</t>
  </si>
  <si>
    <t>Town of Menasha, Wis.</t>
  </si>
  <si>
    <t>Town of Sevastapol, Wis.</t>
  </si>
  <si>
    <t>Turner Foundation</t>
  </si>
  <si>
    <t>U.S. Bureau of Indian Affairs</t>
  </si>
  <si>
    <t>United States Naval Academy, Science Technology Engineering Mathematics (USNA STEM)</t>
  </si>
  <si>
    <t>University at Buffalo - Department of Chemistry</t>
  </si>
  <si>
    <t>University College Cork, Ireland</t>
  </si>
  <si>
    <t>University of California, Santa Barbara</t>
  </si>
  <si>
    <t>University of Central Arkansas</t>
  </si>
  <si>
    <t>University of Jacksonville</t>
  </si>
  <si>
    <t>University of Maryland, Maryland Institute for Applied Environmental Health</t>
  </si>
  <si>
    <t>University of Minnesota Extension</t>
  </si>
  <si>
    <t>University of Minnesota, Minnesota Aquatic Invasive Species Research Center (UMN)</t>
  </si>
  <si>
    <t>University of New Hampshire, Hubbard Center for Genome Studies</t>
  </si>
  <si>
    <t>Vermont Marina and Boat Association</t>
  </si>
  <si>
    <t>Vermont Monitoring Cooperative</t>
  </si>
  <si>
    <t>Victus De'Aqua</t>
  </si>
  <si>
    <t>Village of Cassville, Wis.</t>
  </si>
  <si>
    <t>Village of Little Chute, Wis.</t>
  </si>
  <si>
    <t>Village of Wind Point, Wis.</t>
  </si>
  <si>
    <t>Virgin Islands Community Foundation</t>
  </si>
  <si>
    <t>Wellfleet Shellfish Advisory Board</t>
  </si>
  <si>
    <t>Wellfleet Shellfish Research Committee</t>
  </si>
  <si>
    <t>Western Lake Superior Sanitary Sewer District</t>
  </si>
  <si>
    <t>Western Massachusetts Center for Sustainable Aquaculture (WMCSA)</t>
  </si>
  <si>
    <t>White Earth Band of Ojibwe</t>
  </si>
  <si>
    <t>Wisconsin Emergency Management</t>
  </si>
  <si>
    <t>Xprize Foundation</t>
  </si>
  <si>
    <t>Accord3.0</t>
  </si>
  <si>
    <t>ACME Sponge &amp; Chamois Company, Inc.</t>
  </si>
  <si>
    <t>Adam Tyler, Commercial Fisherman</t>
  </si>
  <si>
    <t>Advocates for the Knife River Watershed</t>
  </si>
  <si>
    <t>Agriculture and Agri-Food Canada</t>
  </si>
  <si>
    <t>Alabama Gulf Coast Recovery Council</t>
  </si>
  <si>
    <t>Alchemy Restaurant</t>
  </si>
  <si>
    <t>Alcoa Intalco Works</t>
  </si>
  <si>
    <t>AlgaXperts</t>
  </si>
  <si>
    <t>Alki Jetty Citizen Science volunteers</t>
  </si>
  <si>
    <t>Allen Academy, Bryan, TX</t>
  </si>
  <si>
    <t>Alley Pond Environmental Center</t>
  </si>
  <si>
    <t>Alliance for a Healthy South Sound</t>
  </si>
  <si>
    <t>Alliance for Living Ocean</t>
  </si>
  <si>
    <t>Almost Persuaded Charters</t>
  </si>
  <si>
    <t>Alu Like Inc.</t>
  </si>
  <si>
    <t>Alvin Community College</t>
  </si>
  <si>
    <t>AMA/Iosco Math and Science Center</t>
  </si>
  <si>
    <t>American Boat and Yacht Council</t>
  </si>
  <si>
    <t>American Bottoms Regional Wastewater Treatment</t>
  </si>
  <si>
    <t>American Prawn Cooperative</t>
  </si>
  <si>
    <t>American Rivers</t>
  </si>
  <si>
    <t>American Samoa Department of Commerce Community Services</t>
  </si>
  <si>
    <t>American Samoa Government Department of Marine and Wildlife Resources</t>
  </si>
  <si>
    <t>American Soybean Association</t>
  </si>
  <si>
    <t>Anahuac ISD</t>
  </si>
  <si>
    <t>Anchor Seafood</t>
  </si>
  <si>
    <t>Angleton Independent School District</t>
  </si>
  <si>
    <t>Ann P. Stokes Landscape Architects</t>
  </si>
  <si>
    <t>Applied Research in Environmental Sciences</t>
  </si>
  <si>
    <t>Aqua Growers</t>
  </si>
  <si>
    <t>Aqua Plantations</t>
  </si>
  <si>
    <t>Aqua Terra</t>
  </si>
  <si>
    <t>Aquarium of the Pacific</t>
  </si>
  <si>
    <t>Aquia Bay Marina</t>
  </si>
  <si>
    <t>Aransas First</t>
  </si>
  <si>
    <t>ARCadis</t>
  </si>
  <si>
    <t>Armand Bayou Watershed Partnership</t>
  </si>
  <si>
    <t>Arnold's Seafood</t>
  </si>
  <si>
    <t>Arroyo Colorado Conservancy</t>
  </si>
  <si>
    <t>Arroyo Colorado Water Partnership</t>
  </si>
  <si>
    <t>ASCE Coasts Oceans Ports and Rivers Institute</t>
  </si>
  <si>
    <t>Ashland School District</t>
  </si>
  <si>
    <t>Ashtabula Remedial Action Plan (RAP)</t>
  </si>
  <si>
    <t>Astoria School District</t>
  </si>
  <si>
    <t>Atkins Global</t>
  </si>
  <si>
    <t>Atkins North America</t>
  </si>
  <si>
    <t>Atlantic Coast Conference Inter-Institutional Academic Collaborative (ACCIAC)</t>
  </si>
  <si>
    <t>Atlantic County Utilities Authority</t>
  </si>
  <si>
    <t>Audubon Texas</t>
  </si>
  <si>
    <t>Austin Public Libraries</t>
  </si>
  <si>
    <t>Austin School of the Deaf</t>
  </si>
  <si>
    <t>Avalon Park and Preserve’s Students Taking Action for Tomorrow’s Environment (STATE) program</t>
  </si>
  <si>
    <t>Avon Lake Boat Club</t>
  </si>
  <si>
    <t>Badger Rock Middle School</t>
  </si>
  <si>
    <t>Bainbridge Beach Naturalists</t>
  </si>
  <si>
    <t>Bandon School District</t>
  </si>
  <si>
    <t>Barnegat Bay Decoy and Baymans Museum</t>
  </si>
  <si>
    <t>Barnegat Light Historical Society Museum</t>
  </si>
  <si>
    <t>Baron's Marine Ways</t>
  </si>
  <si>
    <t>Bartholomew County</t>
  </si>
  <si>
    <t>Basnight's Lone Cedar Cafe</t>
  </si>
  <si>
    <t>Bassett Creek Watershed Management Comminssion</t>
  </si>
  <si>
    <t>Bay and Gulf Marine Supply</t>
  </si>
  <si>
    <t>Bay County Board of County Commissioners</t>
  </si>
  <si>
    <t>Bay County Tourist Development Council</t>
  </si>
  <si>
    <t>Bay Education Center</t>
  </si>
  <si>
    <t>Bay Shellfish Co.</t>
  </si>
  <si>
    <t>Bay Watershed Education and Training (B-WET)</t>
  </si>
  <si>
    <t>Bayou Texar Foundation</t>
  </si>
  <si>
    <t>Bayview Park</t>
  </si>
  <si>
    <t>Beach Haven Historic Preservation Advisory Commission</t>
  </si>
  <si>
    <t>Beach Haven Public Library</t>
  </si>
  <si>
    <t>Beach vacation rental companies North Carolina</t>
  </si>
  <si>
    <t>Beacon 44</t>
  </si>
  <si>
    <t>Bears Bluff National Fish Hatchery (USFWS)</t>
  </si>
  <si>
    <t>Beaufort Conservation District</t>
  </si>
  <si>
    <t>Belle Haven Marina</t>
  </si>
  <si>
    <t>Bellingham Technical College</t>
  </si>
  <si>
    <t>Bellingham Working Waterfront Task Force</t>
  </si>
  <si>
    <t>Belmont Bay Marina</t>
  </si>
  <si>
    <t>Berkley</t>
  </si>
  <si>
    <t>Bethpage Campground Marina</t>
  </si>
  <si>
    <t>Better Block Hawaii</t>
  </si>
  <si>
    <t>Big Bear Shrimp and Seafood</t>
  </si>
  <si>
    <t>Big Thicket Association</t>
  </si>
  <si>
    <t>Bio-Amazonia International</t>
  </si>
  <si>
    <t>Biscayne Community Foundation</t>
  </si>
  <si>
    <t>Biscayne National Park</t>
  </si>
  <si>
    <t>Bishop Noll Institute</t>
  </si>
  <si>
    <t>Black SCUBA Divers</t>
  </si>
  <si>
    <t>Blue Moon Fund</t>
  </si>
  <si>
    <t>Boating Association of Ohio</t>
  </si>
  <si>
    <t>Boating Industries Association of Upstate New York</t>
  </si>
  <si>
    <t>Boating Trades Association of Texas</t>
  </si>
  <si>
    <t>Borough of Cape May</t>
  </si>
  <si>
    <t>Botany Bay volunteers</t>
  </si>
  <si>
    <t>Bowers Seafood Processing Plan</t>
  </si>
  <si>
    <t>Bowers Shrimp Company</t>
  </si>
  <si>
    <t>BP Amoco</t>
  </si>
  <si>
    <t>Brady's Oyster Co.</t>
  </si>
  <si>
    <t>Brazoria County 4-H Adult Leader and Parents Association</t>
  </si>
  <si>
    <t>Brazoria County Commissioner's Court</t>
  </si>
  <si>
    <t>Brazoria County Emergency Management</t>
  </si>
  <si>
    <t>Brazoria County Historical Museum</t>
  </si>
  <si>
    <t>Brazoria County Library System</t>
  </si>
  <si>
    <t>Brazoria County Parks Department</t>
  </si>
  <si>
    <t>Brazoria National Wildlife Refuge</t>
  </si>
  <si>
    <t>Brazos Christian School, Bryan, TX</t>
  </si>
  <si>
    <t>Brazos Valley Children's Museum</t>
  </si>
  <si>
    <t>Brazos Valley Museum of Natural History</t>
  </si>
  <si>
    <t>Brazosport Community College</t>
  </si>
  <si>
    <t>Brevard County</t>
  </si>
  <si>
    <t>Brevard Zoo</t>
  </si>
  <si>
    <t>Bristol Harbor Commission</t>
  </si>
  <si>
    <t>Brooklyn Bridge Park Conservancy</t>
  </si>
  <si>
    <t>Broward County</t>
  </si>
  <si>
    <t>Brownsville Public Utilities District</t>
  </si>
  <si>
    <t>Bucci Landscaping</t>
  </si>
  <si>
    <t>Buffalo Bayou Partnership-Houston</t>
  </si>
  <si>
    <t>Burgess and Niple</t>
  </si>
  <si>
    <t>c.dots Development</t>
  </si>
  <si>
    <t>California Governor’s Office of Planning and Research</t>
  </si>
  <si>
    <t>California King Tides Project</t>
  </si>
  <si>
    <t>Calm Cove Oyster Company</t>
  </si>
  <si>
    <t>CalTrout</t>
  </si>
  <si>
    <t>Cameron County Department of Health and Human Services</t>
  </si>
  <si>
    <t>Cape Cod Oyster Company</t>
  </si>
  <si>
    <t>Captain David Chauvin</t>
  </si>
  <si>
    <t>Captain Howell Boone</t>
  </si>
  <si>
    <t>Captain Lance Nacio</t>
  </si>
  <si>
    <t>Captain Les Ghent</t>
  </si>
  <si>
    <t>Captain Ricky Brown</t>
  </si>
  <si>
    <t>Captain Robby Midgett</t>
  </si>
  <si>
    <t>Captain Tom's Seafood</t>
  </si>
  <si>
    <t>Caribbean Fisheries Management Council</t>
  </si>
  <si>
    <t>Carlton County Soil and Water Conservation District</t>
  </si>
  <si>
    <t>Carnegie Mellon University</t>
  </si>
  <si>
    <t>Carolina Classics Catfish, Inc.</t>
  </si>
  <si>
    <t>Carolina Mariculture Co.</t>
  </si>
  <si>
    <t>Carteret County Cooperative Extension</t>
  </si>
  <si>
    <t>Carver Water Management Organization</t>
  </si>
  <si>
    <t>Case Cove LLC</t>
  </si>
  <si>
    <t>Castaway Bay Marina</t>
  </si>
  <si>
    <t>Casterline Seafood</t>
  </si>
  <si>
    <t>CBS Chicago</t>
  </si>
  <si>
    <t>Center for Science and Mathematics Education, Case Western Reserve University</t>
  </si>
  <si>
    <t>Center for Watershed Excellence, Clemson University</t>
  </si>
  <si>
    <t>Central Basin Charterboat Association (CBCBA)</t>
  </si>
  <si>
    <t>Central States Water Environment Association-Wisconsin Section</t>
  </si>
  <si>
    <t>Cetacean Logic Foundation, Inc.</t>
  </si>
  <si>
    <t>CH2M Hill</t>
  </si>
  <si>
    <t>Chagrin River Salmon Association</t>
  </si>
  <si>
    <t>Challenger Learning Center of Northwest Indiana</t>
  </si>
  <si>
    <t>Chambers County</t>
  </si>
  <si>
    <t>Chambers County Economic Development Department</t>
  </si>
  <si>
    <t>Charitable Donations</t>
  </si>
  <si>
    <t>Charles River Laboratories</t>
  </si>
  <si>
    <t>Charles Towne Landing State Historic Site</t>
  </si>
  <si>
    <t>Charleston Chamber of Commerce</t>
  </si>
  <si>
    <t>Charleston City Marina and Boatyard</t>
  </si>
  <si>
    <t>Charleston Oyster Company</t>
  </si>
  <si>
    <t>Charleston Sail and Power Squadron</t>
  </si>
  <si>
    <t>Charleston Trident Association of Realtors</t>
  </si>
  <si>
    <t>Charlevoix, MI</t>
  </si>
  <si>
    <t>Charlotte County</t>
  </si>
  <si>
    <t>Charybdis Group</t>
  </si>
  <si>
    <t>Cheboygan-Otsego-Presque Isle Educational Service District</t>
  </si>
  <si>
    <t>Cherry Point Aquatic Reserve</t>
  </si>
  <si>
    <t>Cherry Point Aquatic Reserve Citizen Stewardship Committee</t>
  </si>
  <si>
    <t>Chesapeake Climate Action Network</t>
  </si>
  <si>
    <t>Chesapeake Conservancy</t>
  </si>
  <si>
    <t>Chesterfield Heights Civic League</t>
  </si>
  <si>
    <t>Chicago Audubon Society</t>
  </si>
  <si>
    <t>Chicago Bungalow</t>
  </si>
  <si>
    <t>Chicago Harbors</t>
  </si>
  <si>
    <t>Chicamacomico Banks Volunteer Fire Department, NC</t>
  </si>
  <si>
    <t>Choctawhatchee Basin Alliance</t>
  </si>
  <si>
    <t>Chowan Edenton Environmental Group</t>
  </si>
  <si>
    <t>Chowan Soil and Water District</t>
  </si>
  <si>
    <t>Chris Hickman, Commercial Fisherman</t>
  </si>
  <si>
    <t>Circular Congregational Church, Charleston</t>
  </si>
  <si>
    <t>Citizen Action Training School (CATS)</t>
  </si>
  <si>
    <t>Citizens Environmental Coalition-Houston</t>
  </si>
  <si>
    <t>City and County of Honolulu, Department of Emergency Management (DEM)</t>
  </si>
  <si>
    <t>City of Alvin, TX</t>
  </si>
  <si>
    <t>City of Angleton Recreation Center</t>
  </si>
  <si>
    <t>City of Aransas Pass, TX</t>
  </si>
  <si>
    <t>City of Boston</t>
  </si>
  <si>
    <t>City of Brownsville, TX</t>
  </si>
  <si>
    <t>City of Charleston Clean City Sweep</t>
  </si>
  <si>
    <t>City of College Station, TX</t>
  </si>
  <si>
    <t>City of Corpus Christi, TX</t>
  </si>
  <si>
    <t>City of Crystal Lake Park District</t>
  </si>
  <si>
    <t>City of Fulton, TX</t>
  </si>
  <si>
    <t>City of Gulfport</t>
  </si>
  <si>
    <t>City of Hoboken</t>
  </si>
  <si>
    <t>City of Ingleside, TX</t>
  </si>
  <si>
    <t>City of Jacksonville, NC</t>
  </si>
  <si>
    <t>City of Lake Jackson, TX</t>
  </si>
  <si>
    <t>City of Long Beach, CA</t>
  </si>
  <si>
    <t>City of Merrillville</t>
  </si>
  <si>
    <t>City of Monterey</t>
  </si>
  <si>
    <t>City of Muncie</t>
  </si>
  <si>
    <t>City of Palacios</t>
  </si>
  <si>
    <t>City of Pearland, TX</t>
  </si>
  <si>
    <t>City of Point Comfort, TX</t>
  </si>
  <si>
    <t>City of Port Aransas, TX</t>
  </si>
  <si>
    <t>City of Port Isabel, TX</t>
  </si>
  <si>
    <t>City of Port Lavaca, TX</t>
  </si>
  <si>
    <t>City of Portland, TX</t>
  </si>
  <si>
    <t>City of Providence</t>
  </si>
  <si>
    <t>City of Sandusky Department of Development</t>
  </si>
  <si>
    <t>City of South Padre Island, TX</t>
  </si>
  <si>
    <t>City of St. Petersburg</t>
  </si>
  <si>
    <t>City of Sylvania Community Improvement Corporation</t>
  </si>
  <si>
    <t>City Parks Foundation</t>
  </si>
  <si>
    <t>City University of New York</t>
  </si>
  <si>
    <t>CityCraft Ventures, LLC</t>
  </si>
  <si>
    <t>Clallam Bay School</t>
  </si>
  <si>
    <t>Clallam County, Environmental Health Department</t>
  </si>
  <si>
    <t>Clausen Oysters</t>
  </si>
  <si>
    <t>Clean Bay Backers</t>
  </si>
  <si>
    <t>Clean Water Kitsap</t>
  </si>
  <si>
    <t>Clear Lake Marina Association</t>
  </si>
  <si>
    <t>Cleveland Fishing Association</t>
  </si>
  <si>
    <t>Cleveland Metroparks</t>
  </si>
  <si>
    <t>Cleveland Museum of Natural History Board of Trustees</t>
  </si>
  <si>
    <t>Climate Central</t>
  </si>
  <si>
    <t>Climate Services Consultants</t>
  </si>
  <si>
    <t>CNY Boat Show</t>
  </si>
  <si>
    <t>Coalition To Protect Puget Sound</t>
  </si>
  <si>
    <t>Coan River Marina</t>
  </si>
  <si>
    <t>Coastal Conservation Association of Florida</t>
  </si>
  <si>
    <t>Coastal Conservation Association of NC</t>
  </si>
  <si>
    <t>Coastal Conservation Association, Texas Chapter</t>
  </si>
  <si>
    <t>Coastal Planning &amp; Engineering, Inc.</t>
  </si>
  <si>
    <t>Coastal Safaris</t>
  </si>
  <si>
    <t>CoastalObsTechServices LLC</t>
  </si>
  <si>
    <t>Collaborative Fisheries Research West</t>
  </si>
  <si>
    <t>College of Charleston MES Program</t>
  </si>
  <si>
    <t>College of Micronesia</t>
  </si>
  <si>
    <t>College of the Marshall Islands, Land Grant Extension Program</t>
  </si>
  <si>
    <t>College of William &amp; Mary, Virginia Coastal Policy Center</t>
  </si>
  <si>
    <t>College Station ISD</t>
  </si>
  <si>
    <t>Collins Engineers</t>
  </si>
  <si>
    <t>Colonial Sail and Power Squadron</t>
  </si>
  <si>
    <t>Columbia River Maritime Museum</t>
  </si>
  <si>
    <t>Columbia RiverKeepers</t>
  </si>
  <si>
    <t>Comite Regional des Pêches Maritimes de la Guyane</t>
  </si>
  <si>
    <t>Commonwealth of Virginia</t>
  </si>
  <si>
    <t>Commonwealth Preservation Group</t>
  </si>
  <si>
    <t>Communities for a Better Environment (CBE)</t>
  </si>
  <si>
    <t>Community Arts Program</t>
  </si>
  <si>
    <t>Community Futures</t>
  </si>
  <si>
    <t>Connecticut Army National Guard</t>
  </si>
  <si>
    <t>Connecticut Institute for Research and Climate Adaptation</t>
  </si>
  <si>
    <t>Conservation International</t>
  </si>
  <si>
    <t>Conservation, Research and Education Opportunities International (CREOi)</t>
  </si>
  <si>
    <t>Conserve Wildlife Foundation</t>
  </si>
  <si>
    <t>Cook County Department of Homeland Security and Emergency Management</t>
  </si>
  <si>
    <t>Cooperative Institute for Marine and Atmospheric Studies - CIMAS</t>
  </si>
  <si>
    <t>Coos Bay Chamber of Commerce</t>
  </si>
  <si>
    <t>Coquille Indian Tribe</t>
  </si>
  <si>
    <t>Coral Reef Alliance (CORAL)</t>
  </si>
  <si>
    <t>Corvallis Research Group</t>
  </si>
  <si>
    <t>Council on Environmental Quality, White House National Security Council</t>
  </si>
  <si>
    <t>Covenant Presbyterian Church School</t>
  </si>
  <si>
    <t>Cowart Oyster Company</t>
  </si>
  <si>
    <t>Cradle of Texas Chapter, Texas Master Naturalist</t>
  </si>
  <si>
    <t>Crown Point Marina</t>
  </si>
  <si>
    <t>Currituck County Soil and Water Conservation</t>
  </si>
  <si>
    <t>Customs and Border Protection (US DHS)</t>
  </si>
  <si>
    <t>Danbury Independent School District</t>
  </si>
  <si>
    <t>Dare County Schools, First Flight High School</t>
  </si>
  <si>
    <t>Dare Soil and Water Conservation District</t>
  </si>
  <si>
    <t>Daufuskie Island Conservancy</t>
  </si>
  <si>
    <t>Davey Resource Group</t>
  </si>
  <si>
    <t>David and Julia Uihlein Charitable Foundation</t>
  </si>
  <si>
    <t>David Cessna, Commercial Fisherman</t>
  </si>
  <si>
    <t>Deep Creek Landing Marina</t>
  </si>
  <si>
    <t>Delaware Environmental Institute</t>
  </si>
  <si>
    <t>Department of Natural Sciences and Technology, Leech Lake Tribal College</t>
  </si>
  <si>
    <t>Department of Sociology and Environmental Studies, Southern Oregon University</t>
  </si>
  <si>
    <t>Detroit River Area of Concern Public Advisory Council</t>
  </si>
  <si>
    <t>Diablo Canyon Power Plant</t>
  </si>
  <si>
    <t>Dickinson Bayou Watershed Partnership</t>
  </si>
  <si>
    <t>Dispersion Research on Oil: Physics and Plankton Studies (DROPPS)</t>
  </si>
  <si>
    <t>Diver Dan Underwater Recovery</t>
  </si>
  <si>
    <t>Diversified Communications</t>
  </si>
  <si>
    <t>Dominy's Net Shop</t>
  </si>
  <si>
    <t>Donna Anderson, Shrimper</t>
  </si>
  <si>
    <t>Downers Grove Sanitary District</t>
  </si>
  <si>
    <t>Drayton Harbor Shellfish Company</t>
  </si>
  <si>
    <t>Dresser Marine LLC</t>
  </si>
  <si>
    <t>Duck's Cottage Downtown Books</t>
  </si>
  <si>
    <t>Duluth Stream Corps</t>
  </si>
  <si>
    <t>Dungeness Crab Task Force</t>
  </si>
  <si>
    <t>E Alu Pu Network</t>
  </si>
  <si>
    <t>Earth Day Coalition</t>
  </si>
  <si>
    <t>Earth Share NJ</t>
  </si>
  <si>
    <t>Earth System Research Laboratory (NOAA, ESRL)</t>
  </si>
  <si>
    <t>Earthquake Country Alliance</t>
  </si>
  <si>
    <t>East Beach Blondes</t>
  </si>
  <si>
    <t>East Carolina University Program in Maritime Studies</t>
  </si>
  <si>
    <t>East Central Florida Regional Planning Council</t>
  </si>
  <si>
    <t>East Chicago Waterway Management District</t>
  </si>
  <si>
    <t>Eckerd College</t>
  </si>
  <si>
    <t>Ecology and Environment, Inc.</t>
  </si>
  <si>
    <t>ECOncrete</t>
  </si>
  <si>
    <t>ecoRI News</t>
  </si>
  <si>
    <t>EcoSphere Associates</t>
  </si>
  <si>
    <t>Ecovention Artist</t>
  </si>
  <si>
    <t>Eddie Gray Wetland Center, Baytown, TX</t>
  </si>
  <si>
    <t>EdibleWOW Magazine</t>
  </si>
  <si>
    <t>Edisto Lions Club</t>
  </si>
  <si>
    <t>Edmonds Underwater Park Stewards</t>
  </si>
  <si>
    <t>Educational Foundation of America</t>
  </si>
  <si>
    <t>ELH, Ltd.</t>
  </si>
  <si>
    <t>Elizabeth River Crossings</t>
  </si>
  <si>
    <t>Emerald Coast Environmental Consulting</t>
  </si>
  <si>
    <t>Energy Excelerator</t>
  </si>
  <si>
    <t>Environmental Law and Policy Center</t>
  </si>
  <si>
    <t>Escambia County</t>
  </si>
  <si>
    <t>Essex Agricultural and Technical High School (Essex Aggie)</t>
  </si>
  <si>
    <t>Everglades National Park</t>
  </si>
  <si>
    <t>Exploration Green Conservancy</t>
  </si>
  <si>
    <t>Farias</t>
  </si>
  <si>
    <t>Farm Service Agency, USDA</t>
  </si>
  <si>
    <t>Farmed Here</t>
  </si>
  <si>
    <t>Federal Trade Commission</t>
  </si>
  <si>
    <t>Federated States of Micronesia Office of Environment and Emergency Management</t>
  </si>
  <si>
    <t>Ferguson Enterprises</t>
  </si>
  <si>
    <t>Fernandina Beach City</t>
  </si>
  <si>
    <t>Ferraro Choi and Associates, Ltd.</t>
  </si>
  <si>
    <t>Fiddler’s Green Restaurant</t>
  </si>
  <si>
    <t>First Green</t>
  </si>
  <si>
    <t>First United Methodist Church, Myrtle Beach</t>
  </si>
  <si>
    <t>Fisheries Interdisciplinary Network of Students (FINS), SAFS, UW</t>
  </si>
  <si>
    <t>Fishin' Boat Charters</t>
  </si>
  <si>
    <t>Fishing Bay Harbor Marina</t>
  </si>
  <si>
    <t>Fishing Bay Yacht Club</t>
  </si>
  <si>
    <t>Fishing Franks</t>
  </si>
  <si>
    <t>Fish-Tale Marina</t>
  </si>
  <si>
    <t>Flood Mitigation Hampton Roads</t>
  </si>
  <si>
    <t>Florida Bar</t>
  </si>
  <si>
    <t>Florida Coastal Management Program</t>
  </si>
  <si>
    <t>Florida Keys Commercial Fisherman’s Association</t>
  </si>
  <si>
    <t>Florida Keys National Marine Sanctuary</t>
  </si>
  <si>
    <t>Florida Oceanographic Society</t>
  </si>
  <si>
    <t>Florida Organic Aquaculture</t>
  </si>
  <si>
    <t>Fondriest Environmental, Inc</t>
  </si>
  <si>
    <t>Food and Beverage Association of San Diego</t>
  </si>
  <si>
    <t>Food and Safety Inspection Service (USDA)</t>
  </si>
  <si>
    <t>Food Safety Systems</t>
  </si>
  <si>
    <t>Forest Preserve District of DuPage County</t>
  </si>
  <si>
    <t>Fort Monroe Authority</t>
  </si>
  <si>
    <t>Fort Monroe National Monument</t>
  </si>
  <si>
    <t>Fortin Consulting</t>
  </si>
  <si>
    <t>Fortune Fish and Gourmet</t>
  </si>
  <si>
    <t>Foxy Lady Charters</t>
  </si>
  <si>
    <t>Frank &amp; Fran's Fisherman's Friend Tackle Shop, NC</t>
  </si>
  <si>
    <t>Franklin County</t>
  </si>
  <si>
    <t>Freeport Municiple Marina</t>
  </si>
  <si>
    <t>FRESPACE – Friends of Edisto State Park and the ACE Basin</t>
  </si>
  <si>
    <t>Friends of Barnegat Lighthouse State Park</t>
  </si>
  <si>
    <t>Friends of Bayou Chico</t>
  </si>
  <si>
    <t>Friends of Coastal South Carolina</t>
  </si>
  <si>
    <t>Friends of Galveston Island State Park</t>
  </si>
  <si>
    <t>Friends of Hunting Island State Park</t>
  </si>
  <si>
    <t>Friends of Island Beach State Park</t>
  </si>
  <si>
    <t>Friends of Laguna Atascosa NWR</t>
  </si>
  <si>
    <t>Friends of Netarts Bay</t>
  </si>
  <si>
    <t>Friends of the Newport Waterfront</t>
  </si>
  <si>
    <t>Friends of the Spanish Moss Trail</t>
  </si>
  <si>
    <t>Friends of Weedon Island</t>
  </si>
  <si>
    <t>Froggy's Bait Stand</t>
  </si>
  <si>
    <t>Frontera Audubon Society</t>
  </si>
  <si>
    <t>Frost Miami Museum of Science</t>
  </si>
  <si>
    <t>Galveston Bay Area Chapter, Texas Master Naturalist</t>
  </si>
  <si>
    <t>Galveston Island Nature Tourism Council</t>
  </si>
  <si>
    <t>Galway Shellfish Limited</t>
  </si>
  <si>
    <t>Games, Learning, and Society, University of Wisconsin-Madison</t>
  </si>
  <si>
    <t>Gar Seafood</t>
  </si>
  <si>
    <t>Garcia Shrimp Company</t>
  </si>
  <si>
    <t>Gasparilla Marina</t>
  </si>
  <si>
    <t>Gateway Research Park</t>
  </si>
  <si>
    <t>Gentner Consulting Group</t>
  </si>
  <si>
    <t>Geophysical Fluid Dynamics Laboratory (NOAA, GFDL)</t>
  </si>
  <si>
    <t>George Bush Presidential Library</t>
  </si>
  <si>
    <t>George Institute for Biodiversity and Sustainability</t>
  </si>
  <si>
    <t>George Trice, Commercial Fisherman</t>
  </si>
  <si>
    <t>Giddings Boat Works</t>
  </si>
  <si>
    <t>Gilson Gardens, Inc</t>
  </si>
  <si>
    <t>Gladys Porter Zoo</t>
  </si>
  <si>
    <t>Gold Coast Seafood</t>
  </si>
  <si>
    <t>Got Gonads</t>
  </si>
  <si>
    <t>Governor's Office on Storm Recovery</t>
  </si>
  <si>
    <t>Graveyard of the Atlantic Museum/NC Maritime Museum</t>
  </si>
  <si>
    <t>Great Lakes Clean Marina Program Network</t>
  </si>
  <si>
    <t>Great Lakes Fishery Trust’s Great Lakes Stewardship Initiative</t>
  </si>
  <si>
    <t>Great Lakes Historical Society, Inland Seas Maritime Museum and Peachman Lake Shipwreck Research Center</t>
  </si>
  <si>
    <t>Great Lakes Restoration Initiative</t>
  </si>
  <si>
    <t>Great Lakes Stewardship Initiative</t>
  </si>
  <si>
    <t>Great Lakes Water Institute</t>
  </si>
  <si>
    <t>Great New York State Fair</t>
  </si>
  <si>
    <t>Greater Miami Visitors &amp; Convention Bureau</t>
  </si>
  <si>
    <t>Greater Southeast Development Corporation</t>
  </si>
  <si>
    <t>Greehan, Taves, Pandak &amp; Stoner</t>
  </si>
  <si>
    <t>Green City Blue Lake Institute, Cleveland Museum of Natural History</t>
  </si>
  <si>
    <t>Green Cove Marina</t>
  </si>
  <si>
    <t>Grey's Point Campground Marina</t>
  </si>
  <si>
    <t>Groomers Seafood</t>
  </si>
  <si>
    <t>Group 70 International</t>
  </si>
  <si>
    <t>Growth Capital Corporation</t>
  </si>
  <si>
    <t>Guam Sea Grant</t>
  </si>
  <si>
    <t>Gulf and South Atlantic Fisheries Foundation, Inc.</t>
  </si>
  <si>
    <t>Gulf Coast Prairie Landscape Conservation Cooperative</t>
  </si>
  <si>
    <t>Gulf Coast Renewable Resources</t>
  </si>
  <si>
    <t>Gulf Coast Sea Grant Programs</t>
  </si>
  <si>
    <t>Gulf Coast Seafood Laboratory (US FDA)</t>
  </si>
  <si>
    <t>Gulf Coast Wildlife Rescue</t>
  </si>
  <si>
    <t>Gulf Integrated Spill Consortium (GISR)</t>
  </si>
  <si>
    <t>Gulf of Maine Seabird Working Group</t>
  </si>
  <si>
    <t>Gulf of Mexico Research Initiative (GoMRI)</t>
  </si>
  <si>
    <t>Gulf of Mexico Research Initiative Information &amp; Data Cooperative (GRIIDC)</t>
  </si>
  <si>
    <t>GZA GeoEnvironmental, Inc.</t>
  </si>
  <si>
    <t>Haida First Nation, BC</t>
  </si>
  <si>
    <t>Hamilton County Soil and Water Conservation District</t>
  </si>
  <si>
    <t>Hammerhead Charters</t>
  </si>
  <si>
    <t>Hampton Roads Center for Civic Engineering</t>
  </si>
  <si>
    <t>Hampton Roads Green Building Council</t>
  </si>
  <si>
    <t>Hampton Roads Intergovernmental Pilot Project</t>
  </si>
  <si>
    <t>Harbor Education Task Force</t>
  </si>
  <si>
    <t>Harmful Algal Bloom Operational Forecast System (NOAA)</t>
  </si>
  <si>
    <t>Harris County, TX</t>
  </si>
  <si>
    <t>Harris Neck Community Land Trust</t>
  </si>
  <si>
    <t>Hatteras Island Ocean Center</t>
  </si>
  <si>
    <t>Hatteras Village Civic Association</t>
  </si>
  <si>
    <t>Hawaii Clean Energy Initiative</t>
  </si>
  <si>
    <t>Hawaii Community Development Authority</t>
  </si>
  <si>
    <t>Hawaii Community Foundation</t>
  </si>
  <si>
    <t>Hawaii Department of Land and Natural Resources</t>
  </si>
  <si>
    <t>Hawaii Department of Transportation, Highways Division</t>
  </si>
  <si>
    <t>Hawaii Emergency Management Agency (HI EMA)</t>
  </si>
  <si>
    <t>Hawaii Green Growth</t>
  </si>
  <si>
    <t>Hawaii Natural Energy Institute</t>
  </si>
  <si>
    <t>Hawaii Public Utilities Commission</t>
  </si>
  <si>
    <t>Hawaii Shore and Beach Preservation Association (HSBPA)</t>
  </si>
  <si>
    <t>Hawaii State Hazard Mitigation Forum</t>
  </si>
  <si>
    <t>Haynes Coastal Engineering Laboratory, Texas A&amp;M University</t>
  </si>
  <si>
    <t>Haystack Rock Awareness Program</t>
  </si>
  <si>
    <t>Hazen &amp; Sawyer Environmental Engineers and Scientist</t>
  </si>
  <si>
    <t>HC Snail, LLC</t>
  </si>
  <si>
    <t>Headland Associates</t>
  </si>
  <si>
    <t>HEB</t>
  </si>
  <si>
    <t>Heiltsuk First Nation, BC</t>
  </si>
  <si>
    <t>Henry's Net Shop</t>
  </si>
  <si>
    <t>HEWV &amp; Company</t>
  </si>
  <si>
    <t>Hillman's Seafood</t>
  </si>
  <si>
    <t>Hiser Sea Farms</t>
  </si>
  <si>
    <t>Hoag Hospital</t>
  </si>
  <si>
    <t>Hoboken Planning</t>
  </si>
  <si>
    <t>Hoffmaster's Marina</t>
  </si>
  <si>
    <t>Hofstra University</t>
  </si>
  <si>
    <t>Holgate Taxpayer Association</t>
  </si>
  <si>
    <t>Hook'ers Bait Shop</t>
  </si>
  <si>
    <t>Horn Harbor Marina</t>
  </si>
  <si>
    <t>Hudson County School of Technology – Explore 2000 Program</t>
  </si>
  <si>
    <t>Hudson River Park Trust</t>
  </si>
  <si>
    <t>Hui Makaainana O Makana</t>
  </si>
  <si>
    <t>Hutton Junior Fisheries Biology Program</t>
  </si>
  <si>
    <t>Illinois Association of Soil and Water Conservation Districts</t>
  </si>
  <si>
    <t>Illinois Corn Growers</t>
  </si>
  <si>
    <t>Illinois Council on Best Management Practices</t>
  </si>
  <si>
    <t>Illinois Department of Agriculuture</t>
  </si>
  <si>
    <t>Illinois Environmental Regulatory Group</t>
  </si>
  <si>
    <t>Illinois Farm Bureau</t>
  </si>
  <si>
    <t>Illinois Fertilizer and Chemical Association</t>
  </si>
  <si>
    <t>Illinois Outdoor News</t>
  </si>
  <si>
    <t>Illinois Pork Producers Association</t>
  </si>
  <si>
    <t>Illinois State Park System</t>
  </si>
  <si>
    <t>Immigration and Customs Enforcement (US ICE)</t>
  </si>
  <si>
    <t>Incorporated Research Institutes for Seismology</t>
  </si>
  <si>
    <t>Independent Oyster Company</t>
  </si>
  <si>
    <t>Indian Brook Trout Farm</t>
  </si>
  <si>
    <t>Indian River Lagoon National Estuary Program</t>
  </si>
  <si>
    <t>Indiana Conservation Partnership</t>
  </si>
  <si>
    <t>Indiana Department of Agriculture</t>
  </si>
  <si>
    <t>Indiana Dunes Learning Center</t>
  </si>
  <si>
    <t>Ingram Bay Marina</t>
  </si>
  <si>
    <t>Institute of Electrical and Electronics Engineers</t>
  </si>
  <si>
    <t>Integrated Ocean Observing System Animal Telemetry Network NOAA</t>
  </si>
  <si>
    <t>Inter-Fluve</t>
  </si>
  <si>
    <t>International Crane Foundation</t>
  </si>
  <si>
    <t>International Longshoremen's Association</t>
  </si>
  <si>
    <t>International Organization for Migration (IOM)</t>
  </si>
  <si>
    <t>Isla Soy Como Soy Inc.</t>
  </si>
  <si>
    <t>Island Creek Oyster Company</t>
  </si>
  <si>
    <t>Island Research and Education Initiative</t>
  </si>
  <si>
    <t>Island Singers</t>
  </si>
  <si>
    <t>James Cook University</t>
  </si>
  <si>
    <t>James Island Elementary School</t>
  </si>
  <si>
    <t>Japan Agency for Marine-Earth science and Technology (JAMSTEC)</t>
  </si>
  <si>
    <t>Jarrett Bay Oyster Company</t>
  </si>
  <si>
    <t>Jason Beasley</t>
  </si>
  <si>
    <t>JASON of South East Texas</t>
  </si>
  <si>
    <t>JBS Seafood</t>
  </si>
  <si>
    <t>Jeff Wolfe, Commercial fisherman</t>
  </si>
  <si>
    <t>Jefferson County</t>
  </si>
  <si>
    <t>Jefferson County Director of Engineering</t>
  </si>
  <si>
    <t>Jefferson Ghent</t>
  </si>
  <si>
    <t>Jeri's Seafood Inc.</t>
  </si>
  <si>
    <t>Jersey City Planning</t>
  </si>
  <si>
    <t>Jetty Rock Foundation</t>
  </si>
  <si>
    <t>JLA International</t>
  </si>
  <si>
    <t>Johns Hopkins School of Advanced and International Studies</t>
  </si>
  <si>
    <t>Julian W. Anderson, Shrimper</t>
  </si>
  <si>
    <t>Kahana Kilo Kai</t>
  </si>
  <si>
    <t>Kahoolawe Island Reserve Commission</t>
  </si>
  <si>
    <t>Kalaemano Interpretive Cultural Center</t>
  </si>
  <si>
    <t>Kalihi Valley Instructional Bicycle Exchange</t>
  </si>
  <si>
    <t>Kane County</t>
  </si>
  <si>
    <t>Kapiolani Community College STEM Center</t>
  </si>
  <si>
    <t>Kaplan Gaunt DeSantis Architects</t>
  </si>
  <si>
    <t>Kauai Civil Defense Agency</t>
  </si>
  <si>
    <t>Keith Campbell Foundation for the Environment Inc.</t>
  </si>
  <si>
    <t>Kenya Wildlife Service</t>
  </si>
  <si>
    <t>Kiawah Island Recreation Department</t>
  </si>
  <si>
    <t>KidWind</t>
  </si>
  <si>
    <t>Kimley-Horn</t>
  </si>
  <si>
    <t>Kim's Marine</t>
  </si>
  <si>
    <t>Kindercare</t>
  </si>
  <si>
    <t>King Fisher Fleet</t>
  </si>
  <si>
    <t>Kitsap Beach Naturalists</t>
  </si>
  <si>
    <t>Kleinfelder</t>
  </si>
  <si>
    <t>Knitting Mill Creek Yacht Club</t>
  </si>
  <si>
    <t>Kroger Stores (Southwest Seafood Division)</t>
  </si>
  <si>
    <t>Ku‘iwalu Consulting</t>
  </si>
  <si>
    <t>Kua‘aina Ulu ‘Auamo (KUA)</t>
  </si>
  <si>
    <t>Kulshan Brewing Co.</t>
  </si>
  <si>
    <t>Kwajalein Atoll Joint Utilities Resources Inc.</t>
  </si>
  <si>
    <t>LA County Office of Education</t>
  </si>
  <si>
    <t>Lagassi Marine Ways</t>
  </si>
  <si>
    <t>Laguna Madre Fly Fishing Association</t>
  </si>
  <si>
    <t>Lake Central School Corporation</t>
  </si>
  <si>
    <t>Lake Champlain Maritime Museum</t>
  </si>
  <si>
    <t>Lake County Bass Club</t>
  </si>
  <si>
    <t>Lake County Coastal Plan Committee</t>
  </si>
  <si>
    <t>Lake County Port Authority</t>
  </si>
  <si>
    <t>Lake County Soil and Water Conservation District</t>
  </si>
  <si>
    <t>Lake County Visitors Bureau</t>
  </si>
  <si>
    <t>Lake Erie Islands Chapter of Black Swamp Conservancy</t>
  </si>
  <si>
    <t>Lake Erie Islands Historical Society</t>
  </si>
  <si>
    <t>Lake Erie Walleye Magazine and www.walleye.com</t>
  </si>
  <si>
    <t>Lake Michigan Trails</t>
  </si>
  <si>
    <t>Lake Superior Sportfisherman's Association</t>
  </si>
  <si>
    <t>Lake Victoria Fisheries Organization</t>
  </si>
  <si>
    <t>Lakeshore Natural Resource Partnership</t>
  </si>
  <si>
    <t>Lamar State College - Port Arthur</t>
  </si>
  <si>
    <t>Lamar University - Teaching Environmental Science Institute</t>
  </si>
  <si>
    <t>Larry Bolton, Commercial Fisherman</t>
  </si>
  <si>
    <t>Laurentian Resources Conservation and Development</t>
  </si>
  <si>
    <t>League City Garden Club</t>
  </si>
  <si>
    <t>Lee College</t>
  </si>
  <si>
    <t>Lee County</t>
  </si>
  <si>
    <t>Lee Wulff Chapter of Trout Unlimited</t>
  </si>
  <si>
    <t>Leesylvania State Park Marina</t>
  </si>
  <si>
    <t>Levy County</t>
  </si>
  <si>
    <t>Lewis and Clark Community College</t>
  </si>
  <si>
    <t>Liberty State Park</t>
  </si>
  <si>
    <t>Lighthouse Consulting LLC</t>
  </si>
  <si>
    <t>Lighthouse International Film Festival</t>
  </si>
  <si>
    <t>Liquid Robotics</t>
  </si>
  <si>
    <t>Living Waters Guide Service</t>
  </si>
  <si>
    <t>LMU, Center for Urban Resilience</t>
  </si>
  <si>
    <t>Local fishery organizations</t>
  </si>
  <si>
    <t>Local Government Commission</t>
  </si>
  <si>
    <t>Long Beach Island Foundation of the Arts</t>
  </si>
  <si>
    <t>Long Beach Island Historical Association Museum</t>
  </si>
  <si>
    <t>Long Beach Unified School District</t>
  </si>
  <si>
    <t>Long Leaf Alliance</t>
  </si>
  <si>
    <t>Longwood University</t>
  </si>
  <si>
    <t>Lorain County Visitors Bureau</t>
  </si>
  <si>
    <t>Lower Atascocita NWR</t>
  </si>
  <si>
    <t>Lower Columbia River Estuary Partnership</t>
  </si>
  <si>
    <t>Lower Laguna Madre Foundation</t>
  </si>
  <si>
    <t>Lower Laguna Madre Refuge Complex</t>
  </si>
  <si>
    <t>Lucas County</t>
  </si>
  <si>
    <t>Lucas County Sea Grant Advisory Committee</t>
  </si>
  <si>
    <t>Lummi Tribal Fisheries</t>
  </si>
  <si>
    <t>Luna Development</t>
  </si>
  <si>
    <t>Lunar and Planetary Institute</t>
  </si>
  <si>
    <t>Lyon Associates</t>
  </si>
  <si>
    <t>MacDill Air Force Base</t>
  </si>
  <si>
    <t>Mackinac Straits Fish Company</t>
  </si>
  <si>
    <t>Macomb County</t>
  </si>
  <si>
    <t>Madrone Environmental Services</t>
  </si>
  <si>
    <t>Magnolia Beach, TX</t>
  </si>
  <si>
    <t>Majuro Water and Sewer Company</t>
  </si>
  <si>
    <t>Malama Huleia</t>
  </si>
  <si>
    <t>Manatee County</t>
  </si>
  <si>
    <t>Mangaia Community and Fishing Club, Cook Islands</t>
  </si>
  <si>
    <t>Manistee, MI</t>
  </si>
  <si>
    <t>Manistique, MI</t>
  </si>
  <si>
    <t>Mano al Hermano</t>
  </si>
  <si>
    <t>Mariah Jade Shrimp Company, LA</t>
  </si>
  <si>
    <t>MARINe (Multi-Agency Rocky Intertidal Network)</t>
  </si>
  <si>
    <t>Marine Biotechnologies Center of Innovation (MBCOI), North Carolina</t>
  </si>
  <si>
    <t>Marine Mammal Bycatch Reduction Program</t>
  </si>
  <si>
    <t>Marine Mammal Stranding Center</t>
  </si>
  <si>
    <t>Maritime Archaeological Survey Team, Inc (MAST)</t>
  </si>
  <si>
    <t>Maritime Association of South Carolina</t>
  </si>
  <si>
    <t>Marsh Area Regional Coalition</t>
  </si>
  <si>
    <t>Martin &amp; Chock</t>
  </si>
  <si>
    <t>Massachusetts Audubon</t>
  </si>
  <si>
    <t>Massachusetts Department of Fish and Game</t>
  </si>
  <si>
    <t>Massachusetts Fish and Game</t>
  </si>
  <si>
    <t>Massachusetts Harbormasters Association</t>
  </si>
  <si>
    <t>Matagorda County Seawall Commission</t>
  </si>
  <si>
    <t>Mathews Yacht Club</t>
  </si>
  <si>
    <t>Maui County Civil Defense Agency</t>
  </si>
  <si>
    <t>Maui County Council</t>
  </si>
  <si>
    <t>Maui Ocean Center</t>
  </si>
  <si>
    <t>Maui Planning Commission</t>
  </si>
  <si>
    <t>McKinley Health Center</t>
  </si>
  <si>
    <t>McNeilan &amp; Associates</t>
  </si>
  <si>
    <t>MD Agriculture (Ag) Experiment Station</t>
  </si>
  <si>
    <t>Memorial Park Conservancy-Houston</t>
  </si>
  <si>
    <t>Mentor Marsh Board of Management</t>
  </si>
  <si>
    <t>Messick Point Marina</t>
  </si>
  <si>
    <t>Metropolitan Mayors Cacus</t>
  </si>
  <si>
    <t>Miami-Dade County</t>
  </si>
  <si>
    <t>Michigan Department of Natural Resources - Waterways Commission</t>
  </si>
  <si>
    <t>Michigan State University Extension 4-H Youth Programs</t>
  </si>
  <si>
    <t>Middlebury College</t>
  </si>
  <si>
    <t>Midwest Association of Golf Course Superintendents</t>
  </si>
  <si>
    <t>Midwest Pesticide Action Center</t>
  </si>
  <si>
    <t>Miller Boat Line</t>
  </si>
  <si>
    <t>Millpoint Aquaculture</t>
  </si>
  <si>
    <t>Minnesota Legislature Environment Committee</t>
  </si>
  <si>
    <t>Mobjack Bay Marina</t>
  </si>
  <si>
    <t>Molii fish pond</t>
  </si>
  <si>
    <t>Monmouth County Master Gardenders</t>
  </si>
  <si>
    <t>Monroe County</t>
  </si>
  <si>
    <t>Monroe, MI</t>
  </si>
  <si>
    <t>Moran Towing</t>
  </si>
  <si>
    <t>Mordecai Land Trust</t>
  </si>
  <si>
    <t>Morro Bay National Estuary Program</t>
  </si>
  <si>
    <t>Moses-Karankawa Bayou Watershed Partnership</t>
  </si>
  <si>
    <t>Mr. Big Seafood</t>
  </si>
  <si>
    <t>MUSC Student Government Association</t>
  </si>
  <si>
    <t>Muskegon, MI</t>
  </si>
  <si>
    <t>Na Kalai Waa</t>
  </si>
  <si>
    <t>Nansemond River Preservation Alliance</t>
  </si>
  <si>
    <t>NASA Houston Space Center</t>
  </si>
  <si>
    <t>NASA Langley Research Center</t>
  </si>
  <si>
    <t>National Academy of Science’s Transportation Research Board</t>
  </si>
  <si>
    <t>National Agricultural Law Center</t>
  </si>
  <si>
    <t>National Aquatics Services</t>
  </si>
  <si>
    <t>National Center for Science Education</t>
  </si>
  <si>
    <t>National Center for Supercomputing Applications</t>
  </si>
  <si>
    <t>National Climate Assessment Network</t>
  </si>
  <si>
    <t>National College of Natural Medicine</t>
  </si>
  <si>
    <t>National Grid</t>
  </si>
  <si>
    <t>National Marine Sanctuary of American Samoa</t>
  </si>
  <si>
    <t>National Ocean Council, National Ocean Policy Implementation Plan</t>
  </si>
  <si>
    <t>National Organization for Women</t>
  </si>
  <si>
    <t>National Park Service – Ft. Moultrie</t>
  </si>
  <si>
    <t>National Park Service – Ft. Sumter</t>
  </si>
  <si>
    <t>National Scenic Byway Program</t>
  </si>
  <si>
    <t>National Socio-environmental Synthesis Center, University of Maryland</t>
  </si>
  <si>
    <t>National Working Waterways Network</t>
  </si>
  <si>
    <t>Natural Research Resources Institute</t>
  </si>
  <si>
    <t>Natural Resources Consultants</t>
  </si>
  <si>
    <t>Natural Resources Defense Council</t>
  </si>
  <si>
    <t>Natural Sciences Department, University of Wisconsin-Superior</t>
  </si>
  <si>
    <t>Nature Adventures Kayak and Canoe Outfitters, Inc.</t>
  </si>
  <si>
    <t>Nature Conservancy Nash Prairie Preserve</t>
  </si>
  <si>
    <t>Naval Facilities Engineering Command JEBLCFS</t>
  </si>
  <si>
    <t>Naval History and Heritage Command</t>
  </si>
  <si>
    <t>Naval Post Graduate School</t>
  </si>
  <si>
    <t>Navarre Beach Sea Turtle Conservation Center</t>
  </si>
  <si>
    <t>Neah-Kah-Nie School District</t>
  </si>
  <si>
    <t>Nelson Paul</t>
  </si>
  <si>
    <t>Nemecek Insurance &amp; Financial Services</t>
  </si>
  <si>
    <t>NestuccaValley School District</t>
  </si>
  <si>
    <t>New Hampshire Coastal Risks and Hazards Commission</t>
  </si>
  <si>
    <t>New Hampshire Experimental Program to Stimulate Competitive Research (EPSCoR)</t>
  </si>
  <si>
    <t>New Hampshire Harbormasters</t>
  </si>
  <si>
    <t>New Holland Brewing</t>
  </si>
  <si>
    <t>New Jersey Association of Landscape Architects</t>
  </si>
  <si>
    <t>New Jersey Clean Energy</t>
  </si>
  <si>
    <t>New Jersey Coastal Management Program</t>
  </si>
  <si>
    <t>New Jersey Department of Education</t>
  </si>
  <si>
    <t>New Jersey Marine Educators Association</t>
  </si>
  <si>
    <t>New Jersey Maritime Museum</t>
  </si>
  <si>
    <t>New Jersey Organizing Project</t>
  </si>
  <si>
    <t>New Jersey Water Association</t>
  </si>
  <si>
    <t>New York City Economic Development Corporation</t>
  </si>
  <si>
    <t>New York Department of Conservation</t>
  </si>
  <si>
    <t>New York State Divers Association</t>
  </si>
  <si>
    <t>New York State Resiliency Institute for Storms and Emergencies</t>
  </si>
  <si>
    <t>Newport Shipyard</t>
  </si>
  <si>
    <t>Nine Mile Creek Watershed District</t>
  </si>
  <si>
    <t>NJ public and private school districts</t>
  </si>
  <si>
    <t>NOAA Climate Prediction Center</t>
  </si>
  <si>
    <t>NOAA Montrose Settlement Restoration Program</t>
  </si>
  <si>
    <t>NOAA National Operational Hydrologic Remote Sensing Center</t>
  </si>
  <si>
    <t>NOAA North Central River Forecast Center</t>
  </si>
  <si>
    <t>NOAA Ocean Acidiification Program</t>
  </si>
  <si>
    <t>NOAA Regional Climate Services, Pacific region</t>
  </si>
  <si>
    <t>North Bend Chamber of Commerce</t>
  </si>
  <si>
    <t>North Bend School District</t>
  </si>
  <si>
    <t>North Carolina Association of Government Information Officers</t>
  </si>
  <si>
    <t>North Carolina Coastal Recreational Fishing License Fund</t>
  </si>
  <si>
    <t>North Carolina Department of Health and Human Services</t>
  </si>
  <si>
    <t>North Carolina Department of Health and Human Services Division of Public Health</t>
  </si>
  <si>
    <t>North Carolina Department of Public Instruction</t>
  </si>
  <si>
    <t>North Carolina Department of Public Safety, Division of Emergency Management (Change in Department name)</t>
  </si>
  <si>
    <t>North Carolina Ecosystems Enhancement Program</t>
  </si>
  <si>
    <t>North Carolina Local Food Advisory Council</t>
  </si>
  <si>
    <t>North Carolina Local Lifeguard/Ocean Rescue Programs</t>
  </si>
  <si>
    <t>North Carolina Maritime Museum</t>
  </si>
  <si>
    <t>North Carolina Office of Geospatial Technology Management</t>
  </si>
  <si>
    <t>North Carolina Sentinel Site Cooperative</t>
  </si>
  <si>
    <t>North Carolina Soil and Water Conservation Districts</t>
  </si>
  <si>
    <t>North Carolina State University, Marine Aquaculture Research Center</t>
  </si>
  <si>
    <t>North Carolina Watermen Foundation</t>
  </si>
  <si>
    <t>North Central Ohio Sea Grant Extension Advisory Committee</t>
  </si>
  <si>
    <t>North Coast Water Quality Control Board</t>
  </si>
  <si>
    <t>North Florida Regional Planning Council</t>
  </si>
  <si>
    <t>North Olympic Peninsula Resource Conservation and Development Council</t>
  </si>
  <si>
    <t>North Pacific Marine Resources Committee</t>
  </si>
  <si>
    <t>Northeast Ohio Sea Grant Extension Advisory Committee</t>
  </si>
  <si>
    <t>Northwest Fisheries Science Center, Manchester Research Station (DOC, NOAA, NMFS)</t>
  </si>
  <si>
    <t>Northwest Fisheries Science Center, Mukilteo Research Station (DOC, NOAA, NMFS)</t>
  </si>
  <si>
    <t>Northwest Fisheries Science Center, Newport Research Station (DOC, NOAA, NMFS)</t>
  </si>
  <si>
    <t>Northwest Indiana Mighty Acorn Partnership</t>
  </si>
  <si>
    <t>Nueces County, TX</t>
  </si>
  <si>
    <t>Nursery Growers of Lake County, OH, Inc</t>
  </si>
  <si>
    <t>Nurture Nature Center</t>
  </si>
  <si>
    <t>NY Sturgeon for Tomorrow</t>
  </si>
  <si>
    <t>Oahu Metropolitan Planning Organization (OMPO)</t>
  </si>
  <si>
    <t>Occoquan Harbor Marina</t>
  </si>
  <si>
    <t>Ocean Atlantic Rentals - Nags Head</t>
  </si>
  <si>
    <t>Ocean County Master Gardeners</t>
  </si>
  <si>
    <t>Ocean Resource Management Interagency Policy Committee (ORM-IPC)</t>
  </si>
  <si>
    <t>Oceanport Office of Emergency Management</t>
  </si>
  <si>
    <t>Oceans 17</t>
  </si>
  <si>
    <t>Ocracoke Working Waterman's Association</t>
  </si>
  <si>
    <t>Office of Representative Sam Farr</t>
  </si>
  <si>
    <t>Office of Science and Technology Policy, White House National Security Council</t>
  </si>
  <si>
    <t>Office of the Superintendent of Public Instruction (OSPI)</t>
  </si>
  <si>
    <t>Ohio Agricultural Research and Development Center (OARDC)</t>
  </si>
  <si>
    <t>Ohio Aquaculture Association</t>
  </si>
  <si>
    <t>Ohio Central Basin Steelheaders</t>
  </si>
  <si>
    <t>Ohio Department of Natural Resources, Offices of Coastal Management</t>
  </si>
  <si>
    <t>Ohio Fish Producers Association</t>
  </si>
  <si>
    <t>Ohio Lake Management Society (OLMS)</t>
  </si>
  <si>
    <t>Ohio Smallmouth Alliance</t>
  </si>
  <si>
    <t>Olin College of Engineering</t>
  </si>
  <si>
    <t>Olive Law Group</t>
  </si>
  <si>
    <t>Olomana Gardens</t>
  </si>
  <si>
    <t>One North Carolina Fund</t>
  </si>
  <si>
    <t>Onondaga County</t>
  </si>
  <si>
    <t>Onset</t>
  </si>
  <si>
    <t>Ontonagon, MI</t>
  </si>
  <si>
    <t>Oregon Infrastructure Finance Authority</t>
  </si>
  <si>
    <t>Oregon Marine Mammal Stranding Network</t>
  </si>
  <si>
    <t>Oregon Office on Disability and Health</t>
  </si>
  <si>
    <t>Ornamental Fish International</t>
  </si>
  <si>
    <t>Ottawa County Improvement Corporation</t>
  </si>
  <si>
    <t>Ottawa County Recorder</t>
  </si>
  <si>
    <t>Ottawa County Visitors Bureau</t>
  </si>
  <si>
    <t>Outer Banks Center for Dolphin Research</t>
  </si>
  <si>
    <t>Outer Banks Center for Wildlife Education</t>
  </si>
  <si>
    <t>Outer Banks Chamber of Commerce</t>
  </si>
  <si>
    <t>Outer Banks Restaurant Association</t>
  </si>
  <si>
    <t>Outer Banks Seafood Festival</t>
  </si>
  <si>
    <t>Outer Banks Visitors Bureau</t>
  </si>
  <si>
    <t>Pac/West Communications</t>
  </si>
  <si>
    <t>Pacific County Marine Resources Committee</t>
  </si>
  <si>
    <t>Pacific County, Emergency Management Agency</t>
  </si>
  <si>
    <t>Pacific International Center for High Technology Research</t>
  </si>
  <si>
    <t>Pacific Lutheran University</t>
  </si>
  <si>
    <t>PADI Foundation</t>
  </si>
  <si>
    <t>Paepae o He'eia</t>
  </si>
  <si>
    <t>Palm Beach County Planning Congress</t>
  </si>
  <si>
    <t>Park People: Friends of Milwaukee County Parks</t>
  </si>
  <si>
    <t>Park Point Volunteer Surf Rescue</t>
  </si>
  <si>
    <t>Partners Environmental Consulting, Inc</t>
  </si>
  <si>
    <t>Partners Healthcare</t>
  </si>
  <si>
    <t>Passaic River Institute</t>
  </si>
  <si>
    <t>Paul Townsend</t>
  </si>
  <si>
    <t>Penn State Dickinson School of Law</t>
  </si>
  <si>
    <t>Penn State Milton S. Hershey Medical Center</t>
  </si>
  <si>
    <t>Pensacola Association of Realtors</t>
  </si>
  <si>
    <t>Pensacola Beach Advocates</t>
  </si>
  <si>
    <t>Pentair Aquatic Eco-Systems, LLC</t>
  </si>
  <si>
    <t>Phillip A. Smith, Commercial Fisherman</t>
  </si>
  <si>
    <t>Phillips 66</t>
  </si>
  <si>
    <t>Philly Seafood</t>
  </si>
  <si>
    <t>Piaba Institute of Brazil</t>
  </si>
  <si>
    <t>Pirate’s Cove Marina &amp; Resort</t>
  </si>
  <si>
    <t>PISCES</t>
  </si>
  <si>
    <t>Plauche &amp; Carr LLP</t>
  </si>
  <si>
    <t>Pohnpei Environmental Protection Agency</t>
  </si>
  <si>
    <t>Point 97</t>
  </si>
  <si>
    <t>Point Place Business Association</t>
  </si>
  <si>
    <t>Polynesian Voyaging Society</t>
  </si>
  <si>
    <t>Pontificia Universidad Católica de Chile</t>
  </si>
  <si>
    <t>Port Arthur Area Shrimper Association</t>
  </si>
  <si>
    <t>Port Huron, MI</t>
  </si>
  <si>
    <t>Port Mansfield Fishing Tournament</t>
  </si>
  <si>
    <t>Port of Bay City</t>
  </si>
  <si>
    <t>Port of Charleston</t>
  </si>
  <si>
    <t>Port of Orange</t>
  </si>
  <si>
    <t>Port of Palacios, TX</t>
  </si>
  <si>
    <t>Port Orford / Langlois School District</t>
  </si>
  <si>
    <t>Portsmouth Lobster Company</t>
  </si>
  <si>
    <t>Praire River Middleton School</t>
  </si>
  <si>
    <t>Prairie River Middle School</t>
  </si>
  <si>
    <t>Prince Charles Charities, International Sustainability Unit</t>
  </si>
  <si>
    <t>Project Wipeout</t>
  </si>
  <si>
    <t>Prospect Hill Foundation</t>
  </si>
  <si>
    <t>Providence Harbor Commission</t>
  </si>
  <si>
    <t>Providence Historical Society</t>
  </si>
  <si>
    <t>Puget Sound Ecosystem Monitoring Program, Nearshore Work Group (PSEMP)</t>
  </si>
  <si>
    <t>Puget Sound Pilots</t>
  </si>
  <si>
    <t>Purdue Center for Regional Development</t>
  </si>
  <si>
    <t>Purdue Extension Issue Based Action Team</t>
  </si>
  <si>
    <t>Purdue Master Gardeners</t>
  </si>
  <si>
    <t>Purdue University Extension Community Development Program</t>
  </si>
  <si>
    <t>Puyallup Watershed Coalition</t>
  </si>
  <si>
    <t>Quality Bay Clams LLC</t>
  </si>
  <si>
    <t>Quileute Tribal Fisheries</t>
  </si>
  <si>
    <t>Quinault Tribal Fisheries</t>
  </si>
  <si>
    <t>Raincoast GeoResearch</t>
  </si>
  <si>
    <t>Raleigh Saltwater Sportfishing Club</t>
  </si>
  <si>
    <t>Ransom Everglades School</t>
  </si>
  <si>
    <t>Rappahannock Yachts</t>
  </si>
  <si>
    <t>Ratcliffe Foundation</t>
  </si>
  <si>
    <t>ReClam the Bay</t>
  </si>
  <si>
    <t>Reedsport School District</t>
  </si>
  <si>
    <t>Refugio County, TX</t>
  </si>
  <si>
    <t>Regent Point Marina</t>
  </si>
  <si>
    <t>Reid Real Estate Belfair</t>
  </si>
  <si>
    <t>Reit Management &amp; Research LLC</t>
  </si>
  <si>
    <t>Remlik Marina</t>
  </si>
  <si>
    <t>Representative Joseph Courtney, D-2nd</t>
  </si>
  <si>
    <t>Republic of the Marshall Islands Ailuk Atoll Local Government</t>
  </si>
  <si>
    <t>Republic of the Marshall Islands Emergency Operations Center</t>
  </si>
  <si>
    <t>Republic of the Marshall Islands Jaluit Atoll Local Government</t>
  </si>
  <si>
    <t>Republic of the Marshall Islands MarTina Corporation</t>
  </si>
  <si>
    <t>Republic of the Marshall Islands Ministry of Education</t>
  </si>
  <si>
    <t>Republic of the Marshall Islands Ministry of Public Works</t>
  </si>
  <si>
    <t>Republic of the Marshall Islands Pacific Industries International</t>
  </si>
  <si>
    <t>Republic of the Marshall Islands Red Cross</t>
  </si>
  <si>
    <t>Republic of the Marshall Islands, Economic, Policy, Planning and Statistics Office</t>
  </si>
  <si>
    <t>Responsible Aquaculture Foundation</t>
  </si>
  <si>
    <t>Reveille and the Zande Companies</t>
  </si>
  <si>
    <t>Rhode Island Marine Fisheries Institute</t>
  </si>
  <si>
    <t>Rhode Island Sea Grant Senior Advisory Committee</t>
  </si>
  <si>
    <t>Riley Purgatory Bluff Creek Watershed District</t>
  </si>
  <si>
    <t>Rio Grande Valley Chapter Texas Master Naturalist</t>
  </si>
  <si>
    <t>Rio Grande, Laguna Madre Bay Basin Area Stakeholders Committee</t>
  </si>
  <si>
    <t>Riverwalk Landing Marina</t>
  </si>
  <si>
    <t>RK&amp;K Engineers</t>
  </si>
  <si>
    <t>Rock Solid Fishing</t>
  </si>
  <si>
    <t>Rockefeller Foundation</t>
  </si>
  <si>
    <t>Rockport Heritage District</t>
  </si>
  <si>
    <t>Rod's Bait Shop</t>
  </si>
  <si>
    <t>Roger "Bubba" Harris, Commercial Fisherman</t>
  </si>
  <si>
    <t>Rosholt Middle School</t>
  </si>
  <si>
    <t>Roundhouse Teaching Aquarium</t>
  </si>
  <si>
    <t>RRMM Architects</t>
  </si>
  <si>
    <t>RTI International</t>
  </si>
  <si>
    <t>Rudee Tours</t>
  </si>
  <si>
    <t>Rural Development Initiatives (RDI)</t>
  </si>
  <si>
    <t>S2TEM Centers SC</t>
  </si>
  <si>
    <t>Sabine Pilots Association</t>
  </si>
  <si>
    <t>Sail Newport</t>
  </si>
  <si>
    <t>Saint Martin’s University</t>
  </si>
  <si>
    <t>Salish Sea Stewards</t>
  </si>
  <si>
    <t>Salish Seafoods</t>
  </si>
  <si>
    <t>Salmon Unlimited of Illinois</t>
  </si>
  <si>
    <t>Sample New Partner Name</t>
  </si>
  <si>
    <t>Samsung</t>
  </si>
  <si>
    <t>San Bernard National Wildlife Refuge</t>
  </si>
  <si>
    <t>San Diego Foundation</t>
  </si>
  <si>
    <t>San Patricio County, TX</t>
  </si>
  <si>
    <t>Sandusky Charter Boat Association</t>
  </si>
  <si>
    <t>Sandusky/Erie County Visitors and Convention Bureau</t>
  </si>
  <si>
    <t>Sandy Hook Child Care Center</t>
  </si>
  <si>
    <t>Santa Barbara Mariculture</t>
  </si>
  <si>
    <t>Santa Barbara Natural History Museum Sea Center</t>
  </si>
  <si>
    <t>Santa Rosa Clean Community System</t>
  </si>
  <si>
    <t>Santa Rosa County</t>
  </si>
  <si>
    <t>Santa Rosa Island Authority</t>
  </si>
  <si>
    <t>Sarasota County</t>
  </si>
  <si>
    <t>Satellite Beach</t>
  </si>
  <si>
    <t>Saugatuck, MI</t>
  </si>
  <si>
    <t>Sault Ste. Marie, MI</t>
  </si>
  <si>
    <t>Save Barnegat Bay</t>
  </si>
  <si>
    <t>Save Our Sound</t>
  </si>
  <si>
    <t>School of Environment and Natural Resources, The Ohio State University</t>
  </si>
  <si>
    <t>Science Applications International Corp</t>
  </si>
  <si>
    <t>Scott's Creek Marina</t>
  </si>
  <si>
    <t>SCUBA Quest-Sarasota</t>
  </si>
  <si>
    <t>Sea Grant Center for Great Lakes Literacy</t>
  </si>
  <si>
    <t>Sea Grant Legal Network</t>
  </si>
  <si>
    <t>Sea Level Adaptation Working Group</t>
  </si>
  <si>
    <t>Sea Products LLC</t>
  </si>
  <si>
    <t>Sea Turtle Hospital of Marathon</t>
  </si>
  <si>
    <t>Seadrift Beach, TX</t>
  </si>
  <si>
    <t>Seafood Analytics, LLC</t>
  </si>
  <si>
    <t>Seaford Yacht Club</t>
  </si>
  <si>
    <t>SEArc Consulting</t>
  </si>
  <si>
    <t>Seaside School District</t>
  </si>
  <si>
    <t>Seattle Central College</t>
  </si>
  <si>
    <t>Secretariat of the Pacific Regional Environment Programme (SPREP)</t>
  </si>
  <si>
    <t>Senator Christopher Murphy, D-CONN</t>
  </si>
  <si>
    <t>Senator Richard Blumenthal , D-CONN</t>
  </si>
  <si>
    <t>Sentinel Site Program (NOAA)</t>
  </si>
  <si>
    <t>Shaffer Evaluation Group</t>
  </si>
  <si>
    <t>Sharpe Family Foundation</t>
  </si>
  <si>
    <t>Sheboygan Harbor</t>
  </si>
  <si>
    <t>Shell Ring Oyster Company</t>
  </si>
  <si>
    <t>Shell Sustainability Center-Rice University</t>
  </si>
  <si>
    <t>Shellfish Interagency Permitting Team</t>
  </si>
  <si>
    <t>Shelton Cuthrell, Commercial Fisherman</t>
  </si>
  <si>
    <t>Sheraton Waikiki Hotel</t>
  </si>
  <si>
    <t>Sherry Broome, Shrimper</t>
  </si>
  <si>
    <t>Sierra Climate Adaptation and Mitigation Partnership</t>
  </si>
  <si>
    <t>SINTEF Fisheries and Aquaculture</t>
  </si>
  <si>
    <t>Siuslaw School District</t>
  </si>
  <si>
    <t>Skokie Park District</t>
  </si>
  <si>
    <t>Slow Food Urban San Diego</t>
  </si>
  <si>
    <t>Snohomish County Master Builders Association</t>
  </si>
  <si>
    <t>Snyder Family</t>
  </si>
  <si>
    <t>SolarCity</t>
  </si>
  <si>
    <t>Solutions Pacific</t>
  </si>
  <si>
    <t>Soulful Prairies Grow and Share</t>
  </si>
  <si>
    <t>SoundToxins</t>
  </si>
  <si>
    <t>South Atlantic Fishery Management Council</t>
  </si>
  <si>
    <t>South Carolina Farm Bureau</t>
  </si>
  <si>
    <t>South End Surf and Paddle</t>
  </si>
  <si>
    <t>South Florida Association of Environmental Professionals</t>
  </si>
  <si>
    <t>South Kohala Coastal Partnership</t>
  </si>
  <si>
    <t>South Maui Volunteers, Hoaloha Aina</t>
  </si>
  <si>
    <t>South Sound Mariculture</t>
  </si>
  <si>
    <t>South Street Seaport Museum</t>
  </si>
  <si>
    <t>South Suburban Mayors and Managers Association</t>
  </si>
  <si>
    <t>South Texas Coastal Zone Area Committee</t>
  </si>
  <si>
    <t>Southeast CARE Coalition</t>
  </si>
  <si>
    <t>Southeast Coral Reef Initiative</t>
  </si>
  <si>
    <t>Southeast Florida Climate Compact</t>
  </si>
  <si>
    <t>Southeast Region NOAA Fisheries Gear Harvesting Branch</t>
  </si>
  <si>
    <t>Southern California Earthquake Center</t>
  </si>
  <si>
    <t>Southern Ocean County Chamber of Commerce</t>
  </si>
  <si>
    <t>Southern Region Risk Management and Education Center</t>
  </si>
  <si>
    <t>Spence Restoration Nursery</t>
  </si>
  <si>
    <t>Spitzer Riverside Marina</t>
  </si>
  <si>
    <t>Sportfishing Conservancy</t>
  </si>
  <si>
    <t>St. Francis Community Center</t>
  </si>
  <si>
    <t>St. Francis Episcopal Church, College Station, TX</t>
  </si>
  <si>
    <t>St. Johns County</t>
  </si>
  <si>
    <t>St. Joseph Catholic School, Bryan, TX</t>
  </si>
  <si>
    <t>St. Lucie County</t>
  </si>
  <si>
    <t>St. Michael's Episcopal School, Bryan, TX</t>
  </si>
  <si>
    <t>St. Thomas Early Learning Center, College Station, TX</t>
  </si>
  <si>
    <t>Stages at One Washington</t>
  </si>
  <si>
    <t>Stanford University Center for Ocean Solutions</t>
  </si>
  <si>
    <t>State of Mississippi</t>
  </si>
  <si>
    <t>Stavis Seafoods</t>
  </si>
  <si>
    <t>STEM NH</t>
  </si>
  <si>
    <t>Stepping Stone School</t>
  </si>
  <si>
    <t>Stetson University</t>
  </si>
  <si>
    <t>Stockton University</t>
  </si>
  <si>
    <t>Stonybrook University</t>
  </si>
  <si>
    <t>Strait Ecosystem Recovery Network</t>
  </si>
  <si>
    <t>Subcommittee on Ocean Science and Technology (SOST)</t>
  </si>
  <si>
    <t>Sunset Point Marina</t>
  </si>
  <si>
    <t>Suntex Marinas</t>
  </si>
  <si>
    <t>Superior Foods</t>
  </si>
  <si>
    <t>Surf City Seafood</t>
  </si>
  <si>
    <t>Surflight Theatre</t>
  </si>
  <si>
    <t>Surfside Marina</t>
  </si>
  <si>
    <t>Sutherland Marine</t>
  </si>
  <si>
    <t>Syracuse Pool and Patio</t>
  </si>
  <si>
    <t>Taholah K-12 School</t>
  </si>
  <si>
    <t>Tahoma Audubon</t>
  </si>
  <si>
    <t>Tallahassee Scientific Society</t>
  </si>
  <si>
    <t>Tampa Bay Climate Science Advisory Panel</t>
  </si>
  <si>
    <t>Tampa Bay Regional Planning Council</t>
  </si>
  <si>
    <t>Tanzania Marine Parks Authority</t>
  </si>
  <si>
    <t>Tasty Kale LLC</t>
  </si>
  <si>
    <t>Taylor County</t>
  </si>
  <si>
    <t>Tazewell County Health Department</t>
  </si>
  <si>
    <t>Te Taitimu Trust</t>
  </si>
  <si>
    <t>Terns LLC</t>
  </si>
  <si>
    <t>Texas A&amp;M AgriLife Research</t>
  </si>
  <si>
    <t>Texas A&amp;M University, College of Geoscience</t>
  </si>
  <si>
    <t>Texas A&amp;M University, Department of Recreation, Parks &amp; Tourism Science</t>
  </si>
  <si>
    <t>Texas A&amp;M University, Department of Wildlife and Fisheries Science</t>
  </si>
  <si>
    <t>Texas A&amp;M University, Geochemical and Environmental Research Group (GERG)</t>
  </si>
  <si>
    <t>Texas A&amp;M University, Honors and Undergraduate Research Program</t>
  </si>
  <si>
    <t>Texas A&amp;M University, Mac Resources</t>
  </si>
  <si>
    <t>Texas A&amp;M University, Zoological Society</t>
  </si>
  <si>
    <t>Texas Chapter of American Shore and Beach Preservation Association</t>
  </si>
  <si>
    <t>Texas Coastal Aububon TERN Project</t>
  </si>
  <si>
    <t>Texas Coastal Naturalist Program</t>
  </si>
  <si>
    <t>Texas General Land Office, Coastal Erosion Planning and Response Act (CEPRA)</t>
  </si>
  <si>
    <t>Texas General Land Office, Coastal Management Program</t>
  </si>
  <si>
    <t>Texas Harmful Algal Bloom Work Group</t>
  </si>
  <si>
    <t>Texas International Fishing Tournament</t>
  </si>
  <si>
    <t>Texas Ornithological Society</t>
  </si>
  <si>
    <t>Texas Pack Seafood Processing</t>
  </si>
  <si>
    <t>Texas Red Tide Rangers</t>
  </si>
  <si>
    <t>Texas Southern University</t>
  </si>
  <si>
    <t>The Aquarium at Rockport</t>
  </si>
  <si>
    <t>The Bay Area Climate &amp; Energy Resilience Project</t>
  </si>
  <si>
    <t>The Capital Region Climate Readiness Collaborative</t>
  </si>
  <si>
    <t>The Caumsett Foundation</t>
  </si>
  <si>
    <t>The Coca-Cola Company</t>
  </si>
  <si>
    <t>The Daily Illini</t>
  </si>
  <si>
    <t>The East Central Florida Regional Planning Council</t>
  </si>
  <si>
    <t>The Eddie and Jo Allison Smith Foundation</t>
  </si>
  <si>
    <t>The Farley Group</t>
  </si>
  <si>
    <t>The Fish Monger’s Wife</t>
  </si>
  <si>
    <t>The Florida League of Cities</t>
  </si>
  <si>
    <t>The Listening Project Training and Resource Center, Burnsville, NC</t>
  </si>
  <si>
    <t>The Maritime Alliance</t>
  </si>
  <si>
    <t>The Neuse River Estuary Modeling and Monitoring Project</t>
  </si>
  <si>
    <t>The Oswaldo Cruz Foundation</t>
  </si>
  <si>
    <t>The Polish Fisherman's Club</t>
  </si>
  <si>
    <t>The Polluted Loon</t>
  </si>
  <si>
    <t>The River Project</t>
  </si>
  <si>
    <t>The San Diego Climate Collaborative</t>
  </si>
  <si>
    <t>The San Diego Foundation</t>
  </si>
  <si>
    <t>The Sexton Corporation</t>
  </si>
  <si>
    <t>Thea Bowman Leadership Academy</t>
  </si>
  <si>
    <t>Threshold Documents</t>
  </si>
  <si>
    <t>Thurston County, Resource Stewardship Department</t>
  </si>
  <si>
    <t>Tides Inn Marina</t>
  </si>
  <si>
    <t>Tidewater Current</t>
  </si>
  <si>
    <t>Tierra Data</t>
  </si>
  <si>
    <t>Timmons Group</t>
  </si>
  <si>
    <t>Toledo Regional Chamber of Commerce</t>
  </si>
  <si>
    <t>Toledo-Lucas County Convention and Visitors Bureau</t>
  </si>
  <si>
    <t>Toledo-Lucas County Port Authority</t>
  </si>
  <si>
    <t>Toledo-Lucas County Public Library</t>
  </si>
  <si>
    <t>Topsail Sound Shellfish</t>
  </si>
  <si>
    <t>Tournament Directors Foundation of Texas</t>
  </si>
  <si>
    <t>Town of Atlantic Beach, NC</t>
  </si>
  <si>
    <t>Town of Beaufort, NC</t>
  </si>
  <si>
    <t>Town of Carolina Beach, NC</t>
  </si>
  <si>
    <t>Town of Duck, NC</t>
  </si>
  <si>
    <t>Town of Emerald Isle, NC</t>
  </si>
  <si>
    <t>Town of Holden Beach</t>
  </si>
  <si>
    <t>Town of Kill Devil Hills, NC</t>
  </si>
  <si>
    <t>Town of Kitty Hawk, NC</t>
  </si>
  <si>
    <t>Town of Nags Head, NC</t>
  </si>
  <si>
    <t>Town of Oak Island, NC</t>
  </si>
  <si>
    <t>Town of Ocean Isle, NC</t>
  </si>
  <si>
    <t>Town of Pine Knoll Shores, NC</t>
  </si>
  <si>
    <t>Town of Plymouth, NC</t>
  </si>
  <si>
    <t>Town of Rye, NH</t>
  </si>
  <si>
    <t>Town of Sunset Beach, NC</t>
  </si>
  <si>
    <t>Town of Wrightsville Beach, NC</t>
  </si>
  <si>
    <t>Towne Bank</t>
  </si>
  <si>
    <t>Toyota Foundation</t>
  </si>
  <si>
    <t>Trident Marine Corporation</t>
  </si>
  <si>
    <t>Trinity Association</t>
  </si>
  <si>
    <t>Tuna Harbor Dockside Market</t>
  </si>
  <si>
    <t>Tuna South Africa</t>
  </si>
  <si>
    <t>Twin Rocks Friends Camp</t>
  </si>
  <si>
    <t>Tyndall Air Force Base Maintenance Instructors &amp; Tyndall Dive Club</t>
  </si>
  <si>
    <t>U.S . Navy Whiting Field</t>
  </si>
  <si>
    <t>U.S. Army Corps of Engineers Norfolk District</t>
  </si>
  <si>
    <t>U.S. Climate Variability and Predictability Program (US CLIVAR)</t>
  </si>
  <si>
    <t>U.S. Department of Justice (US DOJ)</t>
  </si>
  <si>
    <t>U.S. Soybean Export Council</t>
  </si>
  <si>
    <t>Ulupono Initiative</t>
  </si>
  <si>
    <t>Unified Port of San Diego</t>
  </si>
  <si>
    <t>United Nations Environment Programme - UNEP</t>
  </si>
  <si>
    <t>United Nations Food and Agriculture Organization</t>
  </si>
  <si>
    <t>United Seafood</t>
  </si>
  <si>
    <t>United States Embassy, Majuro</t>
  </si>
  <si>
    <t>United Women of East Africa</t>
  </si>
  <si>
    <t>Universidad de Concepción, Concepción, Chile</t>
  </si>
  <si>
    <t>Universitas Teknologi Yogyakarta</t>
  </si>
  <si>
    <t>University of California Energy Institute</t>
  </si>
  <si>
    <t>University of Connecticut at Avery Point</t>
  </si>
  <si>
    <t>University of Delaware, Center of Applied Coastal Research</t>
  </si>
  <si>
    <t>University of Hawaii at Hilo, Department of Marine Science</t>
  </si>
  <si>
    <t>University of Hawaii at Manoa, Botany Department</t>
  </si>
  <si>
    <t>University of Hawaii at Manoa, Center for Microbial Oceanography Research and Education</t>
  </si>
  <si>
    <t>University of Hawaii at Manoa, Office of General Counsel</t>
  </si>
  <si>
    <t>University of Hawaii at Manoa, Office of the Assistant Vice Chancellor for Planning and Facilities</t>
  </si>
  <si>
    <t>University of Hawaii at Manoa, Office of the President</t>
  </si>
  <si>
    <t>University of Hawaii at Manoa, Social Science Research Institute (UH SSRI)</t>
  </si>
  <si>
    <t>University of Hawaii Maui Marine Option Program</t>
  </si>
  <si>
    <t>University of Hawaii Outreach College</t>
  </si>
  <si>
    <t>University of Hawaii, Na Pua No‘eau</t>
  </si>
  <si>
    <t>University of Illinois Department of Civil and Environmental Engineering</t>
  </si>
  <si>
    <t>University of Illinois Housing</t>
  </si>
  <si>
    <t>University of Kentucky</t>
  </si>
  <si>
    <t>University of Los Angeles California (UCLA) Institute of the Environment &amp; Sustainability (IoES),</t>
  </si>
  <si>
    <t>University of Minnesota Department of Genetics and Cell Biology (UMN)</t>
  </si>
  <si>
    <t>University of New Hampshire, Carsey School of Public Policy (UNH)</t>
  </si>
  <si>
    <t>University of North Carolina Center for Law, Environment, Adaptation, and Resources</t>
  </si>
  <si>
    <t>University of North Carolina Research Computing</t>
  </si>
  <si>
    <t>University of North Carolina School of Law</t>
  </si>
  <si>
    <t>University of Oregon, Department of Anthropology (UO)</t>
  </si>
  <si>
    <t>University of Rhode Island College of Ocean Engineering</t>
  </si>
  <si>
    <t>University of Stravanger, Norway</t>
  </si>
  <si>
    <t>University of Tampa</t>
  </si>
  <si>
    <t>University of Texas - Brownsville (UTB), Biological, Chemical and Safety Committee</t>
  </si>
  <si>
    <t>University of Texas - Brownsville (UTB), Institutional Biosafety Committee</t>
  </si>
  <si>
    <t>University of Texas - Brownsville (UTB), Math, Science and Technology External Advisory Board</t>
  </si>
  <si>
    <t>University of Texas - Brownsville (UTB), Science, Technology, Engineering and Math Club</t>
  </si>
  <si>
    <t>University of Texas - Rio Grande Valley</t>
  </si>
  <si>
    <t>University of Texas MD Anderson Cancer Center</t>
  </si>
  <si>
    <t>University of the Netherlands</t>
  </si>
  <si>
    <t>University of Washington Graduate School</t>
  </si>
  <si>
    <t>Upper Mississippi River Basin Association</t>
  </si>
  <si>
    <t>Upper Mississippi River Restoration (Army Corps of Engineergs)</t>
  </si>
  <si>
    <t>Urban Land Institute Hawaii District Council (ULI HI)</t>
  </si>
  <si>
    <t>Urban Park Rangers</t>
  </si>
  <si>
    <t>Urbana Champaign Sanitary District</t>
  </si>
  <si>
    <t>URS Corporation</t>
  </si>
  <si>
    <t>US Coast Guard Auxiliary</t>
  </si>
  <si>
    <t>US Virgin Islands Sea Grant</t>
  </si>
  <si>
    <t>User Fees</t>
  </si>
  <si>
    <t>USFWS Sport Fishing and Boating Partnership Council</t>
  </si>
  <si>
    <t>USGS Western Fisheries Research Center</t>
  </si>
  <si>
    <t>Valley Proud Environmental Council</t>
  </si>
  <si>
    <t>Valley Sportsmen Club</t>
  </si>
  <si>
    <t>Vanasse Hangen Brustlin (VHB)</t>
  </si>
  <si>
    <t>Various NC recreatIonal fishermen</t>
  </si>
  <si>
    <t>Various South Atlantic commercial fishermen</t>
  </si>
  <si>
    <t>Vaughn Rinner Landscape Architect, PLC</t>
  </si>
  <si>
    <t>Vicki Morris Consulting Services</t>
  </si>
  <si>
    <t>Vietnam Ministry of Agriculture and Rural Development</t>
  </si>
  <si>
    <t>Villiage of Park Forest</t>
  </si>
  <si>
    <t>Virginia Aquaculture Advisory Board</t>
  </si>
  <si>
    <t>Virginia Chapter American Institute of Architects</t>
  </si>
  <si>
    <t>Virginia Coast Reserve Long-Term Ecological Research (VCR LTER)</t>
  </si>
  <si>
    <t>Virginia Coastal Coalition</t>
  </si>
  <si>
    <t>Virginia Cooperative Extension</t>
  </si>
  <si>
    <t>Virginia Department of Housing and Community Development,</t>
  </si>
  <si>
    <t>Virginia Green</t>
  </si>
  <si>
    <t>Virginia Joint Legislative Study on Recurrent Flooding</t>
  </si>
  <si>
    <t>Virginia National Estuarine Research Reserve (VANERR)</t>
  </si>
  <si>
    <t>Virginia Secure Commonwealth Panel’s Sub-Panel on Recurrent Flooding</t>
  </si>
  <si>
    <t>Virginia Watermen's Association</t>
  </si>
  <si>
    <t>Visions Committee, Lancaster/Northumberland County</t>
  </si>
  <si>
    <t>W.L. Baumler Company</t>
  </si>
  <si>
    <t>Washington Boating Alliance</t>
  </si>
  <si>
    <t>Washington Coast Marine Advisory Council (WCMAC)</t>
  </si>
  <si>
    <t>Washington Environmental Council</t>
  </si>
  <si>
    <t>Washington State Department of Enterprise Services</t>
  </si>
  <si>
    <t>Washington State University, Beachwatchers</t>
  </si>
  <si>
    <t>WaterDog Guide Service</t>
  </si>
  <si>
    <t>WaterFlow, Inc</t>
  </si>
  <si>
    <t>Waterside Marina</t>
  </si>
  <si>
    <t>West Ashley High School Junior ROTC</t>
  </si>
  <si>
    <t>West Cleveland Walleye Association</t>
  </si>
  <si>
    <t>West Columbia-Brazoria Independant School District</t>
  </si>
  <si>
    <t>West End Strategy</t>
  </si>
  <si>
    <t>West Hills Stem Academy</t>
  </si>
  <si>
    <t>West Maui Rdige 2 Reef</t>
  </si>
  <si>
    <t>West Sound Conservation Council</t>
  </si>
  <si>
    <t>Western Basin Sportfishing Association</t>
  </si>
  <si>
    <t>Western Pacific Fisheries Management Council</t>
  </si>
  <si>
    <t>Western Reserve Federation of Conservationist</t>
  </si>
  <si>
    <t>Westminister Presbyterian Church Local Home School Co-Op</t>
  </si>
  <si>
    <t>WGN-Radio</t>
  </si>
  <si>
    <t>Wickford Historical Preservation Commission</t>
  </si>
  <si>
    <t>Wildlife Center of Texas</t>
  </si>
  <si>
    <t>Windfall Pond Oysters</t>
  </si>
  <si>
    <t>Wisconsin Invasive Species Countil</t>
  </si>
  <si>
    <t>Wisconsin Wastewater Operators Association</t>
  </si>
  <si>
    <t>Work Progress Architecture</t>
  </si>
  <si>
    <t>World Ocean Council</t>
  </si>
  <si>
    <t>Wyndham SeaWatch Plantation</t>
  </si>
  <si>
    <t>Xinh's Clam and Oyster House</t>
  </si>
  <si>
    <t>Yankee Point Marina</t>
  </si>
  <si>
    <t>YMCA Aquatic Center Kawaihae</t>
  </si>
  <si>
    <t>York Haven Marina</t>
  </si>
  <si>
    <t>Youngstown Regional Chamber of Commerce</t>
  </si>
  <si>
    <t>Youngstown State University</t>
  </si>
  <si>
    <t>Youth Diving With a Purpose Association</t>
  </si>
  <si>
    <t>Water Resource Sustainability</t>
  </si>
  <si>
    <t>Indigenous Cultural Heritage</t>
  </si>
  <si>
    <t>Future Selected Projects</t>
  </si>
  <si>
    <t>Did they include a POC?</t>
  </si>
  <si>
    <t>numbers below are drawn from table of contents</t>
  </si>
  <si>
    <t>FedYear1</t>
  </si>
  <si>
    <t>MatchYear1</t>
  </si>
  <si>
    <t>FedYear2</t>
  </si>
  <si>
    <t>MatchYear2</t>
  </si>
  <si>
    <t>FedYear3</t>
  </si>
  <si>
    <t>MatchYear3</t>
  </si>
  <si>
    <t>FedYear4</t>
  </si>
  <si>
    <t>MatchYear4</t>
  </si>
  <si>
    <t>90-2 LONG FORM , MOD 5.5i</t>
  </si>
  <si>
    <t>‘Opihi Monitoring Partnership</t>
  </si>
  <si>
    <t>389 California State University Maritime</t>
  </si>
  <si>
    <t>396 California State University Monterey Bay</t>
  </si>
  <si>
    <t>5 Rivers Delta Resource Center</t>
  </si>
  <si>
    <t>A Time for Science</t>
  </si>
  <si>
    <t>Academy of Natural Sciences of Drexel University</t>
  </si>
  <si>
    <t>Acme Oyster House</t>
  </si>
  <si>
    <t>Adirondack Park Invasive Plant Program</t>
  </si>
  <si>
    <t>Ahead of the Storm</t>
  </si>
  <si>
    <t>Alabama Gulf Coast Chapter of the International Code Council</t>
  </si>
  <si>
    <t>Alabama Real Estate Commission</t>
  </si>
  <si>
    <t>Alabama Seafood Marketing Commission</t>
  </si>
  <si>
    <t>Alabama Waterfront Access Study Committee</t>
  </si>
  <si>
    <t>Alabama's Coastal Connection Scenic Byway</t>
  </si>
  <si>
    <t>Alaska Department of Labor and Workforce Development</t>
  </si>
  <si>
    <t>Alaska Eskimo Whaling Commission</t>
  </si>
  <si>
    <t>Alaska Geographic Alliance (AGA)</t>
  </si>
  <si>
    <t>Alaska Geological and Geophysical Survey (DGGS)</t>
  </si>
  <si>
    <t>alaska pacific university</t>
  </si>
  <si>
    <t>Alaska Seafood Cooperative</t>
  </si>
  <si>
    <t>Alaska State Troopers</t>
  </si>
  <si>
    <t>Alaska Workforce Investment Board</t>
  </si>
  <si>
    <t>Albany Seafood</t>
  </si>
  <si>
    <t>Albemarle Commission</t>
  </si>
  <si>
    <t>Albion School District</t>
  </si>
  <si>
    <t>Aleutians and Bering Sea Islands Landscape Conservation Cooperative</t>
  </si>
  <si>
    <t>Allen Engineering and Science</t>
  </si>
  <si>
    <t>American Water Works Association-South Carolina Section</t>
  </si>
  <si>
    <t>Amigos de Tres Palmas</t>
  </si>
  <si>
    <t>Angling Women</t>
  </si>
  <si>
    <t>Animal Rehabilitation Keep (ARK)</t>
  </si>
  <si>
    <t>Aquatic Analysis and Consulting, LLC</t>
  </si>
  <si>
    <t>Aquatic Ecosystems</t>
  </si>
  <si>
    <t>Aquatic Research Consultants</t>
  </si>
  <si>
    <t>Aransas</t>
  </si>
  <si>
    <t>Aransas Bird and Nature Club</t>
  </si>
  <si>
    <t>Arroyo Colorado Audobon Society</t>
  </si>
  <si>
    <t>Assateague State Park</t>
  </si>
  <si>
    <t>Atlantic Holdfast Seaweed Company</t>
  </si>
  <si>
    <t>Auburn University Shellfish Laboratory</t>
  </si>
  <si>
    <t>Audubon Outdoor Club</t>
  </si>
  <si>
    <t>Aurora Energy Services, LLC</t>
  </si>
  <si>
    <t>Autonomous Municipality of Cabo Rojo, PR</t>
  </si>
  <si>
    <t>Bagaduce Oyster Co.</t>
  </si>
  <si>
    <t>Bangs Island Mussels</t>
  </si>
  <si>
    <t>Barrow Whaling Captains’ Association</t>
  </si>
  <si>
    <t>Bartrum’s Garden</t>
  </si>
  <si>
    <t>Bayshore Center at Bivalve</t>
  </si>
  <si>
    <t>Beach Sweep/River Sweep Private Partners</t>
  </si>
  <si>
    <t>Beaufort County School District</t>
  </si>
  <si>
    <t>Beaufort Jasoer Water and Sewer Authority</t>
  </si>
  <si>
    <t>Beaufort Soil and Water Conservation District</t>
  </si>
  <si>
    <t>Bell's Reef Mariculture</t>
  </si>
  <si>
    <t>Benedictine Sisters of Erie</t>
  </si>
  <si>
    <t>Blackbeard's Seafood Company</t>
  </si>
  <si>
    <t>Blackboard Oyster Company</t>
  </si>
  <si>
    <t>Bloomberg Philanthropies</t>
  </si>
  <si>
    <t>Bluegill Restaurant</t>
  </si>
  <si>
    <t>BluWrap Company</t>
  </si>
  <si>
    <t>Bodie Island Oysters</t>
  </si>
  <si>
    <t>Boone County Solid Waste Management District</t>
  </si>
  <si>
    <t>Borlaug Higher Education for Agricultural Research and Development (BHEARD) Program</t>
  </si>
  <si>
    <t>Boys and Girls Club of SW Oregon</t>
  </si>
  <si>
    <t>Brazoria County, TX</t>
  </si>
  <si>
    <t>Brockman Apprentice Foundation</t>
  </si>
  <si>
    <t>Brookings-Harbor School District</t>
  </si>
  <si>
    <t>Bumble Bee Seafoods</t>
  </si>
  <si>
    <t>Caborrojeños Pro-Salud y Ambiente, Inc</t>
  </si>
  <si>
    <t>Café Lachine, Manteo, NC</t>
  </si>
  <si>
    <t>Calhoun County Library System</t>
  </si>
  <si>
    <t>California Department of Fish and Wildlife</t>
  </si>
  <si>
    <t>California Polytechnic State University</t>
  </si>
  <si>
    <t>Cape Hatteras Oyster Company</t>
  </si>
  <si>
    <t>Captain Neill's Seafood</t>
  </si>
  <si>
    <t>Caribbean Integrated Coastal and Ocean Observing System (CarICOOS)</t>
  </si>
  <si>
    <t>Caswell Beach</t>
  </si>
  <si>
    <t>Catholic Charities of the Diocese of Biloxi</t>
  </si>
  <si>
    <t>Catholic Diocese</t>
  </si>
  <si>
    <t>Catholic Social and Community Services, Inc.</t>
  </si>
  <si>
    <t>Center for Global Change and Arctic System Research</t>
  </si>
  <si>
    <t>Center of Marine &amp; Wetland Studies (Coastal Carolina University)</t>
  </si>
  <si>
    <t>Central Curry School District</t>
  </si>
  <si>
    <t>Central Tech High School</t>
  </si>
  <si>
    <t>Chadwick Creek Oysters</t>
  </si>
  <si>
    <t>Charleston County Emergency Management Department</t>
  </si>
  <si>
    <t>Chowan County</t>
  </si>
  <si>
    <t>Chugach National Forest (USDA, USFS)</t>
  </si>
  <si>
    <t>Chums of Terrell Cove</t>
  </si>
  <si>
    <t>City and County of Honolulu, Laboratory Branch</t>
  </si>
  <si>
    <t>City of Bayou Vista</t>
  </si>
  <si>
    <t>City of Biddeford, ME</t>
  </si>
  <si>
    <t>City of Charleston Department of Public Service</t>
  </si>
  <si>
    <t>City of Hitchcock</t>
  </si>
  <si>
    <t>City of LaMarque</t>
  </si>
  <si>
    <t>City of Saco, ME</t>
  </si>
  <si>
    <t>City of Satellite Beach</t>
  </si>
  <si>
    <t>City of Semmes, AL</t>
  </si>
  <si>
    <t>Ciudadanos Aguadeños Pro Conservación del Ambiente</t>
  </si>
  <si>
    <t>Clatsop County Emergency Management</t>
  </si>
  <si>
    <t>Clean Up Sound and Harbors</t>
  </si>
  <si>
    <t>Clemson University Coopertive Extension</t>
  </si>
  <si>
    <t>Climate Literacy and Energy Awareness Network</t>
  </si>
  <si>
    <t>Coastal Bend Audubon Society</t>
  </si>
  <si>
    <t>Coastal Bend Bays Foundation</t>
  </si>
  <si>
    <t>Comisión Nacional de Areas Naturales Protegidas, México (CONAMP)</t>
  </si>
  <si>
    <t>Comite Tres Hermanos de Añasco</t>
  </si>
  <si>
    <t>Community Solutions of Hartford</t>
  </si>
  <si>
    <t>Comunidad Quebrada del Agua de Cabo Rojo</t>
  </si>
  <si>
    <t>Connecticut Institute for Resilience and Climate Adaptation</t>
  </si>
  <si>
    <t>Conservation International Fund</t>
  </si>
  <si>
    <t>Cooperative Winter Tagging Cruise (USFWS)</t>
  </si>
  <si>
    <t>Coquille School District</t>
  </si>
  <si>
    <t>Corozo Association of United Fishers (CAUF)</t>
  </si>
  <si>
    <t>Council on Environmental Quality</t>
  </si>
  <si>
    <t>Council on Environmental Quality, Executive Office of the President</t>
  </si>
  <si>
    <t>Coypu Foundation</t>
  </si>
  <si>
    <t>Craig Tribal Association</t>
  </si>
  <si>
    <t>Craven County</t>
  </si>
  <si>
    <t>CTV Canada</t>
  </si>
  <si>
    <t>Dart Foundation</t>
  </si>
  <si>
    <t>Day at the Docks</t>
  </si>
  <si>
    <t>Day Boat Seafood LLC</t>
  </si>
  <si>
    <t>Department of Geosciences, Univeristy of Alaska Fairbanks (UAF)</t>
  </si>
  <si>
    <t>Devil Shoals Oyster and Clam Company</t>
  </si>
  <si>
    <t>Dewey Hemilright, commerical fisherman</t>
  </si>
  <si>
    <t>Dewey University</t>
  </si>
  <si>
    <t>Discovery Diving</t>
  </si>
  <si>
    <t>Divers World</t>
  </si>
  <si>
    <t>Division of Mitigation Services, NC Department of Environmental Quality</t>
  </si>
  <si>
    <t>Dockside Charters</t>
  </si>
  <si>
    <t>Drift Creek Camp</t>
  </si>
  <si>
    <t>Duwamish River Cleanup Coalition</t>
  </si>
  <si>
    <t>EarthEcho International</t>
  </si>
  <si>
    <t>East Central Florida Planning Council</t>
  </si>
  <si>
    <t>East Cooper Land Trust</t>
  </si>
  <si>
    <t>Eastern Shore Land Conservancy</t>
  </si>
  <si>
    <t>Egle Nets</t>
  </si>
  <si>
    <t>Elko Consulting, Inc.</t>
  </si>
  <si>
    <t>Environmental Canine Services</t>
  </si>
  <si>
    <t>Erie County</t>
  </si>
  <si>
    <t>Erie County Gaming Revenue Authority</t>
  </si>
  <si>
    <t>Erie Regional Chamber &amp; Growth Partnership</t>
  </si>
  <si>
    <t>Erin Deady, LLC</t>
  </si>
  <si>
    <t>European Commission for Fisheries</t>
  </si>
  <si>
    <t>Everglades Foundation</t>
  </si>
  <si>
    <t>Farmingdale State College</t>
  </si>
  <si>
    <t>Feast Down East</t>
  </si>
  <si>
    <t>Felix's Fish Camp Grill</t>
  </si>
  <si>
    <t>Fire Department, Isle of Palms SC</t>
  </si>
  <si>
    <t>Fishtowne Seafood, LLC</t>
  </si>
  <si>
    <t>Florida Fish and Wildlife Research Institute</t>
  </si>
  <si>
    <t>Florida Legislature</t>
  </si>
  <si>
    <t>FORTIFIED Home</t>
  </si>
  <si>
    <t>Francis Marion University</t>
  </si>
  <si>
    <t>Franklin/Grand Isle Watershed Navigator Group</t>
  </si>
  <si>
    <t>Friends of Birch Bay State Park</t>
  </si>
  <si>
    <t>Friends of Northern Lake Champlain</t>
  </si>
  <si>
    <t>Gambell Whaling Captains’ Association</t>
  </si>
  <si>
    <t>Gary Finch Outdoors</t>
  </si>
  <si>
    <t>George Mason University Center for Climate Change Communication</t>
  </si>
  <si>
    <t>Georgia Southern University</t>
  </si>
  <si>
    <t>Geoscience Department, University of Alaska Fairbanks</t>
  </si>
  <si>
    <t>Geraldine R. Dodge Foundation</t>
  </si>
  <si>
    <t>Global Pelagic Diet Data and Working Group</t>
  </si>
  <si>
    <t>Gulf State Park</t>
  </si>
  <si>
    <t>Guy Carpenter, Inc.</t>
  </si>
  <si>
    <t>Habitat for Humanity of Baldwin County</t>
  </si>
  <si>
    <t>Hammocks Beach State Park</t>
  </si>
  <si>
    <t>Hampton Inn &amp; Suites Mobile- Downtown Historic District</t>
  </si>
  <si>
    <t>Hatteras Deli</t>
  </si>
  <si>
    <t>Hawaii Comission on Water Resource Management (DLNR)</t>
  </si>
  <si>
    <t>Hawaii Institute of Marine Biology, School of Ocean &amp; Earth Sciences &amp; Technology, University of Hawaii at Manoa</t>
  </si>
  <si>
    <t>Hawaii Undersea Research Laboratory</t>
  </si>
  <si>
    <t>Hazen Union Middle School</t>
  </si>
  <si>
    <t>Hirosaki University</t>
  </si>
  <si>
    <t>Hokkaido University</t>
  </si>
  <si>
    <t>Honolulu District, U.S. Army Corps of Engineers</t>
  </si>
  <si>
    <t>Honolulu Neighborhood Boards</t>
  </si>
  <si>
    <t>Howard County Surveyor</t>
  </si>
  <si>
    <t>Humboldt State University</t>
  </si>
  <si>
    <t>Hyde County School System</t>
  </si>
  <si>
    <t>Hyde County, NC, Cooperative Extension</t>
  </si>
  <si>
    <t>Hyde County, NC, Planning Department</t>
  </si>
  <si>
    <t>Hyde County, NC, Soil and Water Conservation District</t>
  </si>
  <si>
    <t>Illinois Department of Agriculture</t>
  </si>
  <si>
    <t>Institute for Water and Watersheds (OSU)</t>
  </si>
  <si>
    <t>Institute of the North</t>
  </si>
  <si>
    <t>Instituto Politécnico Nacional, Centro de Biotecnología Genómica, México</t>
  </si>
  <si>
    <t>International Hospitality Enterprises</t>
  </si>
  <si>
    <t>Island Trail Network</t>
  </si>
  <si>
    <t>Isle of Palms City Council</t>
  </si>
  <si>
    <t>J&amp;B Island Oysters</t>
  </si>
  <si>
    <t>Jacques Cousteau National Estuarine Research Reserve</t>
  </si>
  <si>
    <t>Jasper County School District</t>
  </si>
  <si>
    <t>Jasper County Soil and Water Conservation District</t>
  </si>
  <si>
    <t>Jefferson Society</t>
  </si>
  <si>
    <t>Kahi Kai</t>
  </si>
  <si>
    <t>Kaktovik Whaling Captains Association</t>
  </si>
  <si>
    <t>KDB Consulting</t>
  </si>
  <si>
    <t>Keith Bruno, commercial fisherman</t>
  </si>
  <si>
    <t>Kemp Fisheries</t>
  </si>
  <si>
    <t>Kenai Fjords National Park Service</t>
  </si>
  <si>
    <t>Kepley Biosystems Inc.</t>
  </si>
  <si>
    <t>Ketcham Supply</t>
  </si>
  <si>
    <t>Kittery Parks Commission</t>
  </si>
  <si>
    <t>Knappa School District</t>
  </si>
  <si>
    <t>Kodiak Area Native Association</t>
  </si>
  <si>
    <t>Kodiak Crab Alliance Cooperative</t>
  </si>
  <si>
    <t>Kodiak Island Borough School District</t>
  </si>
  <si>
    <t>Kodiak Public Library</t>
  </si>
  <si>
    <t>Kosciusko County Soil and Water Conservation District</t>
  </si>
  <si>
    <t>Kubecka Aquaculture</t>
  </si>
  <si>
    <t>La Concha Hotel</t>
  </si>
  <si>
    <t>Laboratorie D’Oceanographie de Villefranche</t>
  </si>
  <si>
    <t>Lake Champlain Land Trust</t>
  </si>
  <si>
    <t>Lake Mattamuskeet National Wildlife Refuge</t>
  </si>
  <si>
    <t>Lake Pontchartrain Basin Maritime Mueseum</t>
  </si>
  <si>
    <t>Lander University</t>
  </si>
  <si>
    <t>Lawrence County Sheriff's Department</t>
  </si>
  <si>
    <t>Leibniz Center for Marine Tropical Ecology</t>
  </si>
  <si>
    <t>Lendlease</t>
  </si>
  <si>
    <t>Lincoln County Interpretive Association</t>
  </si>
  <si>
    <t>Lindgren-Pitman Inc.</t>
  </si>
  <si>
    <t>Little Island Oyster Co.</t>
  </si>
  <si>
    <t>Louisiana Sea Grant Oyster Hatchery</t>
  </si>
  <si>
    <t>Loyola University of Chicago, Department of Biology (LUC)</t>
  </si>
  <si>
    <t>Lynches River County Park</t>
  </si>
  <si>
    <t>Macon County Environmental Management Department</t>
  </si>
  <si>
    <t>Macon County Sherriff's Office</t>
  </si>
  <si>
    <t>Maine Department of Inland Fisheries and Wildlife</t>
  </si>
  <si>
    <t>Maine Fresh Sea Farms</t>
  </si>
  <si>
    <t>Maine Seaweed Festival</t>
  </si>
  <si>
    <t>Mapleton School District</t>
  </si>
  <si>
    <t>Maritime Works (Industry Advisory Committee)</t>
  </si>
  <si>
    <t>Marshall Wharf Brewing Co.</t>
  </si>
  <si>
    <t>Marshallberg Farm</t>
  </si>
  <si>
    <t>McLaughlin Research Corporation</t>
  </si>
  <si>
    <t>Merck Pharmaceutical Company</t>
  </si>
  <si>
    <t>Mercy College</t>
  </si>
  <si>
    <t>Meridian Energy &amp; Environment, LLC</t>
  </si>
  <si>
    <t>Miami-Dade County Regulatory and Economic Resources Department</t>
  </si>
  <si>
    <t>Michael Singer Studio</t>
  </si>
  <si>
    <t>Mobile Airport Authority</t>
  </si>
  <si>
    <t>Mobile Area Lodging Association</t>
  </si>
  <si>
    <t>Mobile Bar Pilots, Inc.</t>
  </si>
  <si>
    <t>Mobile Oyster Company</t>
  </si>
  <si>
    <t>Murder Point Oyster Company</t>
  </si>
  <si>
    <t>Myrtle Point School District</t>
  </si>
  <si>
    <t>National Centers for Environmental Prediction (US DOC, NOAA, NWS, NCEP)</t>
  </si>
  <si>
    <t>National Flood Insurance Program</t>
  </si>
  <si>
    <t>National Marine Fisheries Service</t>
  </si>
  <si>
    <t>National Marine Fisheries Service, Milford (US DOC, NOAA, NMFS)</t>
  </si>
  <si>
    <t>National Maritime Heritage Foundation (NOAA)</t>
  </si>
  <si>
    <t>National Security Council</t>
  </si>
  <si>
    <t>National Weather Service, Forecast Office, San Juan, PR</t>
  </si>
  <si>
    <t>Native Village of Old Harbor</t>
  </si>
  <si>
    <t>Naval Air Station Corpus Christi (US DOD, NAVY)</t>
  </si>
  <si>
    <t>Neighborhood Housing Services of New Haven</t>
  </si>
  <si>
    <t>Neighbors for Clean Water</t>
  </si>
  <si>
    <t>New Jersey Audubon Cape May Bird Observatory</t>
  </si>
  <si>
    <t>NJ Adaptation Alliance</t>
  </si>
  <si>
    <t>NOAA - NWFSC</t>
  </si>
  <si>
    <t>NOAA Coastal Ocean Science Center</t>
  </si>
  <si>
    <t>NOAA National Geophysical Data Center (NOAA NGDC)</t>
  </si>
  <si>
    <t>North Branch Nature Center</t>
  </si>
  <si>
    <t>North Carolina Building Codes Council</t>
  </si>
  <si>
    <t>North Carolina Clean Energy Technology Center</t>
  </si>
  <si>
    <t>North Carolina State University College of Design</t>
  </si>
  <si>
    <t>North Carolina State University Department of Crop Science</t>
  </si>
  <si>
    <t>North Carolina State University Distance Education and Learning Technology Applications</t>
  </si>
  <si>
    <t>North Carolina State University Forestry Department</t>
  </si>
  <si>
    <t>North Carolina State University, College of Natural Resources</t>
  </si>
  <si>
    <t>North Inlet-Winyah Bay National Estuarine Research Reserve (US DOC, NOAA, NOS, NERRS)</t>
  </si>
  <si>
    <t>North Pacific Fisheries Research Foundation</t>
  </si>
  <si>
    <t>North Topsail Beach</t>
  </si>
  <si>
    <t>Northeast Aquatic Nuisance Species Panel</t>
  </si>
  <si>
    <t>Northeast Regional Association for Coastal Ocean Observing Systems (NERACOOS)</t>
  </si>
  <si>
    <t>Northern Cape Sea Farms</t>
  </si>
  <si>
    <t>Northwest Arctic Borough</t>
  </si>
  <si>
    <t>Northwestern School District</t>
  </si>
  <si>
    <t>not set or included in list [City of Santa Barbara]</t>
  </si>
  <si>
    <t>not set or included in list [Old Dominion University]</t>
  </si>
  <si>
    <t>not set or included in list [U.S. Geological Survey]</t>
  </si>
  <si>
    <t>Oak Foundation</t>
  </si>
  <si>
    <t>Ocean Resources</t>
  </si>
  <si>
    <t>oceans5</t>
  </si>
  <si>
    <t>Ocracoke Community Store</t>
  </si>
  <si>
    <t>Ocracoke Preservation Society</t>
  </si>
  <si>
    <t>Ocracoke Seafood Company</t>
  </si>
  <si>
    <t>ODFW Marine Reserve Program</t>
  </si>
  <si>
    <t>Office of Infrastructure Protection (US DHS)</t>
  </si>
  <si>
    <t>Office of Insular Affairs (DOI)</t>
  </si>
  <si>
    <t>Office of Renewable Energy Program (BOEM)</t>
  </si>
  <si>
    <t>Office of the Chief Scientist (US DOC, NOAA)</t>
  </si>
  <si>
    <t>Orca Enterprises</t>
  </si>
  <si>
    <t>Oregon Climate Change Research Institute (OSU)</t>
  </si>
  <si>
    <t>Oregon House of Representatives Committee on Agriculture and Natural Resources</t>
  </si>
  <si>
    <t>Oregon State University, Applied Economics (OSU)</t>
  </si>
  <si>
    <t>Oregon State University, Biological &amp; Ecological Engineering</t>
  </si>
  <si>
    <t>Oregon State University, Biological &amp; Ecological Engineering (OSU)</t>
  </si>
  <si>
    <t>Oregon State University, College of Agricultural Sciences (OSU)</t>
  </si>
  <si>
    <t>Oregon State University, College of Liberal Arts (OSU)</t>
  </si>
  <si>
    <t>Oriental Jade Restaurant</t>
  </si>
  <si>
    <t>Osprey Biotechnics, Inc</t>
  </si>
  <si>
    <t>OSU Pharmaceutical Sciences</t>
  </si>
  <si>
    <t>Otter Cove Oysters</t>
  </si>
  <si>
    <t>Outer Banks Community Foundation</t>
  </si>
  <si>
    <t>OXFAM</t>
  </si>
  <si>
    <t>Padre Island National Seashore, National Park Service (US DOI, NPS)</t>
  </si>
  <si>
    <t>Palmetto Oyster Company</t>
  </si>
  <si>
    <t>Parsons Seafood</t>
  </si>
  <si>
    <t>Partners for Environmental Progress (PEP)</t>
  </si>
  <si>
    <t>Patriots Point Naval &amp; Maritime Museum</t>
  </si>
  <si>
    <t>Paul G. Allen Family Foundation</t>
  </si>
  <si>
    <t>Pelagic Data Systems</t>
  </si>
  <si>
    <t>Pembroke Restaurant, Wilmington, NC</t>
  </si>
  <si>
    <t>Penn State College for Kids</t>
  </si>
  <si>
    <t>Pennsylvania Historic and Museum Commission</t>
  </si>
  <si>
    <t>Pennsylvania Lake Management Society</t>
  </si>
  <si>
    <t>Perquimans County</t>
  </si>
  <si>
    <t>Powers School District</t>
  </si>
  <si>
    <t>Project CATE (Conservation Action through Education) Foundation</t>
  </si>
  <si>
    <t>Proyecto Comunitario Agro Eco Turistico del Barrio Rio Hondo</t>
  </si>
  <si>
    <t>Publix Charities</t>
  </si>
  <si>
    <t>Puerto Rico Coastal Zone Management</t>
  </si>
  <si>
    <t>Puerto Rico State Agency for Emergency and Disaster Management (AEMEAD)</t>
  </si>
  <si>
    <t>Puerto Rico State Office of Emergency Management and Administration of Natural Disasters (PREMA)</t>
  </si>
  <si>
    <t>RARE</t>
  </si>
  <si>
    <t>Redden Marine</t>
  </si>
  <si>
    <t>Redfish Rocks Community Team</t>
  </si>
  <si>
    <t>Regional Stormwater Education Program</t>
  </si>
  <si>
    <t>Resource Access International</t>
  </si>
  <si>
    <t>Rick Sullivan Media</t>
  </si>
  <si>
    <t>Rivera High School, Brownsville ISD</t>
  </si>
  <si>
    <t>Riviera Utilities</t>
  </si>
  <si>
    <t>Rock River School</t>
  </si>
  <si>
    <t>Rockfish Seafood Grill</t>
  </si>
  <si>
    <t>Rook Coffee</t>
  </si>
  <si>
    <t>Rotary Club of Mobile, AL</t>
  </si>
  <si>
    <t>RTK GPS</t>
  </si>
  <si>
    <t>Rutgers University, Aquaculture Innovation Center</t>
  </si>
  <si>
    <t>Rutgers University, Department of Marine and Coastal Sciences</t>
  </si>
  <si>
    <t>Rutgers University, Food Innovation Center</t>
  </si>
  <si>
    <t>Safeco Insurance</t>
  </si>
  <si>
    <t>Salmon Sisters</t>
  </si>
  <si>
    <t>Sandy Bay Oysters</t>
  </si>
  <si>
    <t>Save Our Seas Specialty License Plate Program</t>
  </si>
  <si>
    <t>Savoonga Whaling Captains’ Association</t>
  </si>
  <si>
    <t>SC Small Business Chamber of Commerce</t>
  </si>
  <si>
    <t>SC Travel &amp; Tourism Coalition</t>
  </si>
  <si>
    <t>SC Water Resources Institute (Clemson University)</t>
  </si>
  <si>
    <t>Schoodic Institute</t>
  </si>
  <si>
    <t>Science Technology Infusion (US DOC, NOAA, NWS)</t>
  </si>
  <si>
    <t>Scientific Research and Education Network (SciREN)</t>
  </si>
  <si>
    <t>SE Regional Partnership for Planning and Sustainability</t>
  </si>
  <si>
    <t>Sea World San Antonio</t>
  </si>
  <si>
    <t>Seachange Coastal Consulting</t>
  </si>
  <si>
    <t>Sealaska Heritage Institute</t>
  </si>
  <si>
    <t>Seashore Family Literacy Center</t>
  </si>
  <si>
    <t>Skipper Otto's Community Supported Fishery</t>
  </si>
  <si>
    <t>SkyTruth</t>
  </si>
  <si>
    <t>SmartLam</t>
  </si>
  <si>
    <t>South Carolina Department of Health and Environmental Control (SC DHEC), Charleston Waterkeeper, Clemson Cooperative Extension Service, Clemson Agricultural Service Laboratory</t>
  </si>
  <si>
    <t>South Carolina Legislature</t>
  </si>
  <si>
    <t>South Carolina Offshore Renewable Energy Task Force (BOEM)</t>
  </si>
  <si>
    <t>South Carolina Regulatory Task Force on Clean Coastal Energy</t>
  </si>
  <si>
    <t>South Carolina Rural Water Association</t>
  </si>
  <si>
    <t>South Carolina State Parks</t>
  </si>
  <si>
    <t>South Coast Connect for Success</t>
  </si>
  <si>
    <t>South Coast Educational Service District</t>
  </si>
  <si>
    <t>South Coast Tours</t>
  </si>
  <si>
    <t>South Florida Regional Planning Council</t>
  </si>
  <si>
    <t>South Lake Group</t>
  </si>
  <si>
    <t>Southeast Climate Consortium</t>
  </si>
  <si>
    <t>Southeast Climate Science Center, US Department of Interior</t>
  </si>
  <si>
    <t>Southeast Conference</t>
  </si>
  <si>
    <t>Southeast Florida Regional Climate Compact</t>
  </si>
  <si>
    <t>Southern Shores</t>
  </si>
  <si>
    <t>Springs Towers</t>
  </si>
  <si>
    <t>State of Alabama</t>
  </si>
  <si>
    <t>State of Alaska Division of Geological &amp; Geophysical Surveys</t>
  </si>
  <si>
    <t>Steel Pier of Atlantic City</t>
  </si>
  <si>
    <t>Stetser Elementary School</t>
  </si>
  <si>
    <t>Striking Bay Shellfish Company</t>
  </si>
  <si>
    <t>Strom Thurmond Institute (Clemson University)</t>
  </si>
  <si>
    <t>Summerall Oaks HOA</t>
  </si>
  <si>
    <t>Sustainable Jersey</t>
  </si>
  <si>
    <t>Tech Source Engineering</t>
  </si>
  <si>
    <t>Texas A&amp;M Corpus Christi, Conrad Blucher Institute</t>
  </si>
  <si>
    <t>Texas A&amp;M Health Science Center</t>
  </si>
  <si>
    <t>Texas A&amp;M University - Department of Ecosystem Science and Management</t>
  </si>
  <si>
    <t>Texas A&amp;M University - Department of Political Science</t>
  </si>
  <si>
    <t>Texas A&amp;M University - Public Policy Research Institute</t>
  </si>
  <si>
    <t>Texas Sea Life Center</t>
  </si>
  <si>
    <t>Texas Wesleyan School of Law</t>
  </si>
  <si>
    <t>The Congressional Research Service</t>
  </si>
  <si>
    <t>The Grounds</t>
  </si>
  <si>
    <t>The Nature Conservancy Wabash Rivers Initiative</t>
  </si>
  <si>
    <t>The Original Oyster House</t>
  </si>
  <si>
    <t>The Saltwater Grill</t>
  </si>
  <si>
    <t>The Trinity Center, Pine Knoll Shores, NC</t>
  </si>
  <si>
    <t>The Windmill</t>
  </si>
  <si>
    <t>Thompson Engineering</t>
  </si>
  <si>
    <t>Topsail Beach</t>
  </si>
  <si>
    <t>Tottori University of Environmental Studies</t>
  </si>
  <si>
    <t>Town of Brooksville, ME</t>
  </si>
  <si>
    <t>Town of Brunswick, ME</t>
  </si>
  <si>
    <t>Town of Damariscotta, ME</t>
  </si>
  <si>
    <t>Town of Newcastle, ME</t>
  </si>
  <si>
    <t>Town of Oriental, NC</t>
  </si>
  <si>
    <t>Town of Penobscot, ME</t>
  </si>
  <si>
    <t>Town of Rockport, ME</t>
  </si>
  <si>
    <t>Town of Scarborough, ME</t>
  </si>
  <si>
    <t>Town of Sedgewick, ME</t>
  </si>
  <si>
    <t>Town of Surf City, NC</t>
  </si>
  <si>
    <t>Travelers Insurance</t>
  </si>
  <si>
    <t>TruDesign, Inc.</t>
  </si>
  <si>
    <t>Tuckerton Seaport</t>
  </si>
  <si>
    <t>Turtle Island Restoration Network</t>
  </si>
  <si>
    <t>U.S. Army Corps of Engineers, Philadelphia District</t>
  </si>
  <si>
    <t>U.S. Representative Carlos Curbelo - Florida</t>
  </si>
  <si>
    <t>U.S. Representative Derek Kilmer - Washington</t>
  </si>
  <si>
    <t>U.S. Representative Gregorio Kilili Camacho Sablan - Northern Mariana Islands</t>
  </si>
  <si>
    <t>U.S. Senator Cory Booker - New Jersey</t>
  </si>
  <si>
    <t>U.S. Senator Gary C. Peters - Michigan</t>
  </si>
  <si>
    <t>UF Tropical Aquaculture Laboratory</t>
  </si>
  <si>
    <t>United Nations Children's Fund</t>
  </si>
  <si>
    <t>United States Lifesaving Association (USLA)</t>
  </si>
  <si>
    <t>University of Alaska Anchorage, Department of Geography &amp; Environmental Studies (UAA)</t>
  </si>
  <si>
    <t>University of Alaska Fairbanks Center for Cross-Cultural Studies</t>
  </si>
  <si>
    <t>University of Alaska Fairbanks, College of Rural and Community Development</t>
  </si>
  <si>
    <t>University of Alaska Fairbanks, Interior Aleutians Campus</t>
  </si>
  <si>
    <t>University of Alaska Fairbanks, School of Mangement</t>
  </si>
  <si>
    <t>University of Alaska Southeast, Department of Natural Sciences (UAS)</t>
  </si>
  <si>
    <t>University of Alaska Technical Vocational Education Program</t>
  </si>
  <si>
    <t>University of California Berkeley</t>
  </si>
  <si>
    <t>University of California Davis</t>
  </si>
  <si>
    <t>University of California San Diego</t>
  </si>
  <si>
    <t>University of California San Diego - SIO</t>
  </si>
  <si>
    <t>University of California Santa Barbara</t>
  </si>
  <si>
    <t>University of California Santa Cruz</t>
  </si>
  <si>
    <t>University of Ferrara</t>
  </si>
  <si>
    <t>University of Georgia Carl Vinson Institute of Government</t>
  </si>
  <si>
    <t>University of Georgia Research Foundation, Inc.</t>
  </si>
  <si>
    <t xml:space="preserve">University of Georgia Research Foundation, Inc.  </t>
  </si>
  <si>
    <t>University of Hamburg Center for Earth System Research and Sustainability</t>
  </si>
  <si>
    <t>University of Hawai‘i College of Education, Curriculum Research &amp; Development Group and University of Hawaii Sea Grant Center for Marine Science Education</t>
  </si>
  <si>
    <t>University of Hawaii at Manoa, Civil and Environmental Engineering</t>
  </si>
  <si>
    <t>University of Hawaii at Manoa, Department of Urban and Regional Planning</t>
  </si>
  <si>
    <t xml:space="preserve">University of Hawaii at Manoa, Hawaii Institute of Marine Biology, School of Ocean &amp; Earth Sciences &amp; Technology,  </t>
  </si>
  <si>
    <t>University of Hawaii Curriculum Research &amp; Development Group and University of Hawaii Sea Grant Center for Marine Science Education</t>
  </si>
  <si>
    <t>University of Hawaii Marine Option Program</t>
  </si>
  <si>
    <t>University of Hawaii Sea Grant Center for Marine Science Education</t>
  </si>
  <si>
    <t>University of North Caorlina at Chapel Hill</t>
  </si>
  <si>
    <t>University of North Carolina at Chapel Hill</t>
  </si>
  <si>
    <t>University of North Carolina at Chapel Hill, Institute of Marine Sciences (UNC-CH) () ()</t>
  </si>
  <si>
    <t>University of North Carolina at Wilmington</t>
  </si>
  <si>
    <t>University of Notre Dame, Department of Biological Sciences (UND)</t>
  </si>
  <si>
    <t>University of South Carolina</t>
  </si>
  <si>
    <t>University of South Carolina-Beaufort</t>
  </si>
  <si>
    <t>University of Tromso, Norway</t>
  </si>
  <si>
    <t>University of Wisconsin Sea Grant Institute</t>
  </si>
  <si>
    <t>University of Wisconsin-Milwaukee</t>
  </si>
  <si>
    <t>US Department of Agriculture, Auburn University</t>
  </si>
  <si>
    <t>US Department of Labor, TAACT program</t>
  </si>
  <si>
    <t>US Fish and Wildlife Service, Sabine National Wildlife Refuge</t>
  </si>
  <si>
    <t>US Naval Submarine Base, Groton</t>
  </si>
  <si>
    <t>USDA Rural Development</t>
  </si>
  <si>
    <t>Virginia Game Fish Tagging Program</t>
  </si>
  <si>
    <t>Volkert and Associates, Inc.</t>
  </si>
  <si>
    <t>Vulcan Inc.</t>
  </si>
  <si>
    <t>Walmart</t>
  </si>
  <si>
    <t>Walton Family Foundation</t>
  </si>
  <si>
    <t>Wayne County Sheriff's Department</t>
  </si>
  <si>
    <t>WEAR-TV Channel 3</t>
  </si>
  <si>
    <t>Western and Central Pacific Fisheries Commission</t>
  </si>
  <si>
    <t>Whale Fest Kodiak</t>
  </si>
  <si>
    <t>Widener Charter School</t>
  </si>
  <si>
    <t>Wilderness Inquiry</t>
  </si>
  <si>
    <t>William R. Kenan Jr. Institute for Engineering, Technology and Science, NC State University</t>
  </si>
  <si>
    <t>Windmill Market</t>
  </si>
  <si>
    <t>Woods Hole Oceanographic Institution's Coastal Systems Group</t>
  </si>
  <si>
    <t>WSRS-TV</t>
  </si>
  <si>
    <t>YES! Prep Public Schools</t>
  </si>
  <si>
    <t>Youth Development Coalition of Lincoln County</t>
  </si>
  <si>
    <t>Zionsville Police Department</t>
  </si>
  <si>
    <t>Arch Cape, OR</t>
  </si>
  <si>
    <t>Archie Carr National Wildlife Refuge</t>
  </si>
  <si>
    <t>Audience Viewpoints Consulting</t>
  </si>
  <si>
    <t>Blue Water Concepts, Inc.</t>
  </si>
  <si>
    <t>Carroll County Public Schools</t>
  </si>
  <si>
    <t>Center for Advancement of Informal Science Education</t>
  </si>
  <si>
    <t>Chesapeake Bay Sentinel Site Cooperative</t>
  </si>
  <si>
    <t>Chesapeake Conservation Landscape Council</t>
  </si>
  <si>
    <t>City of Arch Cape, Oregon</t>
  </si>
  <si>
    <t>City of Astoria Oregon</t>
  </si>
  <si>
    <t>City of Astoria, OR</t>
  </si>
  <si>
    <t>City of Cannon Beach, OR</t>
  </si>
  <si>
    <t>City of Cannon Beach, Oregon</t>
  </si>
  <si>
    <t>City of Coos Bay Oregon</t>
  </si>
  <si>
    <t>City of Coos Bay, OR</t>
  </si>
  <si>
    <t>City of Depoe Bay, OR</t>
  </si>
  <si>
    <t>City of Depoe Bay, Oregon</t>
  </si>
  <si>
    <t>City of Florence, OR</t>
  </si>
  <si>
    <t>City of Florence, Oregon</t>
  </si>
  <si>
    <t>City of Garibaldi, OR</t>
  </si>
  <si>
    <t>City of Garibaldi, Oregon</t>
  </si>
  <si>
    <t>City of Gold Beach, OR</t>
  </si>
  <si>
    <t>City of Gold Beach, Oregon</t>
  </si>
  <si>
    <t>City of Manzanita, OR</t>
  </si>
  <si>
    <t>City of Manzanita, Oregon</t>
  </si>
  <si>
    <t>City of Nehalem, Oregon</t>
  </si>
  <si>
    <t>City of Nehamlem, OR</t>
  </si>
  <si>
    <t>City of Newport Oregon</t>
  </si>
  <si>
    <t>City of Port Orford, OR</t>
  </si>
  <si>
    <t>City of Port Orford, Oregon</t>
  </si>
  <si>
    <t>City of Rockaway Beach, OR</t>
  </si>
  <si>
    <t>City of Rockaway Beach, Oregon</t>
  </si>
  <si>
    <t>City of Seaside Oregon</t>
  </si>
  <si>
    <t>City of Seaside, OR</t>
  </si>
  <si>
    <t>City of Warrenton, OR</t>
  </si>
  <si>
    <t>City of Warrenton, Oregon</t>
  </si>
  <si>
    <t>City of Wheeler, OR</t>
  </si>
  <si>
    <t>Climate Communication Consortium of Maryland</t>
  </si>
  <si>
    <t>Dept of Natural Resources Chesapeake and Coastal Services</t>
  </si>
  <si>
    <t>EcoAdapt</t>
  </si>
  <si>
    <t>Frostburg Grows</t>
  </si>
  <si>
    <t>Haiyuan Group</t>
  </si>
  <si>
    <t>John Hopkins Center for a Livable Future</t>
  </si>
  <si>
    <t>KMUN</t>
  </si>
  <si>
    <t>KTIL</t>
  </si>
  <si>
    <t>Maryland Department of Health and Mental Hygene</t>
  </si>
  <si>
    <t>Maryland Water Monitoring Council</t>
  </si>
  <si>
    <t>Museu da Vida</t>
  </si>
  <si>
    <t>Museum of Life, Rio de Janeiro</t>
  </si>
  <si>
    <t>N.H. Seacoast Transportation Climate Working Group</t>
  </si>
  <si>
    <t>National Institute for Occupational Health and Safety</t>
  </si>
  <si>
    <t>NOAA-PIFSC, Pacific Islands Fisheries Science Center</t>
  </si>
  <si>
    <t>NOAA-SEFSC South East Fisheries Science Center</t>
  </si>
  <si>
    <t>Oregon State University (OSU) EESC</t>
  </si>
  <si>
    <t>Oregon State University College of Engineering</t>
  </si>
  <si>
    <t>Oregon State University Foundation</t>
  </si>
  <si>
    <t>Oregon State University Math Department</t>
  </si>
  <si>
    <t>Oregon State University Statistics Department</t>
  </si>
  <si>
    <t>Oregon State University University Marketing and Relations</t>
  </si>
  <si>
    <t>Oregon State University, College of Public Health and Human Sciences</t>
  </si>
  <si>
    <t>Oregon State University, Extension and Experiment Station Communicaitonts (EESC, OSU)</t>
  </si>
  <si>
    <t>Oregon State University’s College of Public Health and Human Sciences</t>
  </si>
  <si>
    <t>Prince Georges County Department of Environmental Protection</t>
  </si>
  <si>
    <t>Radio station KMUN</t>
  </si>
  <si>
    <t>Radio station KTIL</t>
  </si>
  <si>
    <t>Saint Joseph's College</t>
  </si>
  <si>
    <t>The Daily Astorian</t>
  </si>
  <si>
    <t>The Daily Astorian Newspaper</t>
  </si>
  <si>
    <t>The Eugene Register Guard</t>
  </si>
  <si>
    <t>The Eugene Register Guard newspaper</t>
  </si>
  <si>
    <t>The Oregonian</t>
  </si>
  <si>
    <t>The Oregonian newspaper</t>
  </si>
  <si>
    <t>Town of Lee, NH</t>
  </si>
  <si>
    <t>Universidad del Turabo, Puerto Rico</t>
  </si>
  <si>
    <t>University of Illinois at Chicago</t>
  </si>
  <si>
    <t>University of Maryland Agricultural Experiment Station</t>
  </si>
  <si>
    <t>University of Maryland Department of Entomology</t>
  </si>
  <si>
    <t>University of Maryland Department of Plant Science and Landscape Architecture</t>
  </si>
  <si>
    <t>University of Maryland Environmental Finance Center</t>
  </si>
  <si>
    <t>University of Maryland Environmental Science and Policy Program</t>
  </si>
  <si>
    <t>University of Oregon School of Law (UO)</t>
  </si>
  <si>
    <t>University of Oregon School of Law’s ocean and coastal program</t>
  </si>
  <si>
    <t>University of Oregon's Agora Journalism Center</t>
  </si>
  <si>
    <t>Winrock International</t>
  </si>
  <si>
    <t>WYPR Public Radio</t>
  </si>
  <si>
    <t>York County Community College</t>
  </si>
  <si>
    <t>MN Sea Grant Strategic Plan 2014 - 2017</t>
  </si>
  <si>
    <t>A. Kakubik</t>
  </si>
  <si>
    <t>Aberdeen Township</t>
  </si>
  <si>
    <t>Acadia Parish School System</t>
  </si>
  <si>
    <t>ADMB Foundation</t>
  </si>
  <si>
    <t>African Alliance of Rhode Island</t>
  </si>
  <si>
    <t>Albatross Fleet</t>
  </si>
  <si>
    <t>All American Oyster Company</t>
  </si>
  <si>
    <t>Allegheny College</t>
  </si>
  <si>
    <t>Alliance for a Living Ocean</t>
  </si>
  <si>
    <t>Alsip Nursery</t>
  </si>
  <si>
    <t>Alutiq Pride Shellfish Hatchery</t>
  </si>
  <si>
    <t>American Association of Port Authorities</t>
  </si>
  <si>
    <t>American Canoe Association</t>
  </si>
  <si>
    <t>American Mariculture</t>
  </si>
  <si>
    <t>American Nursery and Landscape Association</t>
  </si>
  <si>
    <t>American Planning Association- Chicago Metro Section</t>
  </si>
  <si>
    <t>American University</t>
  </si>
  <si>
    <t>Amory Seafood</t>
  </si>
  <si>
    <t>Anna Marie Shrimp</t>
  </si>
  <si>
    <t>Apalachicola Bay Chamber of Commerce</t>
  </si>
  <si>
    <t>Aqua America</t>
  </si>
  <si>
    <t>Aquaculture North America Magazine</t>
  </si>
  <si>
    <t>Aquarium of Niagara (NY)</t>
  </si>
  <si>
    <t>Aquascapes</t>
  </si>
  <si>
    <t>Aquatic World</t>
  </si>
  <si>
    <t>Arcadia Point Shellfish Co</t>
  </si>
  <si>
    <t>Asian Carp Regional Coordinating Committee</t>
  </si>
  <si>
    <t>Assateague State Park (MD)</t>
  </si>
  <si>
    <t>Assension Parish, LA</t>
  </si>
  <si>
    <t>Association of Climate Change Officers</t>
  </si>
  <si>
    <t>Atherton Family Foundation</t>
  </si>
  <si>
    <t>Atlantic Cape Coalition</t>
  </si>
  <si>
    <t>Atlantic Coastal Telemetry (ACT) Network</t>
  </si>
  <si>
    <t>Atlantic Highlands Borough</t>
  </si>
  <si>
    <t>Auburn University</t>
  </si>
  <si>
    <t>Austin Paey University</t>
  </si>
  <si>
    <t>Australian Research Council</t>
  </si>
  <si>
    <t>Avakian Inc.</t>
  </si>
  <si>
    <t>B. Peers</t>
  </si>
  <si>
    <t>Baffin Bay Volunteer Citizen Scientists</t>
  </si>
  <si>
    <t>Barnegat Light Borough</t>
  </si>
  <si>
    <t>Baton Rouge Area Foundation</t>
  </si>
  <si>
    <t>Baton Rouge Bar Association</t>
  </si>
  <si>
    <t>Baton Rouge Community College</t>
  </si>
  <si>
    <t>Baton Rouge Magnet High School</t>
  </si>
  <si>
    <t>Bay County</t>
  </si>
  <si>
    <t>Bay County Boat Yard</t>
  </si>
  <si>
    <t>Bay County Planning and Zoning</t>
  </si>
  <si>
    <t>Beach Haven Borough</t>
  </si>
  <si>
    <t>Beaufort Kayak Tours</t>
  </si>
  <si>
    <t>Belle Isle Aquarium</t>
  </si>
  <si>
    <t>Beth Admire, IDEM</t>
  </si>
  <si>
    <t>Bevans Oyster Company</t>
  </si>
  <si>
    <t>Big Bass Bsh at Bass Pro, Portage</t>
  </si>
  <si>
    <t>Biogeography Branch (US DOC, NOAA, NOS, NCCOS, CCMA)</t>
  </si>
  <si>
    <t>Biopix</t>
  </si>
  <si>
    <t>Birchline Planning LLC</t>
  </si>
  <si>
    <t>Black Bear Conservation Committee</t>
  </si>
  <si>
    <t>Blackbeard Oyster Company</t>
  </si>
  <si>
    <t>Blue Flag</t>
  </si>
  <si>
    <t>Blue Flag International</t>
  </si>
  <si>
    <t>Blueway Adventures</t>
  </si>
  <si>
    <t>Borough of Atlantic City</t>
  </si>
  <si>
    <t>Borough of Avon</t>
  </si>
  <si>
    <t>Borough of Fair Haven</t>
  </si>
  <si>
    <t>Borough of Manasquan</t>
  </si>
  <si>
    <t>Borough of Oceanport</t>
  </si>
  <si>
    <t>Borough of Pleasantville</t>
  </si>
  <si>
    <t>Borough of Spring Lake</t>
  </si>
  <si>
    <t>Borough of Tuckerton</t>
  </si>
  <si>
    <t>Borough of Wildwood</t>
  </si>
  <si>
    <t>Boston University</t>
  </si>
  <si>
    <t>Boys and Girls Club of Vineland</t>
  </si>
  <si>
    <t>Brazoria County Master Gardener Association</t>
  </si>
  <si>
    <t>Brazos Valley Council of Governments</t>
  </si>
  <si>
    <t>Brewer's Cove Haven Marina</t>
  </si>
  <si>
    <t>Brewer's Greenwich Bay Marina</t>
  </si>
  <si>
    <t>Brigantine Township</t>
  </si>
  <si>
    <t>Buckley's</t>
  </si>
  <si>
    <t>Buffalo Audubon’s Beaver Meadow Nature Center</t>
  </si>
  <si>
    <t>Buffalo Museum of Science (NY)</t>
  </si>
  <si>
    <t>Buffalo Zoo</t>
  </si>
  <si>
    <t>Bugwood.org</t>
  </si>
  <si>
    <t>CA Dept. of Fish and Wildlife</t>
  </si>
  <si>
    <t>Cacapon Institute Potomac Highlands Watershed School</t>
  </si>
  <si>
    <t>Cafiescencia</t>
  </si>
  <si>
    <t>Calumet Department of Biological Science</t>
  </si>
  <si>
    <t>Camber Corporation</t>
  </si>
  <si>
    <t>Cambridge Springs School District</t>
  </si>
  <si>
    <t>Camp Meeker Recreation and Park District</t>
  </si>
  <si>
    <t>Cape Flattery Fishermen's Co-op</t>
  </si>
  <si>
    <t>Cape May Library</t>
  </si>
  <si>
    <t>Captree Boatmen's Association</t>
  </si>
  <si>
    <t>Carlton College</t>
  </si>
  <si>
    <t>Carnegie Museum of Natural History</t>
  </si>
  <si>
    <t>Carolina Mariculture</t>
  </si>
  <si>
    <t>Carrabelle Area Chamber of Commerce</t>
  </si>
  <si>
    <t>Carrabelle Cares</t>
  </si>
  <si>
    <t>Carrabelle Economic Development Council</t>
  </si>
  <si>
    <t>Carrabelle Waterfront Partnership</t>
  </si>
  <si>
    <t>Cary Institute</t>
  </si>
  <si>
    <t>Casey's Garden Shop</t>
  </si>
  <si>
    <t>Catalina Offshore Products</t>
  </si>
  <si>
    <t>Catalina Sea Ranch</t>
  </si>
  <si>
    <t>Cayuga County Soil and Water Conservation District</t>
  </si>
  <si>
    <t>Cayuga Lake Watershed Network</t>
  </si>
  <si>
    <t>Cedar Key Aquaculture Farms</t>
  </si>
  <si>
    <t>Cedar Key Seafarms</t>
  </si>
  <si>
    <t>Center for Ecosystem Management and Restoration</t>
  </si>
  <si>
    <t>Center for Planning Excellence</t>
  </si>
  <si>
    <t>Center for Transformative Action</t>
  </si>
  <si>
    <t>Center for Wooden Boats</t>
  </si>
  <si>
    <t>Center of Excellence for Marine Manufacturing and Technology</t>
  </si>
  <si>
    <t>Central Elementary School</t>
  </si>
  <si>
    <t>Central Michigan University</t>
  </si>
  <si>
    <t>Central UP Net Pen Aquaculture Project</t>
  </si>
  <si>
    <t>Central, LA</t>
  </si>
  <si>
    <t>Chain O' Lakes State Park</t>
  </si>
  <si>
    <t>Chalmette, LA</t>
  </si>
  <si>
    <t>Chariho Area Career and Technical Center</t>
  </si>
  <si>
    <t>Charlie's Aquarium</t>
  </si>
  <si>
    <t>ChavoBart Digital Media</t>
  </si>
  <si>
    <t>Chesapeake Cove Marina</t>
  </si>
  <si>
    <t>Chester Economic Development Authority</t>
  </si>
  <si>
    <t>Chief Oil and Gas</t>
  </si>
  <si>
    <t>Chris Korleski, EPA</t>
  </si>
  <si>
    <t>Christian Fischer</t>
  </si>
  <si>
    <t>Chrysler Museum of Art</t>
  </si>
  <si>
    <t>City of Apalachicola, FL</t>
  </si>
  <si>
    <t>City of Aransas Pass, TX Chamber of Commerce</t>
  </si>
  <si>
    <t>City of Au Gres</t>
  </si>
  <si>
    <t>City of Aurora</t>
  </si>
  <si>
    <t>City of Bryan, TX</t>
  </si>
  <si>
    <t>City of Cape May</t>
  </si>
  <si>
    <t>City of Cape May Courthouse</t>
  </si>
  <si>
    <t>City of Carrabelle, FL</t>
  </si>
  <si>
    <t>City of Chicago Department of Water Management</t>
  </si>
  <si>
    <t>City of Denham Springs, LA</t>
  </si>
  <si>
    <t>City of Diamondhead, MS</t>
  </si>
  <si>
    <t>City of Evanston</t>
  </si>
  <si>
    <t>City of Forest Lake</t>
  </si>
  <si>
    <t>City of Fremont, Ohio</t>
  </si>
  <si>
    <t>City of Gonzales, LA</t>
  </si>
  <si>
    <t>City of Highland Park</t>
  </si>
  <si>
    <t>City of Lynden</t>
  </si>
  <si>
    <t>City of Medina, Ohio</t>
  </si>
  <si>
    <t>City of Naples</t>
  </si>
  <si>
    <t>City of New Baltimore</t>
  </si>
  <si>
    <t>City of New Orleans, LA</t>
  </si>
  <si>
    <t>City of Oregon, Ohio</t>
  </si>
  <si>
    <t>City of Pensacola</t>
  </si>
  <si>
    <t>City of Pensacola Regional Airport</t>
  </si>
  <si>
    <t>City of Port Mansfield, TX</t>
  </si>
  <si>
    <t>City of Rochester, NY</t>
  </si>
  <si>
    <t>City of Shelbyville Police Department</t>
  </si>
  <si>
    <t>City of Slidell, LA</t>
  </si>
  <si>
    <t>City of Toms River</t>
  </si>
  <si>
    <t>City of Ventura</t>
  </si>
  <si>
    <t>City of Walker, LA</t>
  </si>
  <si>
    <t>City of Whiting, IN</t>
  </si>
  <si>
    <t>City, Water, Light, and Power</t>
  </si>
  <si>
    <t>ClarkNexsen</t>
  </si>
  <si>
    <t>CleanPeace</t>
  </si>
  <si>
    <t>Cleveland State University</t>
  </si>
  <si>
    <t>Climate Solutions New England</t>
  </si>
  <si>
    <t>Coast Watch Alliance</t>
  </si>
  <si>
    <t>Coastal Marine Biolabs</t>
  </si>
  <si>
    <t>Coastal Resources Management</t>
  </si>
  <si>
    <t>Collier County</t>
  </si>
  <si>
    <t>Columbia</t>
  </si>
  <si>
    <t>Committee on the Marine Transportation System (DOT, CMTS)</t>
  </si>
  <si>
    <t>Compass Cove Oceanfront Myrtle Beach Resort</t>
  </si>
  <si>
    <t>Concerned Citizens Coalition of Long Branch</t>
  </si>
  <si>
    <t>Concerned Citizens of Montauk</t>
  </si>
  <si>
    <t>Congressman Pete Visclosky</t>
  </si>
  <si>
    <t>Conneaut School District</t>
  </si>
  <si>
    <t>Conservatiodrones.org</t>
  </si>
  <si>
    <t>CONTECH Engineered Solutions LLC</t>
  </si>
  <si>
    <t>Cool Beans</t>
  </si>
  <si>
    <t>Cooperative Middle School, Stratham, NH</t>
  </si>
  <si>
    <t>Coordinated Hazard Assessment and Mapping Program, ISWS</t>
  </si>
  <si>
    <t>Coral Bay Community Council</t>
  </si>
  <si>
    <t>Cordell Bank National Marine Sanctuary</t>
  </si>
  <si>
    <t>Corina Corina Seafood</t>
  </si>
  <si>
    <t>Cornell University Extension</t>
  </si>
  <si>
    <t>Cornell University School of Veterinary Medicine</t>
  </si>
  <si>
    <t>Cornell University Yang-Tan Institute</t>
  </si>
  <si>
    <t>Cornerstone Christian School</t>
  </si>
  <si>
    <t>Corry School District</t>
  </si>
  <si>
    <t>Council of Great Lakes Region</t>
  </si>
  <si>
    <t>County Arbors Nursery INC</t>
  </si>
  <si>
    <t>County of Kauai Office of Economic Development</t>
  </si>
  <si>
    <t>Covington, LA</t>
  </si>
  <si>
    <t>Coym, Rehmet, &amp; Gutierrez Engineering LP</t>
  </si>
  <si>
    <t>Crawford County School District</t>
  </si>
  <si>
    <t>Creekside Oyster Company</t>
  </si>
  <si>
    <t>Cumberland County Agricultural Extension</t>
  </si>
  <si>
    <t>Dale Bowman, Chicago Sun-Times</t>
  </si>
  <si>
    <t>Darby Creek Valley Association</t>
  </si>
  <si>
    <t>Deal Island-Chance Lions Club</t>
  </si>
  <si>
    <t>Dean Construction CO. LTD</t>
  </si>
  <si>
    <t>Deepwater Wind</t>
  </si>
  <si>
    <t>Delaware Valley Regional Planning Commission</t>
  </si>
  <si>
    <t>Delta Environmental Laboratories</t>
  </si>
  <si>
    <t>Delta Waterfowl</t>
  </si>
  <si>
    <t>Department of Archaeology, Simon Fraser University (SFU)</t>
  </si>
  <si>
    <t>Department of Energy (DOE)</t>
  </si>
  <si>
    <t>Department of Interior Office of Insular Affairs (DOI, OIA)</t>
  </si>
  <si>
    <t>Department of Interior Office of Policy Analysis - Coordinated Ocean, Coastal and Great Lakes Activities (DOI, OPA)</t>
  </si>
  <si>
    <t>Department of State Office of Marine Conservation (STATE, OMC)</t>
  </si>
  <si>
    <t>Dept. Fisheries, Wildlife &amp; Conservation Biology, Univ. of Minnesota</t>
  </si>
  <si>
    <t>Dept. of Biology, Univ. of Minnesota Duluth</t>
  </si>
  <si>
    <t>Dept. of Biology/Large Lakes Observatory, Univ. of Minnesota Duluth</t>
  </si>
  <si>
    <t>Destinations of Life</t>
  </si>
  <si>
    <t>Dewbury Engineers</t>
  </si>
  <si>
    <t>Diane Banta National Park Service</t>
  </si>
  <si>
    <t>Dickinson College</t>
  </si>
  <si>
    <t>Dockside Bait and Tackle, Seadrift, TX</t>
  </si>
  <si>
    <t>Dorchester County Oarks and Recreation Department</t>
  </si>
  <si>
    <t>Dorchester County Parks and Recreation Department</t>
  </si>
  <si>
    <t>Downe Township</t>
  </si>
  <si>
    <t>Downe Township School</t>
  </si>
  <si>
    <t>Drexel University Academy of Natural Sciences</t>
  </si>
  <si>
    <t>DrTim's Aquatics</t>
  </si>
  <si>
    <t>Duke University, Nicholas School for the Environment</t>
  </si>
  <si>
    <t>Dunes Village Resort</t>
  </si>
  <si>
    <t>DuPage County</t>
  </si>
  <si>
    <t>Eagle Harbor High School</t>
  </si>
  <si>
    <t>East Baton Rouge, La</t>
  </si>
  <si>
    <t>East Chicago Marina</t>
  </si>
  <si>
    <t>Eastern Carolina University</t>
  </si>
  <si>
    <t>Eastern Delaware County Stormwater Collaborative</t>
  </si>
  <si>
    <t>Eastern Lake Ontario Dunes Coalition</t>
  </si>
  <si>
    <t>Eastern Shore Resource Conservation &amp; Development Council</t>
  </si>
  <si>
    <t>ECU Coastal Maritime Council</t>
  </si>
  <si>
    <t>Elizabethtown College</t>
  </si>
  <si>
    <t>Ellensburg High School</t>
  </si>
  <si>
    <t>Empire Farm Days</t>
  </si>
  <si>
    <t>Environmental Finance Center Network</t>
  </si>
  <si>
    <t>Environmental Protection Agency, Region 10 (EPA)</t>
  </si>
  <si>
    <t>EPA Ecological and Health Processes Branch - Nutrients Team (EPA, EHPB)</t>
  </si>
  <si>
    <t>EPA Office of Research and Development</t>
  </si>
  <si>
    <t>EPA Region 10</t>
  </si>
  <si>
    <t>EPA Region 2 (US EPA)</t>
  </si>
  <si>
    <t>EPA Smart Management for Small Water Systems (US EPA)</t>
  </si>
  <si>
    <t>Espresso Avellino</t>
  </si>
  <si>
    <t>Evanston, IL</t>
  </si>
  <si>
    <t>Everett High School</t>
  </si>
  <si>
    <t>Expanding Your Horizons Network</t>
  </si>
  <si>
    <t>F/V Hulicat</t>
  </si>
  <si>
    <t>F/V Salty Lady</t>
  </si>
  <si>
    <t>F/V Ventura II</t>
  </si>
  <si>
    <t>FastCap</t>
  </si>
  <si>
    <t>Faust Corporation</t>
  </si>
  <si>
    <t>Federal Emergency Managmement Agency, Region X (US DHS, FEMA)</t>
  </si>
  <si>
    <t>Fish Keepers of Elkhart</t>
  </si>
  <si>
    <t>Fish Man Pet Center</t>
  </si>
  <si>
    <t>Fisheries Extension Network</t>
  </si>
  <si>
    <t>Florida Keys Commercial Fishers Association</t>
  </si>
  <si>
    <t>Florida Marine Science Educators Association</t>
  </si>
  <si>
    <t>Florida Museum of Natural History</t>
  </si>
  <si>
    <t>Florida State College</t>
  </si>
  <si>
    <t>Florida State Parks</t>
  </si>
  <si>
    <t>Florida State University</t>
  </si>
  <si>
    <t>Forequarter Restaurant</t>
  </si>
  <si>
    <t>Forest Lawn Cemetery</t>
  </si>
  <si>
    <t>Formulation and Congressional Analysis (US DOC, NOAA, OAR, FCA)</t>
  </si>
  <si>
    <t>Fort LeBoeuf School District</t>
  </si>
  <si>
    <t>Franklin County Economic Development Council</t>
  </si>
  <si>
    <t>Franklin County Emergency Management, FCEM</t>
  </si>
  <si>
    <t>Franklin County Seafood Workers Association</t>
  </si>
  <si>
    <t>Franklin's Promise Coalition</t>
  </si>
  <si>
    <t>Freese and Nichols Inc.</t>
  </si>
  <si>
    <t>Friends of South Shore Park</t>
  </si>
  <si>
    <t>Friends of the Library</t>
  </si>
  <si>
    <t>Frontenac Harbor Marine</t>
  </si>
  <si>
    <t>G.A. Cooper</t>
  </si>
  <si>
    <t>G4 Spatial Technologies</t>
  </si>
  <si>
    <t>Gabon Directorate of Fisheries</t>
  </si>
  <si>
    <t>Gail Tweed</t>
  </si>
  <si>
    <t>Gardner-Gibson, Inc.</t>
  </si>
  <si>
    <t>Gary Clean Water Festival</t>
  </si>
  <si>
    <t>Gato Verde</t>
  </si>
  <si>
    <t>General McLane School District</t>
  </si>
  <si>
    <t>Genesee/Finger Lakes Regional Planning Council</t>
  </si>
  <si>
    <t>Geographic Alliance Teacher Network</t>
  </si>
  <si>
    <t>George Mason University</t>
  </si>
  <si>
    <t>George Washington University</t>
  </si>
  <si>
    <t>Gethsemane Garden Center</t>
  </si>
  <si>
    <t>Gils Etc</t>
  </si>
  <si>
    <t>Girard School District</t>
  </si>
  <si>
    <t>Golden Gate Fishermen’s Association</t>
  </si>
  <si>
    <t>Grand Isle Farms</t>
  </si>
  <si>
    <t>Grand Portage National Monument</t>
  </si>
  <si>
    <t>Grand Traverse Bay Sail and Power Squadron</t>
  </si>
  <si>
    <t>Great Bay Coalition</t>
  </si>
  <si>
    <t>Great Bay Community College</t>
  </si>
  <si>
    <t>Great Lakes Integrated Sciences + Assessments Center</t>
  </si>
  <si>
    <t>Great Lakes Pondscapes</t>
  </si>
  <si>
    <t>Great Lakes Search and Rescue Project</t>
  </si>
  <si>
    <t>Great Lakes Seaway Trail</t>
  </si>
  <si>
    <t>Greater Lafource Port Commission</t>
  </si>
  <si>
    <t>Green Marine Organization</t>
  </si>
  <si>
    <t>Greenwich Township</t>
  </si>
  <si>
    <t>Greenwich Township, NJ</t>
  </si>
  <si>
    <t>Greg Hume</t>
  </si>
  <si>
    <t>Grimms Stone Crab Inc.</t>
  </si>
  <si>
    <t>Growing Grounds</t>
  </si>
  <si>
    <t>Guam Water and Environmental Research Institute</t>
  </si>
  <si>
    <t>Guama Comunidad Agro ecoturística (GCA)</t>
  </si>
  <si>
    <t>Gulf Coastal Plains &amp; Ozarks Landscape Conservation Cooperative</t>
  </si>
  <si>
    <t>Gulf Oyster Industry Council (GOIC)</t>
  </si>
  <si>
    <t>H. Krisp</t>
  </si>
  <si>
    <t>H.M. Terry Company</t>
  </si>
  <si>
    <t>Habitat for Humanity</t>
  </si>
  <si>
    <t>Hakai Network</t>
  </si>
  <si>
    <t>Hala Kuss, IDEM</t>
  </si>
  <si>
    <t>Haleyville School</t>
  </si>
  <si>
    <t>Hammond Bay Biological Station (USGS)</t>
  </si>
  <si>
    <t>Harbor Lights Oyster Company</t>
  </si>
  <si>
    <t>Harborcreek School District</t>
  </si>
  <si>
    <t>Harvey Cedars Borough</t>
  </si>
  <si>
    <t>Hatch Mott MacDonald</t>
  </si>
  <si>
    <t>Hawthorne Public Library</t>
  </si>
  <si>
    <t>Hazlet Township</t>
  </si>
  <si>
    <t>Heidelberg University</t>
  </si>
  <si>
    <t>Henry's Sports and Bait Shop</t>
  </si>
  <si>
    <t>HJR Reefscaping</t>
  </si>
  <si>
    <t>Hobart and William Smith Colleges</t>
  </si>
  <si>
    <t>Holly Heights School</t>
  </si>
  <si>
    <t>Hope &amp; Main</t>
  </si>
  <si>
    <t>Hope Impacts, LLC</t>
  </si>
  <si>
    <t>Hudson River Sustainable Shorelines</t>
  </si>
  <si>
    <t>Hunt Correctional</t>
  </si>
  <si>
    <t>IL-DNR, Division of Fisheries</t>
  </si>
  <si>
    <t>IL-DNR, Division of Forestry</t>
  </si>
  <si>
    <t>Illiana Pond and Garden Society</t>
  </si>
  <si>
    <t>Illinois State Archaeology Society</t>
  </si>
  <si>
    <t>Image In Action Design</t>
  </si>
  <si>
    <t>Indiana Attorney General's Office</t>
  </si>
  <si>
    <t>Indiana Office of Community and Rural Affairs</t>
  </si>
  <si>
    <t>Indiana University</t>
  </si>
  <si>
    <t>Indiana University – Purdue University Columbus</t>
  </si>
  <si>
    <t>Indiana Water Resources Research Center (Wabash)</t>
  </si>
  <si>
    <t>Indiana Zoo</t>
  </si>
  <si>
    <t>InnovaSea Systems, Inc.</t>
  </si>
  <si>
    <t>Institute on Science for Global Policy</t>
  </si>
  <si>
    <t>Interlake High School</t>
  </si>
  <si>
    <t>International Seakeepers</t>
  </si>
  <si>
    <t>Islamorada Youth Council</t>
  </si>
  <si>
    <t>J.C. Walker Brothers, Inc.</t>
  </si>
  <si>
    <t>JA Storm Company</t>
  </si>
  <si>
    <t>Jackson County Port Authority</t>
  </si>
  <si>
    <t>Jackson County, TX</t>
  </si>
  <si>
    <t>Jackson Family Winery</t>
  </si>
  <si>
    <t>Japan Agency for Marine-Earth Science and Technology</t>
  </si>
  <si>
    <t>Javier Garcia Alacron</t>
  </si>
  <si>
    <t>Jean Lafitte, LA</t>
  </si>
  <si>
    <t>Jeffrey Cook Charitable Trust</t>
  </si>
  <si>
    <t>Johm Davis, IDNR</t>
  </si>
  <si>
    <t>John Dutton Media</t>
  </si>
  <si>
    <t>Jones Family Fam</t>
  </si>
  <si>
    <t>JPS Industries, In.c</t>
  </si>
  <si>
    <t>Kaneohe Bay Regional Counsel</t>
  </si>
  <si>
    <t>Kansas Department of Natural Resources</t>
  </si>
  <si>
    <t>Kapiolani Community College (KCC) Summer Bridge program</t>
  </si>
  <si>
    <t>Karschney Consulting (Industry and Business)</t>
  </si>
  <si>
    <t>Keansburg Township</t>
  </si>
  <si>
    <t>Keene State College</t>
  </si>
  <si>
    <t>Keep America Beautiful</t>
  </si>
  <si>
    <t>Keep Brazos Beautiful</t>
  </si>
  <si>
    <t>Kelley's Island Historical Society</t>
  </si>
  <si>
    <t>Ken's Aquarium Pet Shop</t>
  </si>
  <si>
    <t>Keystone College</t>
  </si>
  <si>
    <t>Kings College</t>
  </si>
  <si>
    <t>Kirk Fish Company</t>
  </si>
  <si>
    <t>Korea Institute of Geoscience and Mineral Resources</t>
  </si>
  <si>
    <t>Kull Scape Landscaping</t>
  </si>
  <si>
    <t>Kyo-ya Hotels and Resorts</t>
  </si>
  <si>
    <t>Lafayette Parish School System</t>
  </si>
  <si>
    <t>Lake City Borough</t>
  </si>
  <si>
    <t>Lake Como Borough</t>
  </si>
  <si>
    <t>Lake County Soil and Water Conservation Districts</t>
  </si>
  <si>
    <t>Lake Erie Islands Conservancy</t>
  </si>
  <si>
    <t>Lake Erie Nature and Science Center (OH)</t>
  </si>
  <si>
    <t>Lake George Park Commission</t>
  </si>
  <si>
    <t>Lake Michigan Water Trail Chicago(Openlands)</t>
  </si>
  <si>
    <t>Lakeshore Culinary Institute</t>
  </si>
  <si>
    <t>LaMonica Fine Foods</t>
  </si>
  <si>
    <t>Lancaster University</t>
  </si>
  <si>
    <t>Landmark Engineers Inc.</t>
  </si>
  <si>
    <t>LaPorte County Soil and Water Conservation Districts</t>
  </si>
  <si>
    <t>Lara Gudmundsdottir</t>
  </si>
  <si>
    <t>Lewis &amp; Clark Law School</t>
  </si>
  <si>
    <t>Lillie Consulting</t>
  </si>
  <si>
    <t>llinois Association of Drainage Districts</t>
  </si>
  <si>
    <t>Long Beach Township</t>
  </si>
  <si>
    <t>Louis Berger Group</t>
  </si>
  <si>
    <t>Louisiana Oil Spill Coordinators Office</t>
  </si>
  <si>
    <t>Louisiana Oyster Industry Convention</t>
  </si>
  <si>
    <t>Louisiana Service and Leadership</t>
  </si>
  <si>
    <t>Louisiana Water Resources Commision</t>
  </si>
  <si>
    <t>Lower Township</t>
  </si>
  <si>
    <t>Loyola Univerisity Institute for Environmental Sustainability</t>
  </si>
  <si>
    <t>LSU AgCenter, Youth Wetlands Program</t>
  </si>
  <si>
    <t>LSU Cain Center National Park Service</t>
  </si>
  <si>
    <t>LSU Civil and Environmental Engineering</t>
  </si>
  <si>
    <t>LSU Coast and Environment Graduate Student Organization</t>
  </si>
  <si>
    <t>LSU Earth Scan Laboratories</t>
  </si>
  <si>
    <t>LSU Geology Club</t>
  </si>
  <si>
    <t>LSU Lab School</t>
  </si>
  <si>
    <t>LSU Museum of Science</t>
  </si>
  <si>
    <t>LSU Student Wetland Society</t>
  </si>
  <si>
    <t>LSU, Center for Computation and Technologies</t>
  </si>
  <si>
    <t>LSU, Department of Oceanography and Coastal Sciences</t>
  </si>
  <si>
    <t>LSU, School of Education</t>
  </si>
  <si>
    <t>LSU, Stephenson Disaster Management Institute</t>
  </si>
  <si>
    <t>Luke's Seafood</t>
  </si>
  <si>
    <t>Lunds Fisheries</t>
  </si>
  <si>
    <t>Macon County Sheriff's Office</t>
  </si>
  <si>
    <t>MacResources</t>
  </si>
  <si>
    <t>Maine Shellfish R+D</t>
  </si>
  <si>
    <t>Maine Technology Institute</t>
  </si>
  <si>
    <t>Manna Fish Farms, Inc.</t>
  </si>
  <si>
    <t>Margate</t>
  </si>
  <si>
    <t>Marina Del Ray Anglers</t>
  </si>
  <si>
    <t>Marine Aquatics Aquarium Center</t>
  </si>
  <si>
    <t>Marine Mammal Commission (MMC)</t>
  </si>
  <si>
    <t>Marine Retailers Association of America</t>
  </si>
  <si>
    <t>Marine Science Academy</t>
  </si>
  <si>
    <t>Mario Gomes</t>
  </si>
  <si>
    <t>Marshall Islands Conservation Society</t>
  </si>
  <si>
    <t>Maryland Department of Natural Resources</t>
  </si>
  <si>
    <t>Maurice River Township</t>
  </si>
  <si>
    <t>May River Oyster Company</t>
  </si>
  <si>
    <t>McClellanville, SC</t>
  </si>
  <si>
    <t>McDonald Mollusca</t>
  </si>
  <si>
    <t>McGraw Hill Education</t>
  </si>
  <si>
    <t>ME Dept of Marine Resources</t>
  </si>
  <si>
    <t>Memorial School</t>
  </si>
  <si>
    <t>Mennies School</t>
  </si>
  <si>
    <t>MER Consultants, LLC</t>
  </si>
  <si>
    <t>Merrillville Stormwater Utility</t>
  </si>
  <si>
    <t>Metcalfe's Market</t>
  </si>
  <si>
    <t>Michigan City Parks Department</t>
  </si>
  <si>
    <t>Michigan City Sanitary District</t>
  </si>
  <si>
    <t>Michigan Extension Horticulture Department</t>
  </si>
  <si>
    <t>Michigan Native Plant Producers Association</t>
  </si>
  <si>
    <t>Michigan Nursery and Landscape Association</t>
  </si>
  <si>
    <t>Michigan Soybean Promotion Committee</t>
  </si>
  <si>
    <t>Michigan State University</t>
  </si>
  <si>
    <t>Michigan State University Extension Water Team</t>
  </si>
  <si>
    <t>Michigan State University Master Gardener Program</t>
  </si>
  <si>
    <t>Michigan Wildlife Conservancy</t>
  </si>
  <si>
    <t>Mid-Atlantic Highlands Action Program</t>
  </si>
  <si>
    <t>Mid-Coast Chapter of Texas Master Naturalist</t>
  </si>
  <si>
    <t>Middletown Township</t>
  </si>
  <si>
    <t>Millcreek School District</t>
  </si>
  <si>
    <t>Millcreek Township Planning Commission</t>
  </si>
  <si>
    <t>Miller’s Sea Food, Port Lavaca, TX</t>
  </si>
  <si>
    <t>Milwaukee County Zoo</t>
  </si>
  <si>
    <t>Milwaukee Health Department</t>
  </si>
  <si>
    <t>Minnesota Aquarium Society</t>
  </si>
  <si>
    <t>Minnesota Climate Adaptation Partnership</t>
  </si>
  <si>
    <t>Minnesota Department of Natural Resources - Project WET</t>
  </si>
  <si>
    <t>Minnesota Department of Natural Resources - State Climatology Office</t>
  </si>
  <si>
    <t>Minnesota Dept. of Natural Resources, and Dept. Fisheries, Wildlife &amp; Conservation Biology, Univ. of Minnesota</t>
  </si>
  <si>
    <t>Minnesota Environmental Education Association</t>
  </si>
  <si>
    <t>MIT-WHOI</t>
  </si>
  <si>
    <t>MIT-WHOI Joint Program</t>
  </si>
  <si>
    <t>Modern Technology Solutions, Inc.</t>
  </si>
  <si>
    <t>Monmouth Beach Borough</t>
  </si>
  <si>
    <t>Monmouth Beach Girl Scouts</t>
  </si>
  <si>
    <t>Monmouth County CRS Users Group</t>
  </si>
  <si>
    <t>Monmouth County Planning Department</t>
  </si>
  <si>
    <t>Monroe County Department of Environmental Services</t>
  </si>
  <si>
    <t>Morehead City, NC</t>
  </si>
  <si>
    <t>Morgan City, LA</t>
  </si>
  <si>
    <t>Morratico Creek Oyster Company</t>
  </si>
  <si>
    <t>Mosquito and Rodent Control</t>
  </si>
  <si>
    <t>Muncie Sanitary District</t>
  </si>
  <si>
    <t>Murrells Inlet, SC</t>
  </si>
  <si>
    <t>Museum of the Everglades</t>
  </si>
  <si>
    <t>Muskegon County</t>
  </si>
  <si>
    <t>Naismith Marine Services</t>
  </si>
  <si>
    <t>NASA Glenn Research Center</t>
  </si>
  <si>
    <t>NASA South Carolina Space Grant Consortium</t>
  </si>
  <si>
    <t>National Audubon Society</t>
  </si>
  <si>
    <t>National Extension Climate Science Initiative</t>
  </si>
  <si>
    <t>National Fishermen Magazine</t>
  </si>
  <si>
    <t>National Institutes for Water Resources</t>
  </si>
  <si>
    <t>National Lifeguard</t>
  </si>
  <si>
    <t>National Marine Fisheries Service, Galveston (US DOC, NOAA, NMFS)</t>
  </si>
  <si>
    <t>Natural Resources Research Institute, Univ. of Minnesota Duluth</t>
  </si>
  <si>
    <t>Nature Adventure Outfitters</t>
  </si>
  <si>
    <t>Naval Station Norfolk (US DOD, NAVY)</t>
  </si>
  <si>
    <t>Naval Weapons Station Earle</t>
  </si>
  <si>
    <t>Nebraska Invasive Species Program</t>
  </si>
  <si>
    <t>Neptune City</t>
  </si>
  <si>
    <t>Nerd Nite Honolulu</t>
  </si>
  <si>
    <t>New Hampshire Public Radio</t>
  </si>
  <si>
    <t>New Hampshire Public Television</t>
  </si>
  <si>
    <t>New Jersey Climate Adaptation Alliance</t>
  </si>
  <si>
    <t>New Orleana Sewerage and Water Board</t>
  </si>
  <si>
    <t>New reef Oyster Company</t>
  </si>
  <si>
    <t>New York Power Authority</t>
  </si>
  <si>
    <t>New York State Energy Research and Development Authority</t>
  </si>
  <si>
    <t>New York State Federation of Lake Associations</t>
  </si>
  <si>
    <t>Newport High School</t>
  </si>
  <si>
    <t>NH Steelhead Trout Farmers</t>
  </si>
  <si>
    <t>No Partners</t>
  </si>
  <si>
    <t>NOAA Climate Stewards</t>
  </si>
  <si>
    <t>NOAA Fisheries Aquaculture Program Office (DOC, NOAA, NMFS)</t>
  </si>
  <si>
    <t>NOAA Fisheries Communications Office (DOC, NOAA, NMFS)</t>
  </si>
  <si>
    <t>NOAA Fisheries Highly Migratory Species Division (DOC, NOAA, NMFS, HMS)</t>
  </si>
  <si>
    <t>NOAA Fisheries Office of Habitat Conservation, Habitat Protection Division (DOC, NOAA, NMFS, OHC)</t>
  </si>
  <si>
    <t>NOAA Fisheries Office of International Affairs and Seafood Inspection (DOC, NOAA, NMFS, IA)</t>
  </si>
  <si>
    <t>NOAA Fisheries Office of Protected Resources (DOC, NOAA, NMFS, PR)</t>
  </si>
  <si>
    <t>NOAA Fisheries Office of Science and Technology (DOC, NOAA, NMFS, OST)</t>
  </si>
  <si>
    <t>NOAA Fisheries Office of Sustainable Fisheries, Domestic Fisheries Division (DOC, NOAA, NMFS, SF)</t>
  </si>
  <si>
    <t>NOAA Fishieres West Coast Region</t>
  </si>
  <si>
    <t>NOAA National Weather Service (Upton NY)</t>
  </si>
  <si>
    <t>NOAA Northwest Fisheries Science Center</t>
  </si>
  <si>
    <t>NOAA Ocean Service National Centers for Coastal Ocean Science (DOC, NOAA, NOS, NCCOS)</t>
  </si>
  <si>
    <t>NOAA Ocean Service Policy and Constituent Affairs Division (DOC, NOAA, NOS, PCAD)</t>
  </si>
  <si>
    <t>NOAA Office of Education (DOC, NOAA, OED)</t>
  </si>
  <si>
    <t>NOAA Office of International Affairs (DOC, NOAA, IA)</t>
  </si>
  <si>
    <t>NOAA Office of Law Enforcement (DOC, NOAA, OLE)</t>
  </si>
  <si>
    <t>NOAA Office of Legislative Affairs (DOC, NOAA, OLIA)</t>
  </si>
  <si>
    <t>NOAA Office of the Chief Scientist (DOC, NOAA)</t>
  </si>
  <si>
    <t>NOAA Research Climate Program Office (DOC, NOAA, OAR, CPO)</t>
  </si>
  <si>
    <t>NOAA Research National Sea Grant Office (DOC, NOAA, OAR, NSGO)</t>
  </si>
  <si>
    <t>NOAA Research Ocean Acidification Program Office (DOC, NOAA, OAR, OAP)</t>
  </si>
  <si>
    <t>NOAA Research Office of International Affairs (DOC, NOAA, OAR, IA)</t>
  </si>
  <si>
    <t>NOAA Research Office of Laboratories and Cooperative Institutes (DOC, NOAA, OAR, LCI)</t>
  </si>
  <si>
    <t>NOAA Research Office of Ocean Exploration and Research (DOC, NOAA, OAR, OER)</t>
  </si>
  <si>
    <t>NOAA Research Office of Policy, Planning, and Evaluation (DOC, NOAA, OAR, PPE)</t>
  </si>
  <si>
    <t>NOAA Research Office of the Assistant Administrator (DOC, NOAA, OAR)</t>
  </si>
  <si>
    <t>NOAA Stellwagen Marine Sanctuary</t>
  </si>
  <si>
    <t>NOAA's National Centers for Environmental Information (NCEI)</t>
  </si>
  <si>
    <t>North Carolina Commercial Fishing Industry</t>
  </si>
  <si>
    <t>North Carolina Department of Environmental Quality</t>
  </si>
  <si>
    <t>North Fork Captains Association</t>
  </si>
  <si>
    <t>North Point Marina</t>
  </si>
  <si>
    <t>Northeast Coastal Acidification Network (NECAN)</t>
  </si>
  <si>
    <t>Northeast Jersey Chapter of the Appraisal Institute</t>
  </si>
  <si>
    <t>Northeast Wisconsin Land Trust</t>
  </si>
  <si>
    <t>Northern Indiana Public Service</t>
  </si>
  <si>
    <t>Northern Neck Master Naturalists</t>
  </si>
  <si>
    <t>Northern Neck Technical Center</t>
  </si>
  <si>
    <t>Northumbria University</t>
  </si>
  <si>
    <t>Northwest Maritime Center (Industry and Business)</t>
  </si>
  <si>
    <t>Northwest Passage</t>
  </si>
  <si>
    <t>Northwest Pennsylvania Green Economy Taskforce</t>
  </si>
  <si>
    <t>Northwestern Michigan College Great Lakes Culinary Institute</t>
  </si>
  <si>
    <t>Norton’s Marina</t>
  </si>
  <si>
    <t>Norview Marina</t>
  </si>
  <si>
    <t>Nueces County Coastal Parks</t>
  </si>
  <si>
    <t>Occidental Arts and Ecology Center</t>
  </si>
  <si>
    <t>Ocean Breeze Oyster Company</t>
  </si>
  <si>
    <t>Ocean County CRS Users Group</t>
  </si>
  <si>
    <t>Ocean County Library</t>
  </si>
  <si>
    <t>Ocean Exploration Trust</t>
  </si>
  <si>
    <t>Ocean TECH (Technology Expands Career Horizons)</t>
  </si>
  <si>
    <t>Ocean Township</t>
  </si>
  <si>
    <t>Oceanographer of the Navy (DOD, NAVY)</t>
  </si>
  <si>
    <t>Ohio 4-H Youth Development</t>
  </si>
  <si>
    <t>Ohio AIS Committee</t>
  </si>
  <si>
    <t>Ohio Division of Parks</t>
  </si>
  <si>
    <t>Ohio State University</t>
  </si>
  <si>
    <t>Ohio State University Extension</t>
  </si>
  <si>
    <t>Ohio State University Extension (OSUE)</t>
  </si>
  <si>
    <t>Ohio Township Association</t>
  </si>
  <si>
    <t>Ohio Travel Association</t>
  </si>
  <si>
    <t>Old Saybrook Sea Level Rise and Climate Adaptation Committee</t>
  </si>
  <si>
    <t>Olney Police Department</t>
  </si>
  <si>
    <t>Online Ocean Symposium</t>
  </si>
  <si>
    <t>Onondaga Environmental Institute</t>
  </si>
  <si>
    <t>Open Blue Sea Farms</t>
  </si>
  <si>
    <t>Orange County Sheriff Department</t>
  </si>
  <si>
    <t>Orange County Solid Waste District</t>
  </si>
  <si>
    <t>OraTechnologies</t>
  </si>
  <si>
    <t>Oregon Health &amp; Science University</t>
  </si>
  <si>
    <t>Oregon State University Food Innovation Center</t>
  </si>
  <si>
    <t>Oswego County, NY</t>
  </si>
  <si>
    <t>Ottawa County Soil and Water Conservation District (OCSWCD)</t>
  </si>
  <si>
    <t>Ottawa National Wildlife Refuge</t>
  </si>
  <si>
    <t>Outdoor Rooms Sustainable and Ecological Landscape Design Services</t>
  </si>
  <si>
    <t>Owasco Lake Watershed Inspection Program</t>
  </si>
  <si>
    <t>Owasco Lake Watershed Management Council</t>
  </si>
  <si>
    <t>Owasco Watershed Lake Association</t>
  </si>
  <si>
    <t>Oyster River High School</t>
  </si>
  <si>
    <t>Oyster River Middle School</t>
  </si>
  <si>
    <t>Oyster Seed Holdings, LLC</t>
  </si>
  <si>
    <t>OysterSouth</t>
  </si>
  <si>
    <t>P.P. Crabs</t>
  </si>
  <si>
    <t>Pacific ENSO Applications Climate (PEAC) Center</t>
  </si>
  <si>
    <t>Pacific Islands Climate Science Center</t>
  </si>
  <si>
    <t>Pacific Seafoods</t>
  </si>
  <si>
    <t>Painesville City Fire Department</t>
  </si>
  <si>
    <t>Panama City Community Redevelopment Agency</t>
  </si>
  <si>
    <t>Panama City Marina</t>
  </si>
  <si>
    <t>Papahanaumokuakea Marine National Monument (ONMS, NOAA)</t>
  </si>
  <si>
    <t>Paul Smiths College</t>
  </si>
  <si>
    <t>Pax World Management LLC</t>
  </si>
  <si>
    <t>Peninsula Salt Water Sport Fisherman’s Association</t>
  </si>
  <si>
    <t>Penn State Extension</t>
  </si>
  <si>
    <t>Penn State University’s Yahn Planetarium</t>
  </si>
  <si>
    <t>Pennsylvania Association of Conservation Districts</t>
  </si>
  <si>
    <t>Pennsylvania Council of Trout Unlimited</t>
  </si>
  <si>
    <t>Pennsylvania Dept. Conservation and Natural Resources</t>
  </si>
  <si>
    <t>Pennsylvania Landscape and Nursery Association</t>
  </si>
  <si>
    <t>Pennsylvania Newspapers in Education</t>
  </si>
  <si>
    <t>Perry R. Bass Research Station (TPWD)</t>
  </si>
  <si>
    <t>Pinelands Preservation Alliance</t>
  </si>
  <si>
    <t>Pointe-au-Chien Indian Tribe</t>
  </si>
  <si>
    <t>Port Bay Improvement Association</t>
  </si>
  <si>
    <t>Port Mansfield/Willacy County Navigation District</t>
  </si>
  <si>
    <t>Port of Corpus Christ</t>
  </si>
  <si>
    <t>Port of Lake Charles</t>
  </si>
  <si>
    <t>Port Townsend School District</t>
  </si>
  <si>
    <t>Portage Public Marina</t>
  </si>
  <si>
    <t>Portage YMCA Camp</t>
  </si>
  <si>
    <t>Portage, IN</t>
  </si>
  <si>
    <t>Porter County Soil and Water Conservation Districts</t>
  </si>
  <si>
    <t>Porter Fire Department</t>
  </si>
  <si>
    <t>Porter, IN</t>
  </si>
  <si>
    <t>Premium Pet Supply</t>
  </si>
  <si>
    <t>Protectores de Cuencas</t>
  </si>
  <si>
    <t>Puerto Rico Water Resources and Environmental Research Institute</t>
  </si>
  <si>
    <t>Puget Sound Salmon Commission</t>
  </si>
  <si>
    <t>Puget Sound Skills Center</t>
  </si>
  <si>
    <t>Purdue University College of Pharmacy</t>
  </si>
  <si>
    <t>Purdue University Department of Civil Engineering</t>
  </si>
  <si>
    <t>Purdue University Interdisciplinary Issues Based Action Team</t>
  </si>
  <si>
    <t>Purolite Corporation</t>
  </si>
  <si>
    <t>Put-in-Bay Township Park District</t>
  </si>
  <si>
    <t>Q’Ul-Lhanumutsun Aquatic Resources Society</t>
  </si>
  <si>
    <t>Quality Food Center, Belfair</t>
  </si>
  <si>
    <t>QuanTech, Inc.</t>
  </si>
  <si>
    <t>Qwg Applied Ecology</t>
  </si>
  <si>
    <t>R.W. Smith</t>
  </si>
  <si>
    <t>Ramboll Environ</t>
  </si>
  <si>
    <t>Ranney High School</t>
  </si>
  <si>
    <t>Raritan Valley Community College</t>
  </si>
  <si>
    <t>Ray Troll and the Ratfish Wranglers</t>
  </si>
  <si>
    <t>Real Jobs Rhode Island</t>
  </si>
  <si>
    <t>Recreational Boating Association of Washington</t>
  </si>
  <si>
    <t>Red Cross Resilience Network</t>
  </si>
  <si>
    <t>Regatta Pointe Marina</t>
  </si>
  <si>
    <t>Remington Vernick</t>
  </si>
  <si>
    <t>Repubic of the Marshall Islands Ministry of Resources and Development - Agriculture and Quarantine</t>
  </si>
  <si>
    <t>Republic of the Marshall Islands GIS Users Group</t>
  </si>
  <si>
    <t>Republic of the Marshall Islands National Disaster Management Office</t>
  </si>
  <si>
    <t>Republic of the Marshall Islands Office of the Chief Secretary</t>
  </si>
  <si>
    <t>Rexco Inc.</t>
  </si>
  <si>
    <t>Rhode Island  Marine Trades Association</t>
  </si>
  <si>
    <t>Rhode Island Commercial Fisheries Center</t>
  </si>
  <si>
    <t>Rhode Island Council for the Humanities</t>
  </si>
  <si>
    <t>Rhode Island Department of Administration</t>
  </si>
  <si>
    <t>Rhode Island Food Policy Council</t>
  </si>
  <si>
    <t>Rhode Island Land and Water Partnership</t>
  </si>
  <si>
    <t>Richard Morrisroe, East Chicago</t>
  </si>
  <si>
    <t>Rollins Aquatic Solutions</t>
  </si>
  <si>
    <t>Rutgers University, Bloustein School of Planning and Public Policy</t>
  </si>
  <si>
    <t>Rutgers University, School of Engineering</t>
  </si>
  <si>
    <t>Sailfin Pet Shop</t>
  </si>
  <si>
    <t>Saint Gregory School</t>
  </si>
  <si>
    <t>Saint Luke School</t>
  </si>
  <si>
    <t>Salisbury University</t>
  </si>
  <si>
    <t>Salt Works Oyster Company</t>
  </si>
  <si>
    <t>Samish Indian Nation*</t>
  </si>
  <si>
    <t>San Francisco Bay Regional Water Quality Control Board</t>
  </si>
  <si>
    <t>SC Association of Stormwater Managers</t>
  </si>
  <si>
    <t>Scheda Ecological Associates, Inc.</t>
  </si>
  <si>
    <t>Science &amp; Spanish Club Network (SSCN)</t>
  </si>
  <si>
    <t>Science Teachers Association of New York State</t>
  </si>
  <si>
    <t>Scott Maurer</t>
  </si>
  <si>
    <t>Scripps Institution of Oceanography</t>
  </si>
  <si>
    <t>Sea Bright Borough</t>
  </si>
  <si>
    <t>Seacaucus</t>
  </si>
  <si>
    <t>Seafood Commerial Industry</t>
  </si>
  <si>
    <t>Seafood Management and Resource Recovery Team</t>
  </si>
  <si>
    <t>Seaford Scallop Company</t>
  </si>
  <si>
    <t>Seatrade International</t>
  </si>
  <si>
    <t>Seattle Central Community College</t>
  </si>
  <si>
    <t>Seattle Maritime Academy</t>
  </si>
  <si>
    <t>Seattle MESA (Mathematics, Engineering, Science Achievement)</t>
  </si>
  <si>
    <t>Seatuck Environmental Association</t>
  </si>
  <si>
    <t>Senator Joe Donnelly</t>
  </si>
  <si>
    <t>Severn River Yachting Center</t>
  </si>
  <si>
    <t>Shark Advocacy Group</t>
  </si>
  <si>
    <t>Shelby Count Solid Waste Management District</t>
  </si>
  <si>
    <t>Shelby County Sheriff Department</t>
  </si>
  <si>
    <t>Shell Exploration and Production Company</t>
  </si>
  <si>
    <t>Shell Robert Training and Conference facilities</t>
  </si>
  <si>
    <t>Sheridan Shore Yacht Club</t>
  </si>
  <si>
    <t>Ship Bottom Borough</t>
  </si>
  <si>
    <t>Ship Bottom Township</t>
  </si>
  <si>
    <t>Shoals Marine Lab</t>
  </si>
  <si>
    <t>Shorebirds Powered Parachute Club</t>
  </si>
  <si>
    <t>Short's Brewing Company</t>
  </si>
  <si>
    <t>Shrimp Kingdom</t>
  </si>
  <si>
    <t>Sierra Nevada College</t>
  </si>
  <si>
    <t>Skipjack Heritage, Inc.</t>
  </si>
  <si>
    <t>Skookum Point Oysters</t>
  </si>
  <si>
    <t>Sloan Foundation</t>
  </si>
  <si>
    <t>Snohomish County Executive’s Office</t>
  </si>
  <si>
    <t>Social Enterprise Greenhouse</t>
  </si>
  <si>
    <t>Somers Point</t>
  </si>
  <si>
    <t>Sound Water Stewards</t>
  </si>
  <si>
    <t>South Carolina African American Heritage Foundation</t>
  </si>
  <si>
    <t>South Dakota State University</t>
  </si>
  <si>
    <t>Southern Cross Sea Farms</t>
  </si>
  <si>
    <t>Southern Marine Services</t>
  </si>
  <si>
    <t>Southern Tides Seafood</t>
  </si>
  <si>
    <t>Southwest Informational Floodplain Team (SWIFT) Community Rating System (CRS) User Group</t>
  </si>
  <si>
    <t>Spaulding High School</t>
  </si>
  <si>
    <t>Sportsman’s Club of Lake Vermilion</t>
  </si>
  <si>
    <t>St. Anthony Falls Laboratory and Dept. of Mechanical Engineering, Univ. of Minnesota</t>
  </si>
  <si>
    <t>St. Bernard Economic Development Program</t>
  </si>
  <si>
    <t>St. Clair River Area of Concern Binational Public Advisory Council</t>
  </si>
  <si>
    <t>St. Croix Environmental Association</t>
  </si>
  <si>
    <t>St. Croix Watershed</t>
  </si>
  <si>
    <t>St. George Island Plantation Homeowner's Association</t>
  </si>
  <si>
    <t>St. John the Baptist</t>
  </si>
  <si>
    <t>St. Joseph Academy</t>
  </si>
  <si>
    <t>St. Joseph Academy Science Club</t>
  </si>
  <si>
    <t>St. Joseph's College</t>
  </si>
  <si>
    <t>St. Landry Parish School System</t>
  </si>
  <si>
    <t>St. Louis University</t>
  </si>
  <si>
    <t>St. Mary Parish School System</t>
  </si>
  <si>
    <t>St. Scholastica Academy</t>
  </si>
  <si>
    <t>Stable Road Beach Restoration Foundation</t>
  </si>
  <si>
    <t>State Representative Dolly Starnes</t>
  </si>
  <si>
    <t>Stewardship Partners</t>
  </si>
  <si>
    <t>Stonehill College</t>
  </si>
  <si>
    <t>Stronghold Camp and Retreat Center</t>
  </si>
  <si>
    <t>Superior Chamber of Commerce</t>
  </si>
  <si>
    <t>Surf City Borough</t>
  </si>
  <si>
    <t>Susquehanna University</t>
  </si>
  <si>
    <t>Sustain our Great Lakes</t>
  </si>
  <si>
    <t>Sustainable Bainbridge</t>
  </si>
  <si>
    <t>Sustainable Path Foundation</t>
  </si>
  <si>
    <t>Swedish Ministry of Foreign Affairs</t>
  </si>
  <si>
    <t>Swenson College of Science and Engineering, Univ. of Minnesota Duluth</t>
  </si>
  <si>
    <t>Tacoma Science and Math Institute</t>
  </si>
  <si>
    <t>Tamarack Holdings, LLC</t>
  </si>
  <si>
    <t>Taylor Shellfish Comnpany</t>
  </si>
  <si>
    <t>Technical College of the Lowcountry</t>
  </si>
  <si>
    <t>Texas A&amp;M University at Galveston, Center for Texas Beaches and Shores (TAMUG, CTBS)</t>
  </si>
  <si>
    <t>Texas A&amp;M University at Galveston, Department of Marine Sciences (TAMUG)</t>
  </si>
  <si>
    <t>Texas A&amp;M University, College of Architecture (TAMU)</t>
  </si>
  <si>
    <t>Texas A&amp;M University, College of Geosciences (TAMU)</t>
  </si>
  <si>
    <t>Texas A&amp;M University, Office of the Provost (TAMU)</t>
  </si>
  <si>
    <t>Texas A&amp;M University, Texas Center for Climate Studies (TAMU)</t>
  </si>
  <si>
    <t>Texas A&amp;M University-Corpus Christi, Center for Coastal Excellence (TAMUCC)</t>
  </si>
  <si>
    <t>Texas A&amp;M University-Corpus Christi, Lone Star UAS Center of Excellence &amp; Innovation (TAMUCC)</t>
  </si>
  <si>
    <t>Texas Chamber of Commerce</t>
  </si>
  <si>
    <t>Thad Cook</t>
  </si>
  <si>
    <t>The American Association of Gepgraphers</t>
  </si>
  <si>
    <t>The Ark Pet Shop</t>
  </si>
  <si>
    <t>The Butler Foundation</t>
  </si>
  <si>
    <t>The College of William and Mary</t>
  </si>
  <si>
    <t>The Cultured Abalone Farm</t>
  </si>
  <si>
    <t>The Fish Bowl Pet Center</t>
  </si>
  <si>
    <t>The Friends of Weedon Island</t>
  </si>
  <si>
    <t>The Garden Path</t>
  </si>
  <si>
    <t>The Governor's Oyster Restoration and Resiliency Council</t>
  </si>
  <si>
    <t>The International Coastal and Marine Tourism Society</t>
  </si>
  <si>
    <t>The Johnson Foundation</t>
  </si>
  <si>
    <t>The NH Commercial Fishermen’s Association</t>
  </si>
  <si>
    <t>The Ohio State University</t>
  </si>
  <si>
    <t>The Rainbow Project</t>
  </si>
  <si>
    <t>The Reef Aquarium shop</t>
  </si>
  <si>
    <t>The Riley Center, College of Charleston</t>
  </si>
  <si>
    <t>The Shape of Life</t>
  </si>
  <si>
    <t>The University of South Carolina</t>
  </si>
  <si>
    <t>The Virgin Islands Water Resources Research Institute</t>
  </si>
  <si>
    <t>The Yankee Fishermen’s Cooperative</t>
  </si>
  <si>
    <t>ThedaCare</t>
  </si>
  <si>
    <t>Thibodaux, LA</t>
  </si>
  <si>
    <t>TideRight, LLC</t>
  </si>
  <si>
    <t>Tierra resources</t>
  </si>
  <si>
    <t>Tifft and Reinstein Nature Centers</t>
  </si>
  <si>
    <t>Tom's Cove Aquafarms</t>
  </si>
  <si>
    <t>Touro College</t>
  </si>
  <si>
    <t>Town of Falmouth, MA</t>
  </si>
  <si>
    <t>Town of Fleming, NY</t>
  </si>
  <si>
    <t>Town of Grand Island, NY</t>
  </si>
  <si>
    <t>Town of Greenwich CT Conservation Commission</t>
  </si>
  <si>
    <t>Town of Huron, NY</t>
  </si>
  <si>
    <t>Town of New Shoreham</t>
  </si>
  <si>
    <t>Town of Niles, NY</t>
  </si>
  <si>
    <t>Town of Owasco, NY</t>
  </si>
  <si>
    <t>Town of Wolcott, NY</t>
  </si>
  <si>
    <t>Tulane Center for Bioenvironmental Research</t>
  </si>
  <si>
    <t>Twin H Tree Farms INC</t>
  </si>
  <si>
    <t>U.S. Agriculture Coalition for Cuba</t>
  </si>
  <si>
    <t>U.S. House Committee on Natural Resources, Democratic Staff</t>
  </si>
  <si>
    <t>U.S. Senator Maria Cantwell - Washington</t>
  </si>
  <si>
    <t>UCLA</t>
  </si>
  <si>
    <t>UCLA School of Law</t>
  </si>
  <si>
    <t>UConn Alumni Association</t>
  </si>
  <si>
    <t>UCSD Scripps</t>
  </si>
  <si>
    <t>UIUC Center for Innovation in Teaching and Learning</t>
  </si>
  <si>
    <t>UIUC Office of Public Engagement</t>
  </si>
  <si>
    <t>ULL, Anthropology Society</t>
  </si>
  <si>
    <t>UMass - Boston</t>
  </si>
  <si>
    <t>UMass - Dartmouth</t>
  </si>
  <si>
    <t>UNC Richard Bland Professional Pathways Fellowship Program</t>
  </si>
  <si>
    <t>UNH Planning Student Organization</t>
  </si>
  <si>
    <t>Union of Concerned Scientists</t>
  </si>
  <si>
    <t>United Water Conservation District</t>
  </si>
  <si>
    <t>University of Alaska - Fairbanks</t>
  </si>
  <si>
    <t>University of Alaska Fairbanks</t>
  </si>
  <si>
    <t>University of California</t>
  </si>
  <si>
    <t>University of Connecticut American Studies Program</t>
  </si>
  <si>
    <t>University of Connecticut Department of Civil Engineering and Environmental Engineering</t>
  </si>
  <si>
    <t>University of Connecticut Maritime Studies Program</t>
  </si>
  <si>
    <t>University of Connecticut NEAG School of Education</t>
  </si>
  <si>
    <t>University of Connecticut School of Law</t>
  </si>
  <si>
    <t>University of Delaware, College of Earth, Ocean, and Environment</t>
  </si>
  <si>
    <t>University of Florida</t>
  </si>
  <si>
    <t>University of Florida IFAS Center for Aquatic Invasive Plants</t>
  </si>
  <si>
    <t xml:space="preserve">University of Georgia Research Foundation (UGA)  </t>
  </si>
  <si>
    <t>University of Hawaii - Manoa</t>
  </si>
  <si>
    <t>University of Hawaii at Hilo, Office of the Chancellor</t>
  </si>
  <si>
    <t>University of Hawaii at Manoa, International Pacific Research Center</t>
  </si>
  <si>
    <t>University of Houston Law Center</t>
  </si>
  <si>
    <t>University of Illinois - Urbana-Champaign</t>
  </si>
  <si>
    <t>University of Illinois Dean of Agriculture, Consumer, and Environmental Sciences</t>
  </si>
  <si>
    <t>University of Illinois Office of the Provost</t>
  </si>
  <si>
    <t>University of Illinois Urbana-Champagne (UI)</t>
  </si>
  <si>
    <t>University of Maine</t>
  </si>
  <si>
    <t>University of Maine - Orono</t>
  </si>
  <si>
    <t>University of Maine School of Law</t>
  </si>
  <si>
    <t>University of Maryland - College Park</t>
  </si>
  <si>
    <t>University of Maryland - Eastern Shore</t>
  </si>
  <si>
    <t>University of Maryland Center for Environmental Science</t>
  </si>
  <si>
    <t>University of Massachusetts-Boston</t>
  </si>
  <si>
    <t>University of Miami - RSMAS</t>
  </si>
  <si>
    <t>University of Miami School of Law</t>
  </si>
  <si>
    <t>University of Michigan - Michigan Sea Grant</t>
  </si>
  <si>
    <t>University of Minnesota (UMN) Law School</t>
  </si>
  <si>
    <t>University of Minnesota Duluth (UMD) Pre-Law Club</t>
  </si>
  <si>
    <t>University of Minnesota Law School</t>
  </si>
  <si>
    <t>University of New Hampshire</t>
  </si>
  <si>
    <t>University of New Hampshire, Durham</t>
  </si>
  <si>
    <t>University of New Hampshire, Joan and James Leitzel Center</t>
  </si>
  <si>
    <t>University of New Orleans, Center for Hazards Asessment Response and Technology</t>
  </si>
  <si>
    <t>University of North Carolina Environmental Science Center</t>
  </si>
  <si>
    <t>University of Notre Dame</t>
  </si>
  <si>
    <t>University of Parma</t>
  </si>
  <si>
    <t>University of Puerto Rico, Mayaguez</t>
  </si>
  <si>
    <t>University of Puerto Rico, Rio Piedras</t>
  </si>
  <si>
    <t>University of Rhode Island, Rhode Island Sea Grant</t>
  </si>
  <si>
    <t>University of San Diego</t>
  </si>
  <si>
    <t>University of Sheffield</t>
  </si>
  <si>
    <t>University of Texas at Arlington (UTA)</t>
  </si>
  <si>
    <t>University of Texas Rio Grande Valley, Coastal Studies Laboratory (UTRGV)</t>
  </si>
  <si>
    <t>University of Texas Rio Grande Valley, School of Multidisciplinary Sciences (UTRGV)</t>
  </si>
  <si>
    <t>University of Texas, Austin</t>
  </si>
  <si>
    <t>University of Tokyo</t>
  </si>
  <si>
    <t>University of Tokyo, Atmosphere and Oceans Research Institute, Center for International Collaboration</t>
  </si>
  <si>
    <t>University of Virginia</t>
  </si>
  <si>
    <t>University of Washington, Department of Economics (UW)</t>
  </si>
  <si>
    <t>University of Washington, Department of Environmental and Occupational Health Science, School of Public Health (UW)</t>
  </si>
  <si>
    <t>University of Waterloo</t>
  </si>
  <si>
    <t>University of Western Australia</t>
  </si>
  <si>
    <t>University of Wisconsin</t>
  </si>
  <si>
    <t>University Of Wisconsin, Extension (UW)</t>
  </si>
  <si>
    <t>University of Wisconsin, Madison Dept. Civil and Environmental Engineering</t>
  </si>
  <si>
    <t>University of Wisconsin,La Crosse, Dept. of Chemistry and Biochemistry</t>
  </si>
  <si>
    <t>Upper Township</t>
  </si>
  <si>
    <t>US Army Corps of Engineers' Institute of Water Resources (USACE, IWR)</t>
  </si>
  <si>
    <t>US Army Corps of Engineers, Engineering Research and Development Center (USACE, ERDC)</t>
  </si>
  <si>
    <t>US Department of Homeland Security-Office of Infrastructure Protection</t>
  </si>
  <si>
    <t>US Forest Service - Forest Stewardship (Pacific)</t>
  </si>
  <si>
    <t>US Naval Research Lab</t>
  </si>
  <si>
    <t>USDA NRCS Cape May Plant Materials Center</t>
  </si>
  <si>
    <t>USGS Pacific Islands Water Science Center</t>
  </si>
  <si>
    <t>USS Kidd Veteran Museum</t>
  </si>
  <si>
    <t>Vic Ramey</t>
  </si>
  <si>
    <t>Village of Argenta</t>
  </si>
  <si>
    <t>Village of Ontonagon</t>
  </si>
  <si>
    <t>Village of Pentwater</t>
  </si>
  <si>
    <t>Village of Sodus Point, NY</t>
  </si>
  <si>
    <t>Virgin Islands Department of Education</t>
  </si>
  <si>
    <t>Virgin Islands Department of Planning and Natural Resources</t>
  </si>
  <si>
    <t>Virginia Department of Planning and Budget</t>
  </si>
  <si>
    <t>Virginia Institute of Marine Science, College of William and Mary</t>
  </si>
  <si>
    <t>Virginia Master Naturalists</t>
  </si>
  <si>
    <t>Virginia Organizing</t>
  </si>
  <si>
    <t>Virginia Outdoor Writers Association</t>
  </si>
  <si>
    <t>Virginia Oyster Country</t>
  </si>
  <si>
    <t>Volvo Group</t>
  </si>
  <si>
    <t>Vortex Spring Owners</t>
  </si>
  <si>
    <t>W &amp; E Oysters, Inc.</t>
  </si>
  <si>
    <t>WA Department of Natural Resources</t>
  </si>
  <si>
    <t>Wabash County Sheriff's Office</t>
  </si>
  <si>
    <t>Wageningen University</t>
  </si>
  <si>
    <t>Wall Township</t>
  </si>
  <si>
    <t>Walton County</t>
  </si>
  <si>
    <t>Waquoit Bay National Estuarine Research Reserve, Cape Cod Commission</t>
  </si>
  <si>
    <t>Waquoit Bay Natural Estuarine Research Reserve, Cape Cod Commission</t>
  </si>
  <si>
    <t>Ward Melville Hertitage Organization</t>
  </si>
  <si>
    <t>Ward Oyster Company</t>
  </si>
  <si>
    <t>Warren Callis Oyster Farm</t>
  </si>
  <si>
    <t>Washington Department of Ecology</t>
  </si>
  <si>
    <t>Washington State Department of Ecology, Manchester Environmental Laboratories</t>
  </si>
  <si>
    <t>Washington State Deptartment of Revenue</t>
  </si>
  <si>
    <t>Washington State General Fund</t>
  </si>
  <si>
    <t>Washington State Parks Foundation</t>
  </si>
  <si>
    <t>Washington State University</t>
  </si>
  <si>
    <t>Washougal High School</t>
  </si>
  <si>
    <t>Water Resources (USGS)</t>
  </si>
  <si>
    <t>Waterford School District</t>
  </si>
  <si>
    <t>Waterfronts Florida Partnership</t>
  </si>
  <si>
    <t>Water's Edge Aquascaping</t>
  </si>
  <si>
    <t>Wattsburg School District</t>
  </si>
  <si>
    <t>Waukegan Port Authority</t>
  </si>
  <si>
    <t>Wayne County Department of Planning and Development</t>
  </si>
  <si>
    <t>Wayne County, NY</t>
  </si>
  <si>
    <t>Wendell Niegpagen</t>
  </si>
  <si>
    <t>West Florida Regional Planning Council</t>
  </si>
  <si>
    <t>West Lake, LA</t>
  </si>
  <si>
    <t>Westdale Heights Magnet High School</t>
  </si>
  <si>
    <t>Westgate Myrtle Beach Oceanfront Resort</t>
  </si>
  <si>
    <t>Westminster Woods Camp and Conference Center</t>
  </si>
  <si>
    <t>WestRock</t>
  </si>
  <si>
    <t>Whale Pond Watershed Association</t>
  </si>
  <si>
    <t>White House Council on Environmental Quality (WH, CEQ)</t>
  </si>
  <si>
    <t>White House National Ocean Council, Office of Science and Technology Policy (WH, OSTP)</t>
  </si>
  <si>
    <t>Whitestown Police Department</t>
  </si>
  <si>
    <t>WHRO</t>
  </si>
  <si>
    <t>Wildcatch Seafood Products</t>
  </si>
  <si>
    <t>Wildlife Sanctuary of Northwest Florida</t>
  </si>
  <si>
    <t>William and Mary Law School</t>
  </si>
  <si>
    <t>Winous Point Shooting Club</t>
  </si>
  <si>
    <t>Wisconsin Coastal Management Program</t>
  </si>
  <si>
    <t>Wisconsin Waterfowl Association</t>
  </si>
  <si>
    <t>Wise Preservation Planning LLC</t>
  </si>
  <si>
    <t>WISG</t>
  </si>
  <si>
    <t>Woodland Dunes Nature Center and Preserve</t>
  </si>
  <si>
    <t>Woods Hole Aquaculture Program</t>
  </si>
  <si>
    <t>Woods Hole Oceanographic Institution Sea Grant Program</t>
  </si>
  <si>
    <t>World of Fish</t>
  </si>
  <si>
    <t>Wright State Univeristy</t>
  </si>
  <si>
    <t>Yale School of Forestry and Environmental Science</t>
  </si>
  <si>
    <t>Yellow Jug Old Drugs program</t>
  </si>
  <si>
    <t>Zachary, LA</t>
  </si>
  <si>
    <t>100 Resilient Cities</t>
  </si>
  <si>
    <t>1000 Friends Nature Center</t>
  </si>
  <si>
    <t>Adirondack Watershed Institute at Paul Smith's College</t>
  </si>
  <si>
    <t>Agricultural Pest Survey Program (INHS)</t>
  </si>
  <si>
    <t>Ailana Surveying and Geomatics</t>
  </si>
  <si>
    <t>Ala Wai Watershed Partnership</t>
  </si>
  <si>
    <t>All Souls Interfaith Gathering</t>
  </si>
  <si>
    <t>Allegany County Public Schools</t>
  </si>
  <si>
    <t>American Museum of Natural History</t>
  </si>
  <si>
    <t>American Samoa Community College Agriculture, Community and Natural Resources Division</t>
  </si>
  <si>
    <t>American Samoa Environmental Protection Agency</t>
  </si>
  <si>
    <t>American Samoa Power Authority</t>
  </si>
  <si>
    <t>Animal Island Pet Shop</t>
  </si>
  <si>
    <t>Appalachian Forest Heritage Area (AFHA)</t>
  </si>
  <si>
    <t>Aqualand Pets</t>
  </si>
  <si>
    <t>Aquatic Ecosystem Health and Management Society</t>
  </si>
  <si>
    <t>Aquatic Landscape Ecology Lab</t>
  </si>
  <si>
    <t>Aquatic Treasures</t>
  </si>
  <si>
    <t>Ashford School</t>
  </si>
  <si>
    <t>Audobon Naturalist Society</t>
  </si>
  <si>
    <t>Audubon Rhode Island</t>
  </si>
  <si>
    <t>Baltimore City Public Schools</t>
  </si>
  <si>
    <t>Baltimore County Public Schools</t>
  </si>
  <si>
    <t>Baltimore Polytechnic Institute high school</t>
  </si>
  <si>
    <t>Barrier Island Oyster Company</t>
  </si>
  <si>
    <t>Bay Fisheries</t>
  </si>
  <si>
    <t>Big Red's Bait and Tackle</t>
  </si>
  <si>
    <t>Birds and Beasts Pet Shop</t>
  </si>
  <si>
    <t>Bishop Museum</t>
  </si>
  <si>
    <t>Block Island Tourism Council</t>
  </si>
  <si>
    <t>Blue Water Baltimore</t>
  </si>
  <si>
    <t>Bluff City Tackle</t>
  </si>
  <si>
    <t>Bluff Hill Cove Oysters</t>
  </si>
  <si>
    <t>Boondocks Grill and Bait</t>
  </si>
  <si>
    <t>Bouctouche Bay Industries</t>
  </si>
  <si>
    <t>Brazosport College</t>
  </si>
  <si>
    <t>Bushkill Township</t>
  </si>
  <si>
    <t>Calumet County</t>
  </si>
  <si>
    <t>Calvert County, Department of Community Planning and Building</t>
  </si>
  <si>
    <t>Camp Discovery</t>
  </si>
  <si>
    <t>Capitol Green Roofs</t>
  </si>
  <si>
    <t>Cecil County Watershed Stewards Academy</t>
  </si>
  <si>
    <t>Center for Systems Integration and Systainability</t>
  </si>
  <si>
    <t>Chain O' Lakes Sports</t>
  </si>
  <si>
    <t>Change Anacostia Watershed Association to Anacostia Watershed Society</t>
  </si>
  <si>
    <t>Charleston Development Academy</t>
  </si>
  <si>
    <t>Cherry Point Seafood</t>
  </si>
  <si>
    <t>Chessawanock Oyster Company</t>
  </si>
  <si>
    <t>City of Kenosha</t>
  </si>
  <si>
    <t>City of Mequon</t>
  </si>
  <si>
    <t>City of Rock Hill</t>
  </si>
  <si>
    <t>Clinton Bait and Tackle</t>
  </si>
  <si>
    <t>Clinton County Sheriff’s Department</t>
  </si>
  <si>
    <t>Cooksey's Marine Sales and Bait</t>
  </si>
  <si>
    <t>Coon Creek Castaways</t>
  </si>
  <si>
    <t>Corsica River Yacht Club</t>
  </si>
  <si>
    <t>Country Side</t>
  </si>
  <si>
    <t>Crappie Pro Shop</t>
  </si>
  <si>
    <t>Creekview Oyster Farm</t>
  </si>
  <si>
    <t>Daft-McCune Walker, Inc</t>
  </si>
  <si>
    <t>Dan &amp; Neats Live Bait and Tackle</t>
  </si>
  <si>
    <t>Dave's Bait &amp; Tackle</t>
  </si>
  <si>
    <t>Davis &amp; Floyd</t>
  </si>
  <si>
    <t>Deal Island-Chance Volunteer Fire Department</t>
  </si>
  <si>
    <t>Department of Defense Aberdeen Proving Grounds</t>
  </si>
  <si>
    <t>Douglas County</t>
  </si>
  <si>
    <t>Durham University</t>
  </si>
  <si>
    <t>Earthwatch Institute</t>
  </si>
  <si>
    <t>East Coast Molluscan Health Advisory Panel</t>
  </si>
  <si>
    <t>Evanston Park District</t>
  </si>
  <si>
    <t>Fish Planet</t>
  </si>
  <si>
    <t>Florida Keys Community College</t>
  </si>
  <si>
    <t>FlowCam Inc.</t>
  </si>
  <si>
    <t>For Kauai Magazine</t>
  </si>
  <si>
    <t>Fox Valley Humane Society</t>
  </si>
  <si>
    <t>Frank's Real Bait Shop</t>
  </si>
  <si>
    <t>Freeman's Sports</t>
  </si>
  <si>
    <t>Fund for Lake George</t>
  </si>
  <si>
    <t>Galveston Park Board of Trustees</t>
  </si>
  <si>
    <t>Georgia Department of Natural Resources</t>
  </si>
  <si>
    <t>Georgia Pacific</t>
  </si>
  <si>
    <t>Gills Etc</t>
  </si>
  <si>
    <t>Gold Sands Resource Conservation and Development Council Inc</t>
  </si>
  <si>
    <t>Goosepoint Oyster Co., Inc.</t>
  </si>
  <si>
    <t>Green Acres Bait Shop</t>
  </si>
  <si>
    <t>Green Bay Aquarium Society</t>
  </si>
  <si>
    <t>Green Infrastructure Coalition</t>
  </si>
  <si>
    <t>Green Roof Outfitters</t>
  </si>
  <si>
    <t>Green Wave</t>
  </si>
  <si>
    <t>Greensboro Volunteer Fire Company</t>
  </si>
  <si>
    <t>Grice Marine Laboratory</t>
  </si>
  <si>
    <t>Growing Power - Milwaukee, WI and Chicago, IL</t>
  </si>
  <si>
    <t>Gulf of Mexico Research Initiative</t>
  </si>
  <si>
    <t>Gulf Shellfish Institute</t>
  </si>
  <si>
    <t>H. M Terry Company, Inc.</t>
  </si>
  <si>
    <t>Hanover Engineering</t>
  </si>
  <si>
    <t>Hardware and Pets</t>
  </si>
  <si>
    <t>Harford County Public Schools</t>
  </si>
  <si>
    <t>Hawaii Wildlife Management Organization</t>
  </si>
  <si>
    <t>Hawaiian Shellfish LLC</t>
  </si>
  <si>
    <t>Healthy Earth Sarasota, Inc.</t>
  </si>
  <si>
    <t>Henkel's Hook and Arrow</t>
  </si>
  <si>
    <t>Highland Lure and Bait Company</t>
  </si>
  <si>
    <t>Hindley Lawn Care</t>
  </si>
  <si>
    <t>Hoopers Island Aquaculture Company</t>
  </si>
  <si>
    <t>iLandscape</t>
  </si>
  <si>
    <t>Illinois American Fisheries Society</t>
  </si>
  <si>
    <t>In a Half Shell, Maine Aquaculture Association, Maine Aquaculture Innovation Center, Damariscotta River Cruises</t>
  </si>
  <si>
    <t>Insurance Institute of Business and Home Safety</t>
  </si>
  <si>
    <t>Invasive Plant Association of Wisconsin</t>
  </si>
  <si>
    <t>Iolani School</t>
  </si>
  <si>
    <t>IU Health Bloomington Hospital Pharmacy</t>
  </si>
  <si>
    <t>Jackson County Recycling District</t>
  </si>
  <si>
    <t>Jacobsburg Environmental Education Center</t>
  </si>
  <si>
    <t>Jamestown Oyster Company</t>
  </si>
  <si>
    <t>Jerry's Tackle and Guns</t>
  </si>
  <si>
    <t>Jewell School District</t>
  </si>
  <si>
    <t>Julie C. Henry Consulting</t>
  </si>
  <si>
    <t>Just Add Water Bait</t>
  </si>
  <si>
    <t>Kankakee River Trading Post</t>
  </si>
  <si>
    <t>Kenosha Wisconsin Yacht Club</t>
  </si>
  <si>
    <t>Kent County Emergency Services Department</t>
  </si>
  <si>
    <t>Kua?aina Ulu ‘Auamo (KUA)</t>
  </si>
  <si>
    <t>Kualoa Ranch</t>
  </si>
  <si>
    <t>Kuester Management Group</t>
  </si>
  <si>
    <t>Lafayette College</t>
  </si>
  <si>
    <t>Lake Express Ferry</t>
  </si>
  <si>
    <t>Lake George Association</t>
  </si>
  <si>
    <t>Lake Zone Convenience Store</t>
  </si>
  <si>
    <t>Lalakea Loko Wai Hui</t>
  </si>
  <si>
    <t>Lee's Bait and Tackle</t>
  </si>
  <si>
    <t>Little Traverse Bay Band of Odawa Indians</t>
  </si>
  <si>
    <t>Littoral Acoustic Demonstration Center</t>
  </si>
  <si>
    <t>Lusk Creek Bait and Feed</t>
  </si>
  <si>
    <t>Main Street Economics LLC</t>
  </si>
  <si>
    <t>Malama Loko Ea Foundation</t>
  </si>
  <si>
    <t>Market Basket</t>
  </si>
  <si>
    <t>Maryland Natural Heritage Program</t>
  </si>
  <si>
    <t>Maui County Department of Parks and Recreation</t>
  </si>
  <si>
    <t>Maui Huliau Foundation</t>
  </si>
  <si>
    <t>Mauna Kea Soil and Water Conservation District</t>
  </si>
  <si>
    <t>Mendota Police Department</t>
  </si>
  <si>
    <t>Michigan Soybean</t>
  </si>
  <si>
    <t>Michigan State University Extension (MSUE) Agriculture and Agribusiness Institute (AAI)</t>
  </si>
  <si>
    <t>Michigan State University's Institute of Water Research</t>
  </si>
  <si>
    <t>Mid-Carolina High</t>
  </si>
  <si>
    <t>Midwest Invasive Species Council</t>
  </si>
  <si>
    <t>Mike's Tackle World</t>
  </si>
  <si>
    <t>Minnesota Land &amp; Resource Management</t>
  </si>
  <si>
    <t>Mississauga Food Bank</t>
  </si>
  <si>
    <t>Mississippi-Alabama Sea Grant</t>
  </si>
  <si>
    <t>Mississippi-Alabama Sea Grant Co</t>
  </si>
  <si>
    <t>MN Land &amp; Resource Management</t>
  </si>
  <si>
    <t>Moonstone Oysters</t>
  </si>
  <si>
    <t>Morehead Planetarium</t>
  </si>
  <si>
    <t>National Cooperative Research Program (DOC, NOAA, OST)</t>
  </si>
  <si>
    <t>National Fish and Seafood</t>
  </si>
  <si>
    <t>National Water Center (NWC)</t>
  </si>
  <si>
    <t>National Weather Service Brownsville/Rio Grande Valley Station</t>
  </si>
  <si>
    <t>National Weather Service Corpus Christi Station</t>
  </si>
  <si>
    <t>National Weather Service Houston/Galveston Station</t>
  </si>
  <si>
    <t>New Hampshire Green SnowPro</t>
  </si>
  <si>
    <t>New Jersey Aquaculture Association</t>
  </si>
  <si>
    <t>New Jersey Aquatic Resources Education</t>
  </si>
  <si>
    <t>New York State Department of Conservation (NY DEC)</t>
  </si>
  <si>
    <t>NMFS, Massachusetts Division of Marine Fisheries</t>
  </si>
  <si>
    <t>NOAA Chesapeake Bay Office</t>
  </si>
  <si>
    <t>NOAA Fisheries, CA Dept Fish and Wildlife, The Nature Conservancy</t>
  </si>
  <si>
    <t>Northwestern Michigan College</t>
  </si>
  <si>
    <t>Ocean Tracking Network</t>
  </si>
  <si>
    <t>Oceanit</t>
  </si>
  <si>
    <t>Ol' Joe's Bait and Tackle</t>
  </si>
  <si>
    <t>Oregon Cascades West Council of Governments</t>
  </si>
  <si>
    <t>Oregon Forest Resource Institute (OFRI)</t>
  </si>
  <si>
    <t>Oregon Ocean Science Trust</t>
  </si>
  <si>
    <t>Orion Planning and Design LLC</t>
  </si>
  <si>
    <t>Oyster South</t>
  </si>
  <si>
    <t>Palmetto Store</t>
  </si>
  <si>
    <t>Pana Bait Company</t>
  </si>
  <si>
    <t>Parker School</t>
  </si>
  <si>
    <t>PCSGA</t>
  </si>
  <si>
    <t>Plantscapes</t>
  </si>
  <si>
    <t>Plum Grove Estates Resident Homeowners Association</t>
  </si>
  <si>
    <t>Potomac Highlands Cooperative Weed and Pest Management Area (PHCWPMA)</t>
  </si>
  <si>
    <t>Premium Oceanic</t>
  </si>
  <si>
    <t>Prince George HOA</t>
  </si>
  <si>
    <t>Queen Emma Land Company</t>
  </si>
  <si>
    <t>Restore America's Estuaries</t>
  </si>
  <si>
    <t>Restore Rock Creek</t>
  </si>
  <si>
    <t>Rhode Island Building Commission</t>
  </si>
  <si>
    <t>Rhode Island Commerce Corporation</t>
  </si>
  <si>
    <t>Rhode Island Experimental Program to Stimulate Competitive Research (EPSCoR)</t>
  </si>
  <si>
    <t>Ricefields HOA</t>
  </si>
  <si>
    <t>Riverence</t>
  </si>
  <si>
    <t>Riverside Bait and Tackle</t>
  </si>
  <si>
    <t>Ron's Bait and Tackle</t>
  </si>
  <si>
    <t>Rush County Sheriff’s Department</t>
  </si>
  <si>
    <t>Salt Water Farms</t>
  </si>
  <si>
    <t>Savage River Watershed Association</t>
  </si>
  <si>
    <t>Schaffer Green Houses</t>
  </si>
  <si>
    <t>Schoolcraft College</t>
  </si>
  <si>
    <t>Sea Escapes</t>
  </si>
  <si>
    <t>Sea Island Oyster Company</t>
  </si>
  <si>
    <t>Seafood Industry Research Fund</t>
  </si>
  <si>
    <t>Sewee Outpost</t>
  </si>
  <si>
    <t>Shady Creek</t>
  </si>
  <si>
    <t>Sheboygan Chamber of Commerce</t>
  </si>
  <si>
    <t>Snow and Ice Management Association</t>
  </si>
  <si>
    <t>Spillway Motel &amp; Bait Shop</t>
  </si>
  <si>
    <t>Steele County Minnesota</t>
  </si>
  <si>
    <t>Steve the Snake Man</t>
  </si>
  <si>
    <t>Storrs Friends Meeting House in Mansfield</t>
  </si>
  <si>
    <t>Suffolk County Community College</t>
  </si>
  <si>
    <t>SUNY Plattsburgh</t>
  </si>
  <si>
    <t>Surfrider Foundation, Hawaii Island Chapter</t>
  </si>
  <si>
    <t>T &amp; C Anglers and Antlers</t>
  </si>
  <si>
    <t>Tackle &amp; More LLC</t>
  </si>
  <si>
    <t>The Anglers Outlet</t>
  </si>
  <si>
    <t>The Edistonian</t>
  </si>
  <si>
    <t>The Greene School</t>
  </si>
  <si>
    <t>The Park HOA</t>
  </si>
  <si>
    <t>The Potomac Electric Power Company (PEPCO)</t>
  </si>
  <si>
    <t>The Pulse Team</t>
  </si>
  <si>
    <t>The Salmon Stop West</t>
  </si>
  <si>
    <t>Tom's Bait Shop</t>
  </si>
  <si>
    <t>Town of Clover</t>
  </si>
  <si>
    <t>Town of Fulton</t>
  </si>
  <si>
    <t>Town of Old Lyme CT</t>
  </si>
  <si>
    <t>Triangle Sport and Marine</t>
  </si>
  <si>
    <t>Tye-Dyed Iguana</t>
  </si>
  <si>
    <t>U.S. Food and Drug Administration</t>
  </si>
  <si>
    <t>UConn Center for Environmental Sciences &amp; Engineering</t>
  </si>
  <si>
    <t>University o</t>
  </si>
  <si>
    <t>University of Colorado School of Medicine</t>
  </si>
  <si>
    <t>University of Delaware Center for Carbon Free Power Integration</t>
  </si>
  <si>
    <t>University of Gothenburg, Sweden</t>
  </si>
  <si>
    <t>University of Hawaii Hilo</t>
  </si>
  <si>
    <t>University of Hawaii Sea Level Center</t>
  </si>
  <si>
    <t>University of Illinois’s American Fisheries Society Club</t>
  </si>
  <si>
    <t>University of Maryland, Earth System Science Interdisciplinary Center (ESSIC)</t>
  </si>
  <si>
    <t>University of Massachusetts Sustainable Adaptive Gradients in the Coastal Environment</t>
  </si>
  <si>
    <t>University of Michigan (UM), Michigan Sea Grant College Program</t>
  </si>
  <si>
    <t>University of Wisconsin-Milwaukee School of Freshwater Sciences</t>
  </si>
  <si>
    <t>Upper Sugar River Watershed Alliance</t>
  </si>
  <si>
    <t>Uppsala University, Sweden</t>
  </si>
  <si>
    <t>Village of Mount Pleasant</t>
  </si>
  <si>
    <t>Village of Whitefish Bay</t>
  </si>
  <si>
    <t>Volunteer Lakes Management Program (IL EPA)</t>
  </si>
  <si>
    <t>Waikiki Beach Special Improvement District Association</t>
  </si>
  <si>
    <t>Waimea Center</t>
  </si>
  <si>
    <t>Waimea Outdoor Circle</t>
  </si>
  <si>
    <t>Waimea Trails and Greenways</t>
  </si>
  <si>
    <t>Warrick County Sheriff’s Department</t>
  </si>
  <si>
    <t>Washington County Land and Water Department</t>
  </si>
  <si>
    <t>Water Werks</t>
  </si>
  <si>
    <t>Watts Branch Watershed Alliance</t>
  </si>
  <si>
    <t>Waukesha County Land and Water Department</t>
  </si>
  <si>
    <t>Weather-Ready Nation</t>
  </si>
  <si>
    <t>West Virginia Conservation Agency (WVCA)</t>
  </si>
  <si>
    <t>West Virginia Department of Agriculture (WVDA)</t>
  </si>
  <si>
    <t>West Virginia Department of Environmental Protection (WVDEP)</t>
  </si>
  <si>
    <t>West Virginia Division of Forestry (WVDF)</t>
  </si>
  <si>
    <t>West Virginia Division of Highways (WVDOH)</t>
  </si>
  <si>
    <t>West Virginia Garden Clubs (WVGC)</t>
  </si>
  <si>
    <t>West Virginia Invasive Species Working Group (WVISWG)</t>
  </si>
  <si>
    <t>West Virginia Native Plant Society (WNPS)</t>
  </si>
  <si>
    <t>West Virginia Nursery and Landscape Association (WVNLA)</t>
  </si>
  <si>
    <t>West Virginia Rivers Coalition</t>
  </si>
  <si>
    <t>West Virginia University Extension (WVU)</t>
  </si>
  <si>
    <t>Whiteland Police Department</t>
  </si>
  <si>
    <t>Will County Forest Preserve District National Marine Manufacturers Association</t>
  </si>
  <si>
    <t>Winding Creek Nursery and Garden Center INC</t>
  </si>
  <si>
    <t>Woman's Seamen's Friends Society of Connecticut</t>
  </si>
  <si>
    <t>World Pet Association</t>
  </si>
  <si>
    <t>YSI, Inc.</t>
  </si>
  <si>
    <t>Zeigler Bait and Feed</t>
  </si>
  <si>
    <t>Why?</t>
  </si>
  <si>
    <t>SELECT READINESS LEVELS</t>
  </si>
  <si>
    <t xml:space="preserve">READINESS LEVELS: </t>
  </si>
  <si>
    <t>Pg</t>
  </si>
  <si>
    <t>TRL</t>
  </si>
  <si>
    <t>E12</t>
  </si>
  <si>
    <r>
      <t xml:space="preserve">RL 2: </t>
    </r>
    <r>
      <rPr>
        <b/>
        <sz val="12.1"/>
        <color theme="1"/>
        <rFont val="Calibri"/>
        <family val="2"/>
        <scheme val="minor"/>
      </rPr>
      <t>Applied researc</t>
    </r>
    <r>
      <rPr>
        <sz val="12.1"/>
        <color theme="1"/>
        <rFont val="Calibri"/>
        <family val="2"/>
        <scheme val="minor"/>
      </rPr>
      <t>h: original investigation undertaken in order to acquire new knowledge. It is, however, directed primarily towards a specific, practical aim or objective. Applied research is undertaken either to determine possible uses for the findings of basic research or to determine new methods or ways of achieving specific and predetermined objectives (OECD, 2015).</t>
    </r>
  </si>
  <si>
    <r>
      <t xml:space="preserve">RL 3: </t>
    </r>
    <r>
      <rPr>
        <b/>
        <sz val="12.1"/>
        <color theme="1"/>
        <rFont val="Calibri"/>
        <family val="2"/>
        <scheme val="minor"/>
      </rPr>
      <t>Proof-of-concept</t>
    </r>
    <r>
      <rPr>
        <sz val="12.1"/>
        <color theme="1"/>
        <rFont val="Calibri"/>
        <family val="2"/>
        <scheme val="minor"/>
      </rPr>
      <t xml:space="preserve"> for system, process, product, service or tool; this can be considered an early phase of experimental development; feasibility studies may be included;</t>
    </r>
  </si>
  <si>
    <r>
      <t xml:space="preserve">RL 4: </t>
    </r>
    <r>
      <rPr>
        <b/>
        <sz val="12.1"/>
        <color theme="1"/>
        <rFont val="Calibri"/>
        <family val="2"/>
        <scheme val="minor"/>
      </rPr>
      <t>Successful evaluation of system, subsystem, process, product, service or tool in laboratory or other experimental environment</t>
    </r>
    <r>
      <rPr>
        <sz val="12.1"/>
        <color theme="1"/>
        <rFont val="Calibri"/>
        <family val="2"/>
        <scheme val="minor"/>
      </rPr>
      <t>; this can be considered an intermediate phase of development;</t>
    </r>
  </si>
  <si>
    <r>
      <t xml:space="preserve">RL 5: </t>
    </r>
    <r>
      <rPr>
        <b/>
        <sz val="12.1"/>
        <color theme="1"/>
        <rFont val="Calibri"/>
        <family val="2"/>
        <scheme val="minor"/>
      </rPr>
      <t>Successful evaluation of system, subsystem process, product, service or tool in relevant environment</t>
    </r>
    <r>
      <rPr>
        <sz val="12.1"/>
        <color theme="1"/>
        <rFont val="Calibri"/>
        <family val="2"/>
        <scheme val="minor"/>
      </rPr>
      <t xml:space="preserve"> through testing and prototyping; this can be considered the final stage of development before demonstration begins;</t>
    </r>
  </si>
  <si>
    <r>
      <t xml:space="preserve">RL 6: </t>
    </r>
    <r>
      <rPr>
        <b/>
        <sz val="12.1"/>
        <color theme="1"/>
        <rFont val="Calibri"/>
        <family val="2"/>
        <scheme val="minor"/>
      </rPr>
      <t>Demonstration of prototype system, subsystem, process, product, service or tool in relevant or test environment</t>
    </r>
    <r>
      <rPr>
        <sz val="12.1"/>
        <color theme="1"/>
        <rFont val="Calibri"/>
        <family val="2"/>
        <scheme val="minor"/>
      </rPr>
      <t xml:space="preserve"> (potential demonstrated);</t>
    </r>
  </si>
  <si>
    <r>
      <t>RL 7:</t>
    </r>
    <r>
      <rPr>
        <b/>
        <sz val="12.1"/>
        <color theme="1"/>
        <rFont val="Calibri"/>
        <family val="2"/>
        <scheme val="minor"/>
      </rPr>
      <t xml:space="preserve"> Prototype system, process, product, service or tool demonstrated in an operational or other relevant environment</t>
    </r>
    <r>
      <rPr>
        <sz val="12.1"/>
        <color theme="1"/>
        <rFont val="Calibri"/>
        <family val="2"/>
        <scheme val="minor"/>
      </rPr>
      <t xml:space="preserve"> (functionality demonstrated in near-real world environment; subsystem components fully integrated into system).</t>
    </r>
  </si>
  <si>
    <r>
      <t xml:space="preserve">RL 8: </t>
    </r>
    <r>
      <rPr>
        <b/>
        <sz val="12.1"/>
        <color theme="1"/>
        <rFont val="Calibri"/>
        <family val="2"/>
        <scheme val="minor"/>
      </rPr>
      <t>Finalized system, process, product, service or tool tested, and shown to operate or function as expected within user's environment</t>
    </r>
    <r>
      <rPr>
        <sz val="12.1"/>
        <color theme="1"/>
        <rFont val="Calibri"/>
        <family val="2"/>
        <scheme val="minor"/>
      </rPr>
      <t>; user training and documentation completed; operator or user approval given;</t>
    </r>
  </si>
  <si>
    <r>
      <t xml:space="preserve">RL 9: </t>
    </r>
    <r>
      <rPr>
        <b/>
        <sz val="12.1"/>
        <color theme="1"/>
        <rFont val="Calibri"/>
        <family val="2"/>
        <scheme val="minor"/>
      </rPr>
      <t>System, process, product, service or tool deployed and used routinely</t>
    </r>
    <r>
      <rPr>
        <sz val="12.1"/>
        <color theme="1"/>
        <rFont val="Calibri"/>
        <family val="2"/>
        <scheme val="minor"/>
      </rPr>
      <t>.</t>
    </r>
  </si>
  <si>
    <r>
      <t xml:space="preserve">RL 1: </t>
    </r>
    <r>
      <rPr>
        <b/>
        <sz val="12"/>
        <color theme="1"/>
        <rFont val="Calibri"/>
        <family val="2"/>
        <scheme val="minor"/>
      </rPr>
      <t>Basic research</t>
    </r>
    <r>
      <rPr>
        <sz val="12"/>
        <color theme="1"/>
        <rFont val="Calibri"/>
        <family val="2"/>
        <scheme val="minor"/>
      </rPr>
      <t>: experimental or theoretical work undertaken primarily to acquire new knowledge of the underlying foundations of phenomena and observable facts, without any particular application or use in view. Basic research can be oriented or directed towards some broad fields of general interest, with the explicit goal of a range of future applications (OECD, 2015);</t>
    </r>
  </si>
  <si>
    <r>
      <t xml:space="preserve">Select </t>
    </r>
    <r>
      <rPr>
        <i/>
        <sz val="12"/>
        <color indexed="8"/>
        <rFont val="Calibri"/>
        <family val="2"/>
      </rPr>
      <t>one</t>
    </r>
    <r>
      <rPr>
        <sz val="12"/>
        <color indexed="8"/>
        <rFont val="Calibri"/>
        <family val="2"/>
      </rPr>
      <t xml:space="preserve"> classification code (single-click on that cell)</t>
    </r>
  </si>
  <si>
    <t xml:space="preserve">selected: </t>
  </si>
  <si>
    <t>Alaska Sea Grant Strategic Plan 2018-2021</t>
  </si>
  <si>
    <t>California Sea Grant Strategic Plan 2018-2021</t>
  </si>
  <si>
    <t>Resilient Coastal Communities and Economies</t>
  </si>
  <si>
    <t>Coastal Ecosystems and Watersheds</t>
  </si>
  <si>
    <t>Connecticut Sea Grant Strategic Plan 2018-2021</t>
  </si>
  <si>
    <t>Fisheries and Aquaculture</t>
  </si>
  <si>
    <t>Healthy Coastal Ecosystem (HCE)</t>
  </si>
  <si>
    <t>Delaware Sea Grant: Strategic Plan (2018-2021)</t>
  </si>
  <si>
    <t>Resilient Communities &amp; Economies (RCE)</t>
  </si>
  <si>
    <t>Sustainable Fisheries and Aquaculture (SFA)</t>
  </si>
  <si>
    <t>Environmental Literacy and Workforce Development (ELWD)</t>
  </si>
  <si>
    <t>Healthy Coastal Environments</t>
  </si>
  <si>
    <t>Florida Sea Grant College Program: Strategic Plan 2018-2021</t>
  </si>
  <si>
    <t>Environment Literacy and Workforce Development</t>
  </si>
  <si>
    <t>The Georgia Sea Grant College Program Strategic Plan 2018-2021</t>
  </si>
  <si>
    <t>University of Guam Sea Grant Strategic Plan 2018-2021</t>
  </si>
  <si>
    <t>University of Hawaii Sea Grant College Program 2018-2021 Strategic Plan</t>
  </si>
  <si>
    <t>Illinois-Indiana Sea Grant Strategic Plan 2018-2021</t>
  </si>
  <si>
    <t>Louisiana Sea Grant Strategic Plan 2018-2021</t>
  </si>
  <si>
    <t>National Sea Grant Law Center: 2018-2021 Strategic Plan</t>
  </si>
  <si>
    <t>Cross-cutting Programming</t>
  </si>
  <si>
    <t>Lake Champlain Sea Grant 2018-2021</t>
  </si>
  <si>
    <t>Science Serving Maryland's Coasts, Maryland Sea Grant: Strategic Plan 2018-2021</t>
  </si>
  <si>
    <t>Maine Sea Grant Strategic Plan: Marine Science for Maine People in a Time of Rapid Change</t>
  </si>
  <si>
    <t>Michigan Sea Grant Strategic Plan 2018-2021</t>
  </si>
  <si>
    <t>MIT Sea Grant Strategic Plan 2018-2021</t>
  </si>
  <si>
    <t>MN Sea Grant Strategic Plan 2018-2021</t>
  </si>
  <si>
    <t>Mississippi-Alabama Sea Grant Consortium 2018-21 Strategic Plan</t>
  </si>
  <si>
    <t>2018-2021 North Carolina Sea Grant College Program Strategic Plan</t>
  </si>
  <si>
    <t>New Hampshire Sea Grant Strategic Plan 2018-2021</t>
  </si>
  <si>
    <t xml:space="preserve">Healthy Coastal Ecosystems (HCE)           </t>
  </si>
  <si>
    <t>NEW JERSEY SEA GRANT CONSORTIUM - STRATEGIC PLAN 2018-2021</t>
  </si>
  <si>
    <t>Resilient Communities and Economies (RCE)</t>
  </si>
  <si>
    <t>Healthy New York Coastal Ecosystems</t>
  </si>
  <si>
    <t>New York Sea Grant 2018-2021 Strategic Plan</t>
  </si>
  <si>
    <t>Sustainable New York Fisheries, Aquaculture and Seafood Businesses</t>
  </si>
  <si>
    <t>Environmental Literacy &amp; Workforce Development in New York</t>
  </si>
  <si>
    <t>Ohio Sea Grant College Program: Strategic Plan 2018-2021</t>
  </si>
  <si>
    <t>Ecological, social, and economic aspects of coastal development</t>
  </si>
  <si>
    <t>Oregon Sea Grant Strategic Plan:  2018-2021</t>
  </si>
  <si>
    <t>Adaptation to acute or chronic hazards</t>
  </si>
  <si>
    <t>Adaptation to acute and chronic hazards</t>
  </si>
  <si>
    <t>Human and natural dimensions of coastal and marine fisheries</t>
  </si>
  <si>
    <t>Cultural beliefs, learning, and valuation of coastal and marine issues</t>
  </si>
  <si>
    <t>Pennsylvania Sea Grant 2018-21 Strategic Plan</t>
  </si>
  <si>
    <t>Healthy Ecosystems and Habitats</t>
  </si>
  <si>
    <t>Puerto Rico Sea Grant Strategic Plan 2018-2021</t>
  </si>
  <si>
    <t>Rhode Island Sea Grant Strategic Plan 2018 - 2021</t>
  </si>
  <si>
    <t>The Changing Face of Coastal South Carolina:  Building a Resilient Future</t>
  </si>
  <si>
    <t>Weather and Climate Resilience</t>
  </si>
  <si>
    <t>Texas Sea Grant College Program Strategic Plan 2018-2021</t>
  </si>
  <si>
    <t>STEM Education and Workforce Development</t>
  </si>
  <si>
    <t>University of Southern California Sea Grant Strategic Plan 2018 - 2021</t>
  </si>
  <si>
    <t>Virginia Sea Grant Strategic Plan: 2018-2021</t>
  </si>
  <si>
    <t>Washington Sea Grant 2018-2022 Strategic Plan</t>
  </si>
  <si>
    <t>Woods Hole Sea Grant in the 21st Century: Issues, Opportunities and Action for Massachusetts 2018-2021</t>
  </si>
  <si>
    <t>2018-21 Strategic Plan University of Wisconsin Sea Grant College Program</t>
  </si>
  <si>
    <t>&lt;-- change to 2014 to see earlier focus areas</t>
  </si>
  <si>
    <r>
      <t xml:space="preserve">Click
the
checkbox
</t>
    </r>
    <r>
      <rPr>
        <sz val="11"/>
        <color theme="1"/>
        <rFont val="Wingdings"/>
        <charset val="2"/>
      </rPr>
      <t>â</t>
    </r>
  </si>
  <si>
    <r>
      <rPr>
        <b/>
        <sz val="11"/>
        <color theme="1"/>
        <rFont val="Calibri"/>
        <family val="2"/>
        <scheme val="minor"/>
      </rPr>
      <t>RESEARCH PROJECTS</t>
    </r>
    <r>
      <rPr>
        <sz val="11"/>
        <color theme="1"/>
        <rFont val="Calibri"/>
        <family val="2"/>
        <scheme val="minor"/>
      </rPr>
      <t xml:space="preserve">: Please use the checkboxes to select </t>
    </r>
    <r>
      <rPr>
        <i/>
        <sz val="11"/>
        <color theme="1"/>
        <rFont val="Calibri"/>
        <family val="2"/>
        <scheme val="minor"/>
      </rPr>
      <t>all</t>
    </r>
    <r>
      <rPr>
        <sz val="11"/>
        <color theme="1"/>
        <rFont val="Calibri"/>
        <family val="2"/>
        <scheme val="minor"/>
      </rPr>
      <t xml:space="preserve"> of the Readiness Levels that describe components of your project. 
After you have selected the appropriate Readiness Levels, click on "</t>
    </r>
    <r>
      <rPr>
        <b/>
        <sz val="11"/>
        <color theme="1"/>
        <rFont val="Calibri"/>
        <family val="2"/>
        <scheme val="minor"/>
      </rPr>
      <t>Return</t>
    </r>
    <r>
      <rPr>
        <sz val="11"/>
        <color theme="1"/>
        <rFont val="Calibri"/>
        <family val="2"/>
        <scheme val="minor"/>
      </rPr>
      <t>". Click on "</t>
    </r>
    <r>
      <rPr>
        <b/>
        <sz val="11"/>
        <color theme="1"/>
        <rFont val="Calibri"/>
        <family val="2"/>
        <scheme val="minor"/>
      </rPr>
      <t>Cancel</t>
    </r>
    <r>
      <rPr>
        <sz val="11"/>
        <color theme="1"/>
        <rFont val="Calibri"/>
        <family val="2"/>
        <scheme val="minor"/>
      </rPr>
      <t xml:space="preserve">" to return without assigning any levels,
</t>
    </r>
    <r>
      <rPr>
        <b/>
        <sz val="11"/>
        <color theme="1"/>
        <rFont val="Calibri"/>
        <family val="2"/>
        <scheme val="minor"/>
      </rPr>
      <t>NON-RESEARCH PROJECT</t>
    </r>
    <r>
      <rPr>
        <sz val="11"/>
        <color theme="1"/>
        <rFont val="Calibri"/>
        <family val="2"/>
        <scheme val="minor"/>
      </rPr>
      <t>S: No action is needed. Click "</t>
    </r>
    <r>
      <rPr>
        <b/>
        <sz val="11"/>
        <color theme="1"/>
        <rFont val="Calibri"/>
        <family val="2"/>
        <scheme val="minor"/>
      </rPr>
      <t>Cancel</t>
    </r>
    <r>
      <rPr>
        <sz val="11"/>
        <color theme="1"/>
        <rFont val="Calibri"/>
        <family val="2"/>
        <scheme val="minor"/>
      </rPr>
      <t>"</t>
    </r>
  </si>
  <si>
    <t>4Cs Breeding Technologies, Inc.</t>
  </si>
  <si>
    <t>A La Carte Specialty Foods</t>
  </si>
  <si>
    <t>Abbeville Harbor and Terminal</t>
  </si>
  <si>
    <t>Acadia Harvests Inc (Chris Heinig)</t>
  </si>
  <si>
    <t>Accomack County, Board of Supervisors</t>
  </si>
  <si>
    <t>Adiuvans Family Foundation</t>
  </si>
  <si>
    <t>Adventure Productions, Inc., Baltimore, MD</t>
  </si>
  <si>
    <t>Agnew::Beck Consulting</t>
  </si>
  <si>
    <t>Ajinomoto North America</t>
  </si>
  <si>
    <t>Alabama A&amp;M University</t>
  </si>
  <si>
    <t>Alaska Division of Geological and Geophysical Surveys</t>
  </si>
  <si>
    <t>Alaska Division of Investments</t>
  </si>
  <si>
    <t>Alaska Division of Public Health</t>
  </si>
  <si>
    <t>Alaska Health and Social Services</t>
  </si>
  <si>
    <t>Alaska Native Fund</t>
  </si>
  <si>
    <t>Alaska Natural Resources and Outdoor Education</t>
  </si>
  <si>
    <t>Alaska Veterinary Pathology Services</t>
  </si>
  <si>
    <t>Aleut Community of St. Paul Island</t>
  </si>
  <si>
    <t>Alewife Harvesters of Maine</t>
  </si>
  <si>
    <t>Alfred P. Sloan Foundation</t>
  </si>
  <si>
    <t>Alliance for Regional Collaboratives for Climate Adaptation</t>
  </si>
  <si>
    <t>AltaSea at the Port of Los Angeles</t>
  </si>
  <si>
    <t>Alutiiq Tribe of Old Harbor</t>
  </si>
  <si>
    <t>Alward Institute for Collaborative Science</t>
  </si>
  <si>
    <t>American Bar Association Section of Environment, Energy, and Resources</t>
  </si>
  <si>
    <t>American Chestnut Foundation</t>
  </si>
  <si>
    <t>American Samoa EMS</t>
  </si>
  <si>
    <t>American Samoa Marine Patrol</t>
  </si>
  <si>
    <t>American Samoa Marine Sanctuaries Dive Drill Response</t>
  </si>
  <si>
    <t>Amigos de Bolsa Chica</t>
  </si>
  <si>
    <t>Anchor QEA</t>
  </si>
  <si>
    <t>Anchorage Park Foundation</t>
  </si>
  <si>
    <t>Anchorage School District STEM Department and Business Partners Program</t>
  </si>
  <si>
    <t>Anchorage Waterways Council</t>
  </si>
  <si>
    <t>Andrew S. McGinty</t>
  </si>
  <si>
    <t>Animal Health Centre</t>
  </si>
  <si>
    <t>Apalachicola National Estuarine Research Reserve (US DOC, NOAA, NOS, NERRS)</t>
  </si>
  <si>
    <t>Aquaculture Innovation Center</t>
  </si>
  <si>
    <t>Aquamarine Adventures</t>
  </si>
  <si>
    <t>Ardis DeFreece (artist)</t>
  </si>
  <si>
    <t>Arielle Oyster Co</t>
  </si>
  <si>
    <t>Art Works</t>
  </si>
  <si>
    <t>Associated Press</t>
  </si>
  <si>
    <t>Association for the Sciences of Limnology and Oceanography</t>
  </si>
  <si>
    <t>Association of State Floodplain Managers</t>
  </si>
  <si>
    <t>Atkinson Center for a Sustainable Future at Cornell University</t>
  </si>
  <si>
    <t>Atlantic Capes Seafood</t>
  </si>
  <si>
    <t>Atlantic Enterprises, LLC</t>
  </si>
  <si>
    <t>Atlantic Salmon Federaltion</t>
  </si>
  <si>
    <t>Atoll Marine Aquaculture</t>
  </si>
  <si>
    <t>Audubon Nature Institute GULF Program</t>
  </si>
  <si>
    <t>Balderson</t>
  </si>
  <si>
    <t>Baltimore County</t>
  </si>
  <si>
    <t>Baltimore Office of Sustainability</t>
  </si>
  <si>
    <t>Bandon High School</t>
  </si>
  <si>
    <t>Barnhill Fisheries, Inc.</t>
  </si>
  <si>
    <t>Bartholomew County Parks and Recreation Board</t>
  </si>
  <si>
    <t>Barton &amp; Loguidice, D.P.A</t>
  </si>
  <si>
    <t>Baton Rouge Center for Visual and Performing Arts</t>
  </si>
  <si>
    <t>Bay Area Climate &amp; Energy Resilience Project</t>
  </si>
  <si>
    <t>Bay Area Regional Collaborative</t>
  </si>
  <si>
    <t>Bay Watch Oyster Seeds</t>
  </si>
  <si>
    <t>Beaufort Wine and Food Festival</t>
  </si>
  <si>
    <t>Beechtree Homeowners Association</t>
  </si>
  <si>
    <t>Bill Avery Bill Avery, Bill Avery's Quality Bay Clams</t>
  </si>
  <si>
    <t>Bill Peterson (artist)</t>
  </si>
  <si>
    <t>Binghamton University</t>
  </si>
  <si>
    <t>Bit &amp; Grain</t>
  </si>
  <si>
    <t>Blue Urchin/Wesley Shaw</t>
  </si>
  <si>
    <t>Boating Education and Rescue</t>
  </si>
  <si>
    <t>Borough of Rumson</t>
  </si>
  <si>
    <t>Bowie State University</t>
  </si>
  <si>
    <t>Bradford Bay Farms / Mid-Atlantic AquaTech, LLC</t>
  </si>
  <si>
    <t>Bravo Medical Magnet High School</t>
  </si>
  <si>
    <t>Brazilian Ministry of Fisheries and Aquaculture</t>
  </si>
  <si>
    <t>Brazilian Ministry of the Environment</t>
  </si>
  <si>
    <t>Breakaway Adventures</t>
  </si>
  <si>
    <t>BRECs Baton Rouge Zoo</t>
  </si>
  <si>
    <t>BRECs Bluebonnet Swamp Nature Center</t>
  </si>
  <si>
    <t>BRECs Conservation Department</t>
  </si>
  <si>
    <t>Bridge Marinas</t>
  </si>
  <si>
    <t>Broadwater Seafood</t>
  </si>
  <si>
    <t>Brooklyn Marine STEM Education Alliance</t>
  </si>
  <si>
    <t>Bruce Koike (artist)</t>
  </si>
  <si>
    <t>Bucknell University</t>
  </si>
  <si>
    <t>Bulls Bay Chamber of Commerce</t>
  </si>
  <si>
    <t>Bumble Bee Seafood</t>
  </si>
  <si>
    <t>Cachuma Lake Recreation Area, County of Santa Barbara</t>
  </si>
  <si>
    <t>California Artificial Reef Enhancement Program</t>
  </si>
  <si>
    <t>California Council on Science and Technology</t>
  </si>
  <si>
    <t>California Department of Industrial Relations, Division of Apprenticeship Standards</t>
  </si>
  <si>
    <t>California Naturalists</t>
  </si>
  <si>
    <t>Calleguas Municipal Water District</t>
  </si>
  <si>
    <t>Cameron Parish Police Jury</t>
  </si>
  <si>
    <t>Cameron Parish Port, Harbor and Terminal District</t>
  </si>
  <si>
    <t>Camp Salmen, St. Tammany Parish, Louisiana</t>
  </si>
  <si>
    <t>Cape Fear Public Utility Authority</t>
  </si>
  <si>
    <t>Cape May Bird Observatory</t>
  </si>
  <si>
    <t>Cape Seafood</t>
  </si>
  <si>
    <t>Capital City and Lake Murray Country Tourism Region</t>
  </si>
  <si>
    <t>Capitol Region Watershed District</t>
  </si>
  <si>
    <t>CareerSource Brevard</t>
  </si>
  <si>
    <t>Carolina AquaGyn (Craig Sullivan)</t>
  </si>
  <si>
    <t>Carteret Community College Aquaculture Program</t>
  </si>
  <si>
    <t>CARTHE- CONSORTIUM FOR ADVANCED RESEARCH ON TRANSPORT OF HYDROCARBON IN THE ENVIRONMENT</t>
  </si>
  <si>
    <t>Catch Modern Seafood Cuisine (Keith Rhodes)</t>
  </si>
  <si>
    <t>Catherine Kolnaski Magnet School, Groton CT</t>
  </si>
  <si>
    <t>Center for Coastal Resources Management</t>
  </si>
  <si>
    <t>Center for Environment, Fisheries, and Aquaculture Science</t>
  </si>
  <si>
    <t>Center for Human and Earth Restoration</t>
  </si>
  <si>
    <t>Central Bering Sea Fishermen's Association</t>
  </si>
  <si>
    <t>Cetacean Marine</t>
  </si>
  <si>
    <t>CH2M Construction</t>
  </si>
  <si>
    <t>Chadwick Seafood</t>
  </si>
  <si>
    <t>Chagrin River Watershed Partners, Inc</t>
  </si>
  <si>
    <t>Charleston Resilience Network</t>
  </si>
  <si>
    <t>Charlottesville Area Community Foundation</t>
  </si>
  <si>
    <t>Chautauqua School Center for Great Lakes Literacy</t>
  </si>
  <si>
    <t>Chesapeake Bay Funders Network</t>
  </si>
  <si>
    <t>Chesapeake Bay Industries Association</t>
  </si>
  <si>
    <t>Chester Education Foundation</t>
  </si>
  <si>
    <t>Chester High School</t>
  </si>
  <si>
    <t>Chester Ridley Crum Watersheds Association</t>
  </si>
  <si>
    <t>Chico Mendes Institute for Biodiversity Conservation</t>
  </si>
  <si>
    <t>Chowan University</t>
  </si>
  <si>
    <t>Chugach School District</t>
  </si>
  <si>
    <t>ChukoTINRO</t>
  </si>
  <si>
    <t>Cindy Lippincott (artist)</t>
  </si>
  <si>
    <t>City and County of Honolulu Department of Facilities Maintenance</t>
  </si>
  <si>
    <t>City of Carlsbad</t>
  </si>
  <si>
    <t>City of Cleveland Office of Sustainability</t>
  </si>
  <si>
    <t>City of Cordova</t>
  </si>
  <si>
    <t>City of Del Mar</t>
  </si>
  <si>
    <t>City of Dillingham</t>
  </si>
  <si>
    <t>City of Dillingham School District</t>
  </si>
  <si>
    <t>City of Evanston, IL</t>
  </si>
  <si>
    <t>City of Ft. Lauderdale</t>
  </si>
  <si>
    <t>City of Hobart, IN</t>
  </si>
  <si>
    <t>City of Imperial Beach</t>
  </si>
  <si>
    <t>City of Kokomo</t>
  </si>
  <si>
    <t>City of Melbourne</t>
  </si>
  <si>
    <t>City of Newburgh</t>
  </si>
  <si>
    <t>City of Ouzinkie</t>
  </si>
  <si>
    <t>City of Painesville, OH</t>
  </si>
  <si>
    <t>City of Painsville</t>
  </si>
  <si>
    <t>City of Peoria</t>
  </si>
  <si>
    <t>City of Raleigh Department of Parks, Recreation, and Cultural Resources</t>
  </si>
  <si>
    <t>City of Raleigh, Department of Stormwater</t>
  </si>
  <si>
    <t>City of St. Helens Public Works Department</t>
  </si>
  <si>
    <t>City of Troy</t>
  </si>
  <si>
    <t>City of Washington, IN</t>
  </si>
  <si>
    <t>City of Yakutat School District</t>
  </si>
  <si>
    <t>Clean Ocean Action</t>
  </si>
  <si>
    <t>Clemson Baruch Institute of Coastal Ecology and Forest Science</t>
  </si>
  <si>
    <t>Cleveland Office of Sustainability</t>
  </si>
  <si>
    <t>Cleveland Water Alliance</t>
  </si>
  <si>
    <t>Clextral, Inc.</t>
  </si>
  <si>
    <t>Climate and Resilience Community of Practice</t>
  </si>
  <si>
    <t>Climate Impacts Research Consortium (OSU)</t>
  </si>
  <si>
    <t>Clinical Microbiology Laboratory at NC State University College of Veterinary Medicine</t>
  </si>
  <si>
    <t>Coastal Community Impact Assistance Program</t>
  </si>
  <si>
    <t>Coastal Environmental Educators Network</t>
  </si>
  <si>
    <t>Coastal Marine Institute</t>
  </si>
  <si>
    <t>Coastal Observation and Seabird Survey Team (COASST, UW)</t>
  </si>
  <si>
    <t>College of the Marshall Islands, Department of Marshallese Studies</t>
  </si>
  <si>
    <t>College of William and Mary, Center for Energy and the Environment</t>
  </si>
  <si>
    <t>College of William and Mary, DC Office</t>
  </si>
  <si>
    <t>College of William and Mary, Environmental Law &amp; Policy Review Journal</t>
  </si>
  <si>
    <t>College of William and Mary, Geology</t>
  </si>
  <si>
    <t>College of William and Mary, Law School</t>
  </si>
  <si>
    <t>College of William and Mary, Libraries</t>
  </si>
  <si>
    <t>College of William and Mary, Office of Sustainability</t>
  </si>
  <si>
    <t>College of William and Mary, Public Policy School</t>
  </si>
  <si>
    <t>College of William and Mary, Richard Bland College</t>
  </si>
  <si>
    <t>College of William and Mary, Student Environmental &amp; Animal Law Society</t>
  </si>
  <si>
    <t>Colorado State University</t>
  </si>
  <si>
    <t>Columbia River Yatching Association</t>
  </si>
  <si>
    <t>CommCentric Solutions</t>
  </si>
  <si>
    <t>Commercial Township</t>
  </si>
  <si>
    <t>Commerical Fishing and Agriculture Bank</t>
  </si>
  <si>
    <t>Communitty Services</t>
  </si>
  <si>
    <t>Community Fisheries Network</t>
  </si>
  <si>
    <t>Confederated Tribes of the Grand Ronde</t>
  </si>
  <si>
    <t>Conservation Trust for North Carolina</t>
  </si>
  <si>
    <t>Consortium for Climate Risk in the Urban Northeast</t>
  </si>
  <si>
    <t>Consortium for Education Coastal Virginia</t>
  </si>
  <si>
    <t>Cook Inlet Aquaculture Association</t>
  </si>
  <si>
    <t>Cordova City School District</t>
  </si>
  <si>
    <t>CoreLogic, Inc.</t>
  </si>
  <si>
    <t>Cortez Bait &amp; Seafood, Inc.</t>
  </si>
  <si>
    <t>COSI Columbus</t>
  </si>
  <si>
    <t>Council of Scientific Society Presidents</t>
  </si>
  <si>
    <t>County of San Luis Obispo, Environmental Health Services</t>
  </si>
  <si>
    <t>County of Santa Barbara</t>
  </si>
  <si>
    <t>Crab Express</t>
  </si>
  <si>
    <t>Crystal Seas Seafood</t>
  </si>
  <si>
    <t>CSU Coast, Rivers and Mountains Conservancy</t>
  </si>
  <si>
    <t>Curyung Tribal Council</t>
  </si>
  <si>
    <t>DAK Americas</t>
  </si>
  <si>
    <t>Dale Parsons, Parson’s Mariculture</t>
  </si>
  <si>
    <t>David Thibodaux STEM Magnet Academy</t>
  </si>
  <si>
    <t>Decatur County</t>
  </si>
  <si>
    <t>Defiance College</t>
  </si>
  <si>
    <t>Department of Homeland Security</t>
  </si>
  <si>
    <t>DePaul University</t>
  </si>
  <si>
    <t>Destin Princess and Destiny Fishing Charters</t>
  </si>
  <si>
    <t>Diamondback Terrapin Working Group</t>
  </si>
  <si>
    <t>Dillingham High School</t>
  </si>
  <si>
    <t>Discover The James</t>
  </si>
  <si>
    <t>Discovery Center</t>
  </si>
  <si>
    <t>Discovery Charter School</t>
  </si>
  <si>
    <t>Discovery Hall Programs at Dauphin Sea Lab</t>
  </si>
  <si>
    <t>Discovery Southeast</t>
  </si>
  <si>
    <t>D'Olive Watershed Working Group (DWWG)</t>
  </si>
  <si>
    <t>Dr. Eric Johnson, University of Wisconsin-Madison</t>
  </si>
  <si>
    <t>DREAMS of Wilmington</t>
  </si>
  <si>
    <t>Duke University Nicholas Institute for Environmental Policy Solutions</t>
  </si>
  <si>
    <t>DuPage County Forest Preserve</t>
  </si>
  <si>
    <t>Earth Science Information Partners (ESIP)</t>
  </si>
  <si>
    <t>East Carolina University Department of Agromedicine</t>
  </si>
  <si>
    <t>East Carolina University Department of Technology Systems</t>
  </si>
  <si>
    <t>Eastern Shore GIS Cooperative</t>
  </si>
  <si>
    <t>Ecological Research and Development Group</t>
  </si>
  <si>
    <t>Econfina Creek Canoe Livery, LLC.</t>
  </si>
  <si>
    <t>Economic Development Partnership of North Carolina</t>
  </si>
  <si>
    <t>Ecsion, Inc.</t>
  </si>
  <si>
    <t>Edward T. Bedford Foundation</t>
  </si>
  <si>
    <t>Emergency Management Office</t>
  </si>
  <si>
    <t>Enbridge, Inc.</t>
  </si>
  <si>
    <t>EQECAT, Inc.</t>
  </si>
  <si>
    <t>Erie Art Museum</t>
  </si>
  <si>
    <t>Erie County Soil and Water</t>
  </si>
  <si>
    <t>Etrema Products Inc</t>
  </si>
  <si>
    <t>Explore Ocean</t>
  </si>
  <si>
    <t>Fairview Riverside State Park, Louisiana</t>
  </si>
  <si>
    <t>Fast Track, Inc</t>
  </si>
  <si>
    <t>Fayetteville Public Works Commission</t>
  </si>
  <si>
    <t>FDA Alaska Region</t>
  </si>
  <si>
    <t>Federal Emergency Management Agency Region IX</t>
  </si>
  <si>
    <t>Federal University of Amazonas</t>
  </si>
  <si>
    <t>Fish Trax</t>
  </si>
  <si>
    <t>Fisherman’s Marine and Outdoor</t>
  </si>
  <si>
    <t>Fishing Bay Marina</t>
  </si>
  <si>
    <t>Fleets Island Oyster</t>
  </si>
  <si>
    <t>Florida County Governments</t>
  </si>
  <si>
    <t>Florida Institute for Human &amp; Machine Cognition (IHMC)</t>
  </si>
  <si>
    <t>Florida Institute for Saltwater Heritage (F.I.S.H.)</t>
  </si>
  <si>
    <t>Florida Recreation and Parks Association (FRPA)</t>
  </si>
  <si>
    <t>Fluval</t>
  </si>
  <si>
    <t>Foshay Learing Center</t>
  </si>
  <si>
    <t>Foundation for Food and Agriculture Research</t>
  </si>
  <si>
    <t>Friends of Heinz Refuge</t>
  </si>
  <si>
    <t>Friends of the Colorado Lagoon</t>
  </si>
  <si>
    <t>Gafcon, Inc.</t>
  </si>
  <si>
    <t>General Mills Inc.</t>
  </si>
  <si>
    <t>Geospatial Ecology of Marine Megafauna (GEMM) Lab, Marine Mammal Institute (MMI)</t>
  </si>
  <si>
    <t>Gloucester County Public Schools</t>
  </si>
  <si>
    <t>Gloucester County, Board of Supervisors</t>
  </si>
  <si>
    <t>Graham Bass Fish Farm (John Graham)</t>
  </si>
  <si>
    <t>Gray Family Foundation</t>
  </si>
  <si>
    <t>Great Lakes Clean Marina Network</t>
  </si>
  <si>
    <t>Great Lakes Water Safety Consortium</t>
  </si>
  <si>
    <t>Greater Cincinnati Water Works (GCWW)</t>
  </si>
  <si>
    <t>Greenfire Productions</t>
  </si>
  <si>
    <t>Greenwave</t>
  </si>
  <si>
    <t>Groton Open Space Association</t>
  </si>
  <si>
    <t>Groundfish Forum</t>
  </si>
  <si>
    <t>Gulf Breeze High School</t>
  </si>
  <si>
    <t>Gulf Coast Academy of Science and Technology</t>
  </si>
  <si>
    <t>Gulf Coast Lionfish Coalition</t>
  </si>
  <si>
    <t>Gulf of Maine Lobster Foundation</t>
  </si>
  <si>
    <t>Habitattitude Surrender Collaborative</t>
  </si>
  <si>
    <t>Hack's Neck Farms</t>
  </si>
  <si>
    <t>Hakai Institute</t>
  </si>
  <si>
    <t>Hanalei- Ha’ena Community Association</t>
  </si>
  <si>
    <t>Harlons La Fish</t>
  </si>
  <si>
    <t>Harnett County Regional Water Treatment Plant</t>
  </si>
  <si>
    <t>Harvest Church</t>
  </si>
  <si>
    <t>Hau?oli Mau Loa Foundation</t>
  </si>
  <si>
    <t>Havertown Community Recreation and Environmental Center</t>
  </si>
  <si>
    <t>Hawaii Community Stewardship Network</t>
  </si>
  <si>
    <t>Hawaii Department of Hawaiian Homes Land</t>
  </si>
  <si>
    <t>Hawaii Sea Grant Extension Program</t>
  </si>
  <si>
    <t>Hawaiian Island Lands Trust</t>
  </si>
  <si>
    <t>Hayden's Seafood</t>
  </si>
  <si>
    <t>Hayes Oyster Company</t>
  </si>
  <si>
    <t>Hernando County</t>
  </si>
  <si>
    <t>Hernando County Broadcasting</t>
  </si>
  <si>
    <t>Hernando County Port Authority</t>
  </si>
  <si>
    <t>Historic Charleston Tourism Region</t>
  </si>
  <si>
    <t>Holland America</t>
  </si>
  <si>
    <t>Hong Kong University</t>
  </si>
  <si>
    <t>Hoopers Island Oyster Aquaculture</t>
  </si>
  <si>
    <t>Horrace Mann High School</t>
  </si>
  <si>
    <t>Hui Maka?ainana o Makana</t>
  </si>
  <si>
    <t>Hunan Agricultural University</t>
  </si>
  <si>
    <t>HYCOM</t>
  </si>
  <si>
    <t>Ibis Networks</t>
  </si>
  <si>
    <t>Ice Seal Committee</t>
  </si>
  <si>
    <t>Illinois Association of Drainage Districts</t>
  </si>
  <si>
    <t>Illinois University</t>
  </si>
  <si>
    <t>IN DNR Law Enforcement</t>
  </si>
  <si>
    <t>Indigenous Peoples Committee on Marine Mammals</t>
  </si>
  <si>
    <t>Integrated Marine Biosphere Research, IMBeR</t>
  </si>
  <si>
    <t>Intralyx</t>
  </si>
  <si>
    <t>Inwater Research Group</t>
  </si>
  <si>
    <t>Ishpeming Police Department</t>
  </si>
  <si>
    <t>Isleno Heritage and Cultural Society</t>
  </si>
  <si>
    <t>Itasca Water Legacy Partnership</t>
  </si>
  <si>
    <t>James City County Marina</t>
  </si>
  <si>
    <t>JC Walker Brothers</t>
  </si>
  <si>
    <t>John Paul II High School</t>
  </si>
  <si>
    <t>Johnny's Clams, Inc.</t>
  </si>
  <si>
    <t>Juneau City Museum</t>
  </si>
  <si>
    <t>Kahuna Sportfishing</t>
  </si>
  <si>
    <t>Kamehameha Preschools</t>
  </si>
  <si>
    <t>Karen Talbot Art Gallery</t>
  </si>
  <si>
    <t>Kawaikini Charter School</t>
  </si>
  <si>
    <t>KCB Oyster Holdings LLC</t>
  </si>
  <si>
    <t>KECO Pumps</t>
  </si>
  <si>
    <t>Kelleys Island water treatment plant</t>
  </si>
  <si>
    <t>Kelp Ecosystem Ecology Network</t>
  </si>
  <si>
    <t>Kenai Peninsula College, Kachemak Bay Campus</t>
  </si>
  <si>
    <t>Kenai Peninsula School District</t>
  </si>
  <si>
    <t>Kent County Planning Department</t>
  </si>
  <si>
    <t>Ketchikan High School</t>
  </si>
  <si>
    <t>KFVE Television Station</t>
  </si>
  <si>
    <t>Kids Love the Gulf</t>
  </si>
  <si>
    <t>Kilauea Neighborhood Association</t>
  </si>
  <si>
    <t>King's College</t>
  </si>
  <si>
    <t>Kings Valley Charter School</t>
  </si>
  <si>
    <t>Kingswood Elementary School</t>
  </si>
  <si>
    <t>Kipuka Kuleana</t>
  </si>
  <si>
    <t>Kodiak Public Health Clinics</t>
  </si>
  <si>
    <t>Kokomo Parks and Recreation</t>
  </si>
  <si>
    <t>Kris Bass Engineering</t>
  </si>
  <si>
    <t>L.A. County Flood Control District</t>
  </si>
  <si>
    <t>La Regata, Nautical Newspaper</t>
  </si>
  <si>
    <t>LACO Associates</t>
  </si>
  <si>
    <t>LaFourche Parish Sheriff Office</t>
  </si>
  <si>
    <t>Lake County Development Council (LCDC)</t>
  </si>
  <si>
    <t>Lake County Farm Bureau (LCFB)</t>
  </si>
  <si>
    <t>Lake County Forest Preserve District</t>
  </si>
  <si>
    <t>Lake Erie Center</t>
  </si>
  <si>
    <t>Lake Erie College</t>
  </si>
  <si>
    <t>Lake Erie Islands Nature and Wildlife Center</t>
  </si>
  <si>
    <t>Lake Hartwell Country Tourism Region</t>
  </si>
  <si>
    <t>Lake Pontchartrain Foundation</t>
  </si>
  <si>
    <t>Lancaster County Commission, Finance Committee</t>
  </si>
  <si>
    <t>Landscape Conservation Cooperative (LCC) program</t>
  </si>
  <si>
    <t>Lebanon</t>
  </si>
  <si>
    <t>Lebanon High School</t>
  </si>
  <si>
    <t>Leichty Middle School</t>
  </si>
  <si>
    <t>Levelock Village</t>
  </si>
  <si>
    <t>Lighthouse Oyster Company</t>
  </si>
  <si>
    <t>Linn-Benton Salmon Watch Program</t>
  </si>
  <si>
    <t>Local Catch</t>
  </si>
  <si>
    <t>Local Ocean</t>
  </si>
  <si>
    <t>Los Angeles Waterkeeper</t>
  </si>
  <si>
    <t>Los Peñasquitos Lagoon</t>
  </si>
  <si>
    <t>Louisiana Art &amp; Science Museum</t>
  </si>
  <si>
    <t>Louisiana Department of State Parks</t>
  </si>
  <si>
    <t>Louisiana Environmental Education Commission</t>
  </si>
  <si>
    <t>Louisiana Master Naturalists of Greater Baton Rouge</t>
  </si>
  <si>
    <t>Louisiana Office of Community Development</t>
  </si>
  <si>
    <t>Louisiana Sea Grant College Marine Extension Program</t>
  </si>
  <si>
    <t>Louisiana Shrimp Task Force</t>
  </si>
  <si>
    <t>Louisiana State University (LSU) Coastal Roots Program (CRP) - university</t>
  </si>
  <si>
    <t>Louisiana State University Cain Center for STEM Literacy</t>
  </si>
  <si>
    <t>Louisiana State University Coastal Roots Program</t>
  </si>
  <si>
    <t>Lowconutry &amp; Resort Islands Tourism Region</t>
  </si>
  <si>
    <t>Lower Mississippi Forecasting Center Slidell</t>
  </si>
  <si>
    <t>LSU Department of Geology and Geophysics</t>
  </si>
  <si>
    <t>LSU Engineering Diversity Ambassadors</t>
  </si>
  <si>
    <t>LSU School of Plant, Soil, and Environmental Sciences</t>
  </si>
  <si>
    <t>Lucy Buffett's LuLu's</t>
  </si>
  <si>
    <t>Mahogany Youth Corporation</t>
  </si>
  <si>
    <t>Maine Center for Coastal Fisheries</t>
  </si>
  <si>
    <t>Maine Coast Fishermen's Association</t>
  </si>
  <si>
    <t>Maine Fair Trade Lobster</t>
  </si>
  <si>
    <t>Maine Historic Preservation Commission</t>
  </si>
  <si>
    <t>Maine Lakes Conservancy Institute</t>
  </si>
  <si>
    <t>Maine Lakes Resource Center</t>
  </si>
  <si>
    <t>Maine Lobster Dealers' Association</t>
  </si>
  <si>
    <t>Maine Mariculture Company</t>
  </si>
  <si>
    <t>Maine Marine Composites</t>
  </si>
  <si>
    <t>Maine Organic Farmers and Gardeners Association</t>
  </si>
  <si>
    <t>Maniilaq Association</t>
  </si>
  <si>
    <t>Manufacture Alaska Extension Partnership</t>
  </si>
  <si>
    <t>Marine Discovery Center, Inc.</t>
  </si>
  <si>
    <t>Marine Science Educational Partnership</t>
  </si>
  <si>
    <t>Marine Science Magnet High School, Groton, CT</t>
  </si>
  <si>
    <t>Marine Wildlife Response</t>
  </si>
  <si>
    <t>Marquette City Police Department</t>
  </si>
  <si>
    <t>Martin County</t>
  </si>
  <si>
    <t>Maryland Department of Education</t>
  </si>
  <si>
    <t>Maryland Sea Grant, University of Maryland Center for Environmental Science</t>
  </si>
  <si>
    <t>Mason Seafood</t>
  </si>
  <si>
    <t>Massachusetts Division of Marine Science</t>
  </si>
  <si>
    <t>Massacre Island Oyster Ranch</t>
  </si>
  <si>
    <t>Mathew Gregg and Scott Lenox, Forty-north Oysters</t>
  </si>
  <si>
    <t>MathScience Innovation Center</t>
  </si>
  <si>
    <t>Mattamuskeet Ventures</t>
  </si>
  <si>
    <t>Max Planck Institute of Colloids and Interfaces</t>
  </si>
  <si>
    <t>Mercury Deposition Network</t>
  </si>
  <si>
    <t>Mercury Science, Inc.</t>
  </si>
  <si>
    <t>Miami Corporation, Sweetlake Land and Oil, Other private landowners</t>
  </si>
  <si>
    <t>Miami Waterkeeper</t>
  </si>
  <si>
    <t>Micronesians United Big Island</t>
  </si>
  <si>
    <t>Mid Atlantic Aquatic Technology</t>
  </si>
  <si>
    <t>Mid-Atlantic Fishery Management Council</t>
  </si>
  <si>
    <t>Mid-Atlantic Regional Sea Grant Extension Programs</t>
  </si>
  <si>
    <t>Middle Cape Fear River Basin Association</t>
  </si>
  <si>
    <t>Midwest Laboratories</t>
  </si>
  <si>
    <t>Miramar Community College</t>
  </si>
  <si>
    <t>Mississippi Bar Section on Natural Resources Environment &amp;amp; Energy Law</t>
  </si>
  <si>
    <t>Missouri Department of Conservation</t>
  </si>
  <si>
    <t>MITRE corporation</t>
  </si>
  <si>
    <t>MMAcreative</t>
  </si>
  <si>
    <t>Mockhorn Seafood</t>
  </si>
  <si>
    <t>Monmouth County Sherrif's Office</t>
  </si>
  <si>
    <t>Monroe Primary School</t>
  </si>
  <si>
    <t>Mook Sea Farm</t>
  </si>
  <si>
    <t>Moriches Bay Project</t>
  </si>
  <si>
    <t>Morris Family Shellfish Farms (Jimmy Morris)</t>
  </si>
  <si>
    <t>Morro Bay Oyster Company</t>
  </si>
  <si>
    <t>MPA Collaborative</t>
  </si>
  <si>
    <t>Mt. Madonna High School</t>
  </si>
  <si>
    <t>Muddy Creek Charter School</t>
  </si>
  <si>
    <t>Mutsu Kaden Tokki Co</t>
  </si>
  <si>
    <t>Myrtle Beach &amp; Grand Strand Tourism Region</t>
  </si>
  <si>
    <t>Na Kia?i o Nihoku</t>
  </si>
  <si>
    <t>Nandua Oyster Co.</t>
  </si>
  <si>
    <t>National Alliance for Broader Impacts</t>
  </si>
  <si>
    <t>National Atmospheric Deposition Program</t>
  </si>
  <si>
    <t>National Center for Water Quality Research</t>
  </si>
  <si>
    <t>National Centers for Environmental Information (NOAA NCEI)</t>
  </si>
  <si>
    <t>National Eagle Scout Association</t>
  </si>
  <si>
    <t>National Endowment for the Arts</t>
  </si>
  <si>
    <t>National Institute of Standards and Technology</t>
  </si>
  <si>
    <t>National Oceanic and Atmospheric Administration, Coral Reef Monitoring Program</t>
  </si>
  <si>
    <t>National Park Service Alaska Public Lands Information Center</t>
  </si>
  <si>
    <t>National Research Council</t>
  </si>
  <si>
    <t>National Trust for Historic Preservation</t>
  </si>
  <si>
    <t>National Weather Service Grand Rapids MI Office</t>
  </si>
  <si>
    <t>National Weather Service Northern Indiana Office</t>
  </si>
  <si>
    <t>Native Village of Kaktovik</t>
  </si>
  <si>
    <t>Native Village of Port Heiden</t>
  </si>
  <si>
    <t>Natural History Museum at the Tom Ridge Environmental Center</t>
  </si>
  <si>
    <t>Nature Works</t>
  </si>
  <si>
    <t>NC Coastal Atlas</t>
  </si>
  <si>
    <t>NC Department of Natural and Cultural Resources</t>
  </si>
  <si>
    <t>NC Environmental Defense Fund</t>
  </si>
  <si>
    <t>NC State Pamlico Field Lab</t>
  </si>
  <si>
    <t>Nearpod</t>
  </si>
  <si>
    <t>Nehalem Bay Emergency Volunteer Corp</t>
  </si>
  <si>
    <t>New England Educators Alliance</t>
  </si>
  <si>
    <t>New Hanover High School</t>
  </si>
  <si>
    <t>New Jersey State Council on the Arts</t>
  </si>
  <si>
    <t>Newell Seafoods</t>
  </si>
  <si>
    <t>Newport Intermediate School</t>
  </si>
  <si>
    <t>NJ Historic Preservation Office</t>
  </si>
  <si>
    <t>NJ league of municipalities</t>
  </si>
  <si>
    <t>NOAA Little Port Walter</t>
  </si>
  <si>
    <t>NOAA National Ocean Service's Coastal Survey Development Lab (CSDL)</t>
  </si>
  <si>
    <t>NOAA Office for Coastal Management</t>
  </si>
  <si>
    <t>NOAA Office of the Undersecretary of Commerce</t>
  </si>
  <si>
    <t>NOAA Weather Service Office, Majuro Atoll</t>
  </si>
  <si>
    <t>NOAA Working Group for Marine Mammal Unusual Mortality Events</t>
  </si>
  <si>
    <t>North Atlantic Landscape Conservation Cooperative</t>
  </si>
  <si>
    <t>North Bend High School</t>
  </si>
  <si>
    <t>North Carolina Center for Environmental Farming System</t>
  </si>
  <si>
    <t>North Carolina Department of Agriculture</t>
  </si>
  <si>
    <t>North Carolina Department of Justice</t>
  </si>
  <si>
    <t>North Carolina Space Grant</t>
  </si>
  <si>
    <t>North Carolina State University CALS Ronald Hodson Emeritus</t>
  </si>
  <si>
    <t>North Carolina State University Department Marine, Earth and Atmospheric Science</t>
  </si>
  <si>
    <t>North Carolina State University Department of Biological and Agricultural Engineering Department</t>
  </si>
  <si>
    <t>North Carolina State University Department of Biology</t>
  </si>
  <si>
    <t>North Salem High School</t>
  </si>
  <si>
    <t>North Slope Borough Department of Wildlife Management</t>
  </si>
  <si>
    <t>Northampton County, Public Works</t>
  </si>
  <si>
    <t>NorthCape Sea Farms, LLC</t>
  </si>
  <si>
    <t>Northeast Ohio Regional Sewer District (NEORSD)</t>
  </si>
  <si>
    <t>Northeast Sustainable Agriculture Research &amp; Education</t>
  </si>
  <si>
    <t>Norwalk Community College, Culinary Arts Program</t>
  </si>
  <si>
    <t>NYC Parks Foundation</t>
  </si>
  <si>
    <t>Oak Hill Fund</t>
  </si>
  <si>
    <t>Ocean Hour, Inc.</t>
  </si>
  <si>
    <t>Ocean Observing Initiative (OOI)</t>
  </si>
  <si>
    <t>Ocean Tester LLC</t>
  </si>
  <si>
    <t>OceanFirst Bank</t>
  </si>
  <si>
    <t>Ocracoke School</t>
  </si>
  <si>
    <t>Office for Coastal Management (US DOC, NOAA, NOS, OCM)</t>
  </si>
  <si>
    <t>Ogilvy Public Relations</t>
  </si>
  <si>
    <t>Ohio Auditor of State’s office (OAS)</t>
  </si>
  <si>
    <t>Ohio Center for Aquaculture Research and Development</t>
  </si>
  <si>
    <t>Ohio Department of Higher Education (ODHE)</t>
  </si>
  <si>
    <t>Ohio Department of Transportation</t>
  </si>
  <si>
    <t>Ohio Farm Bureau</t>
  </si>
  <si>
    <t>Ohio Water Resources Center</t>
  </si>
  <si>
    <t>Okaloosa County, FL</t>
  </si>
  <si>
    <t>Old Dominion University (ODU), Engineering Technology</t>
  </si>
  <si>
    <t>Old Dominion University (ODU), Ocean, Earth &amp; Atmospheric Sciences</t>
  </si>
  <si>
    <t>Old Village Association</t>
  </si>
  <si>
    <t>Olde English District Tourism Region</t>
  </si>
  <si>
    <t>Orange Beach Fishing Charters</t>
  </si>
  <si>
    <t>Oregon Coast Education Program</t>
  </si>
  <si>
    <t>Oregon Master Naturalist</t>
  </si>
  <si>
    <t>Oregon Shores Coastal Coalition</t>
  </si>
  <si>
    <t>Oregon Space Grant Consortium (OSGC, NASA)</t>
  </si>
  <si>
    <t>Oregon State University (OSU) College of Pharmacy</t>
  </si>
  <si>
    <t>Oregon State University (OSU) Computer Science and Mathematics Department</t>
  </si>
  <si>
    <t>Oregon State University (OSU), Department of Fisheries and Wildlife</t>
  </si>
  <si>
    <t>Oregon State University (OSU), Science and Math Investigative Learning Experience (SMILE) program</t>
  </si>
  <si>
    <t>Oregon State University, Cascades Campus</t>
  </si>
  <si>
    <t>Oregon State University, Digital Repository (OSU)</t>
  </si>
  <si>
    <t>Oregon State University, Library Achives (OSU)</t>
  </si>
  <si>
    <t>Oregon Water Resources Department</t>
  </si>
  <si>
    <t>Our Foods</t>
  </si>
  <si>
    <t>Our Lady’s Christian School</t>
  </si>
  <si>
    <t>Outlaw Gunner Oyster Company</t>
  </si>
  <si>
    <t>Owlized Inc.</t>
  </si>
  <si>
    <t>Oyster Mom, LLC.</t>
  </si>
  <si>
    <t>Oysters Inc.</t>
  </si>
  <si>
    <t>Oysters Rock, LLC</t>
  </si>
  <si>
    <t>Pacific Northwest College of Art</t>
  </si>
  <si>
    <t>Pacific States Marine Fisheries Commission</t>
  </si>
  <si>
    <t>Papahana Kuaola</t>
  </si>
  <si>
    <t>Parkers Creek Farm, Inc</t>
  </si>
  <si>
    <t>Parsons Mariculture</t>
  </si>
  <si>
    <t>PAST Innovation Lab</t>
  </si>
  <si>
    <t>Patuxent Environmental &amp; Aquatic Research Laboratory</t>
  </si>
  <si>
    <t>Pearl Brands, Inc.</t>
  </si>
  <si>
    <t>Pee Dee Country Tourism Region</t>
  </si>
  <si>
    <t>Pennsylvania department of education</t>
  </si>
  <si>
    <t>Pennsylvania Resources Council</t>
  </si>
  <si>
    <t>Pennsylvania State University, Business School</t>
  </si>
  <si>
    <t>Pensacola Recreational Fishing Association</t>
  </si>
  <si>
    <t>Perry County</t>
  </si>
  <si>
    <t>Petersburg City School District</t>
  </si>
  <si>
    <t>Petersburg High School</t>
  </si>
  <si>
    <t>Pew Charitable Trust, Shark Conservation</t>
  </si>
  <si>
    <t>PFBC</t>
  </si>
  <si>
    <t>Planktos Instruments</t>
  </si>
  <si>
    <t>Port of Delcambre</t>
  </si>
  <si>
    <t>Port of Toledo</t>
  </si>
  <si>
    <t>Port Orford Sustainable Seafood</t>
  </si>
  <si>
    <t>Port Stanley Ontario Beach Patrol</t>
  </si>
  <si>
    <t>Portage Department of Parks and Recreation</t>
  </si>
  <si>
    <t>Presque Isle Audubon</t>
  </si>
  <si>
    <t>Presque Isle State Park</t>
  </si>
  <si>
    <t>Prince of Wales Watershed Association</t>
  </si>
  <si>
    <t>Prince Trust</t>
  </si>
  <si>
    <t>Professional Engineers in California Government</t>
  </si>
  <si>
    <t>Project SHARE</t>
  </si>
  <si>
    <t>Public School Esteban Rosado Báez, Mayaguez, PR</t>
  </si>
  <si>
    <t>Public School Luis Muñoz Rivera, Mayaguez, PR</t>
  </si>
  <si>
    <t>Puerto Rico Legislature</t>
  </si>
  <si>
    <t>Puerto Rico Seismic Network</t>
  </si>
  <si>
    <t>Purcell's Seafood</t>
  </si>
  <si>
    <t>Purdue University Northwest</t>
  </si>
  <si>
    <t>PureMolecular, LLC.</t>
  </si>
  <si>
    <t>Put-in-Bay water treatment plant</t>
  </si>
  <si>
    <t>Qawalangin Tribe</t>
  </si>
  <si>
    <t>Ram Papish (artist)</t>
  </si>
  <si>
    <t>Rappahannock River Oysters</t>
  </si>
  <si>
    <t>Rasmuson Fisheries Research Center</t>
  </si>
  <si>
    <t>Republic of the Marshall Islands, Lae Atoll Local Government</t>
  </si>
  <si>
    <t>Republic of the Marshall Islands, National Training Council</t>
  </si>
  <si>
    <t>Republic of the Marshall Islands, Ujae Atoll Local Government</t>
  </si>
  <si>
    <t>Republic of the Marshall Islands, Water and Sewer Company</t>
  </si>
  <si>
    <t>Republic of the Marshall Islands, Wotho Atoll Local Government</t>
  </si>
  <si>
    <t>Restore or Retreat</t>
  </si>
  <si>
    <t>Revell Coastal Consulting</t>
  </si>
  <si>
    <t>Robert and Kathleen Byrd Student Grant</t>
  </si>
  <si>
    <t>Rollo's Seafood, LLC.</t>
  </si>
  <si>
    <t>Ruzic Consulting</t>
  </si>
  <si>
    <t>Sacramento Air Quality Management District</t>
  </si>
  <si>
    <t>Sacramento Municipal Utility District</t>
  </si>
  <si>
    <t>Safari Club International, Louisiana Chapter</t>
  </si>
  <si>
    <t>Saltworks Oyster Company</t>
  </si>
  <si>
    <t>San Diego Association of Governments</t>
  </si>
  <si>
    <t>San Diego Fishermen's Working Group</t>
  </si>
  <si>
    <t>San Diego Food System Alliance</t>
  </si>
  <si>
    <t>San Diego Unified School District</t>
  </si>
  <si>
    <t>San Francisco Bay Conservation and Development Commission</t>
  </si>
  <si>
    <t>San Francisco Estuarine Institute</t>
  </si>
  <si>
    <t>Santa Barbara City College</t>
  </si>
  <si>
    <t>Santee Cooper Country Tourism Region</t>
  </si>
  <si>
    <t>Santee Education Complex</t>
  </si>
  <si>
    <t>Sapidus Farms</t>
  </si>
  <si>
    <t>Sarasota Bay Estuary Program</t>
  </si>
  <si>
    <t>Save our Sodus</t>
  </si>
  <si>
    <t>Save our Summer Flounder Fishery recreational fishing stakeholder group</t>
  </si>
  <si>
    <t>SC DOT</t>
  </si>
  <si>
    <t>Schmidt Ocean Institute</t>
  </si>
  <si>
    <t>School District Science Coordinators, Panhandle, FL</t>
  </si>
  <si>
    <t>Science &amp; Resilience Institute at Jamaica Bay</t>
  </si>
  <si>
    <t>Science and Resilience Institute at Jamaica Bay</t>
  </si>
  <si>
    <t>Science Museum of Virginia</t>
  </si>
  <si>
    <t>Scientific and Technological Research Council of Turkey</t>
  </si>
  <si>
    <t>Sea Bird Electronics</t>
  </si>
  <si>
    <t>Sea Consulting Group</t>
  </si>
  <si>
    <t>Sea Grant in the Gulf of Mexico</t>
  </si>
  <si>
    <t>Sea Grant Legal Program</t>
  </si>
  <si>
    <t>Sea Grant oyster research lab</t>
  </si>
  <si>
    <t>Sea Grant Research Coordinator's Network (NSGO)</t>
  </si>
  <si>
    <t>Sea Grant Seafood Technology Specialists - nationwide</t>
  </si>
  <si>
    <t>Sea Otter Stranding Network (USGS)</t>
  </si>
  <si>
    <t>Sea Trade International</t>
  </si>
  <si>
    <t>Segrest Farms</t>
  </si>
  <si>
    <t>Seychelles National Parks Authority</t>
  </si>
  <si>
    <t>Shells Unlimited</t>
  </si>
  <si>
    <t>Shelton H. Short, Jr. Trust</t>
  </si>
  <si>
    <t>Ship Point Oyster Company</t>
  </si>
  <si>
    <t>SHN Consulting Engineers &amp; Geologist</t>
  </si>
  <si>
    <t>Shoreline Education for Awareness</t>
  </si>
  <si>
    <t>Shoreline Shellfish, LLC</t>
  </si>
  <si>
    <t>Showalter High School</t>
  </si>
  <si>
    <t>Sidney-Shelby Economic Partnership</t>
  </si>
  <si>
    <t>Sierra Business Council, Sacramento County</t>
  </si>
  <si>
    <t>Simons Foundation</t>
  </si>
  <si>
    <t>SIROM Scientific Solutions</t>
  </si>
  <si>
    <t>Sitka Tribe of Alaska</t>
  </si>
  <si>
    <t>Siuslaw High School</t>
  </si>
  <si>
    <t>Six Shooters Charters</t>
  </si>
  <si>
    <t>Smart Management for Small Water Systems (US EPA)</t>
  </si>
  <si>
    <t>Smart Vision Works, LLC</t>
  </si>
  <si>
    <t>SMECO</t>
  </si>
  <si>
    <t>Society for Conservation Biology</t>
  </si>
  <si>
    <t>Society of Peer Mentors at LSU</t>
  </si>
  <si>
    <t>SOLVE</t>
  </si>
  <si>
    <t>Sonoma Resource Conservation District</t>
  </si>
  <si>
    <t>Sound Rivers</t>
  </si>
  <si>
    <t>South Atlantic Landscape Conservation Cooperative</t>
  </si>
  <si>
    <t>South Dade Anglers Fishing Club</t>
  </si>
  <si>
    <t>Southeast Alaska School District</t>
  </si>
  <si>
    <t>Southeast Alaska Tribal Ocean Research</t>
  </si>
  <si>
    <t>Southeast Island School District</t>
  </si>
  <si>
    <t>Southeast Refuge System, US Fish and Wildlife Service, Headquarters, Lacombe, Louisiana</t>
  </si>
  <si>
    <t>Southeast Regional Climate Hub (USDA)</t>
  </si>
  <si>
    <t>Southern Association of Marine Laboratories</t>
  </si>
  <si>
    <t>Southern CA Tuna Club</t>
  </si>
  <si>
    <t>Southern Lake Michigan Task Force</t>
  </si>
  <si>
    <t>Southern Southeast Regional Aquaculture Association</t>
  </si>
  <si>
    <t>Southern University Agricultural Center</t>
  </si>
  <si>
    <t>Southland Fisheries in SC</t>
  </si>
  <si>
    <t>Southwest Alaska Vocational and Education Center</t>
  </si>
  <si>
    <t>Southwest Florida Shellfish Growers Association</t>
  </si>
  <si>
    <t>Springhill Senior Living Community</t>
  </si>
  <si>
    <t>St Ambrose Episcopalian Church</t>
  </si>
  <si>
    <t>St Louis University - Center for Sustainability</t>
  </si>
  <si>
    <t>St. Andrew Bay Resource Management Association</t>
  </si>
  <si>
    <t>St. James Sportfishing Club</t>
  </si>
  <si>
    <t>Stanford University, Woods Institute for the Environment</t>
  </si>
  <si>
    <t>Stanford Wood Institute for the Environment</t>
  </si>
  <si>
    <t>State and Federal Contractor’s Water Agency</t>
  </si>
  <si>
    <t>State Council of Higher Education for Virginia (SCHEV)</t>
  </si>
  <si>
    <t>State of Alaska</t>
  </si>
  <si>
    <t>Statewide MLPA Collaborative</t>
  </si>
  <si>
    <t>Stormwater Authority of the City of Chester</t>
  </si>
  <si>
    <t>Sun Foundation</t>
  </si>
  <si>
    <t>Susquehann River Basin Commission</t>
  </si>
  <si>
    <t>Sustainable Cleveland Initiative</t>
  </si>
  <si>
    <t>SustainaMetrix</t>
  </si>
  <si>
    <t>Syracuse University</t>
  </si>
  <si>
    <t>Systems Approach to Geomorphic Engineering - Policy Team</t>
  </si>
  <si>
    <t>Tarkill Aquaculture Ventures, LLC</t>
  </si>
  <si>
    <t>Terrebonne Economic Development Authority</t>
  </si>
  <si>
    <t>Terrebonne Levee &amp; Conservation District</t>
  </si>
  <si>
    <t>Terrebonne Parish Consolidate Government</t>
  </si>
  <si>
    <t>Tetras</t>
  </si>
  <si>
    <t>The Baldwin Group at NOAA Office for Coastal Management</t>
  </si>
  <si>
    <t>The Bonefish and Tarpon Trust</t>
  </si>
  <si>
    <t>The Fisherman Magazine</t>
  </si>
  <si>
    <t>The Gulf Shellfish Institute, Inc.</t>
  </si>
  <si>
    <t>The Louisiana Law Institute</t>
  </si>
  <si>
    <t>The Louisiana Legislature</t>
  </si>
  <si>
    <t>The McIllhenny Company</t>
  </si>
  <si>
    <t>The Old 96 District Tourism Region</t>
  </si>
  <si>
    <t>The Science House at CMAST</t>
  </si>
  <si>
    <t>The Snake Pit</t>
  </si>
  <si>
    <t>The Upcountry Tourism Region</t>
  </si>
  <si>
    <t>The Washed Ashore Project</t>
  </si>
  <si>
    <t>The World of Fish</t>
  </si>
  <si>
    <t>Thimble Island Oysters, Inc.</t>
  </si>
  <si>
    <t>Thoroughbred Country Tourism Region</t>
  </si>
  <si>
    <t>Thoroughgood Oyster Farms</t>
  </si>
  <si>
    <t>Thunder:tech</t>
  </si>
  <si>
    <t>Tickfaw</t>
  </si>
  <si>
    <t>Timber Ridge Middle School</t>
  </si>
  <si>
    <t>Tinicum Township</t>
  </si>
  <si>
    <t>TM William &amp; Sons Seafood</t>
  </si>
  <si>
    <t>Toledo High School</t>
  </si>
  <si>
    <t>Toledo Metropolitan Area Council of Governments (TMACOG)</t>
  </si>
  <si>
    <t>Topping Oyster Company, LLC</t>
  </si>
  <si>
    <t>Town Creek Foundation</t>
  </si>
  <si>
    <t>Town of Cary, NC</t>
  </si>
  <si>
    <t>Town of Cedar Key, FL</t>
  </si>
  <si>
    <t>Town of Key West</t>
  </si>
  <si>
    <t>Tradewinds Charters</t>
  </si>
  <si>
    <t>Traditional Village of Togiak</t>
  </si>
  <si>
    <t>Trenton Police Department</t>
  </si>
  <si>
    <t>Tribal Government of St. Paul Island Ecosystem Conservation Office</t>
  </si>
  <si>
    <t>Tribe of St. Paul</t>
  </si>
  <si>
    <t>Trident Seafoods, Inc.</t>
  </si>
  <si>
    <t>True Chesapeake Oyster, Co.</t>
  </si>
  <si>
    <t>Tulane Institute for Water Law and Policy</t>
  </si>
  <si>
    <t>Tulane University Law School</t>
  </si>
  <si>
    <t>U.S. Committee on the Marine Transportation System</t>
  </si>
  <si>
    <t>U.S. Customs and Border Protection</t>
  </si>
  <si>
    <t>U.S. Department of Agriculture Forest Service Southern Research Station Center for Forested Wetlands Research</t>
  </si>
  <si>
    <t>U.S. Fish and Wildlife Service, Kilauea Point National Wildlife Refuge</t>
  </si>
  <si>
    <t>UAF CFOS Marine Technologies Lab</t>
  </si>
  <si>
    <t>UAF College of Fisheries and Ocean Sciences</t>
  </si>
  <si>
    <t>UAF Cooperative Extension</t>
  </si>
  <si>
    <t>United Houma Nation</t>
  </si>
  <si>
    <t>United Nations Children's Fund (UNICEF)</t>
  </si>
  <si>
    <t>United States Coast Guard Eight District</t>
  </si>
  <si>
    <t>United States Department of Agriculture Agricultural Research Service</t>
  </si>
  <si>
    <t>University of Alberta</t>
  </si>
  <si>
    <t>University of Arizona (UA), Global Institute of Sustainability</t>
  </si>
  <si>
    <t>University of Baltimore</t>
  </si>
  <si>
    <t>University of California Davis, Coastal and Marine Sciences Institute</t>
  </si>
  <si>
    <t>University of California San Diego Extension</t>
  </si>
  <si>
    <t>University of Central Florida (UCF), Psychology</t>
  </si>
  <si>
    <t>University of Connecticut Nonpoint Education for Municipal Officials Program</t>
  </si>
  <si>
    <t>University of Connecticut, Department of Geography</t>
  </si>
  <si>
    <t>University of Guelph</t>
  </si>
  <si>
    <t>University of Hawaii at Manoa Hawaiinuiakea School of Hawaiian Knowledge, Hui Aina Momona</t>
  </si>
  <si>
    <t>University of Hawaii at Manoa Hawaiinuiakea School of Hawaiian Knowledge, Kanaka Maoli Institute</t>
  </si>
  <si>
    <t>University of Maine (UMaine), Established Program to Stimulate Competitive Research (EPSCoR Office), VPR</t>
  </si>
  <si>
    <t>University of Maine (UMaine), Vice President for Research</t>
  </si>
  <si>
    <t>University of Maryland Extension, 1890 Program</t>
  </si>
  <si>
    <t>University of Maryland Institute of Marine and Environmental Technology</t>
  </si>
  <si>
    <t>University of Maryland, MEES Program, Department of Biology</t>
  </si>
  <si>
    <t>University of Minnesota (UMN) Landscapte Arboretum</t>
  </si>
  <si>
    <t>University of Minnesota Duluth (UMD) School of Fine Arts</t>
  </si>
  <si>
    <t>University of New Orleans, Department of Biological Science, Estuarine Research Laboratory</t>
  </si>
  <si>
    <t>University of North Carolina at Chapel Hill, Coastal Resilience Center</t>
  </si>
  <si>
    <t>University of Northern Texas (UNT)</t>
  </si>
  <si>
    <t>University of the Philippines</t>
  </si>
  <si>
    <t>University of Virginia (UVA), Architecture</t>
  </si>
  <si>
    <t>University of Virginia (UVA), Batten School of Leadership and Public Policy</t>
  </si>
  <si>
    <t>University of Virginia (UVA), Environmental Sciences</t>
  </si>
  <si>
    <t>University of Virginia (UVA), Institute for Environmental Negotiation</t>
  </si>
  <si>
    <t>University Press of Mississippi</t>
  </si>
  <si>
    <t>Urban Waters Federal Partnership</t>
  </si>
  <si>
    <t>US Bureau of Land Management</t>
  </si>
  <si>
    <t>US Environmental Protection Agency (US EPA), Office of International and Tribal Affairs</t>
  </si>
  <si>
    <t>US Environmental Protection Agency (US EPA), Office of Wastewater Management</t>
  </si>
  <si>
    <t>US Global Change Research Program</t>
  </si>
  <si>
    <t>US Harmful Algal Bloom Conference</t>
  </si>
  <si>
    <t>US House of Representatives, Natural Resource Committee</t>
  </si>
  <si>
    <t>US House of Representatives, Office of Congressman Huffman</t>
  </si>
  <si>
    <t>US House of Representatives, Office of Congressman Robert Wittman</t>
  </si>
  <si>
    <t>US Senate, Office of Senator Tim Kaine</t>
  </si>
  <si>
    <t>US US Geological Survey (US DOI, USGS)</t>
  </si>
  <si>
    <t>USDA Midwest Climate Hub</t>
  </si>
  <si>
    <t>USDA Northeast HUB</t>
  </si>
  <si>
    <t>USDA, Soil Conservation District, St. Tammany and Tangipahoa Parishes, Louisiana</t>
  </si>
  <si>
    <t>Valdez Fisheries Development Association</t>
  </si>
  <si>
    <t>VEMCO</t>
  </si>
  <si>
    <t>Ventura Audobon Society</t>
  </si>
  <si>
    <t>Vermilion Parish Police Jury</t>
  </si>
  <si>
    <t>Village of Asharoken</t>
  </si>
  <si>
    <t>Village of Sodus Point Neighborhood Association</t>
  </si>
  <si>
    <t>Virgin Islands Water Resources Research Institute</t>
  </si>
  <si>
    <t>Virginia Agricultural Experiment Station (VAES)</t>
  </si>
  <si>
    <t>Virginia Aquarium and Marine Science Center, Sustainable Seafood Program</t>
  </si>
  <si>
    <t>Virginia Association of Science Teachers</t>
  </si>
  <si>
    <t>Virginia Commercial Blue Crab Industry, Fishermen</t>
  </si>
  <si>
    <t>Virginia Commercial Electroshock Industry, Fishermen</t>
  </si>
  <si>
    <t>Virginia Commercial Hoop-net Industry, Fishermen</t>
  </si>
  <si>
    <t>Virginia Commonwealth University (VCU), Center for Environmental Studies</t>
  </si>
  <si>
    <t>Virginia Department of Health (VA DOH), Shellfish Sanitation</t>
  </si>
  <si>
    <t>Virginia Farm Bureau, Aquaculture Commodities Committee</t>
  </si>
  <si>
    <t>Virginia Institute of Marine Science (VIMS), Aquatic Health Sciences</t>
  </si>
  <si>
    <t>Virginia Institute of Marine Science (VIMS), Biological Sciences</t>
  </si>
  <si>
    <t>Virginia Institute of Marine Science (VIMS), Communications, Development and Outreach Office</t>
  </si>
  <si>
    <t>Virginia Institute of Marine Science (VIMS), Director of Research and Advisory Services</t>
  </si>
  <si>
    <t>Virginia Institute of Marine Science (VIMS), Eastern Shore Laboratory</t>
  </si>
  <si>
    <t>Virginia Institute of Marine Science (VIMS), Fisheries Science</t>
  </si>
  <si>
    <t>Virginia Institute of Marine Science (VIMS), Graduate School of Marine Science</t>
  </si>
  <si>
    <t>Virginia Institute of Marine Science (VIMS), Physical Science</t>
  </si>
  <si>
    <t>Virginia Junior Academy of Science</t>
  </si>
  <si>
    <t>Virginia Polytechnic Institute and State University (VT), Business Information Technology</t>
  </si>
  <si>
    <t>Virginia Polytechnic Institute and State University (VT), Geography</t>
  </si>
  <si>
    <t>Virginia Polytechnic Institute and State University (VT), Landscape Architecture</t>
  </si>
  <si>
    <t>Virginia Polytechnic Institute and State University (VT), Seafood Agriculture and Research Extension Center</t>
  </si>
  <si>
    <t>Virginia Pound Net Industry, Fishermen</t>
  </si>
  <si>
    <t>Virginia Wind and Energy Consortium</t>
  </si>
  <si>
    <t>Volusia County Environmental Management</t>
  </si>
  <si>
    <t>Vrije Universitat Amsterdam</t>
  </si>
  <si>
    <t>VVirginia Institute of Marine Science (VIMS), Center for Coastal Resource Management</t>
  </si>
  <si>
    <t>Waimea Hawaiian Civic Club</t>
  </si>
  <si>
    <t>Waldport High School</t>
  </si>
  <si>
    <t>Walt Cunningham and Molly Ahlgren Scholarship Award</t>
  </si>
  <si>
    <t>Warren Wilson Architecture</t>
  </si>
  <si>
    <t>Warrenton High School</t>
  </si>
  <si>
    <t>Washtenaw County MI Master Rain Gardener Certification Program</t>
  </si>
  <si>
    <t>Waterdrop Innovations LLC</t>
  </si>
  <si>
    <t>Waterford High School, Waterford CT</t>
  </si>
  <si>
    <t>West Cary Middle School</t>
  </si>
  <si>
    <t>West Coast Groundfish Observer Program</t>
  </si>
  <si>
    <t>West Lafayette Parks and Recreation</t>
  </si>
  <si>
    <t>Western Alaska Landscape Conservation Cooperative</t>
  </si>
  <si>
    <t>Western District Policy Community Relations Council (CRC)</t>
  </si>
  <si>
    <t>Western Lake Erie Basin Conservation Effects Assessment Project (CEAP)</t>
  </si>
  <si>
    <t>Westport Community Economic Development Corp.</t>
  </si>
  <si>
    <t>WGCU Public Media</t>
  </si>
  <si>
    <t>Whale Research EcoExcursions</t>
  </si>
  <si>
    <t>White Stone Oyster, Co.</t>
  </si>
  <si>
    <t>Whiting Park &amp; Recreation Department</t>
  </si>
  <si>
    <t>WildNative Delta Safaris</t>
  </si>
  <si>
    <t>Wilmington Seafood Festival</t>
  </si>
  <si>
    <t>Windmill Point Oyster, Co.</t>
  </si>
  <si>
    <t>Windmill Point Seafood, Co.</t>
  </si>
  <si>
    <t>Wishtoyo Foundation</t>
  </si>
  <si>
    <t>Wisner Foundation</t>
  </si>
  <si>
    <t>Yankee Canal Seafood</t>
  </si>
  <si>
    <t>YESS – Youth Engaged in Sea Level Rise Science</t>
  </si>
  <si>
    <t>York County Public Schools</t>
  </si>
  <si>
    <t>YSI., Inc.</t>
  </si>
  <si>
    <t>Zachary Elementary</t>
  </si>
  <si>
    <t>90-2 form mod 5.6, 7/11/2017 dc</t>
  </si>
  <si>
    <t>2378 Sustainable Fisheries and Aquaculture</t>
  </si>
  <si>
    <r>
      <t xml:space="preserve">1. Copy project data, organized as specified in the "Developer's resource" into the </t>
    </r>
    <r>
      <rPr>
        <b/>
        <sz val="11"/>
        <rFont val="Calibri"/>
        <family val="2"/>
        <scheme val="minor"/>
      </rPr>
      <t>ProjDataInput</t>
    </r>
    <r>
      <rPr>
        <sz val="11"/>
        <rFont val="Calibri"/>
        <family val="2"/>
        <scheme val="minor"/>
      </rPr>
      <t xml:space="preserve"> tab (the last tab in the spreadsheet)</t>
    </r>
  </si>
  <si>
    <r>
      <t xml:space="preserve">2. Copy funding data, organized as specified in the "Developer's resource" into the </t>
    </r>
    <r>
      <rPr>
        <b/>
        <sz val="11"/>
        <rFont val="Calibri"/>
        <family val="2"/>
        <scheme val="minor"/>
      </rPr>
      <t xml:space="preserve">FundDataInput </t>
    </r>
    <r>
      <rPr>
        <sz val="11"/>
        <rFont val="Calibri"/>
        <family val="2"/>
        <scheme val="minor"/>
      </rPr>
      <t>tab (the second-to-last tab in the spreadsheet)</t>
    </r>
  </si>
  <si>
    <r>
      <t xml:space="preserve">3. You can check to see if your data looks like it should by going to the </t>
    </r>
    <r>
      <rPr>
        <b/>
        <sz val="11"/>
        <rFont val="Calibri"/>
        <family val="2"/>
        <scheme val="minor"/>
      </rPr>
      <t>"CHECK DATA FIT"</t>
    </r>
    <r>
      <rPr>
        <sz val="11"/>
        <rFont val="Calibri"/>
        <family val="2"/>
        <scheme val="minor"/>
      </rPr>
      <t xml:space="preserve"> tab (the third-to-last tab in the spreadsheet). Your data should line up with the correct field names. You don't have to use the same field names, but your data columns need to be in the correct order.</t>
    </r>
  </si>
  <si>
    <r>
      <t xml:space="preserve">4. The data you entered will automatically pre-fill the 90-2 forms starting with S1, and the Table of Contents. </t>
    </r>
    <r>
      <rPr>
        <b/>
        <sz val="11"/>
        <rFont val="Calibri"/>
        <family val="2"/>
        <scheme val="minor"/>
      </rPr>
      <t>YOU MAY THEN HAVE TO ADD OR EDIT SOME ENTRIES MANUALLY!</t>
    </r>
  </si>
  <si>
    <r>
      <t xml:space="preserve">- the Project ID prefix (A/, C/, E/, M/, P/ or R/ ) is selected from a dropdown menu. You must pick one, based on the what best describes the project: R=Research, M=Management, C=Communications, E=Education, A=Advisory (extension), P=Placeholder </t>
    </r>
    <r>
      <rPr>
        <sz val="11"/>
        <color theme="9" tint="-0.249977111117893"/>
        <rFont val="Calibri"/>
        <family val="2"/>
        <scheme val="minor"/>
      </rPr>
      <t>(hover your mouse over this cell to see some examples)</t>
    </r>
    <r>
      <rPr>
        <sz val="11"/>
        <color theme="1"/>
        <rFont val="Calibri"/>
        <family val="2"/>
        <scheme val="minor"/>
      </rPr>
      <t>.</t>
    </r>
  </si>
  <si>
    <r>
      <t xml:space="preserve">  5. Each 90-2 has buttons to "Copy All" and "Paste All". These can be used to copy all the data on one 90-2A sheet to another sheet. Again, </t>
    </r>
    <r>
      <rPr>
        <b/>
        <sz val="11"/>
        <color theme="1"/>
        <rFont val="Calibri"/>
        <family val="2"/>
        <scheme val="minor"/>
      </rPr>
      <t xml:space="preserve">don't add or move worksheets! </t>
    </r>
    <r>
      <rPr>
        <sz val="11"/>
        <color theme="1"/>
        <rFont val="Calibri"/>
        <family val="2"/>
        <scheme val="minor"/>
      </rPr>
      <t>If you want to enter data from a different spreadsheet, use the Copy All and Paste All functions.</t>
    </r>
  </si>
  <si>
    <r>
      <t xml:space="preserve">  8. On the Table of Contents sheet, enter the yearly Federal and Match amounts for each project. You can get these values from your 90</t>
    </r>
    <r>
      <rPr>
        <sz val="11"/>
        <color theme="1"/>
        <rFont val="Calibri"/>
        <family val="2"/>
      </rPr>
      <t>-</t>
    </r>
    <r>
      <rPr>
        <sz val="11"/>
        <color theme="1"/>
        <rFont val="Calibri"/>
        <family val="2"/>
        <scheme val="minor"/>
      </rPr>
      <t>4 Forms.</t>
    </r>
  </si>
  <si>
    <t>90-2-Project-Summary-LONG-Form-100517</t>
  </si>
  <si>
    <t xml:space="preserve">NSGO use only: </t>
  </si>
  <si>
    <r>
      <rPr>
        <b/>
        <sz val="11"/>
        <color rgb="FF006100"/>
        <rFont val="Calibri"/>
        <family val="2"/>
        <scheme val="minor"/>
      </rPr>
      <t>WORK</t>
    </r>
    <r>
      <rPr>
        <sz val="11"/>
        <color rgb="FF006100"/>
        <rFont val="Calibri"/>
        <family val="2"/>
        <scheme val="minor"/>
      </rPr>
      <t>. MANY THIRD PARTY PROGRAMS (INCLUDING CAYUSE) CAN NOW ACCEPT EXCEL SPREADSHEETS FOR UPLOAD--ASK YOUR</t>
    </r>
  </si>
  <si>
    <t>CAYUSE ADMIN FOR DETAILS. YOU DO NOT HAVE TO PRINT OUT THE TABLE OF CONTENTS OR 90-2s. BUT IF YOU WANT TO PRINT</t>
  </si>
  <si>
    <t>THEM OUT FOR YOUR USE, YOU CAN USE THE "PRINT" BUTTONS ON THE TABLE OF CONTENTS TAB.</t>
  </si>
  <si>
    <t>0648-0362, exp x/xx/xxxx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</si>
</sst>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0.0%"/>
  </numFmts>
  <fonts count="135" x14ac:knownFonts="1">
    <font>
      <sz val="11"/>
      <color theme="1"/>
      <name val="Calibri"/>
      <family val="2"/>
      <scheme val="minor"/>
    </font>
    <font>
      <sz val="11"/>
      <color indexed="8"/>
      <name val="Calibri"/>
      <family val="2"/>
    </font>
    <font>
      <sz val="10"/>
      <name val="Arial"/>
      <family val="2"/>
    </font>
    <font>
      <sz val="7"/>
      <name val="Calibri"/>
      <family val="2"/>
    </font>
    <font>
      <sz val="12"/>
      <color indexed="8"/>
      <name val="Calibri"/>
      <family val="2"/>
    </font>
    <font>
      <sz val="7"/>
      <color indexed="8"/>
      <name val="Calibri"/>
      <family val="2"/>
    </font>
    <font>
      <b/>
      <sz val="9"/>
      <color indexed="8"/>
      <name val="Calibri"/>
      <family val="2"/>
    </font>
    <font>
      <i/>
      <sz val="7"/>
      <color indexed="8"/>
      <name val="Calibri"/>
      <family val="2"/>
    </font>
    <font>
      <b/>
      <sz val="12"/>
      <color indexed="8"/>
      <name val="Calibri"/>
      <family val="2"/>
    </font>
    <font>
      <b/>
      <i/>
      <sz val="12"/>
      <color indexed="8"/>
      <name val="Calibri"/>
      <family val="2"/>
    </font>
    <font>
      <i/>
      <sz val="6"/>
      <name val="Calibri"/>
      <family val="2"/>
    </font>
    <font>
      <sz val="11"/>
      <color indexed="8"/>
      <name val="Calibri"/>
      <family val="2"/>
    </font>
    <font>
      <sz val="9"/>
      <name val="Arial"/>
      <family val="2"/>
    </font>
    <font>
      <sz val="11"/>
      <color indexed="19"/>
      <name val="Calibri"/>
      <family val="2"/>
    </font>
    <font>
      <sz val="9"/>
      <color indexed="19"/>
      <name val="Arial"/>
      <family val="2"/>
    </font>
    <font>
      <b/>
      <sz val="9"/>
      <color indexed="8"/>
      <name val="Arial"/>
      <family val="2"/>
    </font>
    <font>
      <b/>
      <sz val="9"/>
      <color indexed="19"/>
      <name val="Arial"/>
      <family val="2"/>
    </font>
    <font>
      <b/>
      <sz val="9"/>
      <color indexed="10"/>
      <name val="Arial"/>
      <family val="2"/>
    </font>
    <font>
      <sz val="10"/>
      <color indexed="40"/>
      <name val="Arial"/>
      <family val="2"/>
    </font>
    <font>
      <b/>
      <sz val="10"/>
      <color indexed="57"/>
      <name val="Arial"/>
      <family val="2"/>
    </font>
    <font>
      <sz val="11"/>
      <color indexed="16"/>
      <name val="Calibri"/>
      <family val="2"/>
    </font>
    <font>
      <sz val="11"/>
      <color indexed="17"/>
      <name val="Calibri"/>
      <family val="2"/>
    </font>
    <font>
      <sz val="11"/>
      <color indexed="10"/>
      <name val="Calibri"/>
      <family val="2"/>
    </font>
    <font>
      <sz val="9"/>
      <color indexed="8"/>
      <name val="Calibri"/>
      <family val="2"/>
    </font>
    <font>
      <i/>
      <sz val="11"/>
      <color indexed="8"/>
      <name val="Calibri"/>
      <family val="2"/>
    </font>
    <font>
      <b/>
      <sz val="14"/>
      <color indexed="8"/>
      <name val="Calibri"/>
      <family val="2"/>
    </font>
    <font>
      <b/>
      <sz val="11"/>
      <name val="Calibri"/>
      <family val="2"/>
    </font>
    <font>
      <b/>
      <sz val="11"/>
      <color indexed="17"/>
      <name val="Calibri"/>
      <family val="2"/>
    </font>
    <font>
      <b/>
      <i/>
      <sz val="11"/>
      <color indexed="56"/>
      <name val="Calibri"/>
      <family val="2"/>
    </font>
    <font>
      <b/>
      <sz val="11"/>
      <color indexed="56"/>
      <name val="Calibri"/>
      <family val="2"/>
    </font>
    <font>
      <u/>
      <sz val="11"/>
      <color indexed="12"/>
      <name val="Calibri"/>
      <family val="2"/>
    </font>
    <font>
      <sz val="11"/>
      <color indexed="63"/>
      <name val="Calibri"/>
      <family val="2"/>
    </font>
    <font>
      <b/>
      <sz val="20"/>
      <color indexed="8"/>
      <name val="Calibri"/>
      <family val="2"/>
    </font>
    <font>
      <sz val="10"/>
      <color indexed="8"/>
      <name val="Arial Narrow"/>
      <family val="2"/>
    </font>
    <font>
      <b/>
      <sz val="10"/>
      <color indexed="8"/>
      <name val="Arial Narrow"/>
      <family val="2"/>
    </font>
    <font>
      <b/>
      <sz val="11"/>
      <color indexed="8"/>
      <name val="Calibri"/>
      <family val="2"/>
    </font>
    <font>
      <sz val="10"/>
      <color indexed="63"/>
      <name val="Arial Narrow"/>
      <family val="2"/>
    </font>
    <font>
      <sz val="8"/>
      <color indexed="63"/>
      <name val="Arial"/>
      <family val="2"/>
    </font>
    <font>
      <sz val="7"/>
      <color indexed="8"/>
      <name val="Calibri"/>
      <family val="2"/>
    </font>
    <font>
      <sz val="7"/>
      <color indexed="60"/>
      <name val="Calibri"/>
      <family val="2"/>
    </font>
    <font>
      <sz val="7"/>
      <color indexed="20"/>
      <name val="Calibri"/>
      <family val="2"/>
    </font>
    <font>
      <sz val="7"/>
      <color indexed="17"/>
      <name val="Calibri"/>
      <family val="2"/>
    </font>
    <font>
      <b/>
      <sz val="12"/>
      <color indexed="8"/>
      <name val="Calibri"/>
      <family val="2"/>
    </font>
    <font>
      <sz val="7"/>
      <color indexed="9"/>
      <name val="Calibri"/>
      <family val="2"/>
    </font>
    <font>
      <sz val="11"/>
      <name val="Calibri"/>
      <family val="2"/>
    </font>
    <font>
      <sz val="7"/>
      <name val="Calibri"/>
      <family val="2"/>
    </font>
    <font>
      <u/>
      <sz val="7"/>
      <color indexed="12"/>
      <name val="Calibri"/>
      <family val="2"/>
    </font>
    <font>
      <i/>
      <sz val="11"/>
      <color indexed="55"/>
      <name val="Calibri"/>
      <family val="2"/>
    </font>
    <font>
      <b/>
      <sz val="11"/>
      <color indexed="10"/>
      <name val="Calibri"/>
      <family val="2"/>
    </font>
    <font>
      <sz val="7"/>
      <color indexed="55"/>
      <name val="Calibri"/>
      <family val="2"/>
    </font>
    <font>
      <b/>
      <sz val="11"/>
      <name val="Calibri"/>
      <family val="2"/>
    </font>
    <font>
      <sz val="7"/>
      <color indexed="22"/>
      <name val="Calibri"/>
      <family val="2"/>
    </font>
    <font>
      <b/>
      <sz val="9"/>
      <color indexed="8"/>
      <name val="Calibri"/>
      <family val="2"/>
    </font>
    <font>
      <sz val="9"/>
      <color indexed="8"/>
      <name val="Calibri"/>
      <family val="2"/>
    </font>
    <font>
      <i/>
      <sz val="9"/>
      <color indexed="8"/>
      <name val="Calibri"/>
      <family val="2"/>
    </font>
    <font>
      <sz val="9"/>
      <color indexed="60"/>
      <name val="Calibri"/>
      <family val="2"/>
    </font>
    <font>
      <i/>
      <u/>
      <sz val="9"/>
      <color indexed="8"/>
      <name val="Calibri"/>
      <family val="2"/>
    </font>
    <font>
      <sz val="11"/>
      <color indexed="55"/>
      <name val="Calibri"/>
      <family val="2"/>
    </font>
    <font>
      <sz val="14"/>
      <color indexed="8"/>
      <name val="Calibri"/>
      <family val="2"/>
    </font>
    <font>
      <sz val="14"/>
      <name val="Calibri"/>
      <family val="2"/>
    </font>
    <font>
      <sz val="14"/>
      <color indexed="22"/>
      <name val="Calibri"/>
      <family val="2"/>
    </font>
    <font>
      <b/>
      <sz val="14"/>
      <name val="Calibri"/>
      <family val="2"/>
    </font>
    <font>
      <sz val="11"/>
      <color indexed="20"/>
      <name val="Calibri"/>
      <family val="2"/>
      <scheme val="minor"/>
    </font>
    <font>
      <sz val="11"/>
      <color rgb="FF006100"/>
      <name val="Calibri"/>
      <family val="2"/>
      <scheme val="minor"/>
    </font>
    <font>
      <sz val="11"/>
      <color rgb="FF9C6500"/>
      <name val="Calibri"/>
      <family val="2"/>
      <scheme val="minor"/>
    </font>
    <font>
      <sz val="11"/>
      <color indexed="15"/>
      <name val="Calibri"/>
      <family val="2"/>
    </font>
    <font>
      <sz val="11"/>
      <color theme="1"/>
      <name val="Calibri"/>
      <family val="2"/>
      <scheme val="minor"/>
    </font>
    <font>
      <b/>
      <sz val="19"/>
      <color indexed="8"/>
      <name val="Calibri"/>
      <family val="2"/>
    </font>
    <font>
      <sz val="12"/>
      <color theme="1"/>
      <name val="Calibri"/>
      <family val="2"/>
      <scheme val="minor"/>
    </font>
    <font>
      <sz val="14"/>
      <color rgb="FF00B050"/>
      <name val="Calibri"/>
      <family val="2"/>
    </font>
    <font>
      <sz val="20"/>
      <color theme="1"/>
      <name val="Calibri"/>
      <family val="2"/>
      <scheme val="minor"/>
    </font>
    <font>
      <b/>
      <sz val="10"/>
      <name val="Arial"/>
      <family val="2"/>
    </font>
    <font>
      <b/>
      <sz val="11"/>
      <color indexed="8"/>
      <name val="Calibri"/>
      <family val="2"/>
      <charset val="1"/>
    </font>
    <font>
      <sz val="11"/>
      <color indexed="8"/>
      <name val="Calibri"/>
      <family val="2"/>
      <charset val="1"/>
    </font>
    <font>
      <sz val="18"/>
      <color rgb="FF006100"/>
      <name val="Calibri"/>
      <family val="2"/>
      <scheme val="minor"/>
    </font>
    <font>
      <sz val="18"/>
      <color rgb="FF9C6500"/>
      <name val="Calibri"/>
      <family val="2"/>
      <scheme val="minor"/>
    </font>
    <font>
      <b/>
      <sz val="11"/>
      <color rgb="FF9C6500"/>
      <name val="Calibri"/>
      <family val="2"/>
      <scheme val="minor"/>
    </font>
    <font>
      <b/>
      <sz val="11"/>
      <color indexed="20"/>
      <name val="Calibri"/>
      <family val="2"/>
      <scheme val="minor"/>
    </font>
    <font>
      <u/>
      <sz val="11"/>
      <color theme="11"/>
      <name val="Calibri"/>
      <family val="2"/>
      <scheme val="minor"/>
    </font>
    <font>
      <sz val="8"/>
      <name val="Calibri"/>
      <family val="2"/>
      <scheme val="minor"/>
    </font>
    <font>
      <sz val="14"/>
      <color theme="0"/>
      <name val="Calibri"/>
      <family val="2"/>
    </font>
    <font>
      <sz val="11"/>
      <color rgb="FFFF0000"/>
      <name val="Calibri"/>
      <family val="2"/>
    </font>
    <font>
      <sz val="14"/>
      <color indexed="30"/>
      <name val="Calibri"/>
      <family val="2"/>
    </font>
    <font>
      <sz val="9"/>
      <color theme="1"/>
      <name val="Calibri"/>
      <family val="2"/>
      <scheme val="minor"/>
    </font>
    <font>
      <sz val="8"/>
      <color theme="1"/>
      <name val="Calibri"/>
      <family val="2"/>
      <scheme val="minor"/>
    </font>
    <font>
      <u/>
      <sz val="11"/>
      <color theme="1"/>
      <name val="Calibri"/>
      <family val="2"/>
      <scheme val="minor"/>
    </font>
    <font>
      <b/>
      <sz val="11"/>
      <color theme="1"/>
      <name val="Calibri"/>
      <family val="2"/>
      <scheme val="minor"/>
    </font>
    <font>
      <b/>
      <sz val="11"/>
      <color rgb="FF0070C0"/>
      <name val="Calibri"/>
      <family val="2"/>
      <scheme val="minor"/>
    </font>
    <font>
      <b/>
      <sz val="14"/>
      <color theme="1"/>
      <name val="Calibri"/>
      <family val="2"/>
      <scheme val="minor"/>
    </font>
    <font>
      <u/>
      <sz val="12"/>
      <color indexed="12"/>
      <name val="Calibri"/>
      <family val="2"/>
    </font>
    <font>
      <sz val="11"/>
      <color indexed="62"/>
      <name val="Calibri"/>
      <family val="2"/>
    </font>
    <font>
      <sz val="11"/>
      <color theme="0"/>
      <name val="Calibri"/>
      <family val="2"/>
      <scheme val="minor"/>
    </font>
    <font>
      <sz val="11"/>
      <name val="Calibri"/>
      <family val="2"/>
      <scheme val="minor"/>
    </font>
    <font>
      <b/>
      <sz val="9"/>
      <color indexed="81"/>
      <name val="Tahoma"/>
      <family val="2"/>
    </font>
    <font>
      <sz val="11"/>
      <color rgb="FF00B050"/>
      <name val="Calibri"/>
      <family val="2"/>
      <scheme val="minor"/>
    </font>
    <font>
      <u/>
      <sz val="9"/>
      <color indexed="12"/>
      <name val="Calibri"/>
      <family val="2"/>
    </font>
    <font>
      <b/>
      <sz val="14"/>
      <color rgb="FF0066FF"/>
      <name val="Calibri"/>
      <family val="2"/>
    </font>
    <font>
      <sz val="14"/>
      <color rgb="FF0066FF"/>
      <name val="Calibri"/>
      <family val="2"/>
    </font>
    <font>
      <sz val="9"/>
      <color rgb="FF0066FF"/>
      <name val="Arial Narrow"/>
      <family val="2"/>
    </font>
    <font>
      <sz val="8"/>
      <color rgb="FF000000"/>
      <name val="Segoe UI"/>
      <family val="2"/>
    </font>
    <font>
      <sz val="11"/>
      <color theme="0" tint="-4.9989318521683403E-2"/>
      <name val="Calibri"/>
      <family val="2"/>
      <scheme val="minor"/>
    </font>
    <font>
      <b/>
      <sz val="10"/>
      <color indexed="63"/>
      <name val="Arial Narrow"/>
      <family val="2"/>
    </font>
    <font>
      <b/>
      <sz val="11"/>
      <color indexed="63"/>
      <name val="Calibri"/>
      <family val="2"/>
    </font>
    <font>
      <i/>
      <sz val="9"/>
      <color theme="1"/>
      <name val="Calibri"/>
      <family val="2"/>
      <scheme val="minor"/>
    </font>
    <font>
      <i/>
      <sz val="8"/>
      <color theme="1"/>
      <name val="Calibri"/>
      <family val="2"/>
      <scheme val="minor"/>
    </font>
    <font>
      <sz val="9"/>
      <color rgb="FFFFC000"/>
      <name val="Arial"/>
      <family val="2"/>
    </font>
    <font>
      <b/>
      <u/>
      <sz val="9"/>
      <color indexed="81"/>
      <name val="Tahoma"/>
      <family val="2"/>
    </font>
    <font>
      <sz val="11"/>
      <color theme="9" tint="-0.249977111117893"/>
      <name val="Calibri"/>
      <family val="2"/>
      <scheme val="minor"/>
    </font>
    <font>
      <b/>
      <sz val="11"/>
      <color rgb="FF006100"/>
      <name val="Calibri"/>
      <family val="2"/>
      <scheme val="minor"/>
    </font>
    <font>
      <sz val="11"/>
      <color rgb="FF9C0006"/>
      <name val="Calibri"/>
      <family val="2"/>
      <scheme val="minor"/>
    </font>
    <font>
      <sz val="9"/>
      <color rgb="FF00B050"/>
      <name val="Arial"/>
      <family val="2"/>
    </font>
    <font>
      <b/>
      <sz val="9"/>
      <color rgb="FF00B050"/>
      <name val="Arial"/>
      <family val="2"/>
    </font>
    <font>
      <u/>
      <sz val="11"/>
      <color rgb="FF0070C0"/>
      <name val="Calibri"/>
      <family val="2"/>
      <scheme val="minor"/>
    </font>
    <font>
      <sz val="11"/>
      <color rgb="FF000000"/>
      <name val="Calibri"/>
      <family val="2"/>
    </font>
    <font>
      <sz val="12"/>
      <color rgb="FF000000"/>
      <name val="Calibri"/>
      <family val="2"/>
    </font>
    <font>
      <sz val="9"/>
      <color rgb="FF000000"/>
      <name val="Calibri"/>
      <family val="2"/>
    </font>
    <font>
      <sz val="7"/>
      <color rgb="FF000000"/>
      <name val="Calibri"/>
      <family val="2"/>
    </font>
    <font>
      <sz val="6"/>
      <color rgb="FF000000"/>
      <name val="Calibri"/>
      <family val="2"/>
    </font>
    <font>
      <sz val="8"/>
      <color rgb="FF000000"/>
      <name val="Calibri"/>
      <family val="2"/>
    </font>
    <font>
      <sz val="12.1"/>
      <color theme="1"/>
      <name val="Calibri"/>
      <family val="2"/>
      <scheme val="minor"/>
    </font>
    <font>
      <sz val="11"/>
      <color theme="0" tint="-0.14999847407452621"/>
      <name val="Calibri"/>
      <family val="2"/>
      <scheme val="minor"/>
    </font>
    <font>
      <b/>
      <sz val="12.1"/>
      <color theme="1"/>
      <name val="Calibri"/>
      <family val="2"/>
      <scheme val="minor"/>
    </font>
    <font>
      <b/>
      <sz val="12"/>
      <color theme="1"/>
      <name val="Calibri"/>
      <family val="2"/>
      <scheme val="minor"/>
    </font>
    <font>
      <sz val="12"/>
      <name val="Calibri"/>
      <family val="2"/>
    </font>
    <font>
      <i/>
      <sz val="12"/>
      <color indexed="8"/>
      <name val="Calibri"/>
      <family val="2"/>
    </font>
    <font>
      <b/>
      <sz val="12"/>
      <name val="Calibri"/>
      <family val="2"/>
    </font>
    <font>
      <b/>
      <sz val="12"/>
      <color indexed="51"/>
      <name val="Calibri"/>
      <family val="2"/>
    </font>
    <font>
      <sz val="12"/>
      <color indexed="22"/>
      <name val="Calibri"/>
      <family val="2"/>
    </font>
    <font>
      <sz val="12"/>
      <color indexed="55"/>
      <name val="Calibri"/>
      <family val="2"/>
    </font>
    <font>
      <b/>
      <i/>
      <sz val="11"/>
      <color indexed="10"/>
      <name val="Calibri"/>
      <family val="2"/>
    </font>
    <font>
      <sz val="11"/>
      <color theme="1"/>
      <name val="Wingdings"/>
      <charset val="2"/>
    </font>
    <font>
      <i/>
      <sz val="11"/>
      <color theme="1"/>
      <name val="Calibri"/>
      <family val="2"/>
      <scheme val="minor"/>
    </font>
    <font>
      <b/>
      <sz val="11"/>
      <name val="Calibri"/>
      <family val="2"/>
      <scheme val="minor"/>
    </font>
    <font>
      <sz val="11"/>
      <color theme="1"/>
      <name val="Calibri"/>
      <family val="2"/>
    </font>
    <font>
      <sz val="11"/>
      <color theme="1" tint="0.249977111117893"/>
      <name val="Calibri"/>
      <family val="2"/>
      <scheme val="minor"/>
    </font>
  </fonts>
  <fills count="30">
    <fill>
      <patternFill patternType="none"/>
    </fill>
    <fill>
      <patternFill patternType="gray125"/>
    </fill>
    <fill>
      <patternFill patternType="solid">
        <fgColor indexed="47"/>
        <bgColor indexed="9"/>
      </patternFill>
    </fill>
    <fill>
      <patternFill patternType="solid">
        <fgColor indexed="42"/>
        <bgColor indexed="9"/>
      </patternFill>
    </fill>
    <fill>
      <patternFill patternType="solid">
        <fgColor indexed="27"/>
        <bgColor indexed="43"/>
      </patternFill>
    </fill>
    <fill>
      <patternFill patternType="solid">
        <fgColor indexed="13"/>
        <bgColor indexed="64"/>
      </patternFill>
    </fill>
    <fill>
      <patternFill patternType="solid">
        <fgColor indexed="22"/>
        <bgColor indexed="64"/>
      </patternFill>
    </fill>
    <fill>
      <patternFill patternType="solid">
        <fgColor indexed="34"/>
        <bgColor indexed="64"/>
      </patternFill>
    </fill>
    <fill>
      <patternFill patternType="solid">
        <fgColor indexed="42"/>
        <bgColor indexed="64"/>
      </patternFill>
    </fill>
    <fill>
      <patternFill patternType="solid">
        <fgColor indexed="9"/>
        <bgColor indexed="27"/>
      </patternFill>
    </fill>
    <fill>
      <patternFill patternType="solid">
        <fgColor indexed="22"/>
        <bgColor indexed="27"/>
      </patternFill>
    </fill>
    <fill>
      <patternFill patternType="solid">
        <fgColor indexed="26"/>
        <bgColor indexed="64"/>
      </patternFill>
    </fill>
    <fill>
      <patternFill patternType="solid">
        <fgColor indexed="26"/>
        <bgColor indexed="43"/>
      </patternFill>
    </fill>
    <fill>
      <patternFill patternType="solid">
        <fgColor rgb="FFFFC7CE"/>
      </patternFill>
    </fill>
    <fill>
      <patternFill patternType="solid">
        <fgColor rgb="FFC6EFCE"/>
      </patternFill>
    </fill>
    <fill>
      <patternFill patternType="solid">
        <fgColor rgb="FFFFEB9C"/>
      </patternFill>
    </fill>
    <fill>
      <patternFill patternType="solid">
        <fgColor theme="6" tint="0.79998168889431442"/>
        <bgColor indexed="64"/>
      </patternFill>
    </fill>
    <fill>
      <patternFill patternType="solid">
        <fgColor rgb="FFFFFF00"/>
        <bgColor indexed="27"/>
      </patternFill>
    </fill>
    <fill>
      <patternFill patternType="solid">
        <fgColor rgb="FFFFFF00"/>
        <bgColor indexed="64"/>
      </patternFill>
    </fill>
    <fill>
      <patternFill patternType="solid">
        <fgColor theme="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C00000"/>
        <bgColor indexed="43"/>
      </patternFill>
    </fill>
    <fill>
      <patternFill patternType="solid">
        <fgColor rgb="FFC00000"/>
        <bgColor indexed="27"/>
      </patternFill>
    </fill>
    <fill>
      <patternFill patternType="solid">
        <fgColor rgb="FFC000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249977111117893"/>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bottom style="medium">
        <color auto="1"/>
      </bottom>
      <diagonal/>
    </border>
    <border>
      <left style="hair">
        <color indexed="8"/>
      </left>
      <right/>
      <top/>
      <bottom style="thin">
        <color indexed="8"/>
      </bottom>
      <diagonal/>
    </border>
    <border>
      <left/>
      <right/>
      <top/>
      <bottom style="thin">
        <color indexed="8"/>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s>
  <cellStyleXfs count="75">
    <xf numFmtId="0" fontId="0" fillId="0" borderId="0"/>
    <xf numFmtId="0" fontId="62" fillId="13" borderId="0" applyNumberFormat="0" applyBorder="0" applyAlignment="0" applyProtection="0"/>
    <xf numFmtId="0" fontId="20" fillId="2" borderId="0"/>
    <xf numFmtId="0" fontId="21" fillId="3" borderId="0"/>
    <xf numFmtId="0" fontId="13" fillId="4" borderId="0"/>
    <xf numFmtId="0" fontId="4" fillId="0" borderId="0"/>
    <xf numFmtId="0" fontId="63" fillId="14" borderId="0" applyNumberFormat="0" applyBorder="0" applyAlignment="0" applyProtection="0"/>
    <xf numFmtId="0" fontId="30" fillId="0" borderId="0" applyNumberFormat="0" applyFill="0" applyBorder="0" applyAlignment="0" applyProtection="0">
      <alignment vertical="top"/>
      <protection locked="0"/>
    </xf>
    <xf numFmtId="0" fontId="64" fillId="15" borderId="0" applyNumberFormat="0" applyBorder="0" applyAlignment="0" applyProtection="0"/>
    <xf numFmtId="0" fontId="2" fillId="0" borderId="0"/>
    <xf numFmtId="9" fontId="66"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62" fillId="13" borderId="0" applyNumberFormat="0" applyBorder="0" applyAlignment="0" applyProtection="0"/>
    <xf numFmtId="0" fontId="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09" fillId="13" borderId="0" applyNumberFormat="0" applyBorder="0" applyAlignment="0" applyProtection="0"/>
  </cellStyleXfs>
  <cellXfs count="395">
    <xf numFmtId="0" fontId="0" fillId="0" borderId="0" xfId="0"/>
    <xf numFmtId="0" fontId="0" fillId="0" borderId="0" xfId="0" applyFill="1"/>
    <xf numFmtId="0" fontId="0" fillId="0" borderId="0" xfId="0" applyAlignment="1"/>
    <xf numFmtId="0" fontId="31" fillId="0" borderId="1" xfId="0" applyFont="1" applyBorder="1"/>
    <xf numFmtId="0" fontId="31" fillId="0" borderId="0" xfId="0" applyFont="1"/>
    <xf numFmtId="0" fontId="31" fillId="0" borderId="1" xfId="0" applyFont="1" applyFill="1" applyBorder="1"/>
    <xf numFmtId="0" fontId="0" fillId="0" borderId="0" xfId="0" applyAlignment="1">
      <alignment vertical="center"/>
    </xf>
    <xf numFmtId="0" fontId="0" fillId="0" borderId="0" xfId="0" applyAlignment="1">
      <alignment vertical="top"/>
    </xf>
    <xf numFmtId="0" fontId="32" fillId="0" borderId="0" xfId="0" applyFont="1" applyAlignment="1">
      <alignment vertical="top"/>
    </xf>
    <xf numFmtId="0" fontId="0" fillId="5" borderId="1" xfId="0" applyFill="1" applyBorder="1" applyAlignment="1">
      <alignment vertical="top" wrapText="1"/>
    </xf>
    <xf numFmtId="0" fontId="33" fillId="0" borderId="0" xfId="0" applyFont="1" applyAlignment="1">
      <alignment horizontal="right" vertical="top"/>
    </xf>
    <xf numFmtId="0" fontId="34" fillId="0" borderId="0" xfId="0" applyFont="1" applyAlignment="1">
      <alignment horizontal="right" vertical="top"/>
    </xf>
    <xf numFmtId="0" fontId="35" fillId="0" borderId="0" xfId="0" applyFont="1" applyAlignment="1">
      <alignment horizontal="right" vertical="top"/>
    </xf>
    <xf numFmtId="0" fontId="33" fillId="0" borderId="0" xfId="0" applyFont="1" applyBorder="1" applyAlignment="1">
      <alignment horizontal="right" vertical="top"/>
    </xf>
    <xf numFmtId="0" fontId="0" fillId="0" borderId="0" xfId="0" applyAlignment="1">
      <alignment horizontal="right" vertical="top"/>
    </xf>
    <xf numFmtId="0" fontId="0" fillId="0" borderId="0" xfId="0" applyAlignment="1">
      <alignment horizontal="center" vertical="top"/>
    </xf>
    <xf numFmtId="0" fontId="36" fillId="0" borderId="0" xfId="0" applyFont="1" applyAlignment="1">
      <alignment horizontal="right" vertical="top"/>
    </xf>
    <xf numFmtId="0" fontId="34" fillId="0" borderId="0" xfId="0" applyFont="1" applyFill="1" applyBorder="1" applyAlignment="1">
      <alignment horizontal="right" vertical="top"/>
    </xf>
    <xf numFmtId="0" fontId="0" fillId="0" borderId="0" xfId="0" applyFill="1" applyBorder="1" applyAlignment="1">
      <alignment horizontal="left" vertical="top"/>
    </xf>
    <xf numFmtId="0" fontId="34" fillId="0" borderId="0" xfId="0" applyFont="1" applyFill="1" applyBorder="1" applyAlignment="1">
      <alignment horizontal="left" vertical="top"/>
    </xf>
    <xf numFmtId="0" fontId="37" fillId="0" borderId="0" xfId="0" applyFont="1" applyAlignment="1">
      <alignment vertical="center" wrapText="1"/>
    </xf>
    <xf numFmtId="0" fontId="0" fillId="0" borderId="0" xfId="0" applyFill="1" applyBorder="1" applyAlignment="1">
      <alignment horizontal="right" vertical="top"/>
    </xf>
    <xf numFmtId="0" fontId="0" fillId="6" borderId="1" xfId="0" applyFill="1" applyBorder="1"/>
    <xf numFmtId="0" fontId="31" fillId="0" borderId="0" xfId="0" applyFont="1" applyAlignment="1">
      <alignment horizontal="right" vertical="top"/>
    </xf>
    <xf numFmtId="0" fontId="31" fillId="0" borderId="1" xfId="0" applyFont="1" applyBorder="1" applyAlignment="1">
      <alignment wrapText="1"/>
    </xf>
    <xf numFmtId="0" fontId="31" fillId="0" borderId="1" xfId="0" applyFont="1" applyBorder="1" applyAlignment="1"/>
    <xf numFmtId="0" fontId="0" fillId="0" borderId="0" xfId="0" applyAlignment="1">
      <alignment horizontal="center"/>
    </xf>
    <xf numFmtId="0" fontId="38" fillId="0" borderId="0" xfId="0" applyFont="1" applyAlignment="1">
      <alignment horizontal="center"/>
    </xf>
    <xf numFmtId="0" fontId="6" fillId="0" borderId="0" xfId="5" applyFont="1"/>
    <xf numFmtId="0" fontId="38" fillId="0" borderId="0" xfId="0" applyFont="1"/>
    <xf numFmtId="0" fontId="39" fillId="15" borderId="1" xfId="8" applyFont="1" applyBorder="1"/>
    <xf numFmtId="0" fontId="40" fillId="13" borderId="1" xfId="1" applyFont="1" applyBorder="1"/>
    <xf numFmtId="0" fontId="41" fillId="14" borderId="0" xfId="6" applyFont="1"/>
    <xf numFmtId="0" fontId="38" fillId="0" borderId="3" xfId="0" applyFont="1" applyBorder="1"/>
    <xf numFmtId="0" fontId="38" fillId="0" borderId="4" xfId="0" applyFont="1" applyBorder="1"/>
    <xf numFmtId="0" fontId="38" fillId="0" borderId="5" xfId="0" applyFont="1" applyBorder="1"/>
    <xf numFmtId="0" fontId="38" fillId="0" borderId="6" xfId="0" applyFont="1" applyBorder="1"/>
    <xf numFmtId="47" fontId="38" fillId="0" borderId="0" xfId="0" applyNumberFormat="1" applyFont="1"/>
    <xf numFmtId="0" fontId="0" fillId="0" borderId="0" xfId="0" applyAlignment="1">
      <alignment wrapText="1"/>
    </xf>
    <xf numFmtId="0" fontId="0" fillId="0" borderId="0" xfId="0" applyAlignment="1">
      <alignment horizontal="left"/>
    </xf>
    <xf numFmtId="0" fontId="42" fillId="0" borderId="0" xfId="0" applyFont="1" applyAlignment="1"/>
    <xf numFmtId="0" fontId="10" fillId="0" borderId="0" xfId="9" applyFont="1" applyAlignment="1">
      <alignment horizontal="center" vertical="top"/>
    </xf>
    <xf numFmtId="0" fontId="43" fillId="0" borderId="0" xfId="9" applyFont="1" applyAlignment="1">
      <alignment horizontal="center" vertical="top"/>
    </xf>
    <xf numFmtId="0" fontId="3" fillId="0" borderId="0" xfId="9" applyFont="1" applyAlignment="1">
      <alignment horizontal="center" vertical="top"/>
    </xf>
    <xf numFmtId="0" fontId="0" fillId="0" borderId="0" xfId="0" applyAlignment="1">
      <alignment horizontal="left" wrapText="1"/>
    </xf>
    <xf numFmtId="0" fontId="63" fillId="14" borderId="0" xfId="6" applyAlignment="1">
      <alignment wrapText="1"/>
    </xf>
    <xf numFmtId="0" fontId="63" fillId="14" borderId="0" xfId="6"/>
    <xf numFmtId="0" fontId="63" fillId="14" borderId="0" xfId="6" applyAlignment="1">
      <alignment horizontal="left"/>
    </xf>
    <xf numFmtId="0" fontId="11" fillId="0" borderId="0" xfId="9" applyFont="1"/>
    <xf numFmtId="0" fontId="4" fillId="0" borderId="0" xfId="5"/>
    <xf numFmtId="0" fontId="11" fillId="0" borderId="0" xfId="9" applyFont="1" applyAlignment="1">
      <alignment horizontal="center"/>
    </xf>
    <xf numFmtId="0" fontId="4" fillId="0" borderId="0" xfId="5" applyAlignment="1">
      <alignment horizontal="center"/>
    </xf>
    <xf numFmtId="0" fontId="12" fillId="0" borderId="0" xfId="9" applyFont="1" applyAlignment="1">
      <alignment vertical="top"/>
    </xf>
    <xf numFmtId="0" fontId="14" fillId="4" borderId="0" xfId="4" applyFont="1"/>
    <xf numFmtId="0" fontId="15" fillId="0" borderId="0" xfId="5" applyFont="1" applyAlignment="1">
      <alignment vertical="top"/>
    </xf>
    <xf numFmtId="0" fontId="16" fillId="4" borderId="0" xfId="4" applyFont="1" applyAlignment="1">
      <alignment vertical="top"/>
    </xf>
    <xf numFmtId="0" fontId="0" fillId="0" borderId="0" xfId="0" applyFont="1"/>
    <xf numFmtId="1" fontId="0" fillId="0" borderId="0" xfId="0" applyNumberFormat="1" applyFont="1"/>
    <xf numFmtId="0" fontId="18" fillId="0" borderId="0" xfId="0" applyFont="1"/>
    <xf numFmtId="1" fontId="18" fillId="0" borderId="0" xfId="0" applyNumberFormat="1" applyFont="1"/>
    <xf numFmtId="0" fontId="19" fillId="0" borderId="0" xfId="0" applyFont="1"/>
    <xf numFmtId="3" fontId="18" fillId="0" borderId="0" xfId="0" applyNumberFormat="1" applyFont="1"/>
    <xf numFmtId="0" fontId="38" fillId="0" borderId="1" xfId="0" applyFont="1" applyBorder="1" applyAlignment="1">
      <alignment horizontal="center"/>
    </xf>
    <xf numFmtId="0" fontId="46" fillId="0" borderId="1" xfId="7" applyFont="1" applyBorder="1" applyAlignment="1" applyProtection="1">
      <alignment horizontal="center"/>
    </xf>
    <xf numFmtId="0" fontId="0" fillId="0" borderId="1" xfId="0" applyBorder="1"/>
    <xf numFmtId="0" fontId="0" fillId="5" borderId="1" xfId="0" applyFill="1" applyBorder="1" applyAlignment="1">
      <alignment horizontal="left" vertical="top" wrapText="1"/>
    </xf>
    <xf numFmtId="0" fontId="37" fillId="0" borderId="0" xfId="0" applyFont="1" applyAlignment="1">
      <alignment horizontal="center" wrapText="1"/>
    </xf>
    <xf numFmtId="0" fontId="37" fillId="0" borderId="0" xfId="0" applyFont="1" applyAlignment="1">
      <alignment horizontal="center" vertical="top" wrapText="1"/>
    </xf>
    <xf numFmtId="0" fontId="35" fillId="0" borderId="0" xfId="0" applyFont="1" applyAlignment="1">
      <alignment wrapText="1"/>
    </xf>
    <xf numFmtId="0" fontId="0" fillId="0" borderId="0" xfId="0" quotePrefix="1" applyAlignment="1">
      <alignment horizontal="left" wrapText="1" indent="2"/>
    </xf>
    <xf numFmtId="0" fontId="25" fillId="0" borderId="0" xfId="5" applyFont="1" applyFill="1" applyAlignment="1" applyProtection="1">
      <alignment horizontal="right"/>
    </xf>
    <xf numFmtId="0" fontId="0" fillId="0" borderId="0" xfId="0" applyAlignment="1">
      <alignment horizontal="right"/>
    </xf>
    <xf numFmtId="14" fontId="0" fillId="0" borderId="0" xfId="0" applyNumberFormat="1" applyAlignment="1">
      <alignment horizontal="left" vertical="top"/>
    </xf>
    <xf numFmtId="0" fontId="38" fillId="0" borderId="0" xfId="0" applyFont="1" applyAlignment="1">
      <alignment horizontal="right"/>
    </xf>
    <xf numFmtId="0" fontId="47" fillId="0" borderId="0" xfId="0" applyFont="1" applyAlignment="1">
      <alignment horizontal="left" vertical="top"/>
    </xf>
    <xf numFmtId="0" fontId="0" fillId="5" borderId="1" xfId="0" applyFill="1" applyBorder="1" applyAlignment="1">
      <alignment horizontal="left"/>
    </xf>
    <xf numFmtId="0" fontId="0" fillId="5" borderId="1" xfId="0" applyFill="1" applyBorder="1" applyAlignment="1">
      <alignment horizontal="right"/>
    </xf>
    <xf numFmtId="0" fontId="48" fillId="0" borderId="0" xfId="0" applyFont="1" applyAlignment="1">
      <alignment wrapText="1"/>
    </xf>
    <xf numFmtId="0" fontId="38" fillId="0" borderId="1" xfId="0" applyFont="1" applyBorder="1"/>
    <xf numFmtId="0" fontId="50" fillId="0" borderId="0" xfId="0" applyFont="1" applyAlignment="1">
      <alignment wrapText="1"/>
    </xf>
    <xf numFmtId="0" fontId="49" fillId="0" borderId="0" xfId="0" applyFont="1"/>
    <xf numFmtId="0" fontId="45" fillId="0" borderId="0" xfId="0" applyFont="1"/>
    <xf numFmtId="0" fontId="45" fillId="0" borderId="0" xfId="0" applyFont="1" applyAlignment="1">
      <alignment horizontal="center"/>
    </xf>
    <xf numFmtId="0" fontId="18" fillId="0" borderId="0" xfId="0" applyFont="1" applyAlignment="1">
      <alignment horizontal="center"/>
    </xf>
    <xf numFmtId="0" fontId="0" fillId="5" borderId="7" xfId="0" applyFill="1" applyBorder="1"/>
    <xf numFmtId="0" fontId="0" fillId="5" borderId="8" xfId="0" applyFill="1" applyBorder="1"/>
    <xf numFmtId="0" fontId="0" fillId="5" borderId="1" xfId="0" applyFill="1" applyBorder="1"/>
    <xf numFmtId="0" fontId="44" fillId="5" borderId="1" xfId="0" applyFont="1" applyFill="1" applyBorder="1" applyAlignment="1">
      <alignment horizontal="center"/>
    </xf>
    <xf numFmtId="0" fontId="44" fillId="0" borderId="0" xfId="0" applyFont="1" applyFill="1" applyAlignment="1">
      <alignment horizontal="right"/>
    </xf>
    <xf numFmtId="0" fontId="0" fillId="7" borderId="9" xfId="0" applyFill="1" applyBorder="1" applyAlignment="1">
      <alignment horizontal="left"/>
    </xf>
    <xf numFmtId="0" fontId="0" fillId="7" borderId="7" xfId="0" applyFill="1" applyBorder="1" applyAlignment="1">
      <alignment horizontal="left"/>
    </xf>
    <xf numFmtId="0" fontId="0" fillId="7" borderId="7" xfId="0" applyFill="1" applyBorder="1"/>
    <xf numFmtId="0" fontId="0" fillId="7" borderId="8" xfId="0" applyFill="1" applyBorder="1"/>
    <xf numFmtId="0" fontId="51" fillId="0" borderId="0" xfId="0" applyFont="1" applyAlignment="1">
      <alignment horizontal="center"/>
    </xf>
    <xf numFmtId="0" fontId="3" fillId="0" borderId="0" xfId="0" applyFont="1" applyAlignment="1">
      <alignment horizontal="center"/>
    </xf>
    <xf numFmtId="0" fontId="5" fillId="0" borderId="0" xfId="0" applyFont="1"/>
    <xf numFmtId="0" fontId="52" fillId="0" borderId="0" xfId="0" applyFont="1"/>
    <xf numFmtId="0" fontId="53" fillId="0" borderId="0" xfId="0" applyFont="1"/>
    <xf numFmtId="0" fontId="54" fillId="0" borderId="0" xfId="0" applyFont="1" applyAlignment="1">
      <alignment horizontal="left" indent="4"/>
    </xf>
    <xf numFmtId="0" fontId="23" fillId="0" borderId="0" xfId="0" applyFont="1"/>
    <xf numFmtId="0" fontId="55" fillId="15" borderId="1" xfId="8" applyFont="1" applyBorder="1"/>
    <xf numFmtId="0" fontId="38" fillId="7" borderId="9" xfId="0" applyFont="1" applyFill="1" applyBorder="1" applyAlignment="1"/>
    <xf numFmtId="0" fontId="38" fillId="7" borderId="7" xfId="0" applyFont="1" applyFill="1" applyBorder="1"/>
    <xf numFmtId="0" fontId="38" fillId="7" borderId="8" xfId="0" applyFont="1" applyFill="1" applyBorder="1"/>
    <xf numFmtId="0" fontId="57" fillId="0" borderId="0" xfId="0" applyFont="1" applyFill="1" applyAlignment="1">
      <alignment horizontal="center"/>
    </xf>
    <xf numFmtId="0" fontId="57" fillId="0" borderId="0" xfId="0" applyFont="1" applyAlignment="1">
      <alignment horizontal="center"/>
    </xf>
    <xf numFmtId="0" fontId="63" fillId="14" borderId="0" xfId="6" applyAlignment="1"/>
    <xf numFmtId="0" fontId="0" fillId="5" borderId="1" xfId="0" applyFill="1" applyBorder="1" applyAlignment="1" applyProtection="1">
      <alignment horizontal="right" vertical="top"/>
      <protection locked="0"/>
    </xf>
    <xf numFmtId="0" fontId="0" fillId="5" borderId="1" xfId="0" applyFill="1" applyBorder="1" applyAlignment="1" applyProtection="1">
      <alignment horizontal="left" vertical="top" wrapText="1"/>
      <protection locked="0"/>
    </xf>
    <xf numFmtId="0" fontId="0" fillId="5" borderId="1" xfId="0" applyFill="1" applyBorder="1" applyAlignment="1" applyProtection="1">
      <alignment vertical="top" wrapText="1"/>
      <protection locked="0"/>
    </xf>
    <xf numFmtId="0" fontId="31" fillId="0" borderId="1" xfId="0" applyFont="1" applyBorder="1" applyAlignment="1" applyProtection="1">
      <alignment wrapText="1"/>
      <protection locked="0"/>
    </xf>
    <xf numFmtId="0" fontId="0" fillId="6" borderId="1" xfId="0" applyFill="1" applyBorder="1" applyProtection="1">
      <protection locked="0"/>
    </xf>
    <xf numFmtId="0" fontId="0" fillId="0" borderId="0" xfId="0" applyProtection="1">
      <protection locked="0"/>
    </xf>
    <xf numFmtId="0" fontId="38" fillId="0" borderId="0" xfId="0" applyFont="1" applyProtection="1">
      <protection locked="0"/>
    </xf>
    <xf numFmtId="0" fontId="31" fillId="0" borderId="0" xfId="0" applyFont="1" applyProtection="1">
      <protection locked="0"/>
    </xf>
    <xf numFmtId="0" fontId="33" fillId="0" borderId="0" xfId="0" applyFont="1" applyAlignment="1" applyProtection="1">
      <alignment horizontal="right" vertical="top"/>
      <protection locked="0"/>
    </xf>
    <xf numFmtId="0" fontId="37" fillId="0" borderId="0" xfId="0" applyFont="1" applyAlignment="1" applyProtection="1">
      <alignment horizontal="center" vertical="top" wrapText="1"/>
      <protection locked="0"/>
    </xf>
    <xf numFmtId="164" fontId="58" fillId="0" borderId="1" xfId="5" applyNumberFormat="1" applyFont="1" applyFill="1" applyBorder="1" applyAlignment="1" applyProtection="1">
      <alignment horizontal="left"/>
      <protection locked="0"/>
    </xf>
    <xf numFmtId="0" fontId="58" fillId="0" borderId="0" xfId="0" applyFont="1" applyFill="1" applyAlignment="1" applyProtection="1">
      <alignment vertical="center"/>
    </xf>
    <xf numFmtId="0" fontId="58" fillId="0" borderId="0" xfId="5" applyFont="1" applyFill="1" applyProtection="1"/>
    <xf numFmtId="0" fontId="58" fillId="9" borderId="10" xfId="5" applyFont="1" applyFill="1" applyBorder="1" applyAlignment="1" applyProtection="1">
      <alignment horizontal="right" wrapText="1"/>
    </xf>
    <xf numFmtId="0" fontId="59" fillId="10" borderId="11" xfId="5" applyFont="1" applyFill="1" applyBorder="1" applyAlignment="1" applyProtection="1">
      <alignment vertical="center"/>
    </xf>
    <xf numFmtId="0" fontId="60" fillId="9" borderId="11" xfId="5" applyFont="1" applyFill="1" applyBorder="1" applyAlignment="1" applyProtection="1">
      <alignment vertical="center"/>
    </xf>
    <xf numFmtId="0" fontId="61" fillId="0" borderId="11" xfId="5" applyFont="1" applyFill="1" applyBorder="1" applyAlignment="1" applyProtection="1">
      <alignment horizontal="center" wrapText="1"/>
    </xf>
    <xf numFmtId="0" fontId="58" fillId="0" borderId="0" xfId="5" applyFont="1" applyAlignment="1" applyProtection="1">
      <alignment wrapText="1"/>
    </xf>
    <xf numFmtId="0" fontId="58" fillId="0" borderId="0" xfId="5" applyFont="1" applyProtection="1"/>
    <xf numFmtId="0" fontId="58" fillId="0" borderId="0" xfId="5" applyFont="1" applyFill="1" applyAlignment="1" applyProtection="1">
      <alignment horizontal="left"/>
    </xf>
    <xf numFmtId="0" fontId="25" fillId="0" borderId="0" xfId="5" applyFont="1" applyAlignment="1" applyProtection="1">
      <alignment horizontal="right"/>
    </xf>
    <xf numFmtId="0" fontId="58" fillId="0" borderId="0" xfId="5" applyFont="1" applyFill="1" applyAlignment="1" applyProtection="1">
      <alignment horizontal="right"/>
    </xf>
    <xf numFmtId="164" fontId="58" fillId="11" borderId="1" xfId="5" applyNumberFormat="1" applyFont="1" applyFill="1" applyBorder="1" applyAlignment="1" applyProtection="1">
      <alignment horizontal="left"/>
      <protection locked="0"/>
    </xf>
    <xf numFmtId="0" fontId="58" fillId="0" borderId="0" xfId="0" applyFont="1" applyFill="1" applyProtection="1"/>
    <xf numFmtId="0" fontId="25" fillId="0" borderId="0" xfId="5" applyFont="1" applyProtection="1"/>
    <xf numFmtId="0" fontId="25" fillId="0" borderId="0" xfId="5" applyFont="1" applyAlignment="1" applyProtection="1">
      <alignment horizontal="left"/>
    </xf>
    <xf numFmtId="0" fontId="58" fillId="0" borderId="12" xfId="5" applyFont="1" applyFill="1" applyBorder="1" applyAlignment="1" applyProtection="1">
      <alignment horizontal="right" wrapText="1"/>
    </xf>
    <xf numFmtId="0" fontId="58" fillId="0" borderId="12" xfId="5" applyFont="1" applyFill="1" applyBorder="1" applyAlignment="1" applyProtection="1"/>
    <xf numFmtId="0" fontId="58" fillId="0" borderId="12" xfId="5" applyFont="1" applyFill="1" applyBorder="1" applyAlignment="1" applyProtection="1">
      <alignment wrapText="1"/>
    </xf>
    <xf numFmtId="0" fontId="58" fillId="0" borderId="12" xfId="5" applyFont="1" applyBorder="1" applyAlignment="1" applyProtection="1">
      <alignment horizontal="center"/>
    </xf>
    <xf numFmtId="0" fontId="25" fillId="0" borderId="12" xfId="5" applyFont="1" applyBorder="1" applyAlignment="1" applyProtection="1">
      <alignment horizontal="center"/>
    </xf>
    <xf numFmtId="0" fontId="58" fillId="0" borderId="12" xfId="5" applyFont="1" applyBorder="1" applyAlignment="1" applyProtection="1">
      <alignment wrapText="1"/>
    </xf>
    <xf numFmtId="0" fontId="58" fillId="0" borderId="0" xfId="5" applyFont="1" applyAlignment="1" applyProtection="1">
      <alignment horizontal="center"/>
    </xf>
    <xf numFmtId="0" fontId="58" fillId="0" borderId="15" xfId="5" applyFont="1" applyFill="1" applyBorder="1" applyAlignment="1" applyProtection="1">
      <alignment horizontal="center"/>
      <protection locked="0"/>
    </xf>
    <xf numFmtId="3" fontId="58" fillId="12" borderId="14" xfId="5" applyNumberFormat="1" applyFont="1" applyFill="1" applyBorder="1" applyAlignment="1" applyProtection="1">
      <alignment horizontal="center" shrinkToFit="1"/>
      <protection locked="0"/>
    </xf>
    <xf numFmtId="3" fontId="25" fillId="0" borderId="14" xfId="5" applyNumberFormat="1" applyFont="1" applyFill="1" applyBorder="1" applyAlignment="1" applyProtection="1">
      <alignment shrinkToFit="1"/>
    </xf>
    <xf numFmtId="3" fontId="58" fillId="0" borderId="0" xfId="5" applyNumberFormat="1" applyFont="1" applyProtection="1"/>
    <xf numFmtId="0" fontId="5" fillId="0" borderId="8" xfId="0" applyFont="1" applyBorder="1"/>
    <xf numFmtId="0" fontId="5" fillId="0" borderId="9" xfId="0" applyFont="1" applyBorder="1"/>
    <xf numFmtId="0" fontId="1" fillId="0" borderId="0" xfId="9" applyFont="1" applyAlignment="1">
      <alignment horizontal="center"/>
    </xf>
    <xf numFmtId="0" fontId="1" fillId="0" borderId="0" xfId="9" applyFont="1"/>
    <xf numFmtId="0" fontId="58" fillId="0" borderId="0" xfId="0" applyFont="1" applyFill="1" applyAlignment="1" applyProtection="1">
      <alignment horizontal="right" wrapText="1"/>
    </xf>
    <xf numFmtId="0" fontId="0" fillId="0" borderId="1" xfId="0" applyFill="1" applyBorder="1" applyAlignment="1">
      <alignment horizontal="left" vertical="top"/>
    </xf>
    <xf numFmtId="0" fontId="0" fillId="0" borderId="0" xfId="0" applyFill="1" applyAlignment="1">
      <alignment vertical="top"/>
    </xf>
    <xf numFmtId="3" fontId="0" fillId="0" borderId="1" xfId="0" applyNumberFormat="1" applyFill="1" applyBorder="1" applyAlignment="1">
      <alignment horizontal="left" vertical="top"/>
    </xf>
    <xf numFmtId="0" fontId="0" fillId="0" borderId="1" xfId="0" applyFill="1" applyBorder="1" applyAlignment="1">
      <alignment vertical="top" wrapText="1"/>
    </xf>
    <xf numFmtId="0" fontId="0" fillId="0" borderId="0" xfId="0" applyBorder="1" applyAlignment="1">
      <alignment vertical="top"/>
    </xf>
    <xf numFmtId="0" fontId="0" fillId="0" borderId="1" xfId="0" applyFill="1" applyBorder="1" applyAlignment="1">
      <alignment vertical="top"/>
    </xf>
    <xf numFmtId="0" fontId="0" fillId="16" borderId="0" xfId="0" applyFill="1"/>
    <xf numFmtId="0" fontId="44" fillId="0" borderId="0" xfId="0" applyFont="1"/>
    <xf numFmtId="1" fontId="44" fillId="0" borderId="0" xfId="0" applyNumberFormat="1" applyFont="1"/>
    <xf numFmtId="0" fontId="44" fillId="0" borderId="0" xfId="0" applyFont="1" applyAlignment="1">
      <alignment horizontal="center"/>
    </xf>
    <xf numFmtId="0" fontId="0" fillId="7" borderId="0" xfId="0" applyFill="1" applyAlignment="1">
      <alignment horizontal="center"/>
    </xf>
    <xf numFmtId="0" fontId="0" fillId="16" borderId="0" xfId="0" applyFill="1" applyAlignment="1">
      <alignment horizontal="center"/>
    </xf>
    <xf numFmtId="0" fontId="65" fillId="0" borderId="0" xfId="0" applyFont="1"/>
    <xf numFmtId="1" fontId="65" fillId="0" borderId="0" xfId="0" applyNumberFormat="1" applyFont="1"/>
    <xf numFmtId="0" fontId="33" fillId="0" borderId="0" xfId="0" applyFont="1" applyAlignment="1">
      <alignment horizontal="left" vertical="top"/>
    </xf>
    <xf numFmtId="0" fontId="5" fillId="0" borderId="1" xfId="0" applyFont="1" applyBorder="1"/>
    <xf numFmtId="0" fontId="0" fillId="0" borderId="0" xfId="0" applyAlignment="1">
      <alignment vertical="top" wrapText="1"/>
    </xf>
    <xf numFmtId="0" fontId="0" fillId="0" borderId="0" xfId="0" applyFill="1" applyBorder="1" applyAlignment="1">
      <alignment horizontal="left" vertical="top" wrapText="1"/>
    </xf>
    <xf numFmtId="0" fontId="34" fillId="0" borderId="0" xfId="0" applyFont="1" applyFill="1" applyBorder="1" applyAlignment="1">
      <alignment horizontal="left" vertical="top" wrapText="1"/>
    </xf>
    <xf numFmtId="14" fontId="0" fillId="0" borderId="0" xfId="0" applyNumberFormat="1" applyAlignment="1">
      <alignment horizontal="left" vertical="top"/>
    </xf>
    <xf numFmtId="0" fontId="0" fillId="0" borderId="0" xfId="0" applyAlignment="1"/>
    <xf numFmtId="0" fontId="0" fillId="0" borderId="1" xfId="0" applyFill="1" applyBorder="1" applyAlignment="1">
      <alignment horizontal="left" vertical="top" wrapText="1"/>
    </xf>
    <xf numFmtId="0" fontId="0" fillId="0" borderId="0" xfId="0" applyFill="1" applyAlignment="1">
      <alignment vertical="top" wrapText="1"/>
    </xf>
    <xf numFmtId="0" fontId="67" fillId="0" borderId="0" xfId="0" applyFont="1" applyAlignment="1">
      <alignment vertical="top" wrapText="1"/>
    </xf>
    <xf numFmtId="0" fontId="68" fillId="0" borderId="1" xfId="0" applyFont="1" applyFill="1" applyBorder="1" applyAlignment="1">
      <alignment horizontal="left" vertical="top" wrapText="1"/>
    </xf>
    <xf numFmtId="0" fontId="47" fillId="0" borderId="0" xfId="0" applyFont="1" applyAlignment="1" applyProtection="1">
      <alignment horizontal="left" vertical="top" wrapText="1"/>
      <protection locked="0"/>
    </xf>
    <xf numFmtId="0" fontId="0" fillId="5" borderId="2" xfId="0" applyFill="1" applyBorder="1" applyAlignment="1" applyProtection="1">
      <alignment vertical="top" wrapText="1"/>
      <protection locked="0"/>
    </xf>
    <xf numFmtId="3" fontId="0" fillId="5" borderId="1" xfId="0" applyNumberFormat="1" applyFill="1" applyBorder="1" applyAlignment="1" applyProtection="1">
      <alignment horizontal="left" vertical="top" wrapText="1"/>
      <protection locked="0"/>
    </xf>
    <xf numFmtId="0" fontId="69" fillId="0" borderId="0" xfId="5" applyFont="1" applyAlignment="1" applyProtection="1">
      <alignment horizontal="right" wrapText="1"/>
    </xf>
    <xf numFmtId="165" fontId="69" fillId="0" borderId="0" xfId="10" applyNumberFormat="1" applyFont="1" applyProtection="1"/>
    <xf numFmtId="0" fontId="70" fillId="0" borderId="0" xfId="0" applyFont="1"/>
    <xf numFmtId="0" fontId="71" fillId="0" borderId="1" xfId="0" applyFont="1" applyBorder="1" applyAlignment="1">
      <alignment vertical="top"/>
    </xf>
    <xf numFmtId="0" fontId="63" fillId="14" borderId="1" xfId="6" applyBorder="1"/>
    <xf numFmtId="0" fontId="72" fillId="0" borderId="1" xfId="5" applyFont="1" applyBorder="1" applyAlignment="1">
      <alignment vertical="top"/>
    </xf>
    <xf numFmtId="1" fontId="72" fillId="0" borderId="1" xfId="5" applyNumberFormat="1" applyFont="1" applyBorder="1" applyAlignment="1">
      <alignment vertical="top"/>
    </xf>
    <xf numFmtId="0" fontId="63" fillId="14" borderId="1" xfId="6" applyBorder="1" applyAlignment="1">
      <alignment horizontal="left"/>
    </xf>
    <xf numFmtId="0" fontId="0" fillId="0" borderId="1" xfId="0" applyBorder="1" applyAlignment="1">
      <alignment horizontal="left"/>
    </xf>
    <xf numFmtId="0" fontId="73" fillId="0" borderId="1" xfId="5" applyFont="1" applyBorder="1" applyAlignment="1">
      <alignment horizontal="left" vertical="top" wrapText="1"/>
    </xf>
    <xf numFmtId="0" fontId="63" fillId="14" borderId="9" xfId="6" applyBorder="1" applyAlignment="1">
      <alignment horizontal="left"/>
    </xf>
    <xf numFmtId="0" fontId="13" fillId="4" borderId="1" xfId="4" applyBorder="1" applyAlignment="1">
      <alignment horizontal="left"/>
    </xf>
    <xf numFmtId="0" fontId="13" fillId="4" borderId="1" xfId="4" applyBorder="1" applyAlignment="1">
      <alignment horizontal="right"/>
    </xf>
    <xf numFmtId="0" fontId="73" fillId="0" borderId="1" xfId="5" applyFont="1" applyBorder="1" applyAlignment="1">
      <alignment horizontal="left" vertical="top"/>
    </xf>
    <xf numFmtId="0" fontId="64" fillId="15" borderId="1" xfId="8" applyBorder="1" applyAlignment="1"/>
    <xf numFmtId="0" fontId="64" fillId="15" borderId="1" xfId="8" applyBorder="1" applyAlignment="1">
      <alignment horizontal="left"/>
    </xf>
    <xf numFmtId="0" fontId="64" fillId="15" borderId="1" xfId="8" applyBorder="1" applyAlignment="1">
      <alignment horizontal="left" wrapText="1"/>
    </xf>
    <xf numFmtId="0" fontId="74" fillId="14" borderId="9" xfId="6" applyFont="1" applyBorder="1"/>
    <xf numFmtId="0" fontId="74" fillId="14" borderId="7" xfId="6" applyFont="1" applyBorder="1" applyAlignment="1">
      <alignment horizontal="left"/>
    </xf>
    <xf numFmtId="0" fontId="74" fillId="14" borderId="8" xfId="6" applyFont="1" applyBorder="1" applyAlignment="1">
      <alignment horizontal="left"/>
    </xf>
    <xf numFmtId="0" fontId="75" fillId="15" borderId="9" xfId="8" applyFont="1" applyBorder="1"/>
    <xf numFmtId="0" fontId="75" fillId="15" borderId="7" xfId="8" applyFont="1" applyBorder="1" applyAlignment="1">
      <alignment horizontal="left"/>
    </xf>
    <xf numFmtId="0" fontId="75" fillId="15" borderId="8" xfId="8" applyFont="1" applyBorder="1" applyAlignment="1">
      <alignment horizontal="left"/>
    </xf>
    <xf numFmtId="0" fontId="12" fillId="17" borderId="0" xfId="9" applyFont="1" applyFill="1" applyAlignment="1">
      <alignment horizontal="center" vertical="top"/>
    </xf>
    <xf numFmtId="0" fontId="12" fillId="18" borderId="0" xfId="9" applyFont="1" applyFill="1" applyAlignment="1">
      <alignment horizontal="center" vertical="top"/>
    </xf>
    <xf numFmtId="0" fontId="12" fillId="18" borderId="0" xfId="9" applyFont="1" applyFill="1" applyAlignment="1">
      <alignment vertical="top"/>
    </xf>
    <xf numFmtId="0" fontId="12" fillId="17" borderId="0" xfId="9" applyFont="1" applyFill="1" applyAlignment="1">
      <alignment vertical="top"/>
    </xf>
    <xf numFmtId="0" fontId="17" fillId="17" borderId="0" xfId="5" applyFont="1" applyFill="1" applyAlignment="1">
      <alignment horizontal="center" vertical="top"/>
    </xf>
    <xf numFmtId="0" fontId="15" fillId="18" borderId="0" xfId="5" applyFont="1" applyFill="1" applyAlignment="1">
      <alignment horizontal="center" vertical="top"/>
    </xf>
    <xf numFmtId="0" fontId="15" fillId="18" borderId="0" xfId="5" applyFont="1" applyFill="1" applyAlignment="1">
      <alignment vertical="top"/>
    </xf>
    <xf numFmtId="0" fontId="17" fillId="17" borderId="0" xfId="5" applyFont="1" applyFill="1" applyAlignment="1">
      <alignment vertical="top"/>
    </xf>
    <xf numFmtId="0" fontId="0" fillId="0" borderId="0" xfId="0" applyFill="1" applyAlignment="1">
      <alignment horizontal="center"/>
    </xf>
    <xf numFmtId="0" fontId="27" fillId="3" borderId="2" xfId="3" applyFont="1" applyBorder="1"/>
    <xf numFmtId="0" fontId="27" fillId="3" borderId="15" xfId="3" applyFont="1" applyBorder="1"/>
    <xf numFmtId="0" fontId="76" fillId="15" borderId="2" xfId="8" applyFont="1" applyBorder="1"/>
    <xf numFmtId="0" fontId="76" fillId="15" borderId="15" xfId="8" applyFont="1" applyBorder="1"/>
    <xf numFmtId="0" fontId="77" fillId="13" borderId="2" xfId="1" applyFont="1" applyBorder="1"/>
    <xf numFmtId="0" fontId="77" fillId="13" borderId="16" xfId="1" applyFont="1" applyBorder="1"/>
    <xf numFmtId="0" fontId="80" fillId="0" borderId="0" xfId="0" applyFont="1" applyFill="1" applyProtection="1"/>
    <xf numFmtId="1" fontId="58" fillId="0" borderId="0" xfId="5" applyNumberFormat="1" applyFont="1" applyFill="1" applyProtection="1"/>
    <xf numFmtId="14" fontId="58" fillId="0" borderId="0" xfId="5" applyNumberFormat="1" applyFont="1" applyFill="1" applyAlignment="1" applyProtection="1">
      <alignment horizontal="right"/>
    </xf>
    <xf numFmtId="0" fontId="58" fillId="0" borderId="0" xfId="5" applyFont="1" applyFill="1" applyAlignment="1" applyProtection="1">
      <alignment wrapText="1"/>
    </xf>
    <xf numFmtId="0" fontId="58" fillId="0" borderId="0" xfId="5" applyFont="1" applyFill="1" applyAlignment="1" applyProtection="1"/>
    <xf numFmtId="49" fontId="0" fillId="0" borderId="0" xfId="0" applyNumberFormat="1" applyFont="1" applyAlignment="1">
      <alignment vertical="top"/>
    </xf>
    <xf numFmtId="0" fontId="0" fillId="0" borderId="0" xfId="0" applyNumberFormat="1" applyFont="1" applyAlignment="1">
      <alignment vertical="top"/>
    </xf>
    <xf numFmtId="0" fontId="12" fillId="0" borderId="0" xfId="9" applyFont="1" applyFill="1" applyAlignment="1">
      <alignment horizontal="center" vertical="top"/>
    </xf>
    <xf numFmtId="0" fontId="12" fillId="0" borderId="0" xfId="9" applyFont="1" applyFill="1" applyAlignment="1">
      <alignment vertical="top"/>
    </xf>
    <xf numFmtId="0" fontId="81" fillId="0" borderId="0" xfId="0" applyFont="1" applyAlignment="1">
      <alignment horizontal="right"/>
    </xf>
    <xf numFmtId="14" fontId="81" fillId="0" borderId="0" xfId="0" applyNumberFormat="1" applyFont="1" applyAlignment="1">
      <alignment horizontal="center" vertical="top"/>
    </xf>
    <xf numFmtId="0" fontId="58" fillId="0" borderId="0" xfId="5" applyFont="1" applyAlignment="1" applyProtection="1">
      <alignment horizontal="right"/>
    </xf>
    <xf numFmtId="3" fontId="58" fillId="0" borderId="0" xfId="5" applyNumberFormat="1" applyFont="1" applyAlignment="1" applyProtection="1">
      <alignment horizontal="center" shrinkToFit="1"/>
    </xf>
    <xf numFmtId="3" fontId="82" fillId="5" borderId="11" xfId="5" applyNumberFormat="1" applyFont="1" applyFill="1" applyBorder="1" applyAlignment="1" applyProtection="1">
      <alignment shrinkToFit="1"/>
    </xf>
    <xf numFmtId="0" fontId="64" fillId="15" borderId="0" xfId="8"/>
    <xf numFmtId="1" fontId="64" fillId="15" borderId="0" xfId="8" applyNumberFormat="1" applyAlignment="1">
      <alignment horizontal="center"/>
    </xf>
    <xf numFmtId="0" fontId="64" fillId="15" borderId="0" xfId="8" applyAlignment="1">
      <alignment horizontal="center"/>
    </xf>
    <xf numFmtId="0" fontId="63" fillId="14" borderId="0" xfId="6" applyAlignment="1">
      <alignment horizontal="center" vertical="top"/>
    </xf>
    <xf numFmtId="0" fontId="63" fillId="14" borderId="0" xfId="6" applyAlignment="1">
      <alignment vertical="top"/>
    </xf>
    <xf numFmtId="0" fontId="83" fillId="0" borderId="1" xfId="0" applyFont="1" applyBorder="1" applyAlignment="1">
      <alignment vertical="top" wrapText="1"/>
    </xf>
    <xf numFmtId="0" fontId="83" fillId="0" borderId="0" xfId="0" applyFont="1" applyBorder="1" applyAlignment="1">
      <alignment vertical="top" wrapText="1"/>
    </xf>
    <xf numFmtId="0" fontId="83" fillId="19" borderId="1" xfId="0" applyFont="1" applyFill="1" applyBorder="1" applyAlignment="1">
      <alignment vertical="top" wrapText="1"/>
    </xf>
    <xf numFmtId="0" fontId="0" fillId="19" borderId="1" xfId="0" applyFill="1" applyBorder="1" applyAlignment="1">
      <alignment vertical="top" wrapText="1"/>
    </xf>
    <xf numFmtId="0" fontId="0" fillId="19" borderId="1" xfId="0" applyFill="1" applyBorder="1" applyAlignment="1">
      <alignment horizontal="center" vertical="top" wrapText="1"/>
    </xf>
    <xf numFmtId="0" fontId="0" fillId="19" borderId="1" xfId="0" applyFont="1" applyFill="1" applyBorder="1" applyAlignment="1">
      <alignment horizontal="center" vertical="top" wrapText="1"/>
    </xf>
    <xf numFmtId="0" fontId="0"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0" fontId="83" fillId="0" borderId="0" xfId="0" applyFont="1" applyBorder="1" applyAlignment="1">
      <alignment vertical="center" wrapText="1"/>
    </xf>
    <xf numFmtId="0" fontId="0"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83" fillId="0" borderId="1" xfId="0" applyFont="1" applyBorder="1" applyAlignment="1">
      <alignment vertical="center"/>
    </xf>
    <xf numFmtId="0" fontId="0" fillId="0" borderId="1" xfId="0" applyBorder="1" applyAlignment="1">
      <alignment vertical="center"/>
    </xf>
    <xf numFmtId="0" fontId="0" fillId="0" borderId="0" xfId="0" applyFont="1" applyAlignment="1">
      <alignment horizontal="center" vertical="top"/>
    </xf>
    <xf numFmtId="0" fontId="83" fillId="0" borderId="0" xfId="0" applyFont="1" applyAlignment="1">
      <alignment vertical="top"/>
    </xf>
    <xf numFmtId="0" fontId="83" fillId="0" borderId="0" xfId="0" applyFont="1" applyAlignment="1">
      <alignment vertical="top" wrapText="1"/>
    </xf>
    <xf numFmtId="0" fontId="83" fillId="0" borderId="8" xfId="0" applyFont="1" applyBorder="1" applyAlignment="1">
      <alignment horizontal="center" vertical="center" wrapText="1"/>
    </xf>
    <xf numFmtId="0" fontId="83" fillId="0" borderId="0" xfId="0" applyFont="1" applyBorder="1" applyAlignment="1">
      <alignment vertical="center"/>
    </xf>
    <xf numFmtId="0" fontId="83" fillId="0" borderId="1" xfId="0" applyFont="1" applyBorder="1" applyAlignment="1">
      <alignment horizontal="center" vertical="center"/>
    </xf>
    <xf numFmtId="0" fontId="0" fillId="18" borderId="0" xfId="0" applyFill="1" applyAlignment="1">
      <alignment horizontal="center" vertical="top"/>
    </xf>
    <xf numFmtId="0" fontId="0" fillId="18" borderId="0" xfId="0" applyFill="1" applyAlignment="1">
      <alignment vertical="top"/>
    </xf>
    <xf numFmtId="10" fontId="83" fillId="0" borderId="1" xfId="0" applyNumberFormat="1" applyFont="1" applyBorder="1" applyAlignment="1">
      <alignment horizontal="center" vertical="center" wrapText="1"/>
    </xf>
    <xf numFmtId="0" fontId="86" fillId="18" borderId="0" xfId="0" applyFont="1" applyFill="1" applyAlignment="1">
      <alignment horizontal="center" vertical="top" wrapText="1"/>
    </xf>
    <xf numFmtId="0" fontId="86" fillId="0" borderId="0" xfId="0" applyFont="1" applyAlignment="1">
      <alignment horizontal="center" vertical="top" wrapText="1"/>
    </xf>
    <xf numFmtId="0" fontId="0" fillId="0" borderId="0" xfId="0" applyAlignment="1">
      <alignment horizontal="center" vertical="top" wrapText="1"/>
    </xf>
    <xf numFmtId="0" fontId="30" fillId="0" borderId="0" xfId="7" applyBorder="1" applyAlignment="1" applyProtection="1">
      <alignment vertical="center" wrapText="1"/>
    </xf>
    <xf numFmtId="0" fontId="88" fillId="0" borderId="0" xfId="0" applyFont="1" applyAlignment="1">
      <alignment vertical="top"/>
    </xf>
    <xf numFmtId="0" fontId="30" fillId="20" borderId="17" xfId="7" applyFill="1" applyBorder="1" applyAlignment="1" applyProtection="1">
      <alignment horizontal="center" vertical="center" wrapText="1"/>
    </xf>
    <xf numFmtId="0" fontId="89" fillId="21" borderId="1" xfId="7" quotePrefix="1" applyFont="1" applyFill="1" applyBorder="1" applyAlignment="1" applyProtection="1">
      <alignment horizontal="center" vertical="center"/>
    </xf>
    <xf numFmtId="0" fontId="87" fillId="21" borderId="18" xfId="0" applyFont="1" applyFill="1" applyBorder="1" applyAlignment="1">
      <alignment horizontal="center" vertical="center" wrapText="1"/>
    </xf>
    <xf numFmtId="0" fontId="87" fillId="21" borderId="17" xfId="0" applyFont="1" applyFill="1" applyBorder="1" applyAlignment="1">
      <alignment vertical="top" wrapText="1"/>
    </xf>
    <xf numFmtId="3" fontId="0" fillId="0" borderId="1" xfId="0" applyNumberFormat="1" applyBorder="1" applyAlignment="1">
      <alignment horizontal="center" vertical="center" shrinkToFit="1"/>
    </xf>
    <xf numFmtId="0" fontId="63" fillId="14" borderId="2" xfId="6" applyBorder="1"/>
    <xf numFmtId="0" fontId="63" fillId="14" borderId="16" xfId="6" applyBorder="1"/>
    <xf numFmtId="0" fontId="63" fillId="14" borderId="15" xfId="6" applyBorder="1"/>
    <xf numFmtId="0" fontId="77" fillId="13" borderId="19" xfId="1" applyFont="1" applyBorder="1"/>
    <xf numFmtId="0" fontId="90" fillId="0" borderId="0" xfId="0" applyFont="1" applyAlignment="1">
      <alignment horizontal="center"/>
    </xf>
    <xf numFmtId="0" fontId="90" fillId="18" borderId="0" xfId="0" applyFont="1" applyFill="1" applyAlignment="1">
      <alignment horizontal="center"/>
    </xf>
    <xf numFmtId="0" fontId="90" fillId="0" borderId="0" xfId="0" applyFont="1"/>
    <xf numFmtId="0" fontId="91" fillId="0" borderId="0" xfId="0" applyFont="1" applyFill="1" applyBorder="1" applyAlignment="1">
      <alignment horizontal="center" vertical="top" wrapText="1"/>
    </xf>
    <xf numFmtId="0" fontId="84" fillId="19" borderId="1" xfId="0" applyFont="1" applyFill="1" applyBorder="1" applyAlignment="1">
      <alignment vertical="top"/>
    </xf>
    <xf numFmtId="0" fontId="90" fillId="22" borderId="0" xfId="0" applyFont="1" applyFill="1" applyAlignment="1">
      <alignment horizontal="center"/>
    </xf>
    <xf numFmtId="0" fontId="90" fillId="22" borderId="0" xfId="0" applyFont="1" applyFill="1"/>
    <xf numFmtId="0" fontId="90" fillId="0" borderId="0" xfId="0" applyFont="1" applyFill="1" applyAlignment="1">
      <alignment horizontal="center"/>
    </xf>
    <xf numFmtId="0" fontId="90" fillId="0" borderId="0" xfId="0" applyFont="1" applyFill="1" applyAlignment="1"/>
    <xf numFmtId="0" fontId="91" fillId="0" borderId="0" xfId="0" applyFont="1"/>
    <xf numFmtId="0" fontId="90" fillId="0" borderId="1" xfId="0" applyFont="1" applyFill="1" applyBorder="1" applyAlignment="1">
      <alignment horizontal="center"/>
    </xf>
    <xf numFmtId="0" fontId="92" fillId="0" borderId="1" xfId="0" applyFont="1" applyBorder="1"/>
    <xf numFmtId="0" fontId="30" fillId="21" borderId="1" xfId="7" quotePrefix="1" applyFill="1" applyBorder="1" applyAlignment="1" applyProtection="1">
      <alignment horizontal="center" vertical="center"/>
    </xf>
    <xf numFmtId="0" fontId="0" fillId="19" borderId="2" xfId="0" applyFill="1" applyBorder="1" applyAlignment="1">
      <alignment horizontal="center" vertical="top" wrapText="1"/>
    </xf>
    <xf numFmtId="0" fontId="0" fillId="0" borderId="0" xfId="0" applyFont="1" applyAlignment="1">
      <alignment vertical="top"/>
    </xf>
    <xf numFmtId="0" fontId="90" fillId="0" borderId="1" xfId="0" applyFont="1" applyFill="1" applyBorder="1" applyAlignment="1">
      <alignment horizontal="center" wrapText="1"/>
    </xf>
    <xf numFmtId="0" fontId="51" fillId="0" borderId="0" xfId="0" applyFont="1" applyFill="1" applyAlignment="1">
      <alignment horizontal="center"/>
    </xf>
    <xf numFmtId="14" fontId="3" fillId="0" borderId="0" xfId="0" applyNumberFormat="1" applyFont="1" applyAlignment="1">
      <alignment horizontal="left"/>
    </xf>
    <xf numFmtId="0" fontId="94" fillId="0" borderId="0" xfId="0" applyFont="1" applyAlignment="1">
      <alignment horizontal="right"/>
    </xf>
    <xf numFmtId="14" fontId="94" fillId="0" borderId="0" xfId="0" applyNumberFormat="1" applyFont="1" applyAlignment="1">
      <alignment horizontal="center" vertical="top"/>
    </xf>
    <xf numFmtId="0" fontId="7" fillId="0" borderId="0" xfId="0" applyFont="1"/>
    <xf numFmtId="164" fontId="30" fillId="0" borderId="0" xfId="7" applyNumberFormat="1" applyFill="1" applyAlignment="1" applyProtection="1"/>
    <xf numFmtId="0" fontId="30" fillId="0" borderId="0" xfId="7" applyAlignment="1" applyProtection="1">
      <alignment horizontal="right" vertical="top" wrapText="1"/>
      <protection locked="0"/>
    </xf>
    <xf numFmtId="0" fontId="61" fillId="0" borderId="14" xfId="5" applyFont="1" applyFill="1" applyBorder="1" applyAlignment="1" applyProtection="1">
      <alignment horizontal="center"/>
    </xf>
    <xf numFmtId="0" fontId="96" fillId="0" borderId="13" xfId="5" applyFont="1" applyFill="1" applyBorder="1" applyAlignment="1" applyProtection="1">
      <alignment horizontal="right"/>
    </xf>
    <xf numFmtId="0" fontId="97" fillId="0" borderId="1" xfId="5" applyFont="1" applyFill="1" applyBorder="1" applyProtection="1"/>
    <xf numFmtId="0" fontId="97" fillId="0" borderId="14" xfId="5" applyFont="1" applyFill="1" applyBorder="1" applyAlignment="1" applyProtection="1"/>
    <xf numFmtId="0" fontId="59" fillId="0" borderId="12" xfId="5" applyFont="1" applyFill="1" applyBorder="1" applyAlignment="1" applyProtection="1">
      <alignment horizontal="center"/>
    </xf>
    <xf numFmtId="0" fontId="44" fillId="10" borderId="11" xfId="5" applyFont="1" applyFill="1" applyBorder="1" applyAlignment="1" applyProtection="1">
      <alignment vertical="center" wrapText="1"/>
    </xf>
    <xf numFmtId="0" fontId="100" fillId="0" borderId="0" xfId="0" applyFont="1" applyFill="1" applyBorder="1" applyAlignment="1">
      <alignment horizontal="right" vertical="top" wrapText="1"/>
    </xf>
    <xf numFmtId="0" fontId="101" fillId="0" borderId="0" xfId="0" applyFont="1" applyAlignment="1">
      <alignment horizontal="right" vertical="top"/>
    </xf>
    <xf numFmtId="0" fontId="102" fillId="0" borderId="0" xfId="0" applyFont="1" applyAlignment="1">
      <alignment horizontal="right" vertical="top"/>
    </xf>
    <xf numFmtId="0" fontId="95" fillId="0" borderId="0" xfId="7" applyFont="1" applyAlignment="1" applyProtection="1">
      <alignment horizontal="center" vertical="center" wrapText="1"/>
      <protection locked="0"/>
    </xf>
    <xf numFmtId="0" fontId="0" fillId="18" borderId="0" xfId="0" applyFill="1"/>
    <xf numFmtId="0" fontId="103" fillId="0" borderId="0" xfId="0" applyFont="1" applyAlignment="1">
      <alignment vertical="top" wrapText="1"/>
    </xf>
    <xf numFmtId="0" fontId="104" fillId="0" borderId="0" xfId="0" applyFont="1" applyFill="1" applyBorder="1" applyAlignment="1">
      <alignment horizontal="right" vertical="top"/>
    </xf>
    <xf numFmtId="14" fontId="12" fillId="0" borderId="0" xfId="9" applyNumberFormat="1" applyFont="1" applyAlignment="1">
      <alignment horizontal="center" vertical="top"/>
    </xf>
    <xf numFmtId="14" fontId="15" fillId="0" borderId="0" xfId="5" applyNumberFormat="1" applyFont="1" applyAlignment="1">
      <alignment horizontal="center" vertical="top"/>
    </xf>
    <xf numFmtId="0" fontId="12" fillId="0" borderId="0" xfId="9" applyFont="1" applyAlignment="1">
      <alignment horizontal="center" vertical="top"/>
    </xf>
    <xf numFmtId="0" fontId="15" fillId="0" borderId="0" xfId="5" applyFont="1" applyAlignment="1">
      <alignment horizontal="center" vertical="top"/>
    </xf>
    <xf numFmtId="0" fontId="105" fillId="23" borderId="0" xfId="4" applyFont="1" applyFill="1"/>
    <xf numFmtId="0" fontId="105" fillId="24" borderId="0" xfId="9" applyFont="1" applyFill="1" applyAlignment="1">
      <alignment horizontal="center" vertical="top"/>
    </xf>
    <xf numFmtId="0" fontId="105" fillId="25" borderId="0" xfId="9" applyFont="1" applyFill="1" applyAlignment="1">
      <alignment horizontal="center" vertical="top"/>
    </xf>
    <xf numFmtId="0" fontId="105" fillId="25" borderId="0" xfId="9" applyFont="1" applyFill="1" applyAlignment="1">
      <alignment vertical="top"/>
    </xf>
    <xf numFmtId="0" fontId="105" fillId="24" borderId="0" xfId="9" applyFont="1" applyFill="1" applyAlignment="1">
      <alignment vertical="top"/>
    </xf>
    <xf numFmtId="14" fontId="105" fillId="25" borderId="0" xfId="9" applyNumberFormat="1" applyFont="1" applyFill="1" applyAlignment="1">
      <alignment horizontal="center" vertical="top"/>
    </xf>
    <xf numFmtId="14" fontId="31" fillId="18" borderId="1" xfId="0" applyNumberFormat="1" applyFont="1" applyFill="1" applyBorder="1" applyAlignment="1" applyProtection="1">
      <alignment horizontal="center"/>
      <protection locked="0"/>
    </xf>
    <xf numFmtId="0" fontId="31" fillId="18" borderId="1" xfId="0" applyFont="1" applyFill="1" applyBorder="1" applyAlignment="1" applyProtection="1">
      <alignment horizontal="center"/>
      <protection locked="0"/>
    </xf>
    <xf numFmtId="0" fontId="0" fillId="0" borderId="0" xfId="0" quotePrefix="1" applyAlignment="1">
      <alignment horizontal="left" vertical="top" wrapText="1" indent="2"/>
    </xf>
    <xf numFmtId="0" fontId="0" fillId="26" borderId="0" xfId="0" applyFill="1" applyAlignment="1">
      <alignment vertical="top"/>
    </xf>
    <xf numFmtId="0" fontId="0" fillId="26" borderId="0" xfId="0" applyFill="1" applyAlignment="1">
      <alignment horizontal="center" vertical="top"/>
    </xf>
    <xf numFmtId="0" fontId="0" fillId="26" borderId="0" xfId="0" applyFill="1" applyAlignment="1">
      <alignment vertical="top" wrapText="1"/>
    </xf>
    <xf numFmtId="0" fontId="0" fillId="27" borderId="9" xfId="0" applyFill="1" applyBorder="1" applyAlignment="1">
      <alignment vertical="center"/>
    </xf>
    <xf numFmtId="0" fontId="0" fillId="27" borderId="8" xfId="0" applyFill="1" applyBorder="1" applyAlignment="1">
      <alignment vertical="center"/>
    </xf>
    <xf numFmtId="0" fontId="0" fillId="0" borderId="1" xfId="0" applyBorder="1" applyAlignment="1">
      <alignment horizontal="center" vertical="center"/>
    </xf>
    <xf numFmtId="0" fontId="110" fillId="0" borderId="0" xfId="9" applyFont="1" applyAlignment="1">
      <alignment horizontal="left" vertical="top"/>
    </xf>
    <xf numFmtId="0" fontId="110" fillId="0" borderId="0" xfId="9" applyFont="1" applyAlignment="1">
      <alignment horizontal="center" vertical="top"/>
    </xf>
    <xf numFmtId="0" fontId="111" fillId="0" borderId="0" xfId="5" applyFont="1" applyAlignment="1">
      <alignment horizontal="center" vertical="top"/>
    </xf>
    <xf numFmtId="3" fontId="110" fillId="0" borderId="0" xfId="9" applyNumberFormat="1" applyFont="1" applyAlignment="1">
      <alignment horizontal="center" vertical="top"/>
    </xf>
    <xf numFmtId="0" fontId="110" fillId="25" borderId="0" xfId="9" applyFont="1" applyFill="1" applyAlignment="1">
      <alignment horizontal="center" vertical="top"/>
    </xf>
    <xf numFmtId="0" fontId="88" fillId="0" borderId="0" xfId="0" applyFont="1" applyAlignment="1">
      <alignment wrapText="1"/>
    </xf>
    <xf numFmtId="0" fontId="38" fillId="0" borderId="0" xfId="0" applyFont="1" applyAlignment="1">
      <alignment horizontal="left"/>
    </xf>
    <xf numFmtId="0" fontId="5" fillId="0" borderId="0" xfId="0" applyFont="1" applyAlignment="1">
      <alignment horizontal="left"/>
    </xf>
    <xf numFmtId="0" fontId="112" fillId="0" borderId="0" xfId="0" applyFont="1" applyAlignment="1">
      <alignment horizontal="center"/>
    </xf>
    <xf numFmtId="0" fontId="0" fillId="0" borderId="1" xfId="0" applyBorder="1" applyAlignment="1">
      <alignment horizontal="center" vertical="center" wrapText="1"/>
    </xf>
    <xf numFmtId="0" fontId="120" fillId="0" borderId="0" xfId="0" applyFont="1" applyFill="1" applyAlignment="1">
      <alignment vertical="top"/>
    </xf>
    <xf numFmtId="0" fontId="25" fillId="0" borderId="0" xfId="5" applyFont="1" applyAlignment="1" applyProtection="1">
      <alignment horizontal="center" vertical="center" wrapText="1"/>
    </xf>
    <xf numFmtId="3" fontId="4" fillId="0" borderId="0" xfId="0" applyNumberFormat="1" applyFont="1" applyAlignment="1" applyProtection="1">
      <alignment horizontal="center" vertical="center" wrapText="1"/>
    </xf>
    <xf numFmtId="10" fontId="4" fillId="0" borderId="0" xfId="10" applyNumberFormat="1" applyFont="1" applyAlignment="1" applyProtection="1">
      <alignment vertical="center"/>
    </xf>
    <xf numFmtId="3" fontId="4" fillId="0" borderId="0" xfId="0" applyNumberFormat="1" applyFont="1" applyAlignment="1" applyProtection="1">
      <alignment vertical="center"/>
    </xf>
    <xf numFmtId="0" fontId="58" fillId="0" borderId="0" xfId="0" applyFont="1" applyAlignment="1" applyProtection="1">
      <alignment vertical="center"/>
    </xf>
    <xf numFmtId="2" fontId="25" fillId="0" borderId="0" xfId="5" applyNumberFormat="1" applyFont="1" applyAlignment="1" applyProtection="1">
      <alignment horizontal="center" vertical="center"/>
    </xf>
    <xf numFmtId="0" fontId="123" fillId="0" borderId="0" xfId="9" applyFont="1" applyAlignment="1">
      <alignment horizontal="center"/>
    </xf>
    <xf numFmtId="0" fontId="123" fillId="0" borderId="0" xfId="9" applyFont="1"/>
    <xf numFmtId="0" fontId="123" fillId="0" borderId="0" xfId="9" applyFont="1" applyAlignment="1">
      <alignment horizontal="right"/>
    </xf>
    <xf numFmtId="0" fontId="123" fillId="0" borderId="0" xfId="9" applyFont="1" applyAlignment="1">
      <alignment horizontal="left"/>
    </xf>
    <xf numFmtId="0" fontId="123" fillId="8" borderId="1" xfId="9" applyFont="1" applyFill="1" applyBorder="1" applyAlignment="1">
      <alignment horizontal="left"/>
    </xf>
    <xf numFmtId="0" fontId="123" fillId="5" borderId="1" xfId="9" applyFont="1" applyFill="1" applyBorder="1" applyAlignment="1">
      <alignment horizontal="right"/>
    </xf>
    <xf numFmtId="0" fontId="123" fillId="5" borderId="1" xfId="9" applyFont="1" applyFill="1" applyBorder="1" applyAlignment="1">
      <alignment horizontal="left"/>
    </xf>
    <xf numFmtId="0" fontId="4" fillId="0" borderId="0" xfId="5" applyFont="1"/>
    <xf numFmtId="0" fontId="125" fillId="5" borderId="0" xfId="9" applyFont="1" applyFill="1" applyAlignment="1">
      <alignment horizontal="center"/>
    </xf>
    <xf numFmtId="0" fontId="125" fillId="5" borderId="0" xfId="9" applyFont="1" applyFill="1"/>
    <xf numFmtId="0" fontId="126" fillId="5" borderId="0" xfId="9" applyFont="1" applyFill="1" applyAlignment="1">
      <alignment horizontal="center"/>
    </xf>
    <xf numFmtId="0" fontId="127" fillId="0" borderId="0" xfId="0" applyFont="1" applyAlignment="1">
      <alignment horizontal="center"/>
    </xf>
    <xf numFmtId="0" fontId="8" fillId="0" borderId="0" xfId="0" applyFont="1"/>
    <xf numFmtId="0" fontId="128" fillId="0" borderId="0" xfId="9" applyFont="1" applyAlignment="1">
      <alignment horizontal="center"/>
    </xf>
    <xf numFmtId="0" fontId="4" fillId="0" borderId="0" xfId="0" applyFont="1" applyAlignment="1">
      <alignment horizontal="left" indent="4"/>
    </xf>
    <xf numFmtId="0" fontId="123" fillId="7" borderId="1" xfId="9" applyFont="1" applyFill="1" applyBorder="1" applyAlignment="1">
      <alignment horizontal="right"/>
    </xf>
    <xf numFmtId="0" fontId="123" fillId="7" borderId="9" xfId="9" applyFont="1" applyFill="1" applyBorder="1" applyAlignment="1">
      <alignment horizontal="left"/>
    </xf>
    <xf numFmtId="0" fontId="123" fillId="7" borderId="7" xfId="9" applyFont="1" applyFill="1" applyBorder="1"/>
    <xf numFmtId="0" fontId="123" fillId="7" borderId="8" xfId="9" applyFont="1" applyFill="1" applyBorder="1"/>
    <xf numFmtId="0" fontId="123" fillId="7" borderId="9" xfId="9" applyFont="1" applyFill="1" applyBorder="1" applyAlignment="1"/>
    <xf numFmtId="0" fontId="123" fillId="7" borderId="7" xfId="9" applyFont="1" applyFill="1" applyBorder="1" applyAlignment="1">
      <alignment horizontal="left"/>
    </xf>
    <xf numFmtId="0" fontId="127" fillId="0" borderId="0" xfId="9" applyFont="1" applyAlignment="1">
      <alignment horizontal="center"/>
    </xf>
    <xf numFmtId="0" fontId="0" fillId="16" borderId="17" xfId="0" applyFill="1" applyBorder="1" applyAlignment="1">
      <alignment horizontal="center" vertical="top"/>
    </xf>
    <xf numFmtId="0" fontId="129" fillId="0" borderId="0" xfId="0" applyFont="1" applyAlignment="1">
      <alignment wrapText="1"/>
    </xf>
    <xf numFmtId="0" fontId="0" fillId="0" borderId="0" xfId="0" applyAlignment="1">
      <alignment horizontal="center" vertical="center" wrapText="1"/>
    </xf>
    <xf numFmtId="165" fontId="44" fillId="0" borderId="0" xfId="10" applyNumberFormat="1" applyFont="1" applyAlignment="1" applyProtection="1">
      <alignment vertical="center"/>
    </xf>
    <xf numFmtId="3" fontId="58" fillId="12" borderId="14" xfId="5" applyNumberFormat="1" applyFont="1" applyFill="1" applyBorder="1" applyAlignment="1" applyProtection="1">
      <alignment horizontal="left" shrinkToFit="1"/>
      <protection locked="0"/>
    </xf>
    <xf numFmtId="0" fontId="92" fillId="0" borderId="0" xfId="0" applyFont="1" applyAlignment="1">
      <alignment wrapText="1"/>
    </xf>
    <xf numFmtId="0" fontId="86" fillId="0" borderId="0" xfId="0" applyFont="1" applyAlignment="1">
      <alignment wrapText="1"/>
    </xf>
    <xf numFmtId="0" fontId="90" fillId="25" borderId="0" xfId="0" applyFont="1" applyFill="1" applyAlignment="1">
      <alignment horizontal="center"/>
    </xf>
    <xf numFmtId="0" fontId="90" fillId="25" borderId="0" xfId="0" applyFont="1" applyFill="1"/>
    <xf numFmtId="0" fontId="91" fillId="25" borderId="0" xfId="0" applyFont="1" applyFill="1"/>
    <xf numFmtId="0" fontId="0" fillId="25" borderId="0" xfId="0" applyFill="1"/>
    <xf numFmtId="0" fontId="58" fillId="28" borderId="1" xfId="5" applyFont="1" applyFill="1" applyBorder="1" applyAlignment="1" applyProtection="1">
      <alignment vertical="top" wrapText="1"/>
      <protection locked="0"/>
    </xf>
    <xf numFmtId="0" fontId="134" fillId="29" borderId="0" xfId="0" applyFont="1" applyFill="1" applyAlignment="1">
      <alignment horizontal="left" vertical="top" wrapText="1"/>
    </xf>
    <xf numFmtId="0" fontId="12" fillId="0" borderId="0" xfId="9" applyNumberFormat="1" applyFont="1" applyAlignment="1">
      <alignment horizontal="center" vertical="top"/>
    </xf>
    <xf numFmtId="0" fontId="15" fillId="0" borderId="0" xfId="5" applyNumberFormat="1" applyFont="1" applyAlignment="1">
      <alignment horizontal="center" vertical="top"/>
    </xf>
    <xf numFmtId="0" fontId="105" fillId="25" borderId="0" xfId="9" applyNumberFormat="1" applyFont="1" applyFill="1" applyAlignment="1">
      <alignment horizontal="center" vertical="top"/>
    </xf>
    <xf numFmtId="0" fontId="68" fillId="0" borderId="1" xfId="0" applyFont="1" applyBorder="1" applyAlignment="1">
      <alignment vertical="top" wrapText="1"/>
    </xf>
    <xf numFmtId="0" fontId="0" fillId="16" borderId="1" xfId="0" applyFont="1" applyFill="1" applyBorder="1" applyAlignment="1">
      <alignment horizontal="left" vertical="center" wrapText="1"/>
    </xf>
    <xf numFmtId="0" fontId="0" fillId="16" borderId="1" xfId="0" applyFont="1" applyFill="1" applyBorder="1" applyAlignment="1">
      <alignment horizontal="left"/>
    </xf>
    <xf numFmtId="0" fontId="36" fillId="0" borderId="0" xfId="0" applyFont="1" applyBorder="1" applyAlignment="1">
      <alignment horizontal="right" vertical="top"/>
    </xf>
    <xf numFmtId="0" fontId="31" fillId="0" borderId="0" xfId="0" applyFont="1" applyBorder="1" applyProtection="1">
      <protection locked="0"/>
    </xf>
    <xf numFmtId="0" fontId="0" fillId="0" borderId="0" xfId="0" applyFill="1" applyBorder="1"/>
    <xf numFmtId="0" fontId="31" fillId="0" borderId="0" xfId="0" applyFont="1" applyFill="1" applyBorder="1" applyProtection="1">
      <protection locked="0"/>
    </xf>
    <xf numFmtId="0" fontId="0" fillId="0" borderId="0" xfId="0" applyBorder="1"/>
    <xf numFmtId="0" fontId="0" fillId="0" borderId="0" xfId="0" applyBorder="1" applyAlignment="1">
      <alignment horizontal="right" vertical="top"/>
    </xf>
    <xf numFmtId="0" fontId="31" fillId="0" borderId="0" xfId="0" applyFont="1" applyBorder="1" applyAlignment="1">
      <alignment horizontal="right" vertical="top"/>
    </xf>
    <xf numFmtId="0" fontId="31" fillId="0" borderId="0" xfId="0" applyFont="1" applyBorder="1"/>
    <xf numFmtId="0" fontId="31" fillId="0" borderId="0" xfId="0" applyFont="1" applyBorder="1" applyAlignment="1" applyProtection="1">
      <protection locked="0"/>
    </xf>
    <xf numFmtId="0" fontId="0" fillId="18" borderId="1" xfId="0" applyFill="1" applyBorder="1" applyAlignment="1">
      <alignment horizontal="left"/>
    </xf>
  </cellXfs>
  <cellStyles count="75">
    <cellStyle name="Bad" xfId="1" builtinId="27"/>
    <cellStyle name="Bad 2" xfId="60"/>
    <cellStyle name="Bad 3" xfId="74"/>
    <cellStyle name="Excel Built-in Bad" xfId="2"/>
    <cellStyle name="Excel Built-in Good" xfId="3"/>
    <cellStyle name="Excel Built-in Neutral" xfId="4"/>
    <cellStyle name="Excel Built-in Normal" xfId="5"/>
    <cellStyle name="Excel Built-in Normal 1" xfId="6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Good" xfId="6" builtinId="26"/>
    <cellStyle name="Hyperlink" xfId="7" builtinId="8"/>
    <cellStyle name="Neutral" xfId="8" builtinId="28"/>
    <cellStyle name="Normal" xfId="0" builtinId="0"/>
    <cellStyle name="Normal 2" xfId="9"/>
    <cellStyle name="Percent" xfId="10" builtinId="5"/>
  </cellStyles>
  <dxfs count="15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indexed="45"/>
        </patternFill>
      </fill>
    </dxf>
    <dxf>
      <font>
        <b/>
        <i val="0"/>
        <color theme="0"/>
      </font>
      <fill>
        <patternFill>
          <bgColor rgb="FFFF0000"/>
        </patternFill>
      </fill>
    </dxf>
    <dxf>
      <font>
        <b/>
        <i val="0"/>
        <color theme="0"/>
      </font>
      <fill>
        <patternFill>
          <bgColor rgb="FFFF0000"/>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theme="4" tint="0.79998168889431442"/>
        </patternFill>
      </fill>
    </dxf>
    <dxf>
      <fill>
        <patternFill>
          <bgColor theme="4" tint="0.79998168889431442"/>
        </patternFill>
      </fill>
    </dxf>
    <dxf>
      <font>
        <b/>
        <i val="0"/>
        <color rgb="FFCC9900"/>
      </font>
      <fill>
        <patternFill>
          <bgColor rgb="FFFFFFCC"/>
        </patternFill>
      </fill>
    </dxf>
    <dxf>
      <font>
        <b/>
        <i val="0"/>
        <color rgb="FFCC9900"/>
      </font>
      <fill>
        <patternFill>
          <bgColor rgb="FFFFFFCC"/>
        </patternFill>
      </fill>
    </dxf>
    <dxf>
      <font>
        <b/>
        <i val="0"/>
        <color rgb="FFCC9900"/>
      </font>
      <fill>
        <patternFill>
          <bgColor rgb="FFFFFFCC"/>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FF0000"/>
      </font>
    </dxf>
    <dxf>
      <font>
        <color rgb="FFFF0000"/>
      </font>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CC"/>
      </font>
      <fill>
        <patternFill patternType="solid">
          <fgColor indexed="60"/>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auto="1"/>
      </font>
      <fill>
        <patternFill>
          <bgColor rgb="FFFFFF00"/>
        </patternFill>
      </fill>
    </dxf>
    <dxf>
      <font>
        <b val="0"/>
        <i val="0"/>
        <color auto="1"/>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val="0"/>
        <i val="0"/>
        <color auto="1"/>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ont>
        <b/>
        <i val="0"/>
        <color theme="0"/>
      </font>
      <fill>
        <patternFill>
          <bgColor rgb="FFFF0000"/>
        </patternFill>
      </fill>
    </dxf>
    <dxf>
      <font>
        <b/>
        <i val="0"/>
        <color auto="1"/>
      </font>
      <fill>
        <patternFill>
          <bgColor rgb="FFFFFF00"/>
        </patternFill>
      </fill>
    </dxf>
    <dxf>
      <font>
        <b/>
        <i val="0"/>
        <color theme="0"/>
      </font>
      <fill>
        <patternFill patternType="solid">
          <fgColor indexed="64"/>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FF"/>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CheckBox" fmlaLink="B11" lockText="1" noThreeD="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CheckBox" fmlaLink="B11" lockText="1" noThreeD="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CheckBox" fmlaLink="B11" lockText="1" noThreeD="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CheckBox" fmlaLink="B11" lockText="1" noThreeD="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CheckBox" fmlaLink="B11" lockText="1" noThreeD="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CheckBox" fmlaLink="B11" lockText="1" noThreeD="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CheckBox" fmlaLink="B11" lockText="1" noThreeD="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CheckBox" fmlaLink="B11" lockText="1" noThreeD="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CheckBox" fmlaLink="B11" lockText="1" noThreeD="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CheckBox" fmlaLink="B11" lockText="1" noThreeD="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CheckBox" fmlaLink="B11" lockText="1" noThreeD="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CheckBox" fmlaLink="B11" lockText="1" noThreeD="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CheckBox" fmlaLink="B11" lockText="1" noThreeD="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CheckBox" fmlaLink="B11" lockText="1" noThreeD="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CheckBox" fmlaLink="B11" lockText="1" noThreeD="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CheckBox" fmlaLink="B11" lockText="1" noThreeD="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CheckBox" fmlaLink="B11" lockText="1" noThreeD="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CheckBox" fmlaLink="B11" lockText="1" noThreeD="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CheckBox" fmlaLink="B11" lockText="1" noThreeD="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CheckBox" fmlaLink="B11" lockText="1" noThreeD="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CheckBox" fmlaLink="B11" lockText="1" noThreeD="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CheckBox" fmlaLink="B11" lockText="1" noThreeD="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CheckBox" fmlaLink="B11" lockText="1" noThreeD="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CheckBox" fmlaLink="B11" lockText="1" noThreeD="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CheckBox" fmlaLink="B11" lockText="1" noThreeD="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CheckBox" fmlaLink="B11" lockText="1" noThreeD="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CheckBox" fmlaLink="B11" lockText="1" noThreeD="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CheckBox" fmlaLink="B11" lockText="1" noThreeD="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CheckBox" fmlaLink="B11" lockText="1" noThreeD="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CheckBox" fmlaLink="B11" lockText="1" noThreeD="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CheckBox" fmlaLink="B11" lockText="1" noThreeD="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CheckBox" fmlaLink="B11" lockText="1" noThreeD="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CheckBox" fmlaLink="B11" lockText="1" noThreeD="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CheckBox" fmlaLink="B11" lockText="1" noThreeD="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CheckBox" fmlaLink="B11" lockText="1" noThreeD="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CheckBox" fmlaLink="B11" lockText="1" noThreeD="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CheckBox" fmlaLink="B11" lockText="1" noThreeD="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CheckBox" fmlaLink="B11" lockText="1" noThreeD="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CheckBox" fmlaLink="B11" lockText="1" noThreeD="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CheckBox" fmlaLink="B11" lockText="1" noThreeD="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CheckBox" fmlaLink="B11" lockText="1" noThreeD="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CheckBox" fmlaLink="B11" lockText="1" noThreeD="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CheckBox" fmlaLink="B11" lockText="1" noThreeD="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CheckBox" fmlaLink="B11" lockText="1" noThreeD="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CheckBox" fmlaLink="B11" lockText="1" noThreeD="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CheckBox" fmlaLink="B11" lockText="1" noThreeD="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CheckBox" fmlaLink="B11" lockText="1" noThreeD="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CheckBox" fmlaLink="B11" lockText="1" noThreeD="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CheckBox" fmlaLink="H6" lockText="1" noThreeD="1"/>
</file>

<file path=xl/ctrlProps/ctrlProp769.xml><?xml version="1.0" encoding="utf-8"?>
<formControlPr xmlns="http://schemas.microsoft.com/office/spreadsheetml/2009/9/main" objectType="CheckBox" fmlaLink="H7" lockText="1" noThreeD="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CheckBox" fmlaLink="H8" lockText="1" noThreeD="1"/>
</file>

<file path=xl/ctrlProps/ctrlProp771.xml><?xml version="1.0" encoding="utf-8"?>
<formControlPr xmlns="http://schemas.microsoft.com/office/spreadsheetml/2009/9/main" objectType="CheckBox" fmlaLink="H9" lockText="1" noThreeD="1"/>
</file>

<file path=xl/ctrlProps/ctrlProp772.xml><?xml version="1.0" encoding="utf-8"?>
<formControlPr xmlns="http://schemas.microsoft.com/office/spreadsheetml/2009/9/main" objectType="CheckBox" fmlaLink="H10" lockText="1" noThreeD="1"/>
</file>

<file path=xl/ctrlProps/ctrlProp773.xml><?xml version="1.0" encoding="utf-8"?>
<formControlPr xmlns="http://schemas.microsoft.com/office/spreadsheetml/2009/9/main" objectType="CheckBox" fmlaLink="H11" lockText="1" noThreeD="1"/>
</file>

<file path=xl/ctrlProps/ctrlProp774.xml><?xml version="1.0" encoding="utf-8"?>
<formControlPr xmlns="http://schemas.microsoft.com/office/spreadsheetml/2009/9/main" objectType="CheckBox" fmlaLink="H12" lockText="1" noThreeD="1"/>
</file>

<file path=xl/ctrlProps/ctrlProp775.xml><?xml version="1.0" encoding="utf-8"?>
<formControlPr xmlns="http://schemas.microsoft.com/office/spreadsheetml/2009/9/main" objectType="CheckBox" fmlaLink="H13" lockText="1" noThreeD="1"/>
</file>

<file path=xl/ctrlProps/ctrlProp776.xml><?xml version="1.0" encoding="utf-8"?>
<formControlPr xmlns="http://schemas.microsoft.com/office/spreadsheetml/2009/9/main" objectType="CheckBox" fmlaLink="H14" lockText="1" noThreeD="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CheckBox" fmlaLink="B11" lockText="1" noThreeD="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CheckBox" fmlaLink="B11"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7</xdr:col>
      <xdr:colOff>371475</xdr:colOff>
      <xdr:row>3</xdr:row>
      <xdr:rowOff>19050</xdr:rowOff>
    </xdr:from>
    <xdr:to>
      <xdr:col>7</xdr:col>
      <xdr:colOff>371475</xdr:colOff>
      <xdr:row>4</xdr:row>
      <xdr:rowOff>157163</xdr:rowOff>
    </xdr:to>
    <xdr:cxnSp macro="">
      <xdr:nvCxnSpPr>
        <xdr:cNvPr id="5" name="Straight Arrow Connector 4"/>
        <xdr:cNvCxnSpPr/>
      </xdr:nvCxnSpPr>
      <xdr:spPr>
        <a:xfrm>
          <a:off x="5172075" y="638175"/>
          <a:ext cx="0" cy="328613"/>
        </a:xfrm>
        <a:prstGeom prst="straightConnector1">
          <a:avLst/>
        </a:prstGeom>
        <a:ln>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47625</xdr:colOff>
          <xdr:row>1</xdr:row>
          <xdr:rowOff>123825</xdr:rowOff>
        </xdr:from>
        <xdr:to>
          <xdr:col>5</xdr:col>
          <xdr:colOff>581025</xdr:colOff>
          <xdr:row>3</xdr:row>
          <xdr:rowOff>76200</xdr:rowOff>
        </xdr:to>
        <xdr:sp macro="" textlink="">
          <xdr:nvSpPr>
            <xdr:cNvPr id="232449" name="Button 1" hidden="1">
              <a:extLst>
                <a:ext uri="{63B3BB69-23CF-44E3-9099-C40C66FF867C}">
                  <a14:compatExt spid="_x0000_s2324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Validate</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7201" name="Button 1" hidden="1">
              <a:extLst>
                <a:ext uri="{63B3BB69-23CF-44E3-9099-C40C66FF867C}">
                  <a14:compatExt spid="_x0000_s3072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7202" name="Button 2" hidden="1">
              <a:extLst>
                <a:ext uri="{63B3BB69-23CF-44E3-9099-C40C66FF867C}">
                  <a14:compatExt spid="_x0000_s3072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7203" name="Button 3" hidden="1">
              <a:extLst>
                <a:ext uri="{63B3BB69-23CF-44E3-9099-C40C66FF867C}">
                  <a14:compatExt spid="_x0000_s3072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7204" name="Button 4" hidden="1">
              <a:extLst>
                <a:ext uri="{63B3BB69-23CF-44E3-9099-C40C66FF867C}">
                  <a14:compatExt spid="_x0000_s30720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7205" name="Button 5" hidden="1">
              <a:extLst>
                <a:ext uri="{63B3BB69-23CF-44E3-9099-C40C66FF867C}">
                  <a14:compatExt spid="_x0000_s3072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7206" name="Button 6" hidden="1">
              <a:extLst>
                <a:ext uri="{63B3BB69-23CF-44E3-9099-C40C66FF867C}">
                  <a14:compatExt spid="_x0000_s3072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7207" name="Button 7" hidden="1">
              <a:extLst>
                <a:ext uri="{63B3BB69-23CF-44E3-9099-C40C66FF867C}">
                  <a14:compatExt spid="_x0000_s3072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7208" name="Button 8" hidden="1">
              <a:extLst>
                <a:ext uri="{63B3BB69-23CF-44E3-9099-C40C66FF867C}">
                  <a14:compatExt spid="_x0000_s3072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7209" name="Button 9" hidden="1">
              <a:extLst>
                <a:ext uri="{63B3BB69-23CF-44E3-9099-C40C66FF867C}">
                  <a14:compatExt spid="_x0000_s3072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7210" name="Button 10" hidden="1">
              <a:extLst>
                <a:ext uri="{63B3BB69-23CF-44E3-9099-C40C66FF867C}">
                  <a14:compatExt spid="_x0000_s3072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7211" name="Button 11" hidden="1">
              <a:extLst>
                <a:ext uri="{63B3BB69-23CF-44E3-9099-C40C66FF867C}">
                  <a14:compatExt spid="_x0000_s30721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7212" name="Button 12" hidden="1">
              <a:extLst>
                <a:ext uri="{63B3BB69-23CF-44E3-9099-C40C66FF867C}">
                  <a14:compatExt spid="_x0000_s30721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7213" name="Button 13" hidden="1">
              <a:extLst>
                <a:ext uri="{63B3BB69-23CF-44E3-9099-C40C66FF867C}">
                  <a14:compatExt spid="_x0000_s3072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7214" name="Check Box 14" hidden="1">
              <a:extLst>
                <a:ext uri="{63B3BB69-23CF-44E3-9099-C40C66FF867C}">
                  <a14:compatExt spid="_x0000_s3072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7216" name="Button 16" hidden="1">
              <a:extLst>
                <a:ext uri="{63B3BB69-23CF-44E3-9099-C40C66FF867C}">
                  <a14:compatExt spid="_x0000_s30721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8225" name="Button 1" hidden="1">
              <a:extLst>
                <a:ext uri="{63B3BB69-23CF-44E3-9099-C40C66FF867C}">
                  <a14:compatExt spid="_x0000_s3082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8226" name="Button 2" hidden="1">
              <a:extLst>
                <a:ext uri="{63B3BB69-23CF-44E3-9099-C40C66FF867C}">
                  <a14:compatExt spid="_x0000_s3082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8227" name="Button 3" hidden="1">
              <a:extLst>
                <a:ext uri="{63B3BB69-23CF-44E3-9099-C40C66FF867C}">
                  <a14:compatExt spid="_x0000_s30822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8228" name="Button 4" hidden="1">
              <a:extLst>
                <a:ext uri="{63B3BB69-23CF-44E3-9099-C40C66FF867C}">
                  <a14:compatExt spid="_x0000_s30822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8229" name="Button 5" hidden="1">
              <a:extLst>
                <a:ext uri="{63B3BB69-23CF-44E3-9099-C40C66FF867C}">
                  <a14:compatExt spid="_x0000_s3082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8230" name="Button 6" hidden="1">
              <a:extLst>
                <a:ext uri="{63B3BB69-23CF-44E3-9099-C40C66FF867C}">
                  <a14:compatExt spid="_x0000_s30823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8231" name="Button 7" hidden="1">
              <a:extLst>
                <a:ext uri="{63B3BB69-23CF-44E3-9099-C40C66FF867C}">
                  <a14:compatExt spid="_x0000_s30823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8232" name="Button 8" hidden="1">
              <a:extLst>
                <a:ext uri="{63B3BB69-23CF-44E3-9099-C40C66FF867C}">
                  <a14:compatExt spid="_x0000_s30823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8233" name="Button 9" hidden="1">
              <a:extLst>
                <a:ext uri="{63B3BB69-23CF-44E3-9099-C40C66FF867C}">
                  <a14:compatExt spid="_x0000_s30823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8234" name="Button 10" hidden="1">
              <a:extLst>
                <a:ext uri="{63B3BB69-23CF-44E3-9099-C40C66FF867C}">
                  <a14:compatExt spid="_x0000_s3082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8235" name="Button 11" hidden="1">
              <a:extLst>
                <a:ext uri="{63B3BB69-23CF-44E3-9099-C40C66FF867C}">
                  <a14:compatExt spid="_x0000_s30823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8236" name="Button 12" hidden="1">
              <a:extLst>
                <a:ext uri="{63B3BB69-23CF-44E3-9099-C40C66FF867C}">
                  <a14:compatExt spid="_x0000_s30823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8237" name="Button 13" hidden="1">
              <a:extLst>
                <a:ext uri="{63B3BB69-23CF-44E3-9099-C40C66FF867C}">
                  <a14:compatExt spid="_x0000_s30823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8238" name="Check Box 14" hidden="1">
              <a:extLst>
                <a:ext uri="{63B3BB69-23CF-44E3-9099-C40C66FF867C}">
                  <a14:compatExt spid="_x0000_s308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8240" name="Button 16" hidden="1">
              <a:extLst>
                <a:ext uri="{63B3BB69-23CF-44E3-9099-C40C66FF867C}">
                  <a14:compatExt spid="_x0000_s3082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9249" name="Button 1" hidden="1">
              <a:extLst>
                <a:ext uri="{63B3BB69-23CF-44E3-9099-C40C66FF867C}">
                  <a14:compatExt spid="_x0000_s3092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9250" name="Button 2" hidden="1">
              <a:extLst>
                <a:ext uri="{63B3BB69-23CF-44E3-9099-C40C66FF867C}">
                  <a14:compatExt spid="_x0000_s3092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9251" name="Button 3" hidden="1">
              <a:extLst>
                <a:ext uri="{63B3BB69-23CF-44E3-9099-C40C66FF867C}">
                  <a14:compatExt spid="_x0000_s3092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9252" name="Button 4" hidden="1">
              <a:extLst>
                <a:ext uri="{63B3BB69-23CF-44E3-9099-C40C66FF867C}">
                  <a14:compatExt spid="_x0000_s30925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9253" name="Button 5" hidden="1">
              <a:extLst>
                <a:ext uri="{63B3BB69-23CF-44E3-9099-C40C66FF867C}">
                  <a14:compatExt spid="_x0000_s3092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9254" name="Button 6" hidden="1">
              <a:extLst>
                <a:ext uri="{63B3BB69-23CF-44E3-9099-C40C66FF867C}">
                  <a14:compatExt spid="_x0000_s30925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9255" name="Button 7" hidden="1">
              <a:extLst>
                <a:ext uri="{63B3BB69-23CF-44E3-9099-C40C66FF867C}">
                  <a14:compatExt spid="_x0000_s30925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9256" name="Button 8" hidden="1">
              <a:extLst>
                <a:ext uri="{63B3BB69-23CF-44E3-9099-C40C66FF867C}">
                  <a14:compatExt spid="_x0000_s30925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9257" name="Button 9" hidden="1">
              <a:extLst>
                <a:ext uri="{63B3BB69-23CF-44E3-9099-C40C66FF867C}">
                  <a14:compatExt spid="_x0000_s30925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9258" name="Button 10" hidden="1">
              <a:extLst>
                <a:ext uri="{63B3BB69-23CF-44E3-9099-C40C66FF867C}">
                  <a14:compatExt spid="_x0000_s3092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9259" name="Button 11" hidden="1">
              <a:extLst>
                <a:ext uri="{63B3BB69-23CF-44E3-9099-C40C66FF867C}">
                  <a14:compatExt spid="_x0000_s3092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9260" name="Button 12" hidden="1">
              <a:extLst>
                <a:ext uri="{63B3BB69-23CF-44E3-9099-C40C66FF867C}">
                  <a14:compatExt spid="_x0000_s30926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9261" name="Button 13" hidden="1">
              <a:extLst>
                <a:ext uri="{63B3BB69-23CF-44E3-9099-C40C66FF867C}">
                  <a14:compatExt spid="_x0000_s30926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9262" name="Check Box 14" hidden="1">
              <a:extLst>
                <a:ext uri="{63B3BB69-23CF-44E3-9099-C40C66FF867C}">
                  <a14:compatExt spid="_x0000_s309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9264" name="Button 16" hidden="1">
              <a:extLst>
                <a:ext uri="{63B3BB69-23CF-44E3-9099-C40C66FF867C}">
                  <a14:compatExt spid="_x0000_s30926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0273" name="Button 1" hidden="1">
              <a:extLst>
                <a:ext uri="{63B3BB69-23CF-44E3-9099-C40C66FF867C}">
                  <a14:compatExt spid="_x0000_s3102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0274" name="Button 2" hidden="1">
              <a:extLst>
                <a:ext uri="{63B3BB69-23CF-44E3-9099-C40C66FF867C}">
                  <a14:compatExt spid="_x0000_s3102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0275" name="Button 3" hidden="1">
              <a:extLst>
                <a:ext uri="{63B3BB69-23CF-44E3-9099-C40C66FF867C}">
                  <a14:compatExt spid="_x0000_s3102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0276" name="Button 4" hidden="1">
              <a:extLst>
                <a:ext uri="{63B3BB69-23CF-44E3-9099-C40C66FF867C}">
                  <a14:compatExt spid="_x0000_s3102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0277" name="Button 5" hidden="1">
              <a:extLst>
                <a:ext uri="{63B3BB69-23CF-44E3-9099-C40C66FF867C}">
                  <a14:compatExt spid="_x0000_s3102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0278" name="Button 6" hidden="1">
              <a:extLst>
                <a:ext uri="{63B3BB69-23CF-44E3-9099-C40C66FF867C}">
                  <a14:compatExt spid="_x0000_s3102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0279" name="Button 7" hidden="1">
              <a:extLst>
                <a:ext uri="{63B3BB69-23CF-44E3-9099-C40C66FF867C}">
                  <a14:compatExt spid="_x0000_s3102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0280" name="Button 8" hidden="1">
              <a:extLst>
                <a:ext uri="{63B3BB69-23CF-44E3-9099-C40C66FF867C}">
                  <a14:compatExt spid="_x0000_s31028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0281" name="Button 9" hidden="1">
              <a:extLst>
                <a:ext uri="{63B3BB69-23CF-44E3-9099-C40C66FF867C}">
                  <a14:compatExt spid="_x0000_s31028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0282" name="Button 10" hidden="1">
              <a:extLst>
                <a:ext uri="{63B3BB69-23CF-44E3-9099-C40C66FF867C}">
                  <a14:compatExt spid="_x0000_s31028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0283" name="Button 11" hidden="1">
              <a:extLst>
                <a:ext uri="{63B3BB69-23CF-44E3-9099-C40C66FF867C}">
                  <a14:compatExt spid="_x0000_s31028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0284" name="Button 12" hidden="1">
              <a:extLst>
                <a:ext uri="{63B3BB69-23CF-44E3-9099-C40C66FF867C}">
                  <a14:compatExt spid="_x0000_s3102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0285" name="Button 13" hidden="1">
              <a:extLst>
                <a:ext uri="{63B3BB69-23CF-44E3-9099-C40C66FF867C}">
                  <a14:compatExt spid="_x0000_s3102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0286" name="Check Box 14" hidden="1">
              <a:extLst>
                <a:ext uri="{63B3BB69-23CF-44E3-9099-C40C66FF867C}">
                  <a14:compatExt spid="_x0000_s310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0288" name="Button 16" hidden="1">
              <a:extLst>
                <a:ext uri="{63B3BB69-23CF-44E3-9099-C40C66FF867C}">
                  <a14:compatExt spid="_x0000_s31028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1297" name="Button 1" hidden="1">
              <a:extLst>
                <a:ext uri="{63B3BB69-23CF-44E3-9099-C40C66FF867C}">
                  <a14:compatExt spid="_x0000_s3112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1298" name="Button 2" hidden="1">
              <a:extLst>
                <a:ext uri="{63B3BB69-23CF-44E3-9099-C40C66FF867C}">
                  <a14:compatExt spid="_x0000_s3112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1299" name="Button 3" hidden="1">
              <a:extLst>
                <a:ext uri="{63B3BB69-23CF-44E3-9099-C40C66FF867C}">
                  <a14:compatExt spid="_x0000_s3112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1300" name="Button 4" hidden="1">
              <a:extLst>
                <a:ext uri="{63B3BB69-23CF-44E3-9099-C40C66FF867C}">
                  <a14:compatExt spid="_x0000_s31130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1301" name="Button 5" hidden="1">
              <a:extLst>
                <a:ext uri="{63B3BB69-23CF-44E3-9099-C40C66FF867C}">
                  <a14:compatExt spid="_x0000_s3113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1302" name="Button 6" hidden="1">
              <a:extLst>
                <a:ext uri="{63B3BB69-23CF-44E3-9099-C40C66FF867C}">
                  <a14:compatExt spid="_x0000_s3113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1303" name="Button 7" hidden="1">
              <a:extLst>
                <a:ext uri="{63B3BB69-23CF-44E3-9099-C40C66FF867C}">
                  <a14:compatExt spid="_x0000_s3113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1304" name="Button 8" hidden="1">
              <a:extLst>
                <a:ext uri="{63B3BB69-23CF-44E3-9099-C40C66FF867C}">
                  <a14:compatExt spid="_x0000_s3113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1305" name="Button 9" hidden="1">
              <a:extLst>
                <a:ext uri="{63B3BB69-23CF-44E3-9099-C40C66FF867C}">
                  <a14:compatExt spid="_x0000_s3113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1306" name="Button 10" hidden="1">
              <a:extLst>
                <a:ext uri="{63B3BB69-23CF-44E3-9099-C40C66FF867C}">
                  <a14:compatExt spid="_x0000_s3113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1307" name="Button 11" hidden="1">
              <a:extLst>
                <a:ext uri="{63B3BB69-23CF-44E3-9099-C40C66FF867C}">
                  <a14:compatExt spid="_x0000_s31130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1308" name="Button 12" hidden="1">
              <a:extLst>
                <a:ext uri="{63B3BB69-23CF-44E3-9099-C40C66FF867C}">
                  <a14:compatExt spid="_x0000_s3113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1309" name="Button 13" hidden="1">
              <a:extLst>
                <a:ext uri="{63B3BB69-23CF-44E3-9099-C40C66FF867C}">
                  <a14:compatExt spid="_x0000_s3113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1310" name="Check Box 14" hidden="1">
              <a:extLst>
                <a:ext uri="{63B3BB69-23CF-44E3-9099-C40C66FF867C}">
                  <a14:compatExt spid="_x0000_s311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1312" name="Button 16" hidden="1">
              <a:extLst>
                <a:ext uri="{63B3BB69-23CF-44E3-9099-C40C66FF867C}">
                  <a14:compatExt spid="_x0000_s31131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2321" name="Button 1" hidden="1">
              <a:extLst>
                <a:ext uri="{63B3BB69-23CF-44E3-9099-C40C66FF867C}">
                  <a14:compatExt spid="_x0000_s3123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2322" name="Button 2" hidden="1">
              <a:extLst>
                <a:ext uri="{63B3BB69-23CF-44E3-9099-C40C66FF867C}">
                  <a14:compatExt spid="_x0000_s3123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2323" name="Button 3" hidden="1">
              <a:extLst>
                <a:ext uri="{63B3BB69-23CF-44E3-9099-C40C66FF867C}">
                  <a14:compatExt spid="_x0000_s3123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2324" name="Button 4" hidden="1">
              <a:extLst>
                <a:ext uri="{63B3BB69-23CF-44E3-9099-C40C66FF867C}">
                  <a14:compatExt spid="_x0000_s31232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2325" name="Button 5" hidden="1">
              <a:extLst>
                <a:ext uri="{63B3BB69-23CF-44E3-9099-C40C66FF867C}">
                  <a14:compatExt spid="_x0000_s3123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2326" name="Button 6" hidden="1">
              <a:extLst>
                <a:ext uri="{63B3BB69-23CF-44E3-9099-C40C66FF867C}">
                  <a14:compatExt spid="_x0000_s3123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2327" name="Button 7" hidden="1">
              <a:extLst>
                <a:ext uri="{63B3BB69-23CF-44E3-9099-C40C66FF867C}">
                  <a14:compatExt spid="_x0000_s31232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2328" name="Button 8" hidden="1">
              <a:extLst>
                <a:ext uri="{63B3BB69-23CF-44E3-9099-C40C66FF867C}">
                  <a14:compatExt spid="_x0000_s3123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2329" name="Button 9" hidden="1">
              <a:extLst>
                <a:ext uri="{63B3BB69-23CF-44E3-9099-C40C66FF867C}">
                  <a14:compatExt spid="_x0000_s3123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2330" name="Button 10" hidden="1">
              <a:extLst>
                <a:ext uri="{63B3BB69-23CF-44E3-9099-C40C66FF867C}">
                  <a14:compatExt spid="_x0000_s3123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2331" name="Button 11" hidden="1">
              <a:extLst>
                <a:ext uri="{63B3BB69-23CF-44E3-9099-C40C66FF867C}">
                  <a14:compatExt spid="_x0000_s3123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2332" name="Button 12" hidden="1">
              <a:extLst>
                <a:ext uri="{63B3BB69-23CF-44E3-9099-C40C66FF867C}">
                  <a14:compatExt spid="_x0000_s31233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2333" name="Button 13" hidden="1">
              <a:extLst>
                <a:ext uri="{63B3BB69-23CF-44E3-9099-C40C66FF867C}">
                  <a14:compatExt spid="_x0000_s31233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2334" name="Check Box 14" hidden="1">
              <a:extLst>
                <a:ext uri="{63B3BB69-23CF-44E3-9099-C40C66FF867C}">
                  <a14:compatExt spid="_x0000_s3123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2336" name="Button 16" hidden="1">
              <a:extLst>
                <a:ext uri="{63B3BB69-23CF-44E3-9099-C40C66FF867C}">
                  <a14:compatExt spid="_x0000_s3123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3345" name="Button 1" hidden="1">
              <a:extLst>
                <a:ext uri="{63B3BB69-23CF-44E3-9099-C40C66FF867C}">
                  <a14:compatExt spid="_x0000_s31334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3346" name="Button 2" hidden="1">
              <a:extLst>
                <a:ext uri="{63B3BB69-23CF-44E3-9099-C40C66FF867C}">
                  <a14:compatExt spid="_x0000_s3133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3347" name="Button 3" hidden="1">
              <a:extLst>
                <a:ext uri="{63B3BB69-23CF-44E3-9099-C40C66FF867C}">
                  <a14:compatExt spid="_x0000_s31334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3348" name="Button 4" hidden="1">
              <a:extLst>
                <a:ext uri="{63B3BB69-23CF-44E3-9099-C40C66FF867C}">
                  <a14:compatExt spid="_x0000_s31334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3349" name="Button 5" hidden="1">
              <a:extLst>
                <a:ext uri="{63B3BB69-23CF-44E3-9099-C40C66FF867C}">
                  <a14:compatExt spid="_x0000_s3133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3350" name="Button 6" hidden="1">
              <a:extLst>
                <a:ext uri="{63B3BB69-23CF-44E3-9099-C40C66FF867C}">
                  <a14:compatExt spid="_x0000_s3133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3351" name="Button 7" hidden="1">
              <a:extLst>
                <a:ext uri="{63B3BB69-23CF-44E3-9099-C40C66FF867C}">
                  <a14:compatExt spid="_x0000_s3133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3352" name="Button 8" hidden="1">
              <a:extLst>
                <a:ext uri="{63B3BB69-23CF-44E3-9099-C40C66FF867C}">
                  <a14:compatExt spid="_x0000_s3133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3353" name="Button 9" hidden="1">
              <a:extLst>
                <a:ext uri="{63B3BB69-23CF-44E3-9099-C40C66FF867C}">
                  <a14:compatExt spid="_x0000_s3133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3354" name="Button 10" hidden="1">
              <a:extLst>
                <a:ext uri="{63B3BB69-23CF-44E3-9099-C40C66FF867C}">
                  <a14:compatExt spid="_x0000_s3133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3355" name="Button 11" hidden="1">
              <a:extLst>
                <a:ext uri="{63B3BB69-23CF-44E3-9099-C40C66FF867C}">
                  <a14:compatExt spid="_x0000_s31335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3356" name="Button 12" hidden="1">
              <a:extLst>
                <a:ext uri="{63B3BB69-23CF-44E3-9099-C40C66FF867C}">
                  <a14:compatExt spid="_x0000_s31335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3357" name="Button 13" hidden="1">
              <a:extLst>
                <a:ext uri="{63B3BB69-23CF-44E3-9099-C40C66FF867C}">
                  <a14:compatExt spid="_x0000_s31335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3358" name="Check Box 14" hidden="1">
              <a:extLst>
                <a:ext uri="{63B3BB69-23CF-44E3-9099-C40C66FF867C}">
                  <a14:compatExt spid="_x0000_s3133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3360" name="Button 16" hidden="1">
              <a:extLst>
                <a:ext uri="{63B3BB69-23CF-44E3-9099-C40C66FF867C}">
                  <a14:compatExt spid="_x0000_s31336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4369" name="Button 1" hidden="1">
              <a:extLst>
                <a:ext uri="{63B3BB69-23CF-44E3-9099-C40C66FF867C}">
                  <a14:compatExt spid="_x0000_s3143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4370" name="Button 2" hidden="1">
              <a:extLst>
                <a:ext uri="{63B3BB69-23CF-44E3-9099-C40C66FF867C}">
                  <a14:compatExt spid="_x0000_s3143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4371" name="Button 3" hidden="1">
              <a:extLst>
                <a:ext uri="{63B3BB69-23CF-44E3-9099-C40C66FF867C}">
                  <a14:compatExt spid="_x0000_s3143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4372" name="Button 4" hidden="1">
              <a:extLst>
                <a:ext uri="{63B3BB69-23CF-44E3-9099-C40C66FF867C}">
                  <a14:compatExt spid="_x0000_s31437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4373" name="Button 5" hidden="1">
              <a:extLst>
                <a:ext uri="{63B3BB69-23CF-44E3-9099-C40C66FF867C}">
                  <a14:compatExt spid="_x0000_s3143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4374" name="Button 6" hidden="1">
              <a:extLst>
                <a:ext uri="{63B3BB69-23CF-44E3-9099-C40C66FF867C}">
                  <a14:compatExt spid="_x0000_s3143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4375" name="Button 7" hidden="1">
              <a:extLst>
                <a:ext uri="{63B3BB69-23CF-44E3-9099-C40C66FF867C}">
                  <a14:compatExt spid="_x0000_s3143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4376" name="Button 8" hidden="1">
              <a:extLst>
                <a:ext uri="{63B3BB69-23CF-44E3-9099-C40C66FF867C}">
                  <a14:compatExt spid="_x0000_s3143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4377" name="Button 9" hidden="1">
              <a:extLst>
                <a:ext uri="{63B3BB69-23CF-44E3-9099-C40C66FF867C}">
                  <a14:compatExt spid="_x0000_s31437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4378" name="Button 10" hidden="1">
              <a:extLst>
                <a:ext uri="{63B3BB69-23CF-44E3-9099-C40C66FF867C}">
                  <a14:compatExt spid="_x0000_s31437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4379" name="Button 11" hidden="1">
              <a:extLst>
                <a:ext uri="{63B3BB69-23CF-44E3-9099-C40C66FF867C}">
                  <a14:compatExt spid="_x0000_s31437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4380" name="Button 12" hidden="1">
              <a:extLst>
                <a:ext uri="{63B3BB69-23CF-44E3-9099-C40C66FF867C}">
                  <a14:compatExt spid="_x0000_s31438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4381" name="Button 13" hidden="1">
              <a:extLst>
                <a:ext uri="{63B3BB69-23CF-44E3-9099-C40C66FF867C}">
                  <a14:compatExt spid="_x0000_s3143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4382" name="Check Box 14" hidden="1">
              <a:extLst>
                <a:ext uri="{63B3BB69-23CF-44E3-9099-C40C66FF867C}">
                  <a14:compatExt spid="_x0000_s3143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4384" name="Button 16" hidden="1">
              <a:extLst>
                <a:ext uri="{63B3BB69-23CF-44E3-9099-C40C66FF867C}">
                  <a14:compatExt spid="_x0000_s31438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5393" name="Button 1" hidden="1">
              <a:extLst>
                <a:ext uri="{63B3BB69-23CF-44E3-9099-C40C66FF867C}">
                  <a14:compatExt spid="_x0000_s3153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5394" name="Button 2" hidden="1">
              <a:extLst>
                <a:ext uri="{63B3BB69-23CF-44E3-9099-C40C66FF867C}">
                  <a14:compatExt spid="_x0000_s3153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5395" name="Button 3" hidden="1">
              <a:extLst>
                <a:ext uri="{63B3BB69-23CF-44E3-9099-C40C66FF867C}">
                  <a14:compatExt spid="_x0000_s3153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5396" name="Button 4" hidden="1">
              <a:extLst>
                <a:ext uri="{63B3BB69-23CF-44E3-9099-C40C66FF867C}">
                  <a14:compatExt spid="_x0000_s31539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5397" name="Button 5" hidden="1">
              <a:extLst>
                <a:ext uri="{63B3BB69-23CF-44E3-9099-C40C66FF867C}">
                  <a14:compatExt spid="_x0000_s3153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5398" name="Button 6" hidden="1">
              <a:extLst>
                <a:ext uri="{63B3BB69-23CF-44E3-9099-C40C66FF867C}">
                  <a14:compatExt spid="_x0000_s3153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5399" name="Button 7" hidden="1">
              <a:extLst>
                <a:ext uri="{63B3BB69-23CF-44E3-9099-C40C66FF867C}">
                  <a14:compatExt spid="_x0000_s3153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5400" name="Button 8" hidden="1">
              <a:extLst>
                <a:ext uri="{63B3BB69-23CF-44E3-9099-C40C66FF867C}">
                  <a14:compatExt spid="_x0000_s3154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5401" name="Button 9" hidden="1">
              <a:extLst>
                <a:ext uri="{63B3BB69-23CF-44E3-9099-C40C66FF867C}">
                  <a14:compatExt spid="_x0000_s3154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5402" name="Button 10" hidden="1">
              <a:extLst>
                <a:ext uri="{63B3BB69-23CF-44E3-9099-C40C66FF867C}">
                  <a14:compatExt spid="_x0000_s3154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5403" name="Button 11" hidden="1">
              <a:extLst>
                <a:ext uri="{63B3BB69-23CF-44E3-9099-C40C66FF867C}">
                  <a14:compatExt spid="_x0000_s31540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5404" name="Button 12" hidden="1">
              <a:extLst>
                <a:ext uri="{63B3BB69-23CF-44E3-9099-C40C66FF867C}">
                  <a14:compatExt spid="_x0000_s3154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5405" name="Button 13" hidden="1">
              <a:extLst>
                <a:ext uri="{63B3BB69-23CF-44E3-9099-C40C66FF867C}">
                  <a14:compatExt spid="_x0000_s3154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5406" name="Check Box 14" hidden="1">
              <a:extLst>
                <a:ext uri="{63B3BB69-23CF-44E3-9099-C40C66FF867C}">
                  <a14:compatExt spid="_x0000_s315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5408" name="Button 16" hidden="1">
              <a:extLst>
                <a:ext uri="{63B3BB69-23CF-44E3-9099-C40C66FF867C}">
                  <a14:compatExt spid="_x0000_s31540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6417" name="Button 1" hidden="1">
              <a:extLst>
                <a:ext uri="{63B3BB69-23CF-44E3-9099-C40C66FF867C}">
                  <a14:compatExt spid="_x0000_s3164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6418" name="Button 2" hidden="1">
              <a:extLst>
                <a:ext uri="{63B3BB69-23CF-44E3-9099-C40C66FF867C}">
                  <a14:compatExt spid="_x0000_s31641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6419" name="Button 3" hidden="1">
              <a:extLst>
                <a:ext uri="{63B3BB69-23CF-44E3-9099-C40C66FF867C}">
                  <a14:compatExt spid="_x0000_s31641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6420" name="Button 4" hidden="1">
              <a:extLst>
                <a:ext uri="{63B3BB69-23CF-44E3-9099-C40C66FF867C}">
                  <a14:compatExt spid="_x0000_s31642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6421" name="Button 5" hidden="1">
              <a:extLst>
                <a:ext uri="{63B3BB69-23CF-44E3-9099-C40C66FF867C}">
                  <a14:compatExt spid="_x0000_s3164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6422" name="Button 6" hidden="1">
              <a:extLst>
                <a:ext uri="{63B3BB69-23CF-44E3-9099-C40C66FF867C}">
                  <a14:compatExt spid="_x0000_s3164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6423" name="Button 7" hidden="1">
              <a:extLst>
                <a:ext uri="{63B3BB69-23CF-44E3-9099-C40C66FF867C}">
                  <a14:compatExt spid="_x0000_s3164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6424" name="Button 8" hidden="1">
              <a:extLst>
                <a:ext uri="{63B3BB69-23CF-44E3-9099-C40C66FF867C}">
                  <a14:compatExt spid="_x0000_s3164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6425" name="Button 9" hidden="1">
              <a:extLst>
                <a:ext uri="{63B3BB69-23CF-44E3-9099-C40C66FF867C}">
                  <a14:compatExt spid="_x0000_s3164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6426" name="Button 10" hidden="1">
              <a:extLst>
                <a:ext uri="{63B3BB69-23CF-44E3-9099-C40C66FF867C}">
                  <a14:compatExt spid="_x0000_s3164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6427" name="Button 11" hidden="1">
              <a:extLst>
                <a:ext uri="{63B3BB69-23CF-44E3-9099-C40C66FF867C}">
                  <a14:compatExt spid="_x0000_s3164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6428" name="Button 12" hidden="1">
              <a:extLst>
                <a:ext uri="{63B3BB69-23CF-44E3-9099-C40C66FF867C}">
                  <a14:compatExt spid="_x0000_s3164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6429" name="Button 13" hidden="1">
              <a:extLst>
                <a:ext uri="{63B3BB69-23CF-44E3-9099-C40C66FF867C}">
                  <a14:compatExt spid="_x0000_s3164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6430" name="Check Box 14" hidden="1">
              <a:extLst>
                <a:ext uri="{63B3BB69-23CF-44E3-9099-C40C66FF867C}">
                  <a14:compatExt spid="_x0000_s3164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6432" name="Button 16" hidden="1">
              <a:extLst>
                <a:ext uri="{63B3BB69-23CF-44E3-9099-C40C66FF867C}">
                  <a14:compatExt spid="_x0000_s3164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1028700</xdr:colOff>
          <xdr:row>3</xdr:row>
          <xdr:rowOff>133350</xdr:rowOff>
        </xdr:from>
        <xdr:to>
          <xdr:col>5</xdr:col>
          <xdr:colOff>9525</xdr:colOff>
          <xdr:row>4</xdr:row>
          <xdr:rowOff>123825</xdr:rowOff>
        </xdr:to>
        <xdr:sp macro="" textlink="">
          <xdr:nvSpPr>
            <xdr:cNvPr id="164868" name="Button 4" hidden="1">
              <a:extLst>
                <a:ext uri="{63B3BB69-23CF-44E3-9099-C40C66FF867C}">
                  <a14:compatExt spid="_x0000_s16486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rPr>
                <a:t>Reset Yearly Fund Amounts and Comments and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361950</xdr:colOff>
          <xdr:row>0</xdr:row>
          <xdr:rowOff>552450</xdr:rowOff>
        </xdr:from>
        <xdr:to>
          <xdr:col>16</xdr:col>
          <xdr:colOff>1504950</xdr:colOff>
          <xdr:row>1</xdr:row>
          <xdr:rowOff>19050</xdr:rowOff>
        </xdr:to>
        <xdr:sp macro="" textlink="">
          <xdr:nvSpPr>
            <xdr:cNvPr id="164869" name="Button 5" hidden="1">
              <a:extLst>
                <a:ext uri="{63B3BB69-23CF-44E3-9099-C40C66FF867C}">
                  <a14:compatExt spid="_x0000_s1648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rPr>
                <a:t>P R I N T  T. O. 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361950</xdr:colOff>
          <xdr:row>1</xdr:row>
          <xdr:rowOff>95250</xdr:rowOff>
        </xdr:from>
        <xdr:to>
          <xdr:col>16</xdr:col>
          <xdr:colOff>1504950</xdr:colOff>
          <xdr:row>2</xdr:row>
          <xdr:rowOff>95250</xdr:rowOff>
        </xdr:to>
        <xdr:sp macro="" textlink="">
          <xdr:nvSpPr>
            <xdr:cNvPr id="164871" name="Button 7" hidden="1">
              <a:extLst>
                <a:ext uri="{63B3BB69-23CF-44E3-9099-C40C66FF867C}">
                  <a14:compatExt spid="_x0000_s1648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rPr>
                <a:t>P R I N T   9 0 - 2 s</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7441" name="Button 1" hidden="1">
              <a:extLst>
                <a:ext uri="{63B3BB69-23CF-44E3-9099-C40C66FF867C}">
                  <a14:compatExt spid="_x0000_s3174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7442" name="Button 2" hidden="1">
              <a:extLst>
                <a:ext uri="{63B3BB69-23CF-44E3-9099-C40C66FF867C}">
                  <a14:compatExt spid="_x0000_s31744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7443" name="Button 3" hidden="1">
              <a:extLst>
                <a:ext uri="{63B3BB69-23CF-44E3-9099-C40C66FF867C}">
                  <a14:compatExt spid="_x0000_s31744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7444" name="Button 4" hidden="1">
              <a:extLst>
                <a:ext uri="{63B3BB69-23CF-44E3-9099-C40C66FF867C}">
                  <a14:compatExt spid="_x0000_s31744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7445" name="Button 5" hidden="1">
              <a:extLst>
                <a:ext uri="{63B3BB69-23CF-44E3-9099-C40C66FF867C}">
                  <a14:compatExt spid="_x0000_s31744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7446" name="Button 6" hidden="1">
              <a:extLst>
                <a:ext uri="{63B3BB69-23CF-44E3-9099-C40C66FF867C}">
                  <a14:compatExt spid="_x0000_s3174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7447" name="Button 7" hidden="1">
              <a:extLst>
                <a:ext uri="{63B3BB69-23CF-44E3-9099-C40C66FF867C}">
                  <a14:compatExt spid="_x0000_s31744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7448" name="Button 8" hidden="1">
              <a:extLst>
                <a:ext uri="{63B3BB69-23CF-44E3-9099-C40C66FF867C}">
                  <a14:compatExt spid="_x0000_s3174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7449" name="Button 9" hidden="1">
              <a:extLst>
                <a:ext uri="{63B3BB69-23CF-44E3-9099-C40C66FF867C}">
                  <a14:compatExt spid="_x0000_s3174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7450" name="Button 10" hidden="1">
              <a:extLst>
                <a:ext uri="{63B3BB69-23CF-44E3-9099-C40C66FF867C}">
                  <a14:compatExt spid="_x0000_s3174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7451" name="Button 11" hidden="1">
              <a:extLst>
                <a:ext uri="{63B3BB69-23CF-44E3-9099-C40C66FF867C}">
                  <a14:compatExt spid="_x0000_s3174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7452" name="Button 12" hidden="1">
              <a:extLst>
                <a:ext uri="{63B3BB69-23CF-44E3-9099-C40C66FF867C}">
                  <a14:compatExt spid="_x0000_s3174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7453" name="Button 13" hidden="1">
              <a:extLst>
                <a:ext uri="{63B3BB69-23CF-44E3-9099-C40C66FF867C}">
                  <a14:compatExt spid="_x0000_s3174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7454" name="Check Box 14" hidden="1">
              <a:extLst>
                <a:ext uri="{63B3BB69-23CF-44E3-9099-C40C66FF867C}">
                  <a14:compatExt spid="_x0000_s3174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7456" name="Button 16" hidden="1">
              <a:extLst>
                <a:ext uri="{63B3BB69-23CF-44E3-9099-C40C66FF867C}">
                  <a14:compatExt spid="_x0000_s31745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8465" name="Button 1" hidden="1">
              <a:extLst>
                <a:ext uri="{63B3BB69-23CF-44E3-9099-C40C66FF867C}">
                  <a14:compatExt spid="_x0000_s3184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8466" name="Button 2" hidden="1">
              <a:extLst>
                <a:ext uri="{63B3BB69-23CF-44E3-9099-C40C66FF867C}">
                  <a14:compatExt spid="_x0000_s31846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8467" name="Button 3" hidden="1">
              <a:extLst>
                <a:ext uri="{63B3BB69-23CF-44E3-9099-C40C66FF867C}">
                  <a14:compatExt spid="_x0000_s31846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8468" name="Button 4" hidden="1">
              <a:extLst>
                <a:ext uri="{63B3BB69-23CF-44E3-9099-C40C66FF867C}">
                  <a14:compatExt spid="_x0000_s31846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8469" name="Button 5" hidden="1">
              <a:extLst>
                <a:ext uri="{63B3BB69-23CF-44E3-9099-C40C66FF867C}">
                  <a14:compatExt spid="_x0000_s3184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8470" name="Button 6" hidden="1">
              <a:extLst>
                <a:ext uri="{63B3BB69-23CF-44E3-9099-C40C66FF867C}">
                  <a14:compatExt spid="_x0000_s3184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8471" name="Button 7" hidden="1">
              <a:extLst>
                <a:ext uri="{63B3BB69-23CF-44E3-9099-C40C66FF867C}">
                  <a14:compatExt spid="_x0000_s3184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8472" name="Button 8" hidden="1">
              <a:extLst>
                <a:ext uri="{63B3BB69-23CF-44E3-9099-C40C66FF867C}">
                  <a14:compatExt spid="_x0000_s3184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8473" name="Button 9" hidden="1">
              <a:extLst>
                <a:ext uri="{63B3BB69-23CF-44E3-9099-C40C66FF867C}">
                  <a14:compatExt spid="_x0000_s3184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8474" name="Button 10" hidden="1">
              <a:extLst>
                <a:ext uri="{63B3BB69-23CF-44E3-9099-C40C66FF867C}">
                  <a14:compatExt spid="_x0000_s31847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8475" name="Button 11" hidden="1">
              <a:extLst>
                <a:ext uri="{63B3BB69-23CF-44E3-9099-C40C66FF867C}">
                  <a14:compatExt spid="_x0000_s31847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8476" name="Button 12" hidden="1">
              <a:extLst>
                <a:ext uri="{63B3BB69-23CF-44E3-9099-C40C66FF867C}">
                  <a14:compatExt spid="_x0000_s3184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8477" name="Button 13" hidden="1">
              <a:extLst>
                <a:ext uri="{63B3BB69-23CF-44E3-9099-C40C66FF867C}">
                  <a14:compatExt spid="_x0000_s3184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8478" name="Check Box 14" hidden="1">
              <a:extLst>
                <a:ext uri="{63B3BB69-23CF-44E3-9099-C40C66FF867C}">
                  <a14:compatExt spid="_x0000_s3184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8480" name="Button 16" hidden="1">
              <a:extLst>
                <a:ext uri="{63B3BB69-23CF-44E3-9099-C40C66FF867C}">
                  <a14:compatExt spid="_x0000_s31848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19489" name="Button 1" hidden="1">
              <a:extLst>
                <a:ext uri="{63B3BB69-23CF-44E3-9099-C40C66FF867C}">
                  <a14:compatExt spid="_x0000_s3194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19490" name="Button 2" hidden="1">
              <a:extLst>
                <a:ext uri="{63B3BB69-23CF-44E3-9099-C40C66FF867C}">
                  <a14:compatExt spid="_x0000_s3194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19491" name="Button 3" hidden="1">
              <a:extLst>
                <a:ext uri="{63B3BB69-23CF-44E3-9099-C40C66FF867C}">
                  <a14:compatExt spid="_x0000_s3194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19492" name="Button 4" hidden="1">
              <a:extLst>
                <a:ext uri="{63B3BB69-23CF-44E3-9099-C40C66FF867C}">
                  <a14:compatExt spid="_x0000_s31949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19493" name="Button 5" hidden="1">
              <a:extLst>
                <a:ext uri="{63B3BB69-23CF-44E3-9099-C40C66FF867C}">
                  <a14:compatExt spid="_x0000_s3194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19494" name="Button 6" hidden="1">
              <a:extLst>
                <a:ext uri="{63B3BB69-23CF-44E3-9099-C40C66FF867C}">
                  <a14:compatExt spid="_x0000_s3194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19495" name="Button 7" hidden="1">
              <a:extLst>
                <a:ext uri="{63B3BB69-23CF-44E3-9099-C40C66FF867C}">
                  <a14:compatExt spid="_x0000_s3194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19496" name="Button 8" hidden="1">
              <a:extLst>
                <a:ext uri="{63B3BB69-23CF-44E3-9099-C40C66FF867C}">
                  <a14:compatExt spid="_x0000_s3194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19497" name="Button 9" hidden="1">
              <a:extLst>
                <a:ext uri="{63B3BB69-23CF-44E3-9099-C40C66FF867C}">
                  <a14:compatExt spid="_x0000_s3194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19498" name="Button 10" hidden="1">
              <a:extLst>
                <a:ext uri="{63B3BB69-23CF-44E3-9099-C40C66FF867C}">
                  <a14:compatExt spid="_x0000_s3194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19499" name="Button 11" hidden="1">
              <a:extLst>
                <a:ext uri="{63B3BB69-23CF-44E3-9099-C40C66FF867C}">
                  <a14:compatExt spid="_x0000_s31949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19500" name="Button 12" hidden="1">
              <a:extLst>
                <a:ext uri="{63B3BB69-23CF-44E3-9099-C40C66FF867C}">
                  <a14:compatExt spid="_x0000_s3195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19501" name="Button 13" hidden="1">
              <a:extLst>
                <a:ext uri="{63B3BB69-23CF-44E3-9099-C40C66FF867C}">
                  <a14:compatExt spid="_x0000_s3195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19502" name="Check Box 14" hidden="1">
              <a:extLst>
                <a:ext uri="{63B3BB69-23CF-44E3-9099-C40C66FF867C}">
                  <a14:compatExt spid="_x0000_s3195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19504" name="Button 16" hidden="1">
              <a:extLst>
                <a:ext uri="{63B3BB69-23CF-44E3-9099-C40C66FF867C}">
                  <a14:compatExt spid="_x0000_s31950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0513" name="Button 1" hidden="1">
              <a:extLst>
                <a:ext uri="{63B3BB69-23CF-44E3-9099-C40C66FF867C}">
                  <a14:compatExt spid="_x0000_s3205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0514" name="Button 2" hidden="1">
              <a:extLst>
                <a:ext uri="{63B3BB69-23CF-44E3-9099-C40C66FF867C}">
                  <a14:compatExt spid="_x0000_s32051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0515" name="Button 3" hidden="1">
              <a:extLst>
                <a:ext uri="{63B3BB69-23CF-44E3-9099-C40C66FF867C}">
                  <a14:compatExt spid="_x0000_s32051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0516" name="Button 4" hidden="1">
              <a:extLst>
                <a:ext uri="{63B3BB69-23CF-44E3-9099-C40C66FF867C}">
                  <a14:compatExt spid="_x0000_s32051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0517" name="Button 5" hidden="1">
              <a:extLst>
                <a:ext uri="{63B3BB69-23CF-44E3-9099-C40C66FF867C}">
                  <a14:compatExt spid="_x0000_s3205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0518" name="Button 6" hidden="1">
              <a:extLst>
                <a:ext uri="{63B3BB69-23CF-44E3-9099-C40C66FF867C}">
                  <a14:compatExt spid="_x0000_s32051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0519" name="Button 7" hidden="1">
              <a:extLst>
                <a:ext uri="{63B3BB69-23CF-44E3-9099-C40C66FF867C}">
                  <a14:compatExt spid="_x0000_s32051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0520" name="Button 8" hidden="1">
              <a:extLst>
                <a:ext uri="{63B3BB69-23CF-44E3-9099-C40C66FF867C}">
                  <a14:compatExt spid="_x0000_s3205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0521" name="Button 9" hidden="1">
              <a:extLst>
                <a:ext uri="{63B3BB69-23CF-44E3-9099-C40C66FF867C}">
                  <a14:compatExt spid="_x0000_s3205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0522" name="Button 10" hidden="1">
              <a:extLst>
                <a:ext uri="{63B3BB69-23CF-44E3-9099-C40C66FF867C}">
                  <a14:compatExt spid="_x0000_s3205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0523" name="Button 11" hidden="1">
              <a:extLst>
                <a:ext uri="{63B3BB69-23CF-44E3-9099-C40C66FF867C}">
                  <a14:compatExt spid="_x0000_s32052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0524" name="Button 12" hidden="1">
              <a:extLst>
                <a:ext uri="{63B3BB69-23CF-44E3-9099-C40C66FF867C}">
                  <a14:compatExt spid="_x0000_s3205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0525" name="Button 13" hidden="1">
              <a:extLst>
                <a:ext uri="{63B3BB69-23CF-44E3-9099-C40C66FF867C}">
                  <a14:compatExt spid="_x0000_s3205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0526" name="Check Box 14" hidden="1">
              <a:extLst>
                <a:ext uri="{63B3BB69-23CF-44E3-9099-C40C66FF867C}">
                  <a14:compatExt spid="_x0000_s3205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0528" name="Button 16" hidden="1">
              <a:extLst>
                <a:ext uri="{63B3BB69-23CF-44E3-9099-C40C66FF867C}">
                  <a14:compatExt spid="_x0000_s32052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1537" name="Button 1" hidden="1">
              <a:extLst>
                <a:ext uri="{63B3BB69-23CF-44E3-9099-C40C66FF867C}">
                  <a14:compatExt spid="_x0000_s32153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1538" name="Button 2" hidden="1">
              <a:extLst>
                <a:ext uri="{63B3BB69-23CF-44E3-9099-C40C66FF867C}">
                  <a14:compatExt spid="_x0000_s32153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1539" name="Button 3" hidden="1">
              <a:extLst>
                <a:ext uri="{63B3BB69-23CF-44E3-9099-C40C66FF867C}">
                  <a14:compatExt spid="_x0000_s32153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1540" name="Button 4" hidden="1">
              <a:extLst>
                <a:ext uri="{63B3BB69-23CF-44E3-9099-C40C66FF867C}">
                  <a14:compatExt spid="_x0000_s32154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1541" name="Button 5" hidden="1">
              <a:extLst>
                <a:ext uri="{63B3BB69-23CF-44E3-9099-C40C66FF867C}">
                  <a14:compatExt spid="_x0000_s3215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1542" name="Button 6" hidden="1">
              <a:extLst>
                <a:ext uri="{63B3BB69-23CF-44E3-9099-C40C66FF867C}">
                  <a14:compatExt spid="_x0000_s32154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1543" name="Button 7" hidden="1">
              <a:extLst>
                <a:ext uri="{63B3BB69-23CF-44E3-9099-C40C66FF867C}">
                  <a14:compatExt spid="_x0000_s32154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1544" name="Button 8" hidden="1">
              <a:extLst>
                <a:ext uri="{63B3BB69-23CF-44E3-9099-C40C66FF867C}">
                  <a14:compatExt spid="_x0000_s3215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1545" name="Button 9" hidden="1">
              <a:extLst>
                <a:ext uri="{63B3BB69-23CF-44E3-9099-C40C66FF867C}">
                  <a14:compatExt spid="_x0000_s3215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1546" name="Button 10" hidden="1">
              <a:extLst>
                <a:ext uri="{63B3BB69-23CF-44E3-9099-C40C66FF867C}">
                  <a14:compatExt spid="_x0000_s3215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1547" name="Button 11" hidden="1">
              <a:extLst>
                <a:ext uri="{63B3BB69-23CF-44E3-9099-C40C66FF867C}">
                  <a14:compatExt spid="_x0000_s32154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1548" name="Button 12" hidden="1">
              <a:extLst>
                <a:ext uri="{63B3BB69-23CF-44E3-9099-C40C66FF867C}">
                  <a14:compatExt spid="_x0000_s3215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1549" name="Button 13" hidden="1">
              <a:extLst>
                <a:ext uri="{63B3BB69-23CF-44E3-9099-C40C66FF867C}">
                  <a14:compatExt spid="_x0000_s3215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1550" name="Check Box 14" hidden="1">
              <a:extLst>
                <a:ext uri="{63B3BB69-23CF-44E3-9099-C40C66FF867C}">
                  <a14:compatExt spid="_x0000_s321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1552" name="Button 16" hidden="1">
              <a:extLst>
                <a:ext uri="{63B3BB69-23CF-44E3-9099-C40C66FF867C}">
                  <a14:compatExt spid="_x0000_s32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2561" name="Button 1" hidden="1">
              <a:extLst>
                <a:ext uri="{63B3BB69-23CF-44E3-9099-C40C66FF867C}">
                  <a14:compatExt spid="_x0000_s32256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2562" name="Button 2" hidden="1">
              <a:extLst>
                <a:ext uri="{63B3BB69-23CF-44E3-9099-C40C66FF867C}">
                  <a14:compatExt spid="_x0000_s32256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2563" name="Button 3" hidden="1">
              <a:extLst>
                <a:ext uri="{63B3BB69-23CF-44E3-9099-C40C66FF867C}">
                  <a14:compatExt spid="_x0000_s32256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2564" name="Button 4" hidden="1">
              <a:extLst>
                <a:ext uri="{63B3BB69-23CF-44E3-9099-C40C66FF867C}">
                  <a14:compatExt spid="_x0000_s32256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2565" name="Button 5" hidden="1">
              <a:extLst>
                <a:ext uri="{63B3BB69-23CF-44E3-9099-C40C66FF867C}">
                  <a14:compatExt spid="_x0000_s3225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2566" name="Button 6" hidden="1">
              <a:extLst>
                <a:ext uri="{63B3BB69-23CF-44E3-9099-C40C66FF867C}">
                  <a14:compatExt spid="_x0000_s32256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2567" name="Button 7" hidden="1">
              <a:extLst>
                <a:ext uri="{63B3BB69-23CF-44E3-9099-C40C66FF867C}">
                  <a14:compatExt spid="_x0000_s32256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2568" name="Button 8" hidden="1">
              <a:extLst>
                <a:ext uri="{63B3BB69-23CF-44E3-9099-C40C66FF867C}">
                  <a14:compatExt spid="_x0000_s32256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2569" name="Button 9" hidden="1">
              <a:extLst>
                <a:ext uri="{63B3BB69-23CF-44E3-9099-C40C66FF867C}">
                  <a14:compatExt spid="_x0000_s3225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2570" name="Button 10" hidden="1">
              <a:extLst>
                <a:ext uri="{63B3BB69-23CF-44E3-9099-C40C66FF867C}">
                  <a14:compatExt spid="_x0000_s3225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2571" name="Button 11" hidden="1">
              <a:extLst>
                <a:ext uri="{63B3BB69-23CF-44E3-9099-C40C66FF867C}">
                  <a14:compatExt spid="_x0000_s32257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2572" name="Button 12" hidden="1">
              <a:extLst>
                <a:ext uri="{63B3BB69-23CF-44E3-9099-C40C66FF867C}">
                  <a14:compatExt spid="_x0000_s3225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2573" name="Button 13" hidden="1">
              <a:extLst>
                <a:ext uri="{63B3BB69-23CF-44E3-9099-C40C66FF867C}">
                  <a14:compatExt spid="_x0000_s3225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2574" name="Check Box 14" hidden="1">
              <a:extLst>
                <a:ext uri="{63B3BB69-23CF-44E3-9099-C40C66FF867C}">
                  <a14:compatExt spid="_x0000_s3225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2576" name="Button 16" hidden="1">
              <a:extLst>
                <a:ext uri="{63B3BB69-23CF-44E3-9099-C40C66FF867C}">
                  <a14:compatExt spid="_x0000_s32257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3585" name="Button 1" hidden="1">
              <a:extLst>
                <a:ext uri="{63B3BB69-23CF-44E3-9099-C40C66FF867C}">
                  <a14:compatExt spid="_x0000_s3235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3586" name="Button 2" hidden="1">
              <a:extLst>
                <a:ext uri="{63B3BB69-23CF-44E3-9099-C40C66FF867C}">
                  <a14:compatExt spid="_x0000_s32358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3587" name="Button 3" hidden="1">
              <a:extLst>
                <a:ext uri="{63B3BB69-23CF-44E3-9099-C40C66FF867C}">
                  <a14:compatExt spid="_x0000_s3235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3588" name="Button 4" hidden="1">
              <a:extLst>
                <a:ext uri="{63B3BB69-23CF-44E3-9099-C40C66FF867C}">
                  <a14:compatExt spid="_x0000_s32358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3589" name="Button 5" hidden="1">
              <a:extLst>
                <a:ext uri="{63B3BB69-23CF-44E3-9099-C40C66FF867C}">
                  <a14:compatExt spid="_x0000_s3235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3590" name="Button 6" hidden="1">
              <a:extLst>
                <a:ext uri="{63B3BB69-23CF-44E3-9099-C40C66FF867C}">
                  <a14:compatExt spid="_x0000_s3235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3591" name="Button 7" hidden="1">
              <a:extLst>
                <a:ext uri="{63B3BB69-23CF-44E3-9099-C40C66FF867C}">
                  <a14:compatExt spid="_x0000_s3235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3592" name="Button 8" hidden="1">
              <a:extLst>
                <a:ext uri="{63B3BB69-23CF-44E3-9099-C40C66FF867C}">
                  <a14:compatExt spid="_x0000_s32359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3593" name="Button 9" hidden="1">
              <a:extLst>
                <a:ext uri="{63B3BB69-23CF-44E3-9099-C40C66FF867C}">
                  <a14:compatExt spid="_x0000_s32359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3594" name="Button 10" hidden="1">
              <a:extLst>
                <a:ext uri="{63B3BB69-23CF-44E3-9099-C40C66FF867C}">
                  <a14:compatExt spid="_x0000_s32359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3595" name="Button 11" hidden="1">
              <a:extLst>
                <a:ext uri="{63B3BB69-23CF-44E3-9099-C40C66FF867C}">
                  <a14:compatExt spid="_x0000_s32359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3596" name="Button 12" hidden="1">
              <a:extLst>
                <a:ext uri="{63B3BB69-23CF-44E3-9099-C40C66FF867C}">
                  <a14:compatExt spid="_x0000_s3235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3597" name="Button 13" hidden="1">
              <a:extLst>
                <a:ext uri="{63B3BB69-23CF-44E3-9099-C40C66FF867C}">
                  <a14:compatExt spid="_x0000_s3235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3598" name="Check Box 14" hidden="1">
              <a:extLst>
                <a:ext uri="{63B3BB69-23CF-44E3-9099-C40C66FF867C}">
                  <a14:compatExt spid="_x0000_s3235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3600" name="Button 16" hidden="1">
              <a:extLst>
                <a:ext uri="{63B3BB69-23CF-44E3-9099-C40C66FF867C}">
                  <a14:compatExt spid="_x0000_s32360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4609" name="Button 1" hidden="1">
              <a:extLst>
                <a:ext uri="{63B3BB69-23CF-44E3-9099-C40C66FF867C}">
                  <a14:compatExt spid="_x0000_s3246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4610" name="Button 2" hidden="1">
              <a:extLst>
                <a:ext uri="{63B3BB69-23CF-44E3-9099-C40C66FF867C}">
                  <a14:compatExt spid="_x0000_s3246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4611" name="Button 3" hidden="1">
              <a:extLst>
                <a:ext uri="{63B3BB69-23CF-44E3-9099-C40C66FF867C}">
                  <a14:compatExt spid="_x0000_s32461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4612" name="Button 4" hidden="1">
              <a:extLst>
                <a:ext uri="{63B3BB69-23CF-44E3-9099-C40C66FF867C}">
                  <a14:compatExt spid="_x0000_s32461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4613" name="Button 5" hidden="1">
              <a:extLst>
                <a:ext uri="{63B3BB69-23CF-44E3-9099-C40C66FF867C}">
                  <a14:compatExt spid="_x0000_s3246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4614" name="Button 6" hidden="1">
              <a:extLst>
                <a:ext uri="{63B3BB69-23CF-44E3-9099-C40C66FF867C}">
                  <a14:compatExt spid="_x0000_s32461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4615" name="Button 7" hidden="1">
              <a:extLst>
                <a:ext uri="{63B3BB69-23CF-44E3-9099-C40C66FF867C}">
                  <a14:compatExt spid="_x0000_s32461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4616" name="Button 8" hidden="1">
              <a:extLst>
                <a:ext uri="{63B3BB69-23CF-44E3-9099-C40C66FF867C}">
                  <a14:compatExt spid="_x0000_s3246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4617" name="Button 9" hidden="1">
              <a:extLst>
                <a:ext uri="{63B3BB69-23CF-44E3-9099-C40C66FF867C}">
                  <a14:compatExt spid="_x0000_s32461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4618" name="Button 10" hidden="1">
              <a:extLst>
                <a:ext uri="{63B3BB69-23CF-44E3-9099-C40C66FF867C}">
                  <a14:compatExt spid="_x0000_s32461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4619" name="Button 11" hidden="1">
              <a:extLst>
                <a:ext uri="{63B3BB69-23CF-44E3-9099-C40C66FF867C}">
                  <a14:compatExt spid="_x0000_s32461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4620" name="Button 12" hidden="1">
              <a:extLst>
                <a:ext uri="{63B3BB69-23CF-44E3-9099-C40C66FF867C}">
                  <a14:compatExt spid="_x0000_s3246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4621" name="Button 13" hidden="1">
              <a:extLst>
                <a:ext uri="{63B3BB69-23CF-44E3-9099-C40C66FF867C}">
                  <a14:compatExt spid="_x0000_s3246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4622" name="Check Box 14" hidden="1">
              <a:extLst>
                <a:ext uri="{63B3BB69-23CF-44E3-9099-C40C66FF867C}">
                  <a14:compatExt spid="_x0000_s324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4624" name="Button 16" hidden="1">
              <a:extLst>
                <a:ext uri="{63B3BB69-23CF-44E3-9099-C40C66FF867C}">
                  <a14:compatExt spid="_x0000_s32462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5633" name="Button 1" hidden="1">
              <a:extLst>
                <a:ext uri="{63B3BB69-23CF-44E3-9099-C40C66FF867C}">
                  <a14:compatExt spid="_x0000_s32563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5634" name="Button 2" hidden="1">
              <a:extLst>
                <a:ext uri="{63B3BB69-23CF-44E3-9099-C40C66FF867C}">
                  <a14:compatExt spid="_x0000_s32563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5635" name="Button 3" hidden="1">
              <a:extLst>
                <a:ext uri="{63B3BB69-23CF-44E3-9099-C40C66FF867C}">
                  <a14:compatExt spid="_x0000_s32563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5636" name="Button 4" hidden="1">
              <a:extLst>
                <a:ext uri="{63B3BB69-23CF-44E3-9099-C40C66FF867C}">
                  <a14:compatExt spid="_x0000_s32563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5637" name="Button 5" hidden="1">
              <a:extLst>
                <a:ext uri="{63B3BB69-23CF-44E3-9099-C40C66FF867C}">
                  <a14:compatExt spid="_x0000_s32563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5638" name="Button 6" hidden="1">
              <a:extLst>
                <a:ext uri="{63B3BB69-23CF-44E3-9099-C40C66FF867C}">
                  <a14:compatExt spid="_x0000_s32563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5639" name="Button 7" hidden="1">
              <a:extLst>
                <a:ext uri="{63B3BB69-23CF-44E3-9099-C40C66FF867C}">
                  <a14:compatExt spid="_x0000_s32563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5640" name="Button 8" hidden="1">
              <a:extLst>
                <a:ext uri="{63B3BB69-23CF-44E3-9099-C40C66FF867C}">
                  <a14:compatExt spid="_x0000_s3256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5641" name="Button 9" hidden="1">
              <a:extLst>
                <a:ext uri="{63B3BB69-23CF-44E3-9099-C40C66FF867C}">
                  <a14:compatExt spid="_x0000_s3256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5642" name="Button 10" hidden="1">
              <a:extLst>
                <a:ext uri="{63B3BB69-23CF-44E3-9099-C40C66FF867C}">
                  <a14:compatExt spid="_x0000_s32564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5643" name="Button 11" hidden="1">
              <a:extLst>
                <a:ext uri="{63B3BB69-23CF-44E3-9099-C40C66FF867C}">
                  <a14:compatExt spid="_x0000_s32564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5644" name="Button 12" hidden="1">
              <a:extLst>
                <a:ext uri="{63B3BB69-23CF-44E3-9099-C40C66FF867C}">
                  <a14:compatExt spid="_x0000_s3256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5645" name="Button 13" hidden="1">
              <a:extLst>
                <a:ext uri="{63B3BB69-23CF-44E3-9099-C40C66FF867C}">
                  <a14:compatExt spid="_x0000_s32564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5646" name="Check Box 14" hidden="1">
              <a:extLst>
                <a:ext uri="{63B3BB69-23CF-44E3-9099-C40C66FF867C}">
                  <a14:compatExt spid="_x0000_s3256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5648" name="Button 16" hidden="1">
              <a:extLst>
                <a:ext uri="{63B3BB69-23CF-44E3-9099-C40C66FF867C}">
                  <a14:compatExt spid="_x0000_s3256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6657" name="Button 1" hidden="1">
              <a:extLst>
                <a:ext uri="{63B3BB69-23CF-44E3-9099-C40C66FF867C}">
                  <a14:compatExt spid="_x0000_s32665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6658" name="Button 2" hidden="1">
              <a:extLst>
                <a:ext uri="{63B3BB69-23CF-44E3-9099-C40C66FF867C}">
                  <a14:compatExt spid="_x0000_s32665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6659" name="Button 3" hidden="1">
              <a:extLst>
                <a:ext uri="{63B3BB69-23CF-44E3-9099-C40C66FF867C}">
                  <a14:compatExt spid="_x0000_s32665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6660" name="Button 4" hidden="1">
              <a:extLst>
                <a:ext uri="{63B3BB69-23CF-44E3-9099-C40C66FF867C}">
                  <a14:compatExt spid="_x0000_s32666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6661" name="Button 5" hidden="1">
              <a:extLst>
                <a:ext uri="{63B3BB69-23CF-44E3-9099-C40C66FF867C}">
                  <a14:compatExt spid="_x0000_s32666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6662" name="Button 6" hidden="1">
              <a:extLst>
                <a:ext uri="{63B3BB69-23CF-44E3-9099-C40C66FF867C}">
                  <a14:compatExt spid="_x0000_s32666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6663" name="Button 7" hidden="1">
              <a:extLst>
                <a:ext uri="{63B3BB69-23CF-44E3-9099-C40C66FF867C}">
                  <a14:compatExt spid="_x0000_s32666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6664" name="Button 8" hidden="1">
              <a:extLst>
                <a:ext uri="{63B3BB69-23CF-44E3-9099-C40C66FF867C}">
                  <a14:compatExt spid="_x0000_s32666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6665" name="Button 9" hidden="1">
              <a:extLst>
                <a:ext uri="{63B3BB69-23CF-44E3-9099-C40C66FF867C}">
                  <a14:compatExt spid="_x0000_s32666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6666" name="Button 10" hidden="1">
              <a:extLst>
                <a:ext uri="{63B3BB69-23CF-44E3-9099-C40C66FF867C}">
                  <a14:compatExt spid="_x0000_s32666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6667" name="Button 11" hidden="1">
              <a:extLst>
                <a:ext uri="{63B3BB69-23CF-44E3-9099-C40C66FF867C}">
                  <a14:compatExt spid="_x0000_s32666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6668" name="Button 12" hidden="1">
              <a:extLst>
                <a:ext uri="{63B3BB69-23CF-44E3-9099-C40C66FF867C}">
                  <a14:compatExt spid="_x0000_s32666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6669" name="Button 13" hidden="1">
              <a:extLst>
                <a:ext uri="{63B3BB69-23CF-44E3-9099-C40C66FF867C}">
                  <a14:compatExt spid="_x0000_s3266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6670" name="Check Box 14" hidden="1">
              <a:extLst>
                <a:ext uri="{63B3BB69-23CF-44E3-9099-C40C66FF867C}">
                  <a14:compatExt spid="_x0000_s3266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6672" name="Button 16" hidden="1">
              <a:extLst>
                <a:ext uri="{63B3BB69-23CF-44E3-9099-C40C66FF867C}">
                  <a14:compatExt spid="_x0000_s32667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7171" name="Button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7172" name="Button 4" hidden="1">
              <a:extLst>
                <a:ext uri="{63B3BB69-23CF-44E3-9099-C40C66FF867C}">
                  <a14:compatExt spid="_x0000_s717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7173" name="Button 5" hidden="1">
              <a:extLst>
                <a:ext uri="{63B3BB69-23CF-44E3-9099-C40C66FF867C}">
                  <a14:compatExt spid="_x0000_s71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7174" name="Button 6" hidden="1">
              <a:extLst>
                <a:ext uri="{63B3BB69-23CF-44E3-9099-C40C66FF867C}">
                  <a14:compatExt spid="_x0000_s71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7176" name="Button 8" hidden="1">
              <a:extLst>
                <a:ext uri="{63B3BB69-23CF-44E3-9099-C40C66FF867C}">
                  <a14:compatExt spid="_x0000_s71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7177" name="Button 9" hidden="1">
              <a:extLst>
                <a:ext uri="{63B3BB69-23CF-44E3-9099-C40C66FF867C}">
                  <a14:compatExt spid="_x0000_s71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7178" name="Button 10" hidden="1">
              <a:extLst>
                <a:ext uri="{63B3BB69-23CF-44E3-9099-C40C66FF867C}">
                  <a14:compatExt spid="_x0000_s71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7184" name="Button 16" hidden="1">
              <a:extLst>
                <a:ext uri="{63B3BB69-23CF-44E3-9099-C40C66FF867C}">
                  <a14:compatExt spid="_x0000_s71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7185" name="Button 17" hidden="1">
              <a:extLst>
                <a:ext uri="{63B3BB69-23CF-44E3-9099-C40C66FF867C}">
                  <a14:compatExt spid="_x0000_s71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7186" name="Button 18" hidden="1">
              <a:extLst>
                <a:ext uri="{63B3BB69-23CF-44E3-9099-C40C66FF867C}">
                  <a14:compatExt spid="_x0000_s71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7189" name="Button 21" hidden="1">
              <a:extLst>
                <a:ext uri="{63B3BB69-23CF-44E3-9099-C40C66FF867C}">
                  <a14:compatExt spid="_x0000_s718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7192" name="Button 24" hidden="1">
              <a:extLst>
                <a:ext uri="{63B3BB69-23CF-44E3-9099-C40C66FF867C}">
                  <a14:compatExt spid="_x0000_s719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7169" name="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7196" name="Check Box 28" hidden="1">
              <a:extLst>
                <a:ext uri="{63B3BB69-23CF-44E3-9099-C40C66FF867C}">
                  <a14:compatExt spid="_x0000_s7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7198" name="Button 30" hidden="1">
              <a:extLst>
                <a:ext uri="{63B3BB69-23CF-44E3-9099-C40C66FF867C}">
                  <a14:compatExt spid="_x0000_s719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7681" name="Button 1" hidden="1">
              <a:extLst>
                <a:ext uri="{63B3BB69-23CF-44E3-9099-C40C66FF867C}">
                  <a14:compatExt spid="_x0000_s3276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7682" name="Button 2" hidden="1">
              <a:extLst>
                <a:ext uri="{63B3BB69-23CF-44E3-9099-C40C66FF867C}">
                  <a14:compatExt spid="_x0000_s3276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7683" name="Button 3" hidden="1">
              <a:extLst>
                <a:ext uri="{63B3BB69-23CF-44E3-9099-C40C66FF867C}">
                  <a14:compatExt spid="_x0000_s3276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7684" name="Button 4" hidden="1">
              <a:extLst>
                <a:ext uri="{63B3BB69-23CF-44E3-9099-C40C66FF867C}">
                  <a14:compatExt spid="_x0000_s3276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7685" name="Button 5" hidden="1">
              <a:extLst>
                <a:ext uri="{63B3BB69-23CF-44E3-9099-C40C66FF867C}">
                  <a14:compatExt spid="_x0000_s3276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7686" name="Button 6" hidden="1">
              <a:extLst>
                <a:ext uri="{63B3BB69-23CF-44E3-9099-C40C66FF867C}">
                  <a14:compatExt spid="_x0000_s32768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7687" name="Button 7" hidden="1">
              <a:extLst>
                <a:ext uri="{63B3BB69-23CF-44E3-9099-C40C66FF867C}">
                  <a14:compatExt spid="_x0000_s3276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7688" name="Button 8" hidden="1">
              <a:extLst>
                <a:ext uri="{63B3BB69-23CF-44E3-9099-C40C66FF867C}">
                  <a14:compatExt spid="_x0000_s32768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7689" name="Button 9" hidden="1">
              <a:extLst>
                <a:ext uri="{63B3BB69-23CF-44E3-9099-C40C66FF867C}">
                  <a14:compatExt spid="_x0000_s32768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7690" name="Button 10" hidden="1">
              <a:extLst>
                <a:ext uri="{63B3BB69-23CF-44E3-9099-C40C66FF867C}">
                  <a14:compatExt spid="_x0000_s32769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7691" name="Button 11" hidden="1">
              <a:extLst>
                <a:ext uri="{63B3BB69-23CF-44E3-9099-C40C66FF867C}">
                  <a14:compatExt spid="_x0000_s32769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7692" name="Button 12" hidden="1">
              <a:extLst>
                <a:ext uri="{63B3BB69-23CF-44E3-9099-C40C66FF867C}">
                  <a14:compatExt spid="_x0000_s32769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7693" name="Button 13" hidden="1">
              <a:extLst>
                <a:ext uri="{63B3BB69-23CF-44E3-9099-C40C66FF867C}">
                  <a14:compatExt spid="_x0000_s3276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7694" name="Check Box 14" hidden="1">
              <a:extLst>
                <a:ext uri="{63B3BB69-23CF-44E3-9099-C40C66FF867C}">
                  <a14:compatExt spid="_x0000_s3276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7696" name="Button 16" hidden="1">
              <a:extLst>
                <a:ext uri="{63B3BB69-23CF-44E3-9099-C40C66FF867C}">
                  <a14:compatExt spid="_x0000_s32769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8705" name="Button 1" hidden="1">
              <a:extLst>
                <a:ext uri="{63B3BB69-23CF-44E3-9099-C40C66FF867C}">
                  <a14:compatExt spid="_x0000_s3287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8706" name="Button 2" hidden="1">
              <a:extLst>
                <a:ext uri="{63B3BB69-23CF-44E3-9099-C40C66FF867C}">
                  <a14:compatExt spid="_x0000_s3287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8707" name="Button 3" hidden="1">
              <a:extLst>
                <a:ext uri="{63B3BB69-23CF-44E3-9099-C40C66FF867C}">
                  <a14:compatExt spid="_x0000_s3287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8708" name="Button 4" hidden="1">
              <a:extLst>
                <a:ext uri="{63B3BB69-23CF-44E3-9099-C40C66FF867C}">
                  <a14:compatExt spid="_x0000_s32870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8709" name="Button 5" hidden="1">
              <a:extLst>
                <a:ext uri="{63B3BB69-23CF-44E3-9099-C40C66FF867C}">
                  <a14:compatExt spid="_x0000_s3287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8710" name="Button 6" hidden="1">
              <a:extLst>
                <a:ext uri="{63B3BB69-23CF-44E3-9099-C40C66FF867C}">
                  <a14:compatExt spid="_x0000_s3287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8711" name="Button 7" hidden="1">
              <a:extLst>
                <a:ext uri="{63B3BB69-23CF-44E3-9099-C40C66FF867C}">
                  <a14:compatExt spid="_x0000_s32871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8712" name="Button 8" hidden="1">
              <a:extLst>
                <a:ext uri="{63B3BB69-23CF-44E3-9099-C40C66FF867C}">
                  <a14:compatExt spid="_x0000_s32871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8713" name="Button 9" hidden="1">
              <a:extLst>
                <a:ext uri="{63B3BB69-23CF-44E3-9099-C40C66FF867C}">
                  <a14:compatExt spid="_x0000_s32871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8714" name="Button 10" hidden="1">
              <a:extLst>
                <a:ext uri="{63B3BB69-23CF-44E3-9099-C40C66FF867C}">
                  <a14:compatExt spid="_x0000_s32871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8715" name="Button 11" hidden="1">
              <a:extLst>
                <a:ext uri="{63B3BB69-23CF-44E3-9099-C40C66FF867C}">
                  <a14:compatExt spid="_x0000_s32871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8716" name="Button 12" hidden="1">
              <a:extLst>
                <a:ext uri="{63B3BB69-23CF-44E3-9099-C40C66FF867C}">
                  <a14:compatExt spid="_x0000_s3287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8717" name="Button 13" hidden="1">
              <a:extLst>
                <a:ext uri="{63B3BB69-23CF-44E3-9099-C40C66FF867C}">
                  <a14:compatExt spid="_x0000_s3287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8718" name="Check Box 14" hidden="1">
              <a:extLst>
                <a:ext uri="{63B3BB69-23CF-44E3-9099-C40C66FF867C}">
                  <a14:compatExt spid="_x0000_s3287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8720" name="Button 16" hidden="1">
              <a:extLst>
                <a:ext uri="{63B3BB69-23CF-44E3-9099-C40C66FF867C}">
                  <a14:compatExt spid="_x0000_s32872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29729" name="Button 1" hidden="1">
              <a:extLst>
                <a:ext uri="{63B3BB69-23CF-44E3-9099-C40C66FF867C}">
                  <a14:compatExt spid="_x0000_s3297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29730" name="Button 2" hidden="1">
              <a:extLst>
                <a:ext uri="{63B3BB69-23CF-44E3-9099-C40C66FF867C}">
                  <a14:compatExt spid="_x0000_s32973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29731" name="Button 3" hidden="1">
              <a:extLst>
                <a:ext uri="{63B3BB69-23CF-44E3-9099-C40C66FF867C}">
                  <a14:compatExt spid="_x0000_s32973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29732" name="Button 4" hidden="1">
              <a:extLst>
                <a:ext uri="{63B3BB69-23CF-44E3-9099-C40C66FF867C}">
                  <a14:compatExt spid="_x0000_s3297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29733" name="Button 5" hidden="1">
              <a:extLst>
                <a:ext uri="{63B3BB69-23CF-44E3-9099-C40C66FF867C}">
                  <a14:compatExt spid="_x0000_s32973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29734" name="Button 6" hidden="1">
              <a:extLst>
                <a:ext uri="{63B3BB69-23CF-44E3-9099-C40C66FF867C}">
                  <a14:compatExt spid="_x0000_s32973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29735" name="Button 7" hidden="1">
              <a:extLst>
                <a:ext uri="{63B3BB69-23CF-44E3-9099-C40C66FF867C}">
                  <a14:compatExt spid="_x0000_s32973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29736" name="Button 8" hidden="1">
              <a:extLst>
                <a:ext uri="{63B3BB69-23CF-44E3-9099-C40C66FF867C}">
                  <a14:compatExt spid="_x0000_s32973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29737" name="Button 9" hidden="1">
              <a:extLst>
                <a:ext uri="{63B3BB69-23CF-44E3-9099-C40C66FF867C}">
                  <a14:compatExt spid="_x0000_s32973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29738" name="Button 10" hidden="1">
              <a:extLst>
                <a:ext uri="{63B3BB69-23CF-44E3-9099-C40C66FF867C}">
                  <a14:compatExt spid="_x0000_s32973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29739" name="Button 11" hidden="1">
              <a:extLst>
                <a:ext uri="{63B3BB69-23CF-44E3-9099-C40C66FF867C}">
                  <a14:compatExt spid="_x0000_s32973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29740" name="Button 12" hidden="1">
              <a:extLst>
                <a:ext uri="{63B3BB69-23CF-44E3-9099-C40C66FF867C}">
                  <a14:compatExt spid="_x0000_s3297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29741" name="Button 13" hidden="1">
              <a:extLst>
                <a:ext uri="{63B3BB69-23CF-44E3-9099-C40C66FF867C}">
                  <a14:compatExt spid="_x0000_s3297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29742" name="Check Box 14" hidden="1">
              <a:extLst>
                <a:ext uri="{63B3BB69-23CF-44E3-9099-C40C66FF867C}">
                  <a14:compatExt spid="_x0000_s3297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29744" name="Button 16" hidden="1">
              <a:extLst>
                <a:ext uri="{63B3BB69-23CF-44E3-9099-C40C66FF867C}">
                  <a14:compatExt spid="_x0000_s3297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0753" name="Button 1" hidden="1">
              <a:extLst>
                <a:ext uri="{63B3BB69-23CF-44E3-9099-C40C66FF867C}">
                  <a14:compatExt spid="_x0000_s3307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0754" name="Button 2" hidden="1">
              <a:extLst>
                <a:ext uri="{63B3BB69-23CF-44E3-9099-C40C66FF867C}">
                  <a14:compatExt spid="_x0000_s33075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0755" name="Button 3" hidden="1">
              <a:extLst>
                <a:ext uri="{63B3BB69-23CF-44E3-9099-C40C66FF867C}">
                  <a14:compatExt spid="_x0000_s33075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0756" name="Button 4" hidden="1">
              <a:extLst>
                <a:ext uri="{63B3BB69-23CF-44E3-9099-C40C66FF867C}">
                  <a14:compatExt spid="_x0000_s33075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0757" name="Button 5" hidden="1">
              <a:extLst>
                <a:ext uri="{63B3BB69-23CF-44E3-9099-C40C66FF867C}">
                  <a14:compatExt spid="_x0000_s33075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0758" name="Button 6" hidden="1">
              <a:extLst>
                <a:ext uri="{63B3BB69-23CF-44E3-9099-C40C66FF867C}">
                  <a14:compatExt spid="_x0000_s33075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0759" name="Button 7" hidden="1">
              <a:extLst>
                <a:ext uri="{63B3BB69-23CF-44E3-9099-C40C66FF867C}">
                  <a14:compatExt spid="_x0000_s33075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0760" name="Button 8" hidden="1">
              <a:extLst>
                <a:ext uri="{63B3BB69-23CF-44E3-9099-C40C66FF867C}">
                  <a14:compatExt spid="_x0000_s33076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0761" name="Button 9" hidden="1">
              <a:extLst>
                <a:ext uri="{63B3BB69-23CF-44E3-9099-C40C66FF867C}">
                  <a14:compatExt spid="_x0000_s33076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0762" name="Button 10" hidden="1">
              <a:extLst>
                <a:ext uri="{63B3BB69-23CF-44E3-9099-C40C66FF867C}">
                  <a14:compatExt spid="_x0000_s33076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0763" name="Button 11" hidden="1">
              <a:extLst>
                <a:ext uri="{63B3BB69-23CF-44E3-9099-C40C66FF867C}">
                  <a14:compatExt spid="_x0000_s33076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0764" name="Button 12" hidden="1">
              <a:extLst>
                <a:ext uri="{63B3BB69-23CF-44E3-9099-C40C66FF867C}">
                  <a14:compatExt spid="_x0000_s33076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0765" name="Button 13" hidden="1">
              <a:extLst>
                <a:ext uri="{63B3BB69-23CF-44E3-9099-C40C66FF867C}">
                  <a14:compatExt spid="_x0000_s3307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0766" name="Check Box 14" hidden="1">
              <a:extLst>
                <a:ext uri="{63B3BB69-23CF-44E3-9099-C40C66FF867C}">
                  <a14:compatExt spid="_x0000_s330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0768" name="Button 16" hidden="1">
              <a:extLst>
                <a:ext uri="{63B3BB69-23CF-44E3-9099-C40C66FF867C}">
                  <a14:compatExt spid="_x0000_s33076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1777" name="Button 1" hidden="1">
              <a:extLst>
                <a:ext uri="{63B3BB69-23CF-44E3-9099-C40C66FF867C}">
                  <a14:compatExt spid="_x0000_s3317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1778" name="Button 2" hidden="1">
              <a:extLst>
                <a:ext uri="{63B3BB69-23CF-44E3-9099-C40C66FF867C}">
                  <a14:compatExt spid="_x0000_s3317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1779" name="Button 3" hidden="1">
              <a:extLst>
                <a:ext uri="{63B3BB69-23CF-44E3-9099-C40C66FF867C}">
                  <a14:compatExt spid="_x0000_s3317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1780" name="Button 4" hidden="1">
              <a:extLst>
                <a:ext uri="{63B3BB69-23CF-44E3-9099-C40C66FF867C}">
                  <a14:compatExt spid="_x0000_s33178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1781" name="Button 5" hidden="1">
              <a:extLst>
                <a:ext uri="{63B3BB69-23CF-44E3-9099-C40C66FF867C}">
                  <a14:compatExt spid="_x0000_s3317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1782" name="Button 6" hidden="1">
              <a:extLst>
                <a:ext uri="{63B3BB69-23CF-44E3-9099-C40C66FF867C}">
                  <a14:compatExt spid="_x0000_s3317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1783" name="Button 7" hidden="1">
              <a:extLst>
                <a:ext uri="{63B3BB69-23CF-44E3-9099-C40C66FF867C}">
                  <a14:compatExt spid="_x0000_s3317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1784" name="Button 8" hidden="1">
              <a:extLst>
                <a:ext uri="{63B3BB69-23CF-44E3-9099-C40C66FF867C}">
                  <a14:compatExt spid="_x0000_s3317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1785" name="Button 9" hidden="1">
              <a:extLst>
                <a:ext uri="{63B3BB69-23CF-44E3-9099-C40C66FF867C}">
                  <a14:compatExt spid="_x0000_s3317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1786" name="Button 10" hidden="1">
              <a:extLst>
                <a:ext uri="{63B3BB69-23CF-44E3-9099-C40C66FF867C}">
                  <a14:compatExt spid="_x0000_s331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1787" name="Button 11" hidden="1">
              <a:extLst>
                <a:ext uri="{63B3BB69-23CF-44E3-9099-C40C66FF867C}">
                  <a14:compatExt spid="_x0000_s33178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1788" name="Button 12" hidden="1">
              <a:extLst>
                <a:ext uri="{63B3BB69-23CF-44E3-9099-C40C66FF867C}">
                  <a14:compatExt spid="_x0000_s33178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1789" name="Button 13" hidden="1">
              <a:extLst>
                <a:ext uri="{63B3BB69-23CF-44E3-9099-C40C66FF867C}">
                  <a14:compatExt spid="_x0000_s3317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1790" name="Check Box 14" hidden="1">
              <a:extLst>
                <a:ext uri="{63B3BB69-23CF-44E3-9099-C40C66FF867C}">
                  <a14:compatExt spid="_x0000_s3317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1792" name="Button 16" hidden="1">
              <a:extLst>
                <a:ext uri="{63B3BB69-23CF-44E3-9099-C40C66FF867C}">
                  <a14:compatExt spid="_x0000_s33179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2801" name="Button 1" hidden="1">
              <a:extLst>
                <a:ext uri="{63B3BB69-23CF-44E3-9099-C40C66FF867C}">
                  <a14:compatExt spid="_x0000_s3328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2802" name="Button 2" hidden="1">
              <a:extLst>
                <a:ext uri="{63B3BB69-23CF-44E3-9099-C40C66FF867C}">
                  <a14:compatExt spid="_x0000_s3328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2803" name="Button 3" hidden="1">
              <a:extLst>
                <a:ext uri="{63B3BB69-23CF-44E3-9099-C40C66FF867C}">
                  <a14:compatExt spid="_x0000_s3328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2804" name="Button 4" hidden="1">
              <a:extLst>
                <a:ext uri="{63B3BB69-23CF-44E3-9099-C40C66FF867C}">
                  <a14:compatExt spid="_x0000_s33280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2805" name="Button 5" hidden="1">
              <a:extLst>
                <a:ext uri="{63B3BB69-23CF-44E3-9099-C40C66FF867C}">
                  <a14:compatExt spid="_x0000_s3328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2806" name="Button 6" hidden="1">
              <a:extLst>
                <a:ext uri="{63B3BB69-23CF-44E3-9099-C40C66FF867C}">
                  <a14:compatExt spid="_x0000_s3328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2807" name="Button 7" hidden="1">
              <a:extLst>
                <a:ext uri="{63B3BB69-23CF-44E3-9099-C40C66FF867C}">
                  <a14:compatExt spid="_x0000_s3328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2808" name="Button 8" hidden="1">
              <a:extLst>
                <a:ext uri="{63B3BB69-23CF-44E3-9099-C40C66FF867C}">
                  <a14:compatExt spid="_x0000_s3328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2809" name="Button 9" hidden="1">
              <a:extLst>
                <a:ext uri="{63B3BB69-23CF-44E3-9099-C40C66FF867C}">
                  <a14:compatExt spid="_x0000_s3328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2810" name="Button 10" hidden="1">
              <a:extLst>
                <a:ext uri="{63B3BB69-23CF-44E3-9099-C40C66FF867C}">
                  <a14:compatExt spid="_x0000_s3328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2811" name="Button 11" hidden="1">
              <a:extLst>
                <a:ext uri="{63B3BB69-23CF-44E3-9099-C40C66FF867C}">
                  <a14:compatExt spid="_x0000_s33281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2812" name="Button 12" hidden="1">
              <a:extLst>
                <a:ext uri="{63B3BB69-23CF-44E3-9099-C40C66FF867C}">
                  <a14:compatExt spid="_x0000_s33281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2813" name="Button 13" hidden="1">
              <a:extLst>
                <a:ext uri="{63B3BB69-23CF-44E3-9099-C40C66FF867C}">
                  <a14:compatExt spid="_x0000_s3328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2814" name="Check Box 14" hidden="1">
              <a:extLst>
                <a:ext uri="{63B3BB69-23CF-44E3-9099-C40C66FF867C}">
                  <a14:compatExt spid="_x0000_s3328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2816" name="Button 16" hidden="1">
              <a:extLst>
                <a:ext uri="{63B3BB69-23CF-44E3-9099-C40C66FF867C}">
                  <a14:compatExt spid="_x0000_s33281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3825" name="Button 1" hidden="1">
              <a:extLst>
                <a:ext uri="{63B3BB69-23CF-44E3-9099-C40C66FF867C}">
                  <a14:compatExt spid="_x0000_s3338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3826" name="Button 2" hidden="1">
              <a:extLst>
                <a:ext uri="{63B3BB69-23CF-44E3-9099-C40C66FF867C}">
                  <a14:compatExt spid="_x0000_s3338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3827" name="Button 3" hidden="1">
              <a:extLst>
                <a:ext uri="{63B3BB69-23CF-44E3-9099-C40C66FF867C}">
                  <a14:compatExt spid="_x0000_s33382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3828" name="Button 4" hidden="1">
              <a:extLst>
                <a:ext uri="{63B3BB69-23CF-44E3-9099-C40C66FF867C}">
                  <a14:compatExt spid="_x0000_s33382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3829" name="Button 5" hidden="1">
              <a:extLst>
                <a:ext uri="{63B3BB69-23CF-44E3-9099-C40C66FF867C}">
                  <a14:compatExt spid="_x0000_s3338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3830" name="Button 6" hidden="1">
              <a:extLst>
                <a:ext uri="{63B3BB69-23CF-44E3-9099-C40C66FF867C}">
                  <a14:compatExt spid="_x0000_s33383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3831" name="Button 7" hidden="1">
              <a:extLst>
                <a:ext uri="{63B3BB69-23CF-44E3-9099-C40C66FF867C}">
                  <a14:compatExt spid="_x0000_s33383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3832" name="Button 8" hidden="1">
              <a:extLst>
                <a:ext uri="{63B3BB69-23CF-44E3-9099-C40C66FF867C}">
                  <a14:compatExt spid="_x0000_s33383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3833" name="Button 9" hidden="1">
              <a:extLst>
                <a:ext uri="{63B3BB69-23CF-44E3-9099-C40C66FF867C}">
                  <a14:compatExt spid="_x0000_s33383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3834" name="Button 10" hidden="1">
              <a:extLst>
                <a:ext uri="{63B3BB69-23CF-44E3-9099-C40C66FF867C}">
                  <a14:compatExt spid="_x0000_s3338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3835" name="Button 11" hidden="1">
              <a:extLst>
                <a:ext uri="{63B3BB69-23CF-44E3-9099-C40C66FF867C}">
                  <a14:compatExt spid="_x0000_s33383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3836" name="Button 12" hidden="1">
              <a:extLst>
                <a:ext uri="{63B3BB69-23CF-44E3-9099-C40C66FF867C}">
                  <a14:compatExt spid="_x0000_s33383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3837" name="Button 13" hidden="1">
              <a:extLst>
                <a:ext uri="{63B3BB69-23CF-44E3-9099-C40C66FF867C}">
                  <a14:compatExt spid="_x0000_s33383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3838" name="Check Box 14" hidden="1">
              <a:extLst>
                <a:ext uri="{63B3BB69-23CF-44E3-9099-C40C66FF867C}">
                  <a14:compatExt spid="_x0000_s3338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3840" name="Button 16" hidden="1">
              <a:extLst>
                <a:ext uri="{63B3BB69-23CF-44E3-9099-C40C66FF867C}">
                  <a14:compatExt spid="_x0000_s3338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4849" name="Button 1" hidden="1">
              <a:extLst>
                <a:ext uri="{63B3BB69-23CF-44E3-9099-C40C66FF867C}">
                  <a14:compatExt spid="_x0000_s3348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4850" name="Button 2" hidden="1">
              <a:extLst>
                <a:ext uri="{63B3BB69-23CF-44E3-9099-C40C66FF867C}">
                  <a14:compatExt spid="_x0000_s3348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4851" name="Button 3" hidden="1">
              <a:extLst>
                <a:ext uri="{63B3BB69-23CF-44E3-9099-C40C66FF867C}">
                  <a14:compatExt spid="_x0000_s3348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4852" name="Button 4" hidden="1">
              <a:extLst>
                <a:ext uri="{63B3BB69-23CF-44E3-9099-C40C66FF867C}">
                  <a14:compatExt spid="_x0000_s33485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4853" name="Button 5" hidden="1">
              <a:extLst>
                <a:ext uri="{63B3BB69-23CF-44E3-9099-C40C66FF867C}">
                  <a14:compatExt spid="_x0000_s3348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4854" name="Button 6" hidden="1">
              <a:extLst>
                <a:ext uri="{63B3BB69-23CF-44E3-9099-C40C66FF867C}">
                  <a14:compatExt spid="_x0000_s33485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4855" name="Button 7" hidden="1">
              <a:extLst>
                <a:ext uri="{63B3BB69-23CF-44E3-9099-C40C66FF867C}">
                  <a14:compatExt spid="_x0000_s33485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4856" name="Button 8" hidden="1">
              <a:extLst>
                <a:ext uri="{63B3BB69-23CF-44E3-9099-C40C66FF867C}">
                  <a14:compatExt spid="_x0000_s33485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4857" name="Button 9" hidden="1">
              <a:extLst>
                <a:ext uri="{63B3BB69-23CF-44E3-9099-C40C66FF867C}">
                  <a14:compatExt spid="_x0000_s33485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4858" name="Button 10" hidden="1">
              <a:extLst>
                <a:ext uri="{63B3BB69-23CF-44E3-9099-C40C66FF867C}">
                  <a14:compatExt spid="_x0000_s3348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4859" name="Button 11" hidden="1">
              <a:extLst>
                <a:ext uri="{63B3BB69-23CF-44E3-9099-C40C66FF867C}">
                  <a14:compatExt spid="_x0000_s3348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4860" name="Button 12" hidden="1">
              <a:extLst>
                <a:ext uri="{63B3BB69-23CF-44E3-9099-C40C66FF867C}">
                  <a14:compatExt spid="_x0000_s33486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4861" name="Button 13" hidden="1">
              <a:extLst>
                <a:ext uri="{63B3BB69-23CF-44E3-9099-C40C66FF867C}">
                  <a14:compatExt spid="_x0000_s33486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4862" name="Check Box 14" hidden="1">
              <a:extLst>
                <a:ext uri="{63B3BB69-23CF-44E3-9099-C40C66FF867C}">
                  <a14:compatExt spid="_x0000_s334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4864" name="Button 16" hidden="1">
              <a:extLst>
                <a:ext uri="{63B3BB69-23CF-44E3-9099-C40C66FF867C}">
                  <a14:compatExt spid="_x0000_s33486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5873" name="Button 1" hidden="1">
              <a:extLst>
                <a:ext uri="{63B3BB69-23CF-44E3-9099-C40C66FF867C}">
                  <a14:compatExt spid="_x0000_s3358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5874" name="Button 2" hidden="1">
              <a:extLst>
                <a:ext uri="{63B3BB69-23CF-44E3-9099-C40C66FF867C}">
                  <a14:compatExt spid="_x0000_s3358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5875" name="Button 3" hidden="1">
              <a:extLst>
                <a:ext uri="{63B3BB69-23CF-44E3-9099-C40C66FF867C}">
                  <a14:compatExt spid="_x0000_s3358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5876" name="Button 4" hidden="1">
              <a:extLst>
                <a:ext uri="{63B3BB69-23CF-44E3-9099-C40C66FF867C}">
                  <a14:compatExt spid="_x0000_s3358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5877" name="Button 5" hidden="1">
              <a:extLst>
                <a:ext uri="{63B3BB69-23CF-44E3-9099-C40C66FF867C}">
                  <a14:compatExt spid="_x0000_s3358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5878" name="Button 6" hidden="1">
              <a:extLst>
                <a:ext uri="{63B3BB69-23CF-44E3-9099-C40C66FF867C}">
                  <a14:compatExt spid="_x0000_s3358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5879" name="Button 7" hidden="1">
              <a:extLst>
                <a:ext uri="{63B3BB69-23CF-44E3-9099-C40C66FF867C}">
                  <a14:compatExt spid="_x0000_s3358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5880" name="Button 8" hidden="1">
              <a:extLst>
                <a:ext uri="{63B3BB69-23CF-44E3-9099-C40C66FF867C}">
                  <a14:compatExt spid="_x0000_s33588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5881" name="Button 9" hidden="1">
              <a:extLst>
                <a:ext uri="{63B3BB69-23CF-44E3-9099-C40C66FF867C}">
                  <a14:compatExt spid="_x0000_s33588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5882" name="Button 10" hidden="1">
              <a:extLst>
                <a:ext uri="{63B3BB69-23CF-44E3-9099-C40C66FF867C}">
                  <a14:compatExt spid="_x0000_s33588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5883" name="Button 11" hidden="1">
              <a:extLst>
                <a:ext uri="{63B3BB69-23CF-44E3-9099-C40C66FF867C}">
                  <a14:compatExt spid="_x0000_s33588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5884" name="Button 12" hidden="1">
              <a:extLst>
                <a:ext uri="{63B3BB69-23CF-44E3-9099-C40C66FF867C}">
                  <a14:compatExt spid="_x0000_s3358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5885" name="Button 13" hidden="1">
              <a:extLst>
                <a:ext uri="{63B3BB69-23CF-44E3-9099-C40C66FF867C}">
                  <a14:compatExt spid="_x0000_s3358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5886" name="Check Box 14" hidden="1">
              <a:extLst>
                <a:ext uri="{63B3BB69-23CF-44E3-9099-C40C66FF867C}">
                  <a14:compatExt spid="_x0000_s3358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5888" name="Button 16" hidden="1">
              <a:extLst>
                <a:ext uri="{63B3BB69-23CF-44E3-9099-C40C66FF867C}">
                  <a14:compatExt spid="_x0000_s33588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6897" name="Button 1" hidden="1">
              <a:extLst>
                <a:ext uri="{63B3BB69-23CF-44E3-9099-C40C66FF867C}">
                  <a14:compatExt spid="_x0000_s3368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6898" name="Button 2" hidden="1">
              <a:extLst>
                <a:ext uri="{63B3BB69-23CF-44E3-9099-C40C66FF867C}">
                  <a14:compatExt spid="_x0000_s3368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6899" name="Button 3" hidden="1">
              <a:extLst>
                <a:ext uri="{63B3BB69-23CF-44E3-9099-C40C66FF867C}">
                  <a14:compatExt spid="_x0000_s3368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6900" name="Button 4" hidden="1">
              <a:extLst>
                <a:ext uri="{63B3BB69-23CF-44E3-9099-C40C66FF867C}">
                  <a14:compatExt spid="_x0000_s33690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6901" name="Button 5" hidden="1">
              <a:extLst>
                <a:ext uri="{63B3BB69-23CF-44E3-9099-C40C66FF867C}">
                  <a14:compatExt spid="_x0000_s3369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6902" name="Button 6" hidden="1">
              <a:extLst>
                <a:ext uri="{63B3BB69-23CF-44E3-9099-C40C66FF867C}">
                  <a14:compatExt spid="_x0000_s3369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6903" name="Button 7" hidden="1">
              <a:extLst>
                <a:ext uri="{63B3BB69-23CF-44E3-9099-C40C66FF867C}">
                  <a14:compatExt spid="_x0000_s3369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6904" name="Button 8" hidden="1">
              <a:extLst>
                <a:ext uri="{63B3BB69-23CF-44E3-9099-C40C66FF867C}">
                  <a14:compatExt spid="_x0000_s3369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6905" name="Button 9" hidden="1">
              <a:extLst>
                <a:ext uri="{63B3BB69-23CF-44E3-9099-C40C66FF867C}">
                  <a14:compatExt spid="_x0000_s3369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6906" name="Button 10" hidden="1">
              <a:extLst>
                <a:ext uri="{63B3BB69-23CF-44E3-9099-C40C66FF867C}">
                  <a14:compatExt spid="_x0000_s3369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6907" name="Button 11" hidden="1">
              <a:extLst>
                <a:ext uri="{63B3BB69-23CF-44E3-9099-C40C66FF867C}">
                  <a14:compatExt spid="_x0000_s33690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6908" name="Button 12" hidden="1">
              <a:extLst>
                <a:ext uri="{63B3BB69-23CF-44E3-9099-C40C66FF867C}">
                  <a14:compatExt spid="_x0000_s3369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6909" name="Button 13" hidden="1">
              <a:extLst>
                <a:ext uri="{63B3BB69-23CF-44E3-9099-C40C66FF867C}">
                  <a14:compatExt spid="_x0000_s3369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6910" name="Check Box 14" hidden="1">
              <a:extLst>
                <a:ext uri="{63B3BB69-23CF-44E3-9099-C40C66FF867C}">
                  <a14:compatExt spid="_x0000_s3369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6912" name="Button 16" hidden="1">
              <a:extLst>
                <a:ext uri="{63B3BB69-23CF-44E3-9099-C40C66FF867C}">
                  <a14:compatExt spid="_x0000_s33691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1057" name="Button 1" hidden="1">
              <a:extLst>
                <a:ext uri="{63B3BB69-23CF-44E3-9099-C40C66FF867C}">
                  <a14:compatExt spid="_x0000_s30105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1058" name="Button 2" hidden="1">
              <a:extLst>
                <a:ext uri="{63B3BB69-23CF-44E3-9099-C40C66FF867C}">
                  <a14:compatExt spid="_x0000_s30105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1059" name="Button 3" hidden="1">
              <a:extLst>
                <a:ext uri="{63B3BB69-23CF-44E3-9099-C40C66FF867C}">
                  <a14:compatExt spid="_x0000_s30105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1060" name="Button 4" hidden="1">
              <a:extLst>
                <a:ext uri="{63B3BB69-23CF-44E3-9099-C40C66FF867C}">
                  <a14:compatExt spid="_x0000_s30106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1061" name="Button 5" hidden="1">
              <a:extLst>
                <a:ext uri="{63B3BB69-23CF-44E3-9099-C40C66FF867C}">
                  <a14:compatExt spid="_x0000_s30106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1062" name="Button 6" hidden="1">
              <a:extLst>
                <a:ext uri="{63B3BB69-23CF-44E3-9099-C40C66FF867C}">
                  <a14:compatExt spid="_x0000_s30106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1063" name="Button 7" hidden="1">
              <a:extLst>
                <a:ext uri="{63B3BB69-23CF-44E3-9099-C40C66FF867C}">
                  <a14:compatExt spid="_x0000_s30106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1064" name="Button 8" hidden="1">
              <a:extLst>
                <a:ext uri="{63B3BB69-23CF-44E3-9099-C40C66FF867C}">
                  <a14:compatExt spid="_x0000_s30106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1065" name="Button 9" hidden="1">
              <a:extLst>
                <a:ext uri="{63B3BB69-23CF-44E3-9099-C40C66FF867C}">
                  <a14:compatExt spid="_x0000_s30106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1066" name="Button 10" hidden="1">
              <a:extLst>
                <a:ext uri="{63B3BB69-23CF-44E3-9099-C40C66FF867C}">
                  <a14:compatExt spid="_x0000_s30106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1067" name="Button 11" hidden="1">
              <a:extLst>
                <a:ext uri="{63B3BB69-23CF-44E3-9099-C40C66FF867C}">
                  <a14:compatExt spid="_x0000_s30106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1068" name="Button 12" hidden="1">
              <a:extLst>
                <a:ext uri="{63B3BB69-23CF-44E3-9099-C40C66FF867C}">
                  <a14:compatExt spid="_x0000_s30106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1069" name="Button 13" hidden="1">
              <a:extLst>
                <a:ext uri="{63B3BB69-23CF-44E3-9099-C40C66FF867C}">
                  <a14:compatExt spid="_x0000_s3010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1070" name="Check Box 14" hidden="1">
              <a:extLst>
                <a:ext uri="{63B3BB69-23CF-44E3-9099-C40C66FF867C}">
                  <a14:compatExt spid="_x0000_s3010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1074" name="Button 18" hidden="1">
              <a:extLst>
                <a:ext uri="{63B3BB69-23CF-44E3-9099-C40C66FF867C}">
                  <a14:compatExt spid="_x0000_s30107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7921" name="Button 1" hidden="1">
              <a:extLst>
                <a:ext uri="{63B3BB69-23CF-44E3-9099-C40C66FF867C}">
                  <a14:compatExt spid="_x0000_s3379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7922" name="Button 2" hidden="1">
              <a:extLst>
                <a:ext uri="{63B3BB69-23CF-44E3-9099-C40C66FF867C}">
                  <a14:compatExt spid="_x0000_s3379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7923" name="Button 3" hidden="1">
              <a:extLst>
                <a:ext uri="{63B3BB69-23CF-44E3-9099-C40C66FF867C}">
                  <a14:compatExt spid="_x0000_s3379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7924" name="Button 4" hidden="1">
              <a:extLst>
                <a:ext uri="{63B3BB69-23CF-44E3-9099-C40C66FF867C}">
                  <a14:compatExt spid="_x0000_s33792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7925" name="Button 5" hidden="1">
              <a:extLst>
                <a:ext uri="{63B3BB69-23CF-44E3-9099-C40C66FF867C}">
                  <a14:compatExt spid="_x0000_s3379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7926" name="Button 6" hidden="1">
              <a:extLst>
                <a:ext uri="{63B3BB69-23CF-44E3-9099-C40C66FF867C}">
                  <a14:compatExt spid="_x0000_s3379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7927" name="Button 7" hidden="1">
              <a:extLst>
                <a:ext uri="{63B3BB69-23CF-44E3-9099-C40C66FF867C}">
                  <a14:compatExt spid="_x0000_s33792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7928" name="Button 8" hidden="1">
              <a:extLst>
                <a:ext uri="{63B3BB69-23CF-44E3-9099-C40C66FF867C}">
                  <a14:compatExt spid="_x0000_s3379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7929" name="Button 9" hidden="1">
              <a:extLst>
                <a:ext uri="{63B3BB69-23CF-44E3-9099-C40C66FF867C}">
                  <a14:compatExt spid="_x0000_s3379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7930" name="Button 10" hidden="1">
              <a:extLst>
                <a:ext uri="{63B3BB69-23CF-44E3-9099-C40C66FF867C}">
                  <a14:compatExt spid="_x0000_s3379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7931" name="Button 11" hidden="1">
              <a:extLst>
                <a:ext uri="{63B3BB69-23CF-44E3-9099-C40C66FF867C}">
                  <a14:compatExt spid="_x0000_s3379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7932" name="Button 12" hidden="1">
              <a:extLst>
                <a:ext uri="{63B3BB69-23CF-44E3-9099-C40C66FF867C}">
                  <a14:compatExt spid="_x0000_s33793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7933" name="Button 13" hidden="1">
              <a:extLst>
                <a:ext uri="{63B3BB69-23CF-44E3-9099-C40C66FF867C}">
                  <a14:compatExt spid="_x0000_s33793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7934" name="Check Box 14" hidden="1">
              <a:extLst>
                <a:ext uri="{63B3BB69-23CF-44E3-9099-C40C66FF867C}">
                  <a14:compatExt spid="_x0000_s3379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7936" name="Button 16" hidden="1">
              <a:extLst>
                <a:ext uri="{63B3BB69-23CF-44E3-9099-C40C66FF867C}">
                  <a14:compatExt spid="_x0000_s3379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8945" name="Button 1" hidden="1">
              <a:extLst>
                <a:ext uri="{63B3BB69-23CF-44E3-9099-C40C66FF867C}">
                  <a14:compatExt spid="_x0000_s33894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8946" name="Button 2" hidden="1">
              <a:extLst>
                <a:ext uri="{63B3BB69-23CF-44E3-9099-C40C66FF867C}">
                  <a14:compatExt spid="_x0000_s3389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8947" name="Button 3" hidden="1">
              <a:extLst>
                <a:ext uri="{63B3BB69-23CF-44E3-9099-C40C66FF867C}">
                  <a14:compatExt spid="_x0000_s33894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8948" name="Button 4" hidden="1">
              <a:extLst>
                <a:ext uri="{63B3BB69-23CF-44E3-9099-C40C66FF867C}">
                  <a14:compatExt spid="_x0000_s33894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8949" name="Button 5" hidden="1">
              <a:extLst>
                <a:ext uri="{63B3BB69-23CF-44E3-9099-C40C66FF867C}">
                  <a14:compatExt spid="_x0000_s3389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8950" name="Button 6" hidden="1">
              <a:extLst>
                <a:ext uri="{63B3BB69-23CF-44E3-9099-C40C66FF867C}">
                  <a14:compatExt spid="_x0000_s3389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8951" name="Button 7" hidden="1">
              <a:extLst>
                <a:ext uri="{63B3BB69-23CF-44E3-9099-C40C66FF867C}">
                  <a14:compatExt spid="_x0000_s3389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8952" name="Button 8" hidden="1">
              <a:extLst>
                <a:ext uri="{63B3BB69-23CF-44E3-9099-C40C66FF867C}">
                  <a14:compatExt spid="_x0000_s3389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8953" name="Button 9" hidden="1">
              <a:extLst>
                <a:ext uri="{63B3BB69-23CF-44E3-9099-C40C66FF867C}">
                  <a14:compatExt spid="_x0000_s3389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8954" name="Button 10" hidden="1">
              <a:extLst>
                <a:ext uri="{63B3BB69-23CF-44E3-9099-C40C66FF867C}">
                  <a14:compatExt spid="_x0000_s3389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8955" name="Button 11" hidden="1">
              <a:extLst>
                <a:ext uri="{63B3BB69-23CF-44E3-9099-C40C66FF867C}">
                  <a14:compatExt spid="_x0000_s33895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8956" name="Button 12" hidden="1">
              <a:extLst>
                <a:ext uri="{63B3BB69-23CF-44E3-9099-C40C66FF867C}">
                  <a14:compatExt spid="_x0000_s33895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8957" name="Button 13" hidden="1">
              <a:extLst>
                <a:ext uri="{63B3BB69-23CF-44E3-9099-C40C66FF867C}">
                  <a14:compatExt spid="_x0000_s33895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8958" name="Check Box 14" hidden="1">
              <a:extLst>
                <a:ext uri="{63B3BB69-23CF-44E3-9099-C40C66FF867C}">
                  <a14:compatExt spid="_x0000_s3389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8960" name="Button 16" hidden="1">
              <a:extLst>
                <a:ext uri="{63B3BB69-23CF-44E3-9099-C40C66FF867C}">
                  <a14:compatExt spid="_x0000_s33896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39969" name="Button 1" hidden="1">
              <a:extLst>
                <a:ext uri="{63B3BB69-23CF-44E3-9099-C40C66FF867C}">
                  <a14:compatExt spid="_x0000_s3399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39970" name="Button 2" hidden="1">
              <a:extLst>
                <a:ext uri="{63B3BB69-23CF-44E3-9099-C40C66FF867C}">
                  <a14:compatExt spid="_x0000_s3399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39971" name="Button 3" hidden="1">
              <a:extLst>
                <a:ext uri="{63B3BB69-23CF-44E3-9099-C40C66FF867C}">
                  <a14:compatExt spid="_x0000_s3399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39972" name="Button 4" hidden="1">
              <a:extLst>
                <a:ext uri="{63B3BB69-23CF-44E3-9099-C40C66FF867C}">
                  <a14:compatExt spid="_x0000_s33997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39973" name="Button 5" hidden="1">
              <a:extLst>
                <a:ext uri="{63B3BB69-23CF-44E3-9099-C40C66FF867C}">
                  <a14:compatExt spid="_x0000_s3399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39974" name="Button 6" hidden="1">
              <a:extLst>
                <a:ext uri="{63B3BB69-23CF-44E3-9099-C40C66FF867C}">
                  <a14:compatExt spid="_x0000_s3399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39975" name="Button 7" hidden="1">
              <a:extLst>
                <a:ext uri="{63B3BB69-23CF-44E3-9099-C40C66FF867C}">
                  <a14:compatExt spid="_x0000_s3399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39976" name="Button 8" hidden="1">
              <a:extLst>
                <a:ext uri="{63B3BB69-23CF-44E3-9099-C40C66FF867C}">
                  <a14:compatExt spid="_x0000_s3399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39977" name="Button 9" hidden="1">
              <a:extLst>
                <a:ext uri="{63B3BB69-23CF-44E3-9099-C40C66FF867C}">
                  <a14:compatExt spid="_x0000_s33997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39978" name="Button 10" hidden="1">
              <a:extLst>
                <a:ext uri="{63B3BB69-23CF-44E3-9099-C40C66FF867C}">
                  <a14:compatExt spid="_x0000_s33997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39979" name="Button 11" hidden="1">
              <a:extLst>
                <a:ext uri="{63B3BB69-23CF-44E3-9099-C40C66FF867C}">
                  <a14:compatExt spid="_x0000_s33997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39980" name="Button 12" hidden="1">
              <a:extLst>
                <a:ext uri="{63B3BB69-23CF-44E3-9099-C40C66FF867C}">
                  <a14:compatExt spid="_x0000_s33998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39981" name="Button 13" hidden="1">
              <a:extLst>
                <a:ext uri="{63B3BB69-23CF-44E3-9099-C40C66FF867C}">
                  <a14:compatExt spid="_x0000_s3399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39982" name="Check Box 14" hidden="1">
              <a:extLst>
                <a:ext uri="{63B3BB69-23CF-44E3-9099-C40C66FF867C}">
                  <a14:compatExt spid="_x0000_s3399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39984" name="Button 16" hidden="1">
              <a:extLst>
                <a:ext uri="{63B3BB69-23CF-44E3-9099-C40C66FF867C}">
                  <a14:compatExt spid="_x0000_s33998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0993" name="Button 1" hidden="1">
              <a:extLst>
                <a:ext uri="{63B3BB69-23CF-44E3-9099-C40C66FF867C}">
                  <a14:compatExt spid="_x0000_s3409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0994" name="Button 2" hidden="1">
              <a:extLst>
                <a:ext uri="{63B3BB69-23CF-44E3-9099-C40C66FF867C}">
                  <a14:compatExt spid="_x0000_s3409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0995" name="Button 3" hidden="1">
              <a:extLst>
                <a:ext uri="{63B3BB69-23CF-44E3-9099-C40C66FF867C}">
                  <a14:compatExt spid="_x0000_s3409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0996" name="Button 4" hidden="1">
              <a:extLst>
                <a:ext uri="{63B3BB69-23CF-44E3-9099-C40C66FF867C}">
                  <a14:compatExt spid="_x0000_s34099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0997" name="Button 5" hidden="1">
              <a:extLst>
                <a:ext uri="{63B3BB69-23CF-44E3-9099-C40C66FF867C}">
                  <a14:compatExt spid="_x0000_s3409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0998" name="Button 6" hidden="1">
              <a:extLst>
                <a:ext uri="{63B3BB69-23CF-44E3-9099-C40C66FF867C}">
                  <a14:compatExt spid="_x0000_s3409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0999" name="Button 7" hidden="1">
              <a:extLst>
                <a:ext uri="{63B3BB69-23CF-44E3-9099-C40C66FF867C}">
                  <a14:compatExt spid="_x0000_s3409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1000" name="Button 8" hidden="1">
              <a:extLst>
                <a:ext uri="{63B3BB69-23CF-44E3-9099-C40C66FF867C}">
                  <a14:compatExt spid="_x0000_s3410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1001" name="Button 9" hidden="1">
              <a:extLst>
                <a:ext uri="{63B3BB69-23CF-44E3-9099-C40C66FF867C}">
                  <a14:compatExt spid="_x0000_s3410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1002" name="Button 10" hidden="1">
              <a:extLst>
                <a:ext uri="{63B3BB69-23CF-44E3-9099-C40C66FF867C}">
                  <a14:compatExt spid="_x0000_s3410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1003" name="Button 11" hidden="1">
              <a:extLst>
                <a:ext uri="{63B3BB69-23CF-44E3-9099-C40C66FF867C}">
                  <a14:compatExt spid="_x0000_s34100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1004" name="Button 12" hidden="1">
              <a:extLst>
                <a:ext uri="{63B3BB69-23CF-44E3-9099-C40C66FF867C}">
                  <a14:compatExt spid="_x0000_s3410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1005" name="Button 13" hidden="1">
              <a:extLst>
                <a:ext uri="{63B3BB69-23CF-44E3-9099-C40C66FF867C}">
                  <a14:compatExt spid="_x0000_s3410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1006" name="Check Box 14" hidden="1">
              <a:extLst>
                <a:ext uri="{63B3BB69-23CF-44E3-9099-C40C66FF867C}">
                  <a14:compatExt spid="_x0000_s3410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1008" name="Button 16" hidden="1">
              <a:extLst>
                <a:ext uri="{63B3BB69-23CF-44E3-9099-C40C66FF867C}">
                  <a14:compatExt spid="_x0000_s34100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2017" name="Button 1" hidden="1">
              <a:extLst>
                <a:ext uri="{63B3BB69-23CF-44E3-9099-C40C66FF867C}">
                  <a14:compatExt spid="_x0000_s3420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2018" name="Button 2" hidden="1">
              <a:extLst>
                <a:ext uri="{63B3BB69-23CF-44E3-9099-C40C66FF867C}">
                  <a14:compatExt spid="_x0000_s34201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2019" name="Button 3" hidden="1">
              <a:extLst>
                <a:ext uri="{63B3BB69-23CF-44E3-9099-C40C66FF867C}">
                  <a14:compatExt spid="_x0000_s34201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2020" name="Button 4" hidden="1">
              <a:extLst>
                <a:ext uri="{63B3BB69-23CF-44E3-9099-C40C66FF867C}">
                  <a14:compatExt spid="_x0000_s34202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2021" name="Button 5" hidden="1">
              <a:extLst>
                <a:ext uri="{63B3BB69-23CF-44E3-9099-C40C66FF867C}">
                  <a14:compatExt spid="_x0000_s3420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2022" name="Button 6" hidden="1">
              <a:extLst>
                <a:ext uri="{63B3BB69-23CF-44E3-9099-C40C66FF867C}">
                  <a14:compatExt spid="_x0000_s3420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2023" name="Button 7" hidden="1">
              <a:extLst>
                <a:ext uri="{63B3BB69-23CF-44E3-9099-C40C66FF867C}">
                  <a14:compatExt spid="_x0000_s3420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2024" name="Button 8" hidden="1">
              <a:extLst>
                <a:ext uri="{63B3BB69-23CF-44E3-9099-C40C66FF867C}">
                  <a14:compatExt spid="_x0000_s3420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2025" name="Button 9" hidden="1">
              <a:extLst>
                <a:ext uri="{63B3BB69-23CF-44E3-9099-C40C66FF867C}">
                  <a14:compatExt spid="_x0000_s342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2026" name="Button 10" hidden="1">
              <a:extLst>
                <a:ext uri="{63B3BB69-23CF-44E3-9099-C40C66FF867C}">
                  <a14:compatExt spid="_x0000_s3420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2027" name="Button 11" hidden="1">
              <a:extLst>
                <a:ext uri="{63B3BB69-23CF-44E3-9099-C40C66FF867C}">
                  <a14:compatExt spid="_x0000_s3420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2028" name="Button 12" hidden="1">
              <a:extLst>
                <a:ext uri="{63B3BB69-23CF-44E3-9099-C40C66FF867C}">
                  <a14:compatExt spid="_x0000_s3420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2029" name="Button 13" hidden="1">
              <a:extLst>
                <a:ext uri="{63B3BB69-23CF-44E3-9099-C40C66FF867C}">
                  <a14:compatExt spid="_x0000_s3420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2030" name="Check Box 14" hidden="1">
              <a:extLst>
                <a:ext uri="{63B3BB69-23CF-44E3-9099-C40C66FF867C}">
                  <a14:compatExt spid="_x0000_s342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2032" name="Button 16" hidden="1">
              <a:extLst>
                <a:ext uri="{63B3BB69-23CF-44E3-9099-C40C66FF867C}">
                  <a14:compatExt spid="_x0000_s3420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3041" name="Button 1" hidden="1">
              <a:extLst>
                <a:ext uri="{63B3BB69-23CF-44E3-9099-C40C66FF867C}">
                  <a14:compatExt spid="_x0000_s3430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3042" name="Button 2" hidden="1">
              <a:extLst>
                <a:ext uri="{63B3BB69-23CF-44E3-9099-C40C66FF867C}">
                  <a14:compatExt spid="_x0000_s34304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3043" name="Button 3" hidden="1">
              <a:extLst>
                <a:ext uri="{63B3BB69-23CF-44E3-9099-C40C66FF867C}">
                  <a14:compatExt spid="_x0000_s34304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3044" name="Button 4" hidden="1">
              <a:extLst>
                <a:ext uri="{63B3BB69-23CF-44E3-9099-C40C66FF867C}">
                  <a14:compatExt spid="_x0000_s34304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3045" name="Button 5" hidden="1">
              <a:extLst>
                <a:ext uri="{63B3BB69-23CF-44E3-9099-C40C66FF867C}">
                  <a14:compatExt spid="_x0000_s34304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3046" name="Button 6" hidden="1">
              <a:extLst>
                <a:ext uri="{63B3BB69-23CF-44E3-9099-C40C66FF867C}">
                  <a14:compatExt spid="_x0000_s3430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3047" name="Button 7" hidden="1">
              <a:extLst>
                <a:ext uri="{63B3BB69-23CF-44E3-9099-C40C66FF867C}">
                  <a14:compatExt spid="_x0000_s34304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3048" name="Button 8" hidden="1">
              <a:extLst>
                <a:ext uri="{63B3BB69-23CF-44E3-9099-C40C66FF867C}">
                  <a14:compatExt spid="_x0000_s3430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3049" name="Button 9" hidden="1">
              <a:extLst>
                <a:ext uri="{63B3BB69-23CF-44E3-9099-C40C66FF867C}">
                  <a14:compatExt spid="_x0000_s3430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3050" name="Button 10" hidden="1">
              <a:extLst>
                <a:ext uri="{63B3BB69-23CF-44E3-9099-C40C66FF867C}">
                  <a14:compatExt spid="_x0000_s3430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3051" name="Button 11" hidden="1">
              <a:extLst>
                <a:ext uri="{63B3BB69-23CF-44E3-9099-C40C66FF867C}">
                  <a14:compatExt spid="_x0000_s3430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3052" name="Button 12" hidden="1">
              <a:extLst>
                <a:ext uri="{63B3BB69-23CF-44E3-9099-C40C66FF867C}">
                  <a14:compatExt spid="_x0000_s3430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3053" name="Button 13" hidden="1">
              <a:extLst>
                <a:ext uri="{63B3BB69-23CF-44E3-9099-C40C66FF867C}">
                  <a14:compatExt spid="_x0000_s3430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3054" name="Check Box 14" hidden="1">
              <a:extLst>
                <a:ext uri="{63B3BB69-23CF-44E3-9099-C40C66FF867C}">
                  <a14:compatExt spid="_x0000_s343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3056" name="Button 16" hidden="1">
              <a:extLst>
                <a:ext uri="{63B3BB69-23CF-44E3-9099-C40C66FF867C}">
                  <a14:compatExt spid="_x0000_s34305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4065" name="Button 1" hidden="1">
              <a:extLst>
                <a:ext uri="{63B3BB69-23CF-44E3-9099-C40C66FF867C}">
                  <a14:compatExt spid="_x0000_s3440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4066" name="Button 2" hidden="1">
              <a:extLst>
                <a:ext uri="{63B3BB69-23CF-44E3-9099-C40C66FF867C}">
                  <a14:compatExt spid="_x0000_s34406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4067" name="Button 3" hidden="1">
              <a:extLst>
                <a:ext uri="{63B3BB69-23CF-44E3-9099-C40C66FF867C}">
                  <a14:compatExt spid="_x0000_s34406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4068" name="Button 4" hidden="1">
              <a:extLst>
                <a:ext uri="{63B3BB69-23CF-44E3-9099-C40C66FF867C}">
                  <a14:compatExt spid="_x0000_s34406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4069" name="Button 5" hidden="1">
              <a:extLst>
                <a:ext uri="{63B3BB69-23CF-44E3-9099-C40C66FF867C}">
                  <a14:compatExt spid="_x0000_s3440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4070" name="Button 6" hidden="1">
              <a:extLst>
                <a:ext uri="{63B3BB69-23CF-44E3-9099-C40C66FF867C}">
                  <a14:compatExt spid="_x0000_s3440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4071" name="Button 7" hidden="1">
              <a:extLst>
                <a:ext uri="{63B3BB69-23CF-44E3-9099-C40C66FF867C}">
                  <a14:compatExt spid="_x0000_s3440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4072" name="Button 8" hidden="1">
              <a:extLst>
                <a:ext uri="{63B3BB69-23CF-44E3-9099-C40C66FF867C}">
                  <a14:compatExt spid="_x0000_s3440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4073" name="Button 9" hidden="1">
              <a:extLst>
                <a:ext uri="{63B3BB69-23CF-44E3-9099-C40C66FF867C}">
                  <a14:compatExt spid="_x0000_s344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4074" name="Button 10" hidden="1">
              <a:extLst>
                <a:ext uri="{63B3BB69-23CF-44E3-9099-C40C66FF867C}">
                  <a14:compatExt spid="_x0000_s34407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4075" name="Button 11" hidden="1">
              <a:extLst>
                <a:ext uri="{63B3BB69-23CF-44E3-9099-C40C66FF867C}">
                  <a14:compatExt spid="_x0000_s34407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4076" name="Button 12" hidden="1">
              <a:extLst>
                <a:ext uri="{63B3BB69-23CF-44E3-9099-C40C66FF867C}">
                  <a14:compatExt spid="_x0000_s3440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4077" name="Button 13" hidden="1">
              <a:extLst>
                <a:ext uri="{63B3BB69-23CF-44E3-9099-C40C66FF867C}">
                  <a14:compatExt spid="_x0000_s3440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4078" name="Check Box 14" hidden="1">
              <a:extLst>
                <a:ext uri="{63B3BB69-23CF-44E3-9099-C40C66FF867C}">
                  <a14:compatExt spid="_x0000_s344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4080" name="Button 16" hidden="1">
              <a:extLst>
                <a:ext uri="{63B3BB69-23CF-44E3-9099-C40C66FF867C}">
                  <a14:compatExt spid="_x0000_s34408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5089" name="Button 1" hidden="1">
              <a:extLst>
                <a:ext uri="{63B3BB69-23CF-44E3-9099-C40C66FF867C}">
                  <a14:compatExt spid="_x0000_s3450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5090" name="Button 2" hidden="1">
              <a:extLst>
                <a:ext uri="{63B3BB69-23CF-44E3-9099-C40C66FF867C}">
                  <a14:compatExt spid="_x0000_s3450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5091" name="Button 3" hidden="1">
              <a:extLst>
                <a:ext uri="{63B3BB69-23CF-44E3-9099-C40C66FF867C}">
                  <a14:compatExt spid="_x0000_s3450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5092" name="Button 4" hidden="1">
              <a:extLst>
                <a:ext uri="{63B3BB69-23CF-44E3-9099-C40C66FF867C}">
                  <a14:compatExt spid="_x0000_s34509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5093" name="Button 5" hidden="1">
              <a:extLst>
                <a:ext uri="{63B3BB69-23CF-44E3-9099-C40C66FF867C}">
                  <a14:compatExt spid="_x0000_s3450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5094" name="Button 6" hidden="1">
              <a:extLst>
                <a:ext uri="{63B3BB69-23CF-44E3-9099-C40C66FF867C}">
                  <a14:compatExt spid="_x0000_s3450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5095" name="Button 7" hidden="1">
              <a:extLst>
                <a:ext uri="{63B3BB69-23CF-44E3-9099-C40C66FF867C}">
                  <a14:compatExt spid="_x0000_s3450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5096" name="Button 8" hidden="1">
              <a:extLst>
                <a:ext uri="{63B3BB69-23CF-44E3-9099-C40C66FF867C}">
                  <a14:compatExt spid="_x0000_s3450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5097" name="Button 9" hidden="1">
              <a:extLst>
                <a:ext uri="{63B3BB69-23CF-44E3-9099-C40C66FF867C}">
                  <a14:compatExt spid="_x0000_s3450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5098" name="Button 10" hidden="1">
              <a:extLst>
                <a:ext uri="{63B3BB69-23CF-44E3-9099-C40C66FF867C}">
                  <a14:compatExt spid="_x0000_s3450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5099" name="Button 11" hidden="1">
              <a:extLst>
                <a:ext uri="{63B3BB69-23CF-44E3-9099-C40C66FF867C}">
                  <a14:compatExt spid="_x0000_s34509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5100" name="Button 12" hidden="1">
              <a:extLst>
                <a:ext uri="{63B3BB69-23CF-44E3-9099-C40C66FF867C}">
                  <a14:compatExt spid="_x0000_s3451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5101" name="Button 13" hidden="1">
              <a:extLst>
                <a:ext uri="{63B3BB69-23CF-44E3-9099-C40C66FF867C}">
                  <a14:compatExt spid="_x0000_s3451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5102" name="Check Box 14" hidden="1">
              <a:extLst>
                <a:ext uri="{63B3BB69-23CF-44E3-9099-C40C66FF867C}">
                  <a14:compatExt spid="_x0000_s345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5104" name="Button 16" hidden="1">
              <a:extLst>
                <a:ext uri="{63B3BB69-23CF-44E3-9099-C40C66FF867C}">
                  <a14:compatExt spid="_x0000_s34510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6113" name="Button 1" hidden="1">
              <a:extLst>
                <a:ext uri="{63B3BB69-23CF-44E3-9099-C40C66FF867C}">
                  <a14:compatExt spid="_x0000_s3461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6114" name="Button 2" hidden="1">
              <a:extLst>
                <a:ext uri="{63B3BB69-23CF-44E3-9099-C40C66FF867C}">
                  <a14:compatExt spid="_x0000_s34611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6115" name="Button 3" hidden="1">
              <a:extLst>
                <a:ext uri="{63B3BB69-23CF-44E3-9099-C40C66FF867C}">
                  <a14:compatExt spid="_x0000_s34611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6116" name="Button 4" hidden="1">
              <a:extLst>
                <a:ext uri="{63B3BB69-23CF-44E3-9099-C40C66FF867C}">
                  <a14:compatExt spid="_x0000_s34611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6117" name="Button 5" hidden="1">
              <a:extLst>
                <a:ext uri="{63B3BB69-23CF-44E3-9099-C40C66FF867C}">
                  <a14:compatExt spid="_x0000_s3461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6118" name="Button 6" hidden="1">
              <a:extLst>
                <a:ext uri="{63B3BB69-23CF-44E3-9099-C40C66FF867C}">
                  <a14:compatExt spid="_x0000_s34611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6119" name="Button 7" hidden="1">
              <a:extLst>
                <a:ext uri="{63B3BB69-23CF-44E3-9099-C40C66FF867C}">
                  <a14:compatExt spid="_x0000_s34611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6120" name="Button 8" hidden="1">
              <a:extLst>
                <a:ext uri="{63B3BB69-23CF-44E3-9099-C40C66FF867C}">
                  <a14:compatExt spid="_x0000_s3461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6121" name="Button 9" hidden="1">
              <a:extLst>
                <a:ext uri="{63B3BB69-23CF-44E3-9099-C40C66FF867C}">
                  <a14:compatExt spid="_x0000_s3461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6122" name="Button 10" hidden="1">
              <a:extLst>
                <a:ext uri="{63B3BB69-23CF-44E3-9099-C40C66FF867C}">
                  <a14:compatExt spid="_x0000_s3461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6123" name="Button 11" hidden="1">
              <a:extLst>
                <a:ext uri="{63B3BB69-23CF-44E3-9099-C40C66FF867C}">
                  <a14:compatExt spid="_x0000_s34612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6124" name="Button 12" hidden="1">
              <a:extLst>
                <a:ext uri="{63B3BB69-23CF-44E3-9099-C40C66FF867C}">
                  <a14:compatExt spid="_x0000_s3461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6125" name="Button 13" hidden="1">
              <a:extLst>
                <a:ext uri="{63B3BB69-23CF-44E3-9099-C40C66FF867C}">
                  <a14:compatExt spid="_x0000_s3461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6126" name="Check Box 14" hidden="1">
              <a:extLst>
                <a:ext uri="{63B3BB69-23CF-44E3-9099-C40C66FF867C}">
                  <a14:compatExt spid="_x0000_s346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6128" name="Button 16" hidden="1">
              <a:extLst>
                <a:ext uri="{63B3BB69-23CF-44E3-9099-C40C66FF867C}">
                  <a14:compatExt spid="_x0000_s34612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7137" name="Button 1" hidden="1">
              <a:extLst>
                <a:ext uri="{63B3BB69-23CF-44E3-9099-C40C66FF867C}">
                  <a14:compatExt spid="_x0000_s34713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7138" name="Button 2" hidden="1">
              <a:extLst>
                <a:ext uri="{63B3BB69-23CF-44E3-9099-C40C66FF867C}">
                  <a14:compatExt spid="_x0000_s34713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7139" name="Button 3" hidden="1">
              <a:extLst>
                <a:ext uri="{63B3BB69-23CF-44E3-9099-C40C66FF867C}">
                  <a14:compatExt spid="_x0000_s34713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7140" name="Button 4" hidden="1">
              <a:extLst>
                <a:ext uri="{63B3BB69-23CF-44E3-9099-C40C66FF867C}">
                  <a14:compatExt spid="_x0000_s34714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7141" name="Button 5" hidden="1">
              <a:extLst>
                <a:ext uri="{63B3BB69-23CF-44E3-9099-C40C66FF867C}">
                  <a14:compatExt spid="_x0000_s3471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7142" name="Button 6" hidden="1">
              <a:extLst>
                <a:ext uri="{63B3BB69-23CF-44E3-9099-C40C66FF867C}">
                  <a14:compatExt spid="_x0000_s34714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7143" name="Button 7" hidden="1">
              <a:extLst>
                <a:ext uri="{63B3BB69-23CF-44E3-9099-C40C66FF867C}">
                  <a14:compatExt spid="_x0000_s34714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7144" name="Button 8" hidden="1">
              <a:extLst>
                <a:ext uri="{63B3BB69-23CF-44E3-9099-C40C66FF867C}">
                  <a14:compatExt spid="_x0000_s3471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7145" name="Button 9" hidden="1">
              <a:extLst>
                <a:ext uri="{63B3BB69-23CF-44E3-9099-C40C66FF867C}">
                  <a14:compatExt spid="_x0000_s3471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7146" name="Button 10" hidden="1">
              <a:extLst>
                <a:ext uri="{63B3BB69-23CF-44E3-9099-C40C66FF867C}">
                  <a14:compatExt spid="_x0000_s3471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7147" name="Button 11" hidden="1">
              <a:extLst>
                <a:ext uri="{63B3BB69-23CF-44E3-9099-C40C66FF867C}">
                  <a14:compatExt spid="_x0000_s34714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7148" name="Button 12" hidden="1">
              <a:extLst>
                <a:ext uri="{63B3BB69-23CF-44E3-9099-C40C66FF867C}">
                  <a14:compatExt spid="_x0000_s3471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7149" name="Button 13" hidden="1">
              <a:extLst>
                <a:ext uri="{63B3BB69-23CF-44E3-9099-C40C66FF867C}">
                  <a14:compatExt spid="_x0000_s3471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7150" name="Check Box 14" hidden="1">
              <a:extLst>
                <a:ext uri="{63B3BB69-23CF-44E3-9099-C40C66FF867C}">
                  <a14:compatExt spid="_x0000_s347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7152" name="Button 16" hidden="1">
              <a:extLst>
                <a:ext uri="{63B3BB69-23CF-44E3-9099-C40C66FF867C}">
                  <a14:compatExt spid="_x0000_s3471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2081" name="Button 1" hidden="1">
              <a:extLst>
                <a:ext uri="{63B3BB69-23CF-44E3-9099-C40C66FF867C}">
                  <a14:compatExt spid="_x0000_s3020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2082" name="Button 2" hidden="1">
              <a:extLst>
                <a:ext uri="{63B3BB69-23CF-44E3-9099-C40C66FF867C}">
                  <a14:compatExt spid="_x0000_s3020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2083" name="Button 3" hidden="1">
              <a:extLst>
                <a:ext uri="{63B3BB69-23CF-44E3-9099-C40C66FF867C}">
                  <a14:compatExt spid="_x0000_s3020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2084" name="Button 4" hidden="1">
              <a:extLst>
                <a:ext uri="{63B3BB69-23CF-44E3-9099-C40C66FF867C}">
                  <a14:compatExt spid="_x0000_s3020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2085" name="Button 5" hidden="1">
              <a:extLst>
                <a:ext uri="{63B3BB69-23CF-44E3-9099-C40C66FF867C}">
                  <a14:compatExt spid="_x0000_s3020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2086" name="Button 6" hidden="1">
              <a:extLst>
                <a:ext uri="{63B3BB69-23CF-44E3-9099-C40C66FF867C}">
                  <a14:compatExt spid="_x0000_s30208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2087" name="Button 7" hidden="1">
              <a:extLst>
                <a:ext uri="{63B3BB69-23CF-44E3-9099-C40C66FF867C}">
                  <a14:compatExt spid="_x0000_s3020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2088" name="Button 8" hidden="1">
              <a:extLst>
                <a:ext uri="{63B3BB69-23CF-44E3-9099-C40C66FF867C}">
                  <a14:compatExt spid="_x0000_s30208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2089" name="Button 9" hidden="1">
              <a:extLst>
                <a:ext uri="{63B3BB69-23CF-44E3-9099-C40C66FF867C}">
                  <a14:compatExt spid="_x0000_s30208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2090" name="Button 10" hidden="1">
              <a:extLst>
                <a:ext uri="{63B3BB69-23CF-44E3-9099-C40C66FF867C}">
                  <a14:compatExt spid="_x0000_s30209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2091" name="Button 11" hidden="1">
              <a:extLst>
                <a:ext uri="{63B3BB69-23CF-44E3-9099-C40C66FF867C}">
                  <a14:compatExt spid="_x0000_s30209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2092" name="Button 12" hidden="1">
              <a:extLst>
                <a:ext uri="{63B3BB69-23CF-44E3-9099-C40C66FF867C}">
                  <a14:compatExt spid="_x0000_s30209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2093" name="Button 13" hidden="1">
              <a:extLst>
                <a:ext uri="{63B3BB69-23CF-44E3-9099-C40C66FF867C}">
                  <a14:compatExt spid="_x0000_s3020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2094" name="Check Box 14" hidden="1">
              <a:extLst>
                <a:ext uri="{63B3BB69-23CF-44E3-9099-C40C66FF867C}">
                  <a14:compatExt spid="_x0000_s302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2099" name="Button 19" hidden="1">
              <a:extLst>
                <a:ext uri="{63B3BB69-23CF-44E3-9099-C40C66FF867C}">
                  <a14:compatExt spid="_x0000_s30209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8161" name="Button 1" hidden="1">
              <a:extLst>
                <a:ext uri="{63B3BB69-23CF-44E3-9099-C40C66FF867C}">
                  <a14:compatExt spid="_x0000_s34816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8162" name="Button 2" hidden="1">
              <a:extLst>
                <a:ext uri="{63B3BB69-23CF-44E3-9099-C40C66FF867C}">
                  <a14:compatExt spid="_x0000_s34816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8163" name="Button 3" hidden="1">
              <a:extLst>
                <a:ext uri="{63B3BB69-23CF-44E3-9099-C40C66FF867C}">
                  <a14:compatExt spid="_x0000_s34816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8164" name="Button 4" hidden="1">
              <a:extLst>
                <a:ext uri="{63B3BB69-23CF-44E3-9099-C40C66FF867C}">
                  <a14:compatExt spid="_x0000_s34816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8165" name="Button 5" hidden="1">
              <a:extLst>
                <a:ext uri="{63B3BB69-23CF-44E3-9099-C40C66FF867C}">
                  <a14:compatExt spid="_x0000_s3481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8166" name="Button 6" hidden="1">
              <a:extLst>
                <a:ext uri="{63B3BB69-23CF-44E3-9099-C40C66FF867C}">
                  <a14:compatExt spid="_x0000_s34816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8167" name="Button 7" hidden="1">
              <a:extLst>
                <a:ext uri="{63B3BB69-23CF-44E3-9099-C40C66FF867C}">
                  <a14:compatExt spid="_x0000_s34816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8168" name="Button 8" hidden="1">
              <a:extLst>
                <a:ext uri="{63B3BB69-23CF-44E3-9099-C40C66FF867C}">
                  <a14:compatExt spid="_x0000_s34816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8169" name="Button 9" hidden="1">
              <a:extLst>
                <a:ext uri="{63B3BB69-23CF-44E3-9099-C40C66FF867C}">
                  <a14:compatExt spid="_x0000_s3481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8170" name="Button 10" hidden="1">
              <a:extLst>
                <a:ext uri="{63B3BB69-23CF-44E3-9099-C40C66FF867C}">
                  <a14:compatExt spid="_x0000_s3481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8171" name="Button 11" hidden="1">
              <a:extLst>
                <a:ext uri="{63B3BB69-23CF-44E3-9099-C40C66FF867C}">
                  <a14:compatExt spid="_x0000_s34817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8172" name="Button 12" hidden="1">
              <a:extLst>
                <a:ext uri="{63B3BB69-23CF-44E3-9099-C40C66FF867C}">
                  <a14:compatExt spid="_x0000_s3481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8173" name="Button 13" hidden="1">
              <a:extLst>
                <a:ext uri="{63B3BB69-23CF-44E3-9099-C40C66FF867C}">
                  <a14:compatExt spid="_x0000_s3481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8174" name="Check Box 14" hidden="1">
              <a:extLst>
                <a:ext uri="{63B3BB69-23CF-44E3-9099-C40C66FF867C}">
                  <a14:compatExt spid="_x0000_s348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8176" name="Button 16" hidden="1">
              <a:extLst>
                <a:ext uri="{63B3BB69-23CF-44E3-9099-C40C66FF867C}">
                  <a14:compatExt spid="_x0000_s34817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49185" name="Button 1" hidden="1">
              <a:extLst>
                <a:ext uri="{63B3BB69-23CF-44E3-9099-C40C66FF867C}">
                  <a14:compatExt spid="_x0000_s3491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49186" name="Button 2" hidden="1">
              <a:extLst>
                <a:ext uri="{63B3BB69-23CF-44E3-9099-C40C66FF867C}">
                  <a14:compatExt spid="_x0000_s34918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49187" name="Button 3" hidden="1">
              <a:extLst>
                <a:ext uri="{63B3BB69-23CF-44E3-9099-C40C66FF867C}">
                  <a14:compatExt spid="_x0000_s3491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49188" name="Button 4" hidden="1">
              <a:extLst>
                <a:ext uri="{63B3BB69-23CF-44E3-9099-C40C66FF867C}">
                  <a14:compatExt spid="_x0000_s34918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49189" name="Button 5" hidden="1">
              <a:extLst>
                <a:ext uri="{63B3BB69-23CF-44E3-9099-C40C66FF867C}">
                  <a14:compatExt spid="_x0000_s3491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49190" name="Button 6" hidden="1">
              <a:extLst>
                <a:ext uri="{63B3BB69-23CF-44E3-9099-C40C66FF867C}">
                  <a14:compatExt spid="_x0000_s3491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49191" name="Button 7" hidden="1">
              <a:extLst>
                <a:ext uri="{63B3BB69-23CF-44E3-9099-C40C66FF867C}">
                  <a14:compatExt spid="_x0000_s3491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49192" name="Button 8" hidden="1">
              <a:extLst>
                <a:ext uri="{63B3BB69-23CF-44E3-9099-C40C66FF867C}">
                  <a14:compatExt spid="_x0000_s34919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49193" name="Button 9" hidden="1">
              <a:extLst>
                <a:ext uri="{63B3BB69-23CF-44E3-9099-C40C66FF867C}">
                  <a14:compatExt spid="_x0000_s34919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49194" name="Button 10" hidden="1">
              <a:extLst>
                <a:ext uri="{63B3BB69-23CF-44E3-9099-C40C66FF867C}">
                  <a14:compatExt spid="_x0000_s34919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49195" name="Button 11" hidden="1">
              <a:extLst>
                <a:ext uri="{63B3BB69-23CF-44E3-9099-C40C66FF867C}">
                  <a14:compatExt spid="_x0000_s34919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49196" name="Button 12" hidden="1">
              <a:extLst>
                <a:ext uri="{63B3BB69-23CF-44E3-9099-C40C66FF867C}">
                  <a14:compatExt spid="_x0000_s3491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49197" name="Button 13" hidden="1">
              <a:extLst>
                <a:ext uri="{63B3BB69-23CF-44E3-9099-C40C66FF867C}">
                  <a14:compatExt spid="_x0000_s3491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49198" name="Check Box 14" hidden="1">
              <a:extLst>
                <a:ext uri="{63B3BB69-23CF-44E3-9099-C40C66FF867C}">
                  <a14:compatExt spid="_x0000_s349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49200" name="Button 16" hidden="1">
              <a:extLst>
                <a:ext uri="{63B3BB69-23CF-44E3-9099-C40C66FF867C}">
                  <a14:compatExt spid="_x0000_s34920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50209" name="Button 1" hidden="1">
              <a:extLst>
                <a:ext uri="{63B3BB69-23CF-44E3-9099-C40C66FF867C}">
                  <a14:compatExt spid="_x0000_s3502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50210" name="Button 2" hidden="1">
              <a:extLst>
                <a:ext uri="{63B3BB69-23CF-44E3-9099-C40C66FF867C}">
                  <a14:compatExt spid="_x0000_s3502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50211" name="Button 3" hidden="1">
              <a:extLst>
                <a:ext uri="{63B3BB69-23CF-44E3-9099-C40C66FF867C}">
                  <a14:compatExt spid="_x0000_s35021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50212" name="Button 4" hidden="1">
              <a:extLst>
                <a:ext uri="{63B3BB69-23CF-44E3-9099-C40C66FF867C}">
                  <a14:compatExt spid="_x0000_s35021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50213" name="Button 5" hidden="1">
              <a:extLst>
                <a:ext uri="{63B3BB69-23CF-44E3-9099-C40C66FF867C}">
                  <a14:compatExt spid="_x0000_s3502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50214" name="Button 6" hidden="1">
              <a:extLst>
                <a:ext uri="{63B3BB69-23CF-44E3-9099-C40C66FF867C}">
                  <a14:compatExt spid="_x0000_s35021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50215" name="Button 7" hidden="1">
              <a:extLst>
                <a:ext uri="{63B3BB69-23CF-44E3-9099-C40C66FF867C}">
                  <a14:compatExt spid="_x0000_s35021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50216" name="Button 8" hidden="1">
              <a:extLst>
                <a:ext uri="{63B3BB69-23CF-44E3-9099-C40C66FF867C}">
                  <a14:compatExt spid="_x0000_s3502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50217" name="Button 9" hidden="1">
              <a:extLst>
                <a:ext uri="{63B3BB69-23CF-44E3-9099-C40C66FF867C}">
                  <a14:compatExt spid="_x0000_s35021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50218" name="Button 10" hidden="1">
              <a:extLst>
                <a:ext uri="{63B3BB69-23CF-44E3-9099-C40C66FF867C}">
                  <a14:compatExt spid="_x0000_s35021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50219" name="Button 11" hidden="1">
              <a:extLst>
                <a:ext uri="{63B3BB69-23CF-44E3-9099-C40C66FF867C}">
                  <a14:compatExt spid="_x0000_s35021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50220" name="Button 12" hidden="1">
              <a:extLst>
                <a:ext uri="{63B3BB69-23CF-44E3-9099-C40C66FF867C}">
                  <a14:compatExt spid="_x0000_s3502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50221" name="Button 13" hidden="1">
              <a:extLst>
                <a:ext uri="{63B3BB69-23CF-44E3-9099-C40C66FF867C}">
                  <a14:compatExt spid="_x0000_s3502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50222" name="Check Box 14" hidden="1">
              <a:extLst>
                <a:ext uri="{63B3BB69-23CF-44E3-9099-C40C66FF867C}">
                  <a14:compatExt spid="_x0000_s350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50224" name="Button 16" hidden="1">
              <a:extLst>
                <a:ext uri="{63B3BB69-23CF-44E3-9099-C40C66FF867C}">
                  <a14:compatExt spid="_x0000_s35022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180975</xdr:colOff>
          <xdr:row>3</xdr:row>
          <xdr:rowOff>57150</xdr:rowOff>
        </xdr:from>
        <xdr:to>
          <xdr:col>1</xdr:col>
          <xdr:colOff>571500</xdr:colOff>
          <xdr:row>4</xdr:row>
          <xdr:rowOff>76200</xdr:rowOff>
        </xdr:to>
        <xdr:sp macro="" textlink="">
          <xdr:nvSpPr>
            <xdr:cNvPr id="99330" name="Button 2" hidden="1">
              <a:extLst>
                <a:ext uri="{63B3BB69-23CF-44E3-9099-C40C66FF867C}">
                  <a14:compatExt spid="_x0000_s993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276225</xdr:colOff>
          <xdr:row>9</xdr:row>
          <xdr:rowOff>57150</xdr:rowOff>
        </xdr:from>
        <xdr:to>
          <xdr:col>4</xdr:col>
          <xdr:colOff>142875</xdr:colOff>
          <xdr:row>10</xdr:row>
          <xdr:rowOff>76200</xdr:rowOff>
        </xdr:to>
        <xdr:sp macro="" textlink="">
          <xdr:nvSpPr>
            <xdr:cNvPr id="99331" name="Button 3" hidden="1">
              <a:extLst>
                <a:ext uri="{63B3BB69-23CF-44E3-9099-C40C66FF867C}">
                  <a14:compatExt spid="_x0000_s993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Add</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276225</xdr:colOff>
          <xdr:row>2</xdr:row>
          <xdr:rowOff>57150</xdr:rowOff>
        </xdr:from>
        <xdr:to>
          <xdr:col>3</xdr:col>
          <xdr:colOff>381000</xdr:colOff>
          <xdr:row>4</xdr:row>
          <xdr:rowOff>9525</xdr:rowOff>
        </xdr:to>
        <xdr:sp macro="" textlink="">
          <xdr:nvSpPr>
            <xdr:cNvPr id="4097" name="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Show All Partners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3314700</xdr:colOff>
          <xdr:row>1</xdr:row>
          <xdr:rowOff>9525</xdr:rowOff>
        </xdr:from>
        <xdr:to>
          <xdr:col>1</xdr:col>
          <xdr:colOff>3648075</xdr:colOff>
          <xdr:row>2</xdr:row>
          <xdr:rowOff>85725</xdr:rowOff>
        </xdr:to>
        <xdr:sp macro="" textlink="">
          <xdr:nvSpPr>
            <xdr:cNvPr id="4098" name="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Search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19050</xdr:colOff>
          <xdr:row>8</xdr:row>
          <xdr:rowOff>57150</xdr:rowOff>
        </xdr:from>
        <xdr:to>
          <xdr:col>3</xdr:col>
          <xdr:colOff>114300</xdr:colOff>
          <xdr:row>10</xdr:row>
          <xdr:rowOff>9525</xdr:rowOff>
        </xdr:to>
        <xdr:sp macro="" textlink="">
          <xdr:nvSpPr>
            <xdr:cNvPr id="4114" name="Button 18" hidden="1">
              <a:extLst>
                <a:ext uri="{63B3BB69-23CF-44E3-9099-C40C66FF867C}">
                  <a14:compatExt spid="_x0000_s41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Calibri"/>
                </a:rPr>
                <a:t>****Add New Partner****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2352675</xdr:colOff>
          <xdr:row>2</xdr:row>
          <xdr:rowOff>19050</xdr:rowOff>
        </xdr:from>
        <xdr:to>
          <xdr:col>1</xdr:col>
          <xdr:colOff>2667000</xdr:colOff>
          <xdr:row>3</xdr:row>
          <xdr:rowOff>28575</xdr:rowOff>
        </xdr:to>
        <xdr:sp macro="" textlink="">
          <xdr:nvSpPr>
            <xdr:cNvPr id="4099" name="Button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1790700</xdr:colOff>
          <xdr:row>3</xdr:row>
          <xdr:rowOff>19050</xdr:rowOff>
        </xdr:from>
        <xdr:to>
          <xdr:col>1</xdr:col>
          <xdr:colOff>2114550</xdr:colOff>
          <xdr:row>4</xdr:row>
          <xdr:rowOff>57150</xdr:rowOff>
        </xdr:to>
        <xdr:sp macro="" textlink="">
          <xdr:nvSpPr>
            <xdr:cNvPr id="4100" name="Button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Cancel</a:t>
              </a:r>
            </a:p>
          </xdr:txBody>
        </xdr:sp>
        <xdr:clientData fPrintsWithSheet="0"/>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19050</xdr:colOff>
          <xdr:row>2</xdr:row>
          <xdr:rowOff>76200</xdr:rowOff>
        </xdr:from>
        <xdr:to>
          <xdr:col>2</xdr:col>
          <xdr:colOff>466725</xdr:colOff>
          <xdr:row>4</xdr:row>
          <xdr:rowOff>0</xdr:rowOff>
        </xdr:to>
        <xdr:sp macro="" textlink="">
          <xdr:nvSpPr>
            <xdr:cNvPr id="5126" name="Button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914400</xdr:colOff>
          <xdr:row>2</xdr:row>
          <xdr:rowOff>76200</xdr:rowOff>
        </xdr:from>
        <xdr:to>
          <xdr:col>2</xdr:col>
          <xdr:colOff>1362075</xdr:colOff>
          <xdr:row>4</xdr:row>
          <xdr:rowOff>0</xdr:rowOff>
        </xdr:to>
        <xdr:sp macro="" textlink="">
          <xdr:nvSpPr>
            <xdr:cNvPr id="5169" name="Button 49" hidden="1">
              <a:extLst>
                <a:ext uri="{63B3BB69-23CF-44E3-9099-C40C66FF867C}">
                  <a14:compatExt spid="_x0000_s51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Cancel</a:t>
              </a:r>
            </a:p>
          </xdr:txBody>
        </xdr:sp>
        <xdr:clientData fPrintsWithSheet="0"/>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1219200</xdr:colOff>
          <xdr:row>4</xdr:row>
          <xdr:rowOff>19050</xdr:rowOff>
        </xdr:from>
        <xdr:to>
          <xdr:col>1</xdr:col>
          <xdr:colOff>1657350</xdr:colOff>
          <xdr:row>4</xdr:row>
          <xdr:rowOff>180975</xdr:rowOff>
        </xdr:to>
        <xdr:sp macro="" textlink="">
          <xdr:nvSpPr>
            <xdr:cNvPr id="6145" name="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2085975</xdr:colOff>
          <xdr:row>4</xdr:row>
          <xdr:rowOff>19050</xdr:rowOff>
        </xdr:from>
        <xdr:to>
          <xdr:col>1</xdr:col>
          <xdr:colOff>2647950</xdr:colOff>
          <xdr:row>4</xdr:row>
          <xdr:rowOff>171450</xdr:rowOff>
        </xdr:to>
        <xdr:sp macro="" textlink="">
          <xdr:nvSpPr>
            <xdr:cNvPr id="6146" name="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4295775</xdr:colOff>
          <xdr:row>1</xdr:row>
          <xdr:rowOff>19050</xdr:rowOff>
        </xdr:from>
        <xdr:to>
          <xdr:col>1</xdr:col>
          <xdr:colOff>4762500</xdr:colOff>
          <xdr:row>1</xdr:row>
          <xdr:rowOff>171450</xdr:rowOff>
        </xdr:to>
        <xdr:sp macro="" textlink="">
          <xdr:nvSpPr>
            <xdr:cNvPr id="6147" name="Button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Search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19050</xdr:colOff>
          <xdr:row>1</xdr:row>
          <xdr:rowOff>19050</xdr:rowOff>
        </xdr:from>
        <xdr:to>
          <xdr:col>4</xdr:col>
          <xdr:colOff>476250</xdr:colOff>
          <xdr:row>1</xdr:row>
          <xdr:rowOff>171450</xdr:rowOff>
        </xdr:to>
        <xdr:sp macro="" textlink="">
          <xdr:nvSpPr>
            <xdr:cNvPr id="6148" name="Button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Calibri"/>
                </a:rPr>
                <a:t>Clear Search</a:t>
              </a:r>
            </a:p>
          </xdr:txBody>
        </xdr:sp>
        <xdr:clientData fPrintsWithSheet="0"/>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5</xdr:row>
          <xdr:rowOff>219075</xdr:rowOff>
        </xdr:from>
        <xdr:to>
          <xdr:col>0</xdr:col>
          <xdr:colOff>571500</xdr:colOff>
          <xdr:row>5</xdr:row>
          <xdr:rowOff>419100</xdr:rowOff>
        </xdr:to>
        <xdr:sp macro="" textlink="">
          <xdr:nvSpPr>
            <xdr:cNvPr id="412673" name="Check Box 1" hidden="1">
              <a:extLst>
                <a:ext uri="{63B3BB69-23CF-44E3-9099-C40C66FF867C}">
                  <a14:compatExt spid="_x0000_s412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219075</xdr:rowOff>
        </xdr:from>
        <xdr:to>
          <xdr:col>0</xdr:col>
          <xdr:colOff>581025</xdr:colOff>
          <xdr:row>6</xdr:row>
          <xdr:rowOff>419100</xdr:rowOff>
        </xdr:to>
        <xdr:sp macro="" textlink="">
          <xdr:nvSpPr>
            <xdr:cNvPr id="412674" name="Check Box 2" hidden="1">
              <a:extLst>
                <a:ext uri="{63B3BB69-23CF-44E3-9099-C40C66FF867C}">
                  <a14:compatExt spid="_x0000_s412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114300</xdr:rowOff>
        </xdr:from>
        <xdr:to>
          <xdr:col>0</xdr:col>
          <xdr:colOff>581025</xdr:colOff>
          <xdr:row>7</xdr:row>
          <xdr:rowOff>314325</xdr:rowOff>
        </xdr:to>
        <xdr:sp macro="" textlink="">
          <xdr:nvSpPr>
            <xdr:cNvPr id="412675" name="Check Box 3" hidden="1">
              <a:extLst>
                <a:ext uri="{63B3BB69-23CF-44E3-9099-C40C66FF867C}">
                  <a14:compatExt spid="_x0000_s412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114300</xdr:rowOff>
        </xdr:from>
        <xdr:to>
          <xdr:col>0</xdr:col>
          <xdr:colOff>581025</xdr:colOff>
          <xdr:row>8</xdr:row>
          <xdr:rowOff>314325</xdr:rowOff>
        </xdr:to>
        <xdr:sp macro="" textlink="">
          <xdr:nvSpPr>
            <xdr:cNvPr id="412676" name="Check Box 4" hidden="1">
              <a:extLst>
                <a:ext uri="{63B3BB69-23CF-44E3-9099-C40C66FF867C}">
                  <a14:compatExt spid="_x0000_s412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114300</xdr:rowOff>
        </xdr:from>
        <xdr:to>
          <xdr:col>0</xdr:col>
          <xdr:colOff>581025</xdr:colOff>
          <xdr:row>9</xdr:row>
          <xdr:rowOff>314325</xdr:rowOff>
        </xdr:to>
        <xdr:sp macro="" textlink="">
          <xdr:nvSpPr>
            <xdr:cNvPr id="412677" name="Check Box 5" hidden="1">
              <a:extLst>
                <a:ext uri="{63B3BB69-23CF-44E3-9099-C40C66FF867C}">
                  <a14:compatExt spid="_x0000_s4126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114300</xdr:rowOff>
        </xdr:from>
        <xdr:to>
          <xdr:col>0</xdr:col>
          <xdr:colOff>581025</xdr:colOff>
          <xdr:row>10</xdr:row>
          <xdr:rowOff>314325</xdr:rowOff>
        </xdr:to>
        <xdr:sp macro="" textlink="">
          <xdr:nvSpPr>
            <xdr:cNvPr id="412678" name="Check Box 6" hidden="1">
              <a:extLst>
                <a:ext uri="{63B3BB69-23CF-44E3-9099-C40C66FF867C}">
                  <a14:compatExt spid="_x0000_s4126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114300</xdr:rowOff>
        </xdr:from>
        <xdr:to>
          <xdr:col>0</xdr:col>
          <xdr:colOff>581025</xdr:colOff>
          <xdr:row>11</xdr:row>
          <xdr:rowOff>314325</xdr:rowOff>
        </xdr:to>
        <xdr:sp macro="" textlink="">
          <xdr:nvSpPr>
            <xdr:cNvPr id="412679" name="Check Box 7" hidden="1">
              <a:extLst>
                <a:ext uri="{63B3BB69-23CF-44E3-9099-C40C66FF867C}">
                  <a14:compatExt spid="_x0000_s412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114300</xdr:rowOff>
        </xdr:from>
        <xdr:to>
          <xdr:col>0</xdr:col>
          <xdr:colOff>581025</xdr:colOff>
          <xdr:row>12</xdr:row>
          <xdr:rowOff>314325</xdr:rowOff>
        </xdr:to>
        <xdr:sp macro="" textlink="">
          <xdr:nvSpPr>
            <xdr:cNvPr id="412680" name="Check Box 8" hidden="1">
              <a:extLst>
                <a:ext uri="{63B3BB69-23CF-44E3-9099-C40C66FF867C}">
                  <a14:compatExt spid="_x0000_s412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114300</xdr:rowOff>
        </xdr:from>
        <xdr:to>
          <xdr:col>0</xdr:col>
          <xdr:colOff>581025</xdr:colOff>
          <xdr:row>13</xdr:row>
          <xdr:rowOff>314325</xdr:rowOff>
        </xdr:to>
        <xdr:sp macro="" textlink="">
          <xdr:nvSpPr>
            <xdr:cNvPr id="412681" name="Check Box 9" hidden="1">
              <a:extLst>
                <a:ext uri="{63B3BB69-23CF-44E3-9099-C40C66FF867C}">
                  <a14:compatExt spid="_x0000_s412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9</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266700</xdr:colOff>
          <xdr:row>0</xdr:row>
          <xdr:rowOff>104775</xdr:rowOff>
        </xdr:from>
        <xdr:to>
          <xdr:col>4</xdr:col>
          <xdr:colOff>1238250</xdr:colOff>
          <xdr:row>1</xdr:row>
          <xdr:rowOff>238125</xdr:rowOff>
        </xdr:to>
        <xdr:sp macro="" textlink="">
          <xdr:nvSpPr>
            <xdr:cNvPr id="412682" name="Button 10" hidden="1">
              <a:extLst>
                <a:ext uri="{63B3BB69-23CF-44E3-9099-C40C66FF867C}">
                  <a14:compatExt spid="_x0000_s4126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1590675</xdr:colOff>
          <xdr:row>0</xdr:row>
          <xdr:rowOff>104775</xdr:rowOff>
        </xdr:from>
        <xdr:to>
          <xdr:col>5</xdr:col>
          <xdr:colOff>847725</xdr:colOff>
          <xdr:row>1</xdr:row>
          <xdr:rowOff>238125</xdr:rowOff>
        </xdr:to>
        <xdr:sp macro="" textlink="">
          <xdr:nvSpPr>
            <xdr:cNvPr id="412683" name="Button 11" hidden="1">
              <a:extLst>
                <a:ext uri="{63B3BB69-23CF-44E3-9099-C40C66FF867C}">
                  <a14:compatExt spid="_x0000_s4126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0</xdr:row>
          <xdr:rowOff>114300</xdr:rowOff>
        </xdr:from>
        <xdr:to>
          <xdr:col>6</xdr:col>
          <xdr:colOff>1647825</xdr:colOff>
          <xdr:row>2</xdr:row>
          <xdr:rowOff>0</xdr:rowOff>
        </xdr:to>
        <xdr:sp macro="" textlink="">
          <xdr:nvSpPr>
            <xdr:cNvPr id="412684" name="Button 12" hidden="1">
              <a:extLst>
                <a:ext uri="{63B3BB69-23CF-44E3-9099-C40C66FF867C}">
                  <a14:compatExt spid="_x0000_s4126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Clear Selections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3105" name="Button 1" hidden="1">
              <a:extLst>
                <a:ext uri="{63B3BB69-23CF-44E3-9099-C40C66FF867C}">
                  <a14:compatExt spid="_x0000_s3031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3106" name="Button 2" hidden="1">
              <a:extLst>
                <a:ext uri="{63B3BB69-23CF-44E3-9099-C40C66FF867C}">
                  <a14:compatExt spid="_x0000_s3031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3107" name="Button 3" hidden="1">
              <a:extLst>
                <a:ext uri="{63B3BB69-23CF-44E3-9099-C40C66FF867C}">
                  <a14:compatExt spid="_x0000_s3031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3108" name="Button 4" hidden="1">
              <a:extLst>
                <a:ext uri="{63B3BB69-23CF-44E3-9099-C40C66FF867C}">
                  <a14:compatExt spid="_x0000_s30310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3109" name="Button 5" hidden="1">
              <a:extLst>
                <a:ext uri="{63B3BB69-23CF-44E3-9099-C40C66FF867C}">
                  <a14:compatExt spid="_x0000_s3031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3110" name="Button 6" hidden="1">
              <a:extLst>
                <a:ext uri="{63B3BB69-23CF-44E3-9099-C40C66FF867C}">
                  <a14:compatExt spid="_x0000_s3031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3111" name="Button 7" hidden="1">
              <a:extLst>
                <a:ext uri="{63B3BB69-23CF-44E3-9099-C40C66FF867C}">
                  <a14:compatExt spid="_x0000_s30311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3112" name="Button 8" hidden="1">
              <a:extLst>
                <a:ext uri="{63B3BB69-23CF-44E3-9099-C40C66FF867C}">
                  <a14:compatExt spid="_x0000_s30311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3113" name="Button 9" hidden="1">
              <a:extLst>
                <a:ext uri="{63B3BB69-23CF-44E3-9099-C40C66FF867C}">
                  <a14:compatExt spid="_x0000_s30311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3114" name="Button 10" hidden="1">
              <a:extLst>
                <a:ext uri="{63B3BB69-23CF-44E3-9099-C40C66FF867C}">
                  <a14:compatExt spid="_x0000_s30311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3115" name="Button 11" hidden="1">
              <a:extLst>
                <a:ext uri="{63B3BB69-23CF-44E3-9099-C40C66FF867C}">
                  <a14:compatExt spid="_x0000_s30311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3116" name="Button 12" hidden="1">
              <a:extLst>
                <a:ext uri="{63B3BB69-23CF-44E3-9099-C40C66FF867C}">
                  <a14:compatExt spid="_x0000_s3031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3117" name="Button 13" hidden="1">
              <a:extLst>
                <a:ext uri="{63B3BB69-23CF-44E3-9099-C40C66FF867C}">
                  <a14:compatExt spid="_x0000_s3031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3118" name="Check Box 14" hidden="1">
              <a:extLst>
                <a:ext uri="{63B3BB69-23CF-44E3-9099-C40C66FF867C}">
                  <a14:compatExt spid="_x0000_s303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3120" name="Button 16" hidden="1">
              <a:extLst>
                <a:ext uri="{63B3BB69-23CF-44E3-9099-C40C66FF867C}">
                  <a14:compatExt spid="_x0000_s30312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4129" name="Button 1" hidden="1">
              <a:extLst>
                <a:ext uri="{63B3BB69-23CF-44E3-9099-C40C66FF867C}">
                  <a14:compatExt spid="_x0000_s3041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4130" name="Button 2" hidden="1">
              <a:extLst>
                <a:ext uri="{63B3BB69-23CF-44E3-9099-C40C66FF867C}">
                  <a14:compatExt spid="_x0000_s30413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4131" name="Button 3" hidden="1">
              <a:extLst>
                <a:ext uri="{63B3BB69-23CF-44E3-9099-C40C66FF867C}">
                  <a14:compatExt spid="_x0000_s30413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4132" name="Button 4" hidden="1">
              <a:extLst>
                <a:ext uri="{63B3BB69-23CF-44E3-9099-C40C66FF867C}">
                  <a14:compatExt spid="_x0000_s304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4133" name="Button 5" hidden="1">
              <a:extLst>
                <a:ext uri="{63B3BB69-23CF-44E3-9099-C40C66FF867C}">
                  <a14:compatExt spid="_x0000_s30413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4134" name="Button 6" hidden="1">
              <a:extLst>
                <a:ext uri="{63B3BB69-23CF-44E3-9099-C40C66FF867C}">
                  <a14:compatExt spid="_x0000_s30413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4135" name="Button 7" hidden="1">
              <a:extLst>
                <a:ext uri="{63B3BB69-23CF-44E3-9099-C40C66FF867C}">
                  <a14:compatExt spid="_x0000_s30413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4136" name="Button 8" hidden="1">
              <a:extLst>
                <a:ext uri="{63B3BB69-23CF-44E3-9099-C40C66FF867C}">
                  <a14:compatExt spid="_x0000_s30413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4137" name="Button 9" hidden="1">
              <a:extLst>
                <a:ext uri="{63B3BB69-23CF-44E3-9099-C40C66FF867C}">
                  <a14:compatExt spid="_x0000_s30413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4138" name="Button 10" hidden="1">
              <a:extLst>
                <a:ext uri="{63B3BB69-23CF-44E3-9099-C40C66FF867C}">
                  <a14:compatExt spid="_x0000_s30413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4139" name="Button 11" hidden="1">
              <a:extLst>
                <a:ext uri="{63B3BB69-23CF-44E3-9099-C40C66FF867C}">
                  <a14:compatExt spid="_x0000_s30413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4140" name="Button 12" hidden="1">
              <a:extLst>
                <a:ext uri="{63B3BB69-23CF-44E3-9099-C40C66FF867C}">
                  <a14:compatExt spid="_x0000_s3041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4141" name="Button 13" hidden="1">
              <a:extLst>
                <a:ext uri="{63B3BB69-23CF-44E3-9099-C40C66FF867C}">
                  <a14:compatExt spid="_x0000_s3041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4142" name="Check Box 14" hidden="1">
              <a:extLst>
                <a:ext uri="{63B3BB69-23CF-44E3-9099-C40C66FF867C}">
                  <a14:compatExt spid="_x0000_s304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4145" name="Button 17" hidden="1">
              <a:extLst>
                <a:ext uri="{63B3BB69-23CF-44E3-9099-C40C66FF867C}">
                  <a14:compatExt spid="_x0000_s3041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5153" name="Button 1" hidden="1">
              <a:extLst>
                <a:ext uri="{63B3BB69-23CF-44E3-9099-C40C66FF867C}">
                  <a14:compatExt spid="_x0000_s3051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5154" name="Button 2" hidden="1">
              <a:extLst>
                <a:ext uri="{63B3BB69-23CF-44E3-9099-C40C66FF867C}">
                  <a14:compatExt spid="_x0000_s30515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5155" name="Button 3" hidden="1">
              <a:extLst>
                <a:ext uri="{63B3BB69-23CF-44E3-9099-C40C66FF867C}">
                  <a14:compatExt spid="_x0000_s30515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5156" name="Button 4" hidden="1">
              <a:extLst>
                <a:ext uri="{63B3BB69-23CF-44E3-9099-C40C66FF867C}">
                  <a14:compatExt spid="_x0000_s30515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5157" name="Button 5" hidden="1">
              <a:extLst>
                <a:ext uri="{63B3BB69-23CF-44E3-9099-C40C66FF867C}">
                  <a14:compatExt spid="_x0000_s30515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5158" name="Button 6" hidden="1">
              <a:extLst>
                <a:ext uri="{63B3BB69-23CF-44E3-9099-C40C66FF867C}">
                  <a14:compatExt spid="_x0000_s30515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5159" name="Button 7" hidden="1">
              <a:extLst>
                <a:ext uri="{63B3BB69-23CF-44E3-9099-C40C66FF867C}">
                  <a14:compatExt spid="_x0000_s30515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5160" name="Button 8" hidden="1">
              <a:extLst>
                <a:ext uri="{63B3BB69-23CF-44E3-9099-C40C66FF867C}">
                  <a14:compatExt spid="_x0000_s30516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5161" name="Button 9" hidden="1">
              <a:extLst>
                <a:ext uri="{63B3BB69-23CF-44E3-9099-C40C66FF867C}">
                  <a14:compatExt spid="_x0000_s30516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5162" name="Button 10" hidden="1">
              <a:extLst>
                <a:ext uri="{63B3BB69-23CF-44E3-9099-C40C66FF867C}">
                  <a14:compatExt spid="_x0000_s30516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5163" name="Button 11" hidden="1">
              <a:extLst>
                <a:ext uri="{63B3BB69-23CF-44E3-9099-C40C66FF867C}">
                  <a14:compatExt spid="_x0000_s30516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5164" name="Button 12" hidden="1">
              <a:extLst>
                <a:ext uri="{63B3BB69-23CF-44E3-9099-C40C66FF867C}">
                  <a14:compatExt spid="_x0000_s30516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5165" name="Button 13" hidden="1">
              <a:extLst>
                <a:ext uri="{63B3BB69-23CF-44E3-9099-C40C66FF867C}">
                  <a14:compatExt spid="_x0000_s3051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5166" name="Check Box 14" hidden="1">
              <a:extLst>
                <a:ext uri="{63B3BB69-23CF-44E3-9099-C40C66FF867C}">
                  <a14:compatExt spid="_x0000_s305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5169" name="Button 17" hidden="1">
              <a:extLst>
                <a:ext uri="{63B3BB69-23CF-44E3-9099-C40C66FF867C}">
                  <a14:compatExt spid="_x0000_s30516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306177" name="Button 1" hidden="1">
              <a:extLst>
                <a:ext uri="{63B3BB69-23CF-44E3-9099-C40C66FF867C}">
                  <a14:compatExt spid="_x0000_s3061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306178" name="Button 2" hidden="1">
              <a:extLst>
                <a:ext uri="{63B3BB69-23CF-44E3-9099-C40C66FF867C}">
                  <a14:compatExt spid="_x0000_s3061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306179" name="Button 3" hidden="1">
              <a:extLst>
                <a:ext uri="{63B3BB69-23CF-44E3-9099-C40C66FF867C}">
                  <a14:compatExt spid="_x0000_s3061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306180" name="Button 4" hidden="1">
              <a:extLst>
                <a:ext uri="{63B3BB69-23CF-44E3-9099-C40C66FF867C}">
                  <a14:compatExt spid="_x0000_s30618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306181" name="Button 5" hidden="1">
              <a:extLst>
                <a:ext uri="{63B3BB69-23CF-44E3-9099-C40C66FF867C}">
                  <a14:compatExt spid="_x0000_s3061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306182" name="Button 6" hidden="1">
              <a:extLst>
                <a:ext uri="{63B3BB69-23CF-44E3-9099-C40C66FF867C}">
                  <a14:compatExt spid="_x0000_s3061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306183" name="Button 7" hidden="1">
              <a:extLst>
                <a:ext uri="{63B3BB69-23CF-44E3-9099-C40C66FF867C}">
                  <a14:compatExt spid="_x0000_s3061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306184" name="Button 8" hidden="1">
              <a:extLst>
                <a:ext uri="{63B3BB69-23CF-44E3-9099-C40C66FF867C}">
                  <a14:compatExt spid="_x0000_s3061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306185" name="Button 9" hidden="1">
              <a:extLst>
                <a:ext uri="{63B3BB69-23CF-44E3-9099-C40C66FF867C}">
                  <a14:compatExt spid="_x0000_s3061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306186" name="Button 10" hidden="1">
              <a:extLst>
                <a:ext uri="{63B3BB69-23CF-44E3-9099-C40C66FF867C}">
                  <a14:compatExt spid="_x0000_s3061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306187" name="Button 11" hidden="1">
              <a:extLst>
                <a:ext uri="{63B3BB69-23CF-44E3-9099-C40C66FF867C}">
                  <a14:compatExt spid="_x0000_s30618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306188" name="Button 12" hidden="1">
              <a:extLst>
                <a:ext uri="{63B3BB69-23CF-44E3-9099-C40C66FF867C}">
                  <a14:compatExt spid="_x0000_s30618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306189" name="Button 13" hidden="1">
              <a:extLst>
                <a:ext uri="{63B3BB69-23CF-44E3-9099-C40C66FF867C}">
                  <a14:compatExt spid="_x0000_s3061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306190" name="Check Box 14" hidden="1">
              <a:extLst>
                <a:ext uri="{63B3BB69-23CF-44E3-9099-C40C66FF867C}">
                  <a14:compatExt spid="_x0000_s306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306192" name="Button 16" hidden="1">
              <a:extLst>
                <a:ext uri="{63B3BB69-23CF-44E3-9099-C40C66FF867C}">
                  <a14:compatExt spid="_x0000_s30619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18" Type="http://schemas.openxmlformats.org/officeDocument/2006/relationships/comments" Target="../comments9.xml"/><Relationship Id="rId3" Type="http://schemas.openxmlformats.org/officeDocument/2006/relationships/ctrlProp" Target="../ctrlProps/ctrlProp95.xml"/><Relationship Id="rId7" Type="http://schemas.openxmlformats.org/officeDocument/2006/relationships/ctrlProp" Target="../ctrlProps/ctrlProp99.xml"/><Relationship Id="rId12" Type="http://schemas.openxmlformats.org/officeDocument/2006/relationships/ctrlProp" Target="../ctrlProps/ctrlProp104.xml"/><Relationship Id="rId17" Type="http://schemas.openxmlformats.org/officeDocument/2006/relationships/ctrlProp" Target="../ctrlProps/ctrlProp109.xml"/><Relationship Id="rId2" Type="http://schemas.openxmlformats.org/officeDocument/2006/relationships/vmlDrawing" Target="../drawings/vmlDrawing10.vml"/><Relationship Id="rId16" Type="http://schemas.openxmlformats.org/officeDocument/2006/relationships/ctrlProp" Target="../ctrlProps/ctrlProp108.xml"/><Relationship Id="rId1" Type="http://schemas.openxmlformats.org/officeDocument/2006/relationships/drawing" Target="../drawings/drawing9.xml"/><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5" Type="http://schemas.openxmlformats.org/officeDocument/2006/relationships/ctrlProp" Target="../ctrlProps/ctrlProp10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 Id="rId14" Type="http://schemas.openxmlformats.org/officeDocument/2006/relationships/ctrlProp" Target="../ctrlProps/ctrlProp10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5.xml"/><Relationship Id="rId13" Type="http://schemas.openxmlformats.org/officeDocument/2006/relationships/ctrlProp" Target="../ctrlProps/ctrlProp120.xml"/><Relationship Id="rId18" Type="http://schemas.openxmlformats.org/officeDocument/2006/relationships/comments" Target="../comments10.xml"/><Relationship Id="rId3" Type="http://schemas.openxmlformats.org/officeDocument/2006/relationships/ctrlProp" Target="../ctrlProps/ctrlProp110.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 Type="http://schemas.openxmlformats.org/officeDocument/2006/relationships/vmlDrawing" Target="../drawings/vmlDrawing11.vml"/><Relationship Id="rId16" Type="http://schemas.openxmlformats.org/officeDocument/2006/relationships/ctrlProp" Target="../ctrlProps/ctrlProp123.xml"/><Relationship Id="rId1" Type="http://schemas.openxmlformats.org/officeDocument/2006/relationships/drawing" Target="../drawings/drawing10.xml"/><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5" Type="http://schemas.openxmlformats.org/officeDocument/2006/relationships/ctrlProp" Target="../ctrlProps/ctrlProp122.xml"/><Relationship Id="rId10" Type="http://schemas.openxmlformats.org/officeDocument/2006/relationships/ctrlProp" Target="../ctrlProps/ctrlProp117.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omments" Target="../comments11.xml"/><Relationship Id="rId3" Type="http://schemas.openxmlformats.org/officeDocument/2006/relationships/ctrlProp" Target="../ctrlProps/ctrlProp125.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vmlDrawing" Target="../drawings/vmlDrawing12.vml"/><Relationship Id="rId16" Type="http://schemas.openxmlformats.org/officeDocument/2006/relationships/ctrlProp" Target="../ctrlProps/ctrlProp138.xml"/><Relationship Id="rId1" Type="http://schemas.openxmlformats.org/officeDocument/2006/relationships/drawing" Target="../drawings/drawing11.xml"/><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ctrlProp" Target="../ctrlProps/ctrlProp127.xml"/><Relationship Id="rId15" Type="http://schemas.openxmlformats.org/officeDocument/2006/relationships/ctrlProp" Target="../ctrlProps/ctrlProp137.xml"/><Relationship Id="rId10" Type="http://schemas.openxmlformats.org/officeDocument/2006/relationships/ctrlProp" Target="../ctrlProps/ctrlProp132.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omments" Target="../comments12.xml"/><Relationship Id="rId3" Type="http://schemas.openxmlformats.org/officeDocument/2006/relationships/ctrlProp" Target="../ctrlProps/ctrlProp140.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vmlDrawing" Target="../drawings/vmlDrawing13.vml"/><Relationship Id="rId16" Type="http://schemas.openxmlformats.org/officeDocument/2006/relationships/ctrlProp" Target="../ctrlProps/ctrlProp153.xml"/><Relationship Id="rId1" Type="http://schemas.openxmlformats.org/officeDocument/2006/relationships/drawing" Target="../drawings/drawing12.xml"/><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5" Type="http://schemas.openxmlformats.org/officeDocument/2006/relationships/ctrlProp" Target="../ctrlProps/ctrlProp152.xml"/><Relationship Id="rId10" Type="http://schemas.openxmlformats.org/officeDocument/2006/relationships/ctrlProp" Target="../ctrlProps/ctrlProp147.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0.xml"/><Relationship Id="rId13" Type="http://schemas.openxmlformats.org/officeDocument/2006/relationships/ctrlProp" Target="../ctrlProps/ctrlProp165.xml"/><Relationship Id="rId18" Type="http://schemas.openxmlformats.org/officeDocument/2006/relationships/comments" Target="../comments13.xml"/><Relationship Id="rId3" Type="http://schemas.openxmlformats.org/officeDocument/2006/relationships/ctrlProp" Target="../ctrlProps/ctrlProp155.xml"/><Relationship Id="rId7" Type="http://schemas.openxmlformats.org/officeDocument/2006/relationships/ctrlProp" Target="../ctrlProps/ctrlProp159.xml"/><Relationship Id="rId12" Type="http://schemas.openxmlformats.org/officeDocument/2006/relationships/ctrlProp" Target="../ctrlProps/ctrlProp164.xml"/><Relationship Id="rId17" Type="http://schemas.openxmlformats.org/officeDocument/2006/relationships/ctrlProp" Target="../ctrlProps/ctrlProp169.xml"/><Relationship Id="rId2" Type="http://schemas.openxmlformats.org/officeDocument/2006/relationships/vmlDrawing" Target="../drawings/vmlDrawing14.vml"/><Relationship Id="rId16" Type="http://schemas.openxmlformats.org/officeDocument/2006/relationships/ctrlProp" Target="../ctrlProps/ctrlProp168.xml"/><Relationship Id="rId1" Type="http://schemas.openxmlformats.org/officeDocument/2006/relationships/drawing" Target="../drawings/drawing13.xml"/><Relationship Id="rId6" Type="http://schemas.openxmlformats.org/officeDocument/2006/relationships/ctrlProp" Target="../ctrlProps/ctrlProp158.xml"/><Relationship Id="rId11" Type="http://schemas.openxmlformats.org/officeDocument/2006/relationships/ctrlProp" Target="../ctrlProps/ctrlProp163.xml"/><Relationship Id="rId5" Type="http://schemas.openxmlformats.org/officeDocument/2006/relationships/ctrlProp" Target="../ctrlProps/ctrlProp157.xml"/><Relationship Id="rId15" Type="http://schemas.openxmlformats.org/officeDocument/2006/relationships/ctrlProp" Target="../ctrlProps/ctrlProp167.xml"/><Relationship Id="rId10" Type="http://schemas.openxmlformats.org/officeDocument/2006/relationships/ctrlProp" Target="../ctrlProps/ctrlProp162.xml"/><Relationship Id="rId4" Type="http://schemas.openxmlformats.org/officeDocument/2006/relationships/ctrlProp" Target="../ctrlProps/ctrlProp156.xml"/><Relationship Id="rId9" Type="http://schemas.openxmlformats.org/officeDocument/2006/relationships/ctrlProp" Target="../ctrlProps/ctrlProp161.xml"/><Relationship Id="rId14" Type="http://schemas.openxmlformats.org/officeDocument/2006/relationships/ctrlProp" Target="../ctrlProps/ctrlProp16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omments" Target="../comments14.xml"/><Relationship Id="rId3" Type="http://schemas.openxmlformats.org/officeDocument/2006/relationships/ctrlProp" Target="../ctrlProps/ctrlProp170.x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 Type="http://schemas.openxmlformats.org/officeDocument/2006/relationships/vmlDrawing" Target="../drawings/vmlDrawing15.vml"/><Relationship Id="rId16" Type="http://schemas.openxmlformats.org/officeDocument/2006/relationships/ctrlProp" Target="../ctrlProps/ctrlProp183.xml"/><Relationship Id="rId1" Type="http://schemas.openxmlformats.org/officeDocument/2006/relationships/drawing" Target="../drawings/drawing14.xml"/><Relationship Id="rId6" Type="http://schemas.openxmlformats.org/officeDocument/2006/relationships/ctrlProp" Target="../ctrlProps/ctrlProp173.xml"/><Relationship Id="rId11" Type="http://schemas.openxmlformats.org/officeDocument/2006/relationships/ctrlProp" Target="../ctrlProps/ctrlProp178.xml"/><Relationship Id="rId5" Type="http://schemas.openxmlformats.org/officeDocument/2006/relationships/ctrlProp" Target="../ctrlProps/ctrlProp172.xml"/><Relationship Id="rId15" Type="http://schemas.openxmlformats.org/officeDocument/2006/relationships/ctrlProp" Target="../ctrlProps/ctrlProp182.xml"/><Relationship Id="rId10" Type="http://schemas.openxmlformats.org/officeDocument/2006/relationships/ctrlProp" Target="../ctrlProps/ctrlProp177.xml"/><Relationship Id="rId4" Type="http://schemas.openxmlformats.org/officeDocument/2006/relationships/ctrlProp" Target="../ctrlProps/ctrlProp171.xml"/><Relationship Id="rId9" Type="http://schemas.openxmlformats.org/officeDocument/2006/relationships/ctrlProp" Target="../ctrlProps/ctrlProp176.xml"/><Relationship Id="rId14" Type="http://schemas.openxmlformats.org/officeDocument/2006/relationships/ctrlProp" Target="../ctrlProps/ctrlProp18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18" Type="http://schemas.openxmlformats.org/officeDocument/2006/relationships/comments" Target="../comments15.xml"/><Relationship Id="rId3" Type="http://schemas.openxmlformats.org/officeDocument/2006/relationships/ctrlProp" Target="../ctrlProps/ctrlProp185.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 Type="http://schemas.openxmlformats.org/officeDocument/2006/relationships/vmlDrawing" Target="../drawings/vmlDrawing16.vml"/><Relationship Id="rId16" Type="http://schemas.openxmlformats.org/officeDocument/2006/relationships/ctrlProp" Target="../ctrlProps/ctrlProp198.xml"/><Relationship Id="rId1" Type="http://schemas.openxmlformats.org/officeDocument/2006/relationships/drawing" Target="../drawings/drawing15.xml"/><Relationship Id="rId6" Type="http://schemas.openxmlformats.org/officeDocument/2006/relationships/ctrlProp" Target="../ctrlProps/ctrlProp188.xml"/><Relationship Id="rId11" Type="http://schemas.openxmlformats.org/officeDocument/2006/relationships/ctrlProp" Target="../ctrlProps/ctrlProp193.xml"/><Relationship Id="rId5" Type="http://schemas.openxmlformats.org/officeDocument/2006/relationships/ctrlProp" Target="../ctrlProps/ctrlProp187.xml"/><Relationship Id="rId15" Type="http://schemas.openxmlformats.org/officeDocument/2006/relationships/ctrlProp" Target="../ctrlProps/ctrlProp197.xml"/><Relationship Id="rId10" Type="http://schemas.openxmlformats.org/officeDocument/2006/relationships/ctrlProp" Target="../ctrlProps/ctrlProp192.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omments" Target="../comments16.xml"/><Relationship Id="rId3" Type="http://schemas.openxmlformats.org/officeDocument/2006/relationships/ctrlProp" Target="../ctrlProps/ctrlProp200.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 Type="http://schemas.openxmlformats.org/officeDocument/2006/relationships/vmlDrawing" Target="../drawings/vmlDrawing17.vml"/><Relationship Id="rId16" Type="http://schemas.openxmlformats.org/officeDocument/2006/relationships/ctrlProp" Target="../ctrlProps/ctrlProp213.xml"/><Relationship Id="rId1" Type="http://schemas.openxmlformats.org/officeDocument/2006/relationships/drawing" Target="../drawings/drawing16.xml"/><Relationship Id="rId6" Type="http://schemas.openxmlformats.org/officeDocument/2006/relationships/ctrlProp" Target="../ctrlProps/ctrlProp203.xml"/><Relationship Id="rId11" Type="http://schemas.openxmlformats.org/officeDocument/2006/relationships/ctrlProp" Target="../ctrlProps/ctrlProp208.xml"/><Relationship Id="rId5" Type="http://schemas.openxmlformats.org/officeDocument/2006/relationships/ctrlProp" Target="../ctrlProps/ctrlProp202.xml"/><Relationship Id="rId15" Type="http://schemas.openxmlformats.org/officeDocument/2006/relationships/ctrlProp" Target="../ctrlProps/ctrlProp212.xml"/><Relationship Id="rId10" Type="http://schemas.openxmlformats.org/officeDocument/2006/relationships/ctrlProp" Target="../ctrlProps/ctrlProp207.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18" Type="http://schemas.openxmlformats.org/officeDocument/2006/relationships/comments" Target="../comments17.xml"/><Relationship Id="rId3" Type="http://schemas.openxmlformats.org/officeDocument/2006/relationships/ctrlProp" Target="../ctrlProps/ctrlProp215.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 Type="http://schemas.openxmlformats.org/officeDocument/2006/relationships/vmlDrawing" Target="../drawings/vmlDrawing18.vml"/><Relationship Id="rId16" Type="http://schemas.openxmlformats.org/officeDocument/2006/relationships/ctrlProp" Target="../ctrlProps/ctrlProp228.xml"/><Relationship Id="rId1" Type="http://schemas.openxmlformats.org/officeDocument/2006/relationships/drawing" Target="../drawings/drawing17.xml"/><Relationship Id="rId6" Type="http://schemas.openxmlformats.org/officeDocument/2006/relationships/ctrlProp" Target="../ctrlProps/ctrlProp218.xml"/><Relationship Id="rId11" Type="http://schemas.openxmlformats.org/officeDocument/2006/relationships/ctrlProp" Target="../ctrlProps/ctrlProp223.xml"/><Relationship Id="rId5" Type="http://schemas.openxmlformats.org/officeDocument/2006/relationships/ctrlProp" Target="../ctrlProps/ctrlProp217.xml"/><Relationship Id="rId15" Type="http://schemas.openxmlformats.org/officeDocument/2006/relationships/ctrlProp" Target="../ctrlProps/ctrlProp227.xml"/><Relationship Id="rId10" Type="http://schemas.openxmlformats.org/officeDocument/2006/relationships/ctrlProp" Target="../ctrlProps/ctrlProp222.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35.xml"/><Relationship Id="rId13" Type="http://schemas.openxmlformats.org/officeDocument/2006/relationships/ctrlProp" Target="../ctrlProps/ctrlProp240.xml"/><Relationship Id="rId18" Type="http://schemas.openxmlformats.org/officeDocument/2006/relationships/comments" Target="../comments18.xml"/><Relationship Id="rId3" Type="http://schemas.openxmlformats.org/officeDocument/2006/relationships/ctrlProp" Target="../ctrlProps/ctrlProp230.xml"/><Relationship Id="rId7" Type="http://schemas.openxmlformats.org/officeDocument/2006/relationships/ctrlProp" Target="../ctrlProps/ctrlProp234.xml"/><Relationship Id="rId12" Type="http://schemas.openxmlformats.org/officeDocument/2006/relationships/ctrlProp" Target="../ctrlProps/ctrlProp239.xml"/><Relationship Id="rId17" Type="http://schemas.openxmlformats.org/officeDocument/2006/relationships/ctrlProp" Target="../ctrlProps/ctrlProp244.xml"/><Relationship Id="rId2" Type="http://schemas.openxmlformats.org/officeDocument/2006/relationships/vmlDrawing" Target="../drawings/vmlDrawing19.vml"/><Relationship Id="rId16" Type="http://schemas.openxmlformats.org/officeDocument/2006/relationships/ctrlProp" Target="../ctrlProps/ctrlProp243.xml"/><Relationship Id="rId1" Type="http://schemas.openxmlformats.org/officeDocument/2006/relationships/drawing" Target="../drawings/drawing18.xml"/><Relationship Id="rId6" Type="http://schemas.openxmlformats.org/officeDocument/2006/relationships/ctrlProp" Target="../ctrlProps/ctrlProp233.xml"/><Relationship Id="rId11" Type="http://schemas.openxmlformats.org/officeDocument/2006/relationships/ctrlProp" Target="../ctrlProps/ctrlProp238.xml"/><Relationship Id="rId5" Type="http://schemas.openxmlformats.org/officeDocument/2006/relationships/ctrlProp" Target="../ctrlProps/ctrlProp232.xml"/><Relationship Id="rId15" Type="http://schemas.openxmlformats.org/officeDocument/2006/relationships/ctrlProp" Target="../ctrlProps/ctrlProp242.xml"/><Relationship Id="rId10" Type="http://schemas.openxmlformats.org/officeDocument/2006/relationships/ctrlProp" Target="../ctrlProps/ctrlProp237.xml"/><Relationship Id="rId4" Type="http://schemas.openxmlformats.org/officeDocument/2006/relationships/ctrlProp" Target="../ctrlProps/ctrlProp231.xml"/><Relationship Id="rId9" Type="http://schemas.openxmlformats.org/officeDocument/2006/relationships/ctrlProp" Target="../ctrlProps/ctrlProp236.xml"/><Relationship Id="rId14" Type="http://schemas.openxmlformats.org/officeDocument/2006/relationships/ctrlProp" Target="../ctrlProps/ctrlProp24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50.xml"/><Relationship Id="rId13" Type="http://schemas.openxmlformats.org/officeDocument/2006/relationships/ctrlProp" Target="../ctrlProps/ctrlProp255.xml"/><Relationship Id="rId18" Type="http://schemas.openxmlformats.org/officeDocument/2006/relationships/comments" Target="../comments19.xml"/><Relationship Id="rId3" Type="http://schemas.openxmlformats.org/officeDocument/2006/relationships/ctrlProp" Target="../ctrlProps/ctrlProp245.xml"/><Relationship Id="rId7" Type="http://schemas.openxmlformats.org/officeDocument/2006/relationships/ctrlProp" Target="../ctrlProps/ctrlProp249.xml"/><Relationship Id="rId12" Type="http://schemas.openxmlformats.org/officeDocument/2006/relationships/ctrlProp" Target="../ctrlProps/ctrlProp254.xml"/><Relationship Id="rId17" Type="http://schemas.openxmlformats.org/officeDocument/2006/relationships/ctrlProp" Target="../ctrlProps/ctrlProp259.xml"/><Relationship Id="rId2" Type="http://schemas.openxmlformats.org/officeDocument/2006/relationships/vmlDrawing" Target="../drawings/vmlDrawing20.vml"/><Relationship Id="rId16" Type="http://schemas.openxmlformats.org/officeDocument/2006/relationships/ctrlProp" Target="../ctrlProps/ctrlProp258.xml"/><Relationship Id="rId1" Type="http://schemas.openxmlformats.org/officeDocument/2006/relationships/drawing" Target="../drawings/drawing19.xml"/><Relationship Id="rId6" Type="http://schemas.openxmlformats.org/officeDocument/2006/relationships/ctrlProp" Target="../ctrlProps/ctrlProp248.xml"/><Relationship Id="rId11" Type="http://schemas.openxmlformats.org/officeDocument/2006/relationships/ctrlProp" Target="../ctrlProps/ctrlProp253.xml"/><Relationship Id="rId5" Type="http://schemas.openxmlformats.org/officeDocument/2006/relationships/ctrlProp" Target="../ctrlProps/ctrlProp247.xml"/><Relationship Id="rId15" Type="http://schemas.openxmlformats.org/officeDocument/2006/relationships/ctrlProp" Target="../ctrlProps/ctrlProp257.xml"/><Relationship Id="rId10" Type="http://schemas.openxmlformats.org/officeDocument/2006/relationships/ctrlProp" Target="../ctrlProps/ctrlProp252.xml"/><Relationship Id="rId4" Type="http://schemas.openxmlformats.org/officeDocument/2006/relationships/ctrlProp" Target="../ctrlProps/ctrlProp246.xml"/><Relationship Id="rId9" Type="http://schemas.openxmlformats.org/officeDocument/2006/relationships/ctrlProp" Target="../ctrlProps/ctrlProp251.xml"/><Relationship Id="rId14" Type="http://schemas.openxmlformats.org/officeDocument/2006/relationships/ctrlProp" Target="../ctrlProps/ctrlProp25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65.xml"/><Relationship Id="rId13" Type="http://schemas.openxmlformats.org/officeDocument/2006/relationships/ctrlProp" Target="../ctrlProps/ctrlProp270.xml"/><Relationship Id="rId18" Type="http://schemas.openxmlformats.org/officeDocument/2006/relationships/comments" Target="../comments20.xml"/><Relationship Id="rId3" Type="http://schemas.openxmlformats.org/officeDocument/2006/relationships/ctrlProp" Target="../ctrlProps/ctrlProp260.xml"/><Relationship Id="rId7" Type="http://schemas.openxmlformats.org/officeDocument/2006/relationships/ctrlProp" Target="../ctrlProps/ctrlProp264.xml"/><Relationship Id="rId12" Type="http://schemas.openxmlformats.org/officeDocument/2006/relationships/ctrlProp" Target="../ctrlProps/ctrlProp269.xml"/><Relationship Id="rId17" Type="http://schemas.openxmlformats.org/officeDocument/2006/relationships/ctrlProp" Target="../ctrlProps/ctrlProp274.xml"/><Relationship Id="rId2" Type="http://schemas.openxmlformats.org/officeDocument/2006/relationships/vmlDrawing" Target="../drawings/vmlDrawing21.vml"/><Relationship Id="rId16" Type="http://schemas.openxmlformats.org/officeDocument/2006/relationships/ctrlProp" Target="../ctrlProps/ctrlProp273.xml"/><Relationship Id="rId1" Type="http://schemas.openxmlformats.org/officeDocument/2006/relationships/drawing" Target="../drawings/drawing20.xml"/><Relationship Id="rId6" Type="http://schemas.openxmlformats.org/officeDocument/2006/relationships/ctrlProp" Target="../ctrlProps/ctrlProp263.xml"/><Relationship Id="rId11" Type="http://schemas.openxmlformats.org/officeDocument/2006/relationships/ctrlProp" Target="../ctrlProps/ctrlProp268.xml"/><Relationship Id="rId5" Type="http://schemas.openxmlformats.org/officeDocument/2006/relationships/ctrlProp" Target="../ctrlProps/ctrlProp262.xml"/><Relationship Id="rId15" Type="http://schemas.openxmlformats.org/officeDocument/2006/relationships/ctrlProp" Target="../ctrlProps/ctrlProp272.xml"/><Relationship Id="rId10" Type="http://schemas.openxmlformats.org/officeDocument/2006/relationships/ctrlProp" Target="../ctrlProps/ctrlProp267.xml"/><Relationship Id="rId4" Type="http://schemas.openxmlformats.org/officeDocument/2006/relationships/ctrlProp" Target="../ctrlProps/ctrlProp261.xml"/><Relationship Id="rId9" Type="http://schemas.openxmlformats.org/officeDocument/2006/relationships/ctrlProp" Target="../ctrlProps/ctrlProp266.xml"/><Relationship Id="rId14" Type="http://schemas.openxmlformats.org/officeDocument/2006/relationships/ctrlProp" Target="../ctrlProps/ctrlProp27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80.xml"/><Relationship Id="rId13" Type="http://schemas.openxmlformats.org/officeDocument/2006/relationships/ctrlProp" Target="../ctrlProps/ctrlProp285.xml"/><Relationship Id="rId18" Type="http://schemas.openxmlformats.org/officeDocument/2006/relationships/comments" Target="../comments21.xml"/><Relationship Id="rId3" Type="http://schemas.openxmlformats.org/officeDocument/2006/relationships/ctrlProp" Target="../ctrlProps/ctrlProp275.xml"/><Relationship Id="rId7" Type="http://schemas.openxmlformats.org/officeDocument/2006/relationships/ctrlProp" Target="../ctrlProps/ctrlProp279.xml"/><Relationship Id="rId12" Type="http://schemas.openxmlformats.org/officeDocument/2006/relationships/ctrlProp" Target="../ctrlProps/ctrlProp284.xml"/><Relationship Id="rId17" Type="http://schemas.openxmlformats.org/officeDocument/2006/relationships/ctrlProp" Target="../ctrlProps/ctrlProp289.xml"/><Relationship Id="rId2" Type="http://schemas.openxmlformats.org/officeDocument/2006/relationships/vmlDrawing" Target="../drawings/vmlDrawing22.vml"/><Relationship Id="rId16" Type="http://schemas.openxmlformats.org/officeDocument/2006/relationships/ctrlProp" Target="../ctrlProps/ctrlProp288.xml"/><Relationship Id="rId1" Type="http://schemas.openxmlformats.org/officeDocument/2006/relationships/drawing" Target="../drawings/drawing21.xml"/><Relationship Id="rId6" Type="http://schemas.openxmlformats.org/officeDocument/2006/relationships/ctrlProp" Target="../ctrlProps/ctrlProp278.xml"/><Relationship Id="rId11" Type="http://schemas.openxmlformats.org/officeDocument/2006/relationships/ctrlProp" Target="../ctrlProps/ctrlProp283.xml"/><Relationship Id="rId5" Type="http://schemas.openxmlformats.org/officeDocument/2006/relationships/ctrlProp" Target="../ctrlProps/ctrlProp277.xml"/><Relationship Id="rId15" Type="http://schemas.openxmlformats.org/officeDocument/2006/relationships/ctrlProp" Target="../ctrlProps/ctrlProp287.xml"/><Relationship Id="rId10" Type="http://schemas.openxmlformats.org/officeDocument/2006/relationships/ctrlProp" Target="../ctrlProps/ctrlProp282.xml"/><Relationship Id="rId4" Type="http://schemas.openxmlformats.org/officeDocument/2006/relationships/ctrlProp" Target="../ctrlProps/ctrlProp276.xml"/><Relationship Id="rId9" Type="http://schemas.openxmlformats.org/officeDocument/2006/relationships/ctrlProp" Target="../ctrlProps/ctrlProp281.xml"/><Relationship Id="rId14" Type="http://schemas.openxmlformats.org/officeDocument/2006/relationships/ctrlProp" Target="../ctrlProps/ctrlProp28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18" Type="http://schemas.openxmlformats.org/officeDocument/2006/relationships/comments" Target="../comments22.xml"/><Relationship Id="rId3" Type="http://schemas.openxmlformats.org/officeDocument/2006/relationships/ctrlProp" Target="../ctrlProps/ctrlProp290.xml"/><Relationship Id="rId7" Type="http://schemas.openxmlformats.org/officeDocument/2006/relationships/ctrlProp" Target="../ctrlProps/ctrlProp294.xml"/><Relationship Id="rId12" Type="http://schemas.openxmlformats.org/officeDocument/2006/relationships/ctrlProp" Target="../ctrlProps/ctrlProp299.xml"/><Relationship Id="rId17" Type="http://schemas.openxmlformats.org/officeDocument/2006/relationships/ctrlProp" Target="../ctrlProps/ctrlProp304.xml"/><Relationship Id="rId2" Type="http://schemas.openxmlformats.org/officeDocument/2006/relationships/vmlDrawing" Target="../drawings/vmlDrawing23.vml"/><Relationship Id="rId16" Type="http://schemas.openxmlformats.org/officeDocument/2006/relationships/ctrlProp" Target="../ctrlProps/ctrlProp303.xml"/><Relationship Id="rId1" Type="http://schemas.openxmlformats.org/officeDocument/2006/relationships/drawing" Target="../drawings/drawing22.xml"/><Relationship Id="rId6" Type="http://schemas.openxmlformats.org/officeDocument/2006/relationships/ctrlProp" Target="../ctrlProps/ctrlProp293.xml"/><Relationship Id="rId11" Type="http://schemas.openxmlformats.org/officeDocument/2006/relationships/ctrlProp" Target="../ctrlProps/ctrlProp298.xml"/><Relationship Id="rId5" Type="http://schemas.openxmlformats.org/officeDocument/2006/relationships/ctrlProp" Target="../ctrlProps/ctrlProp292.xml"/><Relationship Id="rId15" Type="http://schemas.openxmlformats.org/officeDocument/2006/relationships/ctrlProp" Target="../ctrlProps/ctrlProp302.xml"/><Relationship Id="rId10" Type="http://schemas.openxmlformats.org/officeDocument/2006/relationships/ctrlProp" Target="../ctrlProps/ctrlProp297.xml"/><Relationship Id="rId4" Type="http://schemas.openxmlformats.org/officeDocument/2006/relationships/ctrlProp" Target="../ctrlProps/ctrlProp291.xml"/><Relationship Id="rId9" Type="http://schemas.openxmlformats.org/officeDocument/2006/relationships/ctrlProp" Target="../ctrlProps/ctrlProp296.xml"/><Relationship Id="rId14" Type="http://schemas.openxmlformats.org/officeDocument/2006/relationships/ctrlProp" Target="../ctrlProps/ctrlProp30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10.xml"/><Relationship Id="rId13" Type="http://schemas.openxmlformats.org/officeDocument/2006/relationships/ctrlProp" Target="../ctrlProps/ctrlProp315.xml"/><Relationship Id="rId18" Type="http://schemas.openxmlformats.org/officeDocument/2006/relationships/comments" Target="../comments23.xml"/><Relationship Id="rId3" Type="http://schemas.openxmlformats.org/officeDocument/2006/relationships/ctrlProp" Target="../ctrlProps/ctrlProp305.xml"/><Relationship Id="rId7" Type="http://schemas.openxmlformats.org/officeDocument/2006/relationships/ctrlProp" Target="../ctrlProps/ctrlProp309.xml"/><Relationship Id="rId12" Type="http://schemas.openxmlformats.org/officeDocument/2006/relationships/ctrlProp" Target="../ctrlProps/ctrlProp314.xml"/><Relationship Id="rId17" Type="http://schemas.openxmlformats.org/officeDocument/2006/relationships/ctrlProp" Target="../ctrlProps/ctrlProp319.xml"/><Relationship Id="rId2" Type="http://schemas.openxmlformats.org/officeDocument/2006/relationships/vmlDrawing" Target="../drawings/vmlDrawing24.vml"/><Relationship Id="rId16" Type="http://schemas.openxmlformats.org/officeDocument/2006/relationships/ctrlProp" Target="../ctrlProps/ctrlProp318.xml"/><Relationship Id="rId1" Type="http://schemas.openxmlformats.org/officeDocument/2006/relationships/drawing" Target="../drawings/drawing23.xml"/><Relationship Id="rId6" Type="http://schemas.openxmlformats.org/officeDocument/2006/relationships/ctrlProp" Target="../ctrlProps/ctrlProp308.xml"/><Relationship Id="rId11" Type="http://schemas.openxmlformats.org/officeDocument/2006/relationships/ctrlProp" Target="../ctrlProps/ctrlProp313.xml"/><Relationship Id="rId5" Type="http://schemas.openxmlformats.org/officeDocument/2006/relationships/ctrlProp" Target="../ctrlProps/ctrlProp307.xml"/><Relationship Id="rId15" Type="http://schemas.openxmlformats.org/officeDocument/2006/relationships/ctrlProp" Target="../ctrlProps/ctrlProp317.xml"/><Relationship Id="rId10" Type="http://schemas.openxmlformats.org/officeDocument/2006/relationships/ctrlProp" Target="../ctrlProps/ctrlProp312.xml"/><Relationship Id="rId4" Type="http://schemas.openxmlformats.org/officeDocument/2006/relationships/ctrlProp" Target="../ctrlProps/ctrlProp306.xml"/><Relationship Id="rId9" Type="http://schemas.openxmlformats.org/officeDocument/2006/relationships/ctrlProp" Target="../ctrlProps/ctrlProp311.xml"/><Relationship Id="rId14" Type="http://schemas.openxmlformats.org/officeDocument/2006/relationships/ctrlProp" Target="../ctrlProps/ctrlProp31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omments" Target="../comments24.xml"/><Relationship Id="rId3" Type="http://schemas.openxmlformats.org/officeDocument/2006/relationships/ctrlProp" Target="../ctrlProps/ctrlProp320.xml"/><Relationship Id="rId7" Type="http://schemas.openxmlformats.org/officeDocument/2006/relationships/ctrlProp" Target="../ctrlProps/ctrlProp324.x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vmlDrawing" Target="../drawings/vmlDrawing25.vml"/><Relationship Id="rId16" Type="http://schemas.openxmlformats.org/officeDocument/2006/relationships/ctrlProp" Target="../ctrlProps/ctrlProp333.xml"/><Relationship Id="rId1" Type="http://schemas.openxmlformats.org/officeDocument/2006/relationships/drawing" Target="../drawings/drawing24.xml"/><Relationship Id="rId6" Type="http://schemas.openxmlformats.org/officeDocument/2006/relationships/ctrlProp" Target="../ctrlProps/ctrlProp323.xml"/><Relationship Id="rId11" Type="http://schemas.openxmlformats.org/officeDocument/2006/relationships/ctrlProp" Target="../ctrlProps/ctrlProp328.xml"/><Relationship Id="rId5" Type="http://schemas.openxmlformats.org/officeDocument/2006/relationships/ctrlProp" Target="../ctrlProps/ctrlProp322.xml"/><Relationship Id="rId15" Type="http://schemas.openxmlformats.org/officeDocument/2006/relationships/ctrlProp" Target="../ctrlProps/ctrlProp332.xml"/><Relationship Id="rId10" Type="http://schemas.openxmlformats.org/officeDocument/2006/relationships/ctrlProp" Target="../ctrlProps/ctrlProp327.xml"/><Relationship Id="rId4" Type="http://schemas.openxmlformats.org/officeDocument/2006/relationships/ctrlProp" Target="../ctrlProps/ctrlProp321.xml"/><Relationship Id="rId9" Type="http://schemas.openxmlformats.org/officeDocument/2006/relationships/ctrlProp" Target="../ctrlProps/ctrlProp326.xml"/><Relationship Id="rId14" Type="http://schemas.openxmlformats.org/officeDocument/2006/relationships/ctrlProp" Target="../ctrlProps/ctrlProp33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18" Type="http://schemas.openxmlformats.org/officeDocument/2006/relationships/comments" Target="../comments25.xml"/><Relationship Id="rId3" Type="http://schemas.openxmlformats.org/officeDocument/2006/relationships/ctrlProp" Target="../ctrlProps/ctrlProp335.xml"/><Relationship Id="rId7" Type="http://schemas.openxmlformats.org/officeDocument/2006/relationships/ctrlProp" Target="../ctrlProps/ctrlProp339.xml"/><Relationship Id="rId12" Type="http://schemas.openxmlformats.org/officeDocument/2006/relationships/ctrlProp" Target="../ctrlProps/ctrlProp344.xml"/><Relationship Id="rId17" Type="http://schemas.openxmlformats.org/officeDocument/2006/relationships/ctrlProp" Target="../ctrlProps/ctrlProp349.xml"/><Relationship Id="rId2" Type="http://schemas.openxmlformats.org/officeDocument/2006/relationships/vmlDrawing" Target="../drawings/vmlDrawing26.vml"/><Relationship Id="rId16" Type="http://schemas.openxmlformats.org/officeDocument/2006/relationships/ctrlProp" Target="../ctrlProps/ctrlProp348.xml"/><Relationship Id="rId1" Type="http://schemas.openxmlformats.org/officeDocument/2006/relationships/drawing" Target="../drawings/drawing25.xml"/><Relationship Id="rId6" Type="http://schemas.openxmlformats.org/officeDocument/2006/relationships/ctrlProp" Target="../ctrlProps/ctrlProp338.xml"/><Relationship Id="rId11" Type="http://schemas.openxmlformats.org/officeDocument/2006/relationships/ctrlProp" Target="../ctrlProps/ctrlProp343.xml"/><Relationship Id="rId5" Type="http://schemas.openxmlformats.org/officeDocument/2006/relationships/ctrlProp" Target="../ctrlProps/ctrlProp337.xml"/><Relationship Id="rId15" Type="http://schemas.openxmlformats.org/officeDocument/2006/relationships/ctrlProp" Target="../ctrlProps/ctrlProp347.xml"/><Relationship Id="rId10" Type="http://schemas.openxmlformats.org/officeDocument/2006/relationships/ctrlProp" Target="../ctrlProps/ctrlProp342.xml"/><Relationship Id="rId4" Type="http://schemas.openxmlformats.org/officeDocument/2006/relationships/ctrlProp" Target="../ctrlProps/ctrlProp336.xml"/><Relationship Id="rId9" Type="http://schemas.openxmlformats.org/officeDocument/2006/relationships/ctrlProp" Target="../ctrlProps/ctrlProp341.xml"/><Relationship Id="rId14" Type="http://schemas.openxmlformats.org/officeDocument/2006/relationships/ctrlProp" Target="../ctrlProps/ctrlProp34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18" Type="http://schemas.openxmlformats.org/officeDocument/2006/relationships/comments" Target="../comments26.xml"/><Relationship Id="rId3" Type="http://schemas.openxmlformats.org/officeDocument/2006/relationships/ctrlProp" Target="../ctrlProps/ctrlProp350.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 Type="http://schemas.openxmlformats.org/officeDocument/2006/relationships/vmlDrawing" Target="../drawings/vmlDrawing27.vml"/><Relationship Id="rId16" Type="http://schemas.openxmlformats.org/officeDocument/2006/relationships/ctrlProp" Target="../ctrlProps/ctrlProp363.xml"/><Relationship Id="rId1" Type="http://schemas.openxmlformats.org/officeDocument/2006/relationships/drawing" Target="../drawings/drawing26.xml"/><Relationship Id="rId6" Type="http://schemas.openxmlformats.org/officeDocument/2006/relationships/ctrlProp" Target="../ctrlProps/ctrlProp353.xml"/><Relationship Id="rId11" Type="http://schemas.openxmlformats.org/officeDocument/2006/relationships/ctrlProp" Target="../ctrlProps/ctrlProp358.xml"/><Relationship Id="rId5" Type="http://schemas.openxmlformats.org/officeDocument/2006/relationships/ctrlProp" Target="../ctrlProps/ctrlProp352.xml"/><Relationship Id="rId15" Type="http://schemas.openxmlformats.org/officeDocument/2006/relationships/ctrlProp" Target="../ctrlProps/ctrlProp362.xml"/><Relationship Id="rId10" Type="http://schemas.openxmlformats.org/officeDocument/2006/relationships/ctrlProp" Target="../ctrlProps/ctrlProp357.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18" Type="http://schemas.openxmlformats.org/officeDocument/2006/relationships/comments" Target="../comments27.xml"/><Relationship Id="rId3" Type="http://schemas.openxmlformats.org/officeDocument/2006/relationships/ctrlProp" Target="../ctrlProps/ctrlProp365.xml"/><Relationship Id="rId7" Type="http://schemas.openxmlformats.org/officeDocument/2006/relationships/ctrlProp" Target="../ctrlProps/ctrlProp369.xml"/><Relationship Id="rId12" Type="http://schemas.openxmlformats.org/officeDocument/2006/relationships/ctrlProp" Target="../ctrlProps/ctrlProp374.xml"/><Relationship Id="rId17" Type="http://schemas.openxmlformats.org/officeDocument/2006/relationships/ctrlProp" Target="../ctrlProps/ctrlProp379.xml"/><Relationship Id="rId2" Type="http://schemas.openxmlformats.org/officeDocument/2006/relationships/vmlDrawing" Target="../drawings/vmlDrawing28.vml"/><Relationship Id="rId16" Type="http://schemas.openxmlformats.org/officeDocument/2006/relationships/ctrlProp" Target="../ctrlProps/ctrlProp378.xml"/><Relationship Id="rId1" Type="http://schemas.openxmlformats.org/officeDocument/2006/relationships/drawing" Target="../drawings/drawing27.xml"/><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trlProp" Target="../ctrlProps/ctrlProp377.xml"/><Relationship Id="rId10" Type="http://schemas.openxmlformats.org/officeDocument/2006/relationships/ctrlProp" Target="../ctrlProps/ctrlProp372.xml"/><Relationship Id="rId4" Type="http://schemas.openxmlformats.org/officeDocument/2006/relationships/ctrlProp" Target="../ctrlProps/ctrlProp366.x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18" Type="http://schemas.openxmlformats.org/officeDocument/2006/relationships/comments" Target="../comments28.xml"/><Relationship Id="rId3" Type="http://schemas.openxmlformats.org/officeDocument/2006/relationships/ctrlProp" Target="../ctrlProps/ctrlProp380.xml"/><Relationship Id="rId7" Type="http://schemas.openxmlformats.org/officeDocument/2006/relationships/ctrlProp" Target="../ctrlProps/ctrlProp384.xml"/><Relationship Id="rId12" Type="http://schemas.openxmlformats.org/officeDocument/2006/relationships/ctrlProp" Target="../ctrlProps/ctrlProp389.xml"/><Relationship Id="rId17" Type="http://schemas.openxmlformats.org/officeDocument/2006/relationships/ctrlProp" Target="../ctrlProps/ctrlProp394.xml"/><Relationship Id="rId2" Type="http://schemas.openxmlformats.org/officeDocument/2006/relationships/vmlDrawing" Target="../drawings/vmlDrawing29.vml"/><Relationship Id="rId16" Type="http://schemas.openxmlformats.org/officeDocument/2006/relationships/ctrlProp" Target="../ctrlProps/ctrlProp393.xml"/><Relationship Id="rId1" Type="http://schemas.openxmlformats.org/officeDocument/2006/relationships/drawing" Target="../drawings/drawing28.xml"/><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5" Type="http://schemas.openxmlformats.org/officeDocument/2006/relationships/ctrlProp" Target="../ctrlProps/ctrlProp392.xml"/><Relationship Id="rId10" Type="http://schemas.openxmlformats.org/officeDocument/2006/relationships/ctrlProp" Target="../ctrlProps/ctrlProp387.xml"/><Relationship Id="rId4" Type="http://schemas.openxmlformats.org/officeDocument/2006/relationships/ctrlProp" Target="../ctrlProps/ctrlProp381.xml"/><Relationship Id="rId9" Type="http://schemas.openxmlformats.org/officeDocument/2006/relationships/ctrlProp" Target="../ctrlProps/ctrlProp386.xml"/><Relationship Id="rId14" Type="http://schemas.openxmlformats.org/officeDocument/2006/relationships/ctrlProp" Target="../ctrlProps/ctrlProp39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3.vml"/><Relationship Id="rId1" Type="http://schemas.openxmlformats.org/officeDocument/2006/relationships/drawing" Target="../drawings/drawing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00.xml"/><Relationship Id="rId13" Type="http://schemas.openxmlformats.org/officeDocument/2006/relationships/ctrlProp" Target="../ctrlProps/ctrlProp405.xml"/><Relationship Id="rId18" Type="http://schemas.openxmlformats.org/officeDocument/2006/relationships/comments" Target="../comments29.xml"/><Relationship Id="rId3" Type="http://schemas.openxmlformats.org/officeDocument/2006/relationships/ctrlProp" Target="../ctrlProps/ctrlProp395.xml"/><Relationship Id="rId7" Type="http://schemas.openxmlformats.org/officeDocument/2006/relationships/ctrlProp" Target="../ctrlProps/ctrlProp399.xml"/><Relationship Id="rId12" Type="http://schemas.openxmlformats.org/officeDocument/2006/relationships/ctrlProp" Target="../ctrlProps/ctrlProp404.xml"/><Relationship Id="rId17" Type="http://schemas.openxmlformats.org/officeDocument/2006/relationships/ctrlProp" Target="../ctrlProps/ctrlProp409.xml"/><Relationship Id="rId2" Type="http://schemas.openxmlformats.org/officeDocument/2006/relationships/vmlDrawing" Target="../drawings/vmlDrawing30.vml"/><Relationship Id="rId16" Type="http://schemas.openxmlformats.org/officeDocument/2006/relationships/ctrlProp" Target="../ctrlProps/ctrlProp408.xml"/><Relationship Id="rId1" Type="http://schemas.openxmlformats.org/officeDocument/2006/relationships/drawing" Target="../drawings/drawing29.xml"/><Relationship Id="rId6" Type="http://schemas.openxmlformats.org/officeDocument/2006/relationships/ctrlProp" Target="../ctrlProps/ctrlProp398.xml"/><Relationship Id="rId11" Type="http://schemas.openxmlformats.org/officeDocument/2006/relationships/ctrlProp" Target="../ctrlProps/ctrlProp403.xml"/><Relationship Id="rId5" Type="http://schemas.openxmlformats.org/officeDocument/2006/relationships/ctrlProp" Target="../ctrlProps/ctrlProp397.xml"/><Relationship Id="rId15" Type="http://schemas.openxmlformats.org/officeDocument/2006/relationships/ctrlProp" Target="../ctrlProps/ctrlProp407.xml"/><Relationship Id="rId10" Type="http://schemas.openxmlformats.org/officeDocument/2006/relationships/ctrlProp" Target="../ctrlProps/ctrlProp402.xml"/><Relationship Id="rId4" Type="http://schemas.openxmlformats.org/officeDocument/2006/relationships/ctrlProp" Target="../ctrlProps/ctrlProp396.xml"/><Relationship Id="rId9" Type="http://schemas.openxmlformats.org/officeDocument/2006/relationships/ctrlProp" Target="../ctrlProps/ctrlProp401.xml"/><Relationship Id="rId14" Type="http://schemas.openxmlformats.org/officeDocument/2006/relationships/ctrlProp" Target="../ctrlProps/ctrlProp40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15.xml"/><Relationship Id="rId13" Type="http://schemas.openxmlformats.org/officeDocument/2006/relationships/ctrlProp" Target="../ctrlProps/ctrlProp420.xml"/><Relationship Id="rId18" Type="http://schemas.openxmlformats.org/officeDocument/2006/relationships/comments" Target="../comments30.xml"/><Relationship Id="rId3" Type="http://schemas.openxmlformats.org/officeDocument/2006/relationships/ctrlProp" Target="../ctrlProps/ctrlProp410.xml"/><Relationship Id="rId7" Type="http://schemas.openxmlformats.org/officeDocument/2006/relationships/ctrlProp" Target="../ctrlProps/ctrlProp414.xml"/><Relationship Id="rId12" Type="http://schemas.openxmlformats.org/officeDocument/2006/relationships/ctrlProp" Target="../ctrlProps/ctrlProp419.xml"/><Relationship Id="rId17" Type="http://schemas.openxmlformats.org/officeDocument/2006/relationships/ctrlProp" Target="../ctrlProps/ctrlProp424.xml"/><Relationship Id="rId2" Type="http://schemas.openxmlformats.org/officeDocument/2006/relationships/vmlDrawing" Target="../drawings/vmlDrawing31.vml"/><Relationship Id="rId16" Type="http://schemas.openxmlformats.org/officeDocument/2006/relationships/ctrlProp" Target="../ctrlProps/ctrlProp423.xml"/><Relationship Id="rId1" Type="http://schemas.openxmlformats.org/officeDocument/2006/relationships/drawing" Target="../drawings/drawing30.xml"/><Relationship Id="rId6" Type="http://schemas.openxmlformats.org/officeDocument/2006/relationships/ctrlProp" Target="../ctrlProps/ctrlProp413.xml"/><Relationship Id="rId11" Type="http://schemas.openxmlformats.org/officeDocument/2006/relationships/ctrlProp" Target="../ctrlProps/ctrlProp418.xml"/><Relationship Id="rId5" Type="http://schemas.openxmlformats.org/officeDocument/2006/relationships/ctrlProp" Target="../ctrlProps/ctrlProp412.xml"/><Relationship Id="rId15" Type="http://schemas.openxmlformats.org/officeDocument/2006/relationships/ctrlProp" Target="../ctrlProps/ctrlProp422.xml"/><Relationship Id="rId10" Type="http://schemas.openxmlformats.org/officeDocument/2006/relationships/ctrlProp" Target="../ctrlProps/ctrlProp417.xml"/><Relationship Id="rId4" Type="http://schemas.openxmlformats.org/officeDocument/2006/relationships/ctrlProp" Target="../ctrlProps/ctrlProp411.xml"/><Relationship Id="rId9" Type="http://schemas.openxmlformats.org/officeDocument/2006/relationships/ctrlProp" Target="../ctrlProps/ctrlProp416.xml"/><Relationship Id="rId14" Type="http://schemas.openxmlformats.org/officeDocument/2006/relationships/ctrlProp" Target="../ctrlProps/ctrlProp42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omments" Target="../comments31.xml"/><Relationship Id="rId3" Type="http://schemas.openxmlformats.org/officeDocument/2006/relationships/ctrlProp" Target="../ctrlProps/ctrlProp425.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 Type="http://schemas.openxmlformats.org/officeDocument/2006/relationships/vmlDrawing" Target="../drawings/vmlDrawing32.vml"/><Relationship Id="rId16" Type="http://schemas.openxmlformats.org/officeDocument/2006/relationships/ctrlProp" Target="../ctrlProps/ctrlProp438.xml"/><Relationship Id="rId1" Type="http://schemas.openxmlformats.org/officeDocument/2006/relationships/drawing" Target="../drawings/drawing31.xml"/><Relationship Id="rId6" Type="http://schemas.openxmlformats.org/officeDocument/2006/relationships/ctrlProp" Target="../ctrlProps/ctrlProp428.xml"/><Relationship Id="rId11" Type="http://schemas.openxmlformats.org/officeDocument/2006/relationships/ctrlProp" Target="../ctrlProps/ctrlProp433.xml"/><Relationship Id="rId5" Type="http://schemas.openxmlformats.org/officeDocument/2006/relationships/ctrlProp" Target="../ctrlProps/ctrlProp427.xml"/><Relationship Id="rId15" Type="http://schemas.openxmlformats.org/officeDocument/2006/relationships/ctrlProp" Target="../ctrlProps/ctrlProp437.xml"/><Relationship Id="rId10" Type="http://schemas.openxmlformats.org/officeDocument/2006/relationships/ctrlProp" Target="../ctrlProps/ctrlProp432.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45.xml"/><Relationship Id="rId13" Type="http://schemas.openxmlformats.org/officeDocument/2006/relationships/ctrlProp" Target="../ctrlProps/ctrlProp450.xml"/><Relationship Id="rId18" Type="http://schemas.openxmlformats.org/officeDocument/2006/relationships/comments" Target="../comments32.xml"/><Relationship Id="rId3" Type="http://schemas.openxmlformats.org/officeDocument/2006/relationships/ctrlProp" Target="../ctrlProps/ctrlProp440.xml"/><Relationship Id="rId7" Type="http://schemas.openxmlformats.org/officeDocument/2006/relationships/ctrlProp" Target="../ctrlProps/ctrlProp444.xml"/><Relationship Id="rId12" Type="http://schemas.openxmlformats.org/officeDocument/2006/relationships/ctrlProp" Target="../ctrlProps/ctrlProp449.xml"/><Relationship Id="rId17" Type="http://schemas.openxmlformats.org/officeDocument/2006/relationships/ctrlProp" Target="../ctrlProps/ctrlProp454.xml"/><Relationship Id="rId2" Type="http://schemas.openxmlformats.org/officeDocument/2006/relationships/vmlDrawing" Target="../drawings/vmlDrawing33.vml"/><Relationship Id="rId16" Type="http://schemas.openxmlformats.org/officeDocument/2006/relationships/ctrlProp" Target="../ctrlProps/ctrlProp453.xml"/><Relationship Id="rId1" Type="http://schemas.openxmlformats.org/officeDocument/2006/relationships/drawing" Target="../drawings/drawing32.xml"/><Relationship Id="rId6" Type="http://schemas.openxmlformats.org/officeDocument/2006/relationships/ctrlProp" Target="../ctrlProps/ctrlProp443.xml"/><Relationship Id="rId11" Type="http://schemas.openxmlformats.org/officeDocument/2006/relationships/ctrlProp" Target="../ctrlProps/ctrlProp448.xml"/><Relationship Id="rId5" Type="http://schemas.openxmlformats.org/officeDocument/2006/relationships/ctrlProp" Target="../ctrlProps/ctrlProp442.xml"/><Relationship Id="rId15" Type="http://schemas.openxmlformats.org/officeDocument/2006/relationships/ctrlProp" Target="../ctrlProps/ctrlProp452.xml"/><Relationship Id="rId10" Type="http://schemas.openxmlformats.org/officeDocument/2006/relationships/ctrlProp" Target="../ctrlProps/ctrlProp447.xml"/><Relationship Id="rId4" Type="http://schemas.openxmlformats.org/officeDocument/2006/relationships/ctrlProp" Target="../ctrlProps/ctrlProp441.xml"/><Relationship Id="rId9" Type="http://schemas.openxmlformats.org/officeDocument/2006/relationships/ctrlProp" Target="../ctrlProps/ctrlProp446.xml"/><Relationship Id="rId14" Type="http://schemas.openxmlformats.org/officeDocument/2006/relationships/ctrlProp" Target="../ctrlProps/ctrlProp45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460.xml"/><Relationship Id="rId13" Type="http://schemas.openxmlformats.org/officeDocument/2006/relationships/ctrlProp" Target="../ctrlProps/ctrlProp465.xml"/><Relationship Id="rId18" Type="http://schemas.openxmlformats.org/officeDocument/2006/relationships/comments" Target="../comments33.xml"/><Relationship Id="rId3" Type="http://schemas.openxmlformats.org/officeDocument/2006/relationships/ctrlProp" Target="../ctrlProps/ctrlProp455.xml"/><Relationship Id="rId7" Type="http://schemas.openxmlformats.org/officeDocument/2006/relationships/ctrlProp" Target="../ctrlProps/ctrlProp459.xml"/><Relationship Id="rId12" Type="http://schemas.openxmlformats.org/officeDocument/2006/relationships/ctrlProp" Target="../ctrlProps/ctrlProp464.xml"/><Relationship Id="rId17" Type="http://schemas.openxmlformats.org/officeDocument/2006/relationships/ctrlProp" Target="../ctrlProps/ctrlProp469.xml"/><Relationship Id="rId2" Type="http://schemas.openxmlformats.org/officeDocument/2006/relationships/vmlDrawing" Target="../drawings/vmlDrawing34.vml"/><Relationship Id="rId16" Type="http://schemas.openxmlformats.org/officeDocument/2006/relationships/ctrlProp" Target="../ctrlProps/ctrlProp468.xml"/><Relationship Id="rId1" Type="http://schemas.openxmlformats.org/officeDocument/2006/relationships/drawing" Target="../drawings/drawing33.xml"/><Relationship Id="rId6" Type="http://schemas.openxmlformats.org/officeDocument/2006/relationships/ctrlProp" Target="../ctrlProps/ctrlProp458.xml"/><Relationship Id="rId11" Type="http://schemas.openxmlformats.org/officeDocument/2006/relationships/ctrlProp" Target="../ctrlProps/ctrlProp463.xml"/><Relationship Id="rId5" Type="http://schemas.openxmlformats.org/officeDocument/2006/relationships/ctrlProp" Target="../ctrlProps/ctrlProp457.xml"/><Relationship Id="rId15" Type="http://schemas.openxmlformats.org/officeDocument/2006/relationships/ctrlProp" Target="../ctrlProps/ctrlProp467.xml"/><Relationship Id="rId10" Type="http://schemas.openxmlformats.org/officeDocument/2006/relationships/ctrlProp" Target="../ctrlProps/ctrlProp462.xml"/><Relationship Id="rId4" Type="http://schemas.openxmlformats.org/officeDocument/2006/relationships/ctrlProp" Target="../ctrlProps/ctrlProp456.xml"/><Relationship Id="rId9" Type="http://schemas.openxmlformats.org/officeDocument/2006/relationships/ctrlProp" Target="../ctrlProps/ctrlProp461.xml"/><Relationship Id="rId14" Type="http://schemas.openxmlformats.org/officeDocument/2006/relationships/ctrlProp" Target="../ctrlProps/ctrlProp46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475.xml"/><Relationship Id="rId13" Type="http://schemas.openxmlformats.org/officeDocument/2006/relationships/ctrlProp" Target="../ctrlProps/ctrlProp480.xml"/><Relationship Id="rId18" Type="http://schemas.openxmlformats.org/officeDocument/2006/relationships/comments" Target="../comments34.xml"/><Relationship Id="rId3" Type="http://schemas.openxmlformats.org/officeDocument/2006/relationships/ctrlProp" Target="../ctrlProps/ctrlProp470.xml"/><Relationship Id="rId7" Type="http://schemas.openxmlformats.org/officeDocument/2006/relationships/ctrlProp" Target="../ctrlProps/ctrlProp474.xml"/><Relationship Id="rId12" Type="http://schemas.openxmlformats.org/officeDocument/2006/relationships/ctrlProp" Target="../ctrlProps/ctrlProp479.xml"/><Relationship Id="rId17" Type="http://schemas.openxmlformats.org/officeDocument/2006/relationships/ctrlProp" Target="../ctrlProps/ctrlProp484.xml"/><Relationship Id="rId2" Type="http://schemas.openxmlformats.org/officeDocument/2006/relationships/vmlDrawing" Target="../drawings/vmlDrawing35.vml"/><Relationship Id="rId16" Type="http://schemas.openxmlformats.org/officeDocument/2006/relationships/ctrlProp" Target="../ctrlProps/ctrlProp483.xml"/><Relationship Id="rId1" Type="http://schemas.openxmlformats.org/officeDocument/2006/relationships/drawing" Target="../drawings/drawing34.xml"/><Relationship Id="rId6" Type="http://schemas.openxmlformats.org/officeDocument/2006/relationships/ctrlProp" Target="../ctrlProps/ctrlProp473.xml"/><Relationship Id="rId11" Type="http://schemas.openxmlformats.org/officeDocument/2006/relationships/ctrlProp" Target="../ctrlProps/ctrlProp478.xml"/><Relationship Id="rId5" Type="http://schemas.openxmlformats.org/officeDocument/2006/relationships/ctrlProp" Target="../ctrlProps/ctrlProp472.xml"/><Relationship Id="rId15" Type="http://schemas.openxmlformats.org/officeDocument/2006/relationships/ctrlProp" Target="../ctrlProps/ctrlProp482.xml"/><Relationship Id="rId10" Type="http://schemas.openxmlformats.org/officeDocument/2006/relationships/ctrlProp" Target="../ctrlProps/ctrlProp477.xml"/><Relationship Id="rId4" Type="http://schemas.openxmlformats.org/officeDocument/2006/relationships/ctrlProp" Target="../ctrlProps/ctrlProp471.xml"/><Relationship Id="rId9" Type="http://schemas.openxmlformats.org/officeDocument/2006/relationships/ctrlProp" Target="../ctrlProps/ctrlProp476.xml"/><Relationship Id="rId14" Type="http://schemas.openxmlformats.org/officeDocument/2006/relationships/ctrlProp" Target="../ctrlProps/ctrlProp48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90.xml"/><Relationship Id="rId13" Type="http://schemas.openxmlformats.org/officeDocument/2006/relationships/ctrlProp" Target="../ctrlProps/ctrlProp495.xml"/><Relationship Id="rId18" Type="http://schemas.openxmlformats.org/officeDocument/2006/relationships/comments" Target="../comments35.xml"/><Relationship Id="rId3" Type="http://schemas.openxmlformats.org/officeDocument/2006/relationships/ctrlProp" Target="../ctrlProps/ctrlProp485.xml"/><Relationship Id="rId7" Type="http://schemas.openxmlformats.org/officeDocument/2006/relationships/ctrlProp" Target="../ctrlProps/ctrlProp489.xml"/><Relationship Id="rId12" Type="http://schemas.openxmlformats.org/officeDocument/2006/relationships/ctrlProp" Target="../ctrlProps/ctrlProp494.xml"/><Relationship Id="rId17" Type="http://schemas.openxmlformats.org/officeDocument/2006/relationships/ctrlProp" Target="../ctrlProps/ctrlProp499.xml"/><Relationship Id="rId2" Type="http://schemas.openxmlformats.org/officeDocument/2006/relationships/vmlDrawing" Target="../drawings/vmlDrawing36.vml"/><Relationship Id="rId16" Type="http://schemas.openxmlformats.org/officeDocument/2006/relationships/ctrlProp" Target="../ctrlProps/ctrlProp498.xml"/><Relationship Id="rId1" Type="http://schemas.openxmlformats.org/officeDocument/2006/relationships/drawing" Target="../drawings/drawing35.xml"/><Relationship Id="rId6" Type="http://schemas.openxmlformats.org/officeDocument/2006/relationships/ctrlProp" Target="../ctrlProps/ctrlProp488.xml"/><Relationship Id="rId11" Type="http://schemas.openxmlformats.org/officeDocument/2006/relationships/ctrlProp" Target="../ctrlProps/ctrlProp493.xml"/><Relationship Id="rId5" Type="http://schemas.openxmlformats.org/officeDocument/2006/relationships/ctrlProp" Target="../ctrlProps/ctrlProp487.xml"/><Relationship Id="rId15" Type="http://schemas.openxmlformats.org/officeDocument/2006/relationships/ctrlProp" Target="../ctrlProps/ctrlProp497.xml"/><Relationship Id="rId10" Type="http://schemas.openxmlformats.org/officeDocument/2006/relationships/ctrlProp" Target="../ctrlProps/ctrlProp492.xml"/><Relationship Id="rId4" Type="http://schemas.openxmlformats.org/officeDocument/2006/relationships/ctrlProp" Target="../ctrlProps/ctrlProp486.xml"/><Relationship Id="rId9" Type="http://schemas.openxmlformats.org/officeDocument/2006/relationships/ctrlProp" Target="../ctrlProps/ctrlProp491.xml"/><Relationship Id="rId14" Type="http://schemas.openxmlformats.org/officeDocument/2006/relationships/ctrlProp" Target="../ctrlProps/ctrlProp496.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omments" Target="../comments36.xml"/><Relationship Id="rId3" Type="http://schemas.openxmlformats.org/officeDocument/2006/relationships/ctrlProp" Target="../ctrlProps/ctrlProp500.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 Type="http://schemas.openxmlformats.org/officeDocument/2006/relationships/vmlDrawing" Target="../drawings/vmlDrawing37.vml"/><Relationship Id="rId16" Type="http://schemas.openxmlformats.org/officeDocument/2006/relationships/ctrlProp" Target="../ctrlProps/ctrlProp513.xml"/><Relationship Id="rId1" Type="http://schemas.openxmlformats.org/officeDocument/2006/relationships/drawing" Target="../drawings/drawing36.xml"/><Relationship Id="rId6" Type="http://schemas.openxmlformats.org/officeDocument/2006/relationships/ctrlProp" Target="../ctrlProps/ctrlProp503.xml"/><Relationship Id="rId11" Type="http://schemas.openxmlformats.org/officeDocument/2006/relationships/ctrlProp" Target="../ctrlProps/ctrlProp508.xml"/><Relationship Id="rId5" Type="http://schemas.openxmlformats.org/officeDocument/2006/relationships/ctrlProp" Target="../ctrlProps/ctrlProp502.xml"/><Relationship Id="rId15" Type="http://schemas.openxmlformats.org/officeDocument/2006/relationships/ctrlProp" Target="../ctrlProps/ctrlProp512.xml"/><Relationship Id="rId10" Type="http://schemas.openxmlformats.org/officeDocument/2006/relationships/ctrlProp" Target="../ctrlProps/ctrlProp507.xml"/><Relationship Id="rId4" Type="http://schemas.openxmlformats.org/officeDocument/2006/relationships/ctrlProp" Target="../ctrlProps/ctrlProp501.xml"/><Relationship Id="rId9" Type="http://schemas.openxmlformats.org/officeDocument/2006/relationships/ctrlProp" Target="../ctrlProps/ctrlProp506.xml"/><Relationship Id="rId14" Type="http://schemas.openxmlformats.org/officeDocument/2006/relationships/ctrlProp" Target="../ctrlProps/ctrlProp5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520.xml"/><Relationship Id="rId13" Type="http://schemas.openxmlformats.org/officeDocument/2006/relationships/ctrlProp" Target="../ctrlProps/ctrlProp525.xml"/><Relationship Id="rId18" Type="http://schemas.openxmlformats.org/officeDocument/2006/relationships/comments" Target="../comments37.xml"/><Relationship Id="rId3" Type="http://schemas.openxmlformats.org/officeDocument/2006/relationships/ctrlProp" Target="../ctrlProps/ctrlProp515.xml"/><Relationship Id="rId7" Type="http://schemas.openxmlformats.org/officeDocument/2006/relationships/ctrlProp" Target="../ctrlProps/ctrlProp519.xml"/><Relationship Id="rId12" Type="http://schemas.openxmlformats.org/officeDocument/2006/relationships/ctrlProp" Target="../ctrlProps/ctrlProp524.xml"/><Relationship Id="rId17" Type="http://schemas.openxmlformats.org/officeDocument/2006/relationships/ctrlProp" Target="../ctrlProps/ctrlProp529.xml"/><Relationship Id="rId2" Type="http://schemas.openxmlformats.org/officeDocument/2006/relationships/vmlDrawing" Target="../drawings/vmlDrawing38.vml"/><Relationship Id="rId16" Type="http://schemas.openxmlformats.org/officeDocument/2006/relationships/ctrlProp" Target="../ctrlProps/ctrlProp528.xml"/><Relationship Id="rId1" Type="http://schemas.openxmlformats.org/officeDocument/2006/relationships/drawing" Target="../drawings/drawing37.xml"/><Relationship Id="rId6" Type="http://schemas.openxmlformats.org/officeDocument/2006/relationships/ctrlProp" Target="../ctrlProps/ctrlProp518.xml"/><Relationship Id="rId11" Type="http://schemas.openxmlformats.org/officeDocument/2006/relationships/ctrlProp" Target="../ctrlProps/ctrlProp523.xml"/><Relationship Id="rId5" Type="http://schemas.openxmlformats.org/officeDocument/2006/relationships/ctrlProp" Target="../ctrlProps/ctrlProp517.xml"/><Relationship Id="rId15" Type="http://schemas.openxmlformats.org/officeDocument/2006/relationships/ctrlProp" Target="../ctrlProps/ctrlProp527.xml"/><Relationship Id="rId10" Type="http://schemas.openxmlformats.org/officeDocument/2006/relationships/ctrlProp" Target="../ctrlProps/ctrlProp522.xml"/><Relationship Id="rId4" Type="http://schemas.openxmlformats.org/officeDocument/2006/relationships/ctrlProp" Target="../ctrlProps/ctrlProp516.xml"/><Relationship Id="rId9" Type="http://schemas.openxmlformats.org/officeDocument/2006/relationships/ctrlProp" Target="../ctrlProps/ctrlProp521.xml"/><Relationship Id="rId14" Type="http://schemas.openxmlformats.org/officeDocument/2006/relationships/ctrlProp" Target="../ctrlProps/ctrlProp526.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535.xml"/><Relationship Id="rId13" Type="http://schemas.openxmlformats.org/officeDocument/2006/relationships/ctrlProp" Target="../ctrlProps/ctrlProp540.xml"/><Relationship Id="rId18" Type="http://schemas.openxmlformats.org/officeDocument/2006/relationships/comments" Target="../comments38.xml"/><Relationship Id="rId3" Type="http://schemas.openxmlformats.org/officeDocument/2006/relationships/ctrlProp" Target="../ctrlProps/ctrlProp530.xml"/><Relationship Id="rId7" Type="http://schemas.openxmlformats.org/officeDocument/2006/relationships/ctrlProp" Target="../ctrlProps/ctrlProp534.xml"/><Relationship Id="rId12" Type="http://schemas.openxmlformats.org/officeDocument/2006/relationships/ctrlProp" Target="../ctrlProps/ctrlProp539.xml"/><Relationship Id="rId17" Type="http://schemas.openxmlformats.org/officeDocument/2006/relationships/ctrlProp" Target="../ctrlProps/ctrlProp544.xml"/><Relationship Id="rId2" Type="http://schemas.openxmlformats.org/officeDocument/2006/relationships/vmlDrawing" Target="../drawings/vmlDrawing39.vml"/><Relationship Id="rId16" Type="http://schemas.openxmlformats.org/officeDocument/2006/relationships/ctrlProp" Target="../ctrlProps/ctrlProp543.xml"/><Relationship Id="rId1" Type="http://schemas.openxmlformats.org/officeDocument/2006/relationships/drawing" Target="../drawings/drawing38.xml"/><Relationship Id="rId6" Type="http://schemas.openxmlformats.org/officeDocument/2006/relationships/ctrlProp" Target="../ctrlProps/ctrlProp533.xml"/><Relationship Id="rId11" Type="http://schemas.openxmlformats.org/officeDocument/2006/relationships/ctrlProp" Target="../ctrlProps/ctrlProp538.xml"/><Relationship Id="rId5" Type="http://schemas.openxmlformats.org/officeDocument/2006/relationships/ctrlProp" Target="../ctrlProps/ctrlProp532.xml"/><Relationship Id="rId15" Type="http://schemas.openxmlformats.org/officeDocument/2006/relationships/ctrlProp" Target="../ctrlProps/ctrlProp542.xml"/><Relationship Id="rId10" Type="http://schemas.openxmlformats.org/officeDocument/2006/relationships/ctrlProp" Target="../ctrlProps/ctrlProp537.xml"/><Relationship Id="rId4" Type="http://schemas.openxmlformats.org/officeDocument/2006/relationships/ctrlProp" Target="../ctrlProps/ctrlProp531.xml"/><Relationship Id="rId9" Type="http://schemas.openxmlformats.org/officeDocument/2006/relationships/ctrlProp" Target="../ctrlProps/ctrlProp536.xml"/><Relationship Id="rId14" Type="http://schemas.openxmlformats.org/officeDocument/2006/relationships/ctrlProp" Target="../ctrlProps/ctrlProp54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omments" Target="../comments3.xml"/><Relationship Id="rId3" Type="http://schemas.openxmlformats.org/officeDocument/2006/relationships/ctrlProp" Target="../ctrlProps/ctrlProp5.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vmlDrawing" Target="../drawings/vmlDrawing4.vml"/><Relationship Id="rId16" Type="http://schemas.openxmlformats.org/officeDocument/2006/relationships/ctrlProp" Target="../ctrlProps/ctrlProp18.xml"/><Relationship Id="rId1" Type="http://schemas.openxmlformats.org/officeDocument/2006/relationships/drawing" Target="../drawings/drawing3.xml"/><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550.xml"/><Relationship Id="rId13" Type="http://schemas.openxmlformats.org/officeDocument/2006/relationships/ctrlProp" Target="../ctrlProps/ctrlProp555.xml"/><Relationship Id="rId18" Type="http://schemas.openxmlformats.org/officeDocument/2006/relationships/comments" Target="../comments39.xml"/><Relationship Id="rId3" Type="http://schemas.openxmlformats.org/officeDocument/2006/relationships/ctrlProp" Target="../ctrlProps/ctrlProp545.xml"/><Relationship Id="rId7" Type="http://schemas.openxmlformats.org/officeDocument/2006/relationships/ctrlProp" Target="../ctrlProps/ctrlProp549.xml"/><Relationship Id="rId12" Type="http://schemas.openxmlformats.org/officeDocument/2006/relationships/ctrlProp" Target="../ctrlProps/ctrlProp554.xml"/><Relationship Id="rId17" Type="http://schemas.openxmlformats.org/officeDocument/2006/relationships/ctrlProp" Target="../ctrlProps/ctrlProp559.xml"/><Relationship Id="rId2" Type="http://schemas.openxmlformats.org/officeDocument/2006/relationships/vmlDrawing" Target="../drawings/vmlDrawing40.vml"/><Relationship Id="rId16" Type="http://schemas.openxmlformats.org/officeDocument/2006/relationships/ctrlProp" Target="../ctrlProps/ctrlProp558.xml"/><Relationship Id="rId1" Type="http://schemas.openxmlformats.org/officeDocument/2006/relationships/drawing" Target="../drawings/drawing39.xml"/><Relationship Id="rId6" Type="http://schemas.openxmlformats.org/officeDocument/2006/relationships/ctrlProp" Target="../ctrlProps/ctrlProp548.xml"/><Relationship Id="rId11" Type="http://schemas.openxmlformats.org/officeDocument/2006/relationships/ctrlProp" Target="../ctrlProps/ctrlProp553.xml"/><Relationship Id="rId5" Type="http://schemas.openxmlformats.org/officeDocument/2006/relationships/ctrlProp" Target="../ctrlProps/ctrlProp547.xml"/><Relationship Id="rId15" Type="http://schemas.openxmlformats.org/officeDocument/2006/relationships/ctrlProp" Target="../ctrlProps/ctrlProp557.xml"/><Relationship Id="rId10" Type="http://schemas.openxmlformats.org/officeDocument/2006/relationships/ctrlProp" Target="../ctrlProps/ctrlProp552.xml"/><Relationship Id="rId4" Type="http://schemas.openxmlformats.org/officeDocument/2006/relationships/ctrlProp" Target="../ctrlProps/ctrlProp546.xml"/><Relationship Id="rId9" Type="http://schemas.openxmlformats.org/officeDocument/2006/relationships/ctrlProp" Target="../ctrlProps/ctrlProp551.xml"/><Relationship Id="rId14" Type="http://schemas.openxmlformats.org/officeDocument/2006/relationships/ctrlProp" Target="../ctrlProps/ctrlProp556.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565.xml"/><Relationship Id="rId13" Type="http://schemas.openxmlformats.org/officeDocument/2006/relationships/ctrlProp" Target="../ctrlProps/ctrlProp570.xml"/><Relationship Id="rId18" Type="http://schemas.openxmlformats.org/officeDocument/2006/relationships/comments" Target="../comments40.xml"/><Relationship Id="rId3" Type="http://schemas.openxmlformats.org/officeDocument/2006/relationships/ctrlProp" Target="../ctrlProps/ctrlProp560.xml"/><Relationship Id="rId7" Type="http://schemas.openxmlformats.org/officeDocument/2006/relationships/ctrlProp" Target="../ctrlProps/ctrlProp564.xml"/><Relationship Id="rId12" Type="http://schemas.openxmlformats.org/officeDocument/2006/relationships/ctrlProp" Target="../ctrlProps/ctrlProp569.xml"/><Relationship Id="rId17" Type="http://schemas.openxmlformats.org/officeDocument/2006/relationships/ctrlProp" Target="../ctrlProps/ctrlProp574.xml"/><Relationship Id="rId2" Type="http://schemas.openxmlformats.org/officeDocument/2006/relationships/vmlDrawing" Target="../drawings/vmlDrawing41.vml"/><Relationship Id="rId16" Type="http://schemas.openxmlformats.org/officeDocument/2006/relationships/ctrlProp" Target="../ctrlProps/ctrlProp573.xml"/><Relationship Id="rId1" Type="http://schemas.openxmlformats.org/officeDocument/2006/relationships/drawing" Target="../drawings/drawing40.xml"/><Relationship Id="rId6" Type="http://schemas.openxmlformats.org/officeDocument/2006/relationships/ctrlProp" Target="../ctrlProps/ctrlProp563.xml"/><Relationship Id="rId11" Type="http://schemas.openxmlformats.org/officeDocument/2006/relationships/ctrlProp" Target="../ctrlProps/ctrlProp568.xml"/><Relationship Id="rId5" Type="http://schemas.openxmlformats.org/officeDocument/2006/relationships/ctrlProp" Target="../ctrlProps/ctrlProp562.xml"/><Relationship Id="rId15" Type="http://schemas.openxmlformats.org/officeDocument/2006/relationships/ctrlProp" Target="../ctrlProps/ctrlProp572.xml"/><Relationship Id="rId10" Type="http://schemas.openxmlformats.org/officeDocument/2006/relationships/ctrlProp" Target="../ctrlProps/ctrlProp567.xml"/><Relationship Id="rId4" Type="http://schemas.openxmlformats.org/officeDocument/2006/relationships/ctrlProp" Target="../ctrlProps/ctrlProp561.xml"/><Relationship Id="rId9" Type="http://schemas.openxmlformats.org/officeDocument/2006/relationships/ctrlProp" Target="../ctrlProps/ctrlProp566.xml"/><Relationship Id="rId14" Type="http://schemas.openxmlformats.org/officeDocument/2006/relationships/ctrlProp" Target="../ctrlProps/ctrlProp571.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80.xml"/><Relationship Id="rId13" Type="http://schemas.openxmlformats.org/officeDocument/2006/relationships/ctrlProp" Target="../ctrlProps/ctrlProp585.xml"/><Relationship Id="rId18" Type="http://schemas.openxmlformats.org/officeDocument/2006/relationships/comments" Target="../comments41.xml"/><Relationship Id="rId3" Type="http://schemas.openxmlformats.org/officeDocument/2006/relationships/ctrlProp" Target="../ctrlProps/ctrlProp575.xml"/><Relationship Id="rId7" Type="http://schemas.openxmlformats.org/officeDocument/2006/relationships/ctrlProp" Target="../ctrlProps/ctrlProp579.xml"/><Relationship Id="rId12" Type="http://schemas.openxmlformats.org/officeDocument/2006/relationships/ctrlProp" Target="../ctrlProps/ctrlProp584.xml"/><Relationship Id="rId17" Type="http://schemas.openxmlformats.org/officeDocument/2006/relationships/ctrlProp" Target="../ctrlProps/ctrlProp589.xml"/><Relationship Id="rId2" Type="http://schemas.openxmlformats.org/officeDocument/2006/relationships/vmlDrawing" Target="../drawings/vmlDrawing42.vml"/><Relationship Id="rId16" Type="http://schemas.openxmlformats.org/officeDocument/2006/relationships/ctrlProp" Target="../ctrlProps/ctrlProp588.xml"/><Relationship Id="rId1" Type="http://schemas.openxmlformats.org/officeDocument/2006/relationships/drawing" Target="../drawings/drawing41.xml"/><Relationship Id="rId6" Type="http://schemas.openxmlformats.org/officeDocument/2006/relationships/ctrlProp" Target="../ctrlProps/ctrlProp578.xml"/><Relationship Id="rId11" Type="http://schemas.openxmlformats.org/officeDocument/2006/relationships/ctrlProp" Target="../ctrlProps/ctrlProp583.xml"/><Relationship Id="rId5" Type="http://schemas.openxmlformats.org/officeDocument/2006/relationships/ctrlProp" Target="../ctrlProps/ctrlProp577.xml"/><Relationship Id="rId15" Type="http://schemas.openxmlformats.org/officeDocument/2006/relationships/ctrlProp" Target="../ctrlProps/ctrlProp587.xml"/><Relationship Id="rId10" Type="http://schemas.openxmlformats.org/officeDocument/2006/relationships/ctrlProp" Target="../ctrlProps/ctrlProp582.xml"/><Relationship Id="rId4" Type="http://schemas.openxmlformats.org/officeDocument/2006/relationships/ctrlProp" Target="../ctrlProps/ctrlProp576.xml"/><Relationship Id="rId9" Type="http://schemas.openxmlformats.org/officeDocument/2006/relationships/ctrlProp" Target="../ctrlProps/ctrlProp581.xml"/><Relationship Id="rId14" Type="http://schemas.openxmlformats.org/officeDocument/2006/relationships/ctrlProp" Target="../ctrlProps/ctrlProp586.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595.xml"/><Relationship Id="rId13" Type="http://schemas.openxmlformats.org/officeDocument/2006/relationships/ctrlProp" Target="../ctrlProps/ctrlProp600.xml"/><Relationship Id="rId18" Type="http://schemas.openxmlformats.org/officeDocument/2006/relationships/comments" Target="../comments42.xml"/><Relationship Id="rId3" Type="http://schemas.openxmlformats.org/officeDocument/2006/relationships/ctrlProp" Target="../ctrlProps/ctrlProp590.xml"/><Relationship Id="rId7" Type="http://schemas.openxmlformats.org/officeDocument/2006/relationships/ctrlProp" Target="../ctrlProps/ctrlProp594.xml"/><Relationship Id="rId12" Type="http://schemas.openxmlformats.org/officeDocument/2006/relationships/ctrlProp" Target="../ctrlProps/ctrlProp599.xml"/><Relationship Id="rId17" Type="http://schemas.openxmlformats.org/officeDocument/2006/relationships/ctrlProp" Target="../ctrlProps/ctrlProp604.xml"/><Relationship Id="rId2" Type="http://schemas.openxmlformats.org/officeDocument/2006/relationships/vmlDrawing" Target="../drawings/vmlDrawing43.vml"/><Relationship Id="rId16" Type="http://schemas.openxmlformats.org/officeDocument/2006/relationships/ctrlProp" Target="../ctrlProps/ctrlProp603.xml"/><Relationship Id="rId1" Type="http://schemas.openxmlformats.org/officeDocument/2006/relationships/drawing" Target="../drawings/drawing42.xml"/><Relationship Id="rId6" Type="http://schemas.openxmlformats.org/officeDocument/2006/relationships/ctrlProp" Target="../ctrlProps/ctrlProp593.xml"/><Relationship Id="rId11" Type="http://schemas.openxmlformats.org/officeDocument/2006/relationships/ctrlProp" Target="../ctrlProps/ctrlProp598.xml"/><Relationship Id="rId5" Type="http://schemas.openxmlformats.org/officeDocument/2006/relationships/ctrlProp" Target="../ctrlProps/ctrlProp592.xml"/><Relationship Id="rId15" Type="http://schemas.openxmlformats.org/officeDocument/2006/relationships/ctrlProp" Target="../ctrlProps/ctrlProp602.xml"/><Relationship Id="rId10" Type="http://schemas.openxmlformats.org/officeDocument/2006/relationships/ctrlProp" Target="../ctrlProps/ctrlProp597.xml"/><Relationship Id="rId4" Type="http://schemas.openxmlformats.org/officeDocument/2006/relationships/ctrlProp" Target="../ctrlProps/ctrlProp591.xml"/><Relationship Id="rId9" Type="http://schemas.openxmlformats.org/officeDocument/2006/relationships/ctrlProp" Target="../ctrlProps/ctrlProp596.xml"/><Relationship Id="rId14" Type="http://schemas.openxmlformats.org/officeDocument/2006/relationships/ctrlProp" Target="../ctrlProps/ctrlProp601.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610.xml"/><Relationship Id="rId13" Type="http://schemas.openxmlformats.org/officeDocument/2006/relationships/ctrlProp" Target="../ctrlProps/ctrlProp615.xml"/><Relationship Id="rId18" Type="http://schemas.openxmlformats.org/officeDocument/2006/relationships/comments" Target="../comments43.xml"/><Relationship Id="rId3" Type="http://schemas.openxmlformats.org/officeDocument/2006/relationships/ctrlProp" Target="../ctrlProps/ctrlProp605.xml"/><Relationship Id="rId7" Type="http://schemas.openxmlformats.org/officeDocument/2006/relationships/ctrlProp" Target="../ctrlProps/ctrlProp609.xml"/><Relationship Id="rId12" Type="http://schemas.openxmlformats.org/officeDocument/2006/relationships/ctrlProp" Target="../ctrlProps/ctrlProp614.xml"/><Relationship Id="rId17" Type="http://schemas.openxmlformats.org/officeDocument/2006/relationships/ctrlProp" Target="../ctrlProps/ctrlProp619.xml"/><Relationship Id="rId2" Type="http://schemas.openxmlformats.org/officeDocument/2006/relationships/vmlDrawing" Target="../drawings/vmlDrawing44.vml"/><Relationship Id="rId16" Type="http://schemas.openxmlformats.org/officeDocument/2006/relationships/ctrlProp" Target="../ctrlProps/ctrlProp618.xml"/><Relationship Id="rId1" Type="http://schemas.openxmlformats.org/officeDocument/2006/relationships/drawing" Target="../drawings/drawing43.xml"/><Relationship Id="rId6" Type="http://schemas.openxmlformats.org/officeDocument/2006/relationships/ctrlProp" Target="../ctrlProps/ctrlProp608.xml"/><Relationship Id="rId11" Type="http://schemas.openxmlformats.org/officeDocument/2006/relationships/ctrlProp" Target="../ctrlProps/ctrlProp613.xml"/><Relationship Id="rId5" Type="http://schemas.openxmlformats.org/officeDocument/2006/relationships/ctrlProp" Target="../ctrlProps/ctrlProp607.xml"/><Relationship Id="rId15" Type="http://schemas.openxmlformats.org/officeDocument/2006/relationships/ctrlProp" Target="../ctrlProps/ctrlProp617.xml"/><Relationship Id="rId10" Type="http://schemas.openxmlformats.org/officeDocument/2006/relationships/ctrlProp" Target="../ctrlProps/ctrlProp612.xml"/><Relationship Id="rId4" Type="http://schemas.openxmlformats.org/officeDocument/2006/relationships/ctrlProp" Target="../ctrlProps/ctrlProp606.xml"/><Relationship Id="rId9" Type="http://schemas.openxmlformats.org/officeDocument/2006/relationships/ctrlProp" Target="../ctrlProps/ctrlProp611.xml"/><Relationship Id="rId14" Type="http://schemas.openxmlformats.org/officeDocument/2006/relationships/ctrlProp" Target="../ctrlProps/ctrlProp616.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625.xml"/><Relationship Id="rId13" Type="http://schemas.openxmlformats.org/officeDocument/2006/relationships/ctrlProp" Target="../ctrlProps/ctrlProp630.xml"/><Relationship Id="rId18" Type="http://schemas.openxmlformats.org/officeDocument/2006/relationships/comments" Target="../comments44.xml"/><Relationship Id="rId3" Type="http://schemas.openxmlformats.org/officeDocument/2006/relationships/ctrlProp" Target="../ctrlProps/ctrlProp620.xml"/><Relationship Id="rId7" Type="http://schemas.openxmlformats.org/officeDocument/2006/relationships/ctrlProp" Target="../ctrlProps/ctrlProp624.xml"/><Relationship Id="rId12" Type="http://schemas.openxmlformats.org/officeDocument/2006/relationships/ctrlProp" Target="../ctrlProps/ctrlProp629.xml"/><Relationship Id="rId17" Type="http://schemas.openxmlformats.org/officeDocument/2006/relationships/ctrlProp" Target="../ctrlProps/ctrlProp634.xml"/><Relationship Id="rId2" Type="http://schemas.openxmlformats.org/officeDocument/2006/relationships/vmlDrawing" Target="../drawings/vmlDrawing45.vml"/><Relationship Id="rId16" Type="http://schemas.openxmlformats.org/officeDocument/2006/relationships/ctrlProp" Target="../ctrlProps/ctrlProp633.xml"/><Relationship Id="rId1" Type="http://schemas.openxmlformats.org/officeDocument/2006/relationships/drawing" Target="../drawings/drawing44.xml"/><Relationship Id="rId6" Type="http://schemas.openxmlformats.org/officeDocument/2006/relationships/ctrlProp" Target="../ctrlProps/ctrlProp623.xml"/><Relationship Id="rId11" Type="http://schemas.openxmlformats.org/officeDocument/2006/relationships/ctrlProp" Target="../ctrlProps/ctrlProp628.xml"/><Relationship Id="rId5" Type="http://schemas.openxmlformats.org/officeDocument/2006/relationships/ctrlProp" Target="../ctrlProps/ctrlProp622.xml"/><Relationship Id="rId15" Type="http://schemas.openxmlformats.org/officeDocument/2006/relationships/ctrlProp" Target="../ctrlProps/ctrlProp632.xml"/><Relationship Id="rId10" Type="http://schemas.openxmlformats.org/officeDocument/2006/relationships/ctrlProp" Target="../ctrlProps/ctrlProp627.xml"/><Relationship Id="rId4" Type="http://schemas.openxmlformats.org/officeDocument/2006/relationships/ctrlProp" Target="../ctrlProps/ctrlProp621.xml"/><Relationship Id="rId9" Type="http://schemas.openxmlformats.org/officeDocument/2006/relationships/ctrlProp" Target="../ctrlProps/ctrlProp626.xml"/><Relationship Id="rId14" Type="http://schemas.openxmlformats.org/officeDocument/2006/relationships/ctrlProp" Target="../ctrlProps/ctrlProp631.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640.xml"/><Relationship Id="rId13" Type="http://schemas.openxmlformats.org/officeDocument/2006/relationships/ctrlProp" Target="../ctrlProps/ctrlProp645.xml"/><Relationship Id="rId18" Type="http://schemas.openxmlformats.org/officeDocument/2006/relationships/comments" Target="../comments45.xml"/><Relationship Id="rId3" Type="http://schemas.openxmlformats.org/officeDocument/2006/relationships/ctrlProp" Target="../ctrlProps/ctrlProp635.xml"/><Relationship Id="rId7" Type="http://schemas.openxmlformats.org/officeDocument/2006/relationships/ctrlProp" Target="../ctrlProps/ctrlProp639.xml"/><Relationship Id="rId12" Type="http://schemas.openxmlformats.org/officeDocument/2006/relationships/ctrlProp" Target="../ctrlProps/ctrlProp644.xml"/><Relationship Id="rId17" Type="http://schemas.openxmlformats.org/officeDocument/2006/relationships/ctrlProp" Target="../ctrlProps/ctrlProp649.xml"/><Relationship Id="rId2" Type="http://schemas.openxmlformats.org/officeDocument/2006/relationships/vmlDrawing" Target="../drawings/vmlDrawing46.vml"/><Relationship Id="rId16" Type="http://schemas.openxmlformats.org/officeDocument/2006/relationships/ctrlProp" Target="../ctrlProps/ctrlProp648.xml"/><Relationship Id="rId1" Type="http://schemas.openxmlformats.org/officeDocument/2006/relationships/drawing" Target="../drawings/drawing45.xml"/><Relationship Id="rId6" Type="http://schemas.openxmlformats.org/officeDocument/2006/relationships/ctrlProp" Target="../ctrlProps/ctrlProp638.xml"/><Relationship Id="rId11" Type="http://schemas.openxmlformats.org/officeDocument/2006/relationships/ctrlProp" Target="../ctrlProps/ctrlProp643.xml"/><Relationship Id="rId5" Type="http://schemas.openxmlformats.org/officeDocument/2006/relationships/ctrlProp" Target="../ctrlProps/ctrlProp637.xml"/><Relationship Id="rId15" Type="http://schemas.openxmlformats.org/officeDocument/2006/relationships/ctrlProp" Target="../ctrlProps/ctrlProp647.xml"/><Relationship Id="rId10" Type="http://schemas.openxmlformats.org/officeDocument/2006/relationships/ctrlProp" Target="../ctrlProps/ctrlProp642.xml"/><Relationship Id="rId4" Type="http://schemas.openxmlformats.org/officeDocument/2006/relationships/ctrlProp" Target="../ctrlProps/ctrlProp636.xml"/><Relationship Id="rId9" Type="http://schemas.openxmlformats.org/officeDocument/2006/relationships/ctrlProp" Target="../ctrlProps/ctrlProp641.xml"/><Relationship Id="rId14" Type="http://schemas.openxmlformats.org/officeDocument/2006/relationships/ctrlProp" Target="../ctrlProps/ctrlProp646.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655.xml"/><Relationship Id="rId13" Type="http://schemas.openxmlformats.org/officeDocument/2006/relationships/ctrlProp" Target="../ctrlProps/ctrlProp660.xml"/><Relationship Id="rId18" Type="http://schemas.openxmlformats.org/officeDocument/2006/relationships/comments" Target="../comments46.xml"/><Relationship Id="rId3" Type="http://schemas.openxmlformats.org/officeDocument/2006/relationships/ctrlProp" Target="../ctrlProps/ctrlProp650.xml"/><Relationship Id="rId7" Type="http://schemas.openxmlformats.org/officeDocument/2006/relationships/ctrlProp" Target="../ctrlProps/ctrlProp654.xml"/><Relationship Id="rId12" Type="http://schemas.openxmlformats.org/officeDocument/2006/relationships/ctrlProp" Target="../ctrlProps/ctrlProp659.xml"/><Relationship Id="rId17" Type="http://schemas.openxmlformats.org/officeDocument/2006/relationships/ctrlProp" Target="../ctrlProps/ctrlProp664.xml"/><Relationship Id="rId2" Type="http://schemas.openxmlformats.org/officeDocument/2006/relationships/vmlDrawing" Target="../drawings/vmlDrawing47.vml"/><Relationship Id="rId16" Type="http://schemas.openxmlformats.org/officeDocument/2006/relationships/ctrlProp" Target="../ctrlProps/ctrlProp663.xml"/><Relationship Id="rId1" Type="http://schemas.openxmlformats.org/officeDocument/2006/relationships/drawing" Target="../drawings/drawing46.xml"/><Relationship Id="rId6" Type="http://schemas.openxmlformats.org/officeDocument/2006/relationships/ctrlProp" Target="../ctrlProps/ctrlProp653.xml"/><Relationship Id="rId11" Type="http://schemas.openxmlformats.org/officeDocument/2006/relationships/ctrlProp" Target="../ctrlProps/ctrlProp658.xml"/><Relationship Id="rId5" Type="http://schemas.openxmlformats.org/officeDocument/2006/relationships/ctrlProp" Target="../ctrlProps/ctrlProp652.xml"/><Relationship Id="rId15" Type="http://schemas.openxmlformats.org/officeDocument/2006/relationships/ctrlProp" Target="../ctrlProps/ctrlProp662.xml"/><Relationship Id="rId10" Type="http://schemas.openxmlformats.org/officeDocument/2006/relationships/ctrlProp" Target="../ctrlProps/ctrlProp657.xml"/><Relationship Id="rId4" Type="http://schemas.openxmlformats.org/officeDocument/2006/relationships/ctrlProp" Target="../ctrlProps/ctrlProp651.xml"/><Relationship Id="rId9" Type="http://schemas.openxmlformats.org/officeDocument/2006/relationships/ctrlProp" Target="../ctrlProps/ctrlProp656.xml"/><Relationship Id="rId14" Type="http://schemas.openxmlformats.org/officeDocument/2006/relationships/ctrlProp" Target="../ctrlProps/ctrlProp661.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670.xml"/><Relationship Id="rId13" Type="http://schemas.openxmlformats.org/officeDocument/2006/relationships/ctrlProp" Target="../ctrlProps/ctrlProp675.xml"/><Relationship Id="rId18" Type="http://schemas.openxmlformats.org/officeDocument/2006/relationships/comments" Target="../comments47.xml"/><Relationship Id="rId3" Type="http://schemas.openxmlformats.org/officeDocument/2006/relationships/ctrlProp" Target="../ctrlProps/ctrlProp665.xml"/><Relationship Id="rId7" Type="http://schemas.openxmlformats.org/officeDocument/2006/relationships/ctrlProp" Target="../ctrlProps/ctrlProp669.xml"/><Relationship Id="rId12" Type="http://schemas.openxmlformats.org/officeDocument/2006/relationships/ctrlProp" Target="../ctrlProps/ctrlProp674.xml"/><Relationship Id="rId17" Type="http://schemas.openxmlformats.org/officeDocument/2006/relationships/ctrlProp" Target="../ctrlProps/ctrlProp679.xml"/><Relationship Id="rId2" Type="http://schemas.openxmlformats.org/officeDocument/2006/relationships/vmlDrawing" Target="../drawings/vmlDrawing48.vml"/><Relationship Id="rId16" Type="http://schemas.openxmlformats.org/officeDocument/2006/relationships/ctrlProp" Target="../ctrlProps/ctrlProp678.xml"/><Relationship Id="rId1" Type="http://schemas.openxmlformats.org/officeDocument/2006/relationships/drawing" Target="../drawings/drawing47.xml"/><Relationship Id="rId6" Type="http://schemas.openxmlformats.org/officeDocument/2006/relationships/ctrlProp" Target="../ctrlProps/ctrlProp668.xml"/><Relationship Id="rId11" Type="http://schemas.openxmlformats.org/officeDocument/2006/relationships/ctrlProp" Target="../ctrlProps/ctrlProp673.xml"/><Relationship Id="rId5" Type="http://schemas.openxmlformats.org/officeDocument/2006/relationships/ctrlProp" Target="../ctrlProps/ctrlProp667.xml"/><Relationship Id="rId15" Type="http://schemas.openxmlformats.org/officeDocument/2006/relationships/ctrlProp" Target="../ctrlProps/ctrlProp677.xml"/><Relationship Id="rId10" Type="http://schemas.openxmlformats.org/officeDocument/2006/relationships/ctrlProp" Target="../ctrlProps/ctrlProp672.xml"/><Relationship Id="rId4" Type="http://schemas.openxmlformats.org/officeDocument/2006/relationships/ctrlProp" Target="../ctrlProps/ctrlProp666.xml"/><Relationship Id="rId9" Type="http://schemas.openxmlformats.org/officeDocument/2006/relationships/ctrlProp" Target="../ctrlProps/ctrlProp671.xml"/><Relationship Id="rId14" Type="http://schemas.openxmlformats.org/officeDocument/2006/relationships/ctrlProp" Target="../ctrlProps/ctrlProp676.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omments" Target="../comments48.xml"/><Relationship Id="rId3" Type="http://schemas.openxmlformats.org/officeDocument/2006/relationships/ctrlProp" Target="../ctrlProps/ctrlProp680.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 Type="http://schemas.openxmlformats.org/officeDocument/2006/relationships/vmlDrawing" Target="../drawings/vmlDrawing49.vml"/><Relationship Id="rId16" Type="http://schemas.openxmlformats.org/officeDocument/2006/relationships/ctrlProp" Target="../ctrlProps/ctrlProp693.xml"/><Relationship Id="rId1" Type="http://schemas.openxmlformats.org/officeDocument/2006/relationships/drawing" Target="../drawings/drawing48.xml"/><Relationship Id="rId6" Type="http://schemas.openxmlformats.org/officeDocument/2006/relationships/ctrlProp" Target="../ctrlProps/ctrlProp683.xml"/><Relationship Id="rId11" Type="http://schemas.openxmlformats.org/officeDocument/2006/relationships/ctrlProp" Target="../ctrlProps/ctrlProp688.xml"/><Relationship Id="rId5" Type="http://schemas.openxmlformats.org/officeDocument/2006/relationships/ctrlProp" Target="../ctrlProps/ctrlProp682.xml"/><Relationship Id="rId15" Type="http://schemas.openxmlformats.org/officeDocument/2006/relationships/ctrlProp" Target="../ctrlProps/ctrlProp692.xml"/><Relationship Id="rId10" Type="http://schemas.openxmlformats.org/officeDocument/2006/relationships/ctrlProp" Target="../ctrlProps/ctrlProp687.xml"/><Relationship Id="rId4" Type="http://schemas.openxmlformats.org/officeDocument/2006/relationships/ctrlProp" Target="../ctrlProps/ctrlProp681.xml"/><Relationship Id="rId9" Type="http://schemas.openxmlformats.org/officeDocument/2006/relationships/ctrlProp" Target="../ctrlProps/ctrlProp686.xml"/><Relationship Id="rId14" Type="http://schemas.openxmlformats.org/officeDocument/2006/relationships/ctrlProp" Target="../ctrlProps/ctrlProp6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omments" Target="../comments4.xml"/><Relationship Id="rId3" Type="http://schemas.openxmlformats.org/officeDocument/2006/relationships/ctrlProp" Target="../ctrlProps/ctrlProp20.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5.vml"/><Relationship Id="rId16" Type="http://schemas.openxmlformats.org/officeDocument/2006/relationships/ctrlProp" Target="../ctrlProps/ctrlProp33.xml"/><Relationship Id="rId1" Type="http://schemas.openxmlformats.org/officeDocument/2006/relationships/drawing" Target="../drawings/drawing4.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700.xml"/><Relationship Id="rId13" Type="http://schemas.openxmlformats.org/officeDocument/2006/relationships/ctrlProp" Target="../ctrlProps/ctrlProp705.xml"/><Relationship Id="rId18" Type="http://schemas.openxmlformats.org/officeDocument/2006/relationships/comments" Target="../comments49.xml"/><Relationship Id="rId3" Type="http://schemas.openxmlformats.org/officeDocument/2006/relationships/ctrlProp" Target="../ctrlProps/ctrlProp695.xml"/><Relationship Id="rId7" Type="http://schemas.openxmlformats.org/officeDocument/2006/relationships/ctrlProp" Target="../ctrlProps/ctrlProp699.xml"/><Relationship Id="rId12" Type="http://schemas.openxmlformats.org/officeDocument/2006/relationships/ctrlProp" Target="../ctrlProps/ctrlProp704.xml"/><Relationship Id="rId17" Type="http://schemas.openxmlformats.org/officeDocument/2006/relationships/ctrlProp" Target="../ctrlProps/ctrlProp709.xml"/><Relationship Id="rId2" Type="http://schemas.openxmlformats.org/officeDocument/2006/relationships/vmlDrawing" Target="../drawings/vmlDrawing50.vml"/><Relationship Id="rId16" Type="http://schemas.openxmlformats.org/officeDocument/2006/relationships/ctrlProp" Target="../ctrlProps/ctrlProp708.xml"/><Relationship Id="rId1" Type="http://schemas.openxmlformats.org/officeDocument/2006/relationships/drawing" Target="../drawings/drawing49.xml"/><Relationship Id="rId6" Type="http://schemas.openxmlformats.org/officeDocument/2006/relationships/ctrlProp" Target="../ctrlProps/ctrlProp698.xml"/><Relationship Id="rId11" Type="http://schemas.openxmlformats.org/officeDocument/2006/relationships/ctrlProp" Target="../ctrlProps/ctrlProp703.xml"/><Relationship Id="rId5" Type="http://schemas.openxmlformats.org/officeDocument/2006/relationships/ctrlProp" Target="../ctrlProps/ctrlProp697.xml"/><Relationship Id="rId15" Type="http://schemas.openxmlformats.org/officeDocument/2006/relationships/ctrlProp" Target="../ctrlProps/ctrlProp707.xml"/><Relationship Id="rId10" Type="http://schemas.openxmlformats.org/officeDocument/2006/relationships/ctrlProp" Target="../ctrlProps/ctrlProp702.xml"/><Relationship Id="rId4" Type="http://schemas.openxmlformats.org/officeDocument/2006/relationships/ctrlProp" Target="../ctrlProps/ctrlProp696.xml"/><Relationship Id="rId9" Type="http://schemas.openxmlformats.org/officeDocument/2006/relationships/ctrlProp" Target="../ctrlProps/ctrlProp701.xml"/><Relationship Id="rId14" Type="http://schemas.openxmlformats.org/officeDocument/2006/relationships/ctrlProp" Target="../ctrlProps/ctrlProp70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715.xml"/><Relationship Id="rId13" Type="http://schemas.openxmlformats.org/officeDocument/2006/relationships/ctrlProp" Target="../ctrlProps/ctrlProp720.xml"/><Relationship Id="rId18" Type="http://schemas.openxmlformats.org/officeDocument/2006/relationships/comments" Target="../comments50.xml"/><Relationship Id="rId3" Type="http://schemas.openxmlformats.org/officeDocument/2006/relationships/ctrlProp" Target="../ctrlProps/ctrlProp710.xml"/><Relationship Id="rId7" Type="http://schemas.openxmlformats.org/officeDocument/2006/relationships/ctrlProp" Target="../ctrlProps/ctrlProp714.xml"/><Relationship Id="rId12" Type="http://schemas.openxmlformats.org/officeDocument/2006/relationships/ctrlProp" Target="../ctrlProps/ctrlProp719.xml"/><Relationship Id="rId17" Type="http://schemas.openxmlformats.org/officeDocument/2006/relationships/ctrlProp" Target="../ctrlProps/ctrlProp724.xml"/><Relationship Id="rId2" Type="http://schemas.openxmlformats.org/officeDocument/2006/relationships/vmlDrawing" Target="../drawings/vmlDrawing51.vml"/><Relationship Id="rId16" Type="http://schemas.openxmlformats.org/officeDocument/2006/relationships/ctrlProp" Target="../ctrlProps/ctrlProp723.xml"/><Relationship Id="rId1" Type="http://schemas.openxmlformats.org/officeDocument/2006/relationships/drawing" Target="../drawings/drawing50.xml"/><Relationship Id="rId6" Type="http://schemas.openxmlformats.org/officeDocument/2006/relationships/ctrlProp" Target="../ctrlProps/ctrlProp713.xml"/><Relationship Id="rId11" Type="http://schemas.openxmlformats.org/officeDocument/2006/relationships/ctrlProp" Target="../ctrlProps/ctrlProp718.xml"/><Relationship Id="rId5" Type="http://schemas.openxmlformats.org/officeDocument/2006/relationships/ctrlProp" Target="../ctrlProps/ctrlProp712.xml"/><Relationship Id="rId15" Type="http://schemas.openxmlformats.org/officeDocument/2006/relationships/ctrlProp" Target="../ctrlProps/ctrlProp722.xml"/><Relationship Id="rId10" Type="http://schemas.openxmlformats.org/officeDocument/2006/relationships/ctrlProp" Target="../ctrlProps/ctrlProp717.xml"/><Relationship Id="rId4" Type="http://schemas.openxmlformats.org/officeDocument/2006/relationships/ctrlProp" Target="../ctrlProps/ctrlProp711.xml"/><Relationship Id="rId9" Type="http://schemas.openxmlformats.org/officeDocument/2006/relationships/ctrlProp" Target="../ctrlProps/ctrlProp716.xml"/><Relationship Id="rId14" Type="http://schemas.openxmlformats.org/officeDocument/2006/relationships/ctrlProp" Target="../ctrlProps/ctrlProp721.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730.xml"/><Relationship Id="rId13" Type="http://schemas.openxmlformats.org/officeDocument/2006/relationships/ctrlProp" Target="../ctrlProps/ctrlProp735.xml"/><Relationship Id="rId18" Type="http://schemas.openxmlformats.org/officeDocument/2006/relationships/comments" Target="../comments51.xml"/><Relationship Id="rId3" Type="http://schemas.openxmlformats.org/officeDocument/2006/relationships/ctrlProp" Target="../ctrlProps/ctrlProp725.xml"/><Relationship Id="rId7" Type="http://schemas.openxmlformats.org/officeDocument/2006/relationships/ctrlProp" Target="../ctrlProps/ctrlProp729.xml"/><Relationship Id="rId12" Type="http://schemas.openxmlformats.org/officeDocument/2006/relationships/ctrlProp" Target="../ctrlProps/ctrlProp734.xml"/><Relationship Id="rId17" Type="http://schemas.openxmlformats.org/officeDocument/2006/relationships/ctrlProp" Target="../ctrlProps/ctrlProp739.xml"/><Relationship Id="rId2" Type="http://schemas.openxmlformats.org/officeDocument/2006/relationships/vmlDrawing" Target="../drawings/vmlDrawing52.vml"/><Relationship Id="rId16" Type="http://schemas.openxmlformats.org/officeDocument/2006/relationships/ctrlProp" Target="../ctrlProps/ctrlProp738.xml"/><Relationship Id="rId1" Type="http://schemas.openxmlformats.org/officeDocument/2006/relationships/drawing" Target="../drawings/drawing51.xml"/><Relationship Id="rId6" Type="http://schemas.openxmlformats.org/officeDocument/2006/relationships/ctrlProp" Target="../ctrlProps/ctrlProp728.xml"/><Relationship Id="rId11" Type="http://schemas.openxmlformats.org/officeDocument/2006/relationships/ctrlProp" Target="../ctrlProps/ctrlProp733.xml"/><Relationship Id="rId5" Type="http://schemas.openxmlformats.org/officeDocument/2006/relationships/ctrlProp" Target="../ctrlProps/ctrlProp727.xml"/><Relationship Id="rId15" Type="http://schemas.openxmlformats.org/officeDocument/2006/relationships/ctrlProp" Target="../ctrlProps/ctrlProp737.xml"/><Relationship Id="rId10" Type="http://schemas.openxmlformats.org/officeDocument/2006/relationships/ctrlProp" Target="../ctrlProps/ctrlProp732.xml"/><Relationship Id="rId4" Type="http://schemas.openxmlformats.org/officeDocument/2006/relationships/ctrlProp" Target="../ctrlProps/ctrlProp726.xml"/><Relationship Id="rId9" Type="http://schemas.openxmlformats.org/officeDocument/2006/relationships/ctrlProp" Target="../ctrlProps/ctrlProp731.xml"/><Relationship Id="rId14" Type="http://schemas.openxmlformats.org/officeDocument/2006/relationships/ctrlProp" Target="../ctrlProps/ctrlProp736.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745.xml"/><Relationship Id="rId13" Type="http://schemas.openxmlformats.org/officeDocument/2006/relationships/ctrlProp" Target="../ctrlProps/ctrlProp750.xml"/><Relationship Id="rId18" Type="http://schemas.openxmlformats.org/officeDocument/2006/relationships/comments" Target="../comments52.xml"/><Relationship Id="rId3" Type="http://schemas.openxmlformats.org/officeDocument/2006/relationships/ctrlProp" Target="../ctrlProps/ctrlProp740.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 Type="http://schemas.openxmlformats.org/officeDocument/2006/relationships/vmlDrawing" Target="../drawings/vmlDrawing53.vml"/><Relationship Id="rId16" Type="http://schemas.openxmlformats.org/officeDocument/2006/relationships/ctrlProp" Target="../ctrlProps/ctrlProp753.xml"/><Relationship Id="rId1" Type="http://schemas.openxmlformats.org/officeDocument/2006/relationships/drawing" Target="../drawings/drawing52.xml"/><Relationship Id="rId6" Type="http://schemas.openxmlformats.org/officeDocument/2006/relationships/ctrlProp" Target="../ctrlProps/ctrlProp743.xml"/><Relationship Id="rId11" Type="http://schemas.openxmlformats.org/officeDocument/2006/relationships/ctrlProp" Target="../ctrlProps/ctrlProp748.xml"/><Relationship Id="rId5" Type="http://schemas.openxmlformats.org/officeDocument/2006/relationships/ctrlProp" Target="../ctrlProps/ctrlProp742.xml"/><Relationship Id="rId15" Type="http://schemas.openxmlformats.org/officeDocument/2006/relationships/ctrlProp" Target="../ctrlProps/ctrlProp752.xml"/><Relationship Id="rId10" Type="http://schemas.openxmlformats.org/officeDocument/2006/relationships/ctrlProp" Target="../ctrlProps/ctrlProp747.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s>
</file>

<file path=xl/worksheets/_rels/sheet54.xml.rels><?xml version="1.0" encoding="UTF-8" standalone="yes"?>
<Relationships xmlns="http://schemas.openxmlformats.org/package/2006/relationships"><Relationship Id="rId3" Type="http://schemas.openxmlformats.org/officeDocument/2006/relationships/ctrlProp" Target="../ctrlProps/ctrlProp755.xml"/><Relationship Id="rId2" Type="http://schemas.openxmlformats.org/officeDocument/2006/relationships/vmlDrawing" Target="../drawings/vmlDrawing54.vml"/><Relationship Id="rId1" Type="http://schemas.openxmlformats.org/officeDocument/2006/relationships/drawing" Target="../drawings/drawing53.xml"/><Relationship Id="rId4" Type="http://schemas.openxmlformats.org/officeDocument/2006/relationships/ctrlProp" Target="../ctrlProps/ctrlProp756.xml"/></Relationships>
</file>

<file path=xl/worksheets/_rels/sheet55.xml.rels><?xml version="1.0" encoding="UTF-8" standalone="yes"?>
<Relationships xmlns="http://schemas.openxmlformats.org/package/2006/relationships"><Relationship Id="rId3" Type="http://schemas.openxmlformats.org/officeDocument/2006/relationships/ctrlProp" Target="../ctrlProps/ctrlProp757.xml"/><Relationship Id="rId7" Type="http://schemas.openxmlformats.org/officeDocument/2006/relationships/ctrlProp" Target="../ctrlProps/ctrlProp761.xml"/><Relationship Id="rId2" Type="http://schemas.openxmlformats.org/officeDocument/2006/relationships/vmlDrawing" Target="../drawings/vmlDrawing55.vml"/><Relationship Id="rId1" Type="http://schemas.openxmlformats.org/officeDocument/2006/relationships/drawing" Target="../drawings/drawing54.xml"/><Relationship Id="rId6" Type="http://schemas.openxmlformats.org/officeDocument/2006/relationships/ctrlProp" Target="../ctrlProps/ctrlProp760.xml"/><Relationship Id="rId5" Type="http://schemas.openxmlformats.org/officeDocument/2006/relationships/ctrlProp" Target="../ctrlProps/ctrlProp759.xml"/><Relationship Id="rId4" Type="http://schemas.openxmlformats.org/officeDocument/2006/relationships/ctrlProp" Target="../ctrlProps/ctrlProp758.xml"/></Relationships>
</file>

<file path=xl/worksheets/_rels/sheet57.xml.rels><?xml version="1.0" encoding="UTF-8" standalone="yes"?>
<Relationships xmlns="http://schemas.openxmlformats.org/package/2006/relationships"><Relationship Id="rId3" Type="http://schemas.openxmlformats.org/officeDocument/2006/relationships/ctrlProp" Target="../ctrlProps/ctrlProp762.xml"/><Relationship Id="rId2" Type="http://schemas.openxmlformats.org/officeDocument/2006/relationships/vmlDrawing" Target="../drawings/vmlDrawing56.vml"/><Relationship Id="rId1" Type="http://schemas.openxmlformats.org/officeDocument/2006/relationships/drawing" Target="../drawings/drawing55.xml"/><Relationship Id="rId4" Type="http://schemas.openxmlformats.org/officeDocument/2006/relationships/ctrlProp" Target="../ctrlProps/ctrlProp763.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764.xml"/><Relationship Id="rId2" Type="http://schemas.openxmlformats.org/officeDocument/2006/relationships/vmlDrawing" Target="../drawings/vmlDrawing57.vml"/><Relationship Id="rId1" Type="http://schemas.openxmlformats.org/officeDocument/2006/relationships/drawing" Target="../drawings/drawing56.xml"/><Relationship Id="rId6" Type="http://schemas.openxmlformats.org/officeDocument/2006/relationships/ctrlProp" Target="../ctrlProps/ctrlProp767.xml"/><Relationship Id="rId5" Type="http://schemas.openxmlformats.org/officeDocument/2006/relationships/ctrlProp" Target="../ctrlProps/ctrlProp766.xml"/><Relationship Id="rId4" Type="http://schemas.openxmlformats.org/officeDocument/2006/relationships/ctrlProp" Target="../ctrlProps/ctrlProp765.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772.xml"/><Relationship Id="rId13" Type="http://schemas.openxmlformats.org/officeDocument/2006/relationships/ctrlProp" Target="../ctrlProps/ctrlProp777.xml"/><Relationship Id="rId3" Type="http://schemas.openxmlformats.org/officeDocument/2006/relationships/vmlDrawing" Target="../drawings/vmlDrawing58.vml"/><Relationship Id="rId7" Type="http://schemas.openxmlformats.org/officeDocument/2006/relationships/ctrlProp" Target="../ctrlProps/ctrlProp771.xml"/><Relationship Id="rId12" Type="http://schemas.openxmlformats.org/officeDocument/2006/relationships/ctrlProp" Target="../ctrlProps/ctrlProp776.xml"/><Relationship Id="rId2" Type="http://schemas.openxmlformats.org/officeDocument/2006/relationships/drawing" Target="../drawings/drawing57.xml"/><Relationship Id="rId1" Type="http://schemas.openxmlformats.org/officeDocument/2006/relationships/printerSettings" Target="../printerSettings/printerSettings3.bin"/><Relationship Id="rId6" Type="http://schemas.openxmlformats.org/officeDocument/2006/relationships/ctrlProp" Target="../ctrlProps/ctrlProp770.xml"/><Relationship Id="rId11" Type="http://schemas.openxmlformats.org/officeDocument/2006/relationships/ctrlProp" Target="../ctrlProps/ctrlProp775.xml"/><Relationship Id="rId5" Type="http://schemas.openxmlformats.org/officeDocument/2006/relationships/ctrlProp" Target="../ctrlProps/ctrlProp769.xml"/><Relationship Id="rId15" Type="http://schemas.openxmlformats.org/officeDocument/2006/relationships/ctrlProp" Target="../ctrlProps/ctrlProp779.xml"/><Relationship Id="rId10" Type="http://schemas.openxmlformats.org/officeDocument/2006/relationships/ctrlProp" Target="../ctrlProps/ctrlProp774.xml"/><Relationship Id="rId4" Type="http://schemas.openxmlformats.org/officeDocument/2006/relationships/ctrlProp" Target="../ctrlProps/ctrlProp768.xml"/><Relationship Id="rId9" Type="http://schemas.openxmlformats.org/officeDocument/2006/relationships/ctrlProp" Target="../ctrlProps/ctrlProp773.xml"/><Relationship Id="rId14" Type="http://schemas.openxmlformats.org/officeDocument/2006/relationships/ctrlProp" Target="../ctrlProps/ctrlProp77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omments" Target="../comments5.xml"/><Relationship Id="rId3" Type="http://schemas.openxmlformats.org/officeDocument/2006/relationships/ctrlProp" Target="../ctrlProps/ctrlProp35.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vmlDrawing" Target="../drawings/vmlDrawing6.vml"/><Relationship Id="rId16" Type="http://schemas.openxmlformats.org/officeDocument/2006/relationships/ctrlProp" Target="../ctrlProps/ctrlProp48.xml"/><Relationship Id="rId1" Type="http://schemas.openxmlformats.org/officeDocument/2006/relationships/drawing" Target="../drawings/drawing5.xml"/><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67.xml.rels><?xml version="1.0" encoding="UTF-8" standalone="yes"?>
<Relationships xmlns="http://schemas.openxmlformats.org/package/2006/relationships"><Relationship Id="rId1" Type="http://schemas.openxmlformats.org/officeDocument/2006/relationships/image" Target="../media/image1.jpeg"/></Relationships>
</file>

<file path=xl/worksheets/_rels/sheet6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omments" Target="../comments6.xml"/><Relationship Id="rId3" Type="http://schemas.openxmlformats.org/officeDocument/2006/relationships/ctrlProp" Target="../ctrlProps/ctrlProp50.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vmlDrawing" Target="../drawings/vmlDrawing7.vml"/><Relationship Id="rId16" Type="http://schemas.openxmlformats.org/officeDocument/2006/relationships/ctrlProp" Target="../ctrlProps/ctrlProp63.xml"/><Relationship Id="rId1" Type="http://schemas.openxmlformats.org/officeDocument/2006/relationships/drawing" Target="../drawings/drawing6.xml"/><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18" Type="http://schemas.openxmlformats.org/officeDocument/2006/relationships/comments" Target="../comments7.xml"/><Relationship Id="rId3" Type="http://schemas.openxmlformats.org/officeDocument/2006/relationships/ctrlProp" Target="../ctrlProps/ctrlProp65.xml"/><Relationship Id="rId7" Type="http://schemas.openxmlformats.org/officeDocument/2006/relationships/ctrlProp" Target="../ctrlProps/ctrlProp69.xml"/><Relationship Id="rId12" Type="http://schemas.openxmlformats.org/officeDocument/2006/relationships/ctrlProp" Target="../ctrlProps/ctrlProp74.xml"/><Relationship Id="rId17" Type="http://schemas.openxmlformats.org/officeDocument/2006/relationships/ctrlProp" Target="../ctrlProps/ctrlProp79.xml"/><Relationship Id="rId2" Type="http://schemas.openxmlformats.org/officeDocument/2006/relationships/vmlDrawing" Target="../drawings/vmlDrawing8.vml"/><Relationship Id="rId16" Type="http://schemas.openxmlformats.org/officeDocument/2006/relationships/ctrlProp" Target="../ctrlProps/ctrlProp78.xml"/><Relationship Id="rId1" Type="http://schemas.openxmlformats.org/officeDocument/2006/relationships/drawing" Target="../drawings/drawing7.xml"/><Relationship Id="rId6" Type="http://schemas.openxmlformats.org/officeDocument/2006/relationships/ctrlProp" Target="../ctrlProps/ctrlProp68.xml"/><Relationship Id="rId11" Type="http://schemas.openxmlformats.org/officeDocument/2006/relationships/ctrlProp" Target="../ctrlProps/ctrlProp73.xml"/><Relationship Id="rId5" Type="http://schemas.openxmlformats.org/officeDocument/2006/relationships/ctrlProp" Target="../ctrlProps/ctrlProp67.xml"/><Relationship Id="rId15" Type="http://schemas.openxmlformats.org/officeDocument/2006/relationships/ctrlProp" Target="../ctrlProps/ctrlProp7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 Id="rId14" Type="http://schemas.openxmlformats.org/officeDocument/2006/relationships/ctrlProp" Target="../ctrlProps/ctrlProp7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omments" Target="../comments8.xml"/><Relationship Id="rId3" Type="http://schemas.openxmlformats.org/officeDocument/2006/relationships/ctrlProp" Target="../ctrlProps/ctrlProp80.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 Type="http://schemas.openxmlformats.org/officeDocument/2006/relationships/vmlDrawing" Target="../drawings/vmlDrawing9.vml"/><Relationship Id="rId16" Type="http://schemas.openxmlformats.org/officeDocument/2006/relationships/ctrlProp" Target="../ctrlProps/ctrlProp93.xml"/><Relationship Id="rId1" Type="http://schemas.openxmlformats.org/officeDocument/2006/relationships/drawing" Target="../drawings/drawing8.xml"/><Relationship Id="rId6" Type="http://schemas.openxmlformats.org/officeDocument/2006/relationships/ctrlProp" Target="../ctrlProps/ctrlProp83.xml"/><Relationship Id="rId11" Type="http://schemas.openxmlformats.org/officeDocument/2006/relationships/ctrlProp" Target="../ctrlProps/ctrlProp88.xml"/><Relationship Id="rId5" Type="http://schemas.openxmlformats.org/officeDocument/2006/relationships/ctrlProp" Target="../ctrlProps/ctrlProp82.xml"/><Relationship Id="rId15" Type="http://schemas.openxmlformats.org/officeDocument/2006/relationships/ctrlProp" Target="../ctrlProps/ctrlProp92.xml"/><Relationship Id="rId10" Type="http://schemas.openxmlformats.org/officeDocument/2006/relationships/ctrlProp" Target="../ctrlProps/ctrlProp87.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trlProp" Target="../ctrlProps/ctrlProp9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K930"/>
  <sheetViews>
    <sheetView topLeftCell="B1" zoomScale="75" zoomScaleNormal="75" zoomScalePageLayoutView="75" workbookViewId="0">
      <selection activeCell="B10" sqref="B10"/>
    </sheetView>
  </sheetViews>
  <sheetFormatPr defaultColWidth="8.85546875" defaultRowHeight="15" x14ac:dyDescent="0.25"/>
  <cols>
    <col min="1" max="1" width="9.140625" style="6" hidden="1" customWidth="1"/>
    <col min="2" max="2" width="11.42578125" style="6" customWidth="1"/>
    <col min="3" max="3" width="10.7109375" style="6" customWidth="1"/>
    <col min="4" max="4" width="7.28515625" style="240" customWidth="1"/>
    <col min="5" max="5" width="11.28515625" style="240" customWidth="1"/>
    <col min="6" max="6" width="13" style="241" customWidth="1"/>
    <col min="7" max="7" width="8.85546875" style="240"/>
    <col min="8" max="8" width="10.85546875" style="241" customWidth="1"/>
    <col min="9" max="9" width="32.42578125" style="250" customWidth="1"/>
    <col min="10" max="10" width="14.140625" style="241" customWidth="1"/>
    <col min="11" max="11" width="28.28515625" style="251" customWidth="1"/>
    <col min="12" max="12" width="18.42578125" style="6" hidden="1" customWidth="1"/>
    <col min="13" max="13" width="16.85546875" style="6" customWidth="1"/>
    <col min="14" max="14" width="14.7109375" style="6" customWidth="1"/>
    <col min="15" max="15" width="20" style="241" customWidth="1"/>
    <col min="16" max="16" width="19.28515625" style="241" customWidth="1"/>
    <col min="17" max="17" width="13.85546875" style="241" customWidth="1"/>
    <col min="18" max="18" width="16.28515625" style="241" customWidth="1"/>
    <col min="19" max="20" width="2.42578125" style="242" customWidth="1"/>
    <col min="21" max="21" width="12.42578125" style="242" customWidth="1"/>
    <col min="22" max="22" width="13" style="6" customWidth="1"/>
    <col min="23" max="25" width="12.42578125" style="6" customWidth="1"/>
    <col min="26" max="27" width="2.42578125" style="6" customWidth="1"/>
    <col min="28" max="28" width="13.28515625" style="6" customWidth="1"/>
    <col min="29" max="29" width="14.28515625" style="6" customWidth="1"/>
    <col min="30" max="30" width="17.7109375" style="6" customWidth="1"/>
    <col min="31" max="31" width="22.7109375" style="6" customWidth="1"/>
    <col min="32" max="32" width="2.42578125" style="6" customWidth="1"/>
    <col min="33" max="33" width="16.42578125" style="6" customWidth="1"/>
    <col min="34" max="16384" width="8.85546875" style="6"/>
  </cols>
  <sheetData>
    <row r="1" spans="1:37" s="7" customFormat="1" ht="18.75" x14ac:dyDescent="0.25">
      <c r="B1" s="262" t="s">
        <v>9853</v>
      </c>
      <c r="D1" s="249"/>
      <c r="F1" s="15"/>
      <c r="G1" s="286" t="s">
        <v>9872</v>
      </c>
      <c r="H1" s="15"/>
      <c r="I1" s="250"/>
      <c r="J1" s="15"/>
      <c r="K1" s="251"/>
      <c r="O1" s="15"/>
      <c r="P1" s="15"/>
      <c r="Q1" s="15"/>
      <c r="R1" s="15"/>
      <c r="S1" s="153"/>
      <c r="T1" s="153"/>
      <c r="U1" s="153"/>
    </row>
    <row r="2" spans="1:37" s="7" customFormat="1" x14ac:dyDescent="0.25">
      <c r="D2" s="249"/>
      <c r="E2" s="249"/>
      <c r="F2" s="15"/>
      <c r="G2" s="249"/>
      <c r="H2" s="15"/>
      <c r="I2" s="250"/>
      <c r="J2" s="15"/>
      <c r="K2" s="251"/>
      <c r="O2" s="15"/>
      <c r="P2" s="15"/>
      <c r="Q2" s="15"/>
      <c r="R2" s="15"/>
      <c r="S2" s="153"/>
      <c r="T2" s="153"/>
      <c r="U2" s="153"/>
    </row>
    <row r="3" spans="1:37" s="7" customFormat="1" x14ac:dyDescent="0.25">
      <c r="D3" s="249"/>
      <c r="E3" s="249"/>
      <c r="F3" s="15"/>
      <c r="G3" s="249"/>
      <c r="H3" s="275" t="s">
        <v>9866</v>
      </c>
      <c r="I3" s="250"/>
      <c r="J3" s="15"/>
      <c r="K3" s="251"/>
      <c r="O3" s="15"/>
      <c r="P3" s="15"/>
      <c r="Q3" s="15"/>
      <c r="R3" s="15"/>
      <c r="S3" s="153"/>
      <c r="T3" s="153"/>
      <c r="U3" s="153"/>
    </row>
    <row r="4" spans="1:37" s="7" customFormat="1" x14ac:dyDescent="0.25">
      <c r="D4" s="249"/>
      <c r="E4" s="249"/>
      <c r="F4" s="15"/>
      <c r="G4" s="249"/>
      <c r="H4" s="275"/>
      <c r="I4" s="250"/>
      <c r="J4" s="15"/>
      <c r="K4" s="251"/>
      <c r="O4" s="15"/>
      <c r="P4" s="15"/>
      <c r="Q4" s="15"/>
      <c r="R4" s="15"/>
      <c r="S4" s="153"/>
      <c r="T4" s="153"/>
      <c r="U4" s="153"/>
    </row>
    <row r="5" spans="1:37" s="7" customFormat="1" x14ac:dyDescent="0.25">
      <c r="A5" s="276" t="s">
        <v>9867</v>
      </c>
      <c r="D5" s="249"/>
      <c r="E5" s="249"/>
      <c r="F5" s="15"/>
      <c r="G5" s="249"/>
      <c r="H5" s="275"/>
      <c r="I5" s="250"/>
      <c r="J5" s="15"/>
      <c r="K5" s="251"/>
      <c r="O5" s="15"/>
      <c r="P5" s="15"/>
      <c r="Q5" s="15"/>
      <c r="R5" s="15"/>
      <c r="S5" s="153"/>
      <c r="T5" s="153"/>
      <c r="U5" s="153" t="s">
        <v>9839</v>
      </c>
      <c r="AB5" s="7" t="s">
        <v>9875</v>
      </c>
    </row>
    <row r="6" spans="1:37" s="165" customFormat="1" ht="75" x14ac:dyDescent="0.25">
      <c r="A6" s="237">
        <f ca="1">SUMIF(H7:H107,"NO",A7:A107)</f>
        <v>0</v>
      </c>
      <c r="B6" s="237" t="s">
        <v>9859</v>
      </c>
      <c r="C6" s="237" t="s">
        <v>10740</v>
      </c>
      <c r="D6" s="239" t="s">
        <v>9824</v>
      </c>
      <c r="E6" s="239" t="s">
        <v>9858</v>
      </c>
      <c r="F6" s="238" t="s">
        <v>9825</v>
      </c>
      <c r="G6" s="239" t="s">
        <v>9832</v>
      </c>
      <c r="H6" s="238" t="s">
        <v>9833</v>
      </c>
      <c r="I6" s="237" t="s">
        <v>9826</v>
      </c>
      <c r="J6" s="238" t="s">
        <v>9890</v>
      </c>
      <c r="K6" s="236" t="s">
        <v>9827</v>
      </c>
      <c r="L6" s="237" t="s">
        <v>9834</v>
      </c>
      <c r="M6" s="237" t="s">
        <v>9837</v>
      </c>
      <c r="N6" s="238" t="s">
        <v>9871</v>
      </c>
      <c r="O6" s="238" t="s">
        <v>9828</v>
      </c>
      <c r="P6" s="285" t="s">
        <v>9873</v>
      </c>
      <c r="Q6" s="238" t="s">
        <v>9836</v>
      </c>
      <c r="R6" s="238" t="s">
        <v>9835</v>
      </c>
      <c r="U6" s="238" t="s">
        <v>9830</v>
      </c>
      <c r="V6" s="238" t="s">
        <v>9829</v>
      </c>
      <c r="W6" s="238" t="s">
        <v>9840</v>
      </c>
      <c r="X6" s="238" t="s">
        <v>9891</v>
      </c>
      <c r="Y6" s="238" t="s">
        <v>9841</v>
      </c>
      <c r="AB6" s="237" t="s">
        <v>9830</v>
      </c>
      <c r="AC6" s="238" t="s">
        <v>9831</v>
      </c>
      <c r="AD6" s="237" t="s">
        <v>9852</v>
      </c>
      <c r="AE6" s="237" t="s">
        <v>9850</v>
      </c>
      <c r="AG6" s="235"/>
      <c r="AH6" s="235"/>
      <c r="AI6" s="235"/>
      <c r="AJ6" s="235"/>
    </row>
    <row r="7" spans="1:37" ht="15.75" x14ac:dyDescent="0.25">
      <c r="A7" s="6">
        <v>1</v>
      </c>
      <c r="B7" s="267">
        <f ca="1">TableOfContents!O2</f>
        <v>0</v>
      </c>
      <c r="C7" s="267">
        <f ca="1">TableOfContents!P2</f>
        <v>0</v>
      </c>
      <c r="D7" s="244" t="str">
        <f ca="1">IF(I7="","",ProjectRecords!C3&amp;"")</f>
        <v/>
      </c>
      <c r="E7" s="245" t="str">
        <f ca="1">IF(I7="","",IF(ISERROR(SEARCH(","&amp;D7&amp;"",",AK,CA,CT,DE,FL,GA,GU,HI,IL-IN,LA,LC,ME,MD,MIT,MI,MN,MS-AL,NSGLC,NH,NJ,NY,NC,OH,OR,PA,PR,RI,SC,USC,TX,LC,VA,WA,WI,WHOI,other,",1)),"NO","yes"))</f>
        <v/>
      </c>
      <c r="F7" s="245" t="str">
        <f ca="1">ProjectRecords!D3&amp;""</f>
        <v/>
      </c>
      <c r="G7" s="245" t="str">
        <f ca="1">IF(F7="","",IF(ISERROR(SEARCH(LEFT(F7,1),"ACEMPR",1)),"NO","yes"))</f>
        <v/>
      </c>
      <c r="H7" s="245" t="str">
        <f ca="1">IF(I7="","",IF(OR(AND(F7="",I7&lt;&gt;""),AND(ROW(I7)&lt;&gt;7,NOT(ISERROR(VLOOKUP(F7,F6:F$7,1,0))))),"NO","yes"))</f>
        <v/>
      </c>
      <c r="I7" s="234" t="str">
        <f ca="1">ProjectRecords!E3&amp;""</f>
        <v/>
      </c>
      <c r="J7" s="245" t="str">
        <f ca="1">IF(OR((NOT(ISERROR(SEARCH("Program Development",I7)))*100+(LEFT(ProjectRecords!H3,3)="180")*10+(LEFT(ProjectRecords!D3,1)="M")*1)=111,(NOT(ISERROR(SEARCH("Program Development",I7)))*100+(LEFT(ProjectRecords!H3,3)="180")*10+(LEFT(ProjectRecords!D3,1)="M")*1)&lt;=1),"","NO")</f>
        <v/>
      </c>
      <c r="K7" s="234" t="str">
        <f ca="1">SUBSTITUTE(SUBSTITUTE(SUBSTITUTE(ProjectRecords!L3&amp;"; "&amp;ProjectRecords!N3&amp;"; "&amp;ProjectRecords!P3&amp;"; "&amp;ProjectRecords!R3&amp;"~","; ; ",""),"; ~",""),"~","")</f>
        <v/>
      </c>
      <c r="L7" s="248">
        <f ca="1">IF(LEFT(ProjectRecords!D3,1)="m",IF(L6=1,0,1),0)</f>
        <v>0</v>
      </c>
      <c r="M7" s="246" t="str">
        <f ca="1">IF(L7=0,"",ProjectRecords!L3)</f>
        <v/>
      </c>
      <c r="N7" s="245" t="str">
        <f ca="1">IF(AND(ISERROR(SEARCH("PhD",ProjectRecords!L3&amp;ProjectRecords!N3&amp;ProjectRecords!P3&amp;ProjectRecords!R3)),ISERROR(SEARCH("Dr",ProjectRecords!L3&amp;ProjectRecords!N3&amp;ProjectRecords!P3&amp;ProjectRecords!R3)),ISERROR(SEARCH(",",ProjectRecords!L3&amp;ProjectRecords!N3&amp;ProjectRecords!P3&amp;ProjectRecords!R3))),"","check")</f>
        <v/>
      </c>
      <c r="O7" s="245" t="str">
        <f ca="1">IF(I7="","",IF(AND((TableOfContents!O7=TableOfContents!S7),(TableOfContents!P7=TableOfContents!T7)),"yes","NO"))</f>
        <v/>
      </c>
      <c r="P7" s="245" t="str">
        <f ca="1">IF(I7="","",IF(AND(TableOfContents!H3&gt;=0.5,TableOfContents!J3&gt;=0.5,TableOfContents!L3&gt;=0.5,TableOfContents!P3&gt;=0.5),"yes","NO"))</f>
        <v/>
      </c>
      <c r="Q7" s="245" t="str">
        <f ca="1">IF(I7="","",IF(ProjectRecords!I3="","NO","yes"))</f>
        <v/>
      </c>
      <c r="R7" s="252" t="str">
        <f ca="1">IF(I7="","",IF(LEFT(F7,1)&lt;&gt;"R","",IF(ProjectRecords!Z3="","NO","yes")))</f>
        <v/>
      </c>
      <c r="S7" s="153"/>
      <c r="T7" s="153"/>
      <c r="U7" s="245" t="str">
        <f ca="1">F7&amp;""</f>
        <v/>
      </c>
      <c r="V7" s="245" t="str">
        <f ca="1">IF(I7="","",LEFT(ProjectRecords!H3&amp;"NO",3))</f>
        <v/>
      </c>
      <c r="W7" s="254" t="str">
        <f ca="1">IF(ISERROR(SEARCH("190",ProjectRecords!H3)),"","NO")</f>
        <v/>
      </c>
      <c r="X7" s="254" t="str">
        <f ca="1" xml:space="preserve"> IF(  (NOT(ISERROR(SEARCH("230",ProjectRecords!H3)))*1 + NOT(ISERROR(SEARCH("231",ProjectRecords!H3))))*1 +  (NOT(ISERROR(SEARCH("232",ProjectRecords!H3)))*1 + NOT(ISERROR(SEARCH("233",ProjectRecords!H3))))*1&gt;0, "NO","")</f>
        <v/>
      </c>
      <c r="Y7" s="254" t="str">
        <f ca="1">IF(  (NOT(ISERROR(SEARCH("future",ProjectRecords!E3)))*1 + NOT(ISERROR(SEARCH("171",ProjectRecords!H3))))*1 = 1,"check","")</f>
        <v/>
      </c>
      <c r="Z7" s="243"/>
      <c r="AA7" s="243"/>
      <c r="AB7" s="245" t="str">
        <f ca="1">F7&amp;""</f>
        <v/>
      </c>
      <c r="AC7" s="245" t="str">
        <f ca="1">IF(I7="","",LEFT(ProjectRecords!F3&amp;"NO",4))</f>
        <v/>
      </c>
      <c r="AD7" s="284">
        <f>'F Area validation detail'!R1</f>
        <v>0</v>
      </c>
      <c r="AE7" s="264">
        <f>'Partner validation detail'!U1</f>
        <v>0</v>
      </c>
      <c r="AF7" s="243"/>
      <c r="AG7" s="243"/>
      <c r="AH7" s="243"/>
      <c r="AI7" s="243"/>
    </row>
    <row r="8" spans="1:37" ht="30" x14ac:dyDescent="0.25">
      <c r="A8" s="6">
        <v>1</v>
      </c>
      <c r="D8" s="244" t="str">
        <f ca="1">IF(I8="","",ProjectRecords!C4&amp;"")</f>
        <v/>
      </c>
      <c r="E8" s="245" t="str">
        <f t="shared" ref="E8:E9" ca="1" si="0">IF(I8="","",IF(ISERROR(SEARCH(","&amp;D8&amp;"",",AK,CA,CT,DE,FL,GA,GU,HI,IL-IN,LA,LC,ME,MD,MIT,MI,MN,MS-AL,NSGLC,NH,NJ,NY,NC,OH,OR,PA,PR,RI,SC,USC,TX,LC,VA,WA,WI,WHOI,other,",1)),"NO","yes"))</f>
        <v/>
      </c>
      <c r="F8" s="245" t="str">
        <f ca="1">ProjectRecords!D4&amp;""</f>
        <v/>
      </c>
      <c r="G8" s="245" t="str">
        <f t="shared" ref="G8:G71" ca="1" si="1">IF(F8="","",IF(ISERROR(SEARCH(LEFT(F8,1),"ACEMPR",1)),"NO","yes"))</f>
        <v/>
      </c>
      <c r="H8" s="245" t="str">
        <f ca="1">IF(I8="","",IF(OR(AND(F8="",I8&lt;&gt;""),AND(ROW(I8)&lt;&gt;7,NOT(ISERROR(VLOOKUP(F8,F7:F$7,1,0))))),"NO","yes"))</f>
        <v/>
      </c>
      <c r="I8" s="234" t="str">
        <f ca="1">ProjectRecords!E4&amp;""</f>
        <v/>
      </c>
      <c r="J8" s="245" t="str">
        <f ca="1">IF(OR((NOT(ISERROR(SEARCH("Program Development",I8)))*100+(LEFT(ProjectRecords!H4,3)="180")*10+(LEFT(ProjectRecords!D4,1)="M")*1)=111,(NOT(ISERROR(SEARCH("Program Development",I8)))*100+(LEFT(ProjectRecords!H4,3)="180")*10+(LEFT(ProjectRecords!D4,1)="M")*1)&lt;=1),"","NO")</f>
        <v/>
      </c>
      <c r="K8" s="234" t="str">
        <f ca="1">SUBSTITUTE(SUBSTITUTE(SUBSTITUTE(ProjectRecords!L4&amp;"; "&amp;ProjectRecords!N4&amp;"; "&amp;ProjectRecords!P4&amp;"; "&amp;ProjectRecords!R4&amp;"~","; ; ",""),"; ~",""),"~","")</f>
        <v/>
      </c>
      <c r="L8" s="248">
        <f ca="1">IF(LEFT(ProjectRecords!D4,1)="m",IF(L7=1,0,1),0)</f>
        <v>0</v>
      </c>
      <c r="M8" s="246" t="str">
        <f ca="1">IF(L8=0,"",ProjectRecords!L4)</f>
        <v/>
      </c>
      <c r="N8" s="245" t="str">
        <f ca="1">IF(AND(ISERROR(SEARCH("PhD",ProjectRecords!L4&amp;ProjectRecords!N4&amp;ProjectRecords!P4&amp;ProjectRecords!R4)),ISERROR(SEARCH("Dr",ProjectRecords!L4&amp;ProjectRecords!N4&amp;ProjectRecords!P4&amp;ProjectRecords!R4)),ISERROR(SEARCH(",",ProjectRecords!L4&amp;ProjectRecords!N4&amp;ProjectRecords!P4&amp;ProjectRecords!R4))),"","check")</f>
        <v/>
      </c>
      <c r="O8" s="245" t="str">
        <f ca="1">IF(I8="","",IF(AND((TableOfContents!O8=TableOfContents!S8),(TableOfContents!P8=TableOfContents!T8)),"yes","NO"))</f>
        <v/>
      </c>
      <c r="P8" s="238" t="s">
        <v>9844</v>
      </c>
      <c r="Q8" s="245" t="str">
        <f ca="1">IF(I8="","",IF(ProjectRecords!I4="","NO","yes"))</f>
        <v/>
      </c>
      <c r="R8" s="252" t="str">
        <f ca="1">IF(I8="","",IF(LEFT(F8,1)&lt;&gt;"R","",IF(ProjectRecords!Z4="","NO","yes")))</f>
        <v/>
      </c>
      <c r="S8" s="153"/>
      <c r="T8" s="153"/>
      <c r="U8" s="245" t="str">
        <f ca="1">F8&amp;""</f>
        <v/>
      </c>
      <c r="V8" s="245" t="str">
        <f ca="1">IF(I8="","",LEFT(ProjectRecords!H4&amp;"NO",3))</f>
        <v/>
      </c>
      <c r="W8" s="254" t="str">
        <f ca="1">IF(ISERROR(SEARCH("190",ProjectRecords!H4)),"","NO")</f>
        <v/>
      </c>
      <c r="X8" s="254" t="str">
        <f ca="1" xml:space="preserve"> IF(  (NOT(ISERROR(SEARCH("230",ProjectRecords!H4)))*1 + NOT(ISERROR(SEARCH("231",ProjectRecords!H4))))*1 +  (NOT(ISERROR(SEARCH("232",ProjectRecords!H4)))*1 + NOT(ISERROR(SEARCH("233",ProjectRecords!H4))))*1&gt;0, "NO","")</f>
        <v/>
      </c>
      <c r="Y8" s="254" t="str">
        <f ca="1">IF(  (NOT(ISERROR(SEARCH("future",ProjectRecords!E4)))*1 + NOT(ISERROR(SEARCH("171",ProjectRecords!H4))))*1 = 1,"check","")</f>
        <v/>
      </c>
      <c r="Z8" s="243"/>
      <c r="AA8" s="243"/>
      <c r="AB8" s="245" t="str">
        <f t="shared" ref="AB8:AB9" ca="1" si="2">F8&amp;""</f>
        <v/>
      </c>
      <c r="AC8" s="245" t="str">
        <f ca="1">IF(I8="","",LEFT(ProjectRecords!F4&amp;"NO",4))</f>
        <v/>
      </c>
      <c r="AD8" s="243"/>
      <c r="AE8" s="243"/>
      <c r="AF8" s="261"/>
      <c r="AG8" s="243"/>
      <c r="AH8" s="243"/>
    </row>
    <row r="9" spans="1:37" x14ac:dyDescent="0.25">
      <c r="A9" s="6">
        <v>1</v>
      </c>
      <c r="D9" s="244" t="str">
        <f ca="1">IF(I9="","",ProjectRecords!C5&amp;"")</f>
        <v/>
      </c>
      <c r="E9" s="245" t="str">
        <f t="shared" ca="1" si="0"/>
        <v/>
      </c>
      <c r="F9" s="245" t="str">
        <f ca="1">ProjectRecords!D5&amp;""</f>
        <v/>
      </c>
      <c r="G9" s="245" t="str">
        <f t="shared" ca="1" si="1"/>
        <v/>
      </c>
      <c r="H9" s="245" t="str">
        <f ca="1">IF(I9="","",IF(OR(AND(F9="",I9&lt;&gt;""),AND(ROW(I9)&lt;&gt;7,NOT(ISERROR(VLOOKUP(F9,F$7:F8,1,0))))),"NO","yes"))</f>
        <v/>
      </c>
      <c r="I9" s="234" t="str">
        <f ca="1">ProjectRecords!E5&amp;""</f>
        <v/>
      </c>
      <c r="J9" s="245" t="str">
        <f ca="1">IF(OR((NOT(ISERROR(SEARCH("Program Development",I9)))*100+(LEFT(ProjectRecords!H5,3)="180")*10+(LEFT(ProjectRecords!D5,1)="M")*1)=111,(NOT(ISERROR(SEARCH("Program Development",I9)))*100+(LEFT(ProjectRecords!H5,3)="180")*10+(LEFT(ProjectRecords!D5,1)="M")*1)&lt;=1),"","NO")</f>
        <v/>
      </c>
      <c r="K9" s="234" t="str">
        <f ca="1">SUBSTITUTE(SUBSTITUTE(SUBSTITUTE(ProjectRecords!L5&amp;"; "&amp;ProjectRecords!N5&amp;"; "&amp;ProjectRecords!P5&amp;"; "&amp;ProjectRecords!R5&amp;"~","; ; ",""),"; ~",""),"~","")</f>
        <v/>
      </c>
      <c r="L9" s="248">
        <f ca="1">IF(LEFT(ProjectRecords!D5,1)="m",IF(L8=1,0,1),0)</f>
        <v>0</v>
      </c>
      <c r="M9" s="246" t="str">
        <f ca="1">IF(L9=0,"",ProjectRecords!L5)</f>
        <v/>
      </c>
      <c r="N9" s="245" t="str">
        <f ca="1">IF(AND(ISERROR(SEARCH("PhD",ProjectRecords!L5&amp;ProjectRecords!N5&amp;ProjectRecords!P5&amp;ProjectRecords!R5)),ISERROR(SEARCH("Dr",ProjectRecords!L5&amp;ProjectRecords!N5&amp;ProjectRecords!P5&amp;ProjectRecords!R5)),ISERROR(SEARCH(",",ProjectRecords!L5&amp;ProjectRecords!N5&amp;ProjectRecords!P5&amp;ProjectRecords!R5))),"","check")</f>
        <v/>
      </c>
      <c r="O9" s="245" t="str">
        <f ca="1">IF(I9="","",IF(AND((TableOfContents!O9=TableOfContents!S9),(TableOfContents!P9=TableOfContents!T9)),"yes","NO"))</f>
        <v/>
      </c>
      <c r="P9" s="257" t="str">
        <f ca="1">IF((SUM(TableOfContents!$O$2:$O$2))=0,"",(SUMIFS(TableOfContents!$O7:$O56,TableOfContents!$A7:$A56,"=R/")/(SUM(TableOfContents!$O$2:$O$2))))</f>
        <v/>
      </c>
      <c r="Q9" s="245" t="str">
        <f ca="1">IF(I9="","",IF(ProjectRecords!I5="","NO","yes"))</f>
        <v/>
      </c>
      <c r="R9" s="252" t="str">
        <f ca="1">IF(I9="","",IF(LEFT(F9,1)&lt;&gt;"R","",IF(ProjectRecords!Z5="","NO","yes")))</f>
        <v/>
      </c>
      <c r="S9" s="153"/>
      <c r="T9" s="153"/>
      <c r="U9" s="245" t="str">
        <f ca="1">F9&amp;""</f>
        <v/>
      </c>
      <c r="V9" s="245" t="str">
        <f ca="1">IF(I9="","",LEFT(ProjectRecords!H5&amp;"NO",3))</f>
        <v/>
      </c>
      <c r="W9" s="254" t="str">
        <f ca="1">IF(ISERROR(SEARCH("190",ProjectRecords!H5)),"","NO")</f>
        <v/>
      </c>
      <c r="X9" s="254" t="str">
        <f ca="1" xml:space="preserve"> IF(  (NOT(ISERROR(SEARCH("230",ProjectRecords!H5)))*1 + NOT(ISERROR(SEARCH("231",ProjectRecords!H5))))*1 +  (NOT(ISERROR(SEARCH("232",ProjectRecords!H5)))*1 + NOT(ISERROR(SEARCH("233",ProjectRecords!H5))))*1&gt;0, "NO","")</f>
        <v/>
      </c>
      <c r="Y9" s="254" t="str">
        <f ca="1">IF(  (NOT(ISERROR(SEARCH("future",ProjectRecords!E5)))*1 + NOT(ISERROR(SEARCH("171",ProjectRecords!H5))))*1 = 1,"check","")</f>
        <v/>
      </c>
      <c r="Z9" s="243"/>
      <c r="AA9" s="243"/>
      <c r="AB9" s="245" t="str">
        <f t="shared" ca="1" si="2"/>
        <v/>
      </c>
      <c r="AC9" s="245" t="str">
        <f ca="1">IF(I9="","",LEFT(ProjectRecords!F5&amp;"NO",4))</f>
        <v/>
      </c>
      <c r="AD9" s="243"/>
      <c r="AE9" s="243"/>
      <c r="AF9" s="243"/>
      <c r="AG9" s="243"/>
      <c r="AH9" s="243"/>
    </row>
    <row r="10" spans="1:37" ht="30" x14ac:dyDescent="0.25">
      <c r="A10" s="6">
        <v>1</v>
      </c>
      <c r="D10" s="244" t="str">
        <f ca="1">IF(I10="","",ProjectRecords!C6&amp;"")</f>
        <v/>
      </c>
      <c r="E10" s="245" t="str">
        <f t="shared" ref="E10:E73" ca="1" si="3">IF(I10="","",IF(ISERROR(SEARCH(","&amp;D10&amp;"",",AK,CA,CT,DE,FL,GA,GU,HI,IL-IN,LA,LC,ME,MD,MIT,MI,MN,MS-AL,NSGLC,NH,NJ,NY,NC,OH,OR,PA,PR,RI,SC,USC,TX,LC,VA,WA,WI,WHOI,other,",1)),"NO","yes"))</f>
        <v/>
      </c>
      <c r="F10" s="245" t="str">
        <f ca="1">ProjectRecords!D6&amp;""</f>
        <v/>
      </c>
      <c r="G10" s="245" t="str">
        <f t="shared" ca="1" si="1"/>
        <v/>
      </c>
      <c r="H10" s="245" t="str">
        <f ca="1">IF(I10="","",IF(OR(AND(F10="",I10&lt;&gt;""),AND(ROW(I10)&lt;&gt;7,NOT(ISERROR(VLOOKUP(F10,F$7:F9,1,0))))),"NO","yes"))</f>
        <v/>
      </c>
      <c r="I10" s="234" t="str">
        <f ca="1">ProjectRecords!E6&amp;""</f>
        <v/>
      </c>
      <c r="J10" s="245" t="str">
        <f ca="1">IF(OR((NOT(ISERROR(SEARCH("Program Development",I10)))*100+(LEFT(ProjectRecords!H6,3)="180")*10+(LEFT(ProjectRecords!D6,1)="M")*1)=111,(NOT(ISERROR(SEARCH("Program Development",I10)))*100+(LEFT(ProjectRecords!H6,3)="180")*10+(LEFT(ProjectRecords!D6,1)="M")*1)&lt;=1),"","NO")</f>
        <v/>
      </c>
      <c r="K10" s="234" t="str">
        <f ca="1">SUBSTITUTE(SUBSTITUTE(SUBSTITUTE(ProjectRecords!L6&amp;"; "&amp;ProjectRecords!N6&amp;"; "&amp;ProjectRecords!P6&amp;"; "&amp;ProjectRecords!R6&amp;"~","; ; ",""),"; ~",""),"~","")</f>
        <v/>
      </c>
      <c r="L10" s="248">
        <f ca="1">IF(LEFT(ProjectRecords!D6,1)="m",IF(L9=1,0,1),0)</f>
        <v>0</v>
      </c>
      <c r="M10" s="246" t="str">
        <f ca="1">IF(L10=0,"",ProjectRecords!L6)</f>
        <v/>
      </c>
      <c r="N10" s="245" t="str">
        <f ca="1">IF(AND(ISERROR(SEARCH("PhD",ProjectRecords!L6&amp;ProjectRecords!N6&amp;ProjectRecords!P6&amp;ProjectRecords!R6)),ISERROR(SEARCH("Dr",ProjectRecords!L6&amp;ProjectRecords!N6&amp;ProjectRecords!P6&amp;ProjectRecords!R6)),ISERROR(SEARCH(",",ProjectRecords!L6&amp;ProjectRecords!N6&amp;ProjectRecords!P6&amp;ProjectRecords!R6))),"","check")</f>
        <v/>
      </c>
      <c r="O10" s="245" t="str">
        <f ca="1">IF(I10="","",IF(AND((TableOfContents!O10=TableOfContents!S10),(TableOfContents!P10=TableOfContents!T10)),"yes","NO"))</f>
        <v/>
      </c>
      <c r="P10" s="238" t="s">
        <v>9845</v>
      </c>
      <c r="Q10" s="245" t="str">
        <f ca="1">IF(I10="","",IF(ProjectRecords!I6="","NO","yes"))</f>
        <v/>
      </c>
      <c r="R10" s="252" t="str">
        <f ca="1">IF(I10="","",IF(LEFT(F10,1)&lt;&gt;"R","",IF(ProjectRecords!Z6="","NO","yes")))</f>
        <v/>
      </c>
      <c r="S10" s="153"/>
      <c r="T10" s="153"/>
      <c r="U10" s="245" t="str">
        <f t="shared" ref="U10:U73" ca="1" si="4">F10&amp;""</f>
        <v/>
      </c>
      <c r="V10" s="245" t="str">
        <f ca="1">IF(I10="","",LEFT(ProjectRecords!H6&amp;"NO",3))</f>
        <v/>
      </c>
      <c r="W10" s="254" t="str">
        <f ca="1">IF(ISERROR(SEARCH("190",ProjectRecords!H6)),"","NO")</f>
        <v/>
      </c>
      <c r="X10" s="254" t="str">
        <f ca="1" xml:space="preserve"> IF(  (NOT(ISERROR(SEARCH("230",ProjectRecords!H6)))*1 + NOT(ISERROR(SEARCH("231",ProjectRecords!H6))))*1 +  (NOT(ISERROR(SEARCH("232",ProjectRecords!H6)))*1 + NOT(ISERROR(SEARCH("233",ProjectRecords!H6))))*1&gt;0, "NO","")</f>
        <v/>
      </c>
      <c r="Y10" s="254" t="str">
        <f ca="1">IF(  (NOT(ISERROR(SEARCH("future",ProjectRecords!E6)))*1 + NOT(ISERROR(SEARCH("171",ProjectRecords!H6))))*1 = 1,"check","")</f>
        <v/>
      </c>
      <c r="Z10" s="243"/>
      <c r="AA10" s="243"/>
      <c r="AB10" s="245" t="str">
        <f t="shared" ref="AB10:AB73" ca="1" si="5">F10&amp;""</f>
        <v/>
      </c>
      <c r="AC10" s="245" t="str">
        <f ca="1">IF(I10="","",LEFT(ProjectRecords!F6&amp;"NO",4))</f>
        <v/>
      </c>
      <c r="AD10" s="243"/>
      <c r="AE10" s="243"/>
      <c r="AF10" s="243"/>
      <c r="AG10" s="243"/>
      <c r="AH10" s="243"/>
    </row>
    <row r="11" spans="1:37" x14ac:dyDescent="0.25">
      <c r="A11" s="6">
        <v>1</v>
      </c>
      <c r="B11" s="324" t="s">
        <v>12606</v>
      </c>
      <c r="C11" s="325"/>
      <c r="D11" s="244" t="str">
        <f ca="1">IF(I11="","",ProjectRecords!C7&amp;"")</f>
        <v/>
      </c>
      <c r="E11" s="245" t="str">
        <f t="shared" ca="1" si="3"/>
        <v/>
      </c>
      <c r="F11" s="245" t="str">
        <f ca="1">ProjectRecords!D7&amp;""</f>
        <v/>
      </c>
      <c r="G11" s="245" t="str">
        <f t="shared" ca="1" si="1"/>
        <v/>
      </c>
      <c r="H11" s="245" t="str">
        <f ca="1">IF(I11="","",IF(OR(AND(F11="",I11&lt;&gt;""),AND(ROW(I11)&lt;&gt;7,NOT(ISERROR(VLOOKUP(F11,F$7:F10,1,0))))),"NO","yes"))</f>
        <v/>
      </c>
      <c r="I11" s="234" t="str">
        <f ca="1">ProjectRecords!E7&amp;""</f>
        <v/>
      </c>
      <c r="J11" s="245" t="str">
        <f ca="1">IF(OR((NOT(ISERROR(SEARCH("Program Development",I11)))*100+(LEFT(ProjectRecords!H7,3)="180")*10+(LEFT(ProjectRecords!D7,1)="M")*1)=111,(NOT(ISERROR(SEARCH("Program Development",I11)))*100+(LEFT(ProjectRecords!H7,3)="180")*10+(LEFT(ProjectRecords!D7,1)="M")*1)&lt;=1),"","NO")</f>
        <v/>
      </c>
      <c r="K11" s="234" t="str">
        <f ca="1">SUBSTITUTE(SUBSTITUTE(SUBSTITUTE(ProjectRecords!L7&amp;"; "&amp;ProjectRecords!N7&amp;"; "&amp;ProjectRecords!P7&amp;"; "&amp;ProjectRecords!R7&amp;"~","; ; ",""),"; ~",""),"~","")</f>
        <v/>
      </c>
      <c r="L11" s="248">
        <f ca="1">IF(LEFT(ProjectRecords!D7,1)="m",IF(L10=1,0,1),0)</f>
        <v>0</v>
      </c>
      <c r="M11" s="246" t="str">
        <f ca="1">IF(L11=0,"",ProjectRecords!L7)</f>
        <v/>
      </c>
      <c r="N11" s="245" t="str">
        <f ca="1">IF(AND(ISERROR(SEARCH("PhD",ProjectRecords!L7&amp;ProjectRecords!N7&amp;ProjectRecords!P7&amp;ProjectRecords!R7)),ISERROR(SEARCH("Dr",ProjectRecords!L7&amp;ProjectRecords!N7&amp;ProjectRecords!P7&amp;ProjectRecords!R7)),ISERROR(SEARCH(",",ProjectRecords!L7&amp;ProjectRecords!N7&amp;ProjectRecords!P7&amp;ProjectRecords!R7))),"","check")</f>
        <v/>
      </c>
      <c r="O11" s="245" t="str">
        <f ca="1">IF(I11="","",IF(AND((TableOfContents!O11=TableOfContents!S11),(TableOfContents!P11=TableOfContents!T11)),"yes","NO"))</f>
        <v/>
      </c>
      <c r="P11" s="257" t="str">
        <f ca="1">IF(SUM(TableOfContents!$O$2:$P$2)=0,"",(SUMIFS(TableOfContents!$O7:$O56,TableOfContents!$A7:$A56,"=R/")+SUMIFS(TableOfContents!$P7:$P56,TableOfContents!$A7:$A56,"=R/"))/(SUM(TableOfContents!$O$2:$P$2)))</f>
        <v/>
      </c>
      <c r="Q11" s="245" t="str">
        <f ca="1">IF(I11="","",IF(ProjectRecords!I7="","NO","yes"))</f>
        <v/>
      </c>
      <c r="R11" s="252" t="str">
        <f ca="1">IF(I11="","",IF(LEFT(F11,1)&lt;&gt;"R","",IF(ProjectRecords!Z7="","NO","yes")))</f>
        <v/>
      </c>
      <c r="S11" s="153"/>
      <c r="T11" s="153"/>
      <c r="U11" s="245" t="str">
        <f t="shared" ca="1" si="4"/>
        <v/>
      </c>
      <c r="V11" s="245" t="str">
        <f ca="1">IF(I11="","",LEFT(ProjectRecords!H7&amp;"NO",3))</f>
        <v/>
      </c>
      <c r="W11" s="254" t="str">
        <f ca="1">IF(ISERROR(SEARCH("190",ProjectRecords!H7)),"","NO")</f>
        <v/>
      </c>
      <c r="X11" s="254" t="str">
        <f ca="1" xml:space="preserve"> IF(  (NOT(ISERROR(SEARCH("230",ProjectRecords!H7)))*1 + NOT(ISERROR(SEARCH("231",ProjectRecords!H7))))*1 +  (NOT(ISERROR(SEARCH("232",ProjectRecords!H7)))*1 + NOT(ISERROR(SEARCH("233",ProjectRecords!H7))))*1&gt;0, "NO","")</f>
        <v/>
      </c>
      <c r="Y11" s="254" t="str">
        <f ca="1">IF(  (NOT(ISERROR(SEARCH("future",ProjectRecords!E7)))*1 + NOT(ISERROR(SEARCH("171",ProjectRecords!H7))))*1 = 1,"check","")</f>
        <v/>
      </c>
      <c r="Z11" s="243"/>
      <c r="AA11" s="243"/>
      <c r="AB11" s="245" t="str">
        <f t="shared" ca="1" si="5"/>
        <v/>
      </c>
      <c r="AC11" s="245" t="str">
        <f ca="1">IF(I11="","",LEFT(ProjectRecords!F7&amp;"NO",4))</f>
        <v/>
      </c>
      <c r="AD11" s="253"/>
      <c r="AE11" s="243"/>
      <c r="AF11" s="243"/>
      <c r="AG11" s="243"/>
      <c r="AH11" s="243"/>
      <c r="AI11" s="243"/>
      <c r="AJ11" s="243"/>
    </row>
    <row r="12" spans="1:37" ht="45" x14ac:dyDescent="0.25">
      <c r="A12" s="6">
        <v>1</v>
      </c>
      <c r="B12" s="326" t="str">
        <f>IF(LEN(TRIM(TableOfContents!E3))=0,"NO","Yes")</f>
        <v>NO</v>
      </c>
      <c r="D12" s="244" t="str">
        <f ca="1">IF(I12="","",ProjectRecords!C8&amp;"")</f>
        <v/>
      </c>
      <c r="E12" s="245" t="str">
        <f t="shared" ca="1" si="3"/>
        <v/>
      </c>
      <c r="F12" s="245" t="str">
        <f ca="1">ProjectRecords!D8&amp;""</f>
        <v/>
      </c>
      <c r="G12" s="245" t="str">
        <f t="shared" ca="1" si="1"/>
        <v/>
      </c>
      <c r="H12" s="245" t="str">
        <f ca="1">IF(I12="","",IF(OR(AND(F12="",I12&lt;&gt;""),AND(ROW(I12)&lt;&gt;7,NOT(ISERROR(VLOOKUP(F12,F$7:F11,1,0))))),"NO","yes"))</f>
        <v/>
      </c>
      <c r="I12" s="234" t="str">
        <f ca="1">ProjectRecords!E8&amp;""</f>
        <v/>
      </c>
      <c r="J12" s="245" t="str">
        <f ca="1">IF(OR((NOT(ISERROR(SEARCH("Program Development",I12)))*100+(LEFT(ProjectRecords!H8,3)="180")*10+(LEFT(ProjectRecords!D8,1)="M")*1)=111,(NOT(ISERROR(SEARCH("Program Development",I12)))*100+(LEFT(ProjectRecords!H8,3)="180")*10+(LEFT(ProjectRecords!D8,1)="M")*1)&lt;=1),"","NO")</f>
        <v/>
      </c>
      <c r="K12" s="234" t="str">
        <f ca="1">SUBSTITUTE(SUBSTITUTE(SUBSTITUTE(ProjectRecords!L8&amp;"; "&amp;ProjectRecords!N8&amp;"; "&amp;ProjectRecords!P8&amp;"; "&amp;ProjectRecords!R8&amp;"~","; ; ",""),"; ~",""),"~","")</f>
        <v/>
      </c>
      <c r="L12" s="248">
        <f ca="1">IF(LEFT(ProjectRecords!D8,1)="m",IF(L11=1,0,1),0)</f>
        <v>0</v>
      </c>
      <c r="M12" s="246" t="str">
        <f ca="1">IF(L12=0,"",ProjectRecords!L8)</f>
        <v/>
      </c>
      <c r="N12" s="245" t="str">
        <f ca="1">IF(AND(ISERROR(SEARCH("PhD",ProjectRecords!L8&amp;ProjectRecords!N8&amp;ProjectRecords!P8&amp;ProjectRecords!R8)),ISERROR(SEARCH("Dr",ProjectRecords!L8&amp;ProjectRecords!N8&amp;ProjectRecords!P8&amp;ProjectRecords!R8)),ISERROR(SEARCH(",",ProjectRecords!L8&amp;ProjectRecords!N8&amp;ProjectRecords!P8&amp;ProjectRecords!R8))),"","check")</f>
        <v/>
      </c>
      <c r="O12" s="245" t="str">
        <f ca="1">IF(I12="","",IF(AND((TableOfContents!O12=TableOfContents!S12),(TableOfContents!P12=TableOfContents!T12)),"yes","NO"))</f>
        <v/>
      </c>
      <c r="P12" s="238" t="s">
        <v>9846</v>
      </c>
      <c r="Q12" s="245" t="str">
        <f ca="1">IF(I12="","",IF(ProjectRecords!I8="","NO","yes"))</f>
        <v/>
      </c>
      <c r="R12" s="252" t="str">
        <f ca="1">IF(I12="","",IF(LEFT(F12,1)&lt;&gt;"R","",IF(ProjectRecords!Z8="","NO","yes")))</f>
        <v/>
      </c>
      <c r="S12" s="153"/>
      <c r="T12" s="153"/>
      <c r="U12" s="245" t="str">
        <f t="shared" ca="1" si="4"/>
        <v/>
      </c>
      <c r="V12" s="245" t="str">
        <f ca="1">IF(I12="","",LEFT(ProjectRecords!H8&amp;"NO",3))</f>
        <v/>
      </c>
      <c r="W12" s="254" t="str">
        <f ca="1">IF(ISERROR(SEARCH("190",ProjectRecords!H8)),"","NO")</f>
        <v/>
      </c>
      <c r="X12" s="254" t="str">
        <f ca="1" xml:space="preserve"> IF(  (NOT(ISERROR(SEARCH("230",ProjectRecords!H8)))*1 + NOT(ISERROR(SEARCH("231",ProjectRecords!H8))))*1 +  (NOT(ISERROR(SEARCH("232",ProjectRecords!H8)))*1 + NOT(ISERROR(SEARCH("233",ProjectRecords!H8))))*1&gt;0, "NO","")</f>
        <v/>
      </c>
      <c r="Y12" s="254" t="str">
        <f ca="1">IF(  (NOT(ISERROR(SEARCH("future",ProjectRecords!E8)))*1 + NOT(ISERROR(SEARCH("171",ProjectRecords!H8))))*1 = 1,"check","")</f>
        <v/>
      </c>
      <c r="Z12" s="243"/>
      <c r="AA12" s="243"/>
      <c r="AB12" s="245" t="str">
        <f t="shared" ca="1" si="5"/>
        <v/>
      </c>
      <c r="AC12" s="245" t="str">
        <f ca="1">IF(I12="","",LEFT(ProjectRecords!F8&amp;"NO",4))</f>
        <v/>
      </c>
      <c r="AD12" s="253"/>
      <c r="AE12" s="243"/>
      <c r="AF12" s="243"/>
      <c r="AG12" s="243"/>
      <c r="AH12" s="243"/>
      <c r="AI12" s="243"/>
      <c r="AJ12" s="243"/>
      <c r="AK12" s="243"/>
    </row>
    <row r="13" spans="1:37" x14ac:dyDescent="0.25">
      <c r="A13" s="6">
        <v>1</v>
      </c>
      <c r="D13" s="244" t="str">
        <f ca="1">IF(I13="","",ProjectRecords!C9&amp;"")</f>
        <v/>
      </c>
      <c r="E13" s="245" t="str">
        <f t="shared" ca="1" si="3"/>
        <v/>
      </c>
      <c r="F13" s="245" t="str">
        <f ca="1">ProjectRecords!D9&amp;""</f>
        <v/>
      </c>
      <c r="G13" s="245" t="str">
        <f t="shared" ca="1" si="1"/>
        <v/>
      </c>
      <c r="H13" s="245" t="str">
        <f ca="1">IF(I13="","",IF(OR(AND(F13="",I13&lt;&gt;""),AND(ROW(I13)&lt;&gt;7,NOT(ISERROR(VLOOKUP(F13,F$7:F12,1,0))))),"NO","yes"))</f>
        <v/>
      </c>
      <c r="I13" s="234" t="str">
        <f ca="1">ProjectRecords!E9&amp;""</f>
        <v/>
      </c>
      <c r="J13" s="245" t="str">
        <f ca="1">IF(OR((NOT(ISERROR(SEARCH("Program Development",I13)))*100+(LEFT(ProjectRecords!H9,3)="180")*10+(LEFT(ProjectRecords!D9,1)="M")*1)=111,(NOT(ISERROR(SEARCH("Program Development",I13)))*100+(LEFT(ProjectRecords!H9,3)="180")*10+(LEFT(ProjectRecords!D9,1)="M")*1)&lt;=1),"","NO")</f>
        <v/>
      </c>
      <c r="K13" s="234" t="str">
        <f ca="1">SUBSTITUTE(SUBSTITUTE(SUBSTITUTE(ProjectRecords!L9&amp;"; "&amp;ProjectRecords!N9&amp;"; "&amp;ProjectRecords!P9&amp;"; "&amp;ProjectRecords!R9&amp;"~","; ; ",""),"; ~",""),"~","")</f>
        <v/>
      </c>
      <c r="L13" s="248">
        <f ca="1">IF(LEFT(ProjectRecords!D9,1)="m",IF(L12=1,0,1),0)</f>
        <v>0</v>
      </c>
      <c r="M13" s="246" t="str">
        <f ca="1">IF(L13=0,"",ProjectRecords!L9)</f>
        <v/>
      </c>
      <c r="N13" s="245" t="str">
        <f ca="1">IF(AND(ISERROR(SEARCH("PhD",ProjectRecords!L9&amp;ProjectRecords!N9&amp;ProjectRecords!P9&amp;ProjectRecords!R9)),ISERROR(SEARCH("Dr",ProjectRecords!L9&amp;ProjectRecords!N9&amp;ProjectRecords!P9&amp;ProjectRecords!R9)),ISERROR(SEARCH(",",ProjectRecords!L9&amp;ProjectRecords!N9&amp;ProjectRecords!P9&amp;ProjectRecords!R9))),"","check")</f>
        <v/>
      </c>
      <c r="O13" s="245" t="str">
        <f ca="1">IF(I13="","",IF(AND((TableOfContents!O13=TableOfContents!S13),(TableOfContents!P13=TableOfContents!T13)),"yes","NO"))</f>
        <v/>
      </c>
      <c r="P13" s="257" t="str">
        <f ca="1">IF(SUM(TableOfContents!$O$2:$O$2)=0,"",(SUMIFS(TableOfContents!$O7:$O56,TableOfContents!$A7:$A56,"=M/")/(SUM(TableOfContents!$O$2:$O$2))))</f>
        <v/>
      </c>
      <c r="Q13" s="245" t="str">
        <f ca="1">IF(I13="","",IF(ProjectRecords!I9="","NO","yes"))</f>
        <v/>
      </c>
      <c r="R13" s="252" t="str">
        <f ca="1">IF(I13="","",IF(LEFT(F13,1)&lt;&gt;"R","",IF(ProjectRecords!Z9="","NO","yes")))</f>
        <v/>
      </c>
      <c r="S13" s="153"/>
      <c r="T13" s="153"/>
      <c r="U13" s="245" t="str">
        <f t="shared" ca="1" si="4"/>
        <v/>
      </c>
      <c r="V13" s="245" t="str">
        <f ca="1">IF(I13="","",LEFT(ProjectRecords!H9&amp;"NO",3))</f>
        <v/>
      </c>
      <c r="W13" s="254" t="str">
        <f ca="1">IF(ISERROR(SEARCH("190",ProjectRecords!H9)),"","NO")</f>
        <v/>
      </c>
      <c r="X13" s="254" t="str">
        <f ca="1" xml:space="preserve"> IF(  (NOT(ISERROR(SEARCH("230",ProjectRecords!H9)))*1 + NOT(ISERROR(SEARCH("231",ProjectRecords!H9))))*1 +  (NOT(ISERROR(SEARCH("232",ProjectRecords!H9)))*1 + NOT(ISERROR(SEARCH("233",ProjectRecords!H9))))*1&gt;0, "NO","")</f>
        <v/>
      </c>
      <c r="Y13" s="254" t="str">
        <f ca="1">IF(  (NOT(ISERROR(SEARCH("future",ProjectRecords!E9)))*1 + NOT(ISERROR(SEARCH("171",ProjectRecords!H9))))*1 = 1,"check","")</f>
        <v/>
      </c>
      <c r="Z13" s="243"/>
      <c r="AA13" s="243"/>
      <c r="AB13" s="245" t="str">
        <f t="shared" ca="1" si="5"/>
        <v/>
      </c>
      <c r="AC13" s="245" t="str">
        <f ca="1">IF(I13="","",LEFT(ProjectRecords!F9&amp;"NO",4))</f>
        <v/>
      </c>
      <c r="AD13" s="253"/>
      <c r="AE13" s="243"/>
      <c r="AF13" s="243"/>
      <c r="AG13" s="243"/>
      <c r="AH13" s="243"/>
      <c r="AI13" s="243"/>
      <c r="AJ13" s="243"/>
      <c r="AK13" s="243"/>
    </row>
    <row r="14" spans="1:37" x14ac:dyDescent="0.25">
      <c r="A14" s="6">
        <v>1</v>
      </c>
      <c r="D14" s="244" t="str">
        <f ca="1">IF(I14="","",ProjectRecords!C10&amp;"")</f>
        <v/>
      </c>
      <c r="E14" s="245" t="str">
        <f t="shared" ca="1" si="3"/>
        <v/>
      </c>
      <c r="F14" s="245" t="str">
        <f ca="1">ProjectRecords!D10&amp;""</f>
        <v/>
      </c>
      <c r="G14" s="245" t="str">
        <f t="shared" ca="1" si="1"/>
        <v/>
      </c>
      <c r="H14" s="245" t="str">
        <f ca="1">IF(I14="","",IF(OR(AND(F14="",I14&lt;&gt;""),AND(ROW(I14)&lt;&gt;7,NOT(ISERROR(VLOOKUP(F14,F$7:F13,1,0))))),"NO","yes"))</f>
        <v/>
      </c>
      <c r="I14" s="234" t="str">
        <f ca="1">ProjectRecords!E10&amp;""</f>
        <v/>
      </c>
      <c r="J14" s="245" t="str">
        <f ca="1">IF(OR((NOT(ISERROR(SEARCH("Program Development",I14)))*100+(LEFT(ProjectRecords!H10,3)="180")*10+(LEFT(ProjectRecords!D10,1)="M")*1)=111,(NOT(ISERROR(SEARCH("Program Development",I14)))*100+(LEFT(ProjectRecords!H10,3)="180")*10+(LEFT(ProjectRecords!D10,1)="M")*1)&lt;=1),"","NO")</f>
        <v/>
      </c>
      <c r="K14" s="234" t="str">
        <f ca="1">SUBSTITUTE(SUBSTITUTE(SUBSTITUTE(ProjectRecords!L10&amp;"; "&amp;ProjectRecords!N10&amp;"; "&amp;ProjectRecords!P10&amp;"; "&amp;ProjectRecords!R10&amp;"~","; ; ",""),"; ~",""),"~","")</f>
        <v/>
      </c>
      <c r="L14" s="248">
        <f ca="1">IF(LEFT(ProjectRecords!D10,1)="m",IF(L13=1,0,1),0)</f>
        <v>0</v>
      </c>
      <c r="M14" s="246" t="str">
        <f ca="1">IF(L14=0,"",ProjectRecords!L10)</f>
        <v/>
      </c>
      <c r="N14" s="245" t="str">
        <f ca="1">IF(AND(ISERROR(SEARCH("PhD",ProjectRecords!L10&amp;ProjectRecords!N10&amp;ProjectRecords!P10&amp;ProjectRecords!R10)),ISERROR(SEARCH("Dr",ProjectRecords!L10&amp;ProjectRecords!N10&amp;ProjectRecords!P10&amp;ProjectRecords!R10)),ISERROR(SEARCH(",",ProjectRecords!L10&amp;ProjectRecords!N10&amp;ProjectRecords!P10&amp;ProjectRecords!R10))),"","check")</f>
        <v/>
      </c>
      <c r="O14" s="245" t="str">
        <f ca="1">IF(I14="","",IF(AND((TableOfContents!O14=TableOfContents!S14),(TableOfContents!P14=TableOfContents!T14)),"yes","NO"))</f>
        <v/>
      </c>
      <c r="P14" s="245"/>
      <c r="Q14" s="245" t="str">
        <f ca="1">IF(I14="","",IF(ProjectRecords!I10="","NO","yes"))</f>
        <v/>
      </c>
      <c r="R14" s="252" t="str">
        <f ca="1">IF(I14="","",IF(LEFT(F14,1)&lt;&gt;"R","",IF(ProjectRecords!Z10="","NO","yes")))</f>
        <v/>
      </c>
      <c r="S14" s="153"/>
      <c r="T14" s="153"/>
      <c r="U14" s="245" t="str">
        <f t="shared" ca="1" si="4"/>
        <v/>
      </c>
      <c r="V14" s="245" t="str">
        <f ca="1">IF(I14="","",LEFT(ProjectRecords!H10&amp;"NO",3))</f>
        <v/>
      </c>
      <c r="W14" s="247"/>
      <c r="X14" s="254" t="str">
        <f ca="1" xml:space="preserve"> IF(  (NOT(ISERROR(SEARCH("230",ProjectRecords!H10)))*1 + NOT(ISERROR(SEARCH("231",ProjectRecords!H10))))*1 +  (NOT(ISERROR(SEARCH("232",ProjectRecords!H10)))*1 + NOT(ISERROR(SEARCH("233",ProjectRecords!H10))))*1&gt;0, "NO","")</f>
        <v/>
      </c>
      <c r="Y14" s="247"/>
      <c r="Z14" s="243"/>
      <c r="AA14" s="243"/>
      <c r="AB14" s="245" t="str">
        <f t="shared" ca="1" si="5"/>
        <v/>
      </c>
      <c r="AC14" s="245" t="str">
        <f ca="1">IF(I14="","",LEFT(ProjectRecords!F10&amp;"NO",4))</f>
        <v/>
      </c>
      <c r="AD14" s="253"/>
      <c r="AE14" s="243"/>
      <c r="AF14" s="243"/>
      <c r="AG14" s="243"/>
      <c r="AH14" s="243"/>
      <c r="AI14" s="243"/>
      <c r="AJ14" s="243"/>
      <c r="AK14" s="243"/>
    </row>
    <row r="15" spans="1:37" x14ac:dyDescent="0.25">
      <c r="A15" s="6">
        <v>1</v>
      </c>
      <c r="D15" s="244" t="str">
        <f ca="1">IF(I15="","",ProjectRecords!C11&amp;"")</f>
        <v/>
      </c>
      <c r="E15" s="245" t="str">
        <f t="shared" ca="1" si="3"/>
        <v/>
      </c>
      <c r="F15" s="245" t="str">
        <f ca="1">ProjectRecords!D11&amp;""</f>
        <v/>
      </c>
      <c r="G15" s="245" t="str">
        <f t="shared" ca="1" si="1"/>
        <v/>
      </c>
      <c r="H15" s="245" t="str">
        <f ca="1">IF(I15="","",IF(OR(AND(F15="",I15&lt;&gt;""),AND(ROW(I15)&lt;&gt;7,NOT(ISERROR(VLOOKUP(F15,F$7:F14,1,0))))),"NO","yes"))</f>
        <v/>
      </c>
      <c r="I15" s="234" t="str">
        <f ca="1">ProjectRecords!E11&amp;""</f>
        <v/>
      </c>
      <c r="J15" s="245" t="str">
        <f ca="1">IF(OR((NOT(ISERROR(SEARCH("Program Development",I15)))*100+(LEFT(ProjectRecords!H11,3)="180")*10+(LEFT(ProjectRecords!D11,1)="M")*1)=111,(NOT(ISERROR(SEARCH("Program Development",I15)))*100+(LEFT(ProjectRecords!H11,3)="180")*10+(LEFT(ProjectRecords!D11,1)="M")*1)&lt;=1),"","NO")</f>
        <v/>
      </c>
      <c r="K15" s="234" t="str">
        <f ca="1">SUBSTITUTE(SUBSTITUTE(SUBSTITUTE(ProjectRecords!L11&amp;"; "&amp;ProjectRecords!N11&amp;"; "&amp;ProjectRecords!P11&amp;"; "&amp;ProjectRecords!R11&amp;"~","; ; ",""),"; ~",""),"~","")</f>
        <v/>
      </c>
      <c r="L15" s="248">
        <f ca="1">IF(LEFT(ProjectRecords!D11,1)="m",IF(L14=1,0,1),0)</f>
        <v>0</v>
      </c>
      <c r="M15" s="246" t="str">
        <f ca="1">IF(L15=0,"",ProjectRecords!L11)</f>
        <v/>
      </c>
      <c r="N15" s="245" t="str">
        <f ca="1">IF(AND(ISERROR(SEARCH("PhD",ProjectRecords!L11&amp;ProjectRecords!N11&amp;ProjectRecords!P11&amp;ProjectRecords!R11)),ISERROR(SEARCH("Dr",ProjectRecords!L11&amp;ProjectRecords!N11&amp;ProjectRecords!P11&amp;ProjectRecords!R11)),ISERROR(SEARCH(",",ProjectRecords!L11&amp;ProjectRecords!N11&amp;ProjectRecords!P11&amp;ProjectRecords!R11))),"","check")</f>
        <v/>
      </c>
      <c r="O15" s="245" t="str">
        <f ca="1">IF(I15="","",IF(AND((TableOfContents!O15=TableOfContents!S15),(TableOfContents!P15=TableOfContents!T15)),"yes","NO"))</f>
        <v/>
      </c>
      <c r="P15" s="245"/>
      <c r="Q15" s="245" t="str">
        <f ca="1">IF(I15="","",IF(ProjectRecords!I11="","NO","yes"))</f>
        <v/>
      </c>
      <c r="R15" s="252" t="str">
        <f ca="1">IF(I15="","",IF(LEFT(F15,1)&lt;&gt;"R","",IF(ProjectRecords!Z11="","NO","yes")))</f>
        <v/>
      </c>
      <c r="S15" s="153"/>
      <c r="T15" s="153"/>
      <c r="U15" s="245" t="str">
        <f t="shared" ca="1" si="4"/>
        <v/>
      </c>
      <c r="V15" s="245" t="str">
        <f ca="1">IF(I15="","",LEFT(ProjectRecords!H11&amp;"NO",3))</f>
        <v/>
      </c>
      <c r="W15" s="247"/>
      <c r="X15" s="254" t="str">
        <f ca="1" xml:space="preserve"> IF(  (NOT(ISERROR(SEARCH("230",ProjectRecords!H11)))*1 + NOT(ISERROR(SEARCH("231",ProjectRecords!H11))))*1 +  (NOT(ISERROR(SEARCH("232",ProjectRecords!H11)))*1 + NOT(ISERROR(SEARCH("233",ProjectRecords!H11))))*1&gt;0, "NO","")</f>
        <v/>
      </c>
      <c r="Y15" s="247"/>
      <c r="Z15" s="243"/>
      <c r="AA15" s="243"/>
      <c r="AB15" s="245" t="str">
        <f t="shared" ca="1" si="5"/>
        <v/>
      </c>
      <c r="AC15" s="245" t="str">
        <f ca="1">IF(I15="","",LEFT(ProjectRecords!F11&amp;"NO",4))</f>
        <v/>
      </c>
      <c r="AD15" s="253"/>
      <c r="AE15" s="243"/>
      <c r="AF15" s="243"/>
      <c r="AG15" s="243"/>
      <c r="AH15" s="243"/>
      <c r="AI15" s="243"/>
      <c r="AJ15" s="243"/>
      <c r="AK15" s="243"/>
    </row>
    <row r="16" spans="1:37" x14ac:dyDescent="0.25">
      <c r="A16" s="6">
        <v>1</v>
      </c>
      <c r="D16" s="244" t="str">
        <f ca="1">IF(I16="","",ProjectRecords!C12&amp;"")</f>
        <v/>
      </c>
      <c r="E16" s="245" t="str">
        <f t="shared" ca="1" si="3"/>
        <v/>
      </c>
      <c r="F16" s="245" t="str">
        <f ca="1">ProjectRecords!D12&amp;""</f>
        <v/>
      </c>
      <c r="G16" s="245" t="str">
        <f t="shared" ca="1" si="1"/>
        <v/>
      </c>
      <c r="H16" s="245" t="str">
        <f ca="1">IF(I16="","",IF(OR(AND(F16="",I16&lt;&gt;""),AND(ROW(I16)&lt;&gt;7,NOT(ISERROR(VLOOKUP(F16,F$7:F15,1,0))))),"NO","yes"))</f>
        <v/>
      </c>
      <c r="I16" s="234" t="str">
        <f ca="1">ProjectRecords!E12&amp;""</f>
        <v/>
      </c>
      <c r="J16" s="245" t="str">
        <f ca="1">IF(OR((NOT(ISERROR(SEARCH("Program Development",I16)))*100+(LEFT(ProjectRecords!H12,3)="180")*10+(LEFT(ProjectRecords!D12,1)="M")*1)=111,(NOT(ISERROR(SEARCH("Program Development",I16)))*100+(LEFT(ProjectRecords!H12,3)="180")*10+(LEFT(ProjectRecords!D12,1)="M")*1)&lt;=1),"","NO")</f>
        <v/>
      </c>
      <c r="K16" s="234" t="str">
        <f ca="1">SUBSTITUTE(SUBSTITUTE(SUBSTITUTE(ProjectRecords!L12&amp;"; "&amp;ProjectRecords!N12&amp;"; "&amp;ProjectRecords!P12&amp;"; "&amp;ProjectRecords!R12&amp;"~","; ; ",""),"; ~",""),"~","")</f>
        <v/>
      </c>
      <c r="L16" s="248">
        <f ca="1">IF(LEFT(ProjectRecords!D12,1)="m",IF(L15=1,0,1),0)</f>
        <v>0</v>
      </c>
      <c r="M16" s="246" t="str">
        <f ca="1">IF(L16=0,"",ProjectRecords!L12)</f>
        <v/>
      </c>
      <c r="N16" s="245" t="str">
        <f ca="1">IF(AND(ISERROR(SEARCH("PhD",ProjectRecords!L12&amp;ProjectRecords!N12&amp;ProjectRecords!P12&amp;ProjectRecords!R12)),ISERROR(SEARCH("Dr",ProjectRecords!L12&amp;ProjectRecords!N12&amp;ProjectRecords!P12&amp;ProjectRecords!R12)),ISERROR(SEARCH(",",ProjectRecords!L12&amp;ProjectRecords!N12&amp;ProjectRecords!P12&amp;ProjectRecords!R12))),"","check")</f>
        <v/>
      </c>
      <c r="O16" s="245" t="str">
        <f ca="1">IF(I16="","",IF(AND((TableOfContents!O16=TableOfContents!S16),(TableOfContents!P16=TableOfContents!T16)),"yes","NO"))</f>
        <v/>
      </c>
      <c r="P16" s="245"/>
      <c r="Q16" s="245" t="str">
        <f ca="1">IF(I16="","",IF(ProjectRecords!I12="","NO","yes"))</f>
        <v/>
      </c>
      <c r="R16" s="252" t="str">
        <f ca="1">IF(I16="","",IF(LEFT(F16,1)&lt;&gt;"R","",IF(ProjectRecords!Z12="","NO","yes")))</f>
        <v/>
      </c>
      <c r="S16" s="153"/>
      <c r="T16" s="153"/>
      <c r="U16" s="245" t="str">
        <f t="shared" ca="1" si="4"/>
        <v/>
      </c>
      <c r="V16" s="245" t="str">
        <f ca="1">IF(I16="","",LEFT(ProjectRecords!H12&amp;"NO",3))</f>
        <v/>
      </c>
      <c r="W16" s="247"/>
      <c r="X16" s="254" t="str">
        <f ca="1" xml:space="preserve"> IF(  (NOT(ISERROR(SEARCH("230",ProjectRecords!H12)))*1 + NOT(ISERROR(SEARCH("231",ProjectRecords!H12))))*1 +  (NOT(ISERROR(SEARCH("232",ProjectRecords!H12)))*1 + NOT(ISERROR(SEARCH("233",ProjectRecords!H12))))*1&gt;0, "NO","")</f>
        <v/>
      </c>
      <c r="Y16" s="247"/>
      <c r="Z16" s="243"/>
      <c r="AA16" s="243"/>
      <c r="AB16" s="245" t="str">
        <f t="shared" ca="1" si="5"/>
        <v/>
      </c>
      <c r="AC16" s="245" t="str">
        <f ca="1">IF(I16="","",LEFT(ProjectRecords!F12&amp;"NO",4))</f>
        <v/>
      </c>
      <c r="AD16" s="253"/>
      <c r="AE16" s="243"/>
      <c r="AF16" s="243"/>
      <c r="AG16" s="243"/>
      <c r="AH16" s="243" t="s">
        <v>9838</v>
      </c>
      <c r="AI16" s="243"/>
      <c r="AJ16" s="243"/>
      <c r="AK16" s="243"/>
    </row>
    <row r="17" spans="1:37" x14ac:dyDescent="0.25">
      <c r="A17" s="6">
        <v>1</v>
      </c>
      <c r="D17" s="244" t="str">
        <f ca="1">IF(I17="","",ProjectRecords!C13&amp;"")</f>
        <v/>
      </c>
      <c r="E17" s="245" t="str">
        <f t="shared" ca="1" si="3"/>
        <v/>
      </c>
      <c r="F17" s="245" t="str">
        <f ca="1">ProjectRecords!D13&amp;""</f>
        <v/>
      </c>
      <c r="G17" s="245" t="str">
        <f t="shared" ca="1" si="1"/>
        <v/>
      </c>
      <c r="H17" s="245" t="str">
        <f ca="1">IF(I17="","",IF(OR(AND(F17="",I17&lt;&gt;""),AND(ROW(I17)&lt;&gt;7,NOT(ISERROR(VLOOKUP(F17,F$7:F16,1,0))))),"NO","yes"))</f>
        <v/>
      </c>
      <c r="I17" s="234" t="str">
        <f ca="1">ProjectRecords!E13&amp;""</f>
        <v/>
      </c>
      <c r="J17" s="245" t="str">
        <f ca="1">IF(OR((NOT(ISERROR(SEARCH("Program Development",I17)))*100+(LEFT(ProjectRecords!H13,3)="180")*10+(LEFT(ProjectRecords!D13,1)="M")*1)=111,(NOT(ISERROR(SEARCH("Program Development",I17)))*100+(LEFT(ProjectRecords!H13,3)="180")*10+(LEFT(ProjectRecords!D13,1)="M")*1)&lt;=1),"","NO")</f>
        <v/>
      </c>
      <c r="K17" s="234" t="str">
        <f ca="1">SUBSTITUTE(SUBSTITUTE(SUBSTITUTE(ProjectRecords!L13&amp;"; "&amp;ProjectRecords!N13&amp;"; "&amp;ProjectRecords!P13&amp;"; "&amp;ProjectRecords!R13&amp;"~","; ; ",""),"; ~",""),"~","")</f>
        <v/>
      </c>
      <c r="L17" s="248">
        <f ca="1">IF(LEFT(ProjectRecords!D13,1)="m",IF(L16=1,0,1),0)</f>
        <v>0</v>
      </c>
      <c r="M17" s="246" t="str">
        <f ca="1">IF(L17=0,"",ProjectRecords!L13)</f>
        <v/>
      </c>
      <c r="N17" s="245" t="str">
        <f ca="1">IF(ISERROR(SEARCH(",",ProjectRecords!L13&amp;ProjectRecords!N13&amp;ProjectRecords!P13&amp;ProjectRecords!R13)),"","check")</f>
        <v/>
      </c>
      <c r="O17" s="245" t="str">
        <f ca="1">IF(I17="","",IF(AND((TableOfContents!O17=TableOfContents!S17),(TableOfContents!P17=TableOfContents!T17)),"yes","NO"))</f>
        <v/>
      </c>
      <c r="P17" s="245"/>
      <c r="Q17" s="245" t="str">
        <f ca="1">IF(I17="","",IF(ProjectRecords!I13="","NO","yes"))</f>
        <v/>
      </c>
      <c r="R17" s="252" t="str">
        <f ca="1">IF(I17="","",IF(LEFT(F17,1)&lt;&gt;"R","",IF(ProjectRecords!Z13="","NO","yes")))</f>
        <v/>
      </c>
      <c r="S17" s="153"/>
      <c r="T17" s="153"/>
      <c r="U17" s="245" t="str">
        <f t="shared" ca="1" si="4"/>
        <v/>
      </c>
      <c r="V17" s="245" t="str">
        <f ca="1">IF(I17="","",LEFT(ProjectRecords!H13&amp;"NO",3))</f>
        <v/>
      </c>
      <c r="W17" s="247"/>
      <c r="X17" s="254" t="str">
        <f ca="1" xml:space="preserve"> IF(  (NOT(ISERROR(SEARCH("230",ProjectRecords!H13)))*1 + NOT(ISERROR(SEARCH("231",ProjectRecords!H13))))*1 +  (NOT(ISERROR(SEARCH("232",ProjectRecords!H13)))*1 + NOT(ISERROR(SEARCH("233",ProjectRecords!H13))))*1&gt;0, "NO","")</f>
        <v/>
      </c>
      <c r="Y17" s="247"/>
      <c r="Z17" s="243"/>
      <c r="AA17" s="243"/>
      <c r="AB17" s="245" t="str">
        <f t="shared" ca="1" si="5"/>
        <v/>
      </c>
      <c r="AC17" s="245" t="str">
        <f ca="1">IF(I17="","",LEFT(ProjectRecords!F13&amp;"NO",4))</f>
        <v/>
      </c>
      <c r="AD17" s="253"/>
      <c r="AE17" s="243"/>
      <c r="AF17" s="243"/>
      <c r="AG17" s="243"/>
      <c r="AH17" s="243"/>
      <c r="AI17" s="243"/>
      <c r="AJ17" s="243"/>
      <c r="AK17" s="243"/>
    </row>
    <row r="18" spans="1:37" x14ac:dyDescent="0.25">
      <c r="A18" s="6">
        <v>1</v>
      </c>
      <c r="D18" s="244" t="str">
        <f ca="1">IF(I18="","",ProjectRecords!C14&amp;"")</f>
        <v/>
      </c>
      <c r="E18" s="245" t="str">
        <f t="shared" ca="1" si="3"/>
        <v/>
      </c>
      <c r="F18" s="245" t="str">
        <f ca="1">ProjectRecords!D14&amp;""</f>
        <v/>
      </c>
      <c r="G18" s="245" t="str">
        <f t="shared" ca="1" si="1"/>
        <v/>
      </c>
      <c r="H18" s="245" t="str">
        <f ca="1">IF(I18="","",IF(OR(AND(F18="",I18&lt;&gt;""),AND(ROW(I18)&lt;&gt;7,NOT(ISERROR(VLOOKUP(F18,F$7:F17,1,0))))),"NO","yes"))</f>
        <v/>
      </c>
      <c r="I18" s="234" t="str">
        <f ca="1">ProjectRecords!E14&amp;""</f>
        <v/>
      </c>
      <c r="J18" s="245" t="str">
        <f ca="1">IF(OR((NOT(ISERROR(SEARCH("Program Development",I18)))*100+(LEFT(ProjectRecords!H14,3)="180")*10+(LEFT(ProjectRecords!D14,1)="M")*1)=111,(NOT(ISERROR(SEARCH("Program Development",I18)))*100+(LEFT(ProjectRecords!H14,3)="180")*10+(LEFT(ProjectRecords!D14,1)="M")*1)&lt;=1),"","NO")</f>
        <v/>
      </c>
      <c r="K18" s="234" t="str">
        <f ca="1">SUBSTITUTE(SUBSTITUTE(SUBSTITUTE(ProjectRecords!L14&amp;"; "&amp;ProjectRecords!N14&amp;"; "&amp;ProjectRecords!P14&amp;"; "&amp;ProjectRecords!R14&amp;"~","; ; ",""),"; ~",""),"~","")</f>
        <v/>
      </c>
      <c r="L18" s="248">
        <f ca="1">IF(LEFT(ProjectRecords!D14,1)="m",IF(L17=1,0,1),0)</f>
        <v>0</v>
      </c>
      <c r="M18" s="246" t="str">
        <f ca="1">IF(L18=0,"",ProjectRecords!L14)</f>
        <v/>
      </c>
      <c r="N18" s="245" t="str">
        <f ca="1">IF(ISERROR(SEARCH(",",ProjectRecords!L14&amp;ProjectRecords!N14&amp;ProjectRecords!P14&amp;ProjectRecords!R14)),"","check")</f>
        <v/>
      </c>
      <c r="O18" s="245" t="str">
        <f ca="1">IF(I18="","",IF(AND((TableOfContents!O18=TableOfContents!S18),(TableOfContents!P18=TableOfContents!T18)),"yes","NO"))</f>
        <v/>
      </c>
      <c r="P18" s="245"/>
      <c r="Q18" s="245" t="str">
        <f ca="1">IF(I18="","",IF(ProjectRecords!I14="","NO","yes"))</f>
        <v/>
      </c>
      <c r="R18" s="252" t="str">
        <f ca="1">IF(I18="","",IF(LEFT(F18,1)&lt;&gt;"R","",IF(ProjectRecords!Z14="","NO","yes")))</f>
        <v/>
      </c>
      <c r="S18" s="153"/>
      <c r="T18" s="153"/>
      <c r="U18" s="245" t="str">
        <f t="shared" ca="1" si="4"/>
        <v/>
      </c>
      <c r="V18" s="245" t="str">
        <f ca="1">IF(I18="","",LEFT(ProjectRecords!H14&amp;"NO",3))</f>
        <v/>
      </c>
      <c r="W18" s="247"/>
      <c r="X18" s="254" t="str">
        <f ca="1" xml:space="preserve"> IF(  (NOT(ISERROR(SEARCH("230",ProjectRecords!H14)))*1 + NOT(ISERROR(SEARCH("231",ProjectRecords!H14))))*1 +  (NOT(ISERROR(SEARCH("232",ProjectRecords!H14)))*1 + NOT(ISERROR(SEARCH("233",ProjectRecords!H14))))*1&gt;0, "NO","")</f>
        <v/>
      </c>
      <c r="Y18" s="247"/>
      <c r="Z18" s="243"/>
      <c r="AA18" s="243"/>
      <c r="AB18" s="245" t="str">
        <f t="shared" ca="1" si="5"/>
        <v/>
      </c>
      <c r="AC18" s="245" t="str">
        <f ca="1">IF(I18="","",LEFT(ProjectRecords!F14&amp;"NO",4))</f>
        <v/>
      </c>
      <c r="AD18" s="253"/>
      <c r="AE18" s="243"/>
      <c r="AF18" s="243"/>
      <c r="AG18" s="243"/>
      <c r="AH18" s="243"/>
      <c r="AI18" s="243"/>
      <c r="AJ18" s="243"/>
      <c r="AK18" s="243"/>
    </row>
    <row r="19" spans="1:37" x14ac:dyDescent="0.25">
      <c r="A19" s="6">
        <v>1</v>
      </c>
      <c r="D19" s="244" t="str">
        <f ca="1">IF(I19="","",ProjectRecords!C15&amp;"")</f>
        <v/>
      </c>
      <c r="E19" s="245" t="str">
        <f t="shared" ca="1" si="3"/>
        <v/>
      </c>
      <c r="F19" s="245" t="str">
        <f ca="1">ProjectRecords!D15&amp;""</f>
        <v/>
      </c>
      <c r="G19" s="245" t="str">
        <f t="shared" ca="1" si="1"/>
        <v/>
      </c>
      <c r="H19" s="245" t="str">
        <f ca="1">IF(I19="","",IF(OR(AND(F19="",I19&lt;&gt;""),AND(ROW(I19)&lt;&gt;7,NOT(ISERROR(VLOOKUP(F19,F$7:F18,1,0))))),"NO","yes"))</f>
        <v/>
      </c>
      <c r="I19" s="234" t="str">
        <f ca="1">ProjectRecords!E15&amp;""</f>
        <v/>
      </c>
      <c r="J19" s="245" t="str">
        <f ca="1">IF(OR((NOT(ISERROR(SEARCH("Program Development",I19)))*100+(LEFT(ProjectRecords!H15,3)="180")*10+(LEFT(ProjectRecords!D15,1)="M")*1)=111,(NOT(ISERROR(SEARCH("Program Development",I19)))*100+(LEFT(ProjectRecords!H15,3)="180")*10+(LEFT(ProjectRecords!D15,1)="M")*1)&lt;=1),"","NO")</f>
        <v/>
      </c>
      <c r="K19" s="234" t="str">
        <f ca="1">SUBSTITUTE(SUBSTITUTE(SUBSTITUTE(ProjectRecords!L15&amp;"; "&amp;ProjectRecords!N15&amp;"; "&amp;ProjectRecords!P15&amp;"; "&amp;ProjectRecords!R15&amp;"~","; ; ",""),"; ~",""),"~","")</f>
        <v/>
      </c>
      <c r="L19" s="248">
        <f ca="1">IF(LEFT(ProjectRecords!D15,1)="m",IF(L18=1,0,1),0)</f>
        <v>0</v>
      </c>
      <c r="M19" s="246" t="str">
        <f ca="1">IF(L19=0,"",ProjectRecords!L15)</f>
        <v/>
      </c>
      <c r="N19" s="245" t="str">
        <f ca="1">IF(ISERROR(SEARCH(",",ProjectRecords!L15&amp;ProjectRecords!N15&amp;ProjectRecords!P15&amp;ProjectRecords!R15)),"","check")</f>
        <v/>
      </c>
      <c r="O19" s="245" t="str">
        <f ca="1">IF(I19="","",IF(AND((TableOfContents!O19=TableOfContents!S19),(TableOfContents!P19=TableOfContents!T19)),"yes","NO"))</f>
        <v/>
      </c>
      <c r="P19" s="245"/>
      <c r="Q19" s="245" t="str">
        <f ca="1">IF(I19="","",IF(ProjectRecords!I15="","NO","yes"))</f>
        <v/>
      </c>
      <c r="R19" s="252" t="str">
        <f ca="1">IF(I19="","",IF(LEFT(F19,1)&lt;&gt;"R","",IF(ProjectRecords!Z15="","NO","yes")))</f>
        <v/>
      </c>
      <c r="S19" s="153"/>
      <c r="T19" s="153"/>
      <c r="U19" s="245" t="str">
        <f t="shared" ca="1" si="4"/>
        <v/>
      </c>
      <c r="V19" s="245" t="str">
        <f ca="1">IF(I19="","",LEFT(ProjectRecords!H15&amp;"NO",3))</f>
        <v/>
      </c>
      <c r="W19" s="247"/>
      <c r="X19" s="254" t="str">
        <f ca="1" xml:space="preserve"> IF(  (NOT(ISERROR(SEARCH("230",ProjectRecords!H15)))*1 + NOT(ISERROR(SEARCH("231",ProjectRecords!H15))))*1 +  (NOT(ISERROR(SEARCH("232",ProjectRecords!H15)))*1 + NOT(ISERROR(SEARCH("233",ProjectRecords!H15))))*1&gt;0, "NO","")</f>
        <v/>
      </c>
      <c r="Y19" s="247"/>
      <c r="Z19" s="243"/>
      <c r="AA19" s="243"/>
      <c r="AB19" s="245" t="str">
        <f t="shared" ca="1" si="5"/>
        <v/>
      </c>
      <c r="AC19" s="245" t="str">
        <f ca="1">IF(I19="","",LEFT(ProjectRecords!F15&amp;"NO",4))</f>
        <v/>
      </c>
      <c r="AD19" s="253"/>
      <c r="AE19" s="243"/>
      <c r="AF19" s="243"/>
      <c r="AG19" s="243"/>
      <c r="AH19" s="243"/>
      <c r="AI19" s="243"/>
      <c r="AJ19" s="243"/>
      <c r="AK19" s="243"/>
    </row>
    <row r="20" spans="1:37" x14ac:dyDescent="0.25">
      <c r="A20" s="6">
        <v>1</v>
      </c>
      <c r="D20" s="244" t="str">
        <f ca="1">IF(I20="","",ProjectRecords!C16&amp;"")</f>
        <v/>
      </c>
      <c r="E20" s="245" t="str">
        <f t="shared" ca="1" si="3"/>
        <v/>
      </c>
      <c r="F20" s="245" t="str">
        <f ca="1">ProjectRecords!D16&amp;""</f>
        <v/>
      </c>
      <c r="G20" s="245" t="str">
        <f t="shared" ca="1" si="1"/>
        <v/>
      </c>
      <c r="H20" s="245" t="str">
        <f ca="1">IF(I20="","",IF(OR(AND(F20="",I20&lt;&gt;""),AND(ROW(I20)&lt;&gt;7,NOT(ISERROR(VLOOKUP(F20,F$7:F19,1,0))))),"NO","yes"))</f>
        <v/>
      </c>
      <c r="I20" s="234" t="str">
        <f ca="1">ProjectRecords!E16&amp;""</f>
        <v/>
      </c>
      <c r="J20" s="245" t="str">
        <f ca="1">IF(OR((NOT(ISERROR(SEARCH("Program Development",I20)))*100+(LEFT(ProjectRecords!H16,3)="180")*10+(LEFT(ProjectRecords!D16,1)="M")*1)=111,(NOT(ISERROR(SEARCH("Program Development",I20)))*100+(LEFT(ProjectRecords!H16,3)="180")*10+(LEFT(ProjectRecords!D16,1)="M")*1)&lt;=1),"","NO")</f>
        <v/>
      </c>
      <c r="K20" s="234" t="str">
        <f ca="1">SUBSTITUTE(SUBSTITUTE(SUBSTITUTE(ProjectRecords!L16&amp;"; "&amp;ProjectRecords!N16&amp;"; "&amp;ProjectRecords!P16&amp;"; "&amp;ProjectRecords!R16&amp;"~","; ; ",""),"; ~",""),"~","")</f>
        <v/>
      </c>
      <c r="L20" s="248">
        <f ca="1">IF(LEFT(ProjectRecords!D16,1)="m",IF(L19=1,0,1),0)</f>
        <v>0</v>
      </c>
      <c r="M20" s="246" t="str">
        <f ca="1">IF(L20=0,"",ProjectRecords!L16)</f>
        <v/>
      </c>
      <c r="N20" s="245" t="str">
        <f ca="1">IF(ISERROR(SEARCH(",",ProjectRecords!L16&amp;ProjectRecords!N16&amp;ProjectRecords!P16&amp;ProjectRecords!R16)),"","check")</f>
        <v/>
      </c>
      <c r="O20" s="245" t="str">
        <f ca="1">IF(I20="","",IF(AND((TableOfContents!O20=TableOfContents!S20),(TableOfContents!P20=TableOfContents!T20)),"yes","NO"))</f>
        <v/>
      </c>
      <c r="P20" s="245"/>
      <c r="Q20" s="245" t="str">
        <f ca="1">IF(I20="","",IF(ProjectRecords!I16="","NO","yes"))</f>
        <v/>
      </c>
      <c r="R20" s="252" t="str">
        <f ca="1">IF(I20="","",IF(LEFT(F20,1)&lt;&gt;"R","",IF(ProjectRecords!Z16="","NO","yes")))</f>
        <v/>
      </c>
      <c r="S20" s="153"/>
      <c r="T20" s="153"/>
      <c r="U20" s="245" t="str">
        <f t="shared" ca="1" si="4"/>
        <v/>
      </c>
      <c r="V20" s="245" t="str">
        <f ca="1">IF(I20="","",LEFT(ProjectRecords!H16&amp;"NO",3))</f>
        <v/>
      </c>
      <c r="W20" s="247"/>
      <c r="X20" s="254" t="str">
        <f ca="1" xml:space="preserve"> IF(  (NOT(ISERROR(SEARCH("230",ProjectRecords!H16)))*1 + NOT(ISERROR(SEARCH("231",ProjectRecords!H16))))*1 +  (NOT(ISERROR(SEARCH("232",ProjectRecords!H16)))*1 + NOT(ISERROR(SEARCH("233",ProjectRecords!H16))))*1&gt;0, "NO","")</f>
        <v/>
      </c>
      <c r="Y20" s="247"/>
      <c r="Z20" s="243"/>
      <c r="AA20" s="243"/>
      <c r="AB20" s="245" t="str">
        <f t="shared" ca="1" si="5"/>
        <v/>
      </c>
      <c r="AC20" s="245" t="str">
        <f ca="1">IF(I20="","",LEFT(ProjectRecords!F16&amp;"NO",4))</f>
        <v/>
      </c>
      <c r="AD20" s="253"/>
      <c r="AE20" s="243"/>
      <c r="AF20" s="243"/>
      <c r="AG20" s="243"/>
      <c r="AH20" s="243"/>
      <c r="AI20" s="243"/>
      <c r="AJ20" s="243"/>
      <c r="AK20" s="243"/>
    </row>
    <row r="21" spans="1:37" x14ac:dyDescent="0.25">
      <c r="A21" s="6">
        <v>1</v>
      </c>
      <c r="D21" s="244" t="str">
        <f ca="1">IF(I21="","",ProjectRecords!C17&amp;"")</f>
        <v/>
      </c>
      <c r="E21" s="245" t="str">
        <f t="shared" ca="1" si="3"/>
        <v/>
      </c>
      <c r="F21" s="245" t="str">
        <f ca="1">ProjectRecords!D17&amp;""</f>
        <v/>
      </c>
      <c r="G21" s="245" t="str">
        <f t="shared" ca="1" si="1"/>
        <v/>
      </c>
      <c r="H21" s="245" t="str">
        <f ca="1">IF(I21="","",IF(OR(AND(F21="",I21&lt;&gt;""),AND(ROW(I21)&lt;&gt;7,NOT(ISERROR(VLOOKUP(F21,F$7:F20,1,0))))),"NO","yes"))</f>
        <v/>
      </c>
      <c r="I21" s="234" t="str">
        <f ca="1">ProjectRecords!E17&amp;""</f>
        <v/>
      </c>
      <c r="J21" s="245" t="str">
        <f ca="1">IF(OR((NOT(ISERROR(SEARCH("Program Development",I21)))*100+(LEFT(ProjectRecords!H17,3)="180")*10+(LEFT(ProjectRecords!D17,1)="M")*1)=111,(NOT(ISERROR(SEARCH("Program Development",I21)))*100+(LEFT(ProjectRecords!H17,3)="180")*10+(LEFT(ProjectRecords!D17,1)="M")*1)&lt;=1),"","NO")</f>
        <v/>
      </c>
      <c r="K21" s="234" t="str">
        <f ca="1">SUBSTITUTE(SUBSTITUTE(SUBSTITUTE(ProjectRecords!L17&amp;"; "&amp;ProjectRecords!N17&amp;"; "&amp;ProjectRecords!P17&amp;"; "&amp;ProjectRecords!R17&amp;"~","; ; ",""),"; ~",""),"~","")</f>
        <v/>
      </c>
      <c r="L21" s="248">
        <f ca="1">IF(LEFT(ProjectRecords!D17,1)="m",IF(L20=1,0,1),0)</f>
        <v>0</v>
      </c>
      <c r="M21" s="246" t="str">
        <f ca="1">IF(L21=0,"",ProjectRecords!L17)</f>
        <v/>
      </c>
      <c r="N21" s="245" t="str">
        <f ca="1">IF(ISERROR(SEARCH(",",ProjectRecords!L17&amp;ProjectRecords!N17&amp;ProjectRecords!P17&amp;ProjectRecords!R17)),"","check")</f>
        <v/>
      </c>
      <c r="O21" s="245" t="str">
        <f ca="1">IF(I21="","",IF(AND((TableOfContents!O21=TableOfContents!S21),(TableOfContents!P21=TableOfContents!T21)),"yes","NO"))</f>
        <v/>
      </c>
      <c r="P21" s="245"/>
      <c r="Q21" s="245" t="str">
        <f ca="1">IF(I21="","",IF(ProjectRecords!I17="","NO","yes"))</f>
        <v/>
      </c>
      <c r="R21" s="252" t="str">
        <f ca="1">IF(I21="","",IF(LEFT(F21,1)&lt;&gt;"R","",IF(ProjectRecords!Z17="","NO","yes")))</f>
        <v/>
      </c>
      <c r="S21" s="153"/>
      <c r="T21" s="153"/>
      <c r="U21" s="245" t="str">
        <f t="shared" ca="1" si="4"/>
        <v/>
      </c>
      <c r="V21" s="245" t="str">
        <f ca="1">IF(I21="","",LEFT(ProjectRecords!H17&amp;"NO",3))</f>
        <v/>
      </c>
      <c r="W21" s="247"/>
      <c r="X21" s="254" t="str">
        <f ca="1" xml:space="preserve"> IF(  (NOT(ISERROR(SEARCH("230",ProjectRecords!H17)))*1 + NOT(ISERROR(SEARCH("231",ProjectRecords!H17))))*1 +  (NOT(ISERROR(SEARCH("232",ProjectRecords!H17)))*1 + NOT(ISERROR(SEARCH("233",ProjectRecords!H17))))*1&gt;0, "NO","")</f>
        <v/>
      </c>
      <c r="Y21" s="247"/>
      <c r="Z21" s="243"/>
      <c r="AA21" s="243"/>
      <c r="AB21" s="245" t="str">
        <f t="shared" ca="1" si="5"/>
        <v/>
      </c>
      <c r="AC21" s="245" t="str">
        <f ca="1">IF(I21="","",LEFT(ProjectRecords!F17&amp;"NO",4))</f>
        <v/>
      </c>
      <c r="AD21" s="253"/>
      <c r="AE21" s="243"/>
      <c r="AF21" s="243"/>
      <c r="AG21" s="243"/>
      <c r="AH21" s="243"/>
      <c r="AI21" s="243"/>
      <c r="AJ21" s="243"/>
      <c r="AK21" s="243"/>
    </row>
    <row r="22" spans="1:37" x14ac:dyDescent="0.25">
      <c r="A22" s="6">
        <v>1</v>
      </c>
      <c r="D22" s="244" t="str">
        <f ca="1">IF(I22="","",ProjectRecords!C18&amp;"")</f>
        <v/>
      </c>
      <c r="E22" s="245" t="str">
        <f t="shared" ca="1" si="3"/>
        <v/>
      </c>
      <c r="F22" s="245" t="str">
        <f ca="1">ProjectRecords!D18&amp;""</f>
        <v/>
      </c>
      <c r="G22" s="245" t="str">
        <f t="shared" ca="1" si="1"/>
        <v/>
      </c>
      <c r="H22" s="245" t="str">
        <f ca="1">IF(I22="","",IF(OR(AND(F22="",I22&lt;&gt;""),AND(ROW(I22)&lt;&gt;7,NOT(ISERROR(VLOOKUP(F22,F$7:F21,1,0))))),"NO","yes"))</f>
        <v/>
      </c>
      <c r="I22" s="234" t="str">
        <f ca="1">ProjectRecords!E18&amp;""</f>
        <v/>
      </c>
      <c r="J22" s="245" t="str">
        <f ca="1">IF(OR((NOT(ISERROR(SEARCH("Program Development",I22)))*100+(LEFT(ProjectRecords!H18,3)="180")*10+(LEFT(ProjectRecords!D18,1)="M")*1)=111,(NOT(ISERROR(SEARCH("Program Development",I22)))*100+(LEFT(ProjectRecords!H18,3)="180")*10+(LEFT(ProjectRecords!D18,1)="M")*1)&lt;=1),"","NO")</f>
        <v/>
      </c>
      <c r="K22" s="234" t="str">
        <f ca="1">SUBSTITUTE(SUBSTITUTE(SUBSTITUTE(ProjectRecords!L18&amp;"; "&amp;ProjectRecords!N18&amp;"; "&amp;ProjectRecords!P18&amp;"; "&amp;ProjectRecords!R18&amp;"~","; ; ",""),"; ~",""),"~","")</f>
        <v/>
      </c>
      <c r="L22" s="248">
        <f ca="1">IF(LEFT(ProjectRecords!D18,1)="m",IF(L21=1,0,1),0)</f>
        <v>0</v>
      </c>
      <c r="M22" s="246" t="str">
        <f ca="1">IF(L22=0,"",ProjectRecords!L18)</f>
        <v/>
      </c>
      <c r="N22" s="245" t="str">
        <f ca="1">IF(ISERROR(SEARCH(",",ProjectRecords!L18&amp;ProjectRecords!N18&amp;ProjectRecords!P18&amp;ProjectRecords!R18)),"","check")</f>
        <v/>
      </c>
      <c r="O22" s="245" t="str">
        <f ca="1">IF(I22="","",IF(AND((TableOfContents!O22=TableOfContents!S22),(TableOfContents!P22=TableOfContents!T22)),"yes","NO"))</f>
        <v/>
      </c>
      <c r="P22" s="245"/>
      <c r="Q22" s="245" t="str">
        <f ca="1">IF(I22="","",IF(ProjectRecords!I18="","NO","yes"))</f>
        <v/>
      </c>
      <c r="R22" s="252" t="str">
        <f ca="1">IF(I22="","",IF(LEFT(F22,1)&lt;&gt;"R","",IF(ProjectRecords!Z18="","NO","yes")))</f>
        <v/>
      </c>
      <c r="S22" s="153"/>
      <c r="T22" s="153"/>
      <c r="U22" s="245" t="str">
        <f t="shared" ca="1" si="4"/>
        <v/>
      </c>
      <c r="V22" s="245" t="str">
        <f ca="1">IF(I22="","",LEFT(ProjectRecords!H18&amp;"NO",3))</f>
        <v/>
      </c>
      <c r="W22" s="247"/>
      <c r="X22" s="254" t="str">
        <f ca="1" xml:space="preserve"> IF(  (NOT(ISERROR(SEARCH("230",ProjectRecords!H18)))*1 + NOT(ISERROR(SEARCH("231",ProjectRecords!H18))))*1 +  (NOT(ISERROR(SEARCH("232",ProjectRecords!H18)))*1 + NOT(ISERROR(SEARCH("233",ProjectRecords!H18))))*1&gt;0, "NO","")</f>
        <v/>
      </c>
      <c r="Y22" s="247"/>
      <c r="Z22" s="243"/>
      <c r="AA22" s="243"/>
      <c r="AB22" s="245" t="str">
        <f t="shared" ca="1" si="5"/>
        <v/>
      </c>
      <c r="AC22" s="245" t="str">
        <f ca="1">IF(I22="","",LEFT(ProjectRecords!F18&amp;"NO",4))</f>
        <v/>
      </c>
      <c r="AD22" s="253"/>
      <c r="AE22" s="243"/>
      <c r="AF22" s="243"/>
      <c r="AG22" s="243"/>
      <c r="AH22" s="243"/>
      <c r="AI22" s="243"/>
      <c r="AJ22" s="243"/>
      <c r="AK22" s="243"/>
    </row>
    <row r="23" spans="1:37" x14ac:dyDescent="0.25">
      <c r="A23" s="6">
        <v>1</v>
      </c>
      <c r="D23" s="244" t="str">
        <f ca="1">IF(I23="","",ProjectRecords!C19&amp;"")</f>
        <v/>
      </c>
      <c r="E23" s="245" t="str">
        <f t="shared" ca="1" si="3"/>
        <v/>
      </c>
      <c r="F23" s="245" t="str">
        <f ca="1">ProjectRecords!D19&amp;""</f>
        <v/>
      </c>
      <c r="G23" s="245" t="str">
        <f t="shared" ca="1" si="1"/>
        <v/>
      </c>
      <c r="H23" s="245" t="str">
        <f ca="1">IF(I23="","",IF(OR(AND(F23="",I23&lt;&gt;""),AND(ROW(I23)&lt;&gt;7,NOT(ISERROR(VLOOKUP(F23,F$7:F22,1,0))))),"NO","yes"))</f>
        <v/>
      </c>
      <c r="I23" s="234" t="str">
        <f ca="1">ProjectRecords!E19&amp;""</f>
        <v/>
      </c>
      <c r="J23" s="245" t="str">
        <f ca="1">IF(OR((NOT(ISERROR(SEARCH("Program Development",I23)))*100+(LEFT(ProjectRecords!H19,3)="180")*10+(LEFT(ProjectRecords!D19,1)="M")*1)=111,(NOT(ISERROR(SEARCH("Program Development",I23)))*100+(LEFT(ProjectRecords!H19,3)="180")*10+(LEFT(ProjectRecords!D19,1)="M")*1)&lt;=1),"","NO")</f>
        <v/>
      </c>
      <c r="K23" s="234" t="str">
        <f ca="1">SUBSTITUTE(SUBSTITUTE(SUBSTITUTE(ProjectRecords!L19&amp;"; "&amp;ProjectRecords!N19&amp;"; "&amp;ProjectRecords!P19&amp;"; "&amp;ProjectRecords!R19&amp;"~","; ; ",""),"; ~",""),"~","")</f>
        <v/>
      </c>
      <c r="L23" s="248">
        <f ca="1">IF(LEFT(ProjectRecords!D19,1)="m",IF(L22=1,0,1),0)</f>
        <v>0</v>
      </c>
      <c r="M23" s="246" t="str">
        <f ca="1">IF(L23=0,"",ProjectRecords!L19)</f>
        <v/>
      </c>
      <c r="N23" s="245" t="str">
        <f ca="1">IF(ISERROR(SEARCH(",",ProjectRecords!L19&amp;ProjectRecords!N19&amp;ProjectRecords!P19&amp;ProjectRecords!R19)),"","check")</f>
        <v/>
      </c>
      <c r="O23" s="245" t="str">
        <f ca="1">IF(I23="","",IF(AND((TableOfContents!O23=TableOfContents!S23),(TableOfContents!P23=TableOfContents!T23)),"yes","NO"))</f>
        <v/>
      </c>
      <c r="P23" s="245"/>
      <c r="Q23" s="245" t="str">
        <f ca="1">IF(I23="","",IF(ProjectRecords!I19="","NO","yes"))</f>
        <v/>
      </c>
      <c r="R23" s="252" t="str">
        <f ca="1">IF(I23="","",IF(LEFT(F23,1)&lt;&gt;"R","",IF(ProjectRecords!Z19="","NO","yes")))</f>
        <v/>
      </c>
      <c r="S23" s="153"/>
      <c r="T23" s="153"/>
      <c r="U23" s="245" t="str">
        <f t="shared" ca="1" si="4"/>
        <v/>
      </c>
      <c r="V23" s="245" t="str">
        <f ca="1">IF(I23="","",LEFT(ProjectRecords!H19&amp;"NO",3))</f>
        <v/>
      </c>
      <c r="W23" s="247"/>
      <c r="X23" s="254" t="str">
        <f ca="1" xml:space="preserve"> IF(  (NOT(ISERROR(SEARCH("230",ProjectRecords!H19)))*1 + NOT(ISERROR(SEARCH("231",ProjectRecords!H19))))*1 +  (NOT(ISERROR(SEARCH("232",ProjectRecords!H19)))*1 + NOT(ISERROR(SEARCH("233",ProjectRecords!H19))))*1&gt;0, "NO","")</f>
        <v/>
      </c>
      <c r="Y23" s="247"/>
      <c r="Z23" s="243"/>
      <c r="AA23" s="243"/>
      <c r="AB23" s="245" t="str">
        <f t="shared" ca="1" si="5"/>
        <v/>
      </c>
      <c r="AC23" s="245" t="str">
        <f ca="1">IF(I23="","",LEFT(ProjectRecords!F19&amp;"NO",4))</f>
        <v/>
      </c>
      <c r="AD23" s="253"/>
      <c r="AE23" s="243"/>
      <c r="AF23" s="243"/>
      <c r="AG23" s="243"/>
      <c r="AH23" s="243"/>
      <c r="AI23" s="243"/>
      <c r="AJ23" s="243"/>
      <c r="AK23" s="243"/>
    </row>
    <row r="24" spans="1:37" x14ac:dyDescent="0.25">
      <c r="A24" s="6">
        <v>1</v>
      </c>
      <c r="D24" s="244" t="str">
        <f ca="1">IF(I24="","",ProjectRecords!C20&amp;"")</f>
        <v/>
      </c>
      <c r="E24" s="245" t="str">
        <f t="shared" ca="1" si="3"/>
        <v/>
      </c>
      <c r="F24" s="245" t="str">
        <f ca="1">ProjectRecords!D20&amp;""</f>
        <v/>
      </c>
      <c r="G24" s="245" t="str">
        <f t="shared" ca="1" si="1"/>
        <v/>
      </c>
      <c r="H24" s="245" t="str">
        <f ca="1">IF(I24="","",IF(OR(AND(F24="",I24&lt;&gt;""),AND(ROW(I24)&lt;&gt;7,NOT(ISERROR(VLOOKUP(F24,F$7:F23,1,0))))),"NO","yes"))</f>
        <v/>
      </c>
      <c r="I24" s="234" t="str">
        <f ca="1">ProjectRecords!E20&amp;""</f>
        <v/>
      </c>
      <c r="J24" s="245" t="str">
        <f ca="1">IF(OR((NOT(ISERROR(SEARCH("Program Development",I24)))*100+(LEFT(ProjectRecords!H20,3)="180")*10+(LEFT(ProjectRecords!D20,1)="M")*1)=111,(NOT(ISERROR(SEARCH("Program Development",I24)))*100+(LEFT(ProjectRecords!H20,3)="180")*10+(LEFT(ProjectRecords!D20,1)="M")*1)&lt;=1),"","NO")</f>
        <v/>
      </c>
      <c r="K24" s="234" t="str">
        <f ca="1">SUBSTITUTE(SUBSTITUTE(SUBSTITUTE(ProjectRecords!L20&amp;"; "&amp;ProjectRecords!N20&amp;"; "&amp;ProjectRecords!P20&amp;"; "&amp;ProjectRecords!R20&amp;"~","; ; ",""),"; ~",""),"~","")</f>
        <v/>
      </c>
      <c r="L24" s="248">
        <f ca="1">IF(LEFT(ProjectRecords!D20,1)="m",IF(L23=1,0,1),0)</f>
        <v>0</v>
      </c>
      <c r="M24" s="246" t="str">
        <f ca="1">IF(L24=0,"",ProjectRecords!L20)</f>
        <v/>
      </c>
      <c r="N24" s="245" t="str">
        <f ca="1">IF(ISERROR(SEARCH(",",ProjectRecords!L20&amp;ProjectRecords!N20&amp;ProjectRecords!P20&amp;ProjectRecords!R20)),"","check")</f>
        <v/>
      </c>
      <c r="O24" s="245" t="str">
        <f ca="1">IF(I24="","",IF(AND((TableOfContents!O24=TableOfContents!S24),(TableOfContents!P24=TableOfContents!T24)),"yes","NO"))</f>
        <v/>
      </c>
      <c r="P24" s="245"/>
      <c r="Q24" s="245" t="str">
        <f ca="1">IF(I24="","",IF(ProjectRecords!I20="","NO","yes"))</f>
        <v/>
      </c>
      <c r="R24" s="252" t="str">
        <f ca="1">IF(I24="","",IF(LEFT(F24,1)&lt;&gt;"R","",IF(ProjectRecords!Z20="","NO","yes")))</f>
        <v/>
      </c>
      <c r="S24" s="153"/>
      <c r="T24" s="153"/>
      <c r="U24" s="245" t="str">
        <f t="shared" ca="1" si="4"/>
        <v/>
      </c>
      <c r="V24" s="245" t="str">
        <f ca="1">IF(I24="","",LEFT(ProjectRecords!H20&amp;"NO",3))</f>
        <v/>
      </c>
      <c r="W24" s="247"/>
      <c r="X24" s="254" t="str">
        <f ca="1" xml:space="preserve"> IF(  (NOT(ISERROR(SEARCH("230",ProjectRecords!H20)))*1 + NOT(ISERROR(SEARCH("231",ProjectRecords!H20))))*1 +  (NOT(ISERROR(SEARCH("232",ProjectRecords!H20)))*1 + NOT(ISERROR(SEARCH("233",ProjectRecords!H20))))*1&gt;0, "NO","")</f>
        <v/>
      </c>
      <c r="Y24" s="247"/>
      <c r="Z24" s="243"/>
      <c r="AA24" s="243"/>
      <c r="AB24" s="245" t="str">
        <f t="shared" ca="1" si="5"/>
        <v/>
      </c>
      <c r="AC24" s="245" t="str">
        <f ca="1">IF(I24="","",LEFT(ProjectRecords!F20&amp;"NO",4))</f>
        <v/>
      </c>
      <c r="AD24" s="253"/>
      <c r="AE24" s="243"/>
      <c r="AF24" s="243"/>
      <c r="AG24" s="243"/>
      <c r="AH24" s="243"/>
      <c r="AI24" s="243"/>
      <c r="AJ24" s="243"/>
      <c r="AK24" s="243"/>
    </row>
    <row r="25" spans="1:37" x14ac:dyDescent="0.25">
      <c r="A25" s="6">
        <v>1</v>
      </c>
      <c r="D25" s="244" t="str">
        <f ca="1">IF(I25="","",ProjectRecords!C21&amp;"")</f>
        <v/>
      </c>
      <c r="E25" s="245" t="str">
        <f t="shared" ca="1" si="3"/>
        <v/>
      </c>
      <c r="F25" s="245" t="str">
        <f ca="1">ProjectRecords!D21&amp;""</f>
        <v/>
      </c>
      <c r="G25" s="245" t="str">
        <f t="shared" ca="1" si="1"/>
        <v/>
      </c>
      <c r="H25" s="245" t="str">
        <f ca="1">IF(I25="","",IF(OR(AND(F25="",I25&lt;&gt;""),AND(ROW(I25)&lt;&gt;7,NOT(ISERROR(VLOOKUP(F25,F$7:F24,1,0))))),"NO","yes"))</f>
        <v/>
      </c>
      <c r="I25" s="234" t="str">
        <f ca="1">ProjectRecords!E21&amp;""</f>
        <v/>
      </c>
      <c r="J25" s="245" t="str">
        <f ca="1">IF(OR((NOT(ISERROR(SEARCH("Program Development",I25)))*100+(LEFT(ProjectRecords!H21,3)="180")*10+(LEFT(ProjectRecords!D21,1)="M")*1)=111,(NOT(ISERROR(SEARCH("Program Development",I25)))*100+(LEFT(ProjectRecords!H21,3)="180")*10+(LEFT(ProjectRecords!D21,1)="M")*1)&lt;=1),"","NO")</f>
        <v/>
      </c>
      <c r="K25" s="234" t="str">
        <f ca="1">SUBSTITUTE(SUBSTITUTE(SUBSTITUTE(ProjectRecords!L21&amp;"; "&amp;ProjectRecords!N21&amp;"; "&amp;ProjectRecords!P21&amp;"; "&amp;ProjectRecords!R21&amp;"~","; ; ",""),"; ~",""),"~","")</f>
        <v/>
      </c>
      <c r="L25" s="248">
        <f ca="1">IF(LEFT(ProjectRecords!D21,1)="m",IF(L24=1,0,1),0)</f>
        <v>0</v>
      </c>
      <c r="M25" s="246" t="str">
        <f ca="1">IF(L25=0,"",ProjectRecords!L21)</f>
        <v/>
      </c>
      <c r="N25" s="245" t="str">
        <f ca="1">IF(ISERROR(SEARCH(",",ProjectRecords!L21&amp;ProjectRecords!N21&amp;ProjectRecords!P21&amp;ProjectRecords!R21)),"","check")</f>
        <v/>
      </c>
      <c r="O25" s="245" t="str">
        <f ca="1">IF(I25="","",IF(AND((TableOfContents!O25=TableOfContents!S25),(TableOfContents!P25=TableOfContents!T25)),"yes","NO"))</f>
        <v/>
      </c>
      <c r="P25" s="245"/>
      <c r="Q25" s="245" t="str">
        <f ca="1">IF(I25="","",IF(ProjectRecords!I21="","NO","yes"))</f>
        <v/>
      </c>
      <c r="R25" s="252" t="str">
        <f ca="1">IF(I25="","",IF(LEFT(F25,1)&lt;&gt;"R","",IF(ProjectRecords!Z21="","NO","yes")))</f>
        <v/>
      </c>
      <c r="S25" s="153"/>
      <c r="T25" s="153"/>
      <c r="U25" s="245" t="str">
        <f t="shared" ca="1" si="4"/>
        <v/>
      </c>
      <c r="V25" s="245" t="str">
        <f ca="1">IF(I25="","",LEFT(ProjectRecords!H21&amp;"NO",3))</f>
        <v/>
      </c>
      <c r="W25" s="247"/>
      <c r="X25" s="254" t="str">
        <f ca="1" xml:space="preserve"> IF(  (NOT(ISERROR(SEARCH("230",ProjectRecords!H21)))*1 + NOT(ISERROR(SEARCH("231",ProjectRecords!H21))))*1 +  (NOT(ISERROR(SEARCH("232",ProjectRecords!H21)))*1 + NOT(ISERROR(SEARCH("233",ProjectRecords!H21))))*1&gt;0, "NO","")</f>
        <v/>
      </c>
      <c r="Y25" s="247"/>
      <c r="Z25" s="243"/>
      <c r="AA25" s="243"/>
      <c r="AB25" s="245" t="str">
        <f t="shared" ca="1" si="5"/>
        <v/>
      </c>
      <c r="AC25" s="245" t="str">
        <f ca="1">IF(I25="","",LEFT(ProjectRecords!F21&amp;"NO",4))</f>
        <v/>
      </c>
      <c r="AD25" s="253"/>
      <c r="AE25" s="243"/>
      <c r="AF25" s="243"/>
      <c r="AG25" s="243"/>
      <c r="AH25" s="243"/>
      <c r="AI25" s="243"/>
      <c r="AJ25" s="243"/>
      <c r="AK25" s="243"/>
    </row>
    <row r="26" spans="1:37" x14ac:dyDescent="0.25">
      <c r="A26" s="6">
        <v>1</v>
      </c>
      <c r="D26" s="244" t="str">
        <f ca="1">IF(I26="","",ProjectRecords!C22&amp;"")</f>
        <v/>
      </c>
      <c r="E26" s="245" t="str">
        <f t="shared" ca="1" si="3"/>
        <v/>
      </c>
      <c r="F26" s="245" t="str">
        <f ca="1">ProjectRecords!D22&amp;""</f>
        <v/>
      </c>
      <c r="G26" s="245" t="str">
        <f t="shared" ca="1" si="1"/>
        <v/>
      </c>
      <c r="H26" s="245" t="str">
        <f ca="1">IF(I26="","",IF(OR(AND(F26="",I26&lt;&gt;""),AND(ROW(I26)&lt;&gt;7,NOT(ISERROR(VLOOKUP(F26,F$7:F25,1,0))))),"NO","yes"))</f>
        <v/>
      </c>
      <c r="I26" s="234" t="str">
        <f ca="1">ProjectRecords!E22&amp;""</f>
        <v/>
      </c>
      <c r="J26" s="245" t="str">
        <f ca="1">IF(OR((NOT(ISERROR(SEARCH("Program Development",I26)))*100+(LEFT(ProjectRecords!H22,3)="180")*10+(LEFT(ProjectRecords!D22,1)="M")*1)=111,(NOT(ISERROR(SEARCH("Program Development",I26)))*100+(LEFT(ProjectRecords!H22,3)="180")*10+(LEFT(ProjectRecords!D22,1)="M")*1)&lt;=1),"","NO")</f>
        <v/>
      </c>
      <c r="K26" s="234" t="str">
        <f ca="1">SUBSTITUTE(SUBSTITUTE(SUBSTITUTE(ProjectRecords!L22&amp;"; "&amp;ProjectRecords!N22&amp;"; "&amp;ProjectRecords!P22&amp;"; "&amp;ProjectRecords!R22&amp;"~","; ; ",""),"; ~",""),"~","")</f>
        <v/>
      </c>
      <c r="L26" s="248">
        <f ca="1">IF(LEFT(ProjectRecords!D22,1)="m",IF(L25=1,0,1),0)</f>
        <v>0</v>
      </c>
      <c r="M26" s="246" t="str">
        <f ca="1">IF(L26=0,"",ProjectRecords!L22)</f>
        <v/>
      </c>
      <c r="N26" s="245" t="str">
        <f ca="1">IF(ISERROR(SEARCH(",",ProjectRecords!L22&amp;ProjectRecords!N22&amp;ProjectRecords!P22&amp;ProjectRecords!R22)),"","check")</f>
        <v/>
      </c>
      <c r="O26" s="245" t="str">
        <f ca="1">IF(I26="","",IF(AND((TableOfContents!O26=TableOfContents!S26),(TableOfContents!P26=TableOfContents!T26)),"yes","NO"))</f>
        <v/>
      </c>
      <c r="P26" s="245"/>
      <c r="Q26" s="245" t="str">
        <f ca="1">IF(I26="","",IF(ProjectRecords!I22="","NO","yes"))</f>
        <v/>
      </c>
      <c r="R26" s="252" t="str">
        <f ca="1">IF(I26="","",IF(LEFT(F26,1)&lt;&gt;"R","",IF(ProjectRecords!Z22="","NO","yes")))</f>
        <v/>
      </c>
      <c r="S26" s="153"/>
      <c r="T26" s="153"/>
      <c r="U26" s="245" t="str">
        <f t="shared" ca="1" si="4"/>
        <v/>
      </c>
      <c r="V26" s="245" t="str">
        <f ca="1">IF(I26="","",LEFT(ProjectRecords!H22&amp;"NO",3))</f>
        <v/>
      </c>
      <c r="W26" s="247"/>
      <c r="X26" s="254" t="str">
        <f ca="1" xml:space="preserve"> IF(  (NOT(ISERROR(SEARCH("230",ProjectRecords!H22)))*1 + NOT(ISERROR(SEARCH("231",ProjectRecords!H22))))*1 +  (NOT(ISERROR(SEARCH("232",ProjectRecords!H22)))*1 + NOT(ISERROR(SEARCH("233",ProjectRecords!H22))))*1&gt;0, "NO","")</f>
        <v/>
      </c>
      <c r="Y26" s="247"/>
      <c r="Z26" s="243"/>
      <c r="AA26" s="243"/>
      <c r="AB26" s="245" t="str">
        <f t="shared" ca="1" si="5"/>
        <v/>
      </c>
      <c r="AC26" s="245" t="str">
        <f ca="1">IF(I26="","",LEFT(ProjectRecords!F22&amp;"NO",4))</f>
        <v/>
      </c>
      <c r="AD26" s="253"/>
      <c r="AE26" s="243"/>
      <c r="AF26" s="243"/>
      <c r="AG26" s="243"/>
      <c r="AH26" s="243"/>
      <c r="AI26" s="243"/>
      <c r="AJ26" s="243"/>
      <c r="AK26" s="243"/>
    </row>
    <row r="27" spans="1:37" x14ac:dyDescent="0.25">
      <c r="A27" s="6">
        <v>1</v>
      </c>
      <c r="D27" s="244" t="str">
        <f ca="1">IF(I27="","",ProjectRecords!C23&amp;"")</f>
        <v/>
      </c>
      <c r="E27" s="245" t="str">
        <f t="shared" ca="1" si="3"/>
        <v/>
      </c>
      <c r="F27" s="245" t="str">
        <f ca="1">ProjectRecords!D23&amp;""</f>
        <v/>
      </c>
      <c r="G27" s="245" t="str">
        <f t="shared" ca="1" si="1"/>
        <v/>
      </c>
      <c r="H27" s="245" t="str">
        <f ca="1">IF(I27="","",IF(OR(AND(F27="",I27&lt;&gt;""),AND(ROW(I27)&lt;&gt;7,NOT(ISERROR(VLOOKUP(F27,F$7:F26,1,0))))),"NO","yes"))</f>
        <v/>
      </c>
      <c r="I27" s="234" t="str">
        <f ca="1">ProjectRecords!E23&amp;""</f>
        <v/>
      </c>
      <c r="J27" s="245" t="str">
        <f ca="1">IF(OR((NOT(ISERROR(SEARCH("Program Development",I27)))*100+(LEFT(ProjectRecords!H23,3)="180")*10+(LEFT(ProjectRecords!D23,1)="M")*1)=111,(NOT(ISERROR(SEARCH("Program Development",I27)))*100+(LEFT(ProjectRecords!H23,3)="180")*10+(LEFT(ProjectRecords!D23,1)="M")*1)&lt;=1),"","NO")</f>
        <v/>
      </c>
      <c r="K27" s="234" t="str">
        <f ca="1">SUBSTITUTE(SUBSTITUTE(SUBSTITUTE(ProjectRecords!L23&amp;"; "&amp;ProjectRecords!N23&amp;"; "&amp;ProjectRecords!P23&amp;"; "&amp;ProjectRecords!R23&amp;"~","; ; ",""),"; ~",""),"~","")</f>
        <v/>
      </c>
      <c r="L27" s="248">
        <f ca="1">IF(LEFT(ProjectRecords!D23,1)="m",IF(L26=1,0,1),0)</f>
        <v>0</v>
      </c>
      <c r="M27" s="246" t="str">
        <f ca="1">IF(L27=0,"",ProjectRecords!L23)</f>
        <v/>
      </c>
      <c r="N27" s="245" t="str">
        <f ca="1">IF(ISERROR(SEARCH(",",ProjectRecords!L23&amp;ProjectRecords!N23&amp;ProjectRecords!P23&amp;ProjectRecords!R23)),"","check")</f>
        <v/>
      </c>
      <c r="O27" s="245" t="str">
        <f ca="1">IF(I27="","",IF(AND((TableOfContents!O27=TableOfContents!S27),(TableOfContents!P27=TableOfContents!T27)),"yes","NO"))</f>
        <v/>
      </c>
      <c r="P27" s="245"/>
      <c r="Q27" s="245" t="str">
        <f ca="1">IF(I27="","",IF(ProjectRecords!I23="","NO","yes"))</f>
        <v/>
      </c>
      <c r="R27" s="252" t="str">
        <f ca="1">IF(I27="","",IF(LEFT(F27,1)&lt;&gt;"R","",IF(ProjectRecords!Z23="","NO","yes")))</f>
        <v/>
      </c>
      <c r="S27" s="153"/>
      <c r="T27" s="153"/>
      <c r="U27" s="245" t="str">
        <f t="shared" ca="1" si="4"/>
        <v/>
      </c>
      <c r="V27" s="245" t="str">
        <f ca="1">IF(I27="","",LEFT(ProjectRecords!H23&amp;"NO",3))</f>
        <v/>
      </c>
      <c r="W27" s="247"/>
      <c r="X27" s="254" t="str">
        <f ca="1" xml:space="preserve"> IF(  (NOT(ISERROR(SEARCH("230",ProjectRecords!H23)))*1 + NOT(ISERROR(SEARCH("231",ProjectRecords!H23))))*1 +  (NOT(ISERROR(SEARCH("232",ProjectRecords!H23)))*1 + NOT(ISERROR(SEARCH("233",ProjectRecords!H23))))*1&gt;0, "NO","")</f>
        <v/>
      </c>
      <c r="Y27" s="247"/>
      <c r="Z27" s="243"/>
      <c r="AA27" s="243"/>
      <c r="AB27" s="245" t="str">
        <f t="shared" ca="1" si="5"/>
        <v/>
      </c>
      <c r="AC27" s="245" t="str">
        <f ca="1">IF(I27="","",LEFT(ProjectRecords!F23&amp;"NO",4))</f>
        <v/>
      </c>
      <c r="AD27" s="253"/>
      <c r="AE27" s="243"/>
      <c r="AF27" s="243"/>
      <c r="AG27" s="243"/>
      <c r="AH27" s="243"/>
      <c r="AI27" s="243"/>
      <c r="AJ27" s="243"/>
      <c r="AK27" s="243"/>
    </row>
    <row r="28" spans="1:37" x14ac:dyDescent="0.25">
      <c r="A28" s="6">
        <v>1</v>
      </c>
      <c r="D28" s="244" t="str">
        <f ca="1">IF(I28="","",ProjectRecords!C24&amp;"")</f>
        <v/>
      </c>
      <c r="E28" s="245" t="str">
        <f t="shared" ca="1" si="3"/>
        <v/>
      </c>
      <c r="F28" s="245" t="str">
        <f ca="1">ProjectRecords!D24&amp;""</f>
        <v/>
      </c>
      <c r="G28" s="245" t="str">
        <f t="shared" ca="1" si="1"/>
        <v/>
      </c>
      <c r="H28" s="245" t="str">
        <f ca="1">IF(I28="","",IF(OR(AND(F28="",I28&lt;&gt;""),AND(ROW(I28)&lt;&gt;7,NOT(ISERROR(VLOOKUP(F28,F$7:F27,1,0))))),"NO","yes"))</f>
        <v/>
      </c>
      <c r="I28" s="234" t="str">
        <f ca="1">ProjectRecords!E24&amp;""</f>
        <v/>
      </c>
      <c r="J28" s="245" t="str">
        <f ca="1">IF(OR((NOT(ISERROR(SEARCH("Program Development",I28)))*100+(LEFT(ProjectRecords!H24,3)="180")*10+(LEFT(ProjectRecords!D24,1)="M")*1)=111,(NOT(ISERROR(SEARCH("Program Development",I28)))*100+(LEFT(ProjectRecords!H24,3)="180")*10+(LEFT(ProjectRecords!D24,1)="M")*1)&lt;=1),"","NO")</f>
        <v/>
      </c>
      <c r="K28" s="234" t="str">
        <f ca="1">SUBSTITUTE(SUBSTITUTE(SUBSTITUTE(ProjectRecords!L24&amp;"; "&amp;ProjectRecords!N24&amp;"; "&amp;ProjectRecords!P24&amp;"; "&amp;ProjectRecords!R24&amp;"~","; ; ",""),"; ~",""),"~","")</f>
        <v/>
      </c>
      <c r="L28" s="248">
        <f ca="1">IF(LEFT(ProjectRecords!D24,1)="m",IF(L27=1,0,1),0)</f>
        <v>0</v>
      </c>
      <c r="M28" s="246" t="str">
        <f ca="1">IF(L28=0,"",ProjectRecords!L24)</f>
        <v/>
      </c>
      <c r="N28" s="245" t="str">
        <f ca="1">IF(ISERROR(SEARCH(",",ProjectRecords!L24&amp;ProjectRecords!N24&amp;ProjectRecords!P24&amp;ProjectRecords!R24)),"","check")</f>
        <v/>
      </c>
      <c r="O28" s="245" t="str">
        <f ca="1">IF(I28="","",IF(AND((TableOfContents!O28=TableOfContents!S28),(TableOfContents!P28=TableOfContents!T28)),"yes","NO"))</f>
        <v/>
      </c>
      <c r="P28" s="245"/>
      <c r="Q28" s="245" t="str">
        <f ca="1">IF(I28="","",IF(ProjectRecords!I24="","NO","yes"))</f>
        <v/>
      </c>
      <c r="R28" s="252" t="str">
        <f ca="1">IF(I28="","",IF(LEFT(F28,1)&lt;&gt;"R","",IF(ProjectRecords!Z24="","NO","yes")))</f>
        <v/>
      </c>
      <c r="S28" s="153"/>
      <c r="T28" s="153"/>
      <c r="U28" s="245" t="str">
        <f t="shared" ca="1" si="4"/>
        <v/>
      </c>
      <c r="V28" s="245" t="str">
        <f ca="1">IF(I28="","",LEFT(ProjectRecords!H24&amp;"NO",3))</f>
        <v/>
      </c>
      <c r="W28" s="247"/>
      <c r="X28" s="254" t="str">
        <f ca="1" xml:space="preserve"> IF(  (NOT(ISERROR(SEARCH("230",ProjectRecords!H24)))*1 + NOT(ISERROR(SEARCH("231",ProjectRecords!H24))))*1 +  (NOT(ISERROR(SEARCH("232",ProjectRecords!H24)))*1 + NOT(ISERROR(SEARCH("233",ProjectRecords!H24))))*1&gt;0, "NO","")</f>
        <v/>
      </c>
      <c r="Y28" s="247"/>
      <c r="Z28" s="243"/>
      <c r="AA28" s="243"/>
      <c r="AB28" s="245" t="str">
        <f t="shared" ca="1" si="5"/>
        <v/>
      </c>
      <c r="AC28" s="245" t="str">
        <f ca="1">IF(I28="","",LEFT(ProjectRecords!F24&amp;"NO",4))</f>
        <v/>
      </c>
      <c r="AD28" s="253"/>
      <c r="AE28" s="243"/>
      <c r="AF28" s="243"/>
      <c r="AG28" s="243"/>
      <c r="AH28" s="243"/>
      <c r="AI28" s="243"/>
      <c r="AJ28" s="243"/>
      <c r="AK28" s="243"/>
    </row>
    <row r="29" spans="1:37" x14ac:dyDescent="0.25">
      <c r="A29" s="6">
        <v>1</v>
      </c>
      <c r="D29" s="244" t="str">
        <f ca="1">IF(I29="","",ProjectRecords!C25&amp;"")</f>
        <v/>
      </c>
      <c r="E29" s="245" t="str">
        <f t="shared" ca="1" si="3"/>
        <v/>
      </c>
      <c r="F29" s="245" t="str">
        <f ca="1">ProjectRecords!D25&amp;""</f>
        <v/>
      </c>
      <c r="G29" s="245" t="str">
        <f t="shared" ca="1" si="1"/>
        <v/>
      </c>
      <c r="H29" s="245" t="str">
        <f ca="1">IF(I29="","",IF(OR(AND(F29="",I29&lt;&gt;""),AND(ROW(I29)&lt;&gt;7,NOT(ISERROR(VLOOKUP(F29,F$7:F28,1,0))))),"NO","yes"))</f>
        <v/>
      </c>
      <c r="I29" s="234" t="str">
        <f ca="1">ProjectRecords!E25&amp;""</f>
        <v/>
      </c>
      <c r="J29" s="245" t="str">
        <f ca="1">IF(OR((NOT(ISERROR(SEARCH("Program Development",I29)))*100+(LEFT(ProjectRecords!H25,3)="180")*10+(LEFT(ProjectRecords!D25,1)="M")*1)=111,(NOT(ISERROR(SEARCH("Program Development",I29)))*100+(LEFT(ProjectRecords!H25,3)="180")*10+(LEFT(ProjectRecords!D25,1)="M")*1)&lt;=1),"","NO")</f>
        <v/>
      </c>
      <c r="K29" s="234" t="str">
        <f ca="1">SUBSTITUTE(SUBSTITUTE(SUBSTITUTE(ProjectRecords!L25&amp;"; "&amp;ProjectRecords!N25&amp;"; "&amp;ProjectRecords!P25&amp;"; "&amp;ProjectRecords!R25&amp;"~","; ; ",""),"; ~",""),"~","")</f>
        <v/>
      </c>
      <c r="L29" s="248">
        <f ca="1">IF(LEFT(ProjectRecords!D25,1)="m",IF(L28=1,0,1),0)</f>
        <v>0</v>
      </c>
      <c r="M29" s="246" t="str">
        <f ca="1">IF(L29=0,"",ProjectRecords!L25)</f>
        <v/>
      </c>
      <c r="N29" s="245" t="str">
        <f ca="1">IF(ISERROR(SEARCH(",",ProjectRecords!L25&amp;ProjectRecords!N25&amp;ProjectRecords!P25&amp;ProjectRecords!R25)),"","check")</f>
        <v/>
      </c>
      <c r="O29" s="245" t="str">
        <f ca="1">IF(I29="","",IF(AND((TableOfContents!O29=TableOfContents!S29),(TableOfContents!P29=TableOfContents!T29)),"yes","NO"))</f>
        <v/>
      </c>
      <c r="P29" s="245"/>
      <c r="Q29" s="245" t="str">
        <f ca="1">IF(I29="","",IF(ProjectRecords!I25="","NO","yes"))</f>
        <v/>
      </c>
      <c r="R29" s="252" t="str">
        <f ca="1">IF(I29="","",IF(LEFT(F29,1)&lt;&gt;"R","",IF(ProjectRecords!Z25="","NO","yes")))</f>
        <v/>
      </c>
      <c r="S29" s="153"/>
      <c r="T29" s="153"/>
      <c r="U29" s="245" t="str">
        <f t="shared" ca="1" si="4"/>
        <v/>
      </c>
      <c r="V29" s="245" t="str">
        <f ca="1">IF(I29="","",LEFT(ProjectRecords!H25&amp;"NO",3))</f>
        <v/>
      </c>
      <c r="W29" s="247"/>
      <c r="X29" s="254" t="str">
        <f ca="1" xml:space="preserve"> IF(  (NOT(ISERROR(SEARCH("230",ProjectRecords!H25)))*1 + NOT(ISERROR(SEARCH("231",ProjectRecords!H25))))*1 +  (NOT(ISERROR(SEARCH("232",ProjectRecords!H25)))*1 + NOT(ISERROR(SEARCH("233",ProjectRecords!H25))))*1&gt;0, "NO","")</f>
        <v/>
      </c>
      <c r="Y29" s="247"/>
      <c r="Z29" s="243"/>
      <c r="AA29" s="243"/>
      <c r="AB29" s="245" t="str">
        <f t="shared" ca="1" si="5"/>
        <v/>
      </c>
      <c r="AC29" s="245" t="str">
        <f ca="1">IF(I29="","",LEFT(ProjectRecords!F25&amp;"NO",4))</f>
        <v/>
      </c>
      <c r="AD29" s="253"/>
      <c r="AE29" s="243"/>
      <c r="AF29" s="243"/>
      <c r="AG29" s="243"/>
      <c r="AH29" s="243"/>
      <c r="AI29" s="243"/>
      <c r="AJ29" s="243"/>
      <c r="AK29" s="243"/>
    </row>
    <row r="30" spans="1:37" x14ac:dyDescent="0.25">
      <c r="A30" s="6">
        <v>1</v>
      </c>
      <c r="D30" s="244" t="str">
        <f ca="1">IF(I30="","",ProjectRecords!C26&amp;"")</f>
        <v/>
      </c>
      <c r="E30" s="245" t="str">
        <f t="shared" ca="1" si="3"/>
        <v/>
      </c>
      <c r="F30" s="245" t="str">
        <f ca="1">ProjectRecords!D26&amp;""</f>
        <v/>
      </c>
      <c r="G30" s="245" t="str">
        <f t="shared" ca="1" si="1"/>
        <v/>
      </c>
      <c r="H30" s="245" t="str">
        <f ca="1">IF(I30="","",IF(OR(AND(F30="",I30&lt;&gt;""),AND(ROW(I30)&lt;&gt;7,NOT(ISERROR(VLOOKUP(F30,F$7:F29,1,0))))),"NO","yes"))</f>
        <v/>
      </c>
      <c r="I30" s="234" t="str">
        <f ca="1">ProjectRecords!E26&amp;""</f>
        <v/>
      </c>
      <c r="J30" s="245" t="str">
        <f ca="1">IF(OR((NOT(ISERROR(SEARCH("Program Development",I30)))*100+(LEFT(ProjectRecords!H26,3)="180")*10+(LEFT(ProjectRecords!D26,1)="M")*1)=111,(NOT(ISERROR(SEARCH("Program Development",I30)))*100+(LEFT(ProjectRecords!H26,3)="180")*10+(LEFT(ProjectRecords!D26,1)="M")*1)&lt;=1),"","NO")</f>
        <v/>
      </c>
      <c r="K30" s="234" t="str">
        <f ca="1">SUBSTITUTE(SUBSTITUTE(SUBSTITUTE(ProjectRecords!L26&amp;"; "&amp;ProjectRecords!N26&amp;"; "&amp;ProjectRecords!P26&amp;"; "&amp;ProjectRecords!R26&amp;"~","; ; ",""),"; ~",""),"~","")</f>
        <v/>
      </c>
      <c r="L30" s="248">
        <f ca="1">IF(LEFT(ProjectRecords!D26,1)="m",IF(L29=1,0,1),0)</f>
        <v>0</v>
      </c>
      <c r="M30" s="246" t="str">
        <f ca="1">IF(L30=0,"",ProjectRecords!L26)</f>
        <v/>
      </c>
      <c r="N30" s="245" t="str">
        <f ca="1">IF(ISERROR(SEARCH(",",ProjectRecords!L26&amp;ProjectRecords!N26&amp;ProjectRecords!P26&amp;ProjectRecords!R26)),"","check")</f>
        <v/>
      </c>
      <c r="O30" s="245" t="str">
        <f ca="1">IF(I30="","",IF(AND((TableOfContents!O30=TableOfContents!S30),(TableOfContents!P30=TableOfContents!T30)),"yes","NO"))</f>
        <v/>
      </c>
      <c r="P30" s="245"/>
      <c r="Q30" s="245" t="str">
        <f ca="1">IF(I30="","",IF(ProjectRecords!I26="","NO","yes"))</f>
        <v/>
      </c>
      <c r="R30" s="252" t="str">
        <f ca="1">IF(I30="","",IF(LEFT(F30,1)&lt;&gt;"R","",IF(ProjectRecords!Z26="","NO","yes")))</f>
        <v/>
      </c>
      <c r="S30" s="153"/>
      <c r="T30" s="153"/>
      <c r="U30" s="245" t="str">
        <f t="shared" ca="1" si="4"/>
        <v/>
      </c>
      <c r="V30" s="245" t="str">
        <f ca="1">IF(I30="","",LEFT(ProjectRecords!H26&amp;"NO",3))</f>
        <v/>
      </c>
      <c r="W30" s="247"/>
      <c r="X30" s="254" t="str">
        <f ca="1" xml:space="preserve"> IF(  (NOT(ISERROR(SEARCH("230",ProjectRecords!H26)))*1 + NOT(ISERROR(SEARCH("231",ProjectRecords!H26))))*1 +  (NOT(ISERROR(SEARCH("232",ProjectRecords!H26)))*1 + NOT(ISERROR(SEARCH("233",ProjectRecords!H26))))*1&gt;0, "NO","")</f>
        <v/>
      </c>
      <c r="Y30" s="247"/>
      <c r="Z30" s="243"/>
      <c r="AA30" s="243"/>
      <c r="AB30" s="245" t="str">
        <f t="shared" ca="1" si="5"/>
        <v/>
      </c>
      <c r="AC30" s="245" t="str">
        <f ca="1">IF(I30="","",LEFT(ProjectRecords!F26&amp;"NO",4))</f>
        <v/>
      </c>
      <c r="AD30" s="253"/>
      <c r="AE30" s="243"/>
      <c r="AF30" s="243"/>
      <c r="AG30" s="243"/>
      <c r="AH30" s="243"/>
      <c r="AI30" s="243"/>
      <c r="AJ30" s="243"/>
      <c r="AK30" s="243"/>
    </row>
    <row r="31" spans="1:37" x14ac:dyDescent="0.25">
      <c r="A31" s="6">
        <v>1</v>
      </c>
      <c r="D31" s="244" t="str">
        <f ca="1">IF(I31="","",ProjectRecords!C27&amp;"")</f>
        <v/>
      </c>
      <c r="E31" s="245" t="str">
        <f t="shared" ca="1" si="3"/>
        <v/>
      </c>
      <c r="F31" s="245" t="str">
        <f ca="1">ProjectRecords!D27&amp;""</f>
        <v/>
      </c>
      <c r="G31" s="245" t="str">
        <f t="shared" ca="1" si="1"/>
        <v/>
      </c>
      <c r="H31" s="245" t="str">
        <f ca="1">IF(I31="","",IF(OR(AND(F31="",I31&lt;&gt;""),AND(ROW(I31)&lt;&gt;7,NOT(ISERROR(VLOOKUP(F31,F$7:F30,1,0))))),"NO","yes"))</f>
        <v/>
      </c>
      <c r="I31" s="234" t="str">
        <f ca="1">ProjectRecords!E27&amp;""</f>
        <v/>
      </c>
      <c r="J31" s="245" t="str">
        <f ca="1">IF(OR((NOT(ISERROR(SEARCH("Program Development",I31)))*100+(LEFT(ProjectRecords!H27,3)="180")*10+(LEFT(ProjectRecords!D27,1)="M")*1)=111,(NOT(ISERROR(SEARCH("Program Development",I31)))*100+(LEFT(ProjectRecords!H27,3)="180")*10+(LEFT(ProjectRecords!D27,1)="M")*1)&lt;=1),"","NO")</f>
        <v/>
      </c>
      <c r="K31" s="234" t="str">
        <f ca="1">SUBSTITUTE(SUBSTITUTE(SUBSTITUTE(ProjectRecords!L27&amp;"; "&amp;ProjectRecords!N27&amp;"; "&amp;ProjectRecords!P27&amp;"; "&amp;ProjectRecords!R27&amp;"~","; ; ",""),"; ~",""),"~","")</f>
        <v/>
      </c>
      <c r="L31" s="248">
        <f ca="1">IF(LEFT(ProjectRecords!D27,1)="m",IF(L30=1,0,1),0)</f>
        <v>0</v>
      </c>
      <c r="M31" s="246" t="str">
        <f ca="1">IF(L31=0,"",ProjectRecords!L27)</f>
        <v/>
      </c>
      <c r="N31" s="245" t="str">
        <f ca="1">IF(ISERROR(SEARCH(",",ProjectRecords!L27&amp;ProjectRecords!N27&amp;ProjectRecords!P27&amp;ProjectRecords!R27)),"","check")</f>
        <v/>
      </c>
      <c r="O31" s="245" t="str">
        <f ca="1">IF(I31="","",IF(AND((TableOfContents!O31=TableOfContents!S31),(TableOfContents!P31=TableOfContents!T31)),"yes","NO"))</f>
        <v/>
      </c>
      <c r="P31" s="245"/>
      <c r="Q31" s="245" t="str">
        <f ca="1">IF(I31="","",IF(ProjectRecords!I27="","NO","yes"))</f>
        <v/>
      </c>
      <c r="R31" s="252" t="str">
        <f ca="1">IF(I31="","",IF(LEFT(F31,1)&lt;&gt;"R","",IF(ProjectRecords!Z27="","NO","yes")))</f>
        <v/>
      </c>
      <c r="S31" s="153"/>
      <c r="T31" s="153"/>
      <c r="U31" s="245" t="str">
        <f t="shared" ca="1" si="4"/>
        <v/>
      </c>
      <c r="V31" s="245" t="str">
        <f ca="1">IF(I31="","",LEFT(ProjectRecords!H27&amp;"NO",3))</f>
        <v/>
      </c>
      <c r="W31" s="247"/>
      <c r="X31" s="254" t="str">
        <f ca="1" xml:space="preserve"> IF(  (NOT(ISERROR(SEARCH("230",ProjectRecords!H27)))*1 + NOT(ISERROR(SEARCH("231",ProjectRecords!H27))))*1 +  (NOT(ISERROR(SEARCH("232",ProjectRecords!H27)))*1 + NOT(ISERROR(SEARCH("233",ProjectRecords!H27))))*1&gt;0, "NO","")</f>
        <v/>
      </c>
      <c r="Y31" s="247"/>
      <c r="Z31" s="243"/>
      <c r="AA31" s="243"/>
      <c r="AB31" s="245" t="str">
        <f t="shared" ca="1" si="5"/>
        <v/>
      </c>
      <c r="AC31" s="245" t="str">
        <f ca="1">IF(I31="","",LEFT(ProjectRecords!F27&amp;"NO",4))</f>
        <v/>
      </c>
      <c r="AD31" s="253"/>
      <c r="AE31" s="243"/>
      <c r="AF31" s="243"/>
      <c r="AG31" s="243"/>
      <c r="AH31" s="243"/>
      <c r="AI31" s="243"/>
      <c r="AJ31" s="243"/>
      <c r="AK31" s="243"/>
    </row>
    <row r="32" spans="1:37" x14ac:dyDescent="0.25">
      <c r="A32" s="6">
        <v>1</v>
      </c>
      <c r="D32" s="244" t="str">
        <f ca="1">IF(I32="","",ProjectRecords!C28&amp;"")</f>
        <v/>
      </c>
      <c r="E32" s="245" t="str">
        <f t="shared" ca="1" si="3"/>
        <v/>
      </c>
      <c r="F32" s="245" t="str">
        <f ca="1">ProjectRecords!D28&amp;""</f>
        <v/>
      </c>
      <c r="G32" s="245" t="str">
        <f t="shared" ca="1" si="1"/>
        <v/>
      </c>
      <c r="H32" s="245" t="str">
        <f ca="1">IF(I32="","",IF(OR(AND(F32="",I32&lt;&gt;""),AND(ROW(I32)&lt;&gt;7,NOT(ISERROR(VLOOKUP(F32,F$7:F31,1,0))))),"NO","yes"))</f>
        <v/>
      </c>
      <c r="I32" s="234" t="str">
        <f ca="1">ProjectRecords!E28&amp;""</f>
        <v/>
      </c>
      <c r="J32" s="245" t="str">
        <f ca="1">IF(OR((NOT(ISERROR(SEARCH("Program Development",I32)))*100+(LEFT(ProjectRecords!H28,3)="180")*10+(LEFT(ProjectRecords!D28,1)="M")*1)=111,(NOT(ISERROR(SEARCH("Program Development",I32)))*100+(LEFT(ProjectRecords!H28,3)="180")*10+(LEFT(ProjectRecords!D28,1)="M")*1)&lt;=1),"","NO")</f>
        <v/>
      </c>
      <c r="K32" s="234" t="str">
        <f ca="1">SUBSTITUTE(SUBSTITUTE(SUBSTITUTE(ProjectRecords!L28&amp;"; "&amp;ProjectRecords!N28&amp;"; "&amp;ProjectRecords!P28&amp;"; "&amp;ProjectRecords!R28&amp;"~","; ; ",""),"; ~",""),"~","")</f>
        <v/>
      </c>
      <c r="L32" s="248">
        <f ca="1">IF(LEFT(ProjectRecords!D28,1)="m",IF(L31=1,0,1),0)</f>
        <v>0</v>
      </c>
      <c r="M32" s="246" t="str">
        <f ca="1">IF(L32=0,"",ProjectRecords!L28)</f>
        <v/>
      </c>
      <c r="N32" s="245" t="str">
        <f ca="1">IF(ISERROR(SEARCH(",",ProjectRecords!L28&amp;ProjectRecords!N28&amp;ProjectRecords!P28&amp;ProjectRecords!R28)),"","check")</f>
        <v/>
      </c>
      <c r="O32" s="245" t="str">
        <f ca="1">IF(I32="","",IF(AND((TableOfContents!O32=TableOfContents!S32),(TableOfContents!P32=TableOfContents!T32)),"yes","NO"))</f>
        <v/>
      </c>
      <c r="P32" s="245"/>
      <c r="Q32" s="245" t="str">
        <f ca="1">IF(I32="","",IF(ProjectRecords!I28="","NO","yes"))</f>
        <v/>
      </c>
      <c r="R32" s="252" t="str">
        <f ca="1">IF(I32="","",IF(LEFT(F32,1)&lt;&gt;"R","",IF(ProjectRecords!Z28="","NO","yes")))</f>
        <v/>
      </c>
      <c r="S32" s="153"/>
      <c r="T32" s="153"/>
      <c r="U32" s="245" t="str">
        <f t="shared" ca="1" si="4"/>
        <v/>
      </c>
      <c r="V32" s="245" t="str">
        <f ca="1">IF(I32="","",LEFT(ProjectRecords!H28&amp;"NO",3))</f>
        <v/>
      </c>
      <c r="W32" s="247"/>
      <c r="X32" s="254" t="str">
        <f ca="1" xml:space="preserve"> IF(  (NOT(ISERROR(SEARCH("230",ProjectRecords!H28)))*1 + NOT(ISERROR(SEARCH("231",ProjectRecords!H28))))*1 +  (NOT(ISERROR(SEARCH("232",ProjectRecords!H28)))*1 + NOT(ISERROR(SEARCH("233",ProjectRecords!H28))))*1&gt;0, "NO","")</f>
        <v/>
      </c>
      <c r="Y32" s="247"/>
      <c r="Z32" s="243"/>
      <c r="AA32" s="243"/>
      <c r="AB32" s="245" t="str">
        <f t="shared" ca="1" si="5"/>
        <v/>
      </c>
      <c r="AC32" s="245" t="str">
        <f ca="1">IF(I32="","",LEFT(ProjectRecords!F28&amp;"NO",4))</f>
        <v/>
      </c>
      <c r="AD32" s="253"/>
      <c r="AE32" s="243"/>
      <c r="AF32" s="243"/>
      <c r="AG32" s="243"/>
      <c r="AH32" s="243"/>
      <c r="AI32" s="243"/>
      <c r="AJ32" s="243"/>
      <c r="AK32" s="243"/>
    </row>
    <row r="33" spans="1:37" x14ac:dyDescent="0.25">
      <c r="A33" s="6">
        <v>1</v>
      </c>
      <c r="D33" s="244" t="str">
        <f ca="1">IF(I33="","",ProjectRecords!C29&amp;"")</f>
        <v/>
      </c>
      <c r="E33" s="245" t="str">
        <f t="shared" ca="1" si="3"/>
        <v/>
      </c>
      <c r="F33" s="245" t="str">
        <f ca="1">ProjectRecords!D29&amp;""</f>
        <v/>
      </c>
      <c r="G33" s="245" t="str">
        <f t="shared" ca="1" si="1"/>
        <v/>
      </c>
      <c r="H33" s="245" t="str">
        <f ca="1">IF(I33="","",IF(OR(AND(F33="",I33&lt;&gt;""),AND(ROW(I33)&lt;&gt;7,NOT(ISERROR(VLOOKUP(F33,F$7:F32,1,0))))),"NO","yes"))</f>
        <v/>
      </c>
      <c r="I33" s="234" t="str">
        <f ca="1">ProjectRecords!E29&amp;""</f>
        <v/>
      </c>
      <c r="J33" s="245" t="str">
        <f ca="1">IF(OR((NOT(ISERROR(SEARCH("Program Development",I33)))*100+(LEFT(ProjectRecords!H29,3)="180")*10+(LEFT(ProjectRecords!D29,1)="M")*1)=111,(NOT(ISERROR(SEARCH("Program Development",I33)))*100+(LEFT(ProjectRecords!H29,3)="180")*10+(LEFT(ProjectRecords!D29,1)="M")*1)&lt;=1),"","NO")</f>
        <v/>
      </c>
      <c r="K33" s="234" t="str">
        <f ca="1">SUBSTITUTE(SUBSTITUTE(SUBSTITUTE(ProjectRecords!L29&amp;"; "&amp;ProjectRecords!N29&amp;"; "&amp;ProjectRecords!P29&amp;"; "&amp;ProjectRecords!R29&amp;"~","; ; ",""),"; ~",""),"~","")</f>
        <v/>
      </c>
      <c r="L33" s="248">
        <f ca="1">IF(LEFT(ProjectRecords!D29,1)="m",IF(L32=1,0,1),0)</f>
        <v>0</v>
      </c>
      <c r="M33" s="246" t="str">
        <f ca="1">IF(L33=0,"",ProjectRecords!L29)</f>
        <v/>
      </c>
      <c r="N33" s="245" t="str">
        <f ca="1">IF(ISERROR(SEARCH(",",ProjectRecords!L29&amp;ProjectRecords!N29&amp;ProjectRecords!P29&amp;ProjectRecords!R29)),"","check")</f>
        <v/>
      </c>
      <c r="O33" s="245" t="str">
        <f ca="1">IF(I33="","",IF(AND((TableOfContents!O33=TableOfContents!S33),(TableOfContents!P33=TableOfContents!T33)),"yes","NO"))</f>
        <v/>
      </c>
      <c r="P33" s="245"/>
      <c r="Q33" s="245" t="str">
        <f ca="1">IF(I33="","",IF(ProjectRecords!I29="","NO","yes"))</f>
        <v/>
      </c>
      <c r="R33" s="252" t="str">
        <f ca="1">IF(I33="","",IF(LEFT(F33,1)&lt;&gt;"R","",IF(ProjectRecords!Z29="","NO","yes")))</f>
        <v/>
      </c>
      <c r="S33" s="153"/>
      <c r="T33" s="153"/>
      <c r="U33" s="245" t="str">
        <f t="shared" ca="1" si="4"/>
        <v/>
      </c>
      <c r="V33" s="245" t="str">
        <f ca="1">IF(I33="","",LEFT(ProjectRecords!H29&amp;"NO",3))</f>
        <v/>
      </c>
      <c r="W33" s="247"/>
      <c r="X33" s="254" t="str">
        <f ca="1" xml:space="preserve"> IF(  (NOT(ISERROR(SEARCH("230",ProjectRecords!H29)))*1 + NOT(ISERROR(SEARCH("231",ProjectRecords!H29))))*1 +  (NOT(ISERROR(SEARCH("232",ProjectRecords!H29)))*1 + NOT(ISERROR(SEARCH("233",ProjectRecords!H29))))*1&gt;0, "NO","")</f>
        <v/>
      </c>
      <c r="Y33" s="247"/>
      <c r="Z33" s="243"/>
      <c r="AA33" s="243"/>
      <c r="AB33" s="245" t="str">
        <f t="shared" ca="1" si="5"/>
        <v/>
      </c>
      <c r="AC33" s="245" t="str">
        <f ca="1">IF(I33="","",LEFT(ProjectRecords!F29&amp;"NO",4))</f>
        <v/>
      </c>
      <c r="AD33" s="253"/>
      <c r="AE33" s="243"/>
      <c r="AF33" s="243"/>
      <c r="AG33" s="243"/>
      <c r="AH33" s="243"/>
      <c r="AI33" s="243"/>
      <c r="AJ33" s="243"/>
      <c r="AK33" s="243"/>
    </row>
    <row r="34" spans="1:37" x14ac:dyDescent="0.25">
      <c r="A34" s="6">
        <v>1</v>
      </c>
      <c r="D34" s="244" t="str">
        <f ca="1">IF(I34="","",ProjectRecords!C30&amp;"")</f>
        <v/>
      </c>
      <c r="E34" s="245" t="str">
        <f t="shared" ca="1" si="3"/>
        <v/>
      </c>
      <c r="F34" s="245" t="str">
        <f ca="1">ProjectRecords!D30&amp;""</f>
        <v/>
      </c>
      <c r="G34" s="245" t="str">
        <f t="shared" ca="1" si="1"/>
        <v/>
      </c>
      <c r="H34" s="245" t="str">
        <f ca="1">IF(I34="","",IF(OR(AND(F34="",I34&lt;&gt;""),AND(ROW(I34)&lt;&gt;7,NOT(ISERROR(VLOOKUP(F34,F$7:F33,1,0))))),"NO","yes"))</f>
        <v/>
      </c>
      <c r="I34" s="234" t="str">
        <f ca="1">ProjectRecords!E30&amp;""</f>
        <v/>
      </c>
      <c r="J34" s="245" t="str">
        <f ca="1">IF(OR((NOT(ISERROR(SEARCH("Program Development",I34)))*100+(LEFT(ProjectRecords!H30,3)="180")*10+(LEFT(ProjectRecords!D30,1)="M")*1)=111,(NOT(ISERROR(SEARCH("Program Development",I34)))*100+(LEFT(ProjectRecords!H30,3)="180")*10+(LEFT(ProjectRecords!D30,1)="M")*1)&lt;=1),"","NO")</f>
        <v/>
      </c>
      <c r="K34" s="234" t="str">
        <f ca="1">SUBSTITUTE(SUBSTITUTE(SUBSTITUTE(ProjectRecords!L30&amp;"; "&amp;ProjectRecords!N30&amp;"; "&amp;ProjectRecords!P30&amp;"; "&amp;ProjectRecords!R30&amp;"~","; ; ",""),"; ~",""),"~","")</f>
        <v/>
      </c>
      <c r="L34" s="248">
        <f ca="1">IF(LEFT(ProjectRecords!D30,1)="m",IF(L33=1,0,1),0)</f>
        <v>0</v>
      </c>
      <c r="M34" s="246" t="str">
        <f ca="1">IF(L34=0,"",ProjectRecords!L30)</f>
        <v/>
      </c>
      <c r="N34" s="245" t="str">
        <f ca="1">IF(ISERROR(SEARCH(",",ProjectRecords!L30&amp;ProjectRecords!N30&amp;ProjectRecords!P30&amp;ProjectRecords!R30)),"","check")</f>
        <v/>
      </c>
      <c r="O34" s="245" t="str">
        <f ca="1">IF(I34="","",IF(AND((TableOfContents!O34=TableOfContents!S34),(TableOfContents!P34=TableOfContents!T34)),"yes","NO"))</f>
        <v/>
      </c>
      <c r="P34" s="245"/>
      <c r="Q34" s="245" t="str">
        <f ca="1">IF(I34="","",IF(ProjectRecords!I30="","NO","yes"))</f>
        <v/>
      </c>
      <c r="R34" s="252" t="str">
        <f ca="1">IF(I34="","",IF(LEFT(F34,1)&lt;&gt;"R","",IF(ProjectRecords!Z30="","NO","yes")))</f>
        <v/>
      </c>
      <c r="S34" s="153"/>
      <c r="T34" s="153"/>
      <c r="U34" s="245" t="str">
        <f t="shared" ca="1" si="4"/>
        <v/>
      </c>
      <c r="V34" s="245" t="str">
        <f ca="1">IF(I34="","",LEFT(ProjectRecords!H30&amp;"NO",3))</f>
        <v/>
      </c>
      <c r="W34" s="247"/>
      <c r="X34" s="254" t="str">
        <f ca="1" xml:space="preserve"> IF(  (NOT(ISERROR(SEARCH("230",ProjectRecords!H30)))*1 + NOT(ISERROR(SEARCH("231",ProjectRecords!H30))))*1 +  (NOT(ISERROR(SEARCH("232",ProjectRecords!H30)))*1 + NOT(ISERROR(SEARCH("233",ProjectRecords!H30))))*1&gt;0, "NO","")</f>
        <v/>
      </c>
      <c r="Y34" s="247"/>
      <c r="Z34" s="243"/>
      <c r="AA34" s="243"/>
      <c r="AB34" s="245" t="str">
        <f t="shared" ca="1" si="5"/>
        <v/>
      </c>
      <c r="AC34" s="245" t="str">
        <f ca="1">IF(I34="","",LEFT(ProjectRecords!F30&amp;"NO",4))</f>
        <v/>
      </c>
      <c r="AD34" s="253"/>
      <c r="AE34" s="243"/>
      <c r="AF34" s="243"/>
      <c r="AG34" s="243"/>
      <c r="AH34" s="243"/>
      <c r="AI34" s="243"/>
      <c r="AJ34" s="243"/>
      <c r="AK34" s="243"/>
    </row>
    <row r="35" spans="1:37" x14ac:dyDescent="0.25">
      <c r="A35" s="6">
        <v>1</v>
      </c>
      <c r="D35" s="244" t="str">
        <f ca="1">IF(I35="","",ProjectRecords!C31&amp;"")</f>
        <v/>
      </c>
      <c r="E35" s="245" t="str">
        <f t="shared" ca="1" si="3"/>
        <v/>
      </c>
      <c r="F35" s="245" t="str">
        <f ca="1">ProjectRecords!D31&amp;""</f>
        <v/>
      </c>
      <c r="G35" s="245" t="str">
        <f t="shared" ca="1" si="1"/>
        <v/>
      </c>
      <c r="H35" s="245" t="str">
        <f ca="1">IF(I35="","",IF(OR(AND(F35="",I35&lt;&gt;""),AND(ROW(I35)&lt;&gt;7,NOT(ISERROR(VLOOKUP(F35,F$7:F34,1,0))))),"NO","yes"))</f>
        <v/>
      </c>
      <c r="I35" s="234" t="str">
        <f ca="1">ProjectRecords!E31&amp;""</f>
        <v/>
      </c>
      <c r="J35" s="245" t="str">
        <f ca="1">IF(OR((NOT(ISERROR(SEARCH("Program Development",I35)))*100+(LEFT(ProjectRecords!H31,3)="180")*10+(LEFT(ProjectRecords!D31,1)="M")*1)=111,(NOT(ISERROR(SEARCH("Program Development",I35)))*100+(LEFT(ProjectRecords!H31,3)="180")*10+(LEFT(ProjectRecords!D31,1)="M")*1)&lt;=1),"","NO")</f>
        <v/>
      </c>
      <c r="K35" s="234" t="str">
        <f ca="1">SUBSTITUTE(SUBSTITUTE(SUBSTITUTE(ProjectRecords!L31&amp;"; "&amp;ProjectRecords!N31&amp;"; "&amp;ProjectRecords!P31&amp;"; "&amp;ProjectRecords!R31&amp;"~","; ; ",""),"; ~",""),"~","")</f>
        <v/>
      </c>
      <c r="L35" s="248">
        <f ca="1">IF(LEFT(ProjectRecords!D31,1)="m",IF(L34=1,0,1),0)</f>
        <v>0</v>
      </c>
      <c r="M35" s="246" t="str">
        <f ca="1">IF(L35=0,"",ProjectRecords!L31)</f>
        <v/>
      </c>
      <c r="N35" s="245" t="str">
        <f ca="1">IF(ISERROR(SEARCH(",",ProjectRecords!L31&amp;ProjectRecords!N31&amp;ProjectRecords!P31&amp;ProjectRecords!R31)),"","check")</f>
        <v/>
      </c>
      <c r="O35" s="245" t="str">
        <f ca="1">IF(I35="","",IF(AND((TableOfContents!O35=TableOfContents!S35),(TableOfContents!P35=TableOfContents!T35)),"yes","NO"))</f>
        <v/>
      </c>
      <c r="P35" s="245"/>
      <c r="Q35" s="245" t="str">
        <f ca="1">IF(I35="","",IF(ProjectRecords!I31="","NO","yes"))</f>
        <v/>
      </c>
      <c r="R35" s="252" t="str">
        <f ca="1">IF(I35="","",IF(LEFT(F35,1)&lt;&gt;"R","",IF(ProjectRecords!Z31="","NO","yes")))</f>
        <v/>
      </c>
      <c r="S35" s="153"/>
      <c r="T35" s="153"/>
      <c r="U35" s="245" t="str">
        <f t="shared" ca="1" si="4"/>
        <v/>
      </c>
      <c r="V35" s="245" t="str">
        <f ca="1">IF(I35="","",LEFT(ProjectRecords!H31&amp;"NO",3))</f>
        <v/>
      </c>
      <c r="W35" s="247"/>
      <c r="X35" s="254" t="str">
        <f ca="1" xml:space="preserve"> IF(  (NOT(ISERROR(SEARCH("230",ProjectRecords!H31)))*1 + NOT(ISERROR(SEARCH("231",ProjectRecords!H31))))*1 +  (NOT(ISERROR(SEARCH("232",ProjectRecords!H31)))*1 + NOT(ISERROR(SEARCH("233",ProjectRecords!H31))))*1&gt;0, "NO","")</f>
        <v/>
      </c>
      <c r="Y35" s="247"/>
      <c r="Z35" s="243"/>
      <c r="AA35" s="243"/>
      <c r="AB35" s="245" t="str">
        <f t="shared" ca="1" si="5"/>
        <v/>
      </c>
      <c r="AC35" s="245" t="str">
        <f ca="1">IF(I35="","",LEFT(ProjectRecords!F31&amp;"NO",4))</f>
        <v/>
      </c>
      <c r="AD35" s="253"/>
      <c r="AE35" s="243"/>
      <c r="AF35" s="243"/>
      <c r="AG35" s="243"/>
      <c r="AH35" s="243"/>
      <c r="AI35" s="243"/>
      <c r="AJ35" s="243"/>
      <c r="AK35" s="243"/>
    </row>
    <row r="36" spans="1:37" x14ac:dyDescent="0.25">
      <c r="A36" s="6">
        <v>1</v>
      </c>
      <c r="D36" s="244" t="str">
        <f ca="1">IF(I36="","",ProjectRecords!C32&amp;"")</f>
        <v/>
      </c>
      <c r="E36" s="245" t="str">
        <f t="shared" ca="1" si="3"/>
        <v/>
      </c>
      <c r="F36" s="245" t="str">
        <f ca="1">ProjectRecords!D32&amp;""</f>
        <v/>
      </c>
      <c r="G36" s="245" t="str">
        <f t="shared" ca="1" si="1"/>
        <v/>
      </c>
      <c r="H36" s="245" t="str">
        <f ca="1">IF(I36="","",IF(OR(AND(F36="",I36&lt;&gt;""),AND(ROW(I36)&lt;&gt;7,NOT(ISERROR(VLOOKUP(F36,F$7:F35,1,0))))),"NO","yes"))</f>
        <v/>
      </c>
      <c r="I36" s="234" t="str">
        <f ca="1">ProjectRecords!E32&amp;""</f>
        <v/>
      </c>
      <c r="J36" s="245" t="str">
        <f ca="1">IF(OR((NOT(ISERROR(SEARCH("Program Development",I36)))*100+(LEFT(ProjectRecords!H32,3)="180")*10+(LEFT(ProjectRecords!D32,1)="M")*1)=111,(NOT(ISERROR(SEARCH("Program Development",I36)))*100+(LEFT(ProjectRecords!H32,3)="180")*10+(LEFT(ProjectRecords!D32,1)="M")*1)&lt;=1),"","NO")</f>
        <v/>
      </c>
      <c r="K36" s="234" t="str">
        <f ca="1">SUBSTITUTE(SUBSTITUTE(SUBSTITUTE(ProjectRecords!L32&amp;"; "&amp;ProjectRecords!N32&amp;"; "&amp;ProjectRecords!P32&amp;"; "&amp;ProjectRecords!R32&amp;"~","; ; ",""),"; ~",""),"~","")</f>
        <v/>
      </c>
      <c r="L36" s="248">
        <f ca="1">IF(LEFT(ProjectRecords!D32,1)="m",IF(L35=1,0,1),0)</f>
        <v>0</v>
      </c>
      <c r="M36" s="246" t="str">
        <f ca="1">IF(L36=0,"",ProjectRecords!L32)</f>
        <v/>
      </c>
      <c r="N36" s="245" t="str">
        <f ca="1">IF(ISERROR(SEARCH(",",ProjectRecords!L32&amp;ProjectRecords!N32&amp;ProjectRecords!P32&amp;ProjectRecords!R32)),"","check")</f>
        <v/>
      </c>
      <c r="O36" s="245" t="str">
        <f ca="1">IF(I36="","",IF(AND((TableOfContents!O36=TableOfContents!S36),(TableOfContents!P36=TableOfContents!T36)),"yes","NO"))</f>
        <v/>
      </c>
      <c r="P36" s="245"/>
      <c r="Q36" s="245" t="str">
        <f ca="1">IF(I36="","",IF(ProjectRecords!I32="","NO","yes"))</f>
        <v/>
      </c>
      <c r="R36" s="252" t="str">
        <f ca="1">IF(I36="","",IF(LEFT(F36,1)&lt;&gt;"R","",IF(ProjectRecords!Z32="","NO","yes")))</f>
        <v/>
      </c>
      <c r="S36" s="153"/>
      <c r="T36" s="153"/>
      <c r="U36" s="245" t="str">
        <f t="shared" ca="1" si="4"/>
        <v/>
      </c>
      <c r="V36" s="245" t="str">
        <f ca="1">IF(I36="","",LEFT(ProjectRecords!H32&amp;"NO",3))</f>
        <v/>
      </c>
      <c r="W36" s="247"/>
      <c r="X36" s="254" t="str">
        <f ca="1" xml:space="preserve"> IF(  (NOT(ISERROR(SEARCH("230",ProjectRecords!H32)))*1 + NOT(ISERROR(SEARCH("231",ProjectRecords!H32))))*1 +  (NOT(ISERROR(SEARCH("232",ProjectRecords!H32)))*1 + NOT(ISERROR(SEARCH("233",ProjectRecords!H32))))*1&gt;0, "NO","")</f>
        <v/>
      </c>
      <c r="Y36" s="247"/>
      <c r="Z36" s="243"/>
      <c r="AA36" s="243"/>
      <c r="AB36" s="245" t="str">
        <f t="shared" ca="1" si="5"/>
        <v/>
      </c>
      <c r="AC36" s="245" t="str">
        <f ca="1">IF(I36="","",LEFT(ProjectRecords!F32&amp;"NO",4))</f>
        <v/>
      </c>
      <c r="AD36" s="253"/>
      <c r="AE36" s="243"/>
      <c r="AF36" s="243"/>
      <c r="AG36" s="243"/>
      <c r="AH36" s="243"/>
      <c r="AI36" s="243"/>
      <c r="AJ36" s="243"/>
      <c r="AK36" s="243"/>
    </row>
    <row r="37" spans="1:37" x14ac:dyDescent="0.25">
      <c r="A37" s="6">
        <v>1</v>
      </c>
      <c r="D37" s="244" t="str">
        <f ca="1">IF(I37="","",ProjectRecords!C33&amp;"")</f>
        <v/>
      </c>
      <c r="E37" s="245" t="str">
        <f t="shared" ca="1" si="3"/>
        <v/>
      </c>
      <c r="F37" s="245" t="str">
        <f ca="1">ProjectRecords!D33&amp;""</f>
        <v/>
      </c>
      <c r="G37" s="245" t="str">
        <f t="shared" ca="1" si="1"/>
        <v/>
      </c>
      <c r="H37" s="245" t="str">
        <f ca="1">IF(I37="","",IF(OR(AND(F37="",I37&lt;&gt;""),AND(ROW(I37)&lt;&gt;7,NOT(ISERROR(VLOOKUP(F37,F$7:F36,1,0))))),"NO","yes"))</f>
        <v/>
      </c>
      <c r="I37" s="234" t="str">
        <f ca="1">ProjectRecords!E33&amp;""</f>
        <v/>
      </c>
      <c r="J37" s="245" t="str">
        <f ca="1">IF(OR((NOT(ISERROR(SEARCH("Program Development",I37)))*100+(LEFT(ProjectRecords!H33,3)="180")*10+(LEFT(ProjectRecords!D33,1)="M")*1)=111,(NOT(ISERROR(SEARCH("Program Development",I37)))*100+(LEFT(ProjectRecords!H33,3)="180")*10+(LEFT(ProjectRecords!D33,1)="M")*1)&lt;=1),"","NO")</f>
        <v/>
      </c>
      <c r="K37" s="234" t="str">
        <f ca="1">SUBSTITUTE(SUBSTITUTE(SUBSTITUTE(ProjectRecords!L33&amp;"; "&amp;ProjectRecords!N33&amp;"; "&amp;ProjectRecords!P33&amp;"; "&amp;ProjectRecords!R33&amp;"~","; ; ",""),"; ~",""),"~","")</f>
        <v/>
      </c>
      <c r="L37" s="248">
        <f ca="1">IF(LEFT(ProjectRecords!D33,1)="m",IF(L36=1,0,1),0)</f>
        <v>0</v>
      </c>
      <c r="M37" s="246" t="str">
        <f ca="1">IF(L37=0,"",ProjectRecords!L33)</f>
        <v/>
      </c>
      <c r="N37" s="245" t="str">
        <f ca="1">IF(ISERROR(SEARCH(",",ProjectRecords!L33&amp;ProjectRecords!N33&amp;ProjectRecords!P33&amp;ProjectRecords!R33)),"","check")</f>
        <v/>
      </c>
      <c r="O37" s="245" t="str">
        <f ca="1">IF(I37="","",IF(AND((TableOfContents!O37=TableOfContents!S37),(TableOfContents!P37=TableOfContents!T37)),"yes","NO"))</f>
        <v/>
      </c>
      <c r="P37" s="245"/>
      <c r="Q37" s="245" t="str">
        <f ca="1">IF(I37="","",IF(ProjectRecords!I33="","NO","yes"))</f>
        <v/>
      </c>
      <c r="R37" s="252" t="str">
        <f ca="1">IF(I37="","",IF(LEFT(F37,1)&lt;&gt;"R","",IF(ProjectRecords!Z33="","NO","yes")))</f>
        <v/>
      </c>
      <c r="S37" s="153"/>
      <c r="T37" s="153"/>
      <c r="U37" s="245" t="str">
        <f t="shared" ca="1" si="4"/>
        <v/>
      </c>
      <c r="V37" s="245" t="str">
        <f ca="1">IF(I37="","",LEFT(ProjectRecords!H33&amp;"NO",3))</f>
        <v/>
      </c>
      <c r="W37" s="247"/>
      <c r="X37" s="254" t="str">
        <f ca="1" xml:space="preserve"> IF(  (NOT(ISERROR(SEARCH("230",ProjectRecords!H33)))*1 + NOT(ISERROR(SEARCH("231",ProjectRecords!H33))))*1 +  (NOT(ISERROR(SEARCH("232",ProjectRecords!H33)))*1 + NOT(ISERROR(SEARCH("233",ProjectRecords!H33))))*1&gt;0, "NO","")</f>
        <v/>
      </c>
      <c r="Y37" s="247"/>
      <c r="Z37" s="243"/>
      <c r="AA37" s="243"/>
      <c r="AB37" s="245" t="str">
        <f t="shared" ca="1" si="5"/>
        <v/>
      </c>
      <c r="AC37" s="245" t="str">
        <f ca="1">IF(I37="","",LEFT(ProjectRecords!F33&amp;"NO",4))</f>
        <v/>
      </c>
      <c r="AD37" s="253"/>
      <c r="AE37" s="243"/>
      <c r="AF37" s="243"/>
      <c r="AG37" s="243"/>
      <c r="AH37" s="243"/>
      <c r="AI37" s="243"/>
      <c r="AJ37" s="243"/>
      <c r="AK37" s="243"/>
    </row>
    <row r="38" spans="1:37" x14ac:dyDescent="0.25">
      <c r="A38" s="6">
        <v>1</v>
      </c>
      <c r="D38" s="244" t="str">
        <f ca="1">IF(I38="","",ProjectRecords!C34&amp;"")</f>
        <v/>
      </c>
      <c r="E38" s="245" t="str">
        <f t="shared" ca="1" si="3"/>
        <v/>
      </c>
      <c r="F38" s="245" t="str">
        <f ca="1">ProjectRecords!D34&amp;""</f>
        <v/>
      </c>
      <c r="G38" s="245" t="str">
        <f t="shared" ca="1" si="1"/>
        <v/>
      </c>
      <c r="H38" s="245" t="str">
        <f ca="1">IF(I38="","",IF(OR(AND(F38="",I38&lt;&gt;""),AND(ROW(I38)&lt;&gt;7,NOT(ISERROR(VLOOKUP(F38,F$7:F37,1,0))))),"NO","yes"))</f>
        <v/>
      </c>
      <c r="I38" s="234" t="str">
        <f ca="1">ProjectRecords!E34&amp;""</f>
        <v/>
      </c>
      <c r="J38" s="245" t="str">
        <f ca="1">IF(OR((NOT(ISERROR(SEARCH("Program Development",I38)))*100+(LEFT(ProjectRecords!H34,3)="180")*10+(LEFT(ProjectRecords!D34,1)="M")*1)=111,(NOT(ISERROR(SEARCH("Program Development",I38)))*100+(LEFT(ProjectRecords!H34,3)="180")*10+(LEFT(ProjectRecords!D34,1)="M")*1)&lt;=1),"","NO")</f>
        <v/>
      </c>
      <c r="K38" s="234" t="str">
        <f ca="1">SUBSTITUTE(SUBSTITUTE(SUBSTITUTE(ProjectRecords!L34&amp;"; "&amp;ProjectRecords!N34&amp;"; "&amp;ProjectRecords!P34&amp;"; "&amp;ProjectRecords!R34&amp;"~","; ; ",""),"; ~",""),"~","")</f>
        <v/>
      </c>
      <c r="L38" s="248">
        <f ca="1">IF(LEFT(ProjectRecords!D34,1)="m",IF(L37=1,0,1),0)</f>
        <v>0</v>
      </c>
      <c r="M38" s="246" t="str">
        <f ca="1">IF(L38=0,"",ProjectRecords!L34)</f>
        <v/>
      </c>
      <c r="N38" s="245" t="str">
        <f ca="1">IF(ISERROR(SEARCH(",",ProjectRecords!L34&amp;ProjectRecords!N34&amp;ProjectRecords!P34&amp;ProjectRecords!R34)),"","check")</f>
        <v/>
      </c>
      <c r="O38" s="245" t="str">
        <f ca="1">IF(I38="","",IF(AND((TableOfContents!O38=TableOfContents!S38),(TableOfContents!P38=TableOfContents!T38)),"yes","NO"))</f>
        <v/>
      </c>
      <c r="P38" s="245"/>
      <c r="Q38" s="245" t="str">
        <f ca="1">IF(I38="","",IF(ProjectRecords!I34="","NO","yes"))</f>
        <v/>
      </c>
      <c r="R38" s="252" t="str">
        <f ca="1">IF(I38="","",IF(LEFT(F38,1)&lt;&gt;"R","",IF(ProjectRecords!Z34="","NO","yes")))</f>
        <v/>
      </c>
      <c r="S38" s="153"/>
      <c r="T38" s="153"/>
      <c r="U38" s="245" t="str">
        <f t="shared" ca="1" si="4"/>
        <v/>
      </c>
      <c r="V38" s="245" t="str">
        <f ca="1">IF(I38="","",LEFT(ProjectRecords!H34&amp;"NO",3))</f>
        <v/>
      </c>
      <c r="W38" s="247"/>
      <c r="X38" s="254" t="str">
        <f ca="1" xml:space="preserve"> IF(  (NOT(ISERROR(SEARCH("230",ProjectRecords!H34)))*1 + NOT(ISERROR(SEARCH("231",ProjectRecords!H34))))*1 +  (NOT(ISERROR(SEARCH("232",ProjectRecords!H34)))*1 + NOT(ISERROR(SEARCH("233",ProjectRecords!H34))))*1&gt;0, "NO","")</f>
        <v/>
      </c>
      <c r="Y38" s="247"/>
      <c r="Z38" s="243"/>
      <c r="AA38" s="243"/>
      <c r="AB38" s="245" t="str">
        <f t="shared" ca="1" si="5"/>
        <v/>
      </c>
      <c r="AC38" s="245" t="str">
        <f ca="1">IF(I38="","",LEFT(ProjectRecords!F34&amp;"NO",4))</f>
        <v/>
      </c>
      <c r="AD38" s="253"/>
      <c r="AE38" s="243"/>
      <c r="AF38" s="243"/>
      <c r="AG38" s="243"/>
      <c r="AH38" s="243"/>
      <c r="AI38" s="243"/>
      <c r="AJ38" s="243"/>
      <c r="AK38" s="243"/>
    </row>
    <row r="39" spans="1:37" x14ac:dyDescent="0.25">
      <c r="A39" s="6">
        <v>1</v>
      </c>
      <c r="D39" s="244" t="str">
        <f ca="1">IF(I39="","",ProjectRecords!C35&amp;"")</f>
        <v/>
      </c>
      <c r="E39" s="245" t="str">
        <f t="shared" ca="1" si="3"/>
        <v/>
      </c>
      <c r="F39" s="245" t="str">
        <f ca="1">ProjectRecords!D35&amp;""</f>
        <v/>
      </c>
      <c r="G39" s="245" t="str">
        <f t="shared" ca="1" si="1"/>
        <v/>
      </c>
      <c r="H39" s="245" t="str">
        <f ca="1">IF(I39="","",IF(OR(AND(F39="",I39&lt;&gt;""),AND(ROW(I39)&lt;&gt;7,NOT(ISERROR(VLOOKUP(F39,F$7:F38,1,0))))),"NO","yes"))</f>
        <v/>
      </c>
      <c r="I39" s="234" t="str">
        <f ca="1">ProjectRecords!E35&amp;""</f>
        <v/>
      </c>
      <c r="J39" s="245" t="str">
        <f ca="1">IF(OR((NOT(ISERROR(SEARCH("Program Development",I39)))*100+(LEFT(ProjectRecords!H35,3)="180")*10+(LEFT(ProjectRecords!D35,1)="M")*1)=111,(NOT(ISERROR(SEARCH("Program Development",I39)))*100+(LEFT(ProjectRecords!H35,3)="180")*10+(LEFT(ProjectRecords!D35,1)="M")*1)&lt;=1),"","NO")</f>
        <v/>
      </c>
      <c r="K39" s="234" t="str">
        <f ca="1">SUBSTITUTE(SUBSTITUTE(SUBSTITUTE(ProjectRecords!L35&amp;"; "&amp;ProjectRecords!N35&amp;"; "&amp;ProjectRecords!P35&amp;"; "&amp;ProjectRecords!R35&amp;"~","; ; ",""),"; ~",""),"~","")</f>
        <v/>
      </c>
      <c r="L39" s="248">
        <f ca="1">IF(LEFT(ProjectRecords!D35,1)="m",IF(L38=1,0,1),0)</f>
        <v>0</v>
      </c>
      <c r="M39" s="246" t="str">
        <f ca="1">IF(L39=0,"",ProjectRecords!L35)</f>
        <v/>
      </c>
      <c r="N39" s="245" t="str">
        <f ca="1">IF(ISERROR(SEARCH(",",ProjectRecords!L35&amp;ProjectRecords!N35&amp;ProjectRecords!P35&amp;ProjectRecords!R35)),"","check")</f>
        <v/>
      </c>
      <c r="O39" s="245" t="str">
        <f ca="1">IF(I39="","",IF(AND((TableOfContents!O39=TableOfContents!S39),(TableOfContents!P39=TableOfContents!T39)),"yes","NO"))</f>
        <v/>
      </c>
      <c r="P39" s="245"/>
      <c r="Q39" s="245" t="str">
        <f ca="1">IF(I39="","",IF(ProjectRecords!I35="","NO","yes"))</f>
        <v/>
      </c>
      <c r="R39" s="252" t="str">
        <f ca="1">IF(I39="","",IF(LEFT(F39,1)&lt;&gt;"R","",IF(ProjectRecords!Z35="","NO","yes")))</f>
        <v/>
      </c>
      <c r="S39" s="153"/>
      <c r="T39" s="153"/>
      <c r="U39" s="245" t="str">
        <f t="shared" ca="1" si="4"/>
        <v/>
      </c>
      <c r="V39" s="245" t="str">
        <f ca="1">IF(I39="","",LEFT(ProjectRecords!H35&amp;"NO",3))</f>
        <v/>
      </c>
      <c r="W39" s="247"/>
      <c r="X39" s="254" t="str">
        <f ca="1" xml:space="preserve"> IF(  (NOT(ISERROR(SEARCH("230",ProjectRecords!H35)))*1 + NOT(ISERROR(SEARCH("231",ProjectRecords!H35))))*1 +  (NOT(ISERROR(SEARCH("232",ProjectRecords!H35)))*1 + NOT(ISERROR(SEARCH("233",ProjectRecords!H35))))*1&gt;0, "NO","")</f>
        <v/>
      </c>
      <c r="Y39" s="247"/>
      <c r="Z39" s="243"/>
      <c r="AA39" s="243"/>
      <c r="AB39" s="245" t="str">
        <f t="shared" ca="1" si="5"/>
        <v/>
      </c>
      <c r="AC39" s="245" t="str">
        <f ca="1">IF(I39="","",LEFT(ProjectRecords!F35&amp;"NO",4))</f>
        <v/>
      </c>
      <c r="AD39" s="253"/>
      <c r="AE39" s="243"/>
      <c r="AF39" s="243"/>
      <c r="AG39" s="243"/>
      <c r="AH39" s="243"/>
      <c r="AI39" s="243"/>
      <c r="AJ39" s="243"/>
      <c r="AK39" s="243"/>
    </row>
    <row r="40" spans="1:37" x14ac:dyDescent="0.25">
      <c r="A40" s="6">
        <v>1</v>
      </c>
      <c r="D40" s="244" t="str">
        <f ca="1">IF(I40="","",ProjectRecords!C36&amp;"")</f>
        <v/>
      </c>
      <c r="E40" s="245" t="str">
        <f t="shared" ca="1" si="3"/>
        <v/>
      </c>
      <c r="F40" s="245" t="str">
        <f ca="1">ProjectRecords!D36&amp;""</f>
        <v/>
      </c>
      <c r="G40" s="245" t="str">
        <f t="shared" ca="1" si="1"/>
        <v/>
      </c>
      <c r="H40" s="245" t="str">
        <f ca="1">IF(I40="","",IF(OR(AND(F40="",I40&lt;&gt;""),AND(ROW(I40)&lt;&gt;7,NOT(ISERROR(VLOOKUP(F40,F$7:F39,1,0))))),"NO","yes"))</f>
        <v/>
      </c>
      <c r="I40" s="234" t="str">
        <f ca="1">ProjectRecords!E36&amp;""</f>
        <v/>
      </c>
      <c r="J40" s="245" t="str">
        <f ca="1">IF(OR((NOT(ISERROR(SEARCH("Program Development",I40)))*100+(LEFT(ProjectRecords!H36,3)="180")*10+(LEFT(ProjectRecords!D36,1)="M")*1)=111,(NOT(ISERROR(SEARCH("Program Development",I40)))*100+(LEFT(ProjectRecords!H36,3)="180")*10+(LEFT(ProjectRecords!D36,1)="M")*1)&lt;=1),"","NO")</f>
        <v/>
      </c>
      <c r="K40" s="234" t="str">
        <f ca="1">SUBSTITUTE(SUBSTITUTE(SUBSTITUTE(ProjectRecords!L36&amp;"; "&amp;ProjectRecords!N36&amp;"; "&amp;ProjectRecords!P36&amp;"; "&amp;ProjectRecords!R36&amp;"~","; ; ",""),"; ~",""),"~","")</f>
        <v/>
      </c>
      <c r="L40" s="248">
        <f ca="1">IF(LEFT(ProjectRecords!D36,1)="m",IF(L39=1,0,1),0)</f>
        <v>0</v>
      </c>
      <c r="M40" s="246" t="str">
        <f ca="1">IF(L40=0,"",ProjectRecords!L36)</f>
        <v/>
      </c>
      <c r="N40" s="245" t="str">
        <f ca="1">IF(ISERROR(SEARCH(",",ProjectRecords!L36&amp;ProjectRecords!N36&amp;ProjectRecords!P36&amp;ProjectRecords!R36)),"","check")</f>
        <v/>
      </c>
      <c r="O40" s="245" t="str">
        <f ca="1">IF(I40="","",IF(AND((TableOfContents!O40=TableOfContents!S40),(TableOfContents!P40=TableOfContents!T40)),"yes","NO"))</f>
        <v/>
      </c>
      <c r="P40" s="245"/>
      <c r="Q40" s="245" t="str">
        <f ca="1">IF(I40="","",IF(ProjectRecords!I36="","NO","yes"))</f>
        <v/>
      </c>
      <c r="R40" s="252" t="str">
        <f ca="1">IF(I40="","",IF(LEFT(F40,1)&lt;&gt;"R","",IF(ProjectRecords!Z36="","NO","yes")))</f>
        <v/>
      </c>
      <c r="S40" s="153"/>
      <c r="T40" s="153"/>
      <c r="U40" s="245" t="str">
        <f t="shared" ca="1" si="4"/>
        <v/>
      </c>
      <c r="V40" s="245" t="str">
        <f ca="1">IF(I40="","",LEFT(ProjectRecords!H36&amp;"NO",3))</f>
        <v/>
      </c>
      <c r="W40" s="247"/>
      <c r="X40" s="254" t="str">
        <f ca="1" xml:space="preserve"> IF(  (NOT(ISERROR(SEARCH("230",ProjectRecords!H36)))*1 + NOT(ISERROR(SEARCH("231",ProjectRecords!H36))))*1 +  (NOT(ISERROR(SEARCH("232",ProjectRecords!H36)))*1 + NOT(ISERROR(SEARCH("233",ProjectRecords!H36))))*1&gt;0, "NO","")</f>
        <v/>
      </c>
      <c r="Y40" s="247"/>
      <c r="Z40" s="243"/>
      <c r="AA40" s="243"/>
      <c r="AB40" s="245" t="str">
        <f t="shared" ca="1" si="5"/>
        <v/>
      </c>
      <c r="AC40" s="245" t="str">
        <f ca="1">IF(I40="","",LEFT(ProjectRecords!F36&amp;"NO",4))</f>
        <v/>
      </c>
      <c r="AD40" s="253"/>
      <c r="AE40" s="243"/>
      <c r="AF40" s="243"/>
      <c r="AG40" s="243"/>
      <c r="AH40" s="243"/>
      <c r="AI40" s="243"/>
      <c r="AJ40" s="243"/>
      <c r="AK40" s="243"/>
    </row>
    <row r="41" spans="1:37" x14ac:dyDescent="0.25">
      <c r="A41" s="6">
        <v>1</v>
      </c>
      <c r="D41" s="244" t="str">
        <f ca="1">IF(I41="","",ProjectRecords!C37&amp;"")</f>
        <v/>
      </c>
      <c r="E41" s="245" t="str">
        <f t="shared" ca="1" si="3"/>
        <v/>
      </c>
      <c r="F41" s="245" t="str">
        <f ca="1">ProjectRecords!D37&amp;""</f>
        <v/>
      </c>
      <c r="G41" s="245" t="str">
        <f t="shared" ca="1" si="1"/>
        <v/>
      </c>
      <c r="H41" s="245" t="str">
        <f ca="1">IF(I41="","",IF(OR(AND(F41="",I41&lt;&gt;""),AND(ROW(I41)&lt;&gt;7,NOT(ISERROR(VLOOKUP(F41,F$7:F40,1,0))))),"NO","yes"))</f>
        <v/>
      </c>
      <c r="I41" s="234" t="str">
        <f ca="1">ProjectRecords!E37&amp;""</f>
        <v/>
      </c>
      <c r="J41" s="245" t="str">
        <f ca="1">IF(OR((NOT(ISERROR(SEARCH("Program Development",I41)))*100+(LEFT(ProjectRecords!H37,3)="180")*10+(LEFT(ProjectRecords!D37,1)="M")*1)=111,(NOT(ISERROR(SEARCH("Program Development",I41)))*100+(LEFT(ProjectRecords!H37,3)="180")*10+(LEFT(ProjectRecords!D37,1)="M")*1)&lt;=1),"","NO")</f>
        <v/>
      </c>
      <c r="K41" s="234" t="str">
        <f ca="1">SUBSTITUTE(SUBSTITUTE(SUBSTITUTE(ProjectRecords!L37&amp;"; "&amp;ProjectRecords!N37&amp;"; "&amp;ProjectRecords!P37&amp;"; "&amp;ProjectRecords!R37&amp;"~","; ; ",""),"; ~",""),"~","")</f>
        <v/>
      </c>
      <c r="L41" s="248">
        <f ca="1">IF(LEFT(ProjectRecords!D37,1)="m",IF(L40=1,0,1),0)</f>
        <v>0</v>
      </c>
      <c r="M41" s="246" t="str">
        <f ca="1">IF(L41=0,"",ProjectRecords!L37)</f>
        <v/>
      </c>
      <c r="N41" s="245" t="str">
        <f ca="1">IF(ISERROR(SEARCH(",",ProjectRecords!L37&amp;ProjectRecords!N37&amp;ProjectRecords!P37&amp;ProjectRecords!R37)),"","check")</f>
        <v/>
      </c>
      <c r="O41" s="245" t="str">
        <f ca="1">IF(I41="","",IF(AND((TableOfContents!O41=TableOfContents!S41),(TableOfContents!P41=TableOfContents!T41)),"yes","NO"))</f>
        <v/>
      </c>
      <c r="P41" s="245"/>
      <c r="Q41" s="245" t="str">
        <f ca="1">IF(I41="","",IF(ProjectRecords!I37="","NO","yes"))</f>
        <v/>
      </c>
      <c r="R41" s="252" t="str">
        <f ca="1">IF(I41="","",IF(LEFT(F41,1)&lt;&gt;"R","",IF(ProjectRecords!Z37="","NO","yes")))</f>
        <v/>
      </c>
      <c r="S41" s="153"/>
      <c r="T41" s="153"/>
      <c r="U41" s="245" t="str">
        <f t="shared" ca="1" si="4"/>
        <v/>
      </c>
      <c r="V41" s="245" t="str">
        <f ca="1">IF(I41="","",LEFT(ProjectRecords!H37&amp;"NO",3))</f>
        <v/>
      </c>
      <c r="W41" s="247"/>
      <c r="X41" s="254" t="str">
        <f ca="1" xml:space="preserve"> IF(  (NOT(ISERROR(SEARCH("230",ProjectRecords!H37)))*1 + NOT(ISERROR(SEARCH("231",ProjectRecords!H37))))*1 +  (NOT(ISERROR(SEARCH("232",ProjectRecords!H37)))*1 + NOT(ISERROR(SEARCH("233",ProjectRecords!H37))))*1&gt;0, "NO","")</f>
        <v/>
      </c>
      <c r="Y41" s="247"/>
      <c r="Z41" s="243"/>
      <c r="AA41" s="243"/>
      <c r="AB41" s="245" t="str">
        <f t="shared" ca="1" si="5"/>
        <v/>
      </c>
      <c r="AC41" s="245" t="str">
        <f ca="1">IF(I41="","",LEFT(ProjectRecords!F37&amp;"NO",4))</f>
        <v/>
      </c>
      <c r="AD41" s="253"/>
      <c r="AE41" s="243"/>
      <c r="AF41" s="243"/>
      <c r="AG41" s="243"/>
      <c r="AH41" s="243"/>
      <c r="AI41" s="243"/>
      <c r="AJ41" s="243"/>
      <c r="AK41" s="243"/>
    </row>
    <row r="42" spans="1:37" x14ac:dyDescent="0.25">
      <c r="A42" s="6">
        <v>1</v>
      </c>
      <c r="D42" s="244" t="str">
        <f ca="1">IF(I42="","",ProjectRecords!C38&amp;"")</f>
        <v/>
      </c>
      <c r="E42" s="245" t="str">
        <f t="shared" ca="1" si="3"/>
        <v/>
      </c>
      <c r="F42" s="245" t="str">
        <f ca="1">ProjectRecords!D38&amp;""</f>
        <v/>
      </c>
      <c r="G42" s="245" t="str">
        <f t="shared" ca="1" si="1"/>
        <v/>
      </c>
      <c r="H42" s="245" t="str">
        <f ca="1">IF(I42="","",IF(OR(AND(F42="",I42&lt;&gt;""),AND(ROW(I42)&lt;&gt;7,NOT(ISERROR(VLOOKUP(F42,F$7:F41,1,0))))),"NO","yes"))</f>
        <v/>
      </c>
      <c r="I42" s="234" t="str">
        <f ca="1">ProjectRecords!E38&amp;""</f>
        <v/>
      </c>
      <c r="J42" s="245" t="str">
        <f ca="1">IF(OR((NOT(ISERROR(SEARCH("Program Development",I42)))*100+(LEFT(ProjectRecords!H38,3)="180")*10+(LEFT(ProjectRecords!D38,1)="M")*1)=111,(NOT(ISERROR(SEARCH("Program Development",I42)))*100+(LEFT(ProjectRecords!H38,3)="180")*10+(LEFT(ProjectRecords!D38,1)="M")*1)&lt;=1),"","NO")</f>
        <v/>
      </c>
      <c r="K42" s="234" t="str">
        <f ca="1">SUBSTITUTE(SUBSTITUTE(SUBSTITUTE(ProjectRecords!L38&amp;"; "&amp;ProjectRecords!N38&amp;"; "&amp;ProjectRecords!P38&amp;"; "&amp;ProjectRecords!R38&amp;"~","; ; ",""),"; ~",""),"~","")</f>
        <v/>
      </c>
      <c r="L42" s="248">
        <f ca="1">IF(LEFT(ProjectRecords!D38,1)="m",IF(L41=1,0,1),0)</f>
        <v>0</v>
      </c>
      <c r="M42" s="246" t="str">
        <f ca="1">IF(L42=0,"",ProjectRecords!L38)</f>
        <v/>
      </c>
      <c r="N42" s="245" t="str">
        <f ca="1">IF(ISERROR(SEARCH(",",ProjectRecords!L38&amp;ProjectRecords!N38&amp;ProjectRecords!P38&amp;ProjectRecords!R38)),"","check")</f>
        <v/>
      </c>
      <c r="O42" s="245" t="str">
        <f ca="1">IF(I42="","",IF(AND((TableOfContents!O42=TableOfContents!S42),(TableOfContents!P42=TableOfContents!T42)),"yes","NO"))</f>
        <v/>
      </c>
      <c r="P42" s="245"/>
      <c r="Q42" s="245" t="str">
        <f ca="1">IF(I42="","",IF(ProjectRecords!I38="","NO","yes"))</f>
        <v/>
      </c>
      <c r="R42" s="252" t="str">
        <f ca="1">IF(I42="","",IF(LEFT(F42,1)&lt;&gt;"R","",IF(ProjectRecords!Z38="","NO","yes")))</f>
        <v/>
      </c>
      <c r="S42" s="153"/>
      <c r="T42" s="153"/>
      <c r="U42" s="245" t="str">
        <f t="shared" ca="1" si="4"/>
        <v/>
      </c>
      <c r="V42" s="245" t="str">
        <f ca="1">IF(I42="","",LEFT(ProjectRecords!H38&amp;"NO",3))</f>
        <v/>
      </c>
      <c r="W42" s="247"/>
      <c r="X42" s="254" t="str">
        <f ca="1" xml:space="preserve"> IF(  (NOT(ISERROR(SEARCH("230",ProjectRecords!H38)))*1 + NOT(ISERROR(SEARCH("231",ProjectRecords!H38))))*1 +  (NOT(ISERROR(SEARCH("232",ProjectRecords!H38)))*1 + NOT(ISERROR(SEARCH("233",ProjectRecords!H38))))*1&gt;0, "NO","")</f>
        <v/>
      </c>
      <c r="Y42" s="247"/>
      <c r="Z42" s="243"/>
      <c r="AA42" s="243"/>
      <c r="AB42" s="245" t="str">
        <f t="shared" ca="1" si="5"/>
        <v/>
      </c>
      <c r="AC42" s="245" t="str">
        <f ca="1">IF(I42="","",LEFT(ProjectRecords!F38&amp;"NO",4))</f>
        <v/>
      </c>
      <c r="AD42" s="253"/>
      <c r="AE42" s="243"/>
      <c r="AF42" s="243"/>
      <c r="AG42" s="243"/>
      <c r="AH42" s="243"/>
      <c r="AI42" s="243"/>
      <c r="AJ42" s="243"/>
      <c r="AK42" s="243"/>
    </row>
    <row r="43" spans="1:37" x14ac:dyDescent="0.25">
      <c r="A43" s="6">
        <v>1</v>
      </c>
      <c r="D43" s="244" t="str">
        <f ca="1">IF(I43="","",ProjectRecords!C39&amp;"")</f>
        <v/>
      </c>
      <c r="E43" s="245" t="str">
        <f t="shared" ca="1" si="3"/>
        <v/>
      </c>
      <c r="F43" s="245" t="str">
        <f ca="1">ProjectRecords!D39&amp;""</f>
        <v/>
      </c>
      <c r="G43" s="245" t="str">
        <f t="shared" ca="1" si="1"/>
        <v/>
      </c>
      <c r="H43" s="245" t="str">
        <f ca="1">IF(I43="","",IF(OR(AND(F43="",I43&lt;&gt;""),AND(ROW(I43)&lt;&gt;7,NOT(ISERROR(VLOOKUP(F43,F$7:F42,1,0))))),"NO","yes"))</f>
        <v/>
      </c>
      <c r="I43" s="234" t="str">
        <f ca="1">ProjectRecords!E39&amp;""</f>
        <v/>
      </c>
      <c r="J43" s="245" t="str">
        <f ca="1">IF(OR((NOT(ISERROR(SEARCH("Program Development",I43)))*100+(LEFT(ProjectRecords!H39,3)="180")*10+(LEFT(ProjectRecords!D39,1)="M")*1)=111,(NOT(ISERROR(SEARCH("Program Development",I43)))*100+(LEFT(ProjectRecords!H39,3)="180")*10+(LEFT(ProjectRecords!D39,1)="M")*1)&lt;=1),"","NO")</f>
        <v/>
      </c>
      <c r="K43" s="234" t="str">
        <f ca="1">SUBSTITUTE(SUBSTITUTE(SUBSTITUTE(ProjectRecords!L39&amp;"; "&amp;ProjectRecords!N39&amp;"; "&amp;ProjectRecords!P39&amp;"; "&amp;ProjectRecords!R39&amp;"~","; ; ",""),"; ~",""),"~","")</f>
        <v/>
      </c>
      <c r="L43" s="248">
        <f ca="1">IF(LEFT(ProjectRecords!D39,1)="m",IF(L42=1,0,1),0)</f>
        <v>0</v>
      </c>
      <c r="M43" s="246" t="str">
        <f ca="1">IF(L43=0,"",ProjectRecords!L39)</f>
        <v/>
      </c>
      <c r="N43" s="245" t="str">
        <f ca="1">IF(ISERROR(SEARCH(",",ProjectRecords!L39&amp;ProjectRecords!N39&amp;ProjectRecords!P39&amp;ProjectRecords!R39)),"","check")</f>
        <v/>
      </c>
      <c r="O43" s="245" t="str">
        <f ca="1">IF(I43="","",IF(AND((TableOfContents!O43=TableOfContents!S43),(TableOfContents!P43=TableOfContents!T43)),"yes","NO"))</f>
        <v/>
      </c>
      <c r="P43" s="245"/>
      <c r="Q43" s="245" t="str">
        <f ca="1">IF(I43="","",IF(ProjectRecords!I39="","NO","yes"))</f>
        <v/>
      </c>
      <c r="R43" s="252" t="str">
        <f ca="1">IF(I43="","",IF(LEFT(F43,1)&lt;&gt;"R","",IF(ProjectRecords!Z39="","NO","yes")))</f>
        <v/>
      </c>
      <c r="S43" s="153"/>
      <c r="T43" s="153"/>
      <c r="U43" s="245" t="str">
        <f t="shared" ca="1" si="4"/>
        <v/>
      </c>
      <c r="V43" s="245" t="str">
        <f ca="1">IF(I43="","",LEFT(ProjectRecords!H39&amp;"NO",3))</f>
        <v/>
      </c>
      <c r="W43" s="247"/>
      <c r="X43" s="254" t="str">
        <f ca="1" xml:space="preserve"> IF(  (NOT(ISERROR(SEARCH("230",ProjectRecords!H39)))*1 + NOT(ISERROR(SEARCH("231",ProjectRecords!H39))))*1 +  (NOT(ISERROR(SEARCH("232",ProjectRecords!H39)))*1 + NOT(ISERROR(SEARCH("233",ProjectRecords!H39))))*1&gt;0, "NO","")</f>
        <v/>
      </c>
      <c r="Y43" s="247"/>
      <c r="Z43" s="243"/>
      <c r="AA43" s="243"/>
      <c r="AB43" s="245" t="str">
        <f t="shared" ca="1" si="5"/>
        <v/>
      </c>
      <c r="AC43" s="245" t="str">
        <f ca="1">IF(I43="","",LEFT(ProjectRecords!F39&amp;"NO",4))</f>
        <v/>
      </c>
      <c r="AD43" s="253"/>
      <c r="AE43" s="243"/>
      <c r="AF43" s="243"/>
      <c r="AG43" s="243"/>
      <c r="AH43" s="243"/>
      <c r="AI43" s="243"/>
      <c r="AJ43" s="243"/>
      <c r="AK43" s="243"/>
    </row>
    <row r="44" spans="1:37" x14ac:dyDescent="0.25">
      <c r="A44" s="6">
        <v>1</v>
      </c>
      <c r="D44" s="244" t="str">
        <f ca="1">IF(I44="","",ProjectRecords!C40&amp;"")</f>
        <v/>
      </c>
      <c r="E44" s="245" t="str">
        <f t="shared" ca="1" si="3"/>
        <v/>
      </c>
      <c r="F44" s="245" t="str">
        <f ca="1">ProjectRecords!D40&amp;""</f>
        <v/>
      </c>
      <c r="G44" s="245" t="str">
        <f t="shared" ca="1" si="1"/>
        <v/>
      </c>
      <c r="H44" s="245" t="str">
        <f ca="1">IF(I44="","",IF(OR(AND(F44="",I44&lt;&gt;""),AND(ROW(I44)&lt;&gt;7,NOT(ISERROR(VLOOKUP(F44,F$7:F43,1,0))))),"NO","yes"))</f>
        <v/>
      </c>
      <c r="I44" s="234" t="str">
        <f ca="1">ProjectRecords!E40&amp;""</f>
        <v/>
      </c>
      <c r="J44" s="245" t="str">
        <f ca="1">IF(OR((NOT(ISERROR(SEARCH("Program Development",I44)))*100+(LEFT(ProjectRecords!H40,3)="180")*10+(LEFT(ProjectRecords!D40,1)="M")*1)=111,(NOT(ISERROR(SEARCH("Program Development",I44)))*100+(LEFT(ProjectRecords!H40,3)="180")*10+(LEFT(ProjectRecords!D40,1)="M")*1)&lt;=1),"","NO")</f>
        <v/>
      </c>
      <c r="K44" s="234" t="str">
        <f ca="1">SUBSTITUTE(SUBSTITUTE(SUBSTITUTE(ProjectRecords!L40&amp;"; "&amp;ProjectRecords!N40&amp;"; "&amp;ProjectRecords!P40&amp;"; "&amp;ProjectRecords!R40&amp;"~","; ; ",""),"; ~",""),"~","")</f>
        <v/>
      </c>
      <c r="L44" s="248">
        <f ca="1">IF(LEFT(ProjectRecords!D40,1)="m",IF(L43=1,0,1),0)</f>
        <v>0</v>
      </c>
      <c r="M44" s="246" t="str">
        <f ca="1">IF(L44=0,"",ProjectRecords!L40)</f>
        <v/>
      </c>
      <c r="N44" s="245" t="str">
        <f ca="1">IF(ISERROR(SEARCH(",",ProjectRecords!L40&amp;ProjectRecords!N40&amp;ProjectRecords!P40&amp;ProjectRecords!R40)),"","check")</f>
        <v/>
      </c>
      <c r="O44" s="245" t="str">
        <f ca="1">IF(I44="","",IF(AND((TableOfContents!O44=TableOfContents!S44),(TableOfContents!P44=TableOfContents!T44)),"yes","NO"))</f>
        <v/>
      </c>
      <c r="P44" s="245"/>
      <c r="Q44" s="245" t="str">
        <f ca="1">IF(I44="","",IF(ProjectRecords!I40="","NO","yes"))</f>
        <v/>
      </c>
      <c r="R44" s="252" t="str">
        <f ca="1">IF(I44="","",IF(LEFT(F44,1)&lt;&gt;"R","",IF(ProjectRecords!Z40="","NO","yes")))</f>
        <v/>
      </c>
      <c r="S44" s="153"/>
      <c r="T44" s="153"/>
      <c r="U44" s="245" t="str">
        <f t="shared" ca="1" si="4"/>
        <v/>
      </c>
      <c r="V44" s="245" t="str">
        <f ca="1">IF(I44="","",LEFT(ProjectRecords!H40&amp;"NO",3))</f>
        <v/>
      </c>
      <c r="W44" s="247"/>
      <c r="X44" s="254" t="str">
        <f ca="1" xml:space="preserve"> IF(  (NOT(ISERROR(SEARCH("230",ProjectRecords!H40)))*1 + NOT(ISERROR(SEARCH("231",ProjectRecords!H40))))*1 +  (NOT(ISERROR(SEARCH("232",ProjectRecords!H40)))*1 + NOT(ISERROR(SEARCH("233",ProjectRecords!H40))))*1&gt;0, "NO","")</f>
        <v/>
      </c>
      <c r="Y44" s="247"/>
      <c r="Z44" s="243"/>
      <c r="AA44" s="243"/>
      <c r="AB44" s="245" t="str">
        <f t="shared" ca="1" si="5"/>
        <v/>
      </c>
      <c r="AC44" s="245" t="str">
        <f ca="1">IF(I44="","",LEFT(ProjectRecords!F40&amp;"NO",4))</f>
        <v/>
      </c>
      <c r="AD44" s="253"/>
      <c r="AE44" s="243"/>
      <c r="AF44" s="243"/>
      <c r="AG44" s="243"/>
      <c r="AH44" s="243"/>
      <c r="AI44" s="243"/>
      <c r="AJ44" s="243"/>
      <c r="AK44" s="243"/>
    </row>
    <row r="45" spans="1:37" x14ac:dyDescent="0.25">
      <c r="A45" s="6">
        <v>1</v>
      </c>
      <c r="D45" s="244" t="str">
        <f ca="1">IF(I45="","",ProjectRecords!C41&amp;"")</f>
        <v/>
      </c>
      <c r="E45" s="245" t="str">
        <f t="shared" ca="1" si="3"/>
        <v/>
      </c>
      <c r="F45" s="245" t="str">
        <f ca="1">ProjectRecords!D41&amp;""</f>
        <v/>
      </c>
      <c r="G45" s="245" t="str">
        <f t="shared" ca="1" si="1"/>
        <v/>
      </c>
      <c r="H45" s="245" t="str">
        <f ca="1">IF(I45="","",IF(OR(AND(F45="",I45&lt;&gt;""),AND(ROW(I45)&lt;&gt;7,NOT(ISERROR(VLOOKUP(F45,F$7:F44,1,0))))),"NO","yes"))</f>
        <v/>
      </c>
      <c r="I45" s="234" t="str">
        <f ca="1">ProjectRecords!E41&amp;""</f>
        <v/>
      </c>
      <c r="J45" s="245" t="str">
        <f ca="1">IF(OR((NOT(ISERROR(SEARCH("Program Development",I45)))*100+(LEFT(ProjectRecords!H41,3)="180")*10+(LEFT(ProjectRecords!D41,1)="M")*1)=111,(NOT(ISERROR(SEARCH("Program Development",I45)))*100+(LEFT(ProjectRecords!H41,3)="180")*10+(LEFT(ProjectRecords!D41,1)="M")*1)&lt;=1),"","NO")</f>
        <v/>
      </c>
      <c r="K45" s="234" t="str">
        <f ca="1">SUBSTITUTE(SUBSTITUTE(SUBSTITUTE(ProjectRecords!L41&amp;"; "&amp;ProjectRecords!N41&amp;"; "&amp;ProjectRecords!P41&amp;"; "&amp;ProjectRecords!R41&amp;"~","; ; ",""),"; ~",""),"~","")</f>
        <v/>
      </c>
      <c r="L45" s="248">
        <f ca="1">IF(LEFT(ProjectRecords!D41,1)="m",IF(L44=1,0,1),0)</f>
        <v>0</v>
      </c>
      <c r="M45" s="246" t="str">
        <f ca="1">IF(L45=0,"",ProjectRecords!L41)</f>
        <v/>
      </c>
      <c r="N45" s="245" t="str">
        <f ca="1">IF(ISERROR(SEARCH(",",ProjectRecords!L41&amp;ProjectRecords!N41&amp;ProjectRecords!P41&amp;ProjectRecords!R41)),"","check")</f>
        <v/>
      </c>
      <c r="O45" s="245" t="str">
        <f ca="1">IF(I45="","",IF(AND((TableOfContents!O45=TableOfContents!S45),(TableOfContents!P45=TableOfContents!T45)),"yes","NO"))</f>
        <v/>
      </c>
      <c r="P45" s="245"/>
      <c r="Q45" s="245" t="str">
        <f ca="1">IF(I45="","",IF(ProjectRecords!I41="","NO","yes"))</f>
        <v/>
      </c>
      <c r="R45" s="252" t="str">
        <f ca="1">IF(I45="","",IF(LEFT(F45,1)&lt;&gt;"R","",IF(ProjectRecords!Z41="","NO","yes")))</f>
        <v/>
      </c>
      <c r="S45" s="153"/>
      <c r="T45" s="153"/>
      <c r="U45" s="245" t="str">
        <f t="shared" ca="1" si="4"/>
        <v/>
      </c>
      <c r="V45" s="245" t="str">
        <f ca="1">IF(I45="","",LEFT(ProjectRecords!H41&amp;"NO",3))</f>
        <v/>
      </c>
      <c r="W45" s="247"/>
      <c r="X45" s="254" t="str">
        <f ca="1" xml:space="preserve"> IF(  (NOT(ISERROR(SEARCH("230",ProjectRecords!H41)))*1 + NOT(ISERROR(SEARCH("231",ProjectRecords!H41))))*1 +  (NOT(ISERROR(SEARCH("232",ProjectRecords!H41)))*1 + NOT(ISERROR(SEARCH("233",ProjectRecords!H41))))*1&gt;0, "NO","")</f>
        <v/>
      </c>
      <c r="Y45" s="247"/>
      <c r="Z45" s="243"/>
      <c r="AA45" s="243"/>
      <c r="AB45" s="245" t="str">
        <f t="shared" ca="1" si="5"/>
        <v/>
      </c>
      <c r="AC45" s="245" t="str">
        <f ca="1">IF(I45="","",LEFT(ProjectRecords!F41&amp;"NO",4))</f>
        <v/>
      </c>
      <c r="AD45" s="253"/>
      <c r="AE45" s="243"/>
      <c r="AF45" s="243"/>
      <c r="AG45" s="243"/>
      <c r="AH45" s="243"/>
      <c r="AI45" s="243"/>
      <c r="AJ45" s="243"/>
      <c r="AK45" s="243"/>
    </row>
    <row r="46" spans="1:37" x14ac:dyDescent="0.25">
      <c r="A46" s="6">
        <v>1</v>
      </c>
      <c r="D46" s="244" t="str">
        <f ca="1">IF(I46="","",ProjectRecords!C42&amp;"")</f>
        <v/>
      </c>
      <c r="E46" s="245" t="str">
        <f t="shared" ca="1" si="3"/>
        <v/>
      </c>
      <c r="F46" s="245" t="str">
        <f ca="1">ProjectRecords!D42&amp;""</f>
        <v/>
      </c>
      <c r="G46" s="245" t="str">
        <f t="shared" ca="1" si="1"/>
        <v/>
      </c>
      <c r="H46" s="245" t="str">
        <f ca="1">IF(I46="","",IF(OR(AND(F46="",I46&lt;&gt;""),AND(ROW(I46)&lt;&gt;7,NOT(ISERROR(VLOOKUP(F46,F$7:F45,1,0))))),"NO","yes"))</f>
        <v/>
      </c>
      <c r="I46" s="234" t="str">
        <f ca="1">ProjectRecords!E42&amp;""</f>
        <v/>
      </c>
      <c r="J46" s="245" t="str">
        <f ca="1">IF(OR((NOT(ISERROR(SEARCH("Program Development",I46)))*100+(LEFT(ProjectRecords!H42,3)="180")*10+(LEFT(ProjectRecords!D42,1)="M")*1)=111,(NOT(ISERROR(SEARCH("Program Development",I46)))*100+(LEFT(ProjectRecords!H42,3)="180")*10+(LEFT(ProjectRecords!D42,1)="M")*1)&lt;=1),"","NO")</f>
        <v/>
      </c>
      <c r="K46" s="234" t="str">
        <f ca="1">SUBSTITUTE(SUBSTITUTE(SUBSTITUTE(ProjectRecords!L42&amp;"; "&amp;ProjectRecords!N42&amp;"; "&amp;ProjectRecords!P42&amp;"; "&amp;ProjectRecords!R42&amp;"~","; ; ",""),"; ~",""),"~","")</f>
        <v/>
      </c>
      <c r="L46" s="248">
        <f ca="1">IF(LEFT(ProjectRecords!D42,1)="m",IF(L45=1,0,1),0)</f>
        <v>0</v>
      </c>
      <c r="M46" s="246" t="str">
        <f ca="1">IF(L46=0,"",ProjectRecords!L42)</f>
        <v/>
      </c>
      <c r="N46" s="245" t="str">
        <f ca="1">IF(ISERROR(SEARCH(",",ProjectRecords!L42&amp;ProjectRecords!N42&amp;ProjectRecords!P42&amp;ProjectRecords!R42)),"","check")</f>
        <v/>
      </c>
      <c r="O46" s="245" t="str">
        <f ca="1">IF(I46="","",IF(AND((TableOfContents!O46=TableOfContents!S46),(TableOfContents!P46=TableOfContents!T46)),"yes","NO"))</f>
        <v/>
      </c>
      <c r="P46" s="245"/>
      <c r="Q46" s="245" t="str">
        <f ca="1">IF(I46="","",IF(ProjectRecords!I42="","NO","yes"))</f>
        <v/>
      </c>
      <c r="R46" s="252" t="str">
        <f ca="1">IF(I46="","",IF(LEFT(F46,1)&lt;&gt;"R","",IF(ProjectRecords!Z42="","NO","yes")))</f>
        <v/>
      </c>
      <c r="S46" s="153"/>
      <c r="T46" s="153"/>
      <c r="U46" s="245" t="str">
        <f t="shared" ca="1" si="4"/>
        <v/>
      </c>
      <c r="V46" s="245" t="str">
        <f ca="1">IF(I46="","",LEFT(ProjectRecords!H42&amp;"NO",3))</f>
        <v/>
      </c>
      <c r="W46" s="247"/>
      <c r="X46" s="254" t="str">
        <f ca="1" xml:space="preserve"> IF(  (NOT(ISERROR(SEARCH("230",ProjectRecords!H42)))*1 + NOT(ISERROR(SEARCH("231",ProjectRecords!H42))))*1 +  (NOT(ISERROR(SEARCH("232",ProjectRecords!H42)))*1 + NOT(ISERROR(SEARCH("233",ProjectRecords!H42))))*1&gt;0, "NO","")</f>
        <v/>
      </c>
      <c r="Y46" s="247"/>
      <c r="Z46" s="243"/>
      <c r="AA46" s="243"/>
      <c r="AB46" s="245" t="str">
        <f t="shared" ca="1" si="5"/>
        <v/>
      </c>
      <c r="AC46" s="245" t="str">
        <f ca="1">IF(I46="","",LEFT(ProjectRecords!F42&amp;"NO",4))</f>
        <v/>
      </c>
      <c r="AD46" s="253"/>
      <c r="AE46" s="243"/>
      <c r="AF46" s="243"/>
      <c r="AG46" s="243"/>
      <c r="AH46" s="243"/>
      <c r="AI46" s="243"/>
      <c r="AJ46" s="243"/>
      <c r="AK46" s="243"/>
    </row>
    <row r="47" spans="1:37" x14ac:dyDescent="0.25">
      <c r="A47" s="6">
        <v>1</v>
      </c>
      <c r="D47" s="244" t="str">
        <f ca="1">IF(I47="","",ProjectRecords!C43&amp;"")</f>
        <v/>
      </c>
      <c r="E47" s="245" t="str">
        <f t="shared" ca="1" si="3"/>
        <v/>
      </c>
      <c r="F47" s="245" t="str">
        <f ca="1">ProjectRecords!D43&amp;""</f>
        <v/>
      </c>
      <c r="G47" s="245" t="str">
        <f t="shared" ca="1" si="1"/>
        <v/>
      </c>
      <c r="H47" s="245" t="str">
        <f ca="1">IF(I47="","",IF(OR(AND(F47="",I47&lt;&gt;""),AND(ROW(I47)&lt;&gt;7,NOT(ISERROR(VLOOKUP(F47,F$7:F46,1,0))))),"NO","yes"))</f>
        <v/>
      </c>
      <c r="I47" s="234" t="str">
        <f ca="1">ProjectRecords!E43&amp;""</f>
        <v/>
      </c>
      <c r="J47" s="245" t="str">
        <f ca="1">IF(OR((NOT(ISERROR(SEARCH("Program Development",I47)))*100+(LEFT(ProjectRecords!H43,3)="180")*10+(LEFT(ProjectRecords!D43,1)="M")*1)=111,(NOT(ISERROR(SEARCH("Program Development",I47)))*100+(LEFT(ProjectRecords!H43,3)="180")*10+(LEFT(ProjectRecords!D43,1)="M")*1)&lt;=1),"","NO")</f>
        <v/>
      </c>
      <c r="K47" s="234" t="str">
        <f ca="1">SUBSTITUTE(SUBSTITUTE(SUBSTITUTE(ProjectRecords!L43&amp;"; "&amp;ProjectRecords!N43&amp;"; "&amp;ProjectRecords!P43&amp;"; "&amp;ProjectRecords!R43&amp;"~","; ; ",""),"; ~",""),"~","")</f>
        <v/>
      </c>
      <c r="L47" s="248">
        <f ca="1">IF(LEFT(ProjectRecords!D43,1)="m",IF(L46=1,0,1),0)</f>
        <v>0</v>
      </c>
      <c r="M47" s="246" t="str">
        <f ca="1">IF(L47=0,"",ProjectRecords!L43)</f>
        <v/>
      </c>
      <c r="N47" s="245" t="str">
        <f ca="1">IF(ISERROR(SEARCH(",",ProjectRecords!L43&amp;ProjectRecords!N43&amp;ProjectRecords!P43&amp;ProjectRecords!R43)),"","check")</f>
        <v/>
      </c>
      <c r="O47" s="245" t="str">
        <f ca="1">IF(I47="","",IF(AND((TableOfContents!O47=TableOfContents!S47),(TableOfContents!P47=TableOfContents!T47)),"yes","NO"))</f>
        <v/>
      </c>
      <c r="P47" s="245"/>
      <c r="Q47" s="245" t="str">
        <f ca="1">IF(I47="","",IF(ProjectRecords!I43="","NO","yes"))</f>
        <v/>
      </c>
      <c r="R47" s="252" t="str">
        <f ca="1">IF(I47="","",IF(LEFT(F47,1)&lt;&gt;"R","",IF(ProjectRecords!Z43="","NO","yes")))</f>
        <v/>
      </c>
      <c r="S47" s="153"/>
      <c r="T47" s="153"/>
      <c r="U47" s="245" t="str">
        <f t="shared" ca="1" si="4"/>
        <v/>
      </c>
      <c r="V47" s="245" t="str">
        <f ca="1">IF(I47="","",LEFT(ProjectRecords!H43&amp;"NO",3))</f>
        <v/>
      </c>
      <c r="W47" s="247"/>
      <c r="X47" s="254" t="str">
        <f ca="1" xml:space="preserve"> IF(  (NOT(ISERROR(SEARCH("230",ProjectRecords!H43)))*1 + NOT(ISERROR(SEARCH("231",ProjectRecords!H43))))*1 +  (NOT(ISERROR(SEARCH("232",ProjectRecords!H43)))*1 + NOT(ISERROR(SEARCH("233",ProjectRecords!H43))))*1&gt;0, "NO","")</f>
        <v/>
      </c>
      <c r="Y47" s="247"/>
      <c r="Z47" s="243"/>
      <c r="AA47" s="243"/>
      <c r="AB47" s="245" t="str">
        <f t="shared" ca="1" si="5"/>
        <v/>
      </c>
      <c r="AC47" s="245" t="str">
        <f ca="1">IF(I47="","",LEFT(ProjectRecords!F43&amp;"NO",4))</f>
        <v/>
      </c>
      <c r="AD47" s="253"/>
      <c r="AE47" s="243"/>
      <c r="AF47" s="243"/>
      <c r="AG47" s="243"/>
      <c r="AH47" s="243"/>
      <c r="AI47" s="243"/>
      <c r="AJ47" s="243"/>
      <c r="AK47" s="243"/>
    </row>
    <row r="48" spans="1:37" x14ac:dyDescent="0.25">
      <c r="A48" s="6">
        <v>1</v>
      </c>
      <c r="D48" s="244" t="str">
        <f ca="1">IF(I48="","",ProjectRecords!C44&amp;"")</f>
        <v/>
      </c>
      <c r="E48" s="245" t="str">
        <f t="shared" ca="1" si="3"/>
        <v/>
      </c>
      <c r="F48" s="245" t="str">
        <f ca="1">ProjectRecords!D44&amp;""</f>
        <v/>
      </c>
      <c r="G48" s="245" t="str">
        <f t="shared" ca="1" si="1"/>
        <v/>
      </c>
      <c r="H48" s="245" t="str">
        <f ca="1">IF(I48="","",IF(OR(AND(F48="",I48&lt;&gt;""),AND(ROW(I48)&lt;&gt;7,NOT(ISERROR(VLOOKUP(F48,F$7:F47,1,0))))),"NO","yes"))</f>
        <v/>
      </c>
      <c r="I48" s="234" t="str">
        <f ca="1">ProjectRecords!E44&amp;""</f>
        <v/>
      </c>
      <c r="J48" s="245" t="str">
        <f ca="1">IF(OR((NOT(ISERROR(SEARCH("Program Development",I48)))*100+(LEFT(ProjectRecords!H44,3)="180")*10+(LEFT(ProjectRecords!D44,1)="M")*1)=111,(NOT(ISERROR(SEARCH("Program Development",I48)))*100+(LEFT(ProjectRecords!H44,3)="180")*10+(LEFT(ProjectRecords!D44,1)="M")*1)&lt;=1),"","NO")</f>
        <v/>
      </c>
      <c r="K48" s="234" t="str">
        <f ca="1">SUBSTITUTE(SUBSTITUTE(SUBSTITUTE(ProjectRecords!L44&amp;"; "&amp;ProjectRecords!N44&amp;"; "&amp;ProjectRecords!P44&amp;"; "&amp;ProjectRecords!R44&amp;"~","; ; ",""),"; ~",""),"~","")</f>
        <v/>
      </c>
      <c r="L48" s="248">
        <f ca="1">IF(LEFT(ProjectRecords!D44,1)="m",IF(L47=1,0,1),0)</f>
        <v>0</v>
      </c>
      <c r="M48" s="246" t="str">
        <f ca="1">IF(L48=0,"",ProjectRecords!L44)</f>
        <v/>
      </c>
      <c r="N48" s="245" t="str">
        <f ca="1">IF(ISERROR(SEARCH(",",ProjectRecords!L44&amp;ProjectRecords!N44&amp;ProjectRecords!P44&amp;ProjectRecords!R44)),"","check")</f>
        <v/>
      </c>
      <c r="O48" s="245" t="str">
        <f ca="1">IF(I48="","",IF(AND((TableOfContents!O48=TableOfContents!S48),(TableOfContents!P48=TableOfContents!T48)),"yes","NO"))</f>
        <v/>
      </c>
      <c r="P48" s="245"/>
      <c r="Q48" s="245" t="str">
        <f ca="1">IF(I48="","",IF(ProjectRecords!I44="","NO","yes"))</f>
        <v/>
      </c>
      <c r="R48" s="252" t="str">
        <f ca="1">IF(I48="","",IF(LEFT(F48,1)&lt;&gt;"R","",IF(ProjectRecords!Z44="","NO","yes")))</f>
        <v/>
      </c>
      <c r="S48" s="153"/>
      <c r="T48" s="153"/>
      <c r="U48" s="245" t="str">
        <f t="shared" ca="1" si="4"/>
        <v/>
      </c>
      <c r="V48" s="245" t="str">
        <f ca="1">IF(I48="","",LEFT(ProjectRecords!H44&amp;"NO",3))</f>
        <v/>
      </c>
      <c r="W48" s="247"/>
      <c r="X48" s="254" t="str">
        <f ca="1" xml:space="preserve"> IF(  (NOT(ISERROR(SEARCH("230",ProjectRecords!H44)))*1 + NOT(ISERROR(SEARCH("231",ProjectRecords!H44))))*1 +  (NOT(ISERROR(SEARCH("232",ProjectRecords!H44)))*1 + NOT(ISERROR(SEARCH("233",ProjectRecords!H44))))*1&gt;0, "NO","")</f>
        <v/>
      </c>
      <c r="Y48" s="247"/>
      <c r="Z48" s="243"/>
      <c r="AA48" s="243"/>
      <c r="AB48" s="245" t="str">
        <f t="shared" ca="1" si="5"/>
        <v/>
      </c>
      <c r="AC48" s="245" t="str">
        <f ca="1">IF(I48="","",LEFT(ProjectRecords!F44&amp;"NO",4))</f>
        <v/>
      </c>
      <c r="AD48" s="253"/>
      <c r="AE48" s="243"/>
      <c r="AF48" s="243"/>
      <c r="AG48" s="243"/>
      <c r="AH48" s="243"/>
      <c r="AI48" s="243"/>
      <c r="AJ48" s="243"/>
      <c r="AK48" s="243"/>
    </row>
    <row r="49" spans="1:37" x14ac:dyDescent="0.25">
      <c r="A49" s="6">
        <v>1</v>
      </c>
      <c r="D49" s="244" t="str">
        <f ca="1">IF(I49="","",ProjectRecords!C45&amp;"")</f>
        <v/>
      </c>
      <c r="E49" s="245" t="str">
        <f t="shared" ca="1" si="3"/>
        <v/>
      </c>
      <c r="F49" s="245" t="str">
        <f ca="1">ProjectRecords!D45&amp;""</f>
        <v/>
      </c>
      <c r="G49" s="245" t="str">
        <f t="shared" ca="1" si="1"/>
        <v/>
      </c>
      <c r="H49" s="245" t="str">
        <f ca="1">IF(I49="","",IF(OR(AND(F49="",I49&lt;&gt;""),AND(ROW(I49)&lt;&gt;7,NOT(ISERROR(VLOOKUP(F49,F$7:F48,1,0))))),"NO","yes"))</f>
        <v/>
      </c>
      <c r="I49" s="234" t="str">
        <f ca="1">ProjectRecords!E45&amp;""</f>
        <v/>
      </c>
      <c r="J49" s="245" t="str">
        <f ca="1">IF(OR((NOT(ISERROR(SEARCH("Program Development",I49)))*100+(LEFT(ProjectRecords!H45,3)="180")*10+(LEFT(ProjectRecords!D45,1)="M")*1)=111,(NOT(ISERROR(SEARCH("Program Development",I49)))*100+(LEFT(ProjectRecords!H45,3)="180")*10+(LEFT(ProjectRecords!D45,1)="M")*1)&lt;=1),"","NO")</f>
        <v/>
      </c>
      <c r="K49" s="234" t="str">
        <f ca="1">SUBSTITUTE(SUBSTITUTE(SUBSTITUTE(ProjectRecords!L45&amp;"; "&amp;ProjectRecords!N45&amp;"; "&amp;ProjectRecords!P45&amp;"; "&amp;ProjectRecords!R45&amp;"~","; ; ",""),"; ~",""),"~","")</f>
        <v/>
      </c>
      <c r="L49" s="248">
        <f ca="1">IF(LEFT(ProjectRecords!D45,1)="m",IF(L48=1,0,1),0)</f>
        <v>0</v>
      </c>
      <c r="M49" s="246" t="str">
        <f ca="1">IF(L49=0,"",ProjectRecords!L45)</f>
        <v/>
      </c>
      <c r="N49" s="245" t="str">
        <f ca="1">IF(ISERROR(SEARCH(",",ProjectRecords!L45&amp;ProjectRecords!N45&amp;ProjectRecords!P45&amp;ProjectRecords!R45)),"","check")</f>
        <v/>
      </c>
      <c r="O49" s="245" t="str">
        <f ca="1">IF(I49="","",IF(AND((TableOfContents!O49=TableOfContents!S49),(TableOfContents!P49=TableOfContents!T49)),"yes","NO"))</f>
        <v/>
      </c>
      <c r="P49" s="245"/>
      <c r="Q49" s="245" t="str">
        <f ca="1">IF(I49="","",IF(ProjectRecords!I45="","NO","yes"))</f>
        <v/>
      </c>
      <c r="R49" s="252" t="str">
        <f ca="1">IF(I49="","",IF(LEFT(F49,1)&lt;&gt;"R","",IF(ProjectRecords!Z45="","NO","yes")))</f>
        <v/>
      </c>
      <c r="S49" s="153"/>
      <c r="T49" s="153"/>
      <c r="U49" s="245" t="str">
        <f t="shared" ca="1" si="4"/>
        <v/>
      </c>
      <c r="V49" s="245" t="str">
        <f ca="1">IF(I49="","",LEFT(ProjectRecords!H45&amp;"NO",3))</f>
        <v/>
      </c>
      <c r="W49" s="247"/>
      <c r="X49" s="254" t="str">
        <f ca="1" xml:space="preserve"> IF(  (NOT(ISERROR(SEARCH("230",ProjectRecords!H45)))*1 + NOT(ISERROR(SEARCH("231",ProjectRecords!H45))))*1 +  (NOT(ISERROR(SEARCH("232",ProjectRecords!H45)))*1 + NOT(ISERROR(SEARCH("233",ProjectRecords!H45))))*1&gt;0, "NO","")</f>
        <v/>
      </c>
      <c r="Y49" s="247"/>
      <c r="Z49" s="243"/>
      <c r="AA49" s="243"/>
      <c r="AB49" s="245" t="str">
        <f t="shared" ca="1" si="5"/>
        <v/>
      </c>
      <c r="AC49" s="245" t="str">
        <f ca="1">IF(I49="","",LEFT(ProjectRecords!F45&amp;"NO",4))</f>
        <v/>
      </c>
      <c r="AD49" s="253"/>
      <c r="AE49" s="243"/>
      <c r="AF49" s="243"/>
      <c r="AG49" s="243"/>
      <c r="AH49" s="243"/>
      <c r="AI49" s="243"/>
      <c r="AJ49" s="243"/>
      <c r="AK49" s="243"/>
    </row>
    <row r="50" spans="1:37" x14ac:dyDescent="0.25">
      <c r="A50" s="6">
        <v>1</v>
      </c>
      <c r="D50" s="244" t="str">
        <f ca="1">IF(I50="","",ProjectRecords!C46&amp;"")</f>
        <v/>
      </c>
      <c r="E50" s="245" t="str">
        <f t="shared" ca="1" si="3"/>
        <v/>
      </c>
      <c r="F50" s="245" t="str">
        <f ca="1">ProjectRecords!D46&amp;""</f>
        <v/>
      </c>
      <c r="G50" s="245" t="str">
        <f t="shared" ca="1" si="1"/>
        <v/>
      </c>
      <c r="H50" s="245" t="str">
        <f ca="1">IF(I50="","",IF(OR(AND(F50="",I50&lt;&gt;""),AND(ROW(I50)&lt;&gt;7,NOT(ISERROR(VLOOKUP(F50,F$7:F49,1,0))))),"NO","yes"))</f>
        <v/>
      </c>
      <c r="I50" s="234" t="str">
        <f ca="1">ProjectRecords!E46&amp;""</f>
        <v/>
      </c>
      <c r="J50" s="245" t="str">
        <f ca="1">IF(OR((NOT(ISERROR(SEARCH("Program Development",I50)))*100+(LEFT(ProjectRecords!H46,3)="180")*10+(LEFT(ProjectRecords!D46,1)="M")*1)=111,(NOT(ISERROR(SEARCH("Program Development",I50)))*100+(LEFT(ProjectRecords!H46,3)="180")*10+(LEFT(ProjectRecords!D46,1)="M")*1)&lt;=1),"","NO")</f>
        <v/>
      </c>
      <c r="K50" s="234" t="str">
        <f ca="1">SUBSTITUTE(SUBSTITUTE(SUBSTITUTE(ProjectRecords!L46&amp;"; "&amp;ProjectRecords!N46&amp;"; "&amp;ProjectRecords!P46&amp;"; "&amp;ProjectRecords!R46&amp;"~","; ; ",""),"; ~",""),"~","")</f>
        <v/>
      </c>
      <c r="L50" s="248">
        <f ca="1">IF(LEFT(ProjectRecords!D46,1)="m",IF(L49=1,0,1),0)</f>
        <v>0</v>
      </c>
      <c r="M50" s="246" t="str">
        <f ca="1">IF(L50=0,"",ProjectRecords!L46)</f>
        <v/>
      </c>
      <c r="N50" s="245" t="str">
        <f ca="1">IF(ISERROR(SEARCH(",",ProjectRecords!L46&amp;ProjectRecords!N46&amp;ProjectRecords!P46&amp;ProjectRecords!R46)),"","check")</f>
        <v/>
      </c>
      <c r="O50" s="245" t="str">
        <f ca="1">IF(I50="","",IF(AND((TableOfContents!O50=TableOfContents!S50),(TableOfContents!P50=TableOfContents!T50)),"yes","NO"))</f>
        <v/>
      </c>
      <c r="P50" s="245"/>
      <c r="Q50" s="245" t="str">
        <f ca="1">IF(I50="","",IF(ProjectRecords!I46="","NO","yes"))</f>
        <v/>
      </c>
      <c r="R50" s="252" t="str">
        <f ca="1">IF(I50="","",IF(LEFT(F50,1)&lt;&gt;"R","",IF(ProjectRecords!Z46="","NO","yes")))</f>
        <v/>
      </c>
      <c r="S50" s="153"/>
      <c r="T50" s="153"/>
      <c r="U50" s="245" t="str">
        <f t="shared" ca="1" si="4"/>
        <v/>
      </c>
      <c r="V50" s="245" t="str">
        <f ca="1">IF(I50="","",LEFT(ProjectRecords!H46&amp;"NO",3))</f>
        <v/>
      </c>
      <c r="W50" s="247"/>
      <c r="X50" s="254" t="str">
        <f ca="1" xml:space="preserve"> IF(  (NOT(ISERROR(SEARCH("230",ProjectRecords!H46)))*1 + NOT(ISERROR(SEARCH("231",ProjectRecords!H46))))*1 +  (NOT(ISERROR(SEARCH("232",ProjectRecords!H46)))*1 + NOT(ISERROR(SEARCH("233",ProjectRecords!H46))))*1&gt;0, "NO","")</f>
        <v/>
      </c>
      <c r="Y50" s="247"/>
      <c r="Z50" s="243"/>
      <c r="AA50" s="243"/>
      <c r="AB50" s="245" t="str">
        <f t="shared" ca="1" si="5"/>
        <v/>
      </c>
      <c r="AC50" s="245" t="str">
        <f ca="1">IF(I50="","",LEFT(ProjectRecords!F46&amp;"NO",4))</f>
        <v/>
      </c>
      <c r="AD50" s="253"/>
      <c r="AE50" s="243"/>
      <c r="AF50" s="243"/>
      <c r="AG50" s="243"/>
      <c r="AH50" s="243"/>
      <c r="AI50" s="243"/>
      <c r="AJ50" s="243"/>
      <c r="AK50" s="243"/>
    </row>
    <row r="51" spans="1:37" x14ac:dyDescent="0.25">
      <c r="A51" s="6">
        <v>1</v>
      </c>
      <c r="D51" s="244" t="str">
        <f ca="1">IF(I51="","",ProjectRecords!C47&amp;"")</f>
        <v/>
      </c>
      <c r="E51" s="245" t="str">
        <f t="shared" ca="1" si="3"/>
        <v/>
      </c>
      <c r="F51" s="245" t="str">
        <f ca="1">ProjectRecords!D47&amp;""</f>
        <v/>
      </c>
      <c r="G51" s="245" t="str">
        <f t="shared" ca="1" si="1"/>
        <v/>
      </c>
      <c r="H51" s="245" t="str">
        <f ca="1">IF(I51="","",IF(OR(AND(F51="",I51&lt;&gt;""),AND(ROW(I51)&lt;&gt;7,NOT(ISERROR(VLOOKUP(F51,F$7:F50,1,0))))),"NO","yes"))</f>
        <v/>
      </c>
      <c r="I51" s="234" t="str">
        <f ca="1">ProjectRecords!E47&amp;""</f>
        <v/>
      </c>
      <c r="J51" s="245" t="str">
        <f ca="1">IF(OR((NOT(ISERROR(SEARCH("Program Development",I51)))*100+(LEFT(ProjectRecords!H47,3)="180")*10+(LEFT(ProjectRecords!D47,1)="M")*1)=111,(NOT(ISERROR(SEARCH("Program Development",I51)))*100+(LEFT(ProjectRecords!H47,3)="180")*10+(LEFT(ProjectRecords!D47,1)="M")*1)&lt;=1),"","NO")</f>
        <v/>
      </c>
      <c r="K51" s="234" t="str">
        <f ca="1">SUBSTITUTE(SUBSTITUTE(SUBSTITUTE(ProjectRecords!L47&amp;"; "&amp;ProjectRecords!N47&amp;"; "&amp;ProjectRecords!P47&amp;"; "&amp;ProjectRecords!R47&amp;"~","; ; ",""),"; ~",""),"~","")</f>
        <v/>
      </c>
      <c r="L51" s="248">
        <f ca="1">IF(LEFT(ProjectRecords!D47,1)="m",IF(L50=1,0,1),0)</f>
        <v>0</v>
      </c>
      <c r="M51" s="246" t="str">
        <f ca="1">IF(L51=0,"",ProjectRecords!L47)</f>
        <v/>
      </c>
      <c r="N51" s="245" t="str">
        <f ca="1">IF(ISERROR(SEARCH(",",ProjectRecords!L47&amp;ProjectRecords!N47&amp;ProjectRecords!P47&amp;ProjectRecords!R47)),"","check")</f>
        <v/>
      </c>
      <c r="O51" s="245" t="str">
        <f ca="1">IF(I51="","",IF(AND((TableOfContents!O51=TableOfContents!S51),(TableOfContents!P51=TableOfContents!T51)),"yes","NO"))</f>
        <v/>
      </c>
      <c r="P51" s="245"/>
      <c r="Q51" s="245" t="str">
        <f ca="1">IF(I51="","",IF(ProjectRecords!I47="","NO","yes"))</f>
        <v/>
      </c>
      <c r="R51" s="252" t="str">
        <f ca="1">IF(I51="","",IF(LEFT(F51,1)&lt;&gt;"R","",IF(ProjectRecords!Z47="","NO","yes")))</f>
        <v/>
      </c>
      <c r="S51" s="153"/>
      <c r="T51" s="153"/>
      <c r="U51" s="245" t="str">
        <f t="shared" ca="1" si="4"/>
        <v/>
      </c>
      <c r="V51" s="245" t="str">
        <f ca="1">IF(I51="","",LEFT(ProjectRecords!H47&amp;"NO",3))</f>
        <v/>
      </c>
      <c r="W51" s="247"/>
      <c r="X51" s="254" t="str">
        <f ca="1" xml:space="preserve"> IF(  (NOT(ISERROR(SEARCH("230",ProjectRecords!H47)))*1 + NOT(ISERROR(SEARCH("231",ProjectRecords!H47))))*1 +  (NOT(ISERROR(SEARCH("232",ProjectRecords!H47)))*1 + NOT(ISERROR(SEARCH("233",ProjectRecords!H47))))*1&gt;0, "NO","")</f>
        <v/>
      </c>
      <c r="Y51" s="247"/>
      <c r="Z51" s="243"/>
      <c r="AA51" s="243"/>
      <c r="AB51" s="245" t="str">
        <f t="shared" ca="1" si="5"/>
        <v/>
      </c>
      <c r="AC51" s="245" t="str">
        <f ca="1">IF(I51="","",LEFT(ProjectRecords!F47&amp;"NO",4))</f>
        <v/>
      </c>
      <c r="AD51" s="253"/>
      <c r="AE51" s="243"/>
      <c r="AF51" s="243"/>
      <c r="AG51" s="243"/>
      <c r="AH51" s="243"/>
      <c r="AI51" s="243"/>
      <c r="AJ51" s="243"/>
      <c r="AK51" s="243"/>
    </row>
    <row r="52" spans="1:37" x14ac:dyDescent="0.25">
      <c r="A52" s="6">
        <v>1</v>
      </c>
      <c r="D52" s="244" t="str">
        <f ca="1">IF(I52="","",ProjectRecords!C48&amp;"")</f>
        <v/>
      </c>
      <c r="E52" s="245" t="str">
        <f t="shared" ca="1" si="3"/>
        <v/>
      </c>
      <c r="F52" s="245" t="str">
        <f ca="1">ProjectRecords!D48&amp;""</f>
        <v/>
      </c>
      <c r="G52" s="245" t="str">
        <f t="shared" ca="1" si="1"/>
        <v/>
      </c>
      <c r="H52" s="245" t="str">
        <f ca="1">IF(I52="","",IF(OR(AND(F52="",I52&lt;&gt;""),AND(ROW(I52)&lt;&gt;7,NOT(ISERROR(VLOOKUP(F52,F$7:F51,1,0))))),"NO","yes"))</f>
        <v/>
      </c>
      <c r="I52" s="234" t="str">
        <f ca="1">ProjectRecords!E48&amp;""</f>
        <v/>
      </c>
      <c r="J52" s="245" t="str">
        <f ca="1">IF(OR((NOT(ISERROR(SEARCH("Program Development",I52)))*100+(LEFT(ProjectRecords!H48,3)="180")*10+(LEFT(ProjectRecords!D48,1)="M")*1)=111,(NOT(ISERROR(SEARCH("Program Development",I52)))*100+(LEFT(ProjectRecords!H48,3)="180")*10+(LEFT(ProjectRecords!D48,1)="M")*1)&lt;=1),"","NO")</f>
        <v/>
      </c>
      <c r="K52" s="234" t="str">
        <f ca="1">SUBSTITUTE(SUBSTITUTE(SUBSTITUTE(ProjectRecords!L48&amp;"; "&amp;ProjectRecords!N48&amp;"; "&amp;ProjectRecords!P48&amp;"; "&amp;ProjectRecords!R48&amp;"~","; ; ",""),"; ~",""),"~","")</f>
        <v/>
      </c>
      <c r="L52" s="248">
        <f ca="1">IF(LEFT(ProjectRecords!D48,1)="m",IF(L51=1,0,1),0)</f>
        <v>0</v>
      </c>
      <c r="M52" s="246" t="str">
        <f ca="1">IF(L52=0,"",ProjectRecords!L48)</f>
        <v/>
      </c>
      <c r="N52" s="245" t="str">
        <f ca="1">IF(ISERROR(SEARCH(",",ProjectRecords!L48&amp;ProjectRecords!N48&amp;ProjectRecords!P48&amp;ProjectRecords!R48)),"","check")</f>
        <v/>
      </c>
      <c r="O52" s="245" t="str">
        <f ca="1">IF(I52="","",IF(AND((TableOfContents!O52=TableOfContents!S52),(TableOfContents!P52=TableOfContents!T52)),"yes","NO"))</f>
        <v/>
      </c>
      <c r="P52" s="245"/>
      <c r="Q52" s="245" t="str">
        <f ca="1">IF(I52="","",IF(ProjectRecords!I48="","NO","yes"))</f>
        <v/>
      </c>
      <c r="R52" s="252" t="str">
        <f ca="1">IF(I52="","",IF(LEFT(F52,1)&lt;&gt;"R","",IF(ProjectRecords!Z48="","NO","yes")))</f>
        <v/>
      </c>
      <c r="S52" s="153"/>
      <c r="T52" s="153"/>
      <c r="U52" s="245" t="str">
        <f t="shared" ca="1" si="4"/>
        <v/>
      </c>
      <c r="V52" s="245" t="str">
        <f ca="1">IF(I52="","",LEFT(ProjectRecords!H48&amp;"NO",3))</f>
        <v/>
      </c>
      <c r="W52" s="247"/>
      <c r="X52" s="254" t="str">
        <f ca="1" xml:space="preserve"> IF(  (NOT(ISERROR(SEARCH("230",ProjectRecords!H48)))*1 + NOT(ISERROR(SEARCH("231",ProjectRecords!H48))))*1 +  (NOT(ISERROR(SEARCH("232",ProjectRecords!H48)))*1 + NOT(ISERROR(SEARCH("233",ProjectRecords!H48))))*1&gt;0, "NO","")</f>
        <v/>
      </c>
      <c r="Y52" s="247"/>
      <c r="Z52" s="243"/>
      <c r="AA52" s="243"/>
      <c r="AB52" s="245" t="str">
        <f t="shared" ca="1" si="5"/>
        <v/>
      </c>
      <c r="AC52" s="245" t="str">
        <f ca="1">IF(I52="","",LEFT(ProjectRecords!F48&amp;"NO",4))</f>
        <v/>
      </c>
      <c r="AD52" s="253"/>
      <c r="AE52" s="243"/>
      <c r="AF52" s="243"/>
      <c r="AG52" s="243"/>
      <c r="AH52" s="243"/>
      <c r="AI52" s="243"/>
      <c r="AJ52" s="243"/>
      <c r="AK52" s="243"/>
    </row>
    <row r="53" spans="1:37" x14ac:dyDescent="0.25">
      <c r="A53" s="6">
        <v>1</v>
      </c>
      <c r="D53" s="244" t="str">
        <f ca="1">IF(I53="","",ProjectRecords!C49&amp;"")</f>
        <v/>
      </c>
      <c r="E53" s="245" t="str">
        <f t="shared" ca="1" si="3"/>
        <v/>
      </c>
      <c r="F53" s="245" t="str">
        <f ca="1">ProjectRecords!D49&amp;""</f>
        <v/>
      </c>
      <c r="G53" s="245" t="str">
        <f t="shared" ca="1" si="1"/>
        <v/>
      </c>
      <c r="H53" s="245" t="str">
        <f ca="1">IF(I53="","",IF(OR(AND(F53="",I53&lt;&gt;""),AND(ROW(I53)&lt;&gt;7,NOT(ISERROR(VLOOKUP(F53,F$7:F52,1,0))))),"NO","yes"))</f>
        <v/>
      </c>
      <c r="I53" s="234" t="str">
        <f ca="1">ProjectRecords!E49&amp;""</f>
        <v/>
      </c>
      <c r="J53" s="245" t="str">
        <f ca="1">IF(OR((NOT(ISERROR(SEARCH("Program Development",I53)))*100+(LEFT(ProjectRecords!H49,3)="180")*10+(LEFT(ProjectRecords!D49,1)="M")*1)=111,(NOT(ISERROR(SEARCH("Program Development",I53)))*100+(LEFT(ProjectRecords!H49,3)="180")*10+(LEFT(ProjectRecords!D49,1)="M")*1)&lt;=1),"","NO")</f>
        <v/>
      </c>
      <c r="K53" s="234" t="str">
        <f ca="1">SUBSTITUTE(SUBSTITUTE(SUBSTITUTE(ProjectRecords!L49&amp;"; "&amp;ProjectRecords!N49&amp;"; "&amp;ProjectRecords!P49&amp;"; "&amp;ProjectRecords!R49&amp;"~","; ; ",""),"; ~",""),"~","")</f>
        <v/>
      </c>
      <c r="L53" s="248">
        <f ca="1">IF(LEFT(ProjectRecords!D49,1)="m",IF(L52=1,0,1),0)</f>
        <v>0</v>
      </c>
      <c r="M53" s="246" t="str">
        <f ca="1">IF(L53=0,"",ProjectRecords!L49)</f>
        <v/>
      </c>
      <c r="N53" s="245" t="str">
        <f ca="1">IF(ISERROR(SEARCH(",",ProjectRecords!L49&amp;ProjectRecords!N49&amp;ProjectRecords!P49&amp;ProjectRecords!R49)),"","check")</f>
        <v/>
      </c>
      <c r="O53" s="245" t="str">
        <f ca="1">IF(I53="","",IF(AND((TableOfContents!O53=TableOfContents!S53),(TableOfContents!P53=TableOfContents!T53)),"yes","NO"))</f>
        <v/>
      </c>
      <c r="P53" s="245"/>
      <c r="Q53" s="245" t="str">
        <f ca="1">IF(I53="","",IF(ProjectRecords!I49="","NO","yes"))</f>
        <v/>
      </c>
      <c r="R53" s="252" t="str">
        <f ca="1">IF(I53="","",IF(LEFT(F53,1)&lt;&gt;"R","",IF(ProjectRecords!Z49="","NO","yes")))</f>
        <v/>
      </c>
      <c r="S53" s="153"/>
      <c r="T53" s="153"/>
      <c r="U53" s="245" t="str">
        <f t="shared" ca="1" si="4"/>
        <v/>
      </c>
      <c r="V53" s="245" t="str">
        <f ca="1">IF(I53="","",LEFT(ProjectRecords!H49&amp;"NO",3))</f>
        <v/>
      </c>
      <c r="W53" s="247"/>
      <c r="X53" s="254" t="str">
        <f ca="1" xml:space="preserve"> IF(  (NOT(ISERROR(SEARCH("230",ProjectRecords!H49)))*1 + NOT(ISERROR(SEARCH("231",ProjectRecords!H49))))*1 +  (NOT(ISERROR(SEARCH("232",ProjectRecords!H49)))*1 + NOT(ISERROR(SEARCH("233",ProjectRecords!H49))))*1&gt;0, "NO","")</f>
        <v/>
      </c>
      <c r="Y53" s="247"/>
      <c r="Z53" s="243"/>
      <c r="AA53" s="243"/>
      <c r="AB53" s="245" t="str">
        <f t="shared" ca="1" si="5"/>
        <v/>
      </c>
      <c r="AC53" s="245" t="str">
        <f ca="1">IF(I53="","",LEFT(ProjectRecords!F49&amp;"NO",4))</f>
        <v/>
      </c>
      <c r="AD53" s="253"/>
      <c r="AE53" s="243"/>
      <c r="AF53" s="243"/>
      <c r="AG53" s="243"/>
      <c r="AH53" s="243"/>
      <c r="AI53" s="243"/>
      <c r="AJ53" s="243"/>
      <c r="AK53" s="243"/>
    </row>
    <row r="54" spans="1:37" x14ac:dyDescent="0.25">
      <c r="A54" s="6">
        <v>1</v>
      </c>
      <c r="D54" s="244" t="str">
        <f ca="1">IF(I54="","",ProjectRecords!C50&amp;"")</f>
        <v/>
      </c>
      <c r="E54" s="245" t="str">
        <f t="shared" ca="1" si="3"/>
        <v/>
      </c>
      <c r="F54" s="245" t="str">
        <f ca="1">ProjectRecords!D50&amp;""</f>
        <v/>
      </c>
      <c r="G54" s="245" t="str">
        <f t="shared" ca="1" si="1"/>
        <v/>
      </c>
      <c r="H54" s="245" t="str">
        <f ca="1">IF(I54="","",IF(OR(AND(F54="",I54&lt;&gt;""),AND(ROW(I54)&lt;&gt;7,NOT(ISERROR(VLOOKUP(F54,F$7:F53,1,0))))),"NO","yes"))</f>
        <v/>
      </c>
      <c r="I54" s="234" t="str">
        <f ca="1">ProjectRecords!E50&amp;""</f>
        <v/>
      </c>
      <c r="J54" s="245" t="str">
        <f ca="1">IF(OR((NOT(ISERROR(SEARCH("Program Development",I54)))*100+(LEFT(ProjectRecords!H50,3)="180")*10+(LEFT(ProjectRecords!D50,1)="M")*1)=111,(NOT(ISERROR(SEARCH("Program Development",I54)))*100+(LEFT(ProjectRecords!H50,3)="180")*10+(LEFT(ProjectRecords!D50,1)="M")*1)&lt;=1),"","NO")</f>
        <v/>
      </c>
      <c r="K54" s="234" t="str">
        <f ca="1">SUBSTITUTE(SUBSTITUTE(SUBSTITUTE(ProjectRecords!L50&amp;"; "&amp;ProjectRecords!N50&amp;"; "&amp;ProjectRecords!P50&amp;"; "&amp;ProjectRecords!R50&amp;"~","; ; ",""),"; ~",""),"~","")</f>
        <v/>
      </c>
      <c r="L54" s="248">
        <f ca="1">IF(LEFT(ProjectRecords!D50,1)="m",IF(L53=1,0,1),0)</f>
        <v>0</v>
      </c>
      <c r="M54" s="246" t="str">
        <f ca="1">IF(L54=0,"",ProjectRecords!L50)</f>
        <v/>
      </c>
      <c r="N54" s="245" t="str">
        <f ca="1">IF(ISERROR(SEARCH(",",ProjectRecords!L50&amp;ProjectRecords!N50&amp;ProjectRecords!P50&amp;ProjectRecords!R50)),"","check")</f>
        <v/>
      </c>
      <c r="O54" s="245" t="str">
        <f ca="1">IF(I54="","",IF(AND((TableOfContents!O54=TableOfContents!S54),(TableOfContents!P54=TableOfContents!T54)),"yes","NO"))</f>
        <v/>
      </c>
      <c r="P54" s="245"/>
      <c r="Q54" s="245" t="str">
        <f ca="1">IF(I54="","",IF(ProjectRecords!I50="","NO","yes"))</f>
        <v/>
      </c>
      <c r="R54" s="252" t="str">
        <f ca="1">IF(I54="","",IF(LEFT(F54,1)&lt;&gt;"R","",IF(ProjectRecords!Z50="","NO","yes")))</f>
        <v/>
      </c>
      <c r="S54" s="153"/>
      <c r="T54" s="153"/>
      <c r="U54" s="245" t="str">
        <f t="shared" ca="1" si="4"/>
        <v/>
      </c>
      <c r="V54" s="245" t="str">
        <f ca="1">IF(I54="","",LEFT(ProjectRecords!H50&amp;"NO",3))</f>
        <v/>
      </c>
      <c r="W54" s="247"/>
      <c r="X54" s="254" t="str">
        <f ca="1" xml:space="preserve"> IF(  (NOT(ISERROR(SEARCH("230",ProjectRecords!H50)))*1 + NOT(ISERROR(SEARCH("231",ProjectRecords!H50))))*1 +  (NOT(ISERROR(SEARCH("232",ProjectRecords!H50)))*1 + NOT(ISERROR(SEARCH("233",ProjectRecords!H50))))*1&gt;0, "NO","")</f>
        <v/>
      </c>
      <c r="Y54" s="247"/>
      <c r="Z54" s="243"/>
      <c r="AA54" s="243"/>
      <c r="AB54" s="245" t="str">
        <f t="shared" ca="1" si="5"/>
        <v/>
      </c>
      <c r="AC54" s="245" t="str">
        <f ca="1">IF(I54="","",LEFT(ProjectRecords!F50&amp;"NO",4))</f>
        <v/>
      </c>
      <c r="AD54" s="253"/>
      <c r="AE54" s="243"/>
      <c r="AF54" s="243"/>
      <c r="AG54" s="243"/>
      <c r="AH54" s="243"/>
      <c r="AI54" s="243"/>
      <c r="AJ54" s="243"/>
      <c r="AK54" s="243"/>
    </row>
    <row r="55" spans="1:37" x14ac:dyDescent="0.25">
      <c r="A55" s="6">
        <v>1</v>
      </c>
      <c r="D55" s="244" t="str">
        <f ca="1">IF(I55="","",ProjectRecords!C51&amp;"")</f>
        <v/>
      </c>
      <c r="E55" s="245" t="str">
        <f t="shared" ca="1" si="3"/>
        <v/>
      </c>
      <c r="F55" s="245" t="str">
        <f ca="1">ProjectRecords!D51&amp;""</f>
        <v/>
      </c>
      <c r="G55" s="245" t="str">
        <f t="shared" ca="1" si="1"/>
        <v/>
      </c>
      <c r="H55" s="245" t="str">
        <f ca="1">IF(I55="","",IF(OR(AND(F55="",I55&lt;&gt;""),AND(ROW(I55)&lt;&gt;7,NOT(ISERROR(VLOOKUP(F55,F$7:F54,1,0))))),"NO","yes"))</f>
        <v/>
      </c>
      <c r="I55" s="234" t="str">
        <f ca="1">ProjectRecords!E51&amp;""</f>
        <v/>
      </c>
      <c r="J55" s="245" t="str">
        <f ca="1">IF(OR((NOT(ISERROR(SEARCH("Program Development",I55)))*100+(LEFT(ProjectRecords!H51,3)="180")*10+(LEFT(ProjectRecords!D51,1)="M")*1)=111,(NOT(ISERROR(SEARCH("Program Development",I55)))*100+(LEFT(ProjectRecords!H51,3)="180")*10+(LEFT(ProjectRecords!D51,1)="M")*1)&lt;=1),"","NO")</f>
        <v/>
      </c>
      <c r="K55" s="234" t="str">
        <f ca="1">SUBSTITUTE(SUBSTITUTE(SUBSTITUTE(ProjectRecords!L51&amp;"; "&amp;ProjectRecords!N51&amp;"; "&amp;ProjectRecords!P51&amp;"; "&amp;ProjectRecords!R51&amp;"~","; ; ",""),"; ~",""),"~","")</f>
        <v/>
      </c>
      <c r="L55" s="248">
        <f ca="1">IF(LEFT(ProjectRecords!D51,1)="m",IF(L54=1,0,1),0)</f>
        <v>0</v>
      </c>
      <c r="M55" s="246" t="str">
        <f ca="1">IF(L55=0,"",ProjectRecords!L51)</f>
        <v/>
      </c>
      <c r="N55" s="245" t="str">
        <f ca="1">IF(ISERROR(SEARCH(",",ProjectRecords!L51&amp;ProjectRecords!N51&amp;ProjectRecords!P51&amp;ProjectRecords!R51)),"","check")</f>
        <v/>
      </c>
      <c r="O55" s="245" t="str">
        <f ca="1">IF(I55="","",IF(AND((TableOfContents!O55=TableOfContents!S55),(TableOfContents!P55=TableOfContents!T55)),"yes","NO"))</f>
        <v/>
      </c>
      <c r="P55" s="245"/>
      <c r="Q55" s="245" t="str">
        <f ca="1">IF(I55="","",IF(ProjectRecords!I51="","NO","yes"))</f>
        <v/>
      </c>
      <c r="R55" s="252" t="str">
        <f ca="1">IF(I55="","",IF(LEFT(F55,1)&lt;&gt;"R","",IF(ProjectRecords!Z51="","NO","yes")))</f>
        <v/>
      </c>
      <c r="S55" s="153"/>
      <c r="T55" s="153"/>
      <c r="U55" s="245" t="str">
        <f t="shared" ca="1" si="4"/>
        <v/>
      </c>
      <c r="V55" s="245" t="str">
        <f ca="1">IF(I55="","",LEFT(ProjectRecords!H51&amp;"NO",3))</f>
        <v/>
      </c>
      <c r="W55" s="247"/>
      <c r="X55" s="254" t="str">
        <f ca="1" xml:space="preserve"> IF(  (NOT(ISERROR(SEARCH("230",ProjectRecords!H51)))*1 + NOT(ISERROR(SEARCH("231",ProjectRecords!H51))))*1 +  (NOT(ISERROR(SEARCH("232",ProjectRecords!H51)))*1 + NOT(ISERROR(SEARCH("233",ProjectRecords!H51))))*1&gt;0, "NO","")</f>
        <v/>
      </c>
      <c r="Y55" s="247"/>
      <c r="Z55" s="243"/>
      <c r="AA55" s="243"/>
      <c r="AB55" s="245" t="str">
        <f t="shared" ca="1" si="5"/>
        <v/>
      </c>
      <c r="AC55" s="245" t="str">
        <f ca="1">IF(I55="","",LEFT(ProjectRecords!F51&amp;"NO",4))</f>
        <v/>
      </c>
      <c r="AD55" s="253"/>
      <c r="AE55" s="243"/>
      <c r="AF55" s="243"/>
      <c r="AG55" s="243"/>
      <c r="AH55" s="243"/>
      <c r="AI55" s="243"/>
      <c r="AJ55" s="243"/>
      <c r="AK55" s="243"/>
    </row>
    <row r="56" spans="1:37" x14ac:dyDescent="0.25">
      <c r="A56" s="6">
        <v>1</v>
      </c>
      <c r="D56" s="244" t="str">
        <f ca="1">IF(I56="","",ProjectRecords!C52&amp;"")</f>
        <v/>
      </c>
      <c r="E56" s="245" t="str">
        <f t="shared" ca="1" si="3"/>
        <v/>
      </c>
      <c r="F56" s="245" t="str">
        <f ca="1">ProjectRecords!D52&amp;""</f>
        <v/>
      </c>
      <c r="G56" s="245" t="str">
        <f t="shared" ca="1" si="1"/>
        <v/>
      </c>
      <c r="H56" s="245" t="str">
        <f ca="1">IF(I56="","",IF(OR(AND(F56="",I56&lt;&gt;""),AND(ROW(I56)&lt;&gt;7,NOT(ISERROR(VLOOKUP(F56,F$7:F55,1,0))))),"NO","yes"))</f>
        <v/>
      </c>
      <c r="I56" s="234" t="str">
        <f ca="1">ProjectRecords!E52&amp;""</f>
        <v/>
      </c>
      <c r="J56" s="245" t="str">
        <f ca="1">IF(OR((NOT(ISERROR(SEARCH("Program Development",I56)))*100+(LEFT(ProjectRecords!H52,3)="180")*10+(LEFT(ProjectRecords!D52,1)="M")*1)=111,(NOT(ISERROR(SEARCH("Program Development",I56)))*100+(LEFT(ProjectRecords!H52,3)="180")*10+(LEFT(ProjectRecords!D52,1)="M")*1)&lt;=1),"","NO")</f>
        <v/>
      </c>
      <c r="K56" s="234" t="str">
        <f ca="1">SUBSTITUTE(SUBSTITUTE(SUBSTITUTE(ProjectRecords!L52&amp;"; "&amp;ProjectRecords!N52&amp;"; "&amp;ProjectRecords!P52&amp;"; "&amp;ProjectRecords!R52&amp;"~","; ; ",""),"; ~",""),"~","")</f>
        <v/>
      </c>
      <c r="L56" s="248">
        <f ca="1">IF(LEFT(ProjectRecords!D52,1)="m",IF(L55=1,0,1),0)</f>
        <v>0</v>
      </c>
      <c r="M56" s="246" t="str">
        <f ca="1">IF(L56=0,"",ProjectRecords!L52)</f>
        <v/>
      </c>
      <c r="N56" s="245" t="str">
        <f ca="1">IF(ISERROR(SEARCH(",",ProjectRecords!L52&amp;ProjectRecords!N52&amp;ProjectRecords!P52&amp;ProjectRecords!R52)),"","check")</f>
        <v/>
      </c>
      <c r="O56" s="245" t="str">
        <f ca="1">IF(I56="","",IF(AND((TableOfContents!O56=TableOfContents!S56),(TableOfContents!P56=TableOfContents!T56)),"yes","NO"))</f>
        <v/>
      </c>
      <c r="P56" s="245"/>
      <c r="Q56" s="245" t="str">
        <f ca="1">IF(I56="","",IF(ProjectRecords!I52="","NO","yes"))</f>
        <v/>
      </c>
      <c r="R56" s="252" t="str">
        <f ca="1">IF(I56="","",IF(LEFT(F56,1)&lt;&gt;"R","",IF(ProjectRecords!Z52="","NO","yes")))</f>
        <v/>
      </c>
      <c r="S56" s="153"/>
      <c r="T56" s="153"/>
      <c r="U56" s="245" t="str">
        <f t="shared" ca="1" si="4"/>
        <v/>
      </c>
      <c r="V56" s="245" t="str">
        <f ca="1">IF(I56="","",LEFT(ProjectRecords!H52&amp;"NO",3))</f>
        <v/>
      </c>
      <c r="W56" s="247"/>
      <c r="X56" s="254" t="str">
        <f ca="1" xml:space="preserve"> IF(  (NOT(ISERROR(SEARCH("230",ProjectRecords!H52)))*1 + NOT(ISERROR(SEARCH("231",ProjectRecords!H52))))*1 +  (NOT(ISERROR(SEARCH("232",ProjectRecords!H52)))*1 + NOT(ISERROR(SEARCH("233",ProjectRecords!H52))))*1&gt;0, "NO","")</f>
        <v/>
      </c>
      <c r="Y56" s="247"/>
      <c r="Z56" s="243"/>
      <c r="AA56" s="243"/>
      <c r="AB56" s="245" t="str">
        <f t="shared" ca="1" si="5"/>
        <v/>
      </c>
      <c r="AC56" s="245" t="str">
        <f ca="1">IF(I56="","",LEFT(ProjectRecords!F52&amp;"NO",4))</f>
        <v/>
      </c>
      <c r="AD56" s="253"/>
      <c r="AE56" s="243"/>
      <c r="AF56" s="243"/>
      <c r="AG56" s="243"/>
      <c r="AH56" s="243"/>
      <c r="AI56" s="243"/>
      <c r="AJ56" s="243"/>
      <c r="AK56" s="243"/>
    </row>
    <row r="57" spans="1:37" x14ac:dyDescent="0.25">
      <c r="A57" s="6">
        <v>1</v>
      </c>
      <c r="D57" s="244" t="str">
        <f>IF(I57="","",ProjectRecords!C53&amp;"")</f>
        <v/>
      </c>
      <c r="E57" s="245" t="str">
        <f t="shared" si="3"/>
        <v/>
      </c>
      <c r="F57" s="245" t="str">
        <f>ProjectRecords!D53&amp;""</f>
        <v/>
      </c>
      <c r="G57" s="245" t="str">
        <f t="shared" si="1"/>
        <v/>
      </c>
      <c r="H57" s="245" t="str">
        <f>IF(I57="","",IF(OR(AND(F57="",I57&lt;&gt;""),AND(ROW(I57)&lt;&gt;7,NOT(ISERROR(VLOOKUP(F57,F$7:F56,1,0))))),"NO","yes"))</f>
        <v/>
      </c>
      <c r="I57" s="234" t="str">
        <f>ProjectRecords!E53&amp;""</f>
        <v/>
      </c>
      <c r="J57" s="245" t="str">
        <f>IF(OR((NOT(ISERROR(SEARCH("Program Development",I57)))*100+(LEFT(ProjectRecords!H53,3)="180")*10+(LEFT(ProjectRecords!D53,1)="M")*1)=111,(NOT(ISERROR(SEARCH("Program Development",I57)))*100+(LEFT(ProjectRecords!H53,3)="180")*10+(LEFT(ProjectRecords!D53,1)="M")*1)&lt;=1),"","NO")</f>
        <v/>
      </c>
      <c r="K57" s="234" t="str">
        <f>SUBSTITUTE(SUBSTITUTE(SUBSTITUTE(ProjectRecords!L53&amp;"; "&amp;ProjectRecords!N53&amp;"; "&amp;ProjectRecords!P53&amp;"; "&amp;ProjectRecords!R53&amp;"~","; ; ",""),"; ~",""),"~","")</f>
        <v/>
      </c>
      <c r="L57" s="248">
        <f>IF(LEFT(ProjectRecords!D53,1)="m",IF(L56=1,0,1),0)</f>
        <v>0</v>
      </c>
      <c r="M57" s="246" t="str">
        <f>IF(L57=0,"",ProjectRecords!L53)</f>
        <v/>
      </c>
      <c r="N57" s="245" t="str">
        <f>IF(ISERROR(SEARCH(",",ProjectRecords!L53&amp;ProjectRecords!N53&amp;ProjectRecords!P53&amp;ProjectRecords!R53)),"","check")</f>
        <v/>
      </c>
      <c r="O57" s="245" t="str">
        <f>IF(I57="","",IF(AND((TableOfContents!O57=TableOfContents!S57),(TableOfContents!P57=TableOfContents!T57)),"yes","NO"))</f>
        <v/>
      </c>
      <c r="P57" s="245"/>
      <c r="Q57" s="245" t="str">
        <f>IF(I57="","",IF(ProjectRecords!I53="","NO","yes"))</f>
        <v/>
      </c>
      <c r="R57" s="252" t="str">
        <f>IF(I57="","",IF(LEFT(F57,1)&lt;&gt;"R","",IF(ProjectRecords!Z53="","NO","yes")))</f>
        <v/>
      </c>
      <c r="S57" s="153"/>
      <c r="T57" s="153"/>
      <c r="U57" s="245" t="str">
        <f t="shared" si="4"/>
        <v/>
      </c>
      <c r="V57" s="245" t="str">
        <f>IF(I57="","",LEFT(ProjectRecords!H53&amp;"NO",3))</f>
        <v/>
      </c>
      <c r="W57" s="253"/>
      <c r="X57" s="253"/>
      <c r="Y57" s="253"/>
      <c r="Z57" s="243"/>
      <c r="AA57" s="243"/>
      <c r="AB57" s="245" t="str">
        <f t="shared" si="5"/>
        <v/>
      </c>
      <c r="AC57" s="245" t="str">
        <f>IF(I57="","",LEFT(ProjectRecords!F53&amp;"NO",4))</f>
        <v/>
      </c>
      <c r="AD57" s="253"/>
      <c r="AE57" s="243"/>
      <c r="AF57" s="243"/>
      <c r="AG57" s="243"/>
      <c r="AH57" s="243"/>
      <c r="AI57" s="243"/>
      <c r="AJ57" s="243"/>
      <c r="AK57" s="243"/>
    </row>
    <row r="58" spans="1:37" x14ac:dyDescent="0.25">
      <c r="A58" s="6">
        <v>1</v>
      </c>
      <c r="D58" s="244" t="str">
        <f>IF(I58="","",ProjectRecords!C54&amp;"")</f>
        <v/>
      </c>
      <c r="E58" s="245" t="str">
        <f t="shared" si="3"/>
        <v/>
      </c>
      <c r="F58" s="245" t="str">
        <f>ProjectRecords!D54&amp;""</f>
        <v/>
      </c>
      <c r="G58" s="245" t="str">
        <f t="shared" si="1"/>
        <v/>
      </c>
      <c r="H58" s="245" t="str">
        <f>IF(I58="","",IF(OR(AND(F58="",I58&lt;&gt;""),AND(ROW(I58)&lt;&gt;7,NOT(ISERROR(VLOOKUP(F58,F$7:F57,1,0))))),"NO","yes"))</f>
        <v/>
      </c>
      <c r="I58" s="234" t="str">
        <f>ProjectRecords!E54&amp;""</f>
        <v/>
      </c>
      <c r="J58" s="245" t="str">
        <f>IF(OR((NOT(ISERROR(SEARCH("Program Development",I58)))*100+(LEFT(ProjectRecords!H54,3)="180")*10+(LEFT(ProjectRecords!D54,1)="M")*1)=111,(NOT(ISERROR(SEARCH("Program Development",I58)))*100+(LEFT(ProjectRecords!H54,3)="180")*10+(LEFT(ProjectRecords!D54,1)="M")*1)&lt;=1),"","NO")</f>
        <v/>
      </c>
      <c r="K58" s="234" t="str">
        <f>SUBSTITUTE(SUBSTITUTE(SUBSTITUTE(ProjectRecords!L54&amp;"; "&amp;ProjectRecords!N54&amp;"; "&amp;ProjectRecords!P54&amp;"; "&amp;ProjectRecords!R54&amp;"~","; ; ",""),"; ~",""),"~","")</f>
        <v/>
      </c>
      <c r="L58" s="248">
        <f>IF(LEFT(ProjectRecords!D54,1)="m",IF(L57=1,0,1),0)</f>
        <v>0</v>
      </c>
      <c r="M58" s="246" t="str">
        <f>IF(L58=0,"",ProjectRecords!L54)</f>
        <v/>
      </c>
      <c r="N58" s="245" t="str">
        <f>IF(ISERROR(SEARCH(",",ProjectRecords!L54&amp;ProjectRecords!N54&amp;ProjectRecords!P54&amp;ProjectRecords!R54)),"","check")</f>
        <v/>
      </c>
      <c r="O58" s="245" t="str">
        <f>IF(I58="","",IF(AND((TableOfContents!O58=TableOfContents!S58),(TableOfContents!P58=TableOfContents!T58)),"yes","NO"))</f>
        <v/>
      </c>
      <c r="P58" s="245"/>
      <c r="Q58" s="245" t="str">
        <f>IF(I58="","",IF(ProjectRecords!I54="","NO","yes"))</f>
        <v/>
      </c>
      <c r="R58" s="252" t="str">
        <f>IF(I58="","",IF(LEFT(F58,1)&lt;&gt;"R","",IF(ProjectRecords!Z54="","NO","yes")))</f>
        <v/>
      </c>
      <c r="S58" s="153"/>
      <c r="T58" s="153"/>
      <c r="U58" s="245" t="str">
        <f t="shared" si="4"/>
        <v/>
      </c>
      <c r="V58" s="245" t="str">
        <f>IF(I58="","",LEFT(ProjectRecords!H54&amp;"NO",3))</f>
        <v/>
      </c>
      <c r="W58" s="253"/>
      <c r="X58" s="253"/>
      <c r="Y58" s="253"/>
      <c r="Z58" s="243"/>
      <c r="AA58" s="243"/>
      <c r="AB58" s="245" t="str">
        <f t="shared" si="5"/>
        <v/>
      </c>
      <c r="AC58" s="245" t="str">
        <f>IF(I58="","",LEFT(ProjectRecords!F54&amp;"NO",4))</f>
        <v/>
      </c>
      <c r="AD58" s="253"/>
      <c r="AE58" s="243"/>
      <c r="AF58" s="243"/>
      <c r="AG58" s="243"/>
      <c r="AH58" s="243"/>
      <c r="AI58" s="243"/>
      <c r="AJ58" s="243"/>
      <c r="AK58" s="243"/>
    </row>
    <row r="59" spans="1:37" x14ac:dyDescent="0.25">
      <c r="A59" s="6">
        <v>1</v>
      </c>
      <c r="D59" s="244" t="str">
        <f>IF(I59="","",ProjectRecords!C55&amp;"")</f>
        <v/>
      </c>
      <c r="E59" s="245" t="str">
        <f t="shared" si="3"/>
        <v/>
      </c>
      <c r="F59" s="245" t="str">
        <f>ProjectRecords!D55&amp;""</f>
        <v/>
      </c>
      <c r="G59" s="245" t="str">
        <f t="shared" si="1"/>
        <v/>
      </c>
      <c r="H59" s="245" t="str">
        <f>IF(I59="","",IF(OR(AND(F59="",I59&lt;&gt;""),AND(ROW(I59)&lt;&gt;7,NOT(ISERROR(VLOOKUP(F59,F$7:F58,1,0))))),"NO","yes"))</f>
        <v/>
      </c>
      <c r="I59" s="234" t="str">
        <f>ProjectRecords!E55&amp;""</f>
        <v/>
      </c>
      <c r="J59" s="245" t="str">
        <f>IF(OR((NOT(ISERROR(SEARCH("Program Development",I59)))*100+(LEFT(ProjectRecords!H55,3)="180")*10+(LEFT(ProjectRecords!D55,1)="M")*1)=111,(NOT(ISERROR(SEARCH("Program Development",I59)))*100+(LEFT(ProjectRecords!H55,3)="180")*10+(LEFT(ProjectRecords!D55,1)="M")*1)&lt;=1),"","NO")</f>
        <v/>
      </c>
      <c r="K59" s="234" t="str">
        <f>SUBSTITUTE(SUBSTITUTE(SUBSTITUTE(ProjectRecords!L55&amp;"; "&amp;ProjectRecords!N55&amp;"; "&amp;ProjectRecords!P55&amp;"; "&amp;ProjectRecords!R55&amp;"~","; ; ",""),"; ~",""),"~","")</f>
        <v/>
      </c>
      <c r="L59" s="248">
        <f>IF(LEFT(ProjectRecords!D55,1)="m",IF(L58=1,0,1),0)</f>
        <v>0</v>
      </c>
      <c r="M59" s="246" t="str">
        <f>IF(L59=0,"",ProjectRecords!L55)</f>
        <v/>
      </c>
      <c r="N59" s="245" t="str">
        <f>IF(ISERROR(SEARCH(",",ProjectRecords!L55&amp;ProjectRecords!N55&amp;ProjectRecords!P55&amp;ProjectRecords!R55)),"","check")</f>
        <v/>
      </c>
      <c r="O59" s="245" t="str">
        <f>IF(I59="","",IF(AND((TableOfContents!O59=TableOfContents!S59),(TableOfContents!P59=TableOfContents!T59)),"yes","NO"))</f>
        <v/>
      </c>
      <c r="P59" s="245"/>
      <c r="Q59" s="245" t="str">
        <f>IF(I59="","",IF(ProjectRecords!I55="","NO","yes"))</f>
        <v/>
      </c>
      <c r="R59" s="252" t="str">
        <f>IF(I59="","",IF(LEFT(F59,1)&lt;&gt;"R","",IF(ProjectRecords!Z55="","NO","yes")))</f>
        <v/>
      </c>
      <c r="S59" s="153"/>
      <c r="T59" s="153"/>
      <c r="U59" s="245" t="str">
        <f t="shared" si="4"/>
        <v/>
      </c>
      <c r="V59" s="245" t="str">
        <f>IF(I59="","",LEFT(ProjectRecords!H55&amp;"NO",3))</f>
        <v/>
      </c>
      <c r="W59" s="253"/>
      <c r="X59" s="253"/>
      <c r="Y59" s="253"/>
      <c r="Z59" s="243"/>
      <c r="AA59" s="243"/>
      <c r="AB59" s="245" t="str">
        <f t="shared" si="5"/>
        <v/>
      </c>
      <c r="AC59" s="245" t="str">
        <f>IF(I59="","",LEFT(ProjectRecords!F55&amp;"NO",4))</f>
        <v/>
      </c>
      <c r="AD59" s="253"/>
      <c r="AE59" s="243"/>
      <c r="AF59" s="243"/>
      <c r="AG59" s="243"/>
      <c r="AH59" s="243"/>
      <c r="AI59" s="243"/>
      <c r="AJ59" s="243"/>
      <c r="AK59" s="243"/>
    </row>
    <row r="60" spans="1:37" x14ac:dyDescent="0.25">
      <c r="A60" s="6">
        <v>1</v>
      </c>
      <c r="D60" s="244" t="str">
        <f>IF(I60="","",ProjectRecords!C56&amp;"")</f>
        <v/>
      </c>
      <c r="E60" s="245" t="str">
        <f t="shared" si="3"/>
        <v/>
      </c>
      <c r="F60" s="245" t="str">
        <f>ProjectRecords!D56&amp;""</f>
        <v/>
      </c>
      <c r="G60" s="245" t="str">
        <f t="shared" si="1"/>
        <v/>
      </c>
      <c r="H60" s="245" t="str">
        <f>IF(I60="","",IF(OR(AND(F60="",I60&lt;&gt;""),AND(ROW(I60)&lt;&gt;7,NOT(ISERROR(VLOOKUP(F60,F$7:F59,1,0))))),"NO","yes"))</f>
        <v/>
      </c>
      <c r="I60" s="234" t="str">
        <f>ProjectRecords!E56&amp;""</f>
        <v/>
      </c>
      <c r="J60" s="245" t="str">
        <f>IF(OR((NOT(ISERROR(SEARCH("Program Development",I60)))*100+(LEFT(ProjectRecords!H56,3)="180")*10+(LEFT(ProjectRecords!D56,1)="M")*1)=111,(NOT(ISERROR(SEARCH("Program Development",I60)))*100+(LEFT(ProjectRecords!H56,3)="180")*10+(LEFT(ProjectRecords!D56,1)="M")*1)&lt;=1),"","NO")</f>
        <v/>
      </c>
      <c r="K60" s="234" t="str">
        <f>SUBSTITUTE(SUBSTITUTE(SUBSTITUTE(ProjectRecords!L56&amp;"; "&amp;ProjectRecords!N56&amp;"; "&amp;ProjectRecords!P56&amp;"; "&amp;ProjectRecords!R56&amp;"~","; ; ",""),"; ~",""),"~","")</f>
        <v/>
      </c>
      <c r="L60" s="248">
        <f>IF(LEFT(ProjectRecords!D56,1)="m",IF(L59=1,0,1),0)</f>
        <v>0</v>
      </c>
      <c r="M60" s="246" t="str">
        <f>IF(L60=0,"",ProjectRecords!L56)</f>
        <v/>
      </c>
      <c r="N60" s="245" t="str">
        <f>IF(ISERROR(SEARCH(",",ProjectRecords!L56&amp;ProjectRecords!N56&amp;ProjectRecords!P56&amp;ProjectRecords!R56)),"","check")</f>
        <v/>
      </c>
      <c r="O60" s="245" t="str">
        <f>IF(I60="","",IF(AND((TableOfContents!O60=TableOfContents!S60),(TableOfContents!P60=TableOfContents!T60)),"yes","NO"))</f>
        <v/>
      </c>
      <c r="P60" s="245"/>
      <c r="Q60" s="245" t="str">
        <f>IF(I60="","",IF(ProjectRecords!I56="","NO","yes"))</f>
        <v/>
      </c>
      <c r="R60" s="252" t="str">
        <f>IF(I60="","",IF(LEFT(F60,1)&lt;&gt;"R","",IF(ProjectRecords!Z56="","NO","yes")))</f>
        <v/>
      </c>
      <c r="S60" s="153"/>
      <c r="T60" s="153"/>
      <c r="U60" s="245" t="str">
        <f t="shared" si="4"/>
        <v/>
      </c>
      <c r="V60" s="245" t="str">
        <f>IF(I60="","",LEFT(ProjectRecords!H56&amp;"NO",3))</f>
        <v/>
      </c>
      <c r="W60" s="253"/>
      <c r="X60" s="253"/>
      <c r="Y60" s="253"/>
      <c r="Z60" s="243"/>
      <c r="AA60" s="243"/>
      <c r="AB60" s="245" t="str">
        <f t="shared" si="5"/>
        <v/>
      </c>
      <c r="AC60" s="245" t="str">
        <f>IF(I60="","",LEFT(ProjectRecords!F56&amp;"NO",4))</f>
        <v/>
      </c>
      <c r="AD60" s="253"/>
      <c r="AE60" s="243"/>
      <c r="AF60" s="243"/>
      <c r="AG60" s="243"/>
      <c r="AH60" s="243"/>
      <c r="AI60" s="243"/>
      <c r="AJ60" s="243"/>
      <c r="AK60" s="243"/>
    </row>
    <row r="61" spans="1:37" x14ac:dyDescent="0.25">
      <c r="A61" s="6">
        <v>1</v>
      </c>
      <c r="D61" s="244" t="str">
        <f>IF(I61="","",ProjectRecords!C57&amp;"")</f>
        <v/>
      </c>
      <c r="E61" s="245" t="str">
        <f t="shared" si="3"/>
        <v/>
      </c>
      <c r="F61" s="245" t="str">
        <f>ProjectRecords!D57&amp;""</f>
        <v/>
      </c>
      <c r="G61" s="245" t="str">
        <f t="shared" si="1"/>
        <v/>
      </c>
      <c r="H61" s="245" t="str">
        <f>IF(I61="","",IF(OR(AND(F61="",I61&lt;&gt;""),AND(ROW(I61)&lt;&gt;7,NOT(ISERROR(VLOOKUP(F61,F$7:F60,1,0))))),"NO","yes"))</f>
        <v/>
      </c>
      <c r="I61" s="234" t="str">
        <f>ProjectRecords!E57&amp;""</f>
        <v/>
      </c>
      <c r="J61" s="245" t="str">
        <f>IF(OR((NOT(ISERROR(SEARCH("Program Development",I61)))*100+(LEFT(ProjectRecords!H57,3)="180")*10+(LEFT(ProjectRecords!D57,1)="M")*1)=111,(NOT(ISERROR(SEARCH("Program Development",I61)))*100+(LEFT(ProjectRecords!H57,3)="180")*10+(LEFT(ProjectRecords!D57,1)="M")*1)&lt;=1),"","NO")</f>
        <v/>
      </c>
      <c r="K61" s="234" t="str">
        <f>SUBSTITUTE(SUBSTITUTE(SUBSTITUTE(ProjectRecords!L57&amp;"; "&amp;ProjectRecords!N57&amp;"; "&amp;ProjectRecords!P57&amp;"; "&amp;ProjectRecords!R57&amp;"~","; ; ",""),"; ~",""),"~","")</f>
        <v/>
      </c>
      <c r="L61" s="248">
        <f>IF(LEFT(ProjectRecords!D57,1)="m",IF(L60=1,0,1),0)</f>
        <v>0</v>
      </c>
      <c r="M61" s="246" t="str">
        <f>IF(L61=0,"",ProjectRecords!L57)</f>
        <v/>
      </c>
      <c r="N61" s="245" t="str">
        <f>IF(ISERROR(SEARCH(",",ProjectRecords!L57&amp;ProjectRecords!N57&amp;ProjectRecords!P57&amp;ProjectRecords!R57)),"","check")</f>
        <v/>
      </c>
      <c r="O61" s="245" t="str">
        <f>IF(I61="","",IF(AND((TableOfContents!O61=TableOfContents!S61),(TableOfContents!P61=TableOfContents!T61)),"yes","NO"))</f>
        <v/>
      </c>
      <c r="P61" s="245"/>
      <c r="Q61" s="245" t="str">
        <f>IF(I61="","",IF(ProjectRecords!I57="","NO","yes"))</f>
        <v/>
      </c>
      <c r="R61" s="252" t="str">
        <f>IF(I61="","",IF(LEFT(F61,1)&lt;&gt;"R","",IF(ProjectRecords!Z57="","NO","yes")))</f>
        <v/>
      </c>
      <c r="S61" s="153"/>
      <c r="T61" s="153"/>
      <c r="U61" s="245" t="str">
        <f t="shared" si="4"/>
        <v/>
      </c>
      <c r="V61" s="245" t="str">
        <f>IF(I61="","",LEFT(ProjectRecords!H57&amp;"NO",3))</f>
        <v/>
      </c>
      <c r="W61" s="253"/>
      <c r="X61" s="253"/>
      <c r="Y61" s="253"/>
      <c r="Z61" s="243"/>
      <c r="AA61" s="243"/>
      <c r="AB61" s="245" t="str">
        <f t="shared" si="5"/>
        <v/>
      </c>
      <c r="AC61" s="245" t="str">
        <f>IF(I61="","",LEFT(ProjectRecords!F57&amp;"NO",4))</f>
        <v/>
      </c>
      <c r="AD61" s="253"/>
      <c r="AE61" s="243"/>
      <c r="AF61" s="243"/>
      <c r="AG61" s="243"/>
      <c r="AH61" s="243"/>
      <c r="AI61" s="243"/>
      <c r="AJ61" s="243"/>
      <c r="AK61" s="243"/>
    </row>
    <row r="62" spans="1:37" x14ac:dyDescent="0.25">
      <c r="A62" s="6">
        <v>1</v>
      </c>
      <c r="D62" s="244" t="str">
        <f>IF(I62="","",ProjectRecords!C58&amp;"")</f>
        <v/>
      </c>
      <c r="E62" s="245" t="str">
        <f t="shared" si="3"/>
        <v/>
      </c>
      <c r="F62" s="245" t="str">
        <f>ProjectRecords!D58&amp;""</f>
        <v/>
      </c>
      <c r="G62" s="245" t="str">
        <f t="shared" si="1"/>
        <v/>
      </c>
      <c r="H62" s="245" t="str">
        <f>IF(I62="","",IF(OR(AND(F62="",I62&lt;&gt;""),AND(ROW(I62)&lt;&gt;7,NOT(ISERROR(VLOOKUP(F62,F$7:F61,1,0))))),"NO","yes"))</f>
        <v/>
      </c>
      <c r="I62" s="234" t="str">
        <f>ProjectRecords!E58&amp;""</f>
        <v/>
      </c>
      <c r="J62" s="245" t="str">
        <f>IF(OR((NOT(ISERROR(SEARCH("Program Development",I62)))*100+(LEFT(ProjectRecords!H58,3)="180")*10+(LEFT(ProjectRecords!D58,1)="M")*1)=111,(NOT(ISERROR(SEARCH("Program Development",I62)))*100+(LEFT(ProjectRecords!H58,3)="180")*10+(LEFT(ProjectRecords!D58,1)="M")*1)&lt;=1),"","NO")</f>
        <v/>
      </c>
      <c r="K62" s="234" t="str">
        <f>SUBSTITUTE(SUBSTITUTE(SUBSTITUTE(ProjectRecords!L58&amp;"; "&amp;ProjectRecords!N58&amp;"; "&amp;ProjectRecords!P58&amp;"; "&amp;ProjectRecords!R58&amp;"~","; ; ",""),"; ~",""),"~","")</f>
        <v/>
      </c>
      <c r="L62" s="248">
        <f>IF(LEFT(ProjectRecords!D58,1)="m",IF(L61=1,0,1),0)</f>
        <v>0</v>
      </c>
      <c r="M62" s="246" t="str">
        <f>IF(L62=0,"",ProjectRecords!L58)</f>
        <v/>
      </c>
      <c r="N62" s="245" t="str">
        <f>IF(ISERROR(SEARCH(",",ProjectRecords!L58&amp;ProjectRecords!N58&amp;ProjectRecords!P58&amp;ProjectRecords!R58)),"","check")</f>
        <v/>
      </c>
      <c r="O62" s="245" t="str">
        <f>IF(I62="","",IF(AND((TableOfContents!O62=TableOfContents!S62),(TableOfContents!P62=TableOfContents!T62)),"yes","NO"))</f>
        <v/>
      </c>
      <c r="P62" s="245"/>
      <c r="Q62" s="245" t="str">
        <f>IF(I62="","",IF(ProjectRecords!I58="","NO","yes"))</f>
        <v/>
      </c>
      <c r="R62" s="252" t="str">
        <f>IF(I62="","",IF(LEFT(F62,1)&lt;&gt;"R","",IF(ProjectRecords!Z58="","NO","yes")))</f>
        <v/>
      </c>
      <c r="S62" s="153"/>
      <c r="T62" s="153"/>
      <c r="U62" s="245" t="str">
        <f t="shared" si="4"/>
        <v/>
      </c>
      <c r="V62" s="245" t="str">
        <f>IF(I62="","",LEFT(ProjectRecords!H58&amp;"NO",3))</f>
        <v/>
      </c>
      <c r="W62" s="253"/>
      <c r="X62" s="253"/>
      <c r="Y62" s="253"/>
      <c r="Z62" s="243"/>
      <c r="AA62" s="243"/>
      <c r="AB62" s="245" t="str">
        <f t="shared" si="5"/>
        <v/>
      </c>
      <c r="AC62" s="245" t="str">
        <f>IF(I62="","",LEFT(ProjectRecords!F58&amp;"NO",4))</f>
        <v/>
      </c>
      <c r="AD62" s="253"/>
      <c r="AE62" s="243"/>
      <c r="AF62" s="243"/>
      <c r="AG62" s="243"/>
      <c r="AH62" s="243"/>
      <c r="AI62" s="243"/>
      <c r="AJ62" s="243"/>
      <c r="AK62" s="243"/>
    </row>
    <row r="63" spans="1:37" x14ac:dyDescent="0.25">
      <c r="A63" s="6">
        <v>1</v>
      </c>
      <c r="D63" s="244" t="str">
        <f>IF(I63="","",ProjectRecords!C59&amp;"")</f>
        <v/>
      </c>
      <c r="E63" s="245" t="str">
        <f t="shared" si="3"/>
        <v/>
      </c>
      <c r="F63" s="245" t="str">
        <f>ProjectRecords!D59&amp;""</f>
        <v/>
      </c>
      <c r="G63" s="245" t="str">
        <f t="shared" si="1"/>
        <v/>
      </c>
      <c r="H63" s="245" t="str">
        <f>IF(I63="","",IF(OR(AND(F63="",I63&lt;&gt;""),AND(ROW(I63)&lt;&gt;7,NOT(ISERROR(VLOOKUP(F63,F$7:F62,1,0))))),"NO","yes"))</f>
        <v/>
      </c>
      <c r="I63" s="234" t="str">
        <f>ProjectRecords!E59&amp;""</f>
        <v/>
      </c>
      <c r="J63" s="245" t="str">
        <f>IF(OR((NOT(ISERROR(SEARCH("Program Development",I63)))*100+(LEFT(ProjectRecords!H59,3)="180")*10+(LEFT(ProjectRecords!D59,1)="M")*1)=111,(NOT(ISERROR(SEARCH("Program Development",I63)))*100+(LEFT(ProjectRecords!H59,3)="180")*10+(LEFT(ProjectRecords!D59,1)="M")*1)&lt;=1),"","NO")</f>
        <v/>
      </c>
      <c r="K63" s="234" t="str">
        <f>SUBSTITUTE(SUBSTITUTE(SUBSTITUTE(ProjectRecords!L59&amp;"; "&amp;ProjectRecords!N59&amp;"; "&amp;ProjectRecords!P59&amp;"; "&amp;ProjectRecords!R59&amp;"~","; ; ",""),"; ~",""),"~","")</f>
        <v/>
      </c>
      <c r="L63" s="248">
        <f>IF(LEFT(ProjectRecords!D59,1)="m",IF(L62=1,0,1),0)</f>
        <v>0</v>
      </c>
      <c r="M63" s="246" t="str">
        <f>IF(L63=0,"",ProjectRecords!L59)</f>
        <v/>
      </c>
      <c r="N63" s="245" t="str">
        <f>IF(ISERROR(SEARCH(",",ProjectRecords!L59&amp;ProjectRecords!N59&amp;ProjectRecords!P59&amp;ProjectRecords!R59)),"","check")</f>
        <v/>
      </c>
      <c r="O63" s="245" t="str">
        <f>IF(I63="","",IF(AND((TableOfContents!O63=TableOfContents!S63),(TableOfContents!P63=TableOfContents!T63)),"yes","NO"))</f>
        <v/>
      </c>
      <c r="P63" s="245"/>
      <c r="Q63" s="245" t="str">
        <f>IF(I63="","",IF(ProjectRecords!I59="","NO","yes"))</f>
        <v/>
      </c>
      <c r="R63" s="252" t="str">
        <f>IF(I63="","",IF(LEFT(F63,1)&lt;&gt;"R","",IF(ProjectRecords!Z59="","NO","yes")))</f>
        <v/>
      </c>
      <c r="S63" s="153"/>
      <c r="T63" s="153"/>
      <c r="U63" s="245" t="str">
        <f t="shared" si="4"/>
        <v/>
      </c>
      <c r="V63" s="245" t="str">
        <f>IF(I63="","",LEFT(ProjectRecords!H59&amp;"NO",3))</f>
        <v/>
      </c>
      <c r="W63" s="253"/>
      <c r="X63" s="253"/>
      <c r="Y63" s="253"/>
      <c r="Z63" s="243"/>
      <c r="AA63" s="243"/>
      <c r="AB63" s="245" t="str">
        <f t="shared" si="5"/>
        <v/>
      </c>
      <c r="AC63" s="245" t="str">
        <f>IF(I63="","",LEFT(ProjectRecords!F59&amp;"NO",4))</f>
        <v/>
      </c>
      <c r="AD63" s="253"/>
      <c r="AE63" s="243"/>
      <c r="AF63" s="243"/>
      <c r="AG63" s="243"/>
      <c r="AH63" s="243"/>
      <c r="AI63" s="243"/>
      <c r="AJ63" s="243"/>
      <c r="AK63" s="243"/>
    </row>
    <row r="64" spans="1:37" x14ac:dyDescent="0.25">
      <c r="A64" s="6">
        <v>1</v>
      </c>
      <c r="D64" s="244" t="str">
        <f>IF(I64="","",ProjectRecords!C60&amp;"")</f>
        <v/>
      </c>
      <c r="E64" s="245" t="str">
        <f t="shared" si="3"/>
        <v/>
      </c>
      <c r="F64" s="245" t="str">
        <f>ProjectRecords!D60&amp;""</f>
        <v/>
      </c>
      <c r="G64" s="245" t="str">
        <f t="shared" si="1"/>
        <v/>
      </c>
      <c r="H64" s="245" t="str">
        <f>IF(I64="","",IF(OR(AND(F64="",I64&lt;&gt;""),AND(ROW(I64)&lt;&gt;7,NOT(ISERROR(VLOOKUP(F64,F$7:F63,1,0))))),"NO","yes"))</f>
        <v/>
      </c>
      <c r="I64" s="234" t="str">
        <f>ProjectRecords!E60&amp;""</f>
        <v/>
      </c>
      <c r="J64" s="245" t="str">
        <f>IF(OR((NOT(ISERROR(SEARCH("Program Development",I64)))*100+(LEFT(ProjectRecords!H60,3)="180")*10+(LEFT(ProjectRecords!D60,1)="M")*1)=111,(NOT(ISERROR(SEARCH("Program Development",I64)))*100+(LEFT(ProjectRecords!H60,3)="180")*10+(LEFT(ProjectRecords!D60,1)="M")*1)&lt;=1),"","NO")</f>
        <v/>
      </c>
      <c r="K64" s="234" t="str">
        <f>SUBSTITUTE(SUBSTITUTE(SUBSTITUTE(ProjectRecords!L60&amp;"; "&amp;ProjectRecords!N60&amp;"; "&amp;ProjectRecords!P60&amp;"; "&amp;ProjectRecords!R60&amp;"~","; ; ",""),"; ~",""),"~","")</f>
        <v/>
      </c>
      <c r="L64" s="248">
        <f>IF(LEFT(ProjectRecords!D60,1)="m",IF(L63=1,0,1),0)</f>
        <v>0</v>
      </c>
      <c r="M64" s="246" t="str">
        <f>IF(L64=0,"",ProjectRecords!L60)</f>
        <v/>
      </c>
      <c r="N64" s="245" t="str">
        <f>IF(ISERROR(SEARCH(",",ProjectRecords!L60&amp;ProjectRecords!N60&amp;ProjectRecords!P60&amp;ProjectRecords!R60)),"","check")</f>
        <v/>
      </c>
      <c r="O64" s="245" t="str">
        <f>IF(I64="","",IF(AND((TableOfContents!O64=TableOfContents!S64),(TableOfContents!P64=TableOfContents!T64)),"yes","NO"))</f>
        <v/>
      </c>
      <c r="P64" s="245"/>
      <c r="Q64" s="245" t="str">
        <f>IF(I64="","",IF(ProjectRecords!I60="","NO","yes"))</f>
        <v/>
      </c>
      <c r="R64" s="252" t="str">
        <f>IF(I64="","",IF(LEFT(F64,1)&lt;&gt;"R","",IF(ProjectRecords!Z60="","NO","yes")))</f>
        <v/>
      </c>
      <c r="S64" s="153"/>
      <c r="T64" s="153"/>
      <c r="U64" s="245" t="str">
        <f t="shared" si="4"/>
        <v/>
      </c>
      <c r="V64" s="245" t="str">
        <f>IF(I64="","",LEFT(ProjectRecords!H60&amp;"NO",3))</f>
        <v/>
      </c>
      <c r="W64" s="253"/>
      <c r="X64" s="253"/>
      <c r="Y64" s="253"/>
      <c r="Z64" s="243"/>
      <c r="AA64" s="243"/>
      <c r="AB64" s="245" t="str">
        <f t="shared" si="5"/>
        <v/>
      </c>
      <c r="AC64" s="245" t="str">
        <f>IF(I64="","",LEFT(ProjectRecords!F60&amp;"NO",4))</f>
        <v/>
      </c>
      <c r="AD64" s="253"/>
      <c r="AE64" s="243"/>
      <c r="AF64" s="243"/>
      <c r="AG64" s="243"/>
      <c r="AH64" s="243"/>
      <c r="AI64" s="243"/>
      <c r="AJ64" s="243"/>
      <c r="AK64" s="243"/>
    </row>
    <row r="65" spans="1:37" x14ac:dyDescent="0.25">
      <c r="A65" s="6">
        <v>1</v>
      </c>
      <c r="D65" s="244" t="str">
        <f>IF(I65="","",ProjectRecords!C61&amp;"")</f>
        <v/>
      </c>
      <c r="E65" s="245" t="str">
        <f t="shared" si="3"/>
        <v/>
      </c>
      <c r="F65" s="245" t="str">
        <f>ProjectRecords!D61&amp;""</f>
        <v/>
      </c>
      <c r="G65" s="245" t="str">
        <f t="shared" si="1"/>
        <v/>
      </c>
      <c r="H65" s="245" t="str">
        <f>IF(I65="","",IF(OR(AND(F65="",I65&lt;&gt;""),AND(ROW(I65)&lt;&gt;7,NOT(ISERROR(VLOOKUP(F65,F$7:F64,1,0))))),"NO","yes"))</f>
        <v/>
      </c>
      <c r="I65" s="234" t="str">
        <f>ProjectRecords!E61&amp;""</f>
        <v/>
      </c>
      <c r="J65" s="245" t="str">
        <f>IF(OR((NOT(ISERROR(SEARCH("Program Development",I65)))*100+(LEFT(ProjectRecords!H61,3)="180")*10+(LEFT(ProjectRecords!D61,1)="M")*1)=111,(NOT(ISERROR(SEARCH("Program Development",I65)))*100+(LEFT(ProjectRecords!H61,3)="180")*10+(LEFT(ProjectRecords!D61,1)="M")*1)&lt;=1),"","NO")</f>
        <v/>
      </c>
      <c r="K65" s="234" t="str">
        <f>SUBSTITUTE(SUBSTITUTE(SUBSTITUTE(ProjectRecords!L61&amp;"; "&amp;ProjectRecords!N61&amp;"; "&amp;ProjectRecords!P61&amp;"; "&amp;ProjectRecords!R61&amp;"~","; ; ",""),"; ~",""),"~","")</f>
        <v/>
      </c>
      <c r="L65" s="248">
        <f>IF(LEFT(ProjectRecords!D61,1)="m",IF(L64=1,0,1),0)</f>
        <v>0</v>
      </c>
      <c r="M65" s="246" t="str">
        <f>IF(L65=0,"",ProjectRecords!L61)</f>
        <v/>
      </c>
      <c r="N65" s="245" t="str">
        <f>IF(ISERROR(SEARCH(",",ProjectRecords!L61&amp;ProjectRecords!N61&amp;ProjectRecords!P61&amp;ProjectRecords!R61)),"","check")</f>
        <v/>
      </c>
      <c r="O65" s="245" t="str">
        <f>IF(I65="","",IF(AND((TableOfContents!O65=TableOfContents!S65),(TableOfContents!P65=TableOfContents!T65)),"yes","NO"))</f>
        <v/>
      </c>
      <c r="P65" s="245"/>
      <c r="Q65" s="245" t="str">
        <f>IF(I65="","",IF(ProjectRecords!I61="","NO","yes"))</f>
        <v/>
      </c>
      <c r="R65" s="252" t="str">
        <f>IF(I65="","",IF(LEFT(F65,1)&lt;&gt;"R","",IF(ProjectRecords!Z61="","NO","yes")))</f>
        <v/>
      </c>
      <c r="S65" s="153"/>
      <c r="T65" s="153"/>
      <c r="U65" s="245" t="str">
        <f t="shared" si="4"/>
        <v/>
      </c>
      <c r="V65" s="245" t="str">
        <f>IF(I65="","",LEFT(ProjectRecords!H61&amp;"NO",3))</f>
        <v/>
      </c>
      <c r="W65" s="253"/>
      <c r="X65" s="253"/>
      <c r="Y65" s="253"/>
      <c r="Z65" s="243"/>
      <c r="AA65" s="243"/>
      <c r="AB65" s="245" t="str">
        <f t="shared" si="5"/>
        <v/>
      </c>
      <c r="AC65" s="245" t="str">
        <f>IF(I65="","",LEFT(ProjectRecords!F61&amp;"NO",4))</f>
        <v/>
      </c>
      <c r="AD65" s="253"/>
      <c r="AE65" s="243"/>
      <c r="AF65" s="243"/>
      <c r="AG65" s="243"/>
      <c r="AH65" s="243"/>
      <c r="AI65" s="243"/>
      <c r="AJ65" s="243"/>
      <c r="AK65" s="243"/>
    </row>
    <row r="66" spans="1:37" x14ac:dyDescent="0.25">
      <c r="A66" s="6">
        <v>1</v>
      </c>
      <c r="D66" s="244" t="str">
        <f>IF(I66="","",ProjectRecords!C62&amp;"")</f>
        <v/>
      </c>
      <c r="E66" s="245" t="str">
        <f t="shared" si="3"/>
        <v/>
      </c>
      <c r="F66" s="245" t="str">
        <f>ProjectRecords!D62&amp;""</f>
        <v/>
      </c>
      <c r="G66" s="245" t="str">
        <f t="shared" si="1"/>
        <v/>
      </c>
      <c r="H66" s="245" t="str">
        <f>IF(I66="","",IF(OR(AND(F66="",I66&lt;&gt;""),AND(ROW(I66)&lt;&gt;7,NOT(ISERROR(VLOOKUP(F66,F$7:F65,1,0))))),"NO","yes"))</f>
        <v/>
      </c>
      <c r="I66" s="234" t="str">
        <f>ProjectRecords!E62&amp;""</f>
        <v/>
      </c>
      <c r="J66" s="245" t="str">
        <f>IF(OR((NOT(ISERROR(SEARCH("Program Development",I66)))*100+(LEFT(ProjectRecords!H62,3)="180")*10+(LEFT(ProjectRecords!D62,1)="M")*1)=111,(NOT(ISERROR(SEARCH("Program Development",I66)))*100+(LEFT(ProjectRecords!H62,3)="180")*10+(LEFT(ProjectRecords!D62,1)="M")*1)&lt;=1),"","NO")</f>
        <v/>
      </c>
      <c r="K66" s="234" t="str">
        <f>SUBSTITUTE(SUBSTITUTE(SUBSTITUTE(ProjectRecords!L62&amp;"; "&amp;ProjectRecords!N62&amp;"; "&amp;ProjectRecords!P62&amp;"; "&amp;ProjectRecords!R62&amp;"~","; ; ",""),"; ~",""),"~","")</f>
        <v/>
      </c>
      <c r="L66" s="248">
        <f>IF(LEFT(ProjectRecords!D62,1)="m",IF(L65=1,0,1),0)</f>
        <v>0</v>
      </c>
      <c r="M66" s="246" t="str">
        <f>IF(L66=0,"",ProjectRecords!L62)</f>
        <v/>
      </c>
      <c r="N66" s="245" t="str">
        <f>IF(ISERROR(SEARCH(",",ProjectRecords!L62&amp;ProjectRecords!N62&amp;ProjectRecords!P62&amp;ProjectRecords!R62)),"","check")</f>
        <v/>
      </c>
      <c r="O66" s="245" t="str">
        <f>IF(I66="","",IF(AND((TableOfContents!O66=TableOfContents!S66),(TableOfContents!P66=TableOfContents!T66)),"yes","NO"))</f>
        <v/>
      </c>
      <c r="P66" s="245"/>
      <c r="Q66" s="245" t="str">
        <f>IF(I66="","",IF(ProjectRecords!I62="","NO","yes"))</f>
        <v/>
      </c>
      <c r="R66" s="252" t="str">
        <f>IF(I66="","",IF(LEFT(F66,1)&lt;&gt;"R","",IF(ProjectRecords!Z62="","NO","yes")))</f>
        <v/>
      </c>
      <c r="S66" s="153"/>
      <c r="T66" s="153"/>
      <c r="U66" s="245" t="str">
        <f t="shared" si="4"/>
        <v/>
      </c>
      <c r="V66" s="245" t="str">
        <f>IF(I66="","",LEFT(ProjectRecords!H62&amp;"NO",3))</f>
        <v/>
      </c>
      <c r="W66" s="253"/>
      <c r="X66" s="253"/>
      <c r="Y66" s="253"/>
      <c r="Z66" s="243"/>
      <c r="AA66" s="243"/>
      <c r="AB66" s="245" t="str">
        <f t="shared" si="5"/>
        <v/>
      </c>
      <c r="AC66" s="245" t="str">
        <f>IF(I66="","",LEFT(ProjectRecords!F62&amp;"NO",4))</f>
        <v/>
      </c>
      <c r="AD66" s="253"/>
      <c r="AE66" s="243"/>
      <c r="AF66" s="243"/>
      <c r="AG66" s="243"/>
      <c r="AH66" s="243"/>
      <c r="AI66" s="243"/>
      <c r="AJ66" s="243"/>
      <c r="AK66" s="243"/>
    </row>
    <row r="67" spans="1:37" x14ac:dyDescent="0.25">
      <c r="A67" s="6">
        <v>1</v>
      </c>
      <c r="D67" s="244" t="str">
        <f>IF(I67="","",ProjectRecords!C63&amp;"")</f>
        <v/>
      </c>
      <c r="E67" s="245" t="str">
        <f t="shared" si="3"/>
        <v/>
      </c>
      <c r="F67" s="245" t="str">
        <f>ProjectRecords!D63&amp;""</f>
        <v/>
      </c>
      <c r="G67" s="245" t="str">
        <f t="shared" si="1"/>
        <v/>
      </c>
      <c r="H67" s="245" t="str">
        <f>IF(I67="","",IF(OR(AND(F67="",I67&lt;&gt;""),AND(ROW(I67)&lt;&gt;7,NOT(ISERROR(VLOOKUP(F67,F$7:F66,1,0))))),"NO","yes"))</f>
        <v/>
      </c>
      <c r="I67" s="234" t="str">
        <f>ProjectRecords!E63&amp;""</f>
        <v/>
      </c>
      <c r="J67" s="245" t="str">
        <f>IF(OR((NOT(ISERROR(SEARCH("Program Development",I67)))*100+(LEFT(ProjectRecords!H63,3)="180")*10+(LEFT(ProjectRecords!D63,1)="M")*1)=111,(NOT(ISERROR(SEARCH("Program Development",I67)))*100+(LEFT(ProjectRecords!H63,3)="180")*10+(LEFT(ProjectRecords!D63,1)="M")*1)&lt;=1),"","NO")</f>
        <v/>
      </c>
      <c r="K67" s="234" t="str">
        <f>SUBSTITUTE(SUBSTITUTE(SUBSTITUTE(ProjectRecords!L63&amp;"; "&amp;ProjectRecords!N63&amp;"; "&amp;ProjectRecords!P63&amp;"; "&amp;ProjectRecords!R63&amp;"~","; ; ",""),"; ~",""),"~","")</f>
        <v/>
      </c>
      <c r="L67" s="248">
        <f>IF(LEFT(ProjectRecords!D63,1)="m",IF(L66=1,0,1),0)</f>
        <v>0</v>
      </c>
      <c r="M67" s="246" t="str">
        <f>IF(L67=0,"",ProjectRecords!L63)</f>
        <v/>
      </c>
      <c r="N67" s="245" t="str">
        <f>IF(ISERROR(SEARCH(",",ProjectRecords!L63&amp;ProjectRecords!N63&amp;ProjectRecords!P63&amp;ProjectRecords!R63)),"","check")</f>
        <v/>
      </c>
      <c r="O67" s="245" t="str">
        <f>IF(I67="","",IF(AND((TableOfContents!O67=TableOfContents!S67),(TableOfContents!P67=TableOfContents!T67)),"yes","NO"))</f>
        <v/>
      </c>
      <c r="P67" s="245"/>
      <c r="Q67" s="245" t="str">
        <f>IF(I67="","",IF(ProjectRecords!I63="","NO","yes"))</f>
        <v/>
      </c>
      <c r="R67" s="252" t="str">
        <f>IF(I67="","",IF(LEFT(F67,1)&lt;&gt;"R","",IF(ProjectRecords!Z63="","NO","yes")))</f>
        <v/>
      </c>
      <c r="S67" s="153"/>
      <c r="T67" s="153"/>
      <c r="U67" s="245" t="str">
        <f t="shared" si="4"/>
        <v/>
      </c>
      <c r="V67" s="245" t="str">
        <f>IF(I67="","",LEFT(ProjectRecords!H63&amp;"NO",3))</f>
        <v/>
      </c>
      <c r="W67" s="253"/>
      <c r="X67" s="253"/>
      <c r="Y67" s="253"/>
      <c r="Z67" s="243"/>
      <c r="AA67" s="243"/>
      <c r="AB67" s="245" t="str">
        <f t="shared" si="5"/>
        <v/>
      </c>
      <c r="AC67" s="245" t="str">
        <f>IF(I67="","",LEFT(ProjectRecords!F63&amp;"NO",4))</f>
        <v/>
      </c>
      <c r="AD67" s="253"/>
      <c r="AE67" s="243"/>
      <c r="AF67" s="243"/>
      <c r="AG67" s="243"/>
      <c r="AH67" s="243"/>
      <c r="AI67" s="243"/>
      <c r="AJ67" s="243"/>
      <c r="AK67" s="243"/>
    </row>
    <row r="68" spans="1:37" x14ac:dyDescent="0.25">
      <c r="A68" s="6">
        <v>1</v>
      </c>
      <c r="D68" s="244" t="str">
        <f>IF(I68="","",ProjectRecords!C64&amp;"")</f>
        <v/>
      </c>
      <c r="E68" s="245" t="str">
        <f t="shared" si="3"/>
        <v/>
      </c>
      <c r="F68" s="245" t="str">
        <f>ProjectRecords!D64&amp;""</f>
        <v/>
      </c>
      <c r="G68" s="245" t="str">
        <f t="shared" si="1"/>
        <v/>
      </c>
      <c r="H68" s="245" t="str">
        <f>IF(I68="","",IF(OR(AND(F68="",I68&lt;&gt;""),AND(ROW(I68)&lt;&gt;7,NOT(ISERROR(VLOOKUP(F68,F$7:F67,1,0))))),"NO","yes"))</f>
        <v/>
      </c>
      <c r="I68" s="234" t="str">
        <f>ProjectRecords!E64&amp;""</f>
        <v/>
      </c>
      <c r="J68" s="245" t="str">
        <f>IF(OR((NOT(ISERROR(SEARCH("Program Development",I68)))*100+(LEFT(ProjectRecords!H64,3)="180")*10+(LEFT(ProjectRecords!D64,1)="M")*1)=111,(NOT(ISERROR(SEARCH("Program Development",I68)))*100+(LEFT(ProjectRecords!H64,3)="180")*10+(LEFT(ProjectRecords!D64,1)="M")*1)&lt;=1),"","NO")</f>
        <v/>
      </c>
      <c r="K68" s="234" t="str">
        <f>SUBSTITUTE(SUBSTITUTE(SUBSTITUTE(ProjectRecords!L64&amp;"; "&amp;ProjectRecords!N64&amp;"; "&amp;ProjectRecords!P64&amp;"; "&amp;ProjectRecords!R64&amp;"~","; ; ",""),"; ~",""),"~","")</f>
        <v/>
      </c>
      <c r="L68" s="248">
        <f>IF(LEFT(ProjectRecords!D64,1)="m",IF(L67=1,0,1),0)</f>
        <v>0</v>
      </c>
      <c r="M68" s="246" t="str">
        <f>IF(L68=0,"",ProjectRecords!L64)</f>
        <v/>
      </c>
      <c r="N68" s="245" t="str">
        <f>IF(ISERROR(SEARCH(",",ProjectRecords!L64&amp;ProjectRecords!N64&amp;ProjectRecords!P64&amp;ProjectRecords!R64)),"","check")</f>
        <v/>
      </c>
      <c r="O68" s="245" t="str">
        <f>IF(I68="","",IF(AND((TableOfContents!O68=TableOfContents!S68),(TableOfContents!P68=TableOfContents!T68)),"yes","NO"))</f>
        <v/>
      </c>
      <c r="P68" s="245"/>
      <c r="Q68" s="245" t="str">
        <f>IF(I68="","",IF(ProjectRecords!I64="","NO","yes"))</f>
        <v/>
      </c>
      <c r="R68" s="252" t="str">
        <f>IF(I68="","",IF(LEFT(F68,1)&lt;&gt;"R","",IF(ProjectRecords!Z64="","NO","yes")))</f>
        <v/>
      </c>
      <c r="S68" s="153"/>
      <c r="T68" s="153"/>
      <c r="U68" s="245" t="str">
        <f t="shared" si="4"/>
        <v/>
      </c>
      <c r="V68" s="245" t="str">
        <f>IF(I68="","",LEFT(ProjectRecords!H64&amp;"NO",3))</f>
        <v/>
      </c>
      <c r="W68" s="253"/>
      <c r="X68" s="253"/>
      <c r="Y68" s="253"/>
      <c r="Z68" s="243"/>
      <c r="AA68" s="243"/>
      <c r="AB68" s="245" t="str">
        <f t="shared" si="5"/>
        <v/>
      </c>
      <c r="AC68" s="245" t="str">
        <f>IF(I68="","",LEFT(ProjectRecords!F64&amp;"NO",4))</f>
        <v/>
      </c>
      <c r="AD68" s="253"/>
      <c r="AE68" s="243"/>
      <c r="AF68" s="243"/>
      <c r="AG68" s="243"/>
      <c r="AH68" s="243"/>
      <c r="AI68" s="243"/>
      <c r="AJ68" s="243"/>
      <c r="AK68" s="243"/>
    </row>
    <row r="69" spans="1:37" x14ac:dyDescent="0.25">
      <c r="A69" s="6">
        <v>1</v>
      </c>
      <c r="D69" s="244" t="str">
        <f>IF(I69="","",ProjectRecords!C65&amp;"")</f>
        <v/>
      </c>
      <c r="E69" s="245" t="str">
        <f t="shared" si="3"/>
        <v/>
      </c>
      <c r="F69" s="245" t="str">
        <f>ProjectRecords!D65&amp;""</f>
        <v/>
      </c>
      <c r="G69" s="245" t="str">
        <f t="shared" si="1"/>
        <v/>
      </c>
      <c r="H69" s="245" t="str">
        <f>IF(I69="","",IF(OR(AND(F69="",I69&lt;&gt;""),AND(ROW(I69)&lt;&gt;7,NOT(ISERROR(VLOOKUP(F69,F$7:F68,1,0))))),"NO","yes"))</f>
        <v/>
      </c>
      <c r="I69" s="234" t="str">
        <f>ProjectRecords!E65&amp;""</f>
        <v/>
      </c>
      <c r="J69" s="245" t="str">
        <f>IF(OR((NOT(ISERROR(SEARCH("Program Development",I69)))*100+(LEFT(ProjectRecords!H65,3)="180")*10+(LEFT(ProjectRecords!D65,1)="M")*1)=111,(NOT(ISERROR(SEARCH("Program Development",I69)))*100+(LEFT(ProjectRecords!H65,3)="180")*10+(LEFT(ProjectRecords!D65,1)="M")*1)&lt;=1),"","NO")</f>
        <v/>
      </c>
      <c r="K69" s="234" t="str">
        <f>SUBSTITUTE(SUBSTITUTE(SUBSTITUTE(ProjectRecords!L65&amp;"; "&amp;ProjectRecords!N65&amp;"; "&amp;ProjectRecords!P65&amp;"; "&amp;ProjectRecords!R65&amp;"~","; ; ",""),"; ~",""),"~","")</f>
        <v/>
      </c>
      <c r="L69" s="248">
        <f>IF(LEFT(ProjectRecords!D65,1)="m",IF(L68=1,0,1),0)</f>
        <v>0</v>
      </c>
      <c r="M69" s="246" t="str">
        <f>IF(L69=0,"",ProjectRecords!L65)</f>
        <v/>
      </c>
      <c r="N69" s="245" t="str">
        <f>IF(ISERROR(SEARCH(",",ProjectRecords!L65&amp;ProjectRecords!N65&amp;ProjectRecords!P65&amp;ProjectRecords!R65)),"","check")</f>
        <v/>
      </c>
      <c r="O69" s="245" t="str">
        <f>IF(I69="","",IF(AND((TableOfContents!O69=TableOfContents!S69),(TableOfContents!P69=TableOfContents!T69)),"yes","NO"))</f>
        <v/>
      </c>
      <c r="P69" s="245"/>
      <c r="Q69" s="245" t="str">
        <f>IF(I69="","",IF(ProjectRecords!I65="","NO","yes"))</f>
        <v/>
      </c>
      <c r="R69" s="252" t="str">
        <f>IF(I69="","",IF(LEFT(F69,1)&lt;&gt;"R","",IF(ProjectRecords!Z65="","NO","yes")))</f>
        <v/>
      </c>
      <c r="S69" s="153"/>
      <c r="T69" s="153"/>
      <c r="U69" s="245" t="str">
        <f t="shared" si="4"/>
        <v/>
      </c>
      <c r="V69" s="245" t="str">
        <f>IF(I69="","",LEFT(ProjectRecords!H65&amp;"NO",3))</f>
        <v/>
      </c>
      <c r="W69" s="253"/>
      <c r="X69" s="253"/>
      <c r="Y69" s="253"/>
      <c r="Z69" s="243"/>
      <c r="AA69" s="243"/>
      <c r="AB69" s="245" t="str">
        <f t="shared" si="5"/>
        <v/>
      </c>
      <c r="AC69" s="245" t="str">
        <f>IF(I69="","",LEFT(ProjectRecords!F65&amp;"NO",4))</f>
        <v/>
      </c>
      <c r="AD69" s="253"/>
      <c r="AE69" s="243"/>
      <c r="AF69" s="243"/>
      <c r="AG69" s="243"/>
      <c r="AH69" s="243"/>
      <c r="AI69" s="243"/>
      <c r="AJ69" s="243"/>
      <c r="AK69" s="243"/>
    </row>
    <row r="70" spans="1:37" x14ac:dyDescent="0.25">
      <c r="A70" s="6">
        <v>1</v>
      </c>
      <c r="D70" s="244" t="str">
        <f>IF(I70="","",ProjectRecords!C66&amp;"")</f>
        <v/>
      </c>
      <c r="E70" s="245" t="str">
        <f t="shared" si="3"/>
        <v/>
      </c>
      <c r="F70" s="245" t="str">
        <f>ProjectRecords!D66&amp;""</f>
        <v/>
      </c>
      <c r="G70" s="245" t="str">
        <f t="shared" si="1"/>
        <v/>
      </c>
      <c r="H70" s="245" t="str">
        <f>IF(I70="","",IF(OR(AND(F70="",I70&lt;&gt;""),AND(ROW(I70)&lt;&gt;7,NOT(ISERROR(VLOOKUP(F70,F$7:F69,1,0))))),"NO","yes"))</f>
        <v/>
      </c>
      <c r="I70" s="234" t="str">
        <f>ProjectRecords!E66&amp;""</f>
        <v/>
      </c>
      <c r="J70" s="245" t="str">
        <f>IF(OR((NOT(ISERROR(SEARCH("Program Development",I70)))*100+(LEFT(ProjectRecords!H66,3)="180")*10+(LEFT(ProjectRecords!D66,1)="M")*1)=111,(NOT(ISERROR(SEARCH("Program Development",I70)))*100+(LEFT(ProjectRecords!H66,3)="180")*10+(LEFT(ProjectRecords!D66,1)="M")*1)&lt;=1),"","NO")</f>
        <v/>
      </c>
      <c r="K70" s="234" t="str">
        <f>SUBSTITUTE(SUBSTITUTE(SUBSTITUTE(ProjectRecords!L66&amp;"; "&amp;ProjectRecords!N66&amp;"; "&amp;ProjectRecords!P66&amp;"; "&amp;ProjectRecords!R66&amp;"~","; ; ",""),"; ~",""),"~","")</f>
        <v/>
      </c>
      <c r="L70" s="248">
        <f>IF(LEFT(ProjectRecords!D66,1)="m",IF(L69=1,0,1),0)</f>
        <v>0</v>
      </c>
      <c r="M70" s="246" t="str">
        <f>IF(L70=0,"",ProjectRecords!L66)</f>
        <v/>
      </c>
      <c r="N70" s="245" t="str">
        <f>IF(ISERROR(SEARCH(",",ProjectRecords!L66&amp;ProjectRecords!N66&amp;ProjectRecords!P66&amp;ProjectRecords!R66)),"","check")</f>
        <v/>
      </c>
      <c r="O70" s="245" t="str">
        <f>IF(I70="","",IF(AND((TableOfContents!O70=TableOfContents!S70),(TableOfContents!P70=TableOfContents!T70)),"yes","NO"))</f>
        <v/>
      </c>
      <c r="P70" s="245"/>
      <c r="Q70" s="245" t="str">
        <f>IF(I70="","",IF(ProjectRecords!I66="","NO","yes"))</f>
        <v/>
      </c>
      <c r="R70" s="252" t="str">
        <f>IF(I70="","",IF(LEFT(F70,1)&lt;&gt;"R","",IF(ProjectRecords!Z66="","NO","yes")))</f>
        <v/>
      </c>
      <c r="S70" s="153"/>
      <c r="T70" s="153"/>
      <c r="U70" s="245" t="str">
        <f t="shared" si="4"/>
        <v/>
      </c>
      <c r="V70" s="245" t="str">
        <f>IF(I70="","",LEFT(ProjectRecords!H66&amp;"NO",3))</f>
        <v/>
      </c>
      <c r="W70" s="253"/>
      <c r="X70" s="253"/>
      <c r="Y70" s="253"/>
      <c r="Z70" s="243"/>
      <c r="AA70" s="243"/>
      <c r="AB70" s="245" t="str">
        <f t="shared" si="5"/>
        <v/>
      </c>
      <c r="AC70" s="245" t="str">
        <f>IF(I70="","",LEFT(ProjectRecords!F66&amp;"NO",4))</f>
        <v/>
      </c>
      <c r="AD70" s="253"/>
      <c r="AE70" s="243"/>
      <c r="AF70" s="243"/>
      <c r="AG70" s="243"/>
      <c r="AH70" s="243"/>
      <c r="AI70" s="243"/>
      <c r="AJ70" s="243"/>
      <c r="AK70" s="243"/>
    </row>
    <row r="71" spans="1:37" x14ac:dyDescent="0.25">
      <c r="A71" s="6">
        <v>1</v>
      </c>
      <c r="D71" s="244" t="str">
        <f>IF(I71="","",ProjectRecords!C67&amp;"")</f>
        <v/>
      </c>
      <c r="E71" s="245" t="str">
        <f t="shared" si="3"/>
        <v/>
      </c>
      <c r="F71" s="245" t="str">
        <f>ProjectRecords!D67&amp;""</f>
        <v/>
      </c>
      <c r="G71" s="245" t="str">
        <f t="shared" si="1"/>
        <v/>
      </c>
      <c r="H71" s="245" t="str">
        <f>IF(I71="","",IF(OR(AND(F71="",I71&lt;&gt;""),AND(ROW(I71)&lt;&gt;7,NOT(ISERROR(VLOOKUP(F71,F$7:F70,1,0))))),"NO","yes"))</f>
        <v/>
      </c>
      <c r="I71" s="234" t="str">
        <f>ProjectRecords!E67&amp;""</f>
        <v/>
      </c>
      <c r="J71" s="245" t="str">
        <f>IF(OR((NOT(ISERROR(SEARCH("Program Development",I71)))*100+(LEFT(ProjectRecords!H67,3)="180")*10+(LEFT(ProjectRecords!D67,1)="M")*1)=111,(NOT(ISERROR(SEARCH("Program Development",I71)))*100+(LEFT(ProjectRecords!H67,3)="180")*10+(LEFT(ProjectRecords!D67,1)="M")*1)&lt;=1),"","NO")</f>
        <v/>
      </c>
      <c r="K71" s="234" t="str">
        <f>SUBSTITUTE(SUBSTITUTE(SUBSTITUTE(ProjectRecords!L67&amp;"; "&amp;ProjectRecords!N67&amp;"; "&amp;ProjectRecords!P67&amp;"; "&amp;ProjectRecords!R67&amp;"~","; ; ",""),"; ~",""),"~","")</f>
        <v/>
      </c>
      <c r="L71" s="248">
        <f>IF(LEFT(ProjectRecords!D67,1)="m",IF(L70=1,0,1),0)</f>
        <v>0</v>
      </c>
      <c r="M71" s="246" t="str">
        <f>IF(L71=0,"",ProjectRecords!L67)</f>
        <v/>
      </c>
      <c r="N71" s="245" t="str">
        <f>IF(ISERROR(SEARCH(",",ProjectRecords!L67&amp;ProjectRecords!N67&amp;ProjectRecords!P67&amp;ProjectRecords!R67)),"","check")</f>
        <v/>
      </c>
      <c r="O71" s="245" t="str">
        <f>IF(I71="","",IF(AND((TableOfContents!O71=TableOfContents!S71),(TableOfContents!P71=TableOfContents!T71)),"yes","NO"))</f>
        <v/>
      </c>
      <c r="P71" s="245"/>
      <c r="Q71" s="245" t="str">
        <f>IF(I71="","",IF(ProjectRecords!I67="","NO","yes"))</f>
        <v/>
      </c>
      <c r="R71" s="252" t="str">
        <f>IF(I71="","",IF(LEFT(F71,1)&lt;&gt;"R","",IF(ProjectRecords!Z67="","NO","yes")))</f>
        <v/>
      </c>
      <c r="S71" s="153"/>
      <c r="T71" s="153"/>
      <c r="U71" s="245" t="str">
        <f t="shared" si="4"/>
        <v/>
      </c>
      <c r="V71" s="245" t="str">
        <f>IF(I71="","",LEFT(ProjectRecords!H67&amp;"NO",3))</f>
        <v/>
      </c>
      <c r="W71" s="253"/>
      <c r="X71" s="253"/>
      <c r="Y71" s="253"/>
      <c r="Z71" s="243"/>
      <c r="AA71" s="243"/>
      <c r="AB71" s="245" t="str">
        <f t="shared" si="5"/>
        <v/>
      </c>
      <c r="AC71" s="245" t="str">
        <f>IF(I71="","",LEFT(ProjectRecords!F67&amp;"NO",4))</f>
        <v/>
      </c>
      <c r="AD71" s="253"/>
      <c r="AE71" s="243"/>
      <c r="AF71" s="243"/>
      <c r="AG71" s="243"/>
      <c r="AH71" s="243"/>
      <c r="AI71" s="243"/>
      <c r="AJ71" s="243"/>
      <c r="AK71" s="243"/>
    </row>
    <row r="72" spans="1:37" x14ac:dyDescent="0.25">
      <c r="A72" s="6">
        <v>1</v>
      </c>
      <c r="D72" s="244" t="str">
        <f>IF(I72="","",ProjectRecords!C68&amp;"")</f>
        <v/>
      </c>
      <c r="E72" s="245" t="str">
        <f t="shared" si="3"/>
        <v/>
      </c>
      <c r="F72" s="245" t="str">
        <f>ProjectRecords!D68&amp;""</f>
        <v/>
      </c>
      <c r="G72" s="245" t="str">
        <f t="shared" ref="G72:G109" si="6">IF(F72="","",IF(ISERROR(SEARCH(LEFT(F72,1),"ACEMPR",1)),"NO","yes"))</f>
        <v/>
      </c>
      <c r="H72" s="245" t="str">
        <f>IF(I72="","",IF(OR(AND(F72="",I72&lt;&gt;""),AND(ROW(I72)&lt;&gt;7,NOT(ISERROR(VLOOKUP(F72,F$7:F71,1,0))))),"NO","yes"))</f>
        <v/>
      </c>
      <c r="I72" s="234" t="str">
        <f>ProjectRecords!E68&amp;""</f>
        <v/>
      </c>
      <c r="J72" s="245" t="str">
        <f>IF(OR((NOT(ISERROR(SEARCH("Program Development",I72)))*100+(LEFT(ProjectRecords!H68,3)="180")*10+(LEFT(ProjectRecords!D68,1)="M")*1)=111,(NOT(ISERROR(SEARCH("Program Development",I72)))*100+(LEFT(ProjectRecords!H68,3)="180")*10+(LEFT(ProjectRecords!D68,1)="M")*1)&lt;=1),"","NO")</f>
        <v/>
      </c>
      <c r="K72" s="234" t="str">
        <f>SUBSTITUTE(SUBSTITUTE(SUBSTITUTE(ProjectRecords!L68&amp;"; "&amp;ProjectRecords!N68&amp;"; "&amp;ProjectRecords!P68&amp;"; "&amp;ProjectRecords!R68&amp;"~","; ; ",""),"; ~",""),"~","")</f>
        <v/>
      </c>
      <c r="L72" s="248">
        <f>IF(LEFT(ProjectRecords!D68,1)="m",IF(L71=1,0,1),0)</f>
        <v>0</v>
      </c>
      <c r="M72" s="246" t="str">
        <f>IF(L72=0,"",ProjectRecords!L68)</f>
        <v/>
      </c>
      <c r="N72" s="245" t="str">
        <f>IF(ISERROR(SEARCH(",",ProjectRecords!L68&amp;ProjectRecords!N68&amp;ProjectRecords!P68&amp;ProjectRecords!R68)),"","check")</f>
        <v/>
      </c>
      <c r="O72" s="245" t="str">
        <f>IF(I72="","",IF(AND((TableOfContents!O72=TableOfContents!S72),(TableOfContents!P72=TableOfContents!T72)),"yes","NO"))</f>
        <v/>
      </c>
      <c r="P72" s="245"/>
      <c r="Q72" s="245" t="str">
        <f>IF(I72="","",IF(ProjectRecords!I68="","NO","yes"))</f>
        <v/>
      </c>
      <c r="R72" s="252" t="str">
        <f>IF(I72="","",IF(LEFT(F72,1)&lt;&gt;"R","",IF(ProjectRecords!Z68="","NO","yes")))</f>
        <v/>
      </c>
      <c r="S72" s="153"/>
      <c r="T72" s="153"/>
      <c r="U72" s="245" t="str">
        <f t="shared" si="4"/>
        <v/>
      </c>
      <c r="V72" s="245" t="str">
        <f>IF(I72="","",LEFT(ProjectRecords!H68&amp;"NO",3))</f>
        <v/>
      </c>
      <c r="W72" s="253"/>
      <c r="X72" s="253"/>
      <c r="Y72" s="253"/>
      <c r="Z72" s="243"/>
      <c r="AA72" s="243"/>
      <c r="AB72" s="245" t="str">
        <f t="shared" si="5"/>
        <v/>
      </c>
      <c r="AC72" s="245" t="str">
        <f>IF(I72="","",LEFT(ProjectRecords!F68&amp;"NO",4))</f>
        <v/>
      </c>
      <c r="AD72" s="253"/>
      <c r="AE72" s="243"/>
      <c r="AF72" s="243"/>
      <c r="AG72" s="243"/>
      <c r="AH72" s="243"/>
      <c r="AI72" s="243"/>
      <c r="AJ72" s="243"/>
      <c r="AK72" s="243"/>
    </row>
    <row r="73" spans="1:37" x14ac:dyDescent="0.25">
      <c r="A73" s="6">
        <v>1</v>
      </c>
      <c r="D73" s="244" t="str">
        <f>IF(I73="","",ProjectRecords!C69&amp;"")</f>
        <v/>
      </c>
      <c r="E73" s="245" t="str">
        <f t="shared" si="3"/>
        <v/>
      </c>
      <c r="F73" s="245" t="str">
        <f>ProjectRecords!D69&amp;""</f>
        <v/>
      </c>
      <c r="G73" s="245" t="str">
        <f t="shared" si="6"/>
        <v/>
      </c>
      <c r="H73" s="245" t="str">
        <f>IF(I73="","",IF(OR(AND(F73="",I73&lt;&gt;""),AND(ROW(I73)&lt;&gt;7,NOT(ISERROR(VLOOKUP(F73,F$7:F72,1,0))))),"NO","yes"))</f>
        <v/>
      </c>
      <c r="I73" s="234" t="str">
        <f>ProjectRecords!E69&amp;""</f>
        <v/>
      </c>
      <c r="J73" s="245" t="str">
        <f>IF(OR((NOT(ISERROR(SEARCH("Program Development",I73)))*100+(LEFT(ProjectRecords!H69,3)="180")*10+(LEFT(ProjectRecords!D69,1)="M")*1)=111,(NOT(ISERROR(SEARCH("Program Development",I73)))*100+(LEFT(ProjectRecords!H69,3)="180")*10+(LEFT(ProjectRecords!D69,1)="M")*1)&lt;=1),"","NO")</f>
        <v/>
      </c>
      <c r="K73" s="234" t="str">
        <f>SUBSTITUTE(SUBSTITUTE(SUBSTITUTE(ProjectRecords!L69&amp;"; "&amp;ProjectRecords!N69&amp;"; "&amp;ProjectRecords!P69&amp;"; "&amp;ProjectRecords!R69&amp;"~","; ; ",""),"; ~",""),"~","")</f>
        <v/>
      </c>
      <c r="L73" s="248">
        <f>IF(LEFT(ProjectRecords!D69,1)="m",IF(L72=1,0,1),0)</f>
        <v>0</v>
      </c>
      <c r="M73" s="246" t="str">
        <f>IF(L73=0,"",ProjectRecords!L69)</f>
        <v/>
      </c>
      <c r="N73" s="245" t="str">
        <f>IF(ISERROR(SEARCH(",",ProjectRecords!L69&amp;ProjectRecords!N69&amp;ProjectRecords!P69&amp;ProjectRecords!R69)),"","check")</f>
        <v/>
      </c>
      <c r="O73" s="245" t="str">
        <f>IF(I73="","",IF(AND((TableOfContents!O73=TableOfContents!S73),(TableOfContents!P73=TableOfContents!T73)),"yes","NO"))</f>
        <v/>
      </c>
      <c r="P73" s="245"/>
      <c r="Q73" s="245" t="str">
        <f>IF(I73="","",IF(ProjectRecords!I69="","NO","yes"))</f>
        <v/>
      </c>
      <c r="R73" s="252" t="str">
        <f>IF(I73="","",IF(LEFT(F73,1)&lt;&gt;"R","",IF(ProjectRecords!Z69="","NO","yes")))</f>
        <v/>
      </c>
      <c r="S73" s="153"/>
      <c r="T73" s="153"/>
      <c r="U73" s="245" t="str">
        <f t="shared" si="4"/>
        <v/>
      </c>
      <c r="V73" s="245" t="str">
        <f>IF(I73="","",LEFT(ProjectRecords!H69&amp;"NO",3))</f>
        <v/>
      </c>
      <c r="W73" s="253"/>
      <c r="X73" s="253"/>
      <c r="Y73" s="253"/>
      <c r="Z73" s="243"/>
      <c r="AA73" s="243"/>
      <c r="AB73" s="245" t="str">
        <f t="shared" si="5"/>
        <v/>
      </c>
      <c r="AC73" s="245" t="str">
        <f>IF(I73="","",LEFT(ProjectRecords!F69&amp;"NO",4))</f>
        <v/>
      </c>
      <c r="AD73" s="253"/>
      <c r="AE73" s="243"/>
      <c r="AF73" s="243"/>
      <c r="AG73" s="243"/>
      <c r="AH73" s="243"/>
      <c r="AI73" s="243"/>
      <c r="AJ73" s="243"/>
      <c r="AK73" s="243"/>
    </row>
    <row r="74" spans="1:37" x14ac:dyDescent="0.25">
      <c r="A74" s="6">
        <v>1</v>
      </c>
      <c r="D74" s="244" t="str">
        <f>IF(I74="","",ProjectRecords!C70&amp;"")</f>
        <v/>
      </c>
      <c r="E74" s="245" t="str">
        <f t="shared" ref="E74:E109" si="7">IF(I74="","",IF(ISERROR(SEARCH(","&amp;D74&amp;"",",AK,CA,CT,DE,FL,GA,GU,HI,IL-IN,LA,LC,ME,MD,MIT,MI,MN,MS-AL,NSGLC,NH,NJ,NY,NC,OH,OR,PA,PR,RI,SC,USC,TX,LC,VA,WA,WI,WHOI,other,",1)),"NO","yes"))</f>
        <v/>
      </c>
      <c r="F74" s="245" t="str">
        <f>ProjectRecords!D70&amp;""</f>
        <v/>
      </c>
      <c r="G74" s="245" t="str">
        <f t="shared" si="6"/>
        <v/>
      </c>
      <c r="H74" s="245" t="str">
        <f>IF(I74="","",IF(OR(AND(F74="",I74&lt;&gt;""),AND(ROW(I74)&lt;&gt;7,NOT(ISERROR(VLOOKUP(F74,F$7:F73,1,0))))),"NO","yes"))</f>
        <v/>
      </c>
      <c r="I74" s="234" t="str">
        <f>ProjectRecords!E70&amp;""</f>
        <v/>
      </c>
      <c r="J74" s="245" t="str">
        <f>IF(OR((NOT(ISERROR(SEARCH("Program Development",I74)))*100+(LEFT(ProjectRecords!H70,3)="180")*10+(LEFT(ProjectRecords!D70,1)="M")*1)=111,(NOT(ISERROR(SEARCH("Program Development",I74)))*100+(LEFT(ProjectRecords!H70,3)="180")*10+(LEFT(ProjectRecords!D70,1)="M")*1)&lt;=1),"","NO")</f>
        <v/>
      </c>
      <c r="K74" s="234" t="str">
        <f>SUBSTITUTE(SUBSTITUTE(SUBSTITUTE(ProjectRecords!L70&amp;"; "&amp;ProjectRecords!N70&amp;"; "&amp;ProjectRecords!P70&amp;"; "&amp;ProjectRecords!R70&amp;"~","; ; ",""),"; ~",""),"~","")</f>
        <v/>
      </c>
      <c r="L74" s="248">
        <f>IF(LEFT(ProjectRecords!D70,1)="m",IF(L73=1,0,1),0)</f>
        <v>0</v>
      </c>
      <c r="M74" s="246" t="str">
        <f>IF(L74=0,"",ProjectRecords!L70)</f>
        <v/>
      </c>
      <c r="N74" s="245" t="str">
        <f>IF(ISERROR(SEARCH(",",ProjectRecords!L70&amp;ProjectRecords!N70&amp;ProjectRecords!P70&amp;ProjectRecords!R70)),"","check")</f>
        <v/>
      </c>
      <c r="O74" s="245" t="str">
        <f>IF(I74="","",IF(AND((TableOfContents!O74=TableOfContents!S74),(TableOfContents!P74=TableOfContents!T74)),"yes","NO"))</f>
        <v/>
      </c>
      <c r="P74" s="245"/>
      <c r="Q74" s="245" t="str">
        <f>IF(I74="","",IF(ProjectRecords!I70="","NO","yes"))</f>
        <v/>
      </c>
      <c r="R74" s="252" t="str">
        <f>IF(I74="","",IF(LEFT(F74,1)&lt;&gt;"R","",IF(ProjectRecords!Z70="","NO","yes")))</f>
        <v/>
      </c>
      <c r="S74" s="153"/>
      <c r="T74" s="153"/>
      <c r="U74" s="245" t="str">
        <f t="shared" ref="U74:U109" si="8">F74&amp;""</f>
        <v/>
      </c>
      <c r="V74" s="245" t="str">
        <f>IF(I74="","",LEFT(ProjectRecords!H70&amp;"NO",3))</f>
        <v/>
      </c>
      <c r="W74" s="253"/>
      <c r="X74" s="253"/>
      <c r="Y74" s="253"/>
      <c r="Z74" s="243"/>
      <c r="AA74" s="243"/>
      <c r="AB74" s="245" t="str">
        <f t="shared" ref="AB74:AB109" si="9">F74&amp;""</f>
        <v/>
      </c>
      <c r="AC74" s="245" t="str">
        <f>IF(I74="","",LEFT(ProjectRecords!F70&amp;"NO",4))</f>
        <v/>
      </c>
      <c r="AD74" s="253"/>
      <c r="AE74" s="243"/>
      <c r="AF74" s="243"/>
      <c r="AG74" s="243"/>
      <c r="AH74" s="243"/>
      <c r="AI74" s="243"/>
      <c r="AJ74" s="243"/>
      <c r="AK74" s="243"/>
    </row>
    <row r="75" spans="1:37" x14ac:dyDescent="0.25">
      <c r="A75" s="6">
        <v>1</v>
      </c>
      <c r="D75" s="244" t="str">
        <f>IF(I75="","",ProjectRecords!C71&amp;"")</f>
        <v/>
      </c>
      <c r="E75" s="245" t="str">
        <f t="shared" si="7"/>
        <v/>
      </c>
      <c r="F75" s="245" t="str">
        <f>ProjectRecords!D71&amp;""</f>
        <v/>
      </c>
      <c r="G75" s="245" t="str">
        <f t="shared" si="6"/>
        <v/>
      </c>
      <c r="H75" s="245" t="str">
        <f>IF(I75="","",IF(OR(AND(F75="",I75&lt;&gt;""),AND(ROW(I75)&lt;&gt;7,NOT(ISERROR(VLOOKUP(F75,F$7:F74,1,0))))),"NO","yes"))</f>
        <v/>
      </c>
      <c r="I75" s="234" t="str">
        <f>ProjectRecords!E71&amp;""</f>
        <v/>
      </c>
      <c r="J75" s="245" t="str">
        <f>IF(OR((NOT(ISERROR(SEARCH("Program Development",I75)))*100+(LEFT(ProjectRecords!H71,3)="180")*10+(LEFT(ProjectRecords!D71,1)="M")*1)=111,(NOT(ISERROR(SEARCH("Program Development",I75)))*100+(LEFT(ProjectRecords!H71,3)="180")*10+(LEFT(ProjectRecords!D71,1)="M")*1)&lt;=1),"","NO")</f>
        <v/>
      </c>
      <c r="K75" s="234" t="str">
        <f>SUBSTITUTE(SUBSTITUTE(SUBSTITUTE(ProjectRecords!L71&amp;"; "&amp;ProjectRecords!N71&amp;"; "&amp;ProjectRecords!P71&amp;"; "&amp;ProjectRecords!R71&amp;"~","; ; ",""),"; ~",""),"~","")</f>
        <v/>
      </c>
      <c r="L75" s="248">
        <f>IF(LEFT(ProjectRecords!D71,1)="m",IF(L74=1,0,1),0)</f>
        <v>0</v>
      </c>
      <c r="M75" s="246" t="str">
        <f>IF(L75=0,"",ProjectRecords!L71)</f>
        <v/>
      </c>
      <c r="N75" s="245" t="str">
        <f>IF(ISERROR(SEARCH(",",ProjectRecords!L71&amp;ProjectRecords!N71&amp;ProjectRecords!P71&amp;ProjectRecords!R71)),"","check")</f>
        <v/>
      </c>
      <c r="O75" s="245" t="str">
        <f>IF(I75="","",IF(AND((TableOfContents!O75=TableOfContents!S75),(TableOfContents!P75=TableOfContents!T75)),"yes","NO"))</f>
        <v/>
      </c>
      <c r="P75" s="245"/>
      <c r="Q75" s="245" t="str">
        <f>IF(I75="","",IF(ProjectRecords!I71="","NO","yes"))</f>
        <v/>
      </c>
      <c r="R75" s="252" t="str">
        <f>IF(I75="","",IF(LEFT(F75,1)&lt;&gt;"R","",IF(ProjectRecords!Z71="","NO","yes")))</f>
        <v/>
      </c>
      <c r="S75" s="153"/>
      <c r="T75" s="153"/>
      <c r="U75" s="245" t="str">
        <f t="shared" si="8"/>
        <v/>
      </c>
      <c r="V75" s="245" t="str">
        <f>IF(I75="","",LEFT(ProjectRecords!H71&amp;"NO",3))</f>
        <v/>
      </c>
      <c r="W75" s="253"/>
      <c r="X75" s="253"/>
      <c r="Y75" s="253"/>
      <c r="Z75" s="243"/>
      <c r="AA75" s="243"/>
      <c r="AB75" s="245" t="str">
        <f t="shared" si="9"/>
        <v/>
      </c>
      <c r="AC75" s="245" t="str">
        <f>IF(I75="","",LEFT(ProjectRecords!F71&amp;"NO",4))</f>
        <v/>
      </c>
      <c r="AD75" s="253"/>
      <c r="AE75" s="243"/>
      <c r="AF75" s="243"/>
      <c r="AG75" s="243"/>
      <c r="AH75" s="243"/>
      <c r="AI75" s="243"/>
      <c r="AJ75" s="243"/>
      <c r="AK75" s="243"/>
    </row>
    <row r="76" spans="1:37" x14ac:dyDescent="0.25">
      <c r="A76" s="6">
        <v>1</v>
      </c>
      <c r="D76" s="244" t="str">
        <f>IF(I76="","",ProjectRecords!C72&amp;"")</f>
        <v/>
      </c>
      <c r="E76" s="245" t="str">
        <f t="shared" si="7"/>
        <v/>
      </c>
      <c r="F76" s="245" t="str">
        <f>ProjectRecords!D72&amp;""</f>
        <v/>
      </c>
      <c r="G76" s="245" t="str">
        <f t="shared" si="6"/>
        <v/>
      </c>
      <c r="H76" s="245" t="str">
        <f>IF(I76="","",IF(OR(AND(F76="",I76&lt;&gt;""),AND(ROW(I76)&lt;&gt;7,NOT(ISERROR(VLOOKUP(F76,F$7:F75,1,0))))),"NO","yes"))</f>
        <v/>
      </c>
      <c r="I76" s="234" t="str">
        <f>ProjectRecords!E72&amp;""</f>
        <v/>
      </c>
      <c r="J76" s="245" t="str">
        <f>IF(OR((NOT(ISERROR(SEARCH("Program Development",I76)))*100+(LEFT(ProjectRecords!H72,3)="180")*10+(LEFT(ProjectRecords!D72,1)="M")*1)=111,(NOT(ISERROR(SEARCH("Program Development",I76)))*100+(LEFT(ProjectRecords!H72,3)="180")*10+(LEFT(ProjectRecords!D72,1)="M")*1)&lt;=1),"","NO")</f>
        <v/>
      </c>
      <c r="K76" s="234" t="str">
        <f>SUBSTITUTE(SUBSTITUTE(SUBSTITUTE(ProjectRecords!L72&amp;"; "&amp;ProjectRecords!N72&amp;"; "&amp;ProjectRecords!P72&amp;"; "&amp;ProjectRecords!R72&amp;"~","; ; ",""),"; ~",""),"~","")</f>
        <v/>
      </c>
      <c r="L76" s="248">
        <f>IF(LEFT(ProjectRecords!D72,1)="m",IF(L75=1,0,1),0)</f>
        <v>0</v>
      </c>
      <c r="M76" s="246" t="str">
        <f>IF(L76=0,"",ProjectRecords!L72)</f>
        <v/>
      </c>
      <c r="N76" s="245" t="str">
        <f>IF(ISERROR(SEARCH(",",ProjectRecords!L72&amp;ProjectRecords!N72&amp;ProjectRecords!P72&amp;ProjectRecords!R72)),"","check")</f>
        <v/>
      </c>
      <c r="O76" s="245" t="str">
        <f>IF(I76="","",IF(AND((TableOfContents!O76=TableOfContents!S76),(TableOfContents!P76=TableOfContents!T76)),"yes","NO"))</f>
        <v/>
      </c>
      <c r="P76" s="245"/>
      <c r="Q76" s="245" t="str">
        <f>IF(I76="","",IF(ProjectRecords!I72="","NO","yes"))</f>
        <v/>
      </c>
      <c r="R76" s="252" t="str">
        <f>IF(I76="","",IF(LEFT(F76,1)&lt;&gt;"R","",IF(ProjectRecords!Z72="","NO","yes")))</f>
        <v/>
      </c>
      <c r="S76" s="153"/>
      <c r="T76" s="153"/>
      <c r="U76" s="245" t="str">
        <f t="shared" si="8"/>
        <v/>
      </c>
      <c r="V76" s="245" t="str">
        <f>IF(I76="","",LEFT(ProjectRecords!H72&amp;"NO",3))</f>
        <v/>
      </c>
      <c r="W76" s="253"/>
      <c r="X76" s="253"/>
      <c r="Y76" s="253"/>
      <c r="Z76" s="243"/>
      <c r="AA76" s="243"/>
      <c r="AB76" s="245" t="str">
        <f t="shared" si="9"/>
        <v/>
      </c>
      <c r="AC76" s="245" t="str">
        <f>IF(I76="","",LEFT(ProjectRecords!F72&amp;"NO",4))</f>
        <v/>
      </c>
      <c r="AD76" s="253"/>
      <c r="AE76" s="243"/>
      <c r="AF76" s="243"/>
      <c r="AG76" s="243"/>
      <c r="AH76" s="243"/>
      <c r="AI76" s="243"/>
      <c r="AJ76" s="243"/>
      <c r="AK76" s="243"/>
    </row>
    <row r="77" spans="1:37" x14ac:dyDescent="0.25">
      <c r="A77" s="6">
        <v>1</v>
      </c>
      <c r="D77" s="244" t="str">
        <f>IF(I77="","",ProjectRecords!C73&amp;"")</f>
        <v/>
      </c>
      <c r="E77" s="245" t="str">
        <f t="shared" si="7"/>
        <v/>
      </c>
      <c r="F77" s="245" t="str">
        <f>ProjectRecords!D73&amp;""</f>
        <v/>
      </c>
      <c r="G77" s="245" t="str">
        <f t="shared" si="6"/>
        <v/>
      </c>
      <c r="H77" s="245" t="str">
        <f>IF(I77="","",IF(OR(AND(F77="",I77&lt;&gt;""),AND(ROW(I77)&lt;&gt;7,NOT(ISERROR(VLOOKUP(F77,F$7:F76,1,0))))),"NO","yes"))</f>
        <v/>
      </c>
      <c r="I77" s="234" t="str">
        <f>ProjectRecords!E73&amp;""</f>
        <v/>
      </c>
      <c r="J77" s="245" t="str">
        <f>IF(OR((NOT(ISERROR(SEARCH("Program Development",I77)))*100+(LEFT(ProjectRecords!H73,3)="180")*10+(LEFT(ProjectRecords!D73,1)="M")*1)=111,(NOT(ISERROR(SEARCH("Program Development",I77)))*100+(LEFT(ProjectRecords!H73,3)="180")*10+(LEFT(ProjectRecords!D73,1)="M")*1)&lt;=1),"","NO")</f>
        <v/>
      </c>
      <c r="K77" s="234" t="str">
        <f>SUBSTITUTE(SUBSTITUTE(SUBSTITUTE(ProjectRecords!L73&amp;"; "&amp;ProjectRecords!N73&amp;"; "&amp;ProjectRecords!P73&amp;"; "&amp;ProjectRecords!R73&amp;"~","; ; ",""),"; ~",""),"~","")</f>
        <v/>
      </c>
      <c r="L77" s="248">
        <f>IF(LEFT(ProjectRecords!D73,1)="m",IF(L76=1,0,1),0)</f>
        <v>0</v>
      </c>
      <c r="M77" s="246" t="str">
        <f>IF(L77=0,"",ProjectRecords!L73)</f>
        <v/>
      </c>
      <c r="N77" s="245" t="str">
        <f>IF(ISERROR(SEARCH(",",ProjectRecords!L73&amp;ProjectRecords!N73&amp;ProjectRecords!P73&amp;ProjectRecords!R73)),"","check")</f>
        <v/>
      </c>
      <c r="O77" s="245" t="str">
        <f>IF(I77="","",IF(AND((TableOfContents!O77=TableOfContents!S77),(TableOfContents!P77=TableOfContents!T77)),"yes","NO"))</f>
        <v/>
      </c>
      <c r="P77" s="245"/>
      <c r="Q77" s="245" t="str">
        <f>IF(I77="","",IF(ProjectRecords!I73="","NO","yes"))</f>
        <v/>
      </c>
      <c r="R77" s="252" t="str">
        <f>IF(I77="","",IF(LEFT(F77,1)&lt;&gt;"R","",IF(ProjectRecords!Z73="","NO","yes")))</f>
        <v/>
      </c>
      <c r="S77" s="153"/>
      <c r="T77" s="153"/>
      <c r="U77" s="245" t="str">
        <f t="shared" si="8"/>
        <v/>
      </c>
      <c r="V77" s="245" t="str">
        <f>IF(I77="","",LEFT(ProjectRecords!H73&amp;"NO",3))</f>
        <v/>
      </c>
      <c r="W77" s="253"/>
      <c r="X77" s="253"/>
      <c r="Y77" s="253"/>
      <c r="Z77" s="243"/>
      <c r="AA77" s="243"/>
      <c r="AB77" s="245" t="str">
        <f t="shared" si="9"/>
        <v/>
      </c>
      <c r="AC77" s="245" t="str">
        <f>IF(I77="","",LEFT(ProjectRecords!F73&amp;"NO",4))</f>
        <v/>
      </c>
      <c r="AD77" s="253"/>
      <c r="AE77" s="243"/>
      <c r="AF77" s="243"/>
      <c r="AG77" s="243"/>
      <c r="AH77" s="243"/>
      <c r="AI77" s="243"/>
      <c r="AJ77" s="243"/>
      <c r="AK77" s="243"/>
    </row>
    <row r="78" spans="1:37" x14ac:dyDescent="0.25">
      <c r="A78" s="6">
        <v>1</v>
      </c>
      <c r="D78" s="244" t="str">
        <f>IF(I78="","",ProjectRecords!C74&amp;"")</f>
        <v/>
      </c>
      <c r="E78" s="245" t="str">
        <f t="shared" si="7"/>
        <v/>
      </c>
      <c r="F78" s="245" t="str">
        <f>ProjectRecords!D74&amp;""</f>
        <v/>
      </c>
      <c r="G78" s="245" t="str">
        <f t="shared" si="6"/>
        <v/>
      </c>
      <c r="H78" s="245" t="str">
        <f>IF(I78="","",IF(OR(AND(F78="",I78&lt;&gt;""),AND(ROW(I78)&lt;&gt;7,NOT(ISERROR(VLOOKUP(F78,F$7:F77,1,0))))),"NO","yes"))</f>
        <v/>
      </c>
      <c r="I78" s="234" t="str">
        <f>ProjectRecords!E74&amp;""</f>
        <v/>
      </c>
      <c r="J78" s="245" t="str">
        <f>IF(OR((NOT(ISERROR(SEARCH("Program Development",I78)))*100+(LEFT(ProjectRecords!H74,3)="180")*10+(LEFT(ProjectRecords!D74,1)="M")*1)=111,(NOT(ISERROR(SEARCH("Program Development",I78)))*100+(LEFT(ProjectRecords!H74,3)="180")*10+(LEFT(ProjectRecords!D74,1)="M")*1)&lt;=1),"","NO")</f>
        <v/>
      </c>
      <c r="K78" s="234" t="str">
        <f>SUBSTITUTE(SUBSTITUTE(SUBSTITUTE(ProjectRecords!L74&amp;"; "&amp;ProjectRecords!N74&amp;"; "&amp;ProjectRecords!P74&amp;"; "&amp;ProjectRecords!R74&amp;"~","; ; ",""),"; ~",""),"~","")</f>
        <v/>
      </c>
      <c r="L78" s="248">
        <f>IF(LEFT(ProjectRecords!D74,1)="m",IF(L77=1,0,1),0)</f>
        <v>0</v>
      </c>
      <c r="M78" s="246" t="str">
        <f>IF(L78=0,"",ProjectRecords!L74)</f>
        <v/>
      </c>
      <c r="N78" s="245" t="str">
        <f>IF(ISERROR(SEARCH(",",ProjectRecords!L74&amp;ProjectRecords!N74&amp;ProjectRecords!P74&amp;ProjectRecords!R74)),"","check")</f>
        <v/>
      </c>
      <c r="O78" s="245" t="str">
        <f>IF(I78="","",IF(AND((TableOfContents!O78=TableOfContents!S78),(TableOfContents!P78=TableOfContents!T78)),"yes","NO"))</f>
        <v/>
      </c>
      <c r="P78" s="245"/>
      <c r="Q78" s="245" t="str">
        <f>IF(I78="","",IF(ProjectRecords!I74="","NO","yes"))</f>
        <v/>
      </c>
      <c r="R78" s="252" t="str">
        <f>IF(I78="","",IF(LEFT(F78,1)&lt;&gt;"R","",IF(ProjectRecords!Z74="","NO","yes")))</f>
        <v/>
      </c>
      <c r="S78" s="153"/>
      <c r="T78" s="153"/>
      <c r="U78" s="245" t="str">
        <f t="shared" si="8"/>
        <v/>
      </c>
      <c r="V78" s="245" t="str">
        <f>IF(I78="","",LEFT(ProjectRecords!H74&amp;"NO",3))</f>
        <v/>
      </c>
      <c r="W78" s="253"/>
      <c r="X78" s="253"/>
      <c r="Y78" s="253"/>
      <c r="Z78" s="243"/>
      <c r="AA78" s="243"/>
      <c r="AB78" s="245" t="str">
        <f t="shared" si="9"/>
        <v/>
      </c>
      <c r="AC78" s="245" t="str">
        <f>IF(I78="","",LEFT(ProjectRecords!F74&amp;"NO",4))</f>
        <v/>
      </c>
      <c r="AD78" s="253"/>
      <c r="AE78" s="243"/>
      <c r="AF78" s="243"/>
      <c r="AG78" s="243"/>
      <c r="AH78" s="243"/>
      <c r="AI78" s="243"/>
      <c r="AJ78" s="243"/>
      <c r="AK78" s="243"/>
    </row>
    <row r="79" spans="1:37" x14ac:dyDescent="0.25">
      <c r="A79" s="6">
        <v>1</v>
      </c>
      <c r="D79" s="244" t="str">
        <f>IF(I79="","",ProjectRecords!C75&amp;"")</f>
        <v/>
      </c>
      <c r="E79" s="245" t="str">
        <f t="shared" si="7"/>
        <v/>
      </c>
      <c r="F79" s="245" t="str">
        <f>ProjectRecords!D75&amp;""</f>
        <v/>
      </c>
      <c r="G79" s="245" t="str">
        <f t="shared" si="6"/>
        <v/>
      </c>
      <c r="H79" s="245" t="str">
        <f>IF(I79="","",IF(OR(AND(F79="",I79&lt;&gt;""),AND(ROW(I79)&lt;&gt;7,NOT(ISERROR(VLOOKUP(F79,F$7:F78,1,0))))),"NO","yes"))</f>
        <v/>
      </c>
      <c r="I79" s="234" t="str">
        <f>ProjectRecords!E75&amp;""</f>
        <v/>
      </c>
      <c r="J79" s="245" t="str">
        <f>IF(OR((NOT(ISERROR(SEARCH("Program Development",I79)))*100+(LEFT(ProjectRecords!H75,3)="180")*10+(LEFT(ProjectRecords!D75,1)="M")*1)=111,(NOT(ISERROR(SEARCH("Program Development",I79)))*100+(LEFT(ProjectRecords!H75,3)="180")*10+(LEFT(ProjectRecords!D75,1)="M")*1)&lt;=1),"","NO")</f>
        <v/>
      </c>
      <c r="K79" s="234" t="str">
        <f>SUBSTITUTE(SUBSTITUTE(SUBSTITUTE(ProjectRecords!L75&amp;"; "&amp;ProjectRecords!N75&amp;"; "&amp;ProjectRecords!P75&amp;"; "&amp;ProjectRecords!R75&amp;"~","; ; ",""),"; ~",""),"~","")</f>
        <v/>
      </c>
      <c r="L79" s="248">
        <f>IF(LEFT(ProjectRecords!D75,1)="m",IF(L78=1,0,1),0)</f>
        <v>0</v>
      </c>
      <c r="M79" s="246" t="str">
        <f>IF(L79=0,"",ProjectRecords!L75)</f>
        <v/>
      </c>
      <c r="N79" s="245" t="str">
        <f>IF(ISERROR(SEARCH(",",ProjectRecords!L75&amp;ProjectRecords!N75&amp;ProjectRecords!P75&amp;ProjectRecords!R75)),"","check")</f>
        <v/>
      </c>
      <c r="O79" s="245" t="str">
        <f>IF(I79="","",IF(AND((TableOfContents!O79=TableOfContents!S79),(TableOfContents!P79=TableOfContents!T79)),"yes","NO"))</f>
        <v/>
      </c>
      <c r="P79" s="245"/>
      <c r="Q79" s="245" t="str">
        <f>IF(I79="","",IF(ProjectRecords!I75="","NO","yes"))</f>
        <v/>
      </c>
      <c r="R79" s="252" t="str">
        <f>IF(I79="","",IF(LEFT(F79,1)&lt;&gt;"R","",IF(ProjectRecords!Z75="","NO","yes")))</f>
        <v/>
      </c>
      <c r="S79" s="153"/>
      <c r="T79" s="153"/>
      <c r="U79" s="245" t="str">
        <f t="shared" si="8"/>
        <v/>
      </c>
      <c r="V79" s="245" t="str">
        <f>IF(I79="","",LEFT(ProjectRecords!H75&amp;"NO",3))</f>
        <v/>
      </c>
      <c r="W79" s="253"/>
      <c r="X79" s="253"/>
      <c r="Y79" s="253"/>
      <c r="Z79" s="243"/>
      <c r="AA79" s="243"/>
      <c r="AB79" s="245" t="str">
        <f t="shared" si="9"/>
        <v/>
      </c>
      <c r="AC79" s="245" t="str">
        <f>IF(I79="","",LEFT(ProjectRecords!F75&amp;"NO",4))</f>
        <v/>
      </c>
      <c r="AD79" s="253"/>
      <c r="AE79" s="243"/>
      <c r="AF79" s="243"/>
      <c r="AG79" s="243"/>
      <c r="AH79" s="243"/>
      <c r="AI79" s="243"/>
      <c r="AJ79" s="243"/>
      <c r="AK79" s="243"/>
    </row>
    <row r="80" spans="1:37" x14ac:dyDescent="0.25">
      <c r="A80" s="6">
        <v>1</v>
      </c>
      <c r="D80" s="244" t="str">
        <f>IF(I80="","",ProjectRecords!C76&amp;"")</f>
        <v/>
      </c>
      <c r="E80" s="245" t="str">
        <f t="shared" si="7"/>
        <v/>
      </c>
      <c r="F80" s="245" t="str">
        <f>ProjectRecords!D76&amp;""</f>
        <v/>
      </c>
      <c r="G80" s="245" t="str">
        <f t="shared" si="6"/>
        <v/>
      </c>
      <c r="H80" s="245" t="str">
        <f>IF(I80="","",IF(OR(AND(F80="",I80&lt;&gt;""),AND(ROW(I80)&lt;&gt;7,NOT(ISERROR(VLOOKUP(F80,F$7:F79,1,0))))),"NO","yes"))</f>
        <v/>
      </c>
      <c r="I80" s="234" t="str">
        <f>ProjectRecords!E76&amp;""</f>
        <v/>
      </c>
      <c r="J80" s="245" t="str">
        <f>IF(OR((NOT(ISERROR(SEARCH("Program Development",I80)))*100+(LEFT(ProjectRecords!H76,3)="180")*10+(LEFT(ProjectRecords!D76,1)="M")*1)=111,(NOT(ISERROR(SEARCH("Program Development",I80)))*100+(LEFT(ProjectRecords!H76,3)="180")*10+(LEFT(ProjectRecords!D76,1)="M")*1)&lt;=1),"","NO")</f>
        <v/>
      </c>
      <c r="K80" s="234" t="str">
        <f>SUBSTITUTE(SUBSTITUTE(SUBSTITUTE(ProjectRecords!L76&amp;"; "&amp;ProjectRecords!N76&amp;"; "&amp;ProjectRecords!P76&amp;"; "&amp;ProjectRecords!R76&amp;"~","; ; ",""),"; ~",""),"~","")</f>
        <v/>
      </c>
      <c r="L80" s="248">
        <f>IF(LEFT(ProjectRecords!D76,1)="m",IF(L79=1,0,1),0)</f>
        <v>0</v>
      </c>
      <c r="M80" s="246" t="str">
        <f>IF(L80=0,"",ProjectRecords!L76)</f>
        <v/>
      </c>
      <c r="N80" s="245" t="str">
        <f>IF(ISERROR(SEARCH(",",ProjectRecords!L76&amp;ProjectRecords!N76&amp;ProjectRecords!P76&amp;ProjectRecords!R76)),"","check")</f>
        <v/>
      </c>
      <c r="O80" s="245" t="str">
        <f>IF(I80="","",IF(AND((TableOfContents!O80=TableOfContents!S80),(TableOfContents!P80=TableOfContents!T80)),"yes","NO"))</f>
        <v/>
      </c>
      <c r="P80" s="245"/>
      <c r="Q80" s="245" t="str">
        <f>IF(I80="","",IF(ProjectRecords!I76="","NO","yes"))</f>
        <v/>
      </c>
      <c r="R80" s="252" t="str">
        <f>IF(I80="","",IF(LEFT(F80,1)&lt;&gt;"R","",IF(ProjectRecords!Z76="","NO","yes")))</f>
        <v/>
      </c>
      <c r="S80" s="153"/>
      <c r="T80" s="153"/>
      <c r="U80" s="245" t="str">
        <f t="shared" si="8"/>
        <v/>
      </c>
      <c r="V80" s="245" t="str">
        <f>IF(I80="","",LEFT(ProjectRecords!H76&amp;"NO",3))</f>
        <v/>
      </c>
      <c r="W80" s="253"/>
      <c r="X80" s="253"/>
      <c r="Y80" s="253"/>
      <c r="Z80" s="243"/>
      <c r="AA80" s="243"/>
      <c r="AB80" s="245" t="str">
        <f t="shared" si="9"/>
        <v/>
      </c>
      <c r="AC80" s="245" t="str">
        <f>IF(I80="","",LEFT(ProjectRecords!F76&amp;"NO",4))</f>
        <v/>
      </c>
      <c r="AD80" s="253"/>
      <c r="AE80" s="243"/>
      <c r="AF80" s="243"/>
      <c r="AG80" s="243"/>
      <c r="AH80" s="243"/>
      <c r="AI80" s="243"/>
      <c r="AJ80" s="243"/>
      <c r="AK80" s="243"/>
    </row>
    <row r="81" spans="1:37" x14ac:dyDescent="0.25">
      <c r="A81" s="6">
        <v>1</v>
      </c>
      <c r="D81" s="244" t="str">
        <f>IF(I81="","",ProjectRecords!C77&amp;"")</f>
        <v/>
      </c>
      <c r="E81" s="245" t="str">
        <f t="shared" si="7"/>
        <v/>
      </c>
      <c r="F81" s="245" t="str">
        <f>ProjectRecords!D77&amp;""</f>
        <v/>
      </c>
      <c r="G81" s="245" t="str">
        <f t="shared" si="6"/>
        <v/>
      </c>
      <c r="H81" s="245" t="str">
        <f>IF(I81="","",IF(OR(AND(F81="",I81&lt;&gt;""),AND(ROW(I81)&lt;&gt;7,NOT(ISERROR(VLOOKUP(F81,F$7:F80,1,0))))),"NO","yes"))</f>
        <v/>
      </c>
      <c r="I81" s="234" t="str">
        <f>ProjectRecords!E77&amp;""</f>
        <v/>
      </c>
      <c r="J81" s="245" t="str">
        <f>IF(OR((NOT(ISERROR(SEARCH("Program Development",I81)))*100+(LEFT(ProjectRecords!H77,3)="180")*10+(LEFT(ProjectRecords!D77,1)="M")*1)=111,(NOT(ISERROR(SEARCH("Program Development",I81)))*100+(LEFT(ProjectRecords!H77,3)="180")*10+(LEFT(ProjectRecords!D77,1)="M")*1)&lt;=1),"","NO")</f>
        <v/>
      </c>
      <c r="K81" s="234" t="str">
        <f>SUBSTITUTE(SUBSTITUTE(SUBSTITUTE(ProjectRecords!L77&amp;"; "&amp;ProjectRecords!N77&amp;"; "&amp;ProjectRecords!P77&amp;"; "&amp;ProjectRecords!R77&amp;"~","; ; ",""),"; ~",""),"~","")</f>
        <v/>
      </c>
      <c r="L81" s="248">
        <f>IF(LEFT(ProjectRecords!D77,1)="m",IF(L80=1,0,1),0)</f>
        <v>0</v>
      </c>
      <c r="M81" s="246" t="str">
        <f>IF(L81=0,"",ProjectRecords!L77)</f>
        <v/>
      </c>
      <c r="N81" s="245" t="str">
        <f>IF(ISERROR(SEARCH(",",ProjectRecords!L77&amp;ProjectRecords!N77&amp;ProjectRecords!P77&amp;ProjectRecords!R77)),"","check")</f>
        <v/>
      </c>
      <c r="O81" s="245" t="str">
        <f>IF(I81="","",IF(AND((TableOfContents!O81=TableOfContents!S81),(TableOfContents!P81=TableOfContents!T81)),"yes","NO"))</f>
        <v/>
      </c>
      <c r="P81" s="245"/>
      <c r="Q81" s="245" t="str">
        <f>IF(I81="","",IF(ProjectRecords!I77="","NO","yes"))</f>
        <v/>
      </c>
      <c r="R81" s="252" t="str">
        <f>IF(I81="","",IF(LEFT(F81,1)&lt;&gt;"R","",IF(ProjectRecords!Z77="","NO","yes")))</f>
        <v/>
      </c>
      <c r="S81" s="153"/>
      <c r="T81" s="153"/>
      <c r="U81" s="245" t="str">
        <f t="shared" si="8"/>
        <v/>
      </c>
      <c r="V81" s="245" t="str">
        <f>IF(I81="","",LEFT(ProjectRecords!H77&amp;"NO",3))</f>
        <v/>
      </c>
      <c r="W81" s="253"/>
      <c r="X81" s="253"/>
      <c r="Y81" s="253"/>
      <c r="Z81" s="243"/>
      <c r="AA81" s="243"/>
      <c r="AB81" s="245" t="str">
        <f t="shared" si="9"/>
        <v/>
      </c>
      <c r="AC81" s="245" t="str">
        <f>IF(I81="","",LEFT(ProjectRecords!F77&amp;"NO",4))</f>
        <v/>
      </c>
      <c r="AD81" s="253"/>
      <c r="AE81" s="243"/>
      <c r="AF81" s="243"/>
      <c r="AG81" s="243"/>
      <c r="AH81" s="243"/>
      <c r="AI81" s="243"/>
      <c r="AJ81" s="243"/>
      <c r="AK81" s="243"/>
    </row>
    <row r="82" spans="1:37" x14ac:dyDescent="0.25">
      <c r="A82" s="6">
        <v>1</v>
      </c>
      <c r="D82" s="244" t="str">
        <f>IF(I82="","",ProjectRecords!C78&amp;"")</f>
        <v/>
      </c>
      <c r="E82" s="245" t="str">
        <f t="shared" si="7"/>
        <v/>
      </c>
      <c r="F82" s="245" t="str">
        <f>ProjectRecords!D78&amp;""</f>
        <v/>
      </c>
      <c r="G82" s="245" t="str">
        <f t="shared" si="6"/>
        <v/>
      </c>
      <c r="H82" s="245" t="str">
        <f>IF(I82="","",IF(OR(AND(F82="",I82&lt;&gt;""),AND(ROW(I82)&lt;&gt;7,NOT(ISERROR(VLOOKUP(F82,F$7:F81,1,0))))),"NO","yes"))</f>
        <v/>
      </c>
      <c r="I82" s="234" t="str">
        <f>ProjectRecords!E78&amp;""</f>
        <v/>
      </c>
      <c r="J82" s="245" t="str">
        <f>IF(OR((NOT(ISERROR(SEARCH("Program Development",I82)))*100+(LEFT(ProjectRecords!H78,3)="180")*10+(LEFT(ProjectRecords!D78,1)="M")*1)=111,(NOT(ISERROR(SEARCH("Program Development",I82)))*100+(LEFT(ProjectRecords!H78,3)="180")*10+(LEFT(ProjectRecords!D78,1)="M")*1)&lt;=1),"","NO")</f>
        <v/>
      </c>
      <c r="K82" s="234" t="str">
        <f>SUBSTITUTE(SUBSTITUTE(SUBSTITUTE(ProjectRecords!L78&amp;"; "&amp;ProjectRecords!N78&amp;"; "&amp;ProjectRecords!P78&amp;"; "&amp;ProjectRecords!R78&amp;"~","; ; ",""),"; ~",""),"~","")</f>
        <v/>
      </c>
      <c r="L82" s="248">
        <f>IF(LEFT(ProjectRecords!D78,1)="m",IF(L81=1,0,1),0)</f>
        <v>0</v>
      </c>
      <c r="M82" s="246" t="str">
        <f>IF(L82=0,"",ProjectRecords!L78)</f>
        <v/>
      </c>
      <c r="N82" s="245" t="str">
        <f>IF(ISERROR(SEARCH(",",ProjectRecords!L78&amp;ProjectRecords!N78&amp;ProjectRecords!P78&amp;ProjectRecords!R78)),"","check")</f>
        <v/>
      </c>
      <c r="O82" s="245" t="str">
        <f>IF(I82="","",IF(AND((TableOfContents!O82=TableOfContents!S82),(TableOfContents!P82=TableOfContents!T82)),"yes","NO"))</f>
        <v/>
      </c>
      <c r="P82" s="245"/>
      <c r="Q82" s="245" t="str">
        <f>IF(I82="","",IF(ProjectRecords!I78="","NO","yes"))</f>
        <v/>
      </c>
      <c r="R82" s="252" t="str">
        <f>IF(I82="","",IF(LEFT(F82,1)&lt;&gt;"R","",IF(ProjectRecords!Z78="","NO","yes")))</f>
        <v/>
      </c>
      <c r="S82" s="153"/>
      <c r="T82" s="153"/>
      <c r="U82" s="245" t="str">
        <f t="shared" si="8"/>
        <v/>
      </c>
      <c r="V82" s="245" t="str">
        <f>IF(I82="","",LEFT(ProjectRecords!H78&amp;"NO",3))</f>
        <v/>
      </c>
      <c r="W82" s="253"/>
      <c r="X82" s="253"/>
      <c r="Y82" s="253"/>
      <c r="Z82" s="243"/>
      <c r="AA82" s="243"/>
      <c r="AB82" s="245" t="str">
        <f t="shared" si="9"/>
        <v/>
      </c>
      <c r="AC82" s="245" t="str">
        <f>IF(I82="","",LEFT(ProjectRecords!F78&amp;"NO",4))</f>
        <v/>
      </c>
      <c r="AD82" s="253"/>
      <c r="AE82" s="243"/>
      <c r="AF82" s="243"/>
      <c r="AG82" s="243"/>
      <c r="AH82" s="243"/>
      <c r="AI82" s="243"/>
      <c r="AJ82" s="243"/>
      <c r="AK82" s="243"/>
    </row>
    <row r="83" spans="1:37" x14ac:dyDescent="0.25">
      <c r="A83" s="6">
        <v>1</v>
      </c>
      <c r="D83" s="244" t="str">
        <f>IF(I83="","",ProjectRecords!C79&amp;"")</f>
        <v/>
      </c>
      <c r="E83" s="245" t="str">
        <f t="shared" si="7"/>
        <v/>
      </c>
      <c r="F83" s="245" t="str">
        <f>ProjectRecords!D79&amp;""</f>
        <v/>
      </c>
      <c r="G83" s="245" t="str">
        <f t="shared" si="6"/>
        <v/>
      </c>
      <c r="H83" s="245" t="str">
        <f>IF(I83="","",IF(OR(AND(F83="",I83&lt;&gt;""),AND(ROW(I83)&lt;&gt;7,NOT(ISERROR(VLOOKUP(F83,F$7:F82,1,0))))),"NO","yes"))</f>
        <v/>
      </c>
      <c r="I83" s="234" t="str">
        <f>ProjectRecords!E79&amp;""</f>
        <v/>
      </c>
      <c r="J83" s="245" t="str">
        <f>IF(OR((NOT(ISERROR(SEARCH("Program Development",I83)))*100+(LEFT(ProjectRecords!H79,3)="180")*10+(LEFT(ProjectRecords!D79,1)="M")*1)=111,(NOT(ISERROR(SEARCH("Program Development",I83)))*100+(LEFT(ProjectRecords!H79,3)="180")*10+(LEFT(ProjectRecords!D79,1)="M")*1)&lt;=1),"","NO")</f>
        <v/>
      </c>
      <c r="K83" s="234" t="str">
        <f>SUBSTITUTE(SUBSTITUTE(SUBSTITUTE(ProjectRecords!L79&amp;"; "&amp;ProjectRecords!N79&amp;"; "&amp;ProjectRecords!P79&amp;"; "&amp;ProjectRecords!R79&amp;"~","; ; ",""),"; ~",""),"~","")</f>
        <v/>
      </c>
      <c r="L83" s="248">
        <f>IF(LEFT(ProjectRecords!D79,1)="m",IF(L82=1,0,1),0)</f>
        <v>0</v>
      </c>
      <c r="M83" s="246" t="str">
        <f>IF(L83=0,"",ProjectRecords!L79)</f>
        <v/>
      </c>
      <c r="N83" s="245" t="str">
        <f>IF(ISERROR(SEARCH(",",ProjectRecords!L79&amp;ProjectRecords!N79&amp;ProjectRecords!P79&amp;ProjectRecords!R79)),"","check")</f>
        <v/>
      </c>
      <c r="O83" s="245" t="str">
        <f>IF(I83="","",IF(AND((TableOfContents!O83=TableOfContents!S83),(TableOfContents!P83=TableOfContents!T83)),"yes","NO"))</f>
        <v/>
      </c>
      <c r="P83" s="245"/>
      <c r="Q83" s="245" t="str">
        <f>IF(I83="","",IF(ProjectRecords!I79="","NO","yes"))</f>
        <v/>
      </c>
      <c r="R83" s="252" t="str">
        <f>IF(I83="","",IF(LEFT(F83,1)&lt;&gt;"R","",IF(ProjectRecords!Z79="","NO","yes")))</f>
        <v/>
      </c>
      <c r="S83" s="153"/>
      <c r="T83" s="153"/>
      <c r="U83" s="245" t="str">
        <f t="shared" si="8"/>
        <v/>
      </c>
      <c r="V83" s="245" t="str">
        <f>IF(I83="","",LEFT(ProjectRecords!H79&amp;"NO",3))</f>
        <v/>
      </c>
      <c r="W83" s="253"/>
      <c r="X83" s="253"/>
      <c r="Y83" s="253"/>
      <c r="Z83" s="243"/>
      <c r="AA83" s="243"/>
      <c r="AB83" s="245" t="str">
        <f t="shared" si="9"/>
        <v/>
      </c>
      <c r="AC83" s="245" t="str">
        <f>IF(I83="","",LEFT(ProjectRecords!F79&amp;"NO",4))</f>
        <v/>
      </c>
      <c r="AD83" s="253"/>
      <c r="AE83" s="243"/>
      <c r="AF83" s="243"/>
      <c r="AG83" s="243"/>
      <c r="AH83" s="243"/>
      <c r="AI83" s="243"/>
      <c r="AJ83" s="243"/>
      <c r="AK83" s="243"/>
    </row>
    <row r="84" spans="1:37" x14ac:dyDescent="0.25">
      <c r="A84" s="6">
        <v>1</v>
      </c>
      <c r="D84" s="244" t="str">
        <f>IF(I84="","",ProjectRecords!C80&amp;"")</f>
        <v/>
      </c>
      <c r="E84" s="245" t="str">
        <f t="shared" si="7"/>
        <v/>
      </c>
      <c r="F84" s="245" t="str">
        <f>ProjectRecords!D80&amp;""</f>
        <v/>
      </c>
      <c r="G84" s="245" t="str">
        <f t="shared" si="6"/>
        <v/>
      </c>
      <c r="H84" s="245" t="str">
        <f>IF(I84="","",IF(OR(AND(F84="",I84&lt;&gt;""),AND(ROW(I84)&lt;&gt;7,NOT(ISERROR(VLOOKUP(F84,F$7:F83,1,0))))),"NO","yes"))</f>
        <v/>
      </c>
      <c r="I84" s="234" t="str">
        <f>ProjectRecords!E80&amp;""</f>
        <v/>
      </c>
      <c r="J84" s="245" t="str">
        <f>IF(OR((NOT(ISERROR(SEARCH("Program Development",I84)))*100+(LEFT(ProjectRecords!H80,3)="180")*10+(LEFT(ProjectRecords!D80,1)="M")*1)=111,(NOT(ISERROR(SEARCH("Program Development",I84)))*100+(LEFT(ProjectRecords!H80,3)="180")*10+(LEFT(ProjectRecords!D80,1)="M")*1)&lt;=1),"","NO")</f>
        <v/>
      </c>
      <c r="K84" s="234" t="str">
        <f>SUBSTITUTE(SUBSTITUTE(SUBSTITUTE(ProjectRecords!L80&amp;"; "&amp;ProjectRecords!N80&amp;"; "&amp;ProjectRecords!P80&amp;"; "&amp;ProjectRecords!R80&amp;"~","; ; ",""),"; ~",""),"~","")</f>
        <v/>
      </c>
      <c r="L84" s="248">
        <f>IF(LEFT(ProjectRecords!D80,1)="m",IF(L83=1,0,1),0)</f>
        <v>0</v>
      </c>
      <c r="M84" s="246" t="str">
        <f>IF(L84=0,"",ProjectRecords!L80)</f>
        <v/>
      </c>
      <c r="N84" s="245" t="str">
        <f>IF(ISERROR(SEARCH(",",ProjectRecords!L80&amp;ProjectRecords!N80&amp;ProjectRecords!P80&amp;ProjectRecords!R80)),"","check")</f>
        <v/>
      </c>
      <c r="O84" s="245" t="str">
        <f>IF(I84="","",IF(AND((TableOfContents!O84=TableOfContents!S84),(TableOfContents!P84=TableOfContents!T84)),"yes","NO"))</f>
        <v/>
      </c>
      <c r="P84" s="245"/>
      <c r="Q84" s="245" t="str">
        <f>IF(I84="","",IF(ProjectRecords!I80="","NO","yes"))</f>
        <v/>
      </c>
      <c r="R84" s="252" t="str">
        <f>IF(I84="","",IF(LEFT(F84,1)&lt;&gt;"R","",IF(ProjectRecords!Z80="","NO","yes")))</f>
        <v/>
      </c>
      <c r="S84" s="153"/>
      <c r="T84" s="153"/>
      <c r="U84" s="245" t="str">
        <f t="shared" si="8"/>
        <v/>
      </c>
      <c r="V84" s="245" t="str">
        <f>IF(I84="","",LEFT(ProjectRecords!H80&amp;"NO",3))</f>
        <v/>
      </c>
      <c r="W84" s="253"/>
      <c r="X84" s="253"/>
      <c r="Y84" s="253"/>
      <c r="Z84" s="243"/>
      <c r="AA84" s="243"/>
      <c r="AB84" s="245" t="str">
        <f t="shared" si="9"/>
        <v/>
      </c>
      <c r="AC84" s="245" t="str">
        <f>IF(I84="","",LEFT(ProjectRecords!F80&amp;"NO",4))</f>
        <v/>
      </c>
      <c r="AD84" s="253"/>
      <c r="AE84" s="243"/>
      <c r="AF84" s="243"/>
      <c r="AG84" s="243"/>
      <c r="AH84" s="243"/>
      <c r="AI84" s="243"/>
      <c r="AJ84" s="243"/>
      <c r="AK84" s="243"/>
    </row>
    <row r="85" spans="1:37" x14ac:dyDescent="0.25">
      <c r="A85" s="6">
        <v>1</v>
      </c>
      <c r="D85" s="244" t="str">
        <f>IF(I85="","",ProjectRecords!C81&amp;"")</f>
        <v/>
      </c>
      <c r="E85" s="245" t="str">
        <f t="shared" si="7"/>
        <v/>
      </c>
      <c r="F85" s="245" t="str">
        <f>ProjectRecords!D81&amp;""</f>
        <v/>
      </c>
      <c r="G85" s="245" t="str">
        <f t="shared" si="6"/>
        <v/>
      </c>
      <c r="H85" s="245" t="str">
        <f>IF(I85="","",IF(OR(AND(F85="",I85&lt;&gt;""),AND(ROW(I85)&lt;&gt;7,NOT(ISERROR(VLOOKUP(F85,F$7:F84,1,0))))),"NO","yes"))</f>
        <v/>
      </c>
      <c r="I85" s="234" t="str">
        <f>ProjectRecords!E81&amp;""</f>
        <v/>
      </c>
      <c r="J85" s="245" t="str">
        <f>IF(OR((NOT(ISERROR(SEARCH("Program Development",I85)))*100+(LEFT(ProjectRecords!H81,3)="180")*10+(LEFT(ProjectRecords!D81,1)="M")*1)=111,(NOT(ISERROR(SEARCH("Program Development",I85)))*100+(LEFT(ProjectRecords!H81,3)="180")*10+(LEFT(ProjectRecords!D81,1)="M")*1)&lt;=1),"","NO")</f>
        <v/>
      </c>
      <c r="K85" s="234" t="str">
        <f>SUBSTITUTE(SUBSTITUTE(SUBSTITUTE(ProjectRecords!L81&amp;"; "&amp;ProjectRecords!N81&amp;"; "&amp;ProjectRecords!P81&amp;"; "&amp;ProjectRecords!R81&amp;"~","; ; ",""),"; ~",""),"~","")</f>
        <v/>
      </c>
      <c r="L85" s="248">
        <f>IF(LEFT(ProjectRecords!D81,1)="m",IF(L84=1,0,1),0)</f>
        <v>0</v>
      </c>
      <c r="M85" s="246" t="str">
        <f>IF(L85=0,"",ProjectRecords!L81)</f>
        <v/>
      </c>
      <c r="N85" s="245" t="str">
        <f>IF(ISERROR(SEARCH(",",ProjectRecords!L81&amp;ProjectRecords!N81&amp;ProjectRecords!P81&amp;ProjectRecords!R81)),"","check")</f>
        <v/>
      </c>
      <c r="O85" s="245" t="str">
        <f>IF(I85="","",IF(AND((TableOfContents!O85=TableOfContents!S85),(TableOfContents!P85=TableOfContents!T85)),"yes","NO"))</f>
        <v/>
      </c>
      <c r="P85" s="245"/>
      <c r="Q85" s="245" t="str">
        <f>IF(I85="","",IF(ProjectRecords!I81="","NO","yes"))</f>
        <v/>
      </c>
      <c r="R85" s="252" t="str">
        <f>IF(I85="","",IF(LEFT(F85,1)&lt;&gt;"R","",IF(ProjectRecords!Z81="","NO","yes")))</f>
        <v/>
      </c>
      <c r="S85" s="153"/>
      <c r="T85" s="153"/>
      <c r="U85" s="245" t="str">
        <f t="shared" si="8"/>
        <v/>
      </c>
      <c r="V85" s="245" t="str">
        <f>IF(I85="","",LEFT(ProjectRecords!H81&amp;"NO",3))</f>
        <v/>
      </c>
      <c r="W85" s="253"/>
      <c r="X85" s="253"/>
      <c r="Y85" s="253"/>
      <c r="Z85" s="243"/>
      <c r="AA85" s="243"/>
      <c r="AB85" s="245" t="str">
        <f t="shared" si="9"/>
        <v/>
      </c>
      <c r="AC85" s="245" t="str">
        <f>IF(I85="","",LEFT(ProjectRecords!F81&amp;"NO",4))</f>
        <v/>
      </c>
      <c r="AD85" s="253"/>
      <c r="AE85" s="243"/>
      <c r="AF85" s="243"/>
      <c r="AG85" s="243"/>
      <c r="AH85" s="243"/>
      <c r="AI85" s="243"/>
      <c r="AJ85" s="243"/>
      <c r="AK85" s="243"/>
    </row>
    <row r="86" spans="1:37" x14ac:dyDescent="0.25">
      <c r="A86" s="6">
        <v>1</v>
      </c>
      <c r="D86" s="244" t="str">
        <f>IF(I86="","",ProjectRecords!C82&amp;"")</f>
        <v/>
      </c>
      <c r="E86" s="245" t="str">
        <f t="shared" si="7"/>
        <v/>
      </c>
      <c r="F86" s="245" t="str">
        <f>ProjectRecords!D82&amp;""</f>
        <v/>
      </c>
      <c r="G86" s="245" t="str">
        <f t="shared" si="6"/>
        <v/>
      </c>
      <c r="H86" s="245" t="str">
        <f>IF(I86="","",IF(OR(AND(F86="",I86&lt;&gt;""),AND(ROW(I86)&lt;&gt;7,NOT(ISERROR(VLOOKUP(F86,F$7:F85,1,0))))),"NO","yes"))</f>
        <v/>
      </c>
      <c r="I86" s="234" t="str">
        <f>ProjectRecords!E82&amp;""</f>
        <v/>
      </c>
      <c r="J86" s="245" t="str">
        <f>IF(OR((NOT(ISERROR(SEARCH("Program Development",I86)))*100+(LEFT(ProjectRecords!H82,3)="180")*10+(LEFT(ProjectRecords!D82,1)="M")*1)=111,(NOT(ISERROR(SEARCH("Program Development",I86)))*100+(LEFT(ProjectRecords!H82,3)="180")*10+(LEFT(ProjectRecords!D82,1)="M")*1)&lt;=1),"","NO")</f>
        <v/>
      </c>
      <c r="K86" s="234" t="str">
        <f>SUBSTITUTE(SUBSTITUTE(SUBSTITUTE(ProjectRecords!L82&amp;"; "&amp;ProjectRecords!N82&amp;"; "&amp;ProjectRecords!P82&amp;"; "&amp;ProjectRecords!R82&amp;"~","; ; ",""),"; ~",""),"~","")</f>
        <v/>
      </c>
      <c r="L86" s="248">
        <f>IF(LEFT(ProjectRecords!D82,1)="m",IF(L85=1,0,1),0)</f>
        <v>0</v>
      </c>
      <c r="M86" s="246" t="str">
        <f>IF(L86=0,"",ProjectRecords!L82)</f>
        <v/>
      </c>
      <c r="N86" s="245" t="str">
        <f>IF(ISERROR(SEARCH(",",ProjectRecords!L82&amp;ProjectRecords!N82&amp;ProjectRecords!P82&amp;ProjectRecords!R82)),"","check")</f>
        <v/>
      </c>
      <c r="O86" s="245" t="str">
        <f>IF(I86="","",IF(AND((TableOfContents!O86=TableOfContents!S86),(TableOfContents!P86=TableOfContents!T86)),"yes","NO"))</f>
        <v/>
      </c>
      <c r="P86" s="245"/>
      <c r="Q86" s="245" t="str">
        <f>IF(I86="","",IF(ProjectRecords!I82="","NO","yes"))</f>
        <v/>
      </c>
      <c r="R86" s="252" t="str">
        <f>IF(I86="","",IF(LEFT(F86,1)&lt;&gt;"R","",IF(ProjectRecords!Z82="","NO","yes")))</f>
        <v/>
      </c>
      <c r="S86" s="153"/>
      <c r="T86" s="153"/>
      <c r="U86" s="245" t="str">
        <f t="shared" si="8"/>
        <v/>
      </c>
      <c r="V86" s="245" t="str">
        <f>IF(I86="","",LEFT(ProjectRecords!H82&amp;"NO",3))</f>
        <v/>
      </c>
      <c r="W86" s="253"/>
      <c r="X86" s="253"/>
      <c r="Y86" s="253"/>
      <c r="Z86" s="243"/>
      <c r="AA86" s="243"/>
      <c r="AB86" s="245" t="str">
        <f t="shared" si="9"/>
        <v/>
      </c>
      <c r="AC86" s="245" t="str">
        <f>IF(I86="","",LEFT(ProjectRecords!F82&amp;"NO",4))</f>
        <v/>
      </c>
      <c r="AD86" s="253"/>
      <c r="AE86" s="243"/>
      <c r="AF86" s="243"/>
      <c r="AG86" s="243"/>
      <c r="AH86" s="243"/>
      <c r="AI86" s="243"/>
      <c r="AJ86" s="243"/>
      <c r="AK86" s="243"/>
    </row>
    <row r="87" spans="1:37" x14ac:dyDescent="0.25">
      <c r="A87" s="6">
        <v>1</v>
      </c>
      <c r="D87" s="244" t="str">
        <f>IF(I87="","",ProjectRecords!C83&amp;"")</f>
        <v/>
      </c>
      <c r="E87" s="245" t="str">
        <f t="shared" si="7"/>
        <v/>
      </c>
      <c r="F87" s="245" t="str">
        <f>ProjectRecords!D83&amp;""</f>
        <v/>
      </c>
      <c r="G87" s="245" t="str">
        <f t="shared" si="6"/>
        <v/>
      </c>
      <c r="H87" s="245" t="str">
        <f>IF(I87="","",IF(OR(AND(F87="",I87&lt;&gt;""),AND(ROW(I87)&lt;&gt;7,NOT(ISERROR(VLOOKUP(F87,F$7:F86,1,0))))),"NO","yes"))</f>
        <v/>
      </c>
      <c r="I87" s="234" t="str">
        <f>ProjectRecords!E83&amp;""</f>
        <v/>
      </c>
      <c r="J87" s="245" t="str">
        <f>IF(OR((NOT(ISERROR(SEARCH("Program Development",I87)))*100+(LEFT(ProjectRecords!H83,3)="180")*10+(LEFT(ProjectRecords!D83,1)="M")*1)=111,(NOT(ISERROR(SEARCH("Program Development",I87)))*100+(LEFT(ProjectRecords!H83,3)="180")*10+(LEFT(ProjectRecords!D83,1)="M")*1)&lt;=1),"","NO")</f>
        <v/>
      </c>
      <c r="K87" s="234" t="str">
        <f>SUBSTITUTE(SUBSTITUTE(SUBSTITUTE(ProjectRecords!L83&amp;"; "&amp;ProjectRecords!N83&amp;"; "&amp;ProjectRecords!P83&amp;"; "&amp;ProjectRecords!R83&amp;"~","; ; ",""),"; ~",""),"~","")</f>
        <v/>
      </c>
      <c r="L87" s="248">
        <f>IF(LEFT(ProjectRecords!D83,1)="m",IF(L86=1,0,1),0)</f>
        <v>0</v>
      </c>
      <c r="M87" s="246" t="str">
        <f>IF(L87=0,"",ProjectRecords!L83)</f>
        <v/>
      </c>
      <c r="N87" s="245" t="str">
        <f>IF(ISERROR(SEARCH(",",ProjectRecords!L83&amp;ProjectRecords!N83&amp;ProjectRecords!P83&amp;ProjectRecords!R83)),"","check")</f>
        <v/>
      </c>
      <c r="O87" s="245" t="str">
        <f>IF(I87="","",IF(AND((TableOfContents!O87=TableOfContents!S87),(TableOfContents!P87=TableOfContents!T87)),"yes","NO"))</f>
        <v/>
      </c>
      <c r="P87" s="245"/>
      <c r="Q87" s="245" t="str">
        <f>IF(I87="","",IF(ProjectRecords!I83="","NO","yes"))</f>
        <v/>
      </c>
      <c r="R87" s="252" t="str">
        <f>IF(I87="","",IF(LEFT(F87,1)&lt;&gt;"R","",IF(ProjectRecords!Z83="","NO","yes")))</f>
        <v/>
      </c>
      <c r="S87" s="153"/>
      <c r="T87" s="153"/>
      <c r="U87" s="245" t="str">
        <f t="shared" si="8"/>
        <v/>
      </c>
      <c r="V87" s="245" t="str">
        <f>IF(I87="","",LEFT(ProjectRecords!H83&amp;"NO",3))</f>
        <v/>
      </c>
      <c r="W87" s="253"/>
      <c r="X87" s="253"/>
      <c r="Y87" s="253"/>
      <c r="Z87" s="243"/>
      <c r="AA87" s="243"/>
      <c r="AB87" s="245" t="str">
        <f t="shared" si="9"/>
        <v/>
      </c>
      <c r="AC87" s="245" t="str">
        <f>IF(I87="","",LEFT(ProjectRecords!F83&amp;"NO",4))</f>
        <v/>
      </c>
      <c r="AD87" s="253"/>
      <c r="AE87" s="243"/>
      <c r="AF87" s="243"/>
      <c r="AG87" s="243"/>
      <c r="AH87" s="243"/>
      <c r="AI87" s="243"/>
      <c r="AJ87" s="243"/>
      <c r="AK87" s="243"/>
    </row>
    <row r="88" spans="1:37" x14ac:dyDescent="0.25">
      <c r="A88" s="6">
        <v>1</v>
      </c>
      <c r="D88" s="244" t="str">
        <f>IF(I88="","",ProjectRecords!C84&amp;"")</f>
        <v/>
      </c>
      <c r="E88" s="245" t="str">
        <f t="shared" si="7"/>
        <v/>
      </c>
      <c r="F88" s="245" t="str">
        <f>ProjectRecords!D84&amp;""</f>
        <v/>
      </c>
      <c r="G88" s="245" t="str">
        <f t="shared" si="6"/>
        <v/>
      </c>
      <c r="H88" s="245" t="str">
        <f>IF(I88="","",IF(OR(AND(F88="",I88&lt;&gt;""),AND(ROW(I88)&lt;&gt;7,NOT(ISERROR(VLOOKUP(F88,F$7:F87,1,0))))),"NO","yes"))</f>
        <v/>
      </c>
      <c r="I88" s="234" t="str">
        <f>ProjectRecords!E84&amp;""</f>
        <v/>
      </c>
      <c r="J88" s="245" t="str">
        <f>IF(OR((NOT(ISERROR(SEARCH("Program Development",I88)))*100+(LEFT(ProjectRecords!H84,3)="180")*10+(LEFT(ProjectRecords!D84,1)="M")*1)=111,(NOT(ISERROR(SEARCH("Program Development",I88)))*100+(LEFT(ProjectRecords!H84,3)="180")*10+(LEFT(ProjectRecords!D84,1)="M")*1)&lt;=1),"","NO")</f>
        <v/>
      </c>
      <c r="K88" s="234" t="str">
        <f>SUBSTITUTE(SUBSTITUTE(SUBSTITUTE(ProjectRecords!L84&amp;"; "&amp;ProjectRecords!N84&amp;"; "&amp;ProjectRecords!P84&amp;"; "&amp;ProjectRecords!R84&amp;"~","; ; ",""),"; ~",""),"~","")</f>
        <v/>
      </c>
      <c r="L88" s="248">
        <f>IF(LEFT(ProjectRecords!D84,1)="m",IF(L87=1,0,1),0)</f>
        <v>0</v>
      </c>
      <c r="M88" s="246" t="str">
        <f>IF(L88=0,"",ProjectRecords!L84)</f>
        <v/>
      </c>
      <c r="N88" s="245" t="str">
        <f>IF(ISERROR(SEARCH(",",ProjectRecords!L84&amp;ProjectRecords!N84&amp;ProjectRecords!P84&amp;ProjectRecords!R84)),"","check")</f>
        <v/>
      </c>
      <c r="O88" s="245" t="str">
        <f>IF(I88="","",IF(AND((TableOfContents!O88=TableOfContents!S88),(TableOfContents!P88=TableOfContents!T88)),"yes","NO"))</f>
        <v/>
      </c>
      <c r="P88" s="245"/>
      <c r="Q88" s="245" t="str">
        <f>IF(I88="","",IF(ProjectRecords!I84="","NO","yes"))</f>
        <v/>
      </c>
      <c r="R88" s="252" t="str">
        <f>IF(I88="","",IF(LEFT(F88,1)&lt;&gt;"R","",IF(ProjectRecords!Z84="","NO","yes")))</f>
        <v/>
      </c>
      <c r="S88" s="153"/>
      <c r="T88" s="153"/>
      <c r="U88" s="245" t="str">
        <f t="shared" si="8"/>
        <v/>
      </c>
      <c r="V88" s="245" t="str">
        <f>IF(I88="","",LEFT(ProjectRecords!H84&amp;"NO",3))</f>
        <v/>
      </c>
      <c r="W88" s="253"/>
      <c r="X88" s="253"/>
      <c r="Y88" s="253"/>
      <c r="Z88" s="243"/>
      <c r="AA88" s="243"/>
      <c r="AB88" s="245" t="str">
        <f t="shared" si="9"/>
        <v/>
      </c>
      <c r="AC88" s="245" t="str">
        <f>IF(I88="","",LEFT(ProjectRecords!F84&amp;"NO",4))</f>
        <v/>
      </c>
      <c r="AD88" s="253"/>
      <c r="AE88" s="243"/>
      <c r="AF88" s="243"/>
      <c r="AG88" s="243"/>
      <c r="AH88" s="243"/>
      <c r="AI88" s="243"/>
      <c r="AJ88" s="243"/>
      <c r="AK88" s="243"/>
    </row>
    <row r="89" spans="1:37" x14ac:dyDescent="0.25">
      <c r="A89" s="6">
        <v>1</v>
      </c>
      <c r="D89" s="244" t="str">
        <f>IF(I89="","",ProjectRecords!C85&amp;"")</f>
        <v/>
      </c>
      <c r="E89" s="245" t="str">
        <f t="shared" si="7"/>
        <v/>
      </c>
      <c r="F89" s="245" t="str">
        <f>ProjectRecords!D85&amp;""</f>
        <v/>
      </c>
      <c r="G89" s="245" t="str">
        <f t="shared" si="6"/>
        <v/>
      </c>
      <c r="H89" s="245" t="str">
        <f>IF(I89="","",IF(OR(AND(F89="",I89&lt;&gt;""),AND(ROW(I89)&lt;&gt;7,NOT(ISERROR(VLOOKUP(F89,F$7:F88,1,0))))),"NO","yes"))</f>
        <v/>
      </c>
      <c r="I89" s="234" t="str">
        <f>ProjectRecords!E85&amp;""</f>
        <v/>
      </c>
      <c r="J89" s="245" t="str">
        <f>IF(OR((NOT(ISERROR(SEARCH("Program Development",I89)))*100+(LEFT(ProjectRecords!H85,3)="180")*10+(LEFT(ProjectRecords!D85,1)="M")*1)=111,(NOT(ISERROR(SEARCH("Program Development",I89)))*100+(LEFT(ProjectRecords!H85,3)="180")*10+(LEFT(ProjectRecords!D85,1)="M")*1)&lt;=1),"","NO")</f>
        <v/>
      </c>
      <c r="K89" s="234" t="str">
        <f>SUBSTITUTE(SUBSTITUTE(SUBSTITUTE(ProjectRecords!L85&amp;"; "&amp;ProjectRecords!N85&amp;"; "&amp;ProjectRecords!P85&amp;"; "&amp;ProjectRecords!R85&amp;"~","; ; ",""),"; ~",""),"~","")</f>
        <v/>
      </c>
      <c r="L89" s="248">
        <f>IF(LEFT(ProjectRecords!D85,1)="m",IF(L88=1,0,1),0)</f>
        <v>0</v>
      </c>
      <c r="M89" s="246" t="str">
        <f>IF(L89=0,"",ProjectRecords!L85)</f>
        <v/>
      </c>
      <c r="N89" s="245" t="str">
        <f>IF(ISERROR(SEARCH(",",ProjectRecords!L85&amp;ProjectRecords!N85&amp;ProjectRecords!P85&amp;ProjectRecords!R85)),"","check")</f>
        <v/>
      </c>
      <c r="O89" s="245" t="str">
        <f>IF(I89="","",IF(AND((TableOfContents!O89=TableOfContents!S89),(TableOfContents!P89=TableOfContents!T89)),"yes","NO"))</f>
        <v/>
      </c>
      <c r="P89" s="245"/>
      <c r="Q89" s="245" t="str">
        <f>IF(I89="","",IF(ProjectRecords!I85="","NO","yes"))</f>
        <v/>
      </c>
      <c r="R89" s="252" t="str">
        <f>IF(I89="","",IF(LEFT(F89,1)&lt;&gt;"R","",IF(ProjectRecords!Z85="","NO","yes")))</f>
        <v/>
      </c>
      <c r="S89" s="153"/>
      <c r="T89" s="153"/>
      <c r="U89" s="245" t="str">
        <f t="shared" si="8"/>
        <v/>
      </c>
      <c r="V89" s="245" t="str">
        <f>IF(I89="","",LEFT(ProjectRecords!H85&amp;"NO",3))</f>
        <v/>
      </c>
      <c r="W89" s="253"/>
      <c r="X89" s="253"/>
      <c r="Y89" s="253"/>
      <c r="Z89" s="243"/>
      <c r="AA89" s="243"/>
      <c r="AB89" s="245" t="str">
        <f t="shared" si="9"/>
        <v/>
      </c>
      <c r="AC89" s="245" t="str">
        <f>IF(I89="","",LEFT(ProjectRecords!F85&amp;"NO",4))</f>
        <v/>
      </c>
      <c r="AD89" s="253"/>
      <c r="AE89" s="243"/>
      <c r="AF89" s="243"/>
      <c r="AG89" s="243"/>
      <c r="AH89" s="243"/>
      <c r="AI89" s="243"/>
      <c r="AJ89" s="243"/>
      <c r="AK89" s="243"/>
    </row>
    <row r="90" spans="1:37" x14ac:dyDescent="0.25">
      <c r="A90" s="6">
        <v>1</v>
      </c>
      <c r="D90" s="244" t="str">
        <f>IF(I90="","",ProjectRecords!C86&amp;"")</f>
        <v/>
      </c>
      <c r="E90" s="245" t="str">
        <f t="shared" si="7"/>
        <v/>
      </c>
      <c r="F90" s="245" t="str">
        <f>ProjectRecords!D86&amp;""</f>
        <v/>
      </c>
      <c r="G90" s="245" t="str">
        <f t="shared" si="6"/>
        <v/>
      </c>
      <c r="H90" s="245" t="str">
        <f>IF(I90="","",IF(OR(AND(F90="",I90&lt;&gt;""),AND(ROW(I90)&lt;&gt;7,NOT(ISERROR(VLOOKUP(F90,F$7:F89,1,0))))),"NO","yes"))</f>
        <v/>
      </c>
      <c r="I90" s="234" t="str">
        <f>ProjectRecords!E86&amp;""</f>
        <v/>
      </c>
      <c r="J90" s="245" t="str">
        <f>IF(OR((NOT(ISERROR(SEARCH("Program Development",I90)))*100+(LEFT(ProjectRecords!H86,3)="180")*10+(LEFT(ProjectRecords!D86,1)="M")*1)=111,(NOT(ISERROR(SEARCH("Program Development",I90)))*100+(LEFT(ProjectRecords!H86,3)="180")*10+(LEFT(ProjectRecords!D86,1)="M")*1)&lt;=1),"","NO")</f>
        <v/>
      </c>
      <c r="K90" s="234" t="str">
        <f>SUBSTITUTE(SUBSTITUTE(SUBSTITUTE(ProjectRecords!L86&amp;"; "&amp;ProjectRecords!N86&amp;"; "&amp;ProjectRecords!P86&amp;"; "&amp;ProjectRecords!R86&amp;"~","; ; ",""),"; ~",""),"~","")</f>
        <v/>
      </c>
      <c r="L90" s="248">
        <f>IF(LEFT(ProjectRecords!D86,1)="m",IF(L89=1,0,1),0)</f>
        <v>0</v>
      </c>
      <c r="M90" s="246" t="str">
        <f>IF(L90=0,"",ProjectRecords!L86)</f>
        <v/>
      </c>
      <c r="N90" s="245" t="str">
        <f>IF(ISERROR(SEARCH(",",ProjectRecords!L86&amp;ProjectRecords!N86&amp;ProjectRecords!P86&amp;ProjectRecords!R86)),"","check")</f>
        <v/>
      </c>
      <c r="O90" s="245" t="str">
        <f>IF(I90="","",IF(AND((TableOfContents!O90=TableOfContents!S90),(TableOfContents!P90=TableOfContents!T90)),"yes","NO"))</f>
        <v/>
      </c>
      <c r="P90" s="245"/>
      <c r="Q90" s="245" t="str">
        <f>IF(I90="","",IF(ProjectRecords!I86="","NO","yes"))</f>
        <v/>
      </c>
      <c r="R90" s="252" t="str">
        <f>IF(I90="","",IF(LEFT(F90,1)&lt;&gt;"R","",IF(ProjectRecords!Z86="","NO","yes")))</f>
        <v/>
      </c>
      <c r="S90" s="153"/>
      <c r="T90" s="153"/>
      <c r="U90" s="245" t="str">
        <f t="shared" si="8"/>
        <v/>
      </c>
      <c r="V90" s="245" t="str">
        <f>IF(I90="","",LEFT(ProjectRecords!H86&amp;"NO",3))</f>
        <v/>
      </c>
      <c r="W90" s="253"/>
      <c r="X90" s="253"/>
      <c r="Y90" s="253"/>
      <c r="Z90" s="243"/>
      <c r="AA90" s="243"/>
      <c r="AB90" s="245" t="str">
        <f t="shared" si="9"/>
        <v/>
      </c>
      <c r="AC90" s="245" t="str">
        <f>IF(I90="","",LEFT(ProjectRecords!F86&amp;"NO",4))</f>
        <v/>
      </c>
      <c r="AD90" s="253"/>
      <c r="AE90" s="243"/>
      <c r="AF90" s="243"/>
      <c r="AG90" s="243"/>
      <c r="AH90" s="243"/>
      <c r="AI90" s="243"/>
      <c r="AJ90" s="243"/>
      <c r="AK90" s="243"/>
    </row>
    <row r="91" spans="1:37" x14ac:dyDescent="0.25">
      <c r="A91" s="6">
        <v>1</v>
      </c>
      <c r="D91" s="244" t="str">
        <f>IF(I91="","",ProjectRecords!C87&amp;"")</f>
        <v/>
      </c>
      <c r="E91" s="245" t="str">
        <f t="shared" si="7"/>
        <v/>
      </c>
      <c r="F91" s="245" t="str">
        <f>ProjectRecords!D87&amp;""</f>
        <v/>
      </c>
      <c r="G91" s="245" t="str">
        <f t="shared" si="6"/>
        <v/>
      </c>
      <c r="H91" s="245" t="str">
        <f>IF(I91="","",IF(OR(AND(F91="",I91&lt;&gt;""),AND(ROW(I91)&lt;&gt;7,NOT(ISERROR(VLOOKUP(F91,F$7:F90,1,0))))),"NO","yes"))</f>
        <v/>
      </c>
      <c r="I91" s="234" t="str">
        <f>ProjectRecords!E87&amp;""</f>
        <v/>
      </c>
      <c r="J91" s="245" t="str">
        <f>IF(OR((NOT(ISERROR(SEARCH("Program Development",I91)))*100+(LEFT(ProjectRecords!H87,3)="180")*10+(LEFT(ProjectRecords!D87,1)="M")*1)=111,(NOT(ISERROR(SEARCH("Program Development",I91)))*100+(LEFT(ProjectRecords!H87,3)="180")*10+(LEFT(ProjectRecords!D87,1)="M")*1)&lt;=1),"","NO")</f>
        <v/>
      </c>
      <c r="K91" s="234" t="str">
        <f>SUBSTITUTE(SUBSTITUTE(SUBSTITUTE(ProjectRecords!L87&amp;"; "&amp;ProjectRecords!N87&amp;"; "&amp;ProjectRecords!P87&amp;"; "&amp;ProjectRecords!R87&amp;"~","; ; ",""),"; ~",""),"~","")</f>
        <v/>
      </c>
      <c r="L91" s="248">
        <f>IF(LEFT(ProjectRecords!D87,1)="m",IF(L90=1,0,1),0)</f>
        <v>0</v>
      </c>
      <c r="M91" s="246" t="str">
        <f>IF(L91=0,"",ProjectRecords!L87)</f>
        <v/>
      </c>
      <c r="N91" s="245" t="str">
        <f>IF(ISERROR(SEARCH(",",ProjectRecords!L87&amp;ProjectRecords!N87&amp;ProjectRecords!P87&amp;ProjectRecords!R87)),"","check")</f>
        <v/>
      </c>
      <c r="O91" s="245" t="str">
        <f>IF(I91="","",IF(AND((TableOfContents!O91=TableOfContents!S91),(TableOfContents!P91=TableOfContents!T91)),"yes","NO"))</f>
        <v/>
      </c>
      <c r="P91" s="245"/>
      <c r="Q91" s="245" t="str">
        <f>IF(I91="","",IF(ProjectRecords!I87="","NO","yes"))</f>
        <v/>
      </c>
      <c r="R91" s="252" t="str">
        <f>IF(I91="","",IF(LEFT(F91,1)&lt;&gt;"R","",IF(ProjectRecords!Z87="","NO","yes")))</f>
        <v/>
      </c>
      <c r="S91" s="153"/>
      <c r="T91" s="153"/>
      <c r="U91" s="245" t="str">
        <f t="shared" si="8"/>
        <v/>
      </c>
      <c r="V91" s="245" t="str">
        <f>IF(I91="","",LEFT(ProjectRecords!H87&amp;"NO",3))</f>
        <v/>
      </c>
      <c r="W91" s="253"/>
      <c r="X91" s="253"/>
      <c r="Y91" s="253"/>
      <c r="Z91" s="243"/>
      <c r="AA91" s="243"/>
      <c r="AB91" s="245" t="str">
        <f t="shared" si="9"/>
        <v/>
      </c>
      <c r="AC91" s="245" t="str">
        <f>IF(I91="","",LEFT(ProjectRecords!F87&amp;"NO",4))</f>
        <v/>
      </c>
      <c r="AD91" s="253"/>
      <c r="AE91" s="243"/>
      <c r="AF91" s="243"/>
      <c r="AG91" s="243"/>
      <c r="AH91" s="243"/>
      <c r="AI91" s="243"/>
      <c r="AJ91" s="243"/>
      <c r="AK91" s="243"/>
    </row>
    <row r="92" spans="1:37" x14ac:dyDescent="0.25">
      <c r="A92" s="6">
        <v>1</v>
      </c>
      <c r="D92" s="244" t="str">
        <f>IF(I92="","",ProjectRecords!C88&amp;"")</f>
        <v/>
      </c>
      <c r="E92" s="245" t="str">
        <f t="shared" si="7"/>
        <v/>
      </c>
      <c r="F92" s="245" t="str">
        <f>ProjectRecords!D88&amp;""</f>
        <v/>
      </c>
      <c r="G92" s="245" t="str">
        <f t="shared" si="6"/>
        <v/>
      </c>
      <c r="H92" s="245" t="str">
        <f>IF(I92="","",IF(OR(AND(F92="",I92&lt;&gt;""),AND(ROW(I92)&lt;&gt;7,NOT(ISERROR(VLOOKUP(F92,F$7:F91,1,0))))),"NO","yes"))</f>
        <v/>
      </c>
      <c r="I92" s="234" t="str">
        <f>ProjectRecords!E88&amp;""</f>
        <v/>
      </c>
      <c r="J92" s="245" t="str">
        <f>IF(OR((NOT(ISERROR(SEARCH("Program Development",I92)))*100+(LEFT(ProjectRecords!H88,3)="180")*10+(LEFT(ProjectRecords!D88,1)="M")*1)=111,(NOT(ISERROR(SEARCH("Program Development",I92)))*100+(LEFT(ProjectRecords!H88,3)="180")*10+(LEFT(ProjectRecords!D88,1)="M")*1)&lt;=1),"","NO")</f>
        <v/>
      </c>
      <c r="K92" s="234" t="str">
        <f>SUBSTITUTE(SUBSTITUTE(SUBSTITUTE(ProjectRecords!L88&amp;"; "&amp;ProjectRecords!N88&amp;"; "&amp;ProjectRecords!P88&amp;"; "&amp;ProjectRecords!R88&amp;"~","; ; ",""),"; ~",""),"~","")</f>
        <v/>
      </c>
      <c r="L92" s="248">
        <f>IF(LEFT(ProjectRecords!D88,1)="m",IF(L91=1,0,1),0)</f>
        <v>0</v>
      </c>
      <c r="M92" s="246" t="str">
        <f>IF(L92=0,"",ProjectRecords!L88)</f>
        <v/>
      </c>
      <c r="N92" s="245" t="str">
        <f>IF(ISERROR(SEARCH(",",ProjectRecords!L88&amp;ProjectRecords!N88&amp;ProjectRecords!P88&amp;ProjectRecords!R88)),"","check")</f>
        <v/>
      </c>
      <c r="O92" s="245" t="str">
        <f>IF(I92="","",IF(AND((TableOfContents!O92=TableOfContents!S92),(TableOfContents!P92=TableOfContents!T92)),"yes","NO"))</f>
        <v/>
      </c>
      <c r="P92" s="245"/>
      <c r="Q92" s="245" t="str">
        <f>IF(I92="","",IF(ProjectRecords!I88="","NO","yes"))</f>
        <v/>
      </c>
      <c r="R92" s="252" t="str">
        <f>IF(I92="","",IF(LEFT(F92,1)&lt;&gt;"R","",IF(ProjectRecords!Z88="","NO","yes")))</f>
        <v/>
      </c>
      <c r="S92" s="153"/>
      <c r="T92" s="153"/>
      <c r="U92" s="245" t="str">
        <f t="shared" si="8"/>
        <v/>
      </c>
      <c r="V92" s="245" t="str">
        <f>IF(I92="","",LEFT(ProjectRecords!H88&amp;"NO",3))</f>
        <v/>
      </c>
      <c r="W92" s="253"/>
      <c r="X92" s="253"/>
      <c r="Y92" s="253"/>
      <c r="Z92" s="243"/>
      <c r="AA92" s="243"/>
      <c r="AB92" s="245" t="str">
        <f t="shared" si="9"/>
        <v/>
      </c>
      <c r="AC92" s="245" t="str">
        <f>IF(I92="","",LEFT(ProjectRecords!F88&amp;"NO",4))</f>
        <v/>
      </c>
      <c r="AD92" s="253"/>
      <c r="AE92" s="243"/>
      <c r="AF92" s="243"/>
      <c r="AG92" s="243"/>
      <c r="AH92" s="243"/>
      <c r="AI92" s="243"/>
      <c r="AJ92" s="243"/>
      <c r="AK92" s="243"/>
    </row>
    <row r="93" spans="1:37" x14ac:dyDescent="0.25">
      <c r="A93" s="6">
        <v>1</v>
      </c>
      <c r="D93" s="244" t="str">
        <f>IF(I93="","",ProjectRecords!C89&amp;"")</f>
        <v/>
      </c>
      <c r="E93" s="245" t="str">
        <f t="shared" si="7"/>
        <v/>
      </c>
      <c r="F93" s="245" t="str">
        <f>ProjectRecords!D89&amp;""</f>
        <v/>
      </c>
      <c r="G93" s="245" t="str">
        <f t="shared" si="6"/>
        <v/>
      </c>
      <c r="H93" s="245" t="str">
        <f>IF(I93="","",IF(OR(AND(F93="",I93&lt;&gt;""),AND(ROW(I93)&lt;&gt;7,NOT(ISERROR(VLOOKUP(F93,F$7:F92,1,0))))),"NO","yes"))</f>
        <v/>
      </c>
      <c r="I93" s="234" t="str">
        <f>ProjectRecords!E89&amp;""</f>
        <v/>
      </c>
      <c r="J93" s="245" t="str">
        <f>IF(OR((NOT(ISERROR(SEARCH("Program Development",I93)))*100+(LEFT(ProjectRecords!H89,3)="180")*10+(LEFT(ProjectRecords!D89,1)="M")*1)=111,(NOT(ISERROR(SEARCH("Program Development",I93)))*100+(LEFT(ProjectRecords!H89,3)="180")*10+(LEFT(ProjectRecords!D89,1)="M")*1)&lt;=1),"","NO")</f>
        <v/>
      </c>
      <c r="K93" s="234" t="str">
        <f>SUBSTITUTE(SUBSTITUTE(SUBSTITUTE(ProjectRecords!L89&amp;"; "&amp;ProjectRecords!N89&amp;"; "&amp;ProjectRecords!P89&amp;"; "&amp;ProjectRecords!R89&amp;"~","; ; ",""),"; ~",""),"~","")</f>
        <v/>
      </c>
      <c r="L93" s="248">
        <f>IF(LEFT(ProjectRecords!D89,1)="m",IF(L92=1,0,1),0)</f>
        <v>0</v>
      </c>
      <c r="M93" s="246" t="str">
        <f>IF(L93=0,"",ProjectRecords!L89)</f>
        <v/>
      </c>
      <c r="N93" s="245" t="str">
        <f>IF(ISERROR(SEARCH(",",ProjectRecords!L89&amp;ProjectRecords!N89&amp;ProjectRecords!P89&amp;ProjectRecords!R89)),"","check")</f>
        <v/>
      </c>
      <c r="O93" s="245" t="str">
        <f>IF(I93="","",IF(AND((TableOfContents!O93=TableOfContents!S93),(TableOfContents!P93=TableOfContents!T93)),"yes","NO"))</f>
        <v/>
      </c>
      <c r="P93" s="245"/>
      <c r="Q93" s="245" t="str">
        <f>IF(I93="","",IF(ProjectRecords!I89="","NO","yes"))</f>
        <v/>
      </c>
      <c r="R93" s="252" t="str">
        <f>IF(I93="","",IF(LEFT(F93,1)&lt;&gt;"R","",IF(ProjectRecords!Z89="","NO","yes")))</f>
        <v/>
      </c>
      <c r="S93" s="153"/>
      <c r="T93" s="153"/>
      <c r="U93" s="245" t="str">
        <f t="shared" si="8"/>
        <v/>
      </c>
      <c r="V93" s="245" t="str">
        <f>IF(I93="","",LEFT(ProjectRecords!H89&amp;"NO",3))</f>
        <v/>
      </c>
      <c r="W93" s="253"/>
      <c r="X93" s="253"/>
      <c r="Y93" s="253"/>
      <c r="Z93" s="243"/>
      <c r="AA93" s="243"/>
      <c r="AB93" s="245" t="str">
        <f t="shared" si="9"/>
        <v/>
      </c>
      <c r="AC93" s="245" t="str">
        <f>IF(I93="","",LEFT(ProjectRecords!F89&amp;"NO",4))</f>
        <v/>
      </c>
      <c r="AD93" s="253"/>
      <c r="AE93" s="243"/>
      <c r="AF93" s="243"/>
      <c r="AG93" s="243"/>
      <c r="AH93" s="243"/>
      <c r="AI93" s="243"/>
      <c r="AJ93" s="243"/>
      <c r="AK93" s="243"/>
    </row>
    <row r="94" spans="1:37" x14ac:dyDescent="0.25">
      <c r="A94" s="6">
        <v>1</v>
      </c>
      <c r="D94" s="244" t="str">
        <f>IF(I94="","",ProjectRecords!C90&amp;"")</f>
        <v/>
      </c>
      <c r="E94" s="245" t="str">
        <f t="shared" si="7"/>
        <v/>
      </c>
      <c r="F94" s="245" t="str">
        <f>ProjectRecords!D90&amp;""</f>
        <v/>
      </c>
      <c r="G94" s="245" t="str">
        <f t="shared" si="6"/>
        <v/>
      </c>
      <c r="H94" s="245" t="str">
        <f>IF(I94="","",IF(OR(AND(F94="",I94&lt;&gt;""),AND(ROW(I94)&lt;&gt;7,NOT(ISERROR(VLOOKUP(F94,F$7:F93,1,0))))),"NO","yes"))</f>
        <v/>
      </c>
      <c r="I94" s="234" t="str">
        <f>ProjectRecords!E90&amp;""</f>
        <v/>
      </c>
      <c r="J94" s="245" t="str">
        <f>IF(OR((NOT(ISERROR(SEARCH("Program Development",I94)))*100+(LEFT(ProjectRecords!H90,3)="180")*10+(LEFT(ProjectRecords!D90,1)="M")*1)=111,(NOT(ISERROR(SEARCH("Program Development",I94)))*100+(LEFT(ProjectRecords!H90,3)="180")*10+(LEFT(ProjectRecords!D90,1)="M")*1)&lt;=1),"","NO")</f>
        <v/>
      </c>
      <c r="K94" s="234" t="str">
        <f>SUBSTITUTE(SUBSTITUTE(SUBSTITUTE(ProjectRecords!L90&amp;"; "&amp;ProjectRecords!N90&amp;"; "&amp;ProjectRecords!P90&amp;"; "&amp;ProjectRecords!R90&amp;"~","; ; ",""),"; ~",""),"~","")</f>
        <v/>
      </c>
      <c r="L94" s="248">
        <f>IF(LEFT(ProjectRecords!D90,1)="m",IF(L93=1,0,1),0)</f>
        <v>0</v>
      </c>
      <c r="M94" s="246" t="str">
        <f>IF(L94=0,"",ProjectRecords!L90)</f>
        <v/>
      </c>
      <c r="N94" s="245" t="str">
        <f>IF(ISERROR(SEARCH(",",ProjectRecords!L90&amp;ProjectRecords!N90&amp;ProjectRecords!P90&amp;ProjectRecords!R90)),"","check")</f>
        <v/>
      </c>
      <c r="O94" s="245" t="str">
        <f>IF(I94="","",IF(AND((TableOfContents!O94=TableOfContents!S94),(TableOfContents!P94=TableOfContents!T94)),"yes","NO"))</f>
        <v/>
      </c>
      <c r="P94" s="245"/>
      <c r="Q94" s="245" t="str">
        <f>IF(I94="","",IF(ProjectRecords!I90="","NO","yes"))</f>
        <v/>
      </c>
      <c r="R94" s="252" t="str">
        <f>IF(I94="","",IF(LEFT(F94,1)&lt;&gt;"R","",IF(ProjectRecords!Z90="","NO","yes")))</f>
        <v/>
      </c>
      <c r="S94" s="153"/>
      <c r="T94" s="153"/>
      <c r="U94" s="245" t="str">
        <f t="shared" si="8"/>
        <v/>
      </c>
      <c r="V94" s="245" t="str">
        <f>IF(I94="","",LEFT(ProjectRecords!H90&amp;"NO",3))</f>
        <v/>
      </c>
      <c r="W94" s="253"/>
      <c r="X94" s="253"/>
      <c r="Y94" s="253"/>
      <c r="Z94" s="243"/>
      <c r="AA94" s="243"/>
      <c r="AB94" s="245" t="str">
        <f t="shared" si="9"/>
        <v/>
      </c>
      <c r="AC94" s="245" t="str">
        <f>IF(I94="","",LEFT(ProjectRecords!F90&amp;"NO",4))</f>
        <v/>
      </c>
      <c r="AD94" s="253"/>
      <c r="AE94" s="243"/>
      <c r="AF94" s="243"/>
      <c r="AG94" s="243"/>
      <c r="AH94" s="243"/>
      <c r="AI94" s="243"/>
      <c r="AJ94" s="243"/>
      <c r="AK94" s="243"/>
    </row>
    <row r="95" spans="1:37" x14ac:dyDescent="0.25">
      <c r="A95" s="6">
        <v>1</v>
      </c>
      <c r="D95" s="244" t="str">
        <f>IF(I95="","",ProjectRecords!C91&amp;"")</f>
        <v/>
      </c>
      <c r="E95" s="245" t="str">
        <f t="shared" si="7"/>
        <v/>
      </c>
      <c r="F95" s="245" t="str">
        <f>ProjectRecords!D91&amp;""</f>
        <v/>
      </c>
      <c r="G95" s="245" t="str">
        <f t="shared" si="6"/>
        <v/>
      </c>
      <c r="H95" s="245" t="str">
        <f>IF(I95="","",IF(OR(AND(F95="",I95&lt;&gt;""),AND(ROW(I95)&lt;&gt;7,NOT(ISERROR(VLOOKUP(F95,F$7:F94,1,0))))),"NO","yes"))</f>
        <v/>
      </c>
      <c r="I95" s="234" t="str">
        <f>ProjectRecords!E91&amp;""</f>
        <v/>
      </c>
      <c r="J95" s="245" t="str">
        <f>IF(OR((NOT(ISERROR(SEARCH("Program Development",I95)))*100+(LEFT(ProjectRecords!H91,3)="180")*10+(LEFT(ProjectRecords!D91,1)="M")*1)=111,(NOT(ISERROR(SEARCH("Program Development",I95)))*100+(LEFT(ProjectRecords!H91,3)="180")*10+(LEFT(ProjectRecords!D91,1)="M")*1)&lt;=1),"","NO")</f>
        <v/>
      </c>
      <c r="K95" s="234" t="str">
        <f>SUBSTITUTE(SUBSTITUTE(SUBSTITUTE(ProjectRecords!L91&amp;"; "&amp;ProjectRecords!N91&amp;"; "&amp;ProjectRecords!P91&amp;"; "&amp;ProjectRecords!R91&amp;"~","; ; ",""),"; ~",""),"~","")</f>
        <v/>
      </c>
      <c r="L95" s="248">
        <f>IF(LEFT(ProjectRecords!D91,1)="m",IF(L94=1,0,1),0)</f>
        <v>0</v>
      </c>
      <c r="M95" s="246" t="str">
        <f>IF(L95=0,"",ProjectRecords!L91)</f>
        <v/>
      </c>
      <c r="N95" s="245" t="str">
        <f>IF(ISERROR(SEARCH(",",ProjectRecords!L91&amp;ProjectRecords!N91&amp;ProjectRecords!P91&amp;ProjectRecords!R91)),"","check")</f>
        <v/>
      </c>
      <c r="O95" s="245" t="str">
        <f>IF(I95="","",IF(AND((TableOfContents!O95=TableOfContents!S95),(TableOfContents!P95=TableOfContents!T95)),"yes","NO"))</f>
        <v/>
      </c>
      <c r="P95" s="245"/>
      <c r="Q95" s="245" t="str">
        <f>IF(I95="","",IF(ProjectRecords!I91="","NO","yes"))</f>
        <v/>
      </c>
      <c r="R95" s="252" t="str">
        <f>IF(I95="","",IF(LEFT(F95,1)&lt;&gt;"R","",IF(ProjectRecords!Z91="","NO","yes")))</f>
        <v/>
      </c>
      <c r="S95" s="153"/>
      <c r="T95" s="153"/>
      <c r="U95" s="245" t="str">
        <f t="shared" si="8"/>
        <v/>
      </c>
      <c r="V95" s="245" t="str">
        <f>IF(I95="","",LEFT(ProjectRecords!H91&amp;"NO",3))</f>
        <v/>
      </c>
      <c r="W95" s="253"/>
      <c r="X95" s="253"/>
      <c r="Y95" s="253"/>
      <c r="Z95" s="243"/>
      <c r="AA95" s="243"/>
      <c r="AB95" s="245" t="str">
        <f t="shared" si="9"/>
        <v/>
      </c>
      <c r="AC95" s="245" t="str">
        <f>IF(I95="","",LEFT(ProjectRecords!F91&amp;"NO",4))</f>
        <v/>
      </c>
      <c r="AD95" s="253"/>
      <c r="AE95" s="243"/>
      <c r="AF95" s="243"/>
      <c r="AG95" s="243"/>
      <c r="AH95" s="243"/>
      <c r="AI95" s="243"/>
      <c r="AJ95" s="243"/>
      <c r="AK95" s="243"/>
    </row>
    <row r="96" spans="1:37" x14ac:dyDescent="0.25">
      <c r="A96" s="6">
        <v>1</v>
      </c>
      <c r="D96" s="244" t="str">
        <f>IF(I96="","",ProjectRecords!C92&amp;"")</f>
        <v/>
      </c>
      <c r="E96" s="245" t="str">
        <f t="shared" si="7"/>
        <v/>
      </c>
      <c r="F96" s="245" t="str">
        <f>ProjectRecords!D92&amp;""</f>
        <v/>
      </c>
      <c r="G96" s="245" t="str">
        <f t="shared" si="6"/>
        <v/>
      </c>
      <c r="H96" s="245" t="str">
        <f>IF(I96="","",IF(OR(AND(F96="",I96&lt;&gt;""),AND(ROW(I96)&lt;&gt;7,NOT(ISERROR(VLOOKUP(F96,F$7:F95,1,0))))),"NO","yes"))</f>
        <v/>
      </c>
      <c r="I96" s="234" t="str">
        <f>ProjectRecords!E92&amp;""</f>
        <v/>
      </c>
      <c r="J96" s="245" t="str">
        <f>IF(OR((NOT(ISERROR(SEARCH("Program Development",I96)))*100+(LEFT(ProjectRecords!H92,3)="180")*10+(LEFT(ProjectRecords!D92,1)="M")*1)=111,(NOT(ISERROR(SEARCH("Program Development",I96)))*100+(LEFT(ProjectRecords!H92,3)="180")*10+(LEFT(ProjectRecords!D92,1)="M")*1)&lt;=1),"","NO")</f>
        <v/>
      </c>
      <c r="K96" s="234" t="str">
        <f>SUBSTITUTE(SUBSTITUTE(SUBSTITUTE(ProjectRecords!L92&amp;"; "&amp;ProjectRecords!N92&amp;"; "&amp;ProjectRecords!P92&amp;"; "&amp;ProjectRecords!R92&amp;"~","; ; ",""),"; ~",""),"~","")</f>
        <v/>
      </c>
      <c r="L96" s="248">
        <f>IF(LEFT(ProjectRecords!D92,1)="m",IF(L95=1,0,1),0)</f>
        <v>0</v>
      </c>
      <c r="M96" s="246" t="str">
        <f>IF(L96=0,"",ProjectRecords!L92)</f>
        <v/>
      </c>
      <c r="N96" s="245" t="str">
        <f>IF(ISERROR(SEARCH(",",ProjectRecords!L92&amp;ProjectRecords!N92&amp;ProjectRecords!P92&amp;ProjectRecords!R92)),"","check")</f>
        <v/>
      </c>
      <c r="O96" s="245" t="str">
        <f>IF(I96="","",IF(AND((TableOfContents!O96=TableOfContents!S96),(TableOfContents!P96=TableOfContents!T96)),"yes","NO"))</f>
        <v/>
      </c>
      <c r="P96" s="245"/>
      <c r="Q96" s="245" t="str">
        <f>IF(I96="","",IF(ProjectRecords!I92="","NO","yes"))</f>
        <v/>
      </c>
      <c r="R96" s="252" t="str">
        <f>IF(I96="","",IF(LEFT(F96,1)&lt;&gt;"R","",IF(ProjectRecords!Z92="","NO","yes")))</f>
        <v/>
      </c>
      <c r="S96" s="153"/>
      <c r="T96" s="153"/>
      <c r="U96" s="245" t="str">
        <f t="shared" si="8"/>
        <v/>
      </c>
      <c r="V96" s="245" t="str">
        <f>IF(I96="","",LEFT(ProjectRecords!H92&amp;"NO",3))</f>
        <v/>
      </c>
      <c r="W96" s="253"/>
      <c r="X96" s="253"/>
      <c r="Y96" s="253"/>
      <c r="Z96" s="243"/>
      <c r="AA96" s="243"/>
      <c r="AB96" s="245" t="str">
        <f t="shared" si="9"/>
        <v/>
      </c>
      <c r="AC96" s="245" t="str">
        <f>IF(I96="","",LEFT(ProjectRecords!F92&amp;"NO",4))</f>
        <v/>
      </c>
      <c r="AD96" s="253"/>
      <c r="AE96" s="243"/>
      <c r="AF96" s="243"/>
      <c r="AG96" s="243"/>
      <c r="AH96" s="243"/>
      <c r="AI96" s="243"/>
      <c r="AJ96" s="243"/>
      <c r="AK96" s="243"/>
    </row>
    <row r="97" spans="1:37" x14ac:dyDescent="0.25">
      <c r="A97" s="6">
        <v>1</v>
      </c>
      <c r="D97" s="244" t="str">
        <f>IF(I97="","",ProjectRecords!C93&amp;"")</f>
        <v/>
      </c>
      <c r="E97" s="245" t="str">
        <f t="shared" si="7"/>
        <v/>
      </c>
      <c r="F97" s="245" t="str">
        <f>ProjectRecords!D93&amp;""</f>
        <v/>
      </c>
      <c r="G97" s="245" t="str">
        <f t="shared" si="6"/>
        <v/>
      </c>
      <c r="H97" s="245" t="str">
        <f>IF(I97="","",IF(OR(AND(F97="",I97&lt;&gt;""),AND(ROW(I97)&lt;&gt;7,NOT(ISERROR(VLOOKUP(F97,F$7:F96,1,0))))),"NO","yes"))</f>
        <v/>
      </c>
      <c r="I97" s="234" t="str">
        <f>ProjectRecords!E93&amp;""</f>
        <v/>
      </c>
      <c r="J97" s="245" t="str">
        <f>IF(OR((NOT(ISERROR(SEARCH("Program Development",I97)))*100+(LEFT(ProjectRecords!H93,3)="180")*10+(LEFT(ProjectRecords!D93,1)="M")*1)=111,(NOT(ISERROR(SEARCH("Program Development",I97)))*100+(LEFT(ProjectRecords!H93,3)="180")*10+(LEFT(ProjectRecords!D93,1)="M")*1)&lt;=1),"","NO")</f>
        <v/>
      </c>
      <c r="K97" s="234" t="str">
        <f>SUBSTITUTE(SUBSTITUTE(SUBSTITUTE(ProjectRecords!L93&amp;"; "&amp;ProjectRecords!N93&amp;"; "&amp;ProjectRecords!P93&amp;"; "&amp;ProjectRecords!R93&amp;"~","; ; ",""),"; ~",""),"~","")</f>
        <v/>
      </c>
      <c r="L97" s="248">
        <f>IF(LEFT(ProjectRecords!D93,1)="m",IF(L96=1,0,1),0)</f>
        <v>0</v>
      </c>
      <c r="M97" s="246" t="str">
        <f>IF(L97=0,"",ProjectRecords!L93)</f>
        <v/>
      </c>
      <c r="N97" s="245" t="str">
        <f>IF(ISERROR(SEARCH(",",ProjectRecords!L93&amp;ProjectRecords!N93&amp;ProjectRecords!P93&amp;ProjectRecords!R93)),"","check")</f>
        <v/>
      </c>
      <c r="O97" s="245" t="str">
        <f>IF(I97="","",IF(AND((TableOfContents!O97=TableOfContents!S97),(TableOfContents!P97=TableOfContents!T97)),"yes","NO"))</f>
        <v/>
      </c>
      <c r="P97" s="245"/>
      <c r="Q97" s="245" t="str">
        <f>IF(I97="","",IF(ProjectRecords!I93="","NO","yes"))</f>
        <v/>
      </c>
      <c r="R97" s="252" t="str">
        <f>IF(I97="","",IF(LEFT(F97,1)&lt;&gt;"R","",IF(ProjectRecords!Z93="","NO","yes")))</f>
        <v/>
      </c>
      <c r="S97" s="153"/>
      <c r="T97" s="153"/>
      <c r="U97" s="245" t="str">
        <f t="shared" si="8"/>
        <v/>
      </c>
      <c r="V97" s="245" t="str">
        <f>IF(I97="","",LEFT(ProjectRecords!H93&amp;"NO",3))</f>
        <v/>
      </c>
      <c r="W97" s="253"/>
      <c r="X97" s="253"/>
      <c r="Y97" s="253"/>
      <c r="Z97" s="243"/>
      <c r="AA97" s="243"/>
      <c r="AB97" s="245" t="str">
        <f t="shared" si="9"/>
        <v/>
      </c>
      <c r="AC97" s="245" t="str">
        <f>IF(I97="","",LEFT(ProjectRecords!F93&amp;"NO",4))</f>
        <v/>
      </c>
      <c r="AD97" s="253"/>
      <c r="AE97" s="243"/>
      <c r="AF97" s="243"/>
      <c r="AG97" s="243"/>
      <c r="AH97" s="243"/>
      <c r="AI97" s="243"/>
      <c r="AJ97" s="243"/>
      <c r="AK97" s="243"/>
    </row>
    <row r="98" spans="1:37" x14ac:dyDescent="0.25">
      <c r="A98" s="6">
        <v>1</v>
      </c>
      <c r="D98" s="244" t="str">
        <f>IF(I98="","",ProjectRecords!C94&amp;"")</f>
        <v/>
      </c>
      <c r="E98" s="245" t="str">
        <f t="shared" si="7"/>
        <v/>
      </c>
      <c r="F98" s="245" t="str">
        <f>ProjectRecords!D94&amp;""</f>
        <v/>
      </c>
      <c r="G98" s="245" t="str">
        <f t="shared" si="6"/>
        <v/>
      </c>
      <c r="H98" s="245" t="str">
        <f>IF(I98="","",IF(OR(AND(F98="",I98&lt;&gt;""),AND(ROW(I98)&lt;&gt;7,NOT(ISERROR(VLOOKUP(F98,F$7:F97,1,0))))),"NO","yes"))</f>
        <v/>
      </c>
      <c r="I98" s="234" t="str">
        <f>ProjectRecords!E94&amp;""</f>
        <v/>
      </c>
      <c r="J98" s="245" t="str">
        <f>IF(OR((NOT(ISERROR(SEARCH("Program Development",I98)))*100+(LEFT(ProjectRecords!H94,3)="180")*10+(LEFT(ProjectRecords!D94,1)="M")*1)=111,(NOT(ISERROR(SEARCH("Program Development",I98)))*100+(LEFT(ProjectRecords!H94,3)="180")*10+(LEFT(ProjectRecords!D94,1)="M")*1)&lt;=1),"","NO")</f>
        <v/>
      </c>
      <c r="K98" s="234" t="str">
        <f>SUBSTITUTE(SUBSTITUTE(SUBSTITUTE(ProjectRecords!L94&amp;"; "&amp;ProjectRecords!N94&amp;"; "&amp;ProjectRecords!P94&amp;"; "&amp;ProjectRecords!R94&amp;"~","; ; ",""),"; ~",""),"~","")</f>
        <v/>
      </c>
      <c r="L98" s="248">
        <f>IF(LEFT(ProjectRecords!D94,1)="m",IF(L97=1,0,1),0)</f>
        <v>0</v>
      </c>
      <c r="M98" s="246" t="str">
        <f>IF(L98=0,"",ProjectRecords!L94)</f>
        <v/>
      </c>
      <c r="N98" s="245" t="str">
        <f>IF(ISERROR(SEARCH(",",ProjectRecords!L94&amp;ProjectRecords!N94&amp;ProjectRecords!P94&amp;ProjectRecords!R94)),"","check")</f>
        <v/>
      </c>
      <c r="O98" s="245" t="str">
        <f>IF(I98="","",IF(AND((TableOfContents!O98=TableOfContents!S98),(TableOfContents!P98=TableOfContents!T98)),"yes","NO"))</f>
        <v/>
      </c>
      <c r="P98" s="245"/>
      <c r="Q98" s="245" t="str">
        <f>IF(I98="","",IF(ProjectRecords!I94="","NO","yes"))</f>
        <v/>
      </c>
      <c r="R98" s="252" t="str">
        <f>IF(I98="","",IF(LEFT(F98,1)&lt;&gt;"R","",IF(ProjectRecords!Z94="","NO","yes")))</f>
        <v/>
      </c>
      <c r="S98" s="153"/>
      <c r="T98" s="153"/>
      <c r="U98" s="245" t="str">
        <f t="shared" si="8"/>
        <v/>
      </c>
      <c r="V98" s="245" t="str">
        <f>IF(I98="","",LEFT(ProjectRecords!H94&amp;"NO",3))</f>
        <v/>
      </c>
      <c r="W98" s="253"/>
      <c r="X98" s="253"/>
      <c r="Y98" s="253"/>
      <c r="Z98" s="243"/>
      <c r="AA98" s="243"/>
      <c r="AB98" s="245" t="str">
        <f t="shared" si="9"/>
        <v/>
      </c>
      <c r="AC98" s="245" t="str">
        <f>IF(I98="","",LEFT(ProjectRecords!F94&amp;"NO",4))</f>
        <v/>
      </c>
      <c r="AD98" s="253"/>
      <c r="AE98" s="243"/>
      <c r="AF98" s="243"/>
      <c r="AG98" s="243"/>
      <c r="AH98" s="243"/>
      <c r="AI98" s="243"/>
      <c r="AJ98" s="243"/>
      <c r="AK98" s="243"/>
    </row>
    <row r="99" spans="1:37" x14ac:dyDescent="0.25">
      <c r="A99" s="6">
        <v>1</v>
      </c>
      <c r="D99" s="244" t="str">
        <f>IF(I99="","",ProjectRecords!C95&amp;"")</f>
        <v/>
      </c>
      <c r="E99" s="245" t="str">
        <f t="shared" si="7"/>
        <v/>
      </c>
      <c r="F99" s="245" t="str">
        <f>ProjectRecords!D95&amp;""</f>
        <v/>
      </c>
      <c r="G99" s="245" t="str">
        <f t="shared" si="6"/>
        <v/>
      </c>
      <c r="H99" s="245" t="str">
        <f>IF(I99="","",IF(OR(AND(F99="",I99&lt;&gt;""),AND(ROW(I99)&lt;&gt;7,NOT(ISERROR(VLOOKUP(F99,F$7:F98,1,0))))),"NO","yes"))</f>
        <v/>
      </c>
      <c r="I99" s="234" t="str">
        <f>ProjectRecords!E95&amp;""</f>
        <v/>
      </c>
      <c r="J99" s="245" t="str">
        <f>IF(OR((NOT(ISERROR(SEARCH("Program Development",I99)))*100+(LEFT(ProjectRecords!H95,3)="180")*10+(LEFT(ProjectRecords!D95,1)="M")*1)=111,(NOT(ISERROR(SEARCH("Program Development",I99)))*100+(LEFT(ProjectRecords!H95,3)="180")*10+(LEFT(ProjectRecords!D95,1)="M")*1)&lt;=1),"","NO")</f>
        <v/>
      </c>
      <c r="K99" s="234" t="str">
        <f>SUBSTITUTE(SUBSTITUTE(SUBSTITUTE(ProjectRecords!L95&amp;"; "&amp;ProjectRecords!N95&amp;"; "&amp;ProjectRecords!P95&amp;"; "&amp;ProjectRecords!R95&amp;"~","; ; ",""),"; ~",""),"~","")</f>
        <v/>
      </c>
      <c r="L99" s="248">
        <f>IF(LEFT(ProjectRecords!D95,1)="m",IF(L98=1,0,1),0)</f>
        <v>0</v>
      </c>
      <c r="M99" s="246" t="str">
        <f>IF(L99=0,"",ProjectRecords!L95)</f>
        <v/>
      </c>
      <c r="N99" s="245" t="str">
        <f>IF(ISERROR(SEARCH(",",ProjectRecords!L95&amp;ProjectRecords!N95&amp;ProjectRecords!P95&amp;ProjectRecords!R95)),"","check")</f>
        <v/>
      </c>
      <c r="O99" s="245" t="str">
        <f>IF(I99="","",IF(AND((TableOfContents!O99=TableOfContents!S99),(TableOfContents!P99=TableOfContents!T99)),"yes","NO"))</f>
        <v/>
      </c>
      <c r="P99" s="245"/>
      <c r="Q99" s="245" t="str">
        <f>IF(I99="","",IF(ProjectRecords!I95="","NO","yes"))</f>
        <v/>
      </c>
      <c r="R99" s="252" t="str">
        <f>IF(I99="","",IF(LEFT(F99,1)&lt;&gt;"R","",IF(ProjectRecords!Z95="","NO","yes")))</f>
        <v/>
      </c>
      <c r="S99" s="153"/>
      <c r="T99" s="153"/>
      <c r="U99" s="245" t="str">
        <f t="shared" si="8"/>
        <v/>
      </c>
      <c r="V99" s="245" t="str">
        <f>IF(I99="","",LEFT(ProjectRecords!H95&amp;"NO",3))</f>
        <v/>
      </c>
      <c r="W99" s="253"/>
      <c r="X99" s="253"/>
      <c r="Y99" s="253"/>
      <c r="Z99" s="243"/>
      <c r="AA99" s="243"/>
      <c r="AB99" s="245" t="str">
        <f t="shared" si="9"/>
        <v/>
      </c>
      <c r="AC99" s="245" t="str">
        <f>IF(I99="","",LEFT(ProjectRecords!F95&amp;"NO",4))</f>
        <v/>
      </c>
      <c r="AD99" s="253"/>
      <c r="AE99" s="243"/>
      <c r="AF99" s="243"/>
      <c r="AG99" s="243"/>
      <c r="AH99" s="243"/>
      <c r="AI99" s="243"/>
      <c r="AJ99" s="243"/>
      <c r="AK99" s="243"/>
    </row>
    <row r="100" spans="1:37" x14ac:dyDescent="0.25">
      <c r="A100" s="6">
        <v>1</v>
      </c>
      <c r="D100" s="244" t="str">
        <f>IF(I100="","",ProjectRecords!C96&amp;"")</f>
        <v/>
      </c>
      <c r="E100" s="245" t="str">
        <f t="shared" si="7"/>
        <v/>
      </c>
      <c r="F100" s="245" t="str">
        <f>ProjectRecords!D96&amp;""</f>
        <v/>
      </c>
      <c r="G100" s="245" t="str">
        <f t="shared" si="6"/>
        <v/>
      </c>
      <c r="H100" s="245" t="str">
        <f>IF(I100="","",IF(OR(AND(F100="",I100&lt;&gt;""),AND(ROW(I100)&lt;&gt;7,NOT(ISERROR(VLOOKUP(F100,F$7:F99,1,0))))),"NO","yes"))</f>
        <v/>
      </c>
      <c r="I100" s="234" t="str">
        <f>ProjectRecords!E96&amp;""</f>
        <v/>
      </c>
      <c r="J100" s="245" t="str">
        <f>IF(OR((NOT(ISERROR(SEARCH("Program Development",I100)))*100+(LEFT(ProjectRecords!H96,3)="180")*10+(LEFT(ProjectRecords!D96,1)="M")*1)=111,(NOT(ISERROR(SEARCH("Program Development",I100)))*100+(LEFT(ProjectRecords!H96,3)="180")*10+(LEFT(ProjectRecords!D96,1)="M")*1)&lt;=1),"","NO")</f>
        <v/>
      </c>
      <c r="K100" s="234" t="str">
        <f>SUBSTITUTE(SUBSTITUTE(SUBSTITUTE(ProjectRecords!L96&amp;"; "&amp;ProjectRecords!N96&amp;"; "&amp;ProjectRecords!P96&amp;"; "&amp;ProjectRecords!R96&amp;"~","; ; ",""),"; ~",""),"~","")</f>
        <v/>
      </c>
      <c r="L100" s="248">
        <f>IF(LEFT(ProjectRecords!D96,1)="m",IF(L99=1,0,1),0)</f>
        <v>0</v>
      </c>
      <c r="M100" s="246" t="str">
        <f>IF(L100=0,"",ProjectRecords!L96)</f>
        <v/>
      </c>
      <c r="N100" s="245" t="str">
        <f>IF(ISERROR(SEARCH(",",ProjectRecords!L96&amp;ProjectRecords!N96&amp;ProjectRecords!P96&amp;ProjectRecords!R96)),"","check")</f>
        <v/>
      </c>
      <c r="O100" s="245" t="str">
        <f>IF(I100="","",IF(AND((TableOfContents!O100=TableOfContents!S100),(TableOfContents!P100=TableOfContents!T100)),"yes","NO"))</f>
        <v/>
      </c>
      <c r="P100" s="245"/>
      <c r="Q100" s="245" t="str">
        <f>IF(I100="","",IF(ProjectRecords!I96="","NO","yes"))</f>
        <v/>
      </c>
      <c r="R100" s="252" t="str">
        <f>IF(I100="","",IF(LEFT(F100,1)&lt;&gt;"R","",IF(ProjectRecords!Z96="","NO","yes")))</f>
        <v/>
      </c>
      <c r="S100" s="153"/>
      <c r="T100" s="153"/>
      <c r="U100" s="245" t="str">
        <f t="shared" si="8"/>
        <v/>
      </c>
      <c r="V100" s="245" t="str">
        <f>IF(I100="","",LEFT(ProjectRecords!H96&amp;"NO",3))</f>
        <v/>
      </c>
      <c r="W100" s="253"/>
      <c r="X100" s="253"/>
      <c r="Y100" s="253"/>
      <c r="Z100" s="243"/>
      <c r="AA100" s="243"/>
      <c r="AB100" s="245" t="str">
        <f t="shared" si="9"/>
        <v/>
      </c>
      <c r="AC100" s="245" t="str">
        <f>IF(I100="","",LEFT(ProjectRecords!F96&amp;"NO",4))</f>
        <v/>
      </c>
      <c r="AD100" s="253"/>
      <c r="AE100" s="243"/>
      <c r="AF100" s="243"/>
      <c r="AG100" s="243"/>
      <c r="AH100" s="243"/>
      <c r="AI100" s="243"/>
      <c r="AJ100" s="243"/>
      <c r="AK100" s="243"/>
    </row>
    <row r="101" spans="1:37" x14ac:dyDescent="0.25">
      <c r="A101" s="6">
        <v>1</v>
      </c>
      <c r="D101" s="244" t="str">
        <f>IF(I101="","",ProjectRecords!C97&amp;"")</f>
        <v/>
      </c>
      <c r="E101" s="245" t="str">
        <f t="shared" si="7"/>
        <v/>
      </c>
      <c r="F101" s="245" t="str">
        <f>ProjectRecords!D97&amp;""</f>
        <v/>
      </c>
      <c r="G101" s="245" t="str">
        <f t="shared" si="6"/>
        <v/>
      </c>
      <c r="H101" s="245" t="str">
        <f>IF(I101="","",IF(OR(AND(F101="",I101&lt;&gt;""),AND(ROW(I101)&lt;&gt;7,NOT(ISERROR(VLOOKUP(F101,F$7:F100,1,0))))),"NO","yes"))</f>
        <v/>
      </c>
      <c r="I101" s="234" t="str">
        <f>ProjectRecords!E97&amp;""</f>
        <v/>
      </c>
      <c r="J101" s="245" t="str">
        <f>IF(OR((NOT(ISERROR(SEARCH("Program Development",I101)))*100+(LEFT(ProjectRecords!H97,3)="180")*10+(LEFT(ProjectRecords!D97,1)="M")*1)=111,(NOT(ISERROR(SEARCH("Program Development",I101)))*100+(LEFT(ProjectRecords!H97,3)="180")*10+(LEFT(ProjectRecords!D97,1)="M")*1)&lt;=1),"","NO")</f>
        <v/>
      </c>
      <c r="K101" s="234" t="str">
        <f>SUBSTITUTE(SUBSTITUTE(SUBSTITUTE(ProjectRecords!L97&amp;"; "&amp;ProjectRecords!N97&amp;"; "&amp;ProjectRecords!P97&amp;"; "&amp;ProjectRecords!R97&amp;"~","; ; ",""),"; ~",""),"~","")</f>
        <v/>
      </c>
      <c r="L101" s="248">
        <f>IF(LEFT(ProjectRecords!D97,1)="m",IF(L100=1,0,1),0)</f>
        <v>0</v>
      </c>
      <c r="M101" s="246" t="str">
        <f>IF(L101=0,"",ProjectRecords!L97)</f>
        <v/>
      </c>
      <c r="N101" s="245" t="str">
        <f>IF(ISERROR(SEARCH(",",ProjectRecords!L97&amp;ProjectRecords!N97&amp;ProjectRecords!P97&amp;ProjectRecords!R97)),"","check")</f>
        <v/>
      </c>
      <c r="O101" s="245" t="str">
        <f>IF(I101="","",IF(AND((TableOfContents!O101=TableOfContents!S101),(TableOfContents!P101=TableOfContents!T101)),"yes","NO"))</f>
        <v/>
      </c>
      <c r="P101" s="245"/>
      <c r="Q101" s="245" t="str">
        <f>IF(I101="","",IF(ProjectRecords!I97="","NO","yes"))</f>
        <v/>
      </c>
      <c r="R101" s="252" t="str">
        <f>IF(I101="","",IF(LEFT(F101,1)&lt;&gt;"R","",IF(ProjectRecords!Z97="","NO","yes")))</f>
        <v/>
      </c>
      <c r="S101" s="153"/>
      <c r="T101" s="153"/>
      <c r="U101" s="245" t="str">
        <f t="shared" si="8"/>
        <v/>
      </c>
      <c r="V101" s="245" t="str">
        <f>IF(I101="","",LEFT(ProjectRecords!H97&amp;"NO",3))</f>
        <v/>
      </c>
      <c r="W101" s="253"/>
      <c r="X101" s="253"/>
      <c r="Y101" s="253"/>
      <c r="Z101" s="243"/>
      <c r="AA101" s="243"/>
      <c r="AB101" s="245" t="str">
        <f t="shared" si="9"/>
        <v/>
      </c>
      <c r="AC101" s="245" t="str">
        <f>IF(I101="","",LEFT(ProjectRecords!F97&amp;"NO",4))</f>
        <v/>
      </c>
      <c r="AD101" s="253"/>
      <c r="AE101" s="243"/>
      <c r="AF101" s="243"/>
      <c r="AG101" s="243"/>
      <c r="AH101" s="243"/>
      <c r="AI101" s="243"/>
      <c r="AJ101" s="243"/>
      <c r="AK101" s="243"/>
    </row>
    <row r="102" spans="1:37" x14ac:dyDescent="0.25">
      <c r="A102" s="6">
        <v>1</v>
      </c>
      <c r="D102" s="244" t="str">
        <f>IF(I102="","",ProjectRecords!C98&amp;"")</f>
        <v/>
      </c>
      <c r="E102" s="245" t="str">
        <f t="shared" si="7"/>
        <v/>
      </c>
      <c r="F102" s="245" t="str">
        <f>ProjectRecords!D98&amp;""</f>
        <v/>
      </c>
      <c r="G102" s="245" t="str">
        <f t="shared" si="6"/>
        <v/>
      </c>
      <c r="H102" s="245" t="str">
        <f>IF(I102="","",IF(OR(AND(F102="",I102&lt;&gt;""),AND(ROW(I102)&lt;&gt;7,NOT(ISERROR(VLOOKUP(F102,F$7:F101,1,0))))),"NO","yes"))</f>
        <v/>
      </c>
      <c r="I102" s="234" t="str">
        <f>ProjectRecords!E98&amp;""</f>
        <v/>
      </c>
      <c r="J102" s="245" t="str">
        <f>IF(OR((NOT(ISERROR(SEARCH("Program Development",I102)))*100+(LEFT(ProjectRecords!H98,3)="180")*10+(LEFT(ProjectRecords!D98,1)="M")*1)=111,(NOT(ISERROR(SEARCH("Program Development",I102)))*100+(LEFT(ProjectRecords!H98,3)="180")*10+(LEFT(ProjectRecords!D98,1)="M")*1)&lt;=1),"","NO")</f>
        <v/>
      </c>
      <c r="K102" s="234" t="str">
        <f>SUBSTITUTE(SUBSTITUTE(SUBSTITUTE(ProjectRecords!L98&amp;"; "&amp;ProjectRecords!N98&amp;"; "&amp;ProjectRecords!P98&amp;"; "&amp;ProjectRecords!R98&amp;"~","; ; ",""),"; ~",""),"~","")</f>
        <v/>
      </c>
      <c r="L102" s="248">
        <f>IF(LEFT(ProjectRecords!D98,1)="m",IF(L101=1,0,1),0)</f>
        <v>0</v>
      </c>
      <c r="M102" s="246" t="str">
        <f>IF(L102=0,"",ProjectRecords!L98)</f>
        <v/>
      </c>
      <c r="N102" s="245" t="str">
        <f>IF(ISERROR(SEARCH(",",ProjectRecords!L98&amp;ProjectRecords!N98&amp;ProjectRecords!P98&amp;ProjectRecords!R98)),"","check")</f>
        <v/>
      </c>
      <c r="O102" s="245" t="str">
        <f>IF(I102="","",IF(AND((TableOfContents!O102=TableOfContents!S102),(TableOfContents!P102=TableOfContents!T102)),"yes","NO"))</f>
        <v/>
      </c>
      <c r="P102" s="245"/>
      <c r="Q102" s="245" t="str">
        <f>IF(I102="","",IF(ProjectRecords!I98="","NO","yes"))</f>
        <v/>
      </c>
      <c r="R102" s="252" t="str">
        <f>IF(I102="","",IF(LEFT(F102,1)&lt;&gt;"R","",IF(ProjectRecords!Z98="","NO","yes")))</f>
        <v/>
      </c>
      <c r="S102" s="153"/>
      <c r="T102" s="153"/>
      <c r="U102" s="245" t="str">
        <f t="shared" si="8"/>
        <v/>
      </c>
      <c r="V102" s="245" t="str">
        <f>IF(I102="","",LEFT(ProjectRecords!H98&amp;"NO",3))</f>
        <v/>
      </c>
      <c r="W102" s="253"/>
      <c r="X102" s="253"/>
      <c r="Y102" s="253"/>
      <c r="Z102" s="243"/>
      <c r="AA102" s="243"/>
      <c r="AB102" s="245" t="str">
        <f t="shared" si="9"/>
        <v/>
      </c>
      <c r="AC102" s="245" t="str">
        <f>IF(I102="","",LEFT(ProjectRecords!F98&amp;"NO",4))</f>
        <v/>
      </c>
      <c r="AD102" s="253"/>
      <c r="AE102" s="243"/>
      <c r="AF102" s="243"/>
      <c r="AG102" s="243"/>
      <c r="AH102" s="243"/>
      <c r="AI102" s="243"/>
      <c r="AJ102" s="243"/>
      <c r="AK102" s="243"/>
    </row>
    <row r="103" spans="1:37" x14ac:dyDescent="0.25">
      <c r="A103" s="6">
        <v>1</v>
      </c>
      <c r="D103" s="244" t="str">
        <f>IF(I103="","",ProjectRecords!C99&amp;"")</f>
        <v/>
      </c>
      <c r="E103" s="245" t="str">
        <f t="shared" si="7"/>
        <v/>
      </c>
      <c r="F103" s="245" t="str">
        <f>ProjectRecords!D99&amp;""</f>
        <v/>
      </c>
      <c r="G103" s="245" t="str">
        <f t="shared" si="6"/>
        <v/>
      </c>
      <c r="H103" s="245" t="str">
        <f>IF(I103="","",IF(OR(AND(F103="",I103&lt;&gt;""),AND(ROW(I103)&lt;&gt;7,NOT(ISERROR(VLOOKUP(F103,F$7:F102,1,0))))),"NO","yes"))</f>
        <v/>
      </c>
      <c r="I103" s="234" t="str">
        <f>ProjectRecords!E99&amp;""</f>
        <v/>
      </c>
      <c r="J103" s="245" t="str">
        <f>IF(OR((NOT(ISERROR(SEARCH("Program Development",I103)))*100+(LEFT(ProjectRecords!H99,3)="180")*10+(LEFT(ProjectRecords!D99,1)="M")*1)=111,(NOT(ISERROR(SEARCH("Program Development",I103)))*100+(LEFT(ProjectRecords!H99,3)="180")*10+(LEFT(ProjectRecords!D99,1)="M")*1)&lt;=1),"","NO")</f>
        <v/>
      </c>
      <c r="K103" s="234" t="str">
        <f>SUBSTITUTE(SUBSTITUTE(SUBSTITUTE(ProjectRecords!L99&amp;"; "&amp;ProjectRecords!N99&amp;"; "&amp;ProjectRecords!P99&amp;"; "&amp;ProjectRecords!R99&amp;"~","; ; ",""),"; ~",""),"~","")</f>
        <v/>
      </c>
      <c r="L103" s="248">
        <f>IF(LEFT(ProjectRecords!D99,1)="m",IF(L102=1,0,1),0)</f>
        <v>0</v>
      </c>
      <c r="M103" s="246" t="str">
        <f>IF(L103=0,"",ProjectRecords!L99)</f>
        <v/>
      </c>
      <c r="N103" s="245" t="str">
        <f>IF(ISERROR(SEARCH(",",ProjectRecords!L99&amp;ProjectRecords!N99&amp;ProjectRecords!P99&amp;ProjectRecords!R99)),"","check")</f>
        <v/>
      </c>
      <c r="O103" s="245" t="str">
        <f>IF(I103="","",IF(AND((TableOfContents!O103=TableOfContents!S103),(TableOfContents!P103=TableOfContents!T103)),"yes","NO"))</f>
        <v/>
      </c>
      <c r="P103" s="245"/>
      <c r="Q103" s="245" t="str">
        <f>IF(I103="","",IF(ProjectRecords!I99="","NO","yes"))</f>
        <v/>
      </c>
      <c r="R103" s="252" t="str">
        <f>IF(I103="","",IF(LEFT(F103,1)&lt;&gt;"R","",IF(ProjectRecords!Z99="","NO","yes")))</f>
        <v/>
      </c>
      <c r="S103" s="153"/>
      <c r="T103" s="153"/>
      <c r="U103" s="245" t="str">
        <f t="shared" si="8"/>
        <v/>
      </c>
      <c r="V103" s="245" t="str">
        <f>IF(I103="","",LEFT(ProjectRecords!H99&amp;"NO",3))</f>
        <v/>
      </c>
      <c r="W103" s="242"/>
      <c r="X103" s="242"/>
      <c r="Y103" s="242"/>
      <c r="Z103" s="243"/>
      <c r="AA103" s="243"/>
      <c r="AB103" s="245" t="str">
        <f t="shared" si="9"/>
        <v/>
      </c>
      <c r="AC103" s="245" t="str">
        <f>IF(I103="","",LEFT(ProjectRecords!F99&amp;"NO",4))</f>
        <v/>
      </c>
      <c r="AD103" s="253"/>
      <c r="AE103" s="243"/>
      <c r="AF103" s="243"/>
      <c r="AG103" s="243"/>
      <c r="AH103" s="243"/>
      <c r="AI103" s="243"/>
      <c r="AJ103" s="243"/>
      <c r="AK103" s="243"/>
    </row>
    <row r="104" spans="1:37" x14ac:dyDescent="0.25">
      <c r="A104" s="6">
        <v>1</v>
      </c>
      <c r="D104" s="244" t="str">
        <f>IF(I104="","",ProjectRecords!C100&amp;"")</f>
        <v/>
      </c>
      <c r="E104" s="245" t="str">
        <f t="shared" si="7"/>
        <v/>
      </c>
      <c r="F104" s="245" t="str">
        <f>ProjectRecords!D100&amp;""</f>
        <v/>
      </c>
      <c r="G104" s="245" t="str">
        <f t="shared" si="6"/>
        <v/>
      </c>
      <c r="H104" s="245" t="str">
        <f>IF(I104="","",IF(OR(AND(F104="",I104&lt;&gt;""),AND(ROW(I104)&lt;&gt;7,NOT(ISERROR(VLOOKUP(F104,F$7:F103,1,0))))),"NO","yes"))</f>
        <v/>
      </c>
      <c r="I104" s="234" t="str">
        <f>ProjectRecords!E100&amp;""</f>
        <v/>
      </c>
      <c r="J104" s="245" t="str">
        <f>IF(OR((NOT(ISERROR(SEARCH("Program Development",I104)))*100+(LEFT(ProjectRecords!H100,3)="180")*10+(LEFT(ProjectRecords!D100,1)="M")*1)=111,(NOT(ISERROR(SEARCH("Program Development",I104)))*100+(LEFT(ProjectRecords!H100,3)="180")*10+(LEFT(ProjectRecords!D100,1)="M")*1)&lt;=1),"","NO")</f>
        <v/>
      </c>
      <c r="K104" s="234" t="str">
        <f>SUBSTITUTE(SUBSTITUTE(SUBSTITUTE(ProjectRecords!L100&amp;"; "&amp;ProjectRecords!N100&amp;"; "&amp;ProjectRecords!P100&amp;"; "&amp;ProjectRecords!R100&amp;"~","; ; ",""),"; ~",""),"~","")</f>
        <v/>
      </c>
      <c r="L104" s="248">
        <f>IF(LEFT(ProjectRecords!D100,1)="m",IF(L103=1,0,1),0)</f>
        <v>0</v>
      </c>
      <c r="M104" s="246" t="str">
        <f>IF(L104=0,"",ProjectRecords!L100)</f>
        <v/>
      </c>
      <c r="N104" s="245" t="str">
        <f>IF(ISERROR(SEARCH(",",ProjectRecords!L100&amp;ProjectRecords!N100&amp;ProjectRecords!P100&amp;ProjectRecords!R100)),"","check")</f>
        <v/>
      </c>
      <c r="O104" s="245" t="str">
        <f>IF(I104="","",IF(AND((TableOfContents!O104=TableOfContents!S104),(TableOfContents!P104=TableOfContents!T104)),"yes","NO"))</f>
        <v/>
      </c>
      <c r="P104" s="245"/>
      <c r="Q104" s="245" t="str">
        <f>IF(I104="","",IF(ProjectRecords!I100="","NO","yes"))</f>
        <v/>
      </c>
      <c r="R104" s="252" t="str">
        <f>IF(I104="","",IF(LEFT(F104,1)&lt;&gt;"R","",IF(ProjectRecords!Z100="","NO","yes")))</f>
        <v/>
      </c>
      <c r="S104" s="153"/>
      <c r="T104" s="153"/>
      <c r="U104" s="245" t="str">
        <f t="shared" si="8"/>
        <v/>
      </c>
      <c r="V104" s="245" t="str">
        <f>IF(I104="","",LEFT(ProjectRecords!H100&amp;"NO",3))</f>
        <v/>
      </c>
      <c r="W104" s="242"/>
      <c r="X104" s="242"/>
      <c r="Y104" s="242"/>
      <c r="Z104" s="243"/>
      <c r="AA104" s="243"/>
      <c r="AB104" s="245" t="str">
        <f t="shared" si="9"/>
        <v/>
      </c>
      <c r="AC104" s="245" t="str">
        <f>IF(I104="","",LEFT(ProjectRecords!F100&amp;"NO",4))</f>
        <v/>
      </c>
      <c r="AD104" s="253"/>
      <c r="AE104" s="243"/>
      <c r="AF104" s="243"/>
      <c r="AG104" s="243"/>
      <c r="AH104" s="243"/>
      <c r="AI104" s="243"/>
      <c r="AJ104" s="243"/>
      <c r="AK104" s="243"/>
    </row>
    <row r="105" spans="1:37" x14ac:dyDescent="0.25">
      <c r="A105" s="6">
        <v>1</v>
      </c>
      <c r="D105" s="244" t="str">
        <f>IF(I105="","",ProjectRecords!C101&amp;"")</f>
        <v/>
      </c>
      <c r="E105" s="245" t="str">
        <f t="shared" si="7"/>
        <v/>
      </c>
      <c r="F105" s="245" t="str">
        <f>ProjectRecords!D101&amp;""</f>
        <v/>
      </c>
      <c r="G105" s="245" t="str">
        <f t="shared" si="6"/>
        <v/>
      </c>
      <c r="H105" s="245" t="str">
        <f>IF(I105="","",IF(OR(AND(F105="",I105&lt;&gt;""),AND(ROW(I105)&lt;&gt;7,NOT(ISERROR(VLOOKUP(F105,F$7:F104,1,0))))),"NO","yes"))</f>
        <v/>
      </c>
      <c r="I105" s="234" t="str">
        <f>ProjectRecords!E101&amp;""</f>
        <v/>
      </c>
      <c r="J105" s="245" t="str">
        <f>IF(OR((NOT(ISERROR(SEARCH("Program Development",I105)))*100+(LEFT(ProjectRecords!H101,3)="180")*10+(LEFT(ProjectRecords!D101,1)="M")*1)=111,(NOT(ISERROR(SEARCH("Program Development",I105)))*100+(LEFT(ProjectRecords!H101,3)="180")*10+(LEFT(ProjectRecords!D101,1)="M")*1)&lt;=1),"","NO")</f>
        <v/>
      </c>
      <c r="K105" s="234" t="str">
        <f>SUBSTITUTE(SUBSTITUTE(SUBSTITUTE(ProjectRecords!L101&amp;"; "&amp;ProjectRecords!N101&amp;"; "&amp;ProjectRecords!P101&amp;"; "&amp;ProjectRecords!R101&amp;"~","; ; ",""),"; ~",""),"~","")</f>
        <v/>
      </c>
      <c r="L105" s="248">
        <f>IF(LEFT(ProjectRecords!D101,1)="m",IF(L104=1,0,1),0)</f>
        <v>0</v>
      </c>
      <c r="M105" s="246" t="str">
        <f>IF(L105=0,"",ProjectRecords!L101)</f>
        <v/>
      </c>
      <c r="N105" s="245" t="str">
        <f>IF(ISERROR(SEARCH(",",ProjectRecords!L101&amp;ProjectRecords!N101&amp;ProjectRecords!P101&amp;ProjectRecords!R101)),"","check")</f>
        <v/>
      </c>
      <c r="O105" s="245" t="str">
        <f>IF(I105="","",IF(AND((TableOfContents!O105=TableOfContents!S105),(TableOfContents!P105=TableOfContents!T105)),"yes","NO"))</f>
        <v/>
      </c>
      <c r="P105" s="245"/>
      <c r="Q105" s="245" t="str">
        <f>IF(I105="","",IF(ProjectRecords!I101="","NO","yes"))</f>
        <v/>
      </c>
      <c r="R105" s="252" t="str">
        <f>IF(I105="","",IF(LEFT(F105,1)&lt;&gt;"R","",IF(ProjectRecords!Z101="","NO","yes")))</f>
        <v/>
      </c>
      <c r="S105" s="153"/>
      <c r="T105" s="153"/>
      <c r="U105" s="245" t="str">
        <f t="shared" si="8"/>
        <v/>
      </c>
      <c r="V105" s="245" t="str">
        <f>IF(I105="","",LEFT(ProjectRecords!H101&amp;"NO",3))</f>
        <v/>
      </c>
      <c r="W105" s="242"/>
      <c r="X105" s="242"/>
      <c r="Y105" s="242"/>
      <c r="Z105" s="243"/>
      <c r="AA105" s="243"/>
      <c r="AB105" s="245" t="str">
        <f t="shared" si="9"/>
        <v/>
      </c>
      <c r="AC105" s="245" t="str">
        <f>IF(I105="","",LEFT(ProjectRecords!F101&amp;"NO",4))</f>
        <v/>
      </c>
      <c r="AD105" s="253"/>
      <c r="AE105" s="243"/>
      <c r="AF105" s="243"/>
      <c r="AG105" s="243"/>
      <c r="AH105" s="243"/>
      <c r="AI105" s="243"/>
      <c r="AJ105" s="243"/>
      <c r="AK105" s="243"/>
    </row>
    <row r="106" spans="1:37" x14ac:dyDescent="0.25">
      <c r="A106" s="6">
        <v>1</v>
      </c>
      <c r="D106" s="244" t="str">
        <f>IF(I106="","",ProjectRecords!C102&amp;"")</f>
        <v/>
      </c>
      <c r="E106" s="245" t="str">
        <f t="shared" si="7"/>
        <v/>
      </c>
      <c r="F106" s="245" t="str">
        <f>ProjectRecords!D102&amp;""</f>
        <v/>
      </c>
      <c r="G106" s="245" t="str">
        <f t="shared" si="6"/>
        <v/>
      </c>
      <c r="H106" s="245" t="str">
        <f>IF(I106="","",IF(OR(AND(F106="",I106&lt;&gt;""),AND(ROW(I106)&lt;&gt;7,NOT(ISERROR(VLOOKUP(F106,F$7:F105,1,0))))),"NO","yes"))</f>
        <v/>
      </c>
      <c r="I106" s="234" t="str">
        <f>ProjectRecords!E102&amp;""</f>
        <v/>
      </c>
      <c r="J106" s="245" t="str">
        <f>IF(OR((NOT(ISERROR(SEARCH("Program Development",I106)))*100+(LEFT(ProjectRecords!H102,3)="180")*10+(LEFT(ProjectRecords!D102,1)="M")*1)=111,(NOT(ISERROR(SEARCH("Program Development",I106)))*100+(LEFT(ProjectRecords!H102,3)="180")*10+(LEFT(ProjectRecords!D102,1)="M")*1)&lt;=1),"","NO")</f>
        <v/>
      </c>
      <c r="K106" s="234" t="str">
        <f>SUBSTITUTE(SUBSTITUTE(SUBSTITUTE(ProjectRecords!L102&amp;"; "&amp;ProjectRecords!N102&amp;"; "&amp;ProjectRecords!P102&amp;"; "&amp;ProjectRecords!R102&amp;"~","; ; ",""),"; ~",""),"~","")</f>
        <v/>
      </c>
      <c r="L106" s="248">
        <f>IF(LEFT(ProjectRecords!D102,1)="m",IF(L105=1,0,1),0)</f>
        <v>0</v>
      </c>
      <c r="M106" s="246" t="str">
        <f>IF(L106=0,"",ProjectRecords!L102)</f>
        <v/>
      </c>
      <c r="N106" s="245" t="str">
        <f>IF(ISERROR(SEARCH(",",ProjectRecords!L102&amp;ProjectRecords!N102&amp;ProjectRecords!P102&amp;ProjectRecords!R102)),"","check")</f>
        <v/>
      </c>
      <c r="O106" s="245" t="str">
        <f>IF(I106="","",IF(AND((TableOfContents!O106=TableOfContents!S106),(TableOfContents!P106=TableOfContents!T106)),"yes","NO"))</f>
        <v/>
      </c>
      <c r="P106" s="245"/>
      <c r="Q106" s="245" t="str">
        <f>IF(I106="","",IF(ProjectRecords!I102="","NO","yes"))</f>
        <v/>
      </c>
      <c r="R106" s="252" t="str">
        <f>IF(I106="","",IF(LEFT(F106,1)&lt;&gt;"R","",IF(ProjectRecords!Z102="","NO","yes")))</f>
        <v/>
      </c>
      <c r="S106" s="153"/>
      <c r="T106" s="153"/>
      <c r="U106" s="245" t="str">
        <f t="shared" si="8"/>
        <v/>
      </c>
      <c r="V106" s="245" t="str">
        <f>IF(I106="","",LEFT(ProjectRecords!H102&amp;"NO",3))</f>
        <v/>
      </c>
      <c r="W106" s="242"/>
      <c r="X106" s="242"/>
      <c r="Y106" s="242"/>
      <c r="Z106" s="243"/>
      <c r="AA106" s="243"/>
      <c r="AB106" s="245" t="str">
        <f t="shared" si="9"/>
        <v/>
      </c>
      <c r="AC106" s="245" t="str">
        <f>IF(I106="","",LEFT(ProjectRecords!F102&amp;"NO",4))</f>
        <v/>
      </c>
      <c r="AD106" s="253"/>
      <c r="AE106" s="243"/>
      <c r="AF106" s="243"/>
      <c r="AG106" s="243"/>
      <c r="AH106" s="243"/>
      <c r="AI106" s="243"/>
      <c r="AJ106" s="243"/>
      <c r="AK106" s="243"/>
    </row>
    <row r="107" spans="1:37" x14ac:dyDescent="0.25">
      <c r="A107" s="6">
        <v>1</v>
      </c>
      <c r="D107" s="244" t="str">
        <f>IF(I107="","",ProjectRecords!C103&amp;"")</f>
        <v/>
      </c>
      <c r="E107" s="245" t="str">
        <f t="shared" si="7"/>
        <v/>
      </c>
      <c r="F107" s="245" t="str">
        <f>ProjectRecords!D103&amp;""</f>
        <v/>
      </c>
      <c r="G107" s="245" t="str">
        <f t="shared" si="6"/>
        <v/>
      </c>
      <c r="H107" s="245" t="str">
        <f>IF(I107="","",IF(OR(AND(F107="",I107&lt;&gt;""),AND(ROW(I107)&lt;&gt;7,NOT(ISERROR(VLOOKUP(F107,F$7:F106,1,0))))),"NO","yes"))</f>
        <v/>
      </c>
      <c r="I107" s="234" t="str">
        <f>ProjectRecords!E103&amp;""</f>
        <v/>
      </c>
      <c r="J107" s="245" t="str">
        <f>IF(OR((NOT(ISERROR(SEARCH("Program Development",I107)))*100+(LEFT(ProjectRecords!H103,3)="180")*10+(LEFT(ProjectRecords!D103,1)="M")*1)=111,(NOT(ISERROR(SEARCH("Program Development",I107)))*100+(LEFT(ProjectRecords!H103,3)="180")*10+(LEFT(ProjectRecords!D103,1)="M")*1)&lt;=1),"","NO")</f>
        <v/>
      </c>
      <c r="K107" s="234" t="str">
        <f>SUBSTITUTE(SUBSTITUTE(SUBSTITUTE(ProjectRecords!L103&amp;"; "&amp;ProjectRecords!N103&amp;"; "&amp;ProjectRecords!P103&amp;"; "&amp;ProjectRecords!R103&amp;"~","; ; ",""),"; ~",""),"~","")</f>
        <v/>
      </c>
      <c r="L107" s="248">
        <f>IF(LEFT(ProjectRecords!D103,1)="m",IF(L106=1,0,1),0)</f>
        <v>0</v>
      </c>
      <c r="M107" s="246" t="str">
        <f>IF(L107=0,"",ProjectRecords!L103)</f>
        <v/>
      </c>
      <c r="N107" s="245" t="str">
        <f>IF(ISERROR(SEARCH(",",ProjectRecords!L103&amp;ProjectRecords!N103&amp;ProjectRecords!P103&amp;ProjectRecords!R103)),"","check")</f>
        <v/>
      </c>
      <c r="O107" s="245" t="str">
        <f>IF(I107="","",IF(AND((TableOfContents!O107=TableOfContents!S107),(TableOfContents!P107=TableOfContents!T107)),"yes","NO"))</f>
        <v/>
      </c>
      <c r="P107" s="245"/>
      <c r="Q107" s="245" t="str">
        <f>IF(I107="","",IF(ProjectRecords!I103="","NO","yes"))</f>
        <v/>
      </c>
      <c r="R107" s="252" t="str">
        <f>IF(I107="","",IF(LEFT(F107,1)&lt;&gt;"R","",IF(ProjectRecords!Z103="","NO","yes")))</f>
        <v/>
      </c>
      <c r="S107" s="153"/>
      <c r="T107" s="153"/>
      <c r="U107" s="245" t="str">
        <f t="shared" si="8"/>
        <v/>
      </c>
      <c r="V107" s="245" t="str">
        <f>IF(I107="","",LEFT(ProjectRecords!H103&amp;"NO",3))</f>
        <v/>
      </c>
      <c r="W107" s="242"/>
      <c r="X107" s="242"/>
      <c r="Y107" s="242"/>
      <c r="Z107" s="243"/>
      <c r="AA107" s="243"/>
      <c r="AB107" s="245" t="str">
        <f t="shared" si="9"/>
        <v/>
      </c>
      <c r="AC107" s="245" t="str">
        <f>IF(I107="","",LEFT(ProjectRecords!F103&amp;"NO",4))</f>
        <v/>
      </c>
      <c r="AD107" s="253"/>
      <c r="AE107" s="243"/>
      <c r="AF107" s="243"/>
      <c r="AG107" s="243"/>
      <c r="AH107" s="243"/>
      <c r="AI107" s="243"/>
      <c r="AJ107" s="243"/>
      <c r="AK107" s="243"/>
    </row>
    <row r="108" spans="1:37" x14ac:dyDescent="0.25">
      <c r="A108" s="6">
        <v>1</v>
      </c>
      <c r="D108" s="244" t="str">
        <f>IF(I108="","",ProjectRecords!C104&amp;"")</f>
        <v/>
      </c>
      <c r="E108" s="245" t="str">
        <f t="shared" si="7"/>
        <v/>
      </c>
      <c r="F108" s="245" t="str">
        <f>ProjectRecords!D104&amp;""</f>
        <v/>
      </c>
      <c r="G108" s="245" t="str">
        <f t="shared" si="6"/>
        <v/>
      </c>
      <c r="H108" s="245" t="str">
        <f>IF(I108="","",IF(OR(AND(F108="",I108&lt;&gt;""),AND(ROW(I108)&lt;&gt;7,NOT(ISERROR(VLOOKUP(F108,F$7:F107,1,0))))),"NO","yes"))</f>
        <v/>
      </c>
      <c r="I108" s="234" t="str">
        <f>ProjectRecords!E104&amp;""</f>
        <v/>
      </c>
      <c r="J108" s="245" t="str">
        <f>IF(OR((NOT(ISERROR(SEARCH("Program Development",I108)))*100+(LEFT(ProjectRecords!H104,3)="180")*10+(LEFT(ProjectRecords!D104,1)="M")*1)=111,(NOT(ISERROR(SEARCH("Program Development",I108)))*100+(LEFT(ProjectRecords!H104,3)="180")*10+(LEFT(ProjectRecords!D104,1)="M")*1)&lt;=1),"","NO")</f>
        <v/>
      </c>
      <c r="K108" s="234" t="str">
        <f>SUBSTITUTE(SUBSTITUTE(SUBSTITUTE(ProjectRecords!L104&amp;"; "&amp;ProjectRecords!N104&amp;"; "&amp;ProjectRecords!P104&amp;"; "&amp;ProjectRecords!R104&amp;"~","; ; ",""),"; ~",""),"~","")</f>
        <v/>
      </c>
      <c r="L108" s="248">
        <f>IF(LEFT(ProjectRecords!D104,1)="m",IF(L107=1,0,1),0)</f>
        <v>0</v>
      </c>
      <c r="M108" s="246" t="str">
        <f>IF(L108=0,"",ProjectRecords!L104)</f>
        <v/>
      </c>
      <c r="N108" s="245" t="str">
        <f>IF(ISERROR(SEARCH(",",ProjectRecords!L104&amp;ProjectRecords!N104&amp;ProjectRecords!P104&amp;ProjectRecords!R104)),"","check")</f>
        <v/>
      </c>
      <c r="O108" s="245" t="str">
        <f>IF(I108="","",IF(AND((TableOfContents!O108=TableOfContents!S108),(TableOfContents!P108=TableOfContents!T108)),"yes","NO"))</f>
        <v/>
      </c>
      <c r="P108" s="245"/>
      <c r="Q108" s="245" t="str">
        <f>IF(I108="","",IF(ProjectRecords!I104="","NO","yes"))</f>
        <v/>
      </c>
      <c r="R108" s="252" t="str">
        <f>IF(I108="","",IF(LEFT(F108,1)&lt;&gt;"R","",IF(ProjectRecords!Z104="","NO","yes")))</f>
        <v/>
      </c>
      <c r="S108" s="153"/>
      <c r="T108" s="153"/>
      <c r="U108" s="245" t="str">
        <f t="shared" si="8"/>
        <v/>
      </c>
      <c r="V108" s="245" t="str">
        <f>IF(I108="","",LEFT(ProjectRecords!H104&amp;"NO",3))</f>
        <v/>
      </c>
      <c r="W108" s="242"/>
      <c r="X108" s="242"/>
      <c r="Y108" s="242"/>
      <c r="Z108" s="243"/>
      <c r="AA108" s="243"/>
      <c r="AB108" s="245" t="str">
        <f t="shared" si="9"/>
        <v/>
      </c>
      <c r="AC108" s="245" t="str">
        <f>IF(I108="","",LEFT(ProjectRecords!F104&amp;"NO",4))</f>
        <v/>
      </c>
      <c r="AD108" s="253"/>
      <c r="AE108" s="243"/>
      <c r="AF108" s="243"/>
      <c r="AG108" s="243"/>
      <c r="AH108" s="243"/>
      <c r="AI108" s="243"/>
      <c r="AJ108" s="243"/>
      <c r="AK108" s="243"/>
    </row>
    <row r="109" spans="1:37" x14ac:dyDescent="0.25">
      <c r="A109" s="6">
        <v>1</v>
      </c>
      <c r="D109" s="244" t="str">
        <f>IF(I109="","",ProjectRecords!C105&amp;"")</f>
        <v/>
      </c>
      <c r="E109" s="245" t="str">
        <f t="shared" si="7"/>
        <v/>
      </c>
      <c r="F109" s="245" t="str">
        <f>ProjectRecords!D105&amp;""</f>
        <v/>
      </c>
      <c r="G109" s="245" t="str">
        <f t="shared" si="6"/>
        <v/>
      </c>
      <c r="H109" s="245" t="str">
        <f>IF(I109="","",IF(OR(AND(F109="",I109&lt;&gt;""),AND(ROW(I109)&lt;&gt;7,NOT(ISERROR(VLOOKUP(F109,F$7:F108,1,0))))),"NO","yes"))</f>
        <v/>
      </c>
      <c r="I109" s="234" t="str">
        <f>ProjectRecords!E105&amp;""</f>
        <v/>
      </c>
      <c r="J109" s="245" t="str">
        <f>IF(OR((NOT(ISERROR(SEARCH("Program Development",I109)))*100+(LEFT(ProjectRecords!H105,3)="180")*10+(LEFT(ProjectRecords!D105,1)="M")*1)=111,(NOT(ISERROR(SEARCH("Program Development",I109)))*100+(LEFT(ProjectRecords!H105,3)="180")*10+(LEFT(ProjectRecords!D105,1)="M")*1)&lt;=1),"","NO")</f>
        <v/>
      </c>
      <c r="K109" s="234" t="str">
        <f>SUBSTITUTE(SUBSTITUTE(SUBSTITUTE(ProjectRecords!L105&amp;"; "&amp;ProjectRecords!N105&amp;"; "&amp;ProjectRecords!P105&amp;"; "&amp;ProjectRecords!R105&amp;"~","; ; ",""),"; ~",""),"~","")</f>
        <v/>
      </c>
      <c r="L109" s="248">
        <f>IF(LEFT(ProjectRecords!D105,1)="m",IF(L108=1,0,1),0)</f>
        <v>0</v>
      </c>
      <c r="M109" s="246" t="str">
        <f>IF(L109=0,"",ProjectRecords!L105)</f>
        <v/>
      </c>
      <c r="N109" s="245" t="str">
        <f>IF(ISERROR(SEARCH(",",ProjectRecords!L105&amp;ProjectRecords!N105&amp;ProjectRecords!P105&amp;ProjectRecords!R105)),"","check")</f>
        <v/>
      </c>
      <c r="O109" s="245" t="str">
        <f>IF(I109="","",IF(AND((TableOfContents!O109=TableOfContents!S109),(TableOfContents!P109=TableOfContents!T109)),"yes","NO"))</f>
        <v/>
      </c>
      <c r="P109" s="245"/>
      <c r="Q109" s="245" t="str">
        <f>IF(I109="","",IF(ProjectRecords!I105="","NO","yes"))</f>
        <v/>
      </c>
      <c r="R109" s="252" t="str">
        <f>IF(I109="","",IF(LEFT(F109,1)&lt;&gt;"R","",IF(ProjectRecords!Z105="","NO","yes")))</f>
        <v/>
      </c>
      <c r="S109" s="153"/>
      <c r="T109" s="153"/>
      <c r="U109" s="245" t="str">
        <f t="shared" si="8"/>
        <v/>
      </c>
      <c r="V109" s="245" t="str">
        <f>IF(I109="","",LEFT(ProjectRecords!H105&amp;"NO",3))</f>
        <v/>
      </c>
      <c r="W109" s="242"/>
      <c r="X109" s="242"/>
      <c r="Y109" s="242"/>
      <c r="Z109" s="243"/>
      <c r="AA109" s="243"/>
      <c r="AB109" s="245" t="str">
        <f t="shared" si="9"/>
        <v/>
      </c>
      <c r="AC109" s="245" t="str">
        <f>IF(I109="","",LEFT(ProjectRecords!F105&amp;"NO",4))</f>
        <v/>
      </c>
      <c r="AD109" s="253"/>
      <c r="AE109" s="243"/>
      <c r="AF109" s="243"/>
      <c r="AG109" s="243"/>
      <c r="AH109" s="243"/>
      <c r="AI109" s="243"/>
      <c r="AJ109" s="243"/>
      <c r="AK109" s="243"/>
    </row>
    <row r="110" spans="1:37" x14ac:dyDescent="0.25">
      <c r="A110" s="6">
        <v>1</v>
      </c>
      <c r="W110" s="242"/>
      <c r="X110" s="242"/>
      <c r="Y110" s="242"/>
      <c r="AD110" s="242"/>
      <c r="AG110" s="242"/>
    </row>
    <row r="111" spans="1:37" x14ac:dyDescent="0.25">
      <c r="A111" s="6">
        <v>1</v>
      </c>
      <c r="W111" s="242"/>
      <c r="X111" s="242"/>
      <c r="Y111" s="242"/>
      <c r="AD111" s="242"/>
      <c r="AG111" s="242"/>
    </row>
    <row r="112" spans="1:37" x14ac:dyDescent="0.25">
      <c r="A112" s="6">
        <v>1</v>
      </c>
      <c r="W112" s="242"/>
      <c r="X112" s="242"/>
      <c r="Y112" s="242"/>
      <c r="AD112" s="242"/>
      <c r="AG112" s="242"/>
    </row>
    <row r="113" spans="1:33" x14ac:dyDescent="0.25">
      <c r="A113" s="6">
        <v>1</v>
      </c>
      <c r="W113" s="242"/>
      <c r="X113" s="242"/>
      <c r="Y113" s="242"/>
      <c r="AD113" s="242"/>
      <c r="AG113" s="242"/>
    </row>
    <row r="114" spans="1:33" x14ac:dyDescent="0.25">
      <c r="A114" s="6">
        <v>1</v>
      </c>
      <c r="W114" s="242"/>
      <c r="X114" s="242"/>
      <c r="Y114" s="242"/>
      <c r="AD114" s="242"/>
      <c r="AG114" s="242"/>
    </row>
    <row r="115" spans="1:33" x14ac:dyDescent="0.25">
      <c r="A115" s="6">
        <v>1</v>
      </c>
      <c r="W115" s="242"/>
      <c r="X115" s="242"/>
      <c r="Y115" s="242"/>
      <c r="AD115" s="242"/>
      <c r="AG115" s="242"/>
    </row>
    <row r="116" spans="1:33" x14ac:dyDescent="0.25">
      <c r="A116" s="6">
        <v>1</v>
      </c>
      <c r="W116" s="242"/>
      <c r="X116" s="242"/>
      <c r="Y116" s="242"/>
      <c r="AD116" s="242"/>
      <c r="AG116" s="242"/>
    </row>
    <row r="117" spans="1:33" x14ac:dyDescent="0.25">
      <c r="A117" s="6">
        <v>1</v>
      </c>
      <c r="W117" s="242"/>
      <c r="X117" s="242"/>
      <c r="Y117" s="242"/>
      <c r="AD117" s="242"/>
      <c r="AG117" s="242"/>
    </row>
    <row r="118" spans="1:33" x14ac:dyDescent="0.25">
      <c r="A118" s="6">
        <v>1</v>
      </c>
      <c r="W118" s="242"/>
      <c r="X118" s="242"/>
      <c r="Y118" s="242"/>
      <c r="AD118" s="242"/>
      <c r="AG118" s="242"/>
    </row>
    <row r="119" spans="1:33" x14ac:dyDescent="0.25">
      <c r="A119" s="6">
        <v>1</v>
      </c>
      <c r="W119" s="242"/>
      <c r="X119" s="242"/>
      <c r="Y119" s="242"/>
      <c r="AD119" s="242"/>
      <c r="AG119" s="242"/>
    </row>
    <row r="120" spans="1:33" x14ac:dyDescent="0.25">
      <c r="A120" s="6">
        <v>1</v>
      </c>
      <c r="W120" s="242"/>
      <c r="X120" s="242"/>
      <c r="Y120" s="242"/>
      <c r="AD120" s="242"/>
      <c r="AG120" s="242"/>
    </row>
    <row r="121" spans="1:33" x14ac:dyDescent="0.25">
      <c r="A121" s="6">
        <v>1</v>
      </c>
      <c r="AD121" s="242"/>
      <c r="AG121" s="242"/>
    </row>
    <row r="122" spans="1:33" x14ac:dyDescent="0.25">
      <c r="A122" s="6">
        <v>1</v>
      </c>
      <c r="AD122" s="242"/>
      <c r="AG122" s="242"/>
    </row>
    <row r="123" spans="1:33" x14ac:dyDescent="0.25">
      <c r="A123" s="6">
        <v>1</v>
      </c>
      <c r="AD123" s="242"/>
      <c r="AG123" s="242"/>
    </row>
    <row r="124" spans="1:33" x14ac:dyDescent="0.25">
      <c r="A124" s="6">
        <v>1</v>
      </c>
      <c r="AD124" s="242"/>
      <c r="AG124" s="242"/>
    </row>
    <row r="125" spans="1:33" x14ac:dyDescent="0.25">
      <c r="A125" s="6">
        <v>1</v>
      </c>
      <c r="AD125" s="242"/>
      <c r="AG125" s="242"/>
    </row>
    <row r="126" spans="1:33" x14ac:dyDescent="0.25">
      <c r="A126" s="6">
        <v>1</v>
      </c>
      <c r="AD126" s="242"/>
      <c r="AG126" s="242"/>
    </row>
    <row r="127" spans="1:33" x14ac:dyDescent="0.25">
      <c r="A127" s="6">
        <v>1</v>
      </c>
      <c r="AD127" s="242"/>
      <c r="AG127" s="242"/>
    </row>
    <row r="128" spans="1:33" x14ac:dyDescent="0.25">
      <c r="A128" s="6">
        <v>1</v>
      </c>
    </row>
    <row r="129" spans="1:1" x14ac:dyDescent="0.25">
      <c r="A129" s="6">
        <v>1</v>
      </c>
    </row>
    <row r="130" spans="1:1" x14ac:dyDescent="0.25">
      <c r="A130" s="6">
        <v>1</v>
      </c>
    </row>
    <row r="131" spans="1:1" x14ac:dyDescent="0.25">
      <c r="A131" s="6">
        <v>1</v>
      </c>
    </row>
    <row r="132" spans="1:1" x14ac:dyDescent="0.25">
      <c r="A132" s="6">
        <v>1</v>
      </c>
    </row>
    <row r="133" spans="1:1" x14ac:dyDescent="0.25">
      <c r="A133" s="6">
        <v>1</v>
      </c>
    </row>
    <row r="134" spans="1:1" x14ac:dyDescent="0.25">
      <c r="A134" s="6">
        <v>1</v>
      </c>
    </row>
    <row r="135" spans="1:1" x14ac:dyDescent="0.25">
      <c r="A135" s="6">
        <v>1</v>
      </c>
    </row>
    <row r="136" spans="1:1" x14ac:dyDescent="0.25">
      <c r="A136" s="6">
        <v>1</v>
      </c>
    </row>
    <row r="137" spans="1:1" x14ac:dyDescent="0.25">
      <c r="A137" s="6">
        <v>1</v>
      </c>
    </row>
    <row r="138" spans="1:1" x14ac:dyDescent="0.25">
      <c r="A138" s="6">
        <v>1</v>
      </c>
    </row>
    <row r="139" spans="1:1" x14ac:dyDescent="0.25">
      <c r="A139" s="6">
        <v>1</v>
      </c>
    </row>
    <row r="140" spans="1:1" x14ac:dyDescent="0.25">
      <c r="A140" s="6">
        <v>1</v>
      </c>
    </row>
    <row r="141" spans="1:1" x14ac:dyDescent="0.25">
      <c r="A141" s="6">
        <v>1</v>
      </c>
    </row>
    <row r="142" spans="1:1" x14ac:dyDescent="0.25">
      <c r="A142" s="6">
        <v>1</v>
      </c>
    </row>
    <row r="143" spans="1:1" x14ac:dyDescent="0.25">
      <c r="A143" s="6">
        <v>1</v>
      </c>
    </row>
    <row r="144" spans="1:1" x14ac:dyDescent="0.25">
      <c r="A144" s="6">
        <v>1</v>
      </c>
    </row>
    <row r="145" spans="1:1" x14ac:dyDescent="0.25">
      <c r="A145" s="6">
        <v>1</v>
      </c>
    </row>
    <row r="146" spans="1:1" x14ac:dyDescent="0.25">
      <c r="A146" s="6">
        <v>1</v>
      </c>
    </row>
    <row r="147" spans="1:1" x14ac:dyDescent="0.25">
      <c r="A147" s="6">
        <v>1</v>
      </c>
    </row>
    <row r="148" spans="1:1" x14ac:dyDescent="0.25">
      <c r="A148" s="6">
        <v>1</v>
      </c>
    </row>
    <row r="149" spans="1:1" x14ac:dyDescent="0.25">
      <c r="A149" s="6">
        <v>1</v>
      </c>
    </row>
    <row r="150" spans="1:1" x14ac:dyDescent="0.25">
      <c r="A150" s="6">
        <v>1</v>
      </c>
    </row>
    <row r="151" spans="1:1" x14ac:dyDescent="0.25">
      <c r="A151" s="6">
        <v>1</v>
      </c>
    </row>
    <row r="152" spans="1:1" x14ac:dyDescent="0.25">
      <c r="A152" s="6">
        <v>1</v>
      </c>
    </row>
    <row r="153" spans="1:1" x14ac:dyDescent="0.25">
      <c r="A153" s="6">
        <v>1</v>
      </c>
    </row>
    <row r="154" spans="1:1" x14ac:dyDescent="0.25">
      <c r="A154" s="6">
        <v>1</v>
      </c>
    </row>
    <row r="155" spans="1:1" x14ac:dyDescent="0.25">
      <c r="A155" s="6">
        <v>1</v>
      </c>
    </row>
    <row r="156" spans="1:1" x14ac:dyDescent="0.25">
      <c r="A156" s="6">
        <v>1</v>
      </c>
    </row>
    <row r="157" spans="1:1" x14ac:dyDescent="0.25">
      <c r="A157" s="6">
        <v>1</v>
      </c>
    </row>
    <row r="158" spans="1:1" x14ac:dyDescent="0.25">
      <c r="A158" s="6">
        <v>1</v>
      </c>
    </row>
    <row r="159" spans="1:1" x14ac:dyDescent="0.25">
      <c r="A159" s="6">
        <v>1</v>
      </c>
    </row>
    <row r="160" spans="1:1" x14ac:dyDescent="0.25">
      <c r="A160" s="6">
        <v>1</v>
      </c>
    </row>
    <row r="161" spans="1:1" x14ac:dyDescent="0.25">
      <c r="A161" s="6">
        <v>1</v>
      </c>
    </row>
    <row r="162" spans="1:1" x14ac:dyDescent="0.25">
      <c r="A162" s="6">
        <v>1</v>
      </c>
    </row>
    <row r="163" spans="1:1" x14ac:dyDescent="0.25">
      <c r="A163" s="6">
        <v>1</v>
      </c>
    </row>
    <row r="164" spans="1:1" x14ac:dyDescent="0.25">
      <c r="A164" s="6">
        <v>1</v>
      </c>
    </row>
    <row r="165" spans="1:1" x14ac:dyDescent="0.25">
      <c r="A165" s="6">
        <v>1</v>
      </c>
    </row>
    <row r="166" spans="1:1" x14ac:dyDescent="0.25">
      <c r="A166" s="6">
        <v>1</v>
      </c>
    </row>
    <row r="167" spans="1:1" x14ac:dyDescent="0.25">
      <c r="A167" s="6">
        <v>1</v>
      </c>
    </row>
    <row r="168" spans="1:1" x14ac:dyDescent="0.25">
      <c r="A168" s="6">
        <v>1</v>
      </c>
    </row>
    <row r="169" spans="1:1" x14ac:dyDescent="0.25">
      <c r="A169" s="6">
        <v>1</v>
      </c>
    </row>
    <row r="170" spans="1:1" x14ac:dyDescent="0.25">
      <c r="A170" s="6">
        <v>1</v>
      </c>
    </row>
    <row r="171" spans="1:1" x14ac:dyDescent="0.25">
      <c r="A171" s="6">
        <v>1</v>
      </c>
    </row>
    <row r="172" spans="1:1" x14ac:dyDescent="0.25">
      <c r="A172" s="6">
        <v>1</v>
      </c>
    </row>
    <row r="173" spans="1:1" x14ac:dyDescent="0.25">
      <c r="A173" s="6">
        <v>1</v>
      </c>
    </row>
    <row r="174" spans="1:1" x14ac:dyDescent="0.25">
      <c r="A174" s="6">
        <v>1</v>
      </c>
    </row>
    <row r="175" spans="1:1" x14ac:dyDescent="0.25">
      <c r="A175" s="6">
        <v>1</v>
      </c>
    </row>
    <row r="176" spans="1:1" x14ac:dyDescent="0.25">
      <c r="A176" s="6">
        <v>1</v>
      </c>
    </row>
    <row r="177" spans="1:1" x14ac:dyDescent="0.25">
      <c r="A177" s="6">
        <v>1</v>
      </c>
    </row>
    <row r="178" spans="1:1" x14ac:dyDescent="0.25">
      <c r="A178" s="6">
        <v>1</v>
      </c>
    </row>
    <row r="179" spans="1:1" x14ac:dyDescent="0.25">
      <c r="A179" s="6">
        <v>1</v>
      </c>
    </row>
    <row r="180" spans="1:1" x14ac:dyDescent="0.25">
      <c r="A180" s="6">
        <v>1</v>
      </c>
    </row>
    <row r="181" spans="1:1" x14ac:dyDescent="0.25">
      <c r="A181" s="6">
        <v>1</v>
      </c>
    </row>
    <row r="182" spans="1:1" x14ac:dyDescent="0.25">
      <c r="A182" s="6">
        <v>1</v>
      </c>
    </row>
    <row r="183" spans="1:1" x14ac:dyDescent="0.25">
      <c r="A183" s="6">
        <v>1</v>
      </c>
    </row>
    <row r="184" spans="1:1" x14ac:dyDescent="0.25">
      <c r="A184" s="6">
        <v>1</v>
      </c>
    </row>
    <row r="185" spans="1:1" x14ac:dyDescent="0.25">
      <c r="A185" s="6">
        <v>1</v>
      </c>
    </row>
    <row r="186" spans="1:1" x14ac:dyDescent="0.25">
      <c r="A186" s="6">
        <v>1</v>
      </c>
    </row>
    <row r="187" spans="1:1" x14ac:dyDescent="0.25">
      <c r="A187" s="6">
        <v>1</v>
      </c>
    </row>
    <row r="188" spans="1:1" x14ac:dyDescent="0.25">
      <c r="A188" s="6">
        <v>1</v>
      </c>
    </row>
    <row r="189" spans="1:1" x14ac:dyDescent="0.25">
      <c r="A189" s="6">
        <v>1</v>
      </c>
    </row>
    <row r="190" spans="1:1" x14ac:dyDescent="0.25">
      <c r="A190" s="6">
        <v>1</v>
      </c>
    </row>
    <row r="191" spans="1:1" x14ac:dyDescent="0.25">
      <c r="A191" s="6">
        <v>1</v>
      </c>
    </row>
    <row r="192" spans="1:1" x14ac:dyDescent="0.25">
      <c r="A192" s="6">
        <v>1</v>
      </c>
    </row>
    <row r="193" spans="1:1" x14ac:dyDescent="0.25">
      <c r="A193" s="6">
        <v>1</v>
      </c>
    </row>
    <row r="194" spans="1:1" x14ac:dyDescent="0.25">
      <c r="A194" s="6">
        <v>1</v>
      </c>
    </row>
    <row r="195" spans="1:1" x14ac:dyDescent="0.25">
      <c r="A195" s="6">
        <v>1</v>
      </c>
    </row>
    <row r="196" spans="1:1" x14ac:dyDescent="0.25">
      <c r="A196" s="6">
        <v>1</v>
      </c>
    </row>
    <row r="197" spans="1:1" x14ac:dyDescent="0.25">
      <c r="A197" s="6">
        <v>1</v>
      </c>
    </row>
    <row r="198" spans="1:1" x14ac:dyDescent="0.25">
      <c r="A198" s="6">
        <v>1</v>
      </c>
    </row>
    <row r="199" spans="1:1" x14ac:dyDescent="0.25">
      <c r="A199" s="6">
        <v>1</v>
      </c>
    </row>
    <row r="200" spans="1:1" x14ac:dyDescent="0.25">
      <c r="A200" s="6">
        <v>1</v>
      </c>
    </row>
    <row r="201" spans="1:1" x14ac:dyDescent="0.25">
      <c r="A201" s="6">
        <v>1</v>
      </c>
    </row>
    <row r="202" spans="1:1" x14ac:dyDescent="0.25">
      <c r="A202" s="6">
        <v>1</v>
      </c>
    </row>
    <row r="203" spans="1:1" x14ac:dyDescent="0.25">
      <c r="A203" s="6">
        <v>1</v>
      </c>
    </row>
    <row r="204" spans="1:1" x14ac:dyDescent="0.25">
      <c r="A204" s="6">
        <v>1</v>
      </c>
    </row>
    <row r="205" spans="1:1" x14ac:dyDescent="0.25">
      <c r="A205" s="6">
        <v>1</v>
      </c>
    </row>
    <row r="206" spans="1:1" x14ac:dyDescent="0.25">
      <c r="A206" s="6">
        <v>1</v>
      </c>
    </row>
    <row r="207" spans="1:1" x14ac:dyDescent="0.25">
      <c r="A207" s="6">
        <v>1</v>
      </c>
    </row>
    <row r="208" spans="1:1" x14ac:dyDescent="0.25">
      <c r="A208" s="6">
        <v>1</v>
      </c>
    </row>
    <row r="209" spans="1:1" x14ac:dyDescent="0.25">
      <c r="A209" s="6">
        <v>1</v>
      </c>
    </row>
    <row r="210" spans="1:1" x14ac:dyDescent="0.25">
      <c r="A210" s="6">
        <v>1</v>
      </c>
    </row>
    <row r="211" spans="1:1" x14ac:dyDescent="0.25">
      <c r="A211" s="6">
        <v>1</v>
      </c>
    </row>
    <row r="212" spans="1:1" x14ac:dyDescent="0.25">
      <c r="A212" s="6">
        <v>1</v>
      </c>
    </row>
    <row r="213" spans="1:1" x14ac:dyDescent="0.25">
      <c r="A213" s="6">
        <v>1</v>
      </c>
    </row>
    <row r="214" spans="1:1" x14ac:dyDescent="0.25">
      <c r="A214" s="6">
        <v>1</v>
      </c>
    </row>
    <row r="215" spans="1:1" x14ac:dyDescent="0.25">
      <c r="A215" s="6">
        <v>1</v>
      </c>
    </row>
    <row r="216" spans="1:1" x14ac:dyDescent="0.25">
      <c r="A216" s="6">
        <v>1</v>
      </c>
    </row>
    <row r="217" spans="1:1" x14ac:dyDescent="0.25">
      <c r="A217" s="6">
        <v>1</v>
      </c>
    </row>
    <row r="218" spans="1:1" x14ac:dyDescent="0.25">
      <c r="A218" s="6">
        <v>1</v>
      </c>
    </row>
    <row r="219" spans="1:1" x14ac:dyDescent="0.25">
      <c r="A219" s="6">
        <v>1</v>
      </c>
    </row>
    <row r="220" spans="1:1" x14ac:dyDescent="0.25">
      <c r="A220" s="6">
        <v>1</v>
      </c>
    </row>
    <row r="221" spans="1:1" x14ac:dyDescent="0.25">
      <c r="A221" s="6">
        <v>1</v>
      </c>
    </row>
    <row r="222" spans="1:1" x14ac:dyDescent="0.25">
      <c r="A222" s="6">
        <v>1</v>
      </c>
    </row>
    <row r="223" spans="1:1" x14ac:dyDescent="0.25">
      <c r="A223" s="6">
        <v>1</v>
      </c>
    </row>
    <row r="224" spans="1:1" x14ac:dyDescent="0.25">
      <c r="A224" s="6">
        <v>1</v>
      </c>
    </row>
    <row r="225" spans="1:1" x14ac:dyDescent="0.25">
      <c r="A225" s="6">
        <v>1</v>
      </c>
    </row>
    <row r="226" spans="1:1" x14ac:dyDescent="0.25">
      <c r="A226" s="6">
        <v>1</v>
      </c>
    </row>
    <row r="227" spans="1:1" x14ac:dyDescent="0.25">
      <c r="A227" s="6">
        <v>1</v>
      </c>
    </row>
    <row r="228" spans="1:1" x14ac:dyDescent="0.25">
      <c r="A228" s="6">
        <v>1</v>
      </c>
    </row>
    <row r="229" spans="1:1" x14ac:dyDescent="0.25">
      <c r="A229" s="6">
        <v>1</v>
      </c>
    </row>
    <row r="230" spans="1:1" x14ac:dyDescent="0.25">
      <c r="A230" s="6">
        <v>1</v>
      </c>
    </row>
    <row r="231" spans="1:1" x14ac:dyDescent="0.25">
      <c r="A231" s="6">
        <v>1</v>
      </c>
    </row>
    <row r="232" spans="1:1" x14ac:dyDescent="0.25">
      <c r="A232" s="6">
        <v>1</v>
      </c>
    </row>
    <row r="233" spans="1:1" x14ac:dyDescent="0.25">
      <c r="A233" s="6">
        <v>1</v>
      </c>
    </row>
    <row r="234" spans="1:1" x14ac:dyDescent="0.25">
      <c r="A234" s="6">
        <v>1</v>
      </c>
    </row>
    <row r="235" spans="1:1" x14ac:dyDescent="0.25">
      <c r="A235" s="6">
        <v>1</v>
      </c>
    </row>
    <row r="236" spans="1:1" x14ac:dyDescent="0.25">
      <c r="A236" s="6">
        <v>1</v>
      </c>
    </row>
    <row r="237" spans="1:1" x14ac:dyDescent="0.25">
      <c r="A237" s="6">
        <v>1</v>
      </c>
    </row>
    <row r="238" spans="1:1" x14ac:dyDescent="0.25">
      <c r="A238" s="6">
        <v>1</v>
      </c>
    </row>
    <row r="239" spans="1:1" x14ac:dyDescent="0.25">
      <c r="A239" s="6">
        <v>1</v>
      </c>
    </row>
    <row r="240" spans="1:1" x14ac:dyDescent="0.25">
      <c r="A240" s="6">
        <v>1</v>
      </c>
    </row>
    <row r="241" spans="1:1" x14ac:dyDescent="0.25">
      <c r="A241" s="6">
        <v>1</v>
      </c>
    </row>
    <row r="242" spans="1:1" x14ac:dyDescent="0.25">
      <c r="A242" s="6">
        <v>1</v>
      </c>
    </row>
    <row r="243" spans="1:1" x14ac:dyDescent="0.25">
      <c r="A243" s="6">
        <v>1</v>
      </c>
    </row>
    <row r="244" spans="1:1" x14ac:dyDescent="0.25">
      <c r="A244" s="6">
        <v>1</v>
      </c>
    </row>
    <row r="245" spans="1:1" x14ac:dyDescent="0.25">
      <c r="A245" s="6">
        <v>1</v>
      </c>
    </row>
    <row r="246" spans="1:1" x14ac:dyDescent="0.25">
      <c r="A246" s="6">
        <v>1</v>
      </c>
    </row>
    <row r="247" spans="1:1" x14ac:dyDescent="0.25">
      <c r="A247" s="6">
        <v>1</v>
      </c>
    </row>
    <row r="248" spans="1:1" x14ac:dyDescent="0.25">
      <c r="A248" s="6">
        <v>1</v>
      </c>
    </row>
    <row r="249" spans="1:1" x14ac:dyDescent="0.25">
      <c r="A249" s="6">
        <v>1</v>
      </c>
    </row>
    <row r="250" spans="1:1" x14ac:dyDescent="0.25">
      <c r="A250" s="6">
        <v>1</v>
      </c>
    </row>
    <row r="251" spans="1:1" x14ac:dyDescent="0.25">
      <c r="A251" s="6">
        <v>1</v>
      </c>
    </row>
    <row r="252" spans="1:1" x14ac:dyDescent="0.25">
      <c r="A252" s="6">
        <v>1</v>
      </c>
    </row>
    <row r="253" spans="1:1" x14ac:dyDescent="0.25">
      <c r="A253" s="6">
        <v>1</v>
      </c>
    </row>
    <row r="254" spans="1:1" x14ac:dyDescent="0.25">
      <c r="A254" s="6">
        <v>1</v>
      </c>
    </row>
    <row r="255" spans="1:1" x14ac:dyDescent="0.25">
      <c r="A255" s="6">
        <v>1</v>
      </c>
    </row>
    <row r="256" spans="1:1" x14ac:dyDescent="0.25">
      <c r="A256" s="6">
        <v>1</v>
      </c>
    </row>
    <row r="257" spans="1:1" x14ac:dyDescent="0.25">
      <c r="A257" s="6">
        <v>1</v>
      </c>
    </row>
    <row r="258" spans="1:1" x14ac:dyDescent="0.25">
      <c r="A258" s="6">
        <v>1</v>
      </c>
    </row>
    <row r="259" spans="1:1" x14ac:dyDescent="0.25">
      <c r="A259" s="6">
        <v>1</v>
      </c>
    </row>
    <row r="260" spans="1:1" x14ac:dyDescent="0.25">
      <c r="A260" s="6">
        <v>1</v>
      </c>
    </row>
    <row r="261" spans="1:1" x14ac:dyDescent="0.25">
      <c r="A261" s="6">
        <v>1</v>
      </c>
    </row>
    <row r="262" spans="1:1" x14ac:dyDescent="0.25">
      <c r="A262" s="6">
        <v>1</v>
      </c>
    </row>
    <row r="263" spans="1:1" x14ac:dyDescent="0.25">
      <c r="A263" s="6">
        <v>1</v>
      </c>
    </row>
    <row r="264" spans="1:1" x14ac:dyDescent="0.25">
      <c r="A264" s="6">
        <v>1</v>
      </c>
    </row>
    <row r="265" spans="1:1" x14ac:dyDescent="0.25">
      <c r="A265" s="6">
        <v>1</v>
      </c>
    </row>
    <row r="266" spans="1:1" x14ac:dyDescent="0.25">
      <c r="A266" s="6">
        <v>1</v>
      </c>
    </row>
    <row r="267" spans="1:1" x14ac:dyDescent="0.25">
      <c r="A267" s="6">
        <v>1</v>
      </c>
    </row>
    <row r="268" spans="1:1" x14ac:dyDescent="0.25">
      <c r="A268" s="6">
        <v>1</v>
      </c>
    </row>
    <row r="269" spans="1:1" x14ac:dyDescent="0.25">
      <c r="A269" s="6">
        <v>1</v>
      </c>
    </row>
    <row r="270" spans="1:1" x14ac:dyDescent="0.25">
      <c r="A270" s="6">
        <v>1</v>
      </c>
    </row>
    <row r="271" spans="1:1" x14ac:dyDescent="0.25">
      <c r="A271" s="6">
        <v>1</v>
      </c>
    </row>
    <row r="272" spans="1:1" x14ac:dyDescent="0.25">
      <c r="A272" s="6">
        <v>1</v>
      </c>
    </row>
    <row r="273" spans="1:1" x14ac:dyDescent="0.25">
      <c r="A273" s="6">
        <v>1</v>
      </c>
    </row>
    <row r="274" spans="1:1" x14ac:dyDescent="0.25">
      <c r="A274" s="6">
        <v>1</v>
      </c>
    </row>
    <row r="275" spans="1:1" x14ac:dyDescent="0.25">
      <c r="A275" s="6">
        <v>1</v>
      </c>
    </row>
    <row r="276" spans="1:1" x14ac:dyDescent="0.25">
      <c r="A276" s="6">
        <v>1</v>
      </c>
    </row>
    <row r="277" spans="1:1" x14ac:dyDescent="0.25">
      <c r="A277" s="6">
        <v>1</v>
      </c>
    </row>
    <row r="278" spans="1:1" x14ac:dyDescent="0.25">
      <c r="A278" s="6">
        <v>1</v>
      </c>
    </row>
    <row r="279" spans="1:1" x14ac:dyDescent="0.25">
      <c r="A279" s="6">
        <v>1</v>
      </c>
    </row>
    <row r="280" spans="1:1" x14ac:dyDescent="0.25">
      <c r="A280" s="6">
        <v>1</v>
      </c>
    </row>
    <row r="281" spans="1:1" x14ac:dyDescent="0.25">
      <c r="A281" s="6">
        <v>1</v>
      </c>
    </row>
    <row r="282" spans="1:1" x14ac:dyDescent="0.25">
      <c r="A282" s="6">
        <v>1</v>
      </c>
    </row>
    <row r="283" spans="1:1" x14ac:dyDescent="0.25">
      <c r="A283" s="6">
        <v>1</v>
      </c>
    </row>
    <row r="284" spans="1:1" x14ac:dyDescent="0.25">
      <c r="A284" s="6">
        <v>1</v>
      </c>
    </row>
    <row r="285" spans="1:1" x14ac:dyDescent="0.25">
      <c r="A285" s="6">
        <v>1</v>
      </c>
    </row>
    <row r="286" spans="1:1" x14ac:dyDescent="0.25">
      <c r="A286" s="6">
        <v>1</v>
      </c>
    </row>
    <row r="287" spans="1:1" x14ac:dyDescent="0.25">
      <c r="A287" s="6">
        <v>1</v>
      </c>
    </row>
    <row r="288" spans="1:1" x14ac:dyDescent="0.25">
      <c r="A288" s="6">
        <v>1</v>
      </c>
    </row>
    <row r="289" spans="1:1" x14ac:dyDescent="0.25">
      <c r="A289" s="6">
        <v>1</v>
      </c>
    </row>
    <row r="290" spans="1:1" x14ac:dyDescent="0.25">
      <c r="A290" s="6">
        <v>1</v>
      </c>
    </row>
    <row r="291" spans="1:1" x14ac:dyDescent="0.25">
      <c r="A291" s="6">
        <v>1</v>
      </c>
    </row>
    <row r="292" spans="1:1" x14ac:dyDescent="0.25">
      <c r="A292" s="6">
        <v>1</v>
      </c>
    </row>
    <row r="293" spans="1:1" x14ac:dyDescent="0.25">
      <c r="A293" s="6">
        <v>1</v>
      </c>
    </row>
    <row r="294" spans="1:1" x14ac:dyDescent="0.25">
      <c r="A294" s="6">
        <v>1</v>
      </c>
    </row>
    <row r="295" spans="1:1" x14ac:dyDescent="0.25">
      <c r="A295" s="6">
        <v>1</v>
      </c>
    </row>
    <row r="296" spans="1:1" x14ac:dyDescent="0.25">
      <c r="A296" s="6">
        <v>1</v>
      </c>
    </row>
    <row r="297" spans="1:1" x14ac:dyDescent="0.25">
      <c r="A297" s="6">
        <v>1</v>
      </c>
    </row>
    <row r="298" spans="1:1" x14ac:dyDescent="0.25">
      <c r="A298" s="6">
        <v>1</v>
      </c>
    </row>
    <row r="299" spans="1:1" x14ac:dyDescent="0.25">
      <c r="A299" s="6">
        <v>1</v>
      </c>
    </row>
    <row r="300" spans="1:1" x14ac:dyDescent="0.25">
      <c r="A300" s="6">
        <v>1</v>
      </c>
    </row>
    <row r="301" spans="1:1" x14ac:dyDescent="0.25">
      <c r="A301" s="6">
        <v>1</v>
      </c>
    </row>
    <row r="302" spans="1:1" x14ac:dyDescent="0.25">
      <c r="A302" s="6">
        <v>1</v>
      </c>
    </row>
    <row r="303" spans="1:1" x14ac:dyDescent="0.25">
      <c r="A303" s="6">
        <v>1</v>
      </c>
    </row>
    <row r="304" spans="1:1" x14ac:dyDescent="0.25">
      <c r="A304" s="6">
        <v>1</v>
      </c>
    </row>
    <row r="305" spans="1:1" x14ac:dyDescent="0.25">
      <c r="A305" s="6">
        <v>1</v>
      </c>
    </row>
    <row r="306" spans="1:1" x14ac:dyDescent="0.25">
      <c r="A306" s="6">
        <v>1</v>
      </c>
    </row>
    <row r="307" spans="1:1" x14ac:dyDescent="0.25">
      <c r="A307" s="6">
        <v>1</v>
      </c>
    </row>
    <row r="308" spans="1:1" x14ac:dyDescent="0.25">
      <c r="A308" s="6">
        <v>1</v>
      </c>
    </row>
    <row r="309" spans="1:1" x14ac:dyDescent="0.25">
      <c r="A309" s="6">
        <v>1</v>
      </c>
    </row>
    <row r="310" spans="1:1" x14ac:dyDescent="0.25">
      <c r="A310" s="6">
        <v>1</v>
      </c>
    </row>
    <row r="311" spans="1:1" x14ac:dyDescent="0.25">
      <c r="A311" s="6">
        <v>1</v>
      </c>
    </row>
    <row r="312" spans="1:1" x14ac:dyDescent="0.25">
      <c r="A312" s="6">
        <v>1</v>
      </c>
    </row>
    <row r="313" spans="1:1" x14ac:dyDescent="0.25">
      <c r="A313" s="6">
        <v>1</v>
      </c>
    </row>
    <row r="314" spans="1:1" x14ac:dyDescent="0.25">
      <c r="A314" s="6">
        <v>1</v>
      </c>
    </row>
    <row r="315" spans="1:1" x14ac:dyDescent="0.25">
      <c r="A315" s="6">
        <v>1</v>
      </c>
    </row>
    <row r="316" spans="1:1" x14ac:dyDescent="0.25">
      <c r="A316" s="6">
        <v>1</v>
      </c>
    </row>
    <row r="317" spans="1:1" x14ac:dyDescent="0.25">
      <c r="A317" s="6">
        <v>1</v>
      </c>
    </row>
    <row r="318" spans="1:1" x14ac:dyDescent="0.25">
      <c r="A318" s="6">
        <v>1</v>
      </c>
    </row>
    <row r="319" spans="1:1" x14ac:dyDescent="0.25">
      <c r="A319" s="6">
        <v>1</v>
      </c>
    </row>
    <row r="320" spans="1:1" x14ac:dyDescent="0.25">
      <c r="A320" s="6">
        <v>1</v>
      </c>
    </row>
    <row r="321" spans="1:1" x14ac:dyDescent="0.25">
      <c r="A321" s="6">
        <v>1</v>
      </c>
    </row>
    <row r="322" spans="1:1" x14ac:dyDescent="0.25">
      <c r="A322" s="6">
        <v>1</v>
      </c>
    </row>
    <row r="323" spans="1:1" x14ac:dyDescent="0.25">
      <c r="A323" s="6">
        <v>1</v>
      </c>
    </row>
    <row r="324" spans="1:1" x14ac:dyDescent="0.25">
      <c r="A324" s="6">
        <v>1</v>
      </c>
    </row>
    <row r="325" spans="1:1" x14ac:dyDescent="0.25">
      <c r="A325" s="6">
        <v>1</v>
      </c>
    </row>
    <row r="326" spans="1:1" x14ac:dyDescent="0.25">
      <c r="A326" s="6">
        <v>1</v>
      </c>
    </row>
    <row r="327" spans="1:1" x14ac:dyDescent="0.25">
      <c r="A327" s="6">
        <v>1</v>
      </c>
    </row>
    <row r="328" spans="1:1" x14ac:dyDescent="0.25">
      <c r="A328" s="6">
        <v>1</v>
      </c>
    </row>
    <row r="329" spans="1:1" x14ac:dyDescent="0.25">
      <c r="A329" s="6">
        <v>1</v>
      </c>
    </row>
    <row r="330" spans="1:1" x14ac:dyDescent="0.25">
      <c r="A330" s="6">
        <v>1</v>
      </c>
    </row>
    <row r="331" spans="1:1" x14ac:dyDescent="0.25">
      <c r="A331" s="6">
        <v>1</v>
      </c>
    </row>
    <row r="332" spans="1:1" x14ac:dyDescent="0.25">
      <c r="A332" s="6">
        <v>1</v>
      </c>
    </row>
    <row r="333" spans="1:1" x14ac:dyDescent="0.25">
      <c r="A333" s="6">
        <v>1</v>
      </c>
    </row>
    <row r="334" spans="1:1" x14ac:dyDescent="0.25">
      <c r="A334" s="6">
        <v>1</v>
      </c>
    </row>
    <row r="335" spans="1:1" x14ac:dyDescent="0.25">
      <c r="A335" s="6">
        <v>1</v>
      </c>
    </row>
    <row r="336" spans="1:1" x14ac:dyDescent="0.25">
      <c r="A336" s="6">
        <v>1</v>
      </c>
    </row>
    <row r="337" spans="1:1" x14ac:dyDescent="0.25">
      <c r="A337" s="6">
        <v>1</v>
      </c>
    </row>
    <row r="338" spans="1:1" x14ac:dyDescent="0.25">
      <c r="A338" s="6">
        <v>1</v>
      </c>
    </row>
    <row r="339" spans="1:1" x14ac:dyDescent="0.25">
      <c r="A339" s="6">
        <v>1</v>
      </c>
    </row>
    <row r="340" spans="1:1" x14ac:dyDescent="0.25">
      <c r="A340" s="6">
        <v>1</v>
      </c>
    </row>
    <row r="341" spans="1:1" x14ac:dyDescent="0.25">
      <c r="A341" s="6">
        <v>1</v>
      </c>
    </row>
    <row r="342" spans="1:1" x14ac:dyDescent="0.25">
      <c r="A342" s="6">
        <v>1</v>
      </c>
    </row>
    <row r="343" spans="1:1" x14ac:dyDescent="0.25">
      <c r="A343" s="6">
        <v>1</v>
      </c>
    </row>
    <row r="344" spans="1:1" x14ac:dyDescent="0.25">
      <c r="A344" s="6">
        <v>1</v>
      </c>
    </row>
    <row r="345" spans="1:1" x14ac:dyDescent="0.25">
      <c r="A345" s="6">
        <v>1</v>
      </c>
    </row>
    <row r="346" spans="1:1" x14ac:dyDescent="0.25">
      <c r="A346" s="6">
        <v>1</v>
      </c>
    </row>
    <row r="347" spans="1:1" x14ac:dyDescent="0.25">
      <c r="A347" s="6">
        <v>1</v>
      </c>
    </row>
    <row r="348" spans="1:1" x14ac:dyDescent="0.25">
      <c r="A348" s="6">
        <v>1</v>
      </c>
    </row>
    <row r="349" spans="1:1" x14ac:dyDescent="0.25">
      <c r="A349" s="6">
        <v>1</v>
      </c>
    </row>
    <row r="350" spans="1:1" x14ac:dyDescent="0.25">
      <c r="A350" s="6">
        <v>1</v>
      </c>
    </row>
    <row r="351" spans="1:1" x14ac:dyDescent="0.25">
      <c r="A351" s="6">
        <v>1</v>
      </c>
    </row>
    <row r="352" spans="1:1" x14ac:dyDescent="0.25">
      <c r="A352" s="6">
        <v>1</v>
      </c>
    </row>
    <row r="353" spans="1:1" x14ac:dyDescent="0.25">
      <c r="A353" s="6">
        <v>1</v>
      </c>
    </row>
    <row r="354" spans="1:1" x14ac:dyDescent="0.25">
      <c r="A354" s="6">
        <v>1</v>
      </c>
    </row>
    <row r="355" spans="1:1" x14ac:dyDescent="0.25">
      <c r="A355" s="6">
        <v>1</v>
      </c>
    </row>
    <row r="356" spans="1:1" x14ac:dyDescent="0.25">
      <c r="A356" s="6">
        <v>1</v>
      </c>
    </row>
    <row r="357" spans="1:1" x14ac:dyDescent="0.25">
      <c r="A357" s="6">
        <v>1</v>
      </c>
    </row>
    <row r="358" spans="1:1" x14ac:dyDescent="0.25">
      <c r="A358" s="6">
        <v>1</v>
      </c>
    </row>
    <row r="359" spans="1:1" x14ac:dyDescent="0.25">
      <c r="A359" s="6">
        <v>1</v>
      </c>
    </row>
    <row r="360" spans="1:1" x14ac:dyDescent="0.25">
      <c r="A360" s="6">
        <v>1</v>
      </c>
    </row>
    <row r="361" spans="1:1" x14ac:dyDescent="0.25">
      <c r="A361" s="6">
        <v>1</v>
      </c>
    </row>
    <row r="362" spans="1:1" x14ac:dyDescent="0.25">
      <c r="A362" s="6">
        <v>1</v>
      </c>
    </row>
    <row r="363" spans="1:1" x14ac:dyDescent="0.25">
      <c r="A363" s="6">
        <v>1</v>
      </c>
    </row>
    <row r="364" spans="1:1" x14ac:dyDescent="0.25">
      <c r="A364" s="6">
        <v>1</v>
      </c>
    </row>
    <row r="365" spans="1:1" x14ac:dyDescent="0.25">
      <c r="A365" s="6">
        <v>1</v>
      </c>
    </row>
    <row r="366" spans="1:1" x14ac:dyDescent="0.25">
      <c r="A366" s="6">
        <v>1</v>
      </c>
    </row>
    <row r="367" spans="1:1" x14ac:dyDescent="0.25">
      <c r="A367" s="6">
        <v>1</v>
      </c>
    </row>
    <row r="368" spans="1:1" x14ac:dyDescent="0.25">
      <c r="A368" s="6">
        <v>1</v>
      </c>
    </row>
    <row r="369" spans="1:1" x14ac:dyDescent="0.25">
      <c r="A369" s="6">
        <v>1</v>
      </c>
    </row>
    <row r="370" spans="1:1" x14ac:dyDescent="0.25">
      <c r="A370" s="6">
        <v>1</v>
      </c>
    </row>
    <row r="371" spans="1:1" x14ac:dyDescent="0.25">
      <c r="A371" s="6">
        <v>1</v>
      </c>
    </row>
    <row r="372" spans="1:1" x14ac:dyDescent="0.25">
      <c r="A372" s="6">
        <v>1</v>
      </c>
    </row>
    <row r="373" spans="1:1" x14ac:dyDescent="0.25">
      <c r="A373" s="6">
        <v>1</v>
      </c>
    </row>
    <row r="374" spans="1:1" x14ac:dyDescent="0.25">
      <c r="A374" s="6">
        <v>1</v>
      </c>
    </row>
    <row r="375" spans="1:1" x14ac:dyDescent="0.25">
      <c r="A375" s="6">
        <v>1</v>
      </c>
    </row>
    <row r="376" spans="1:1" x14ac:dyDescent="0.25">
      <c r="A376" s="6">
        <v>1</v>
      </c>
    </row>
    <row r="377" spans="1:1" x14ac:dyDescent="0.25">
      <c r="A377" s="6">
        <v>1</v>
      </c>
    </row>
    <row r="378" spans="1:1" x14ac:dyDescent="0.25">
      <c r="A378" s="6">
        <v>1</v>
      </c>
    </row>
    <row r="379" spans="1:1" x14ac:dyDescent="0.25">
      <c r="A379" s="6">
        <v>1</v>
      </c>
    </row>
    <row r="380" spans="1:1" x14ac:dyDescent="0.25">
      <c r="A380" s="6">
        <v>1</v>
      </c>
    </row>
    <row r="381" spans="1:1" x14ac:dyDescent="0.25">
      <c r="A381" s="6">
        <v>1</v>
      </c>
    </row>
    <row r="382" spans="1:1" x14ac:dyDescent="0.25">
      <c r="A382" s="6">
        <v>1</v>
      </c>
    </row>
    <row r="383" spans="1:1" x14ac:dyDescent="0.25">
      <c r="A383" s="6">
        <v>1</v>
      </c>
    </row>
    <row r="384" spans="1:1" x14ac:dyDescent="0.25">
      <c r="A384" s="6">
        <v>1</v>
      </c>
    </row>
    <row r="385" spans="1:1" x14ac:dyDescent="0.25">
      <c r="A385" s="6">
        <v>1</v>
      </c>
    </row>
    <row r="386" spans="1:1" x14ac:dyDescent="0.25">
      <c r="A386" s="6">
        <v>1</v>
      </c>
    </row>
    <row r="387" spans="1:1" x14ac:dyDescent="0.25">
      <c r="A387" s="6">
        <v>1</v>
      </c>
    </row>
    <row r="388" spans="1:1" x14ac:dyDescent="0.25">
      <c r="A388" s="6">
        <v>1</v>
      </c>
    </row>
    <row r="389" spans="1:1" x14ac:dyDescent="0.25">
      <c r="A389" s="6">
        <v>1</v>
      </c>
    </row>
    <row r="390" spans="1:1" x14ac:dyDescent="0.25">
      <c r="A390" s="6">
        <v>1</v>
      </c>
    </row>
    <row r="391" spans="1:1" x14ac:dyDescent="0.25">
      <c r="A391" s="6">
        <v>1</v>
      </c>
    </row>
    <row r="392" spans="1:1" x14ac:dyDescent="0.25">
      <c r="A392" s="6">
        <v>1</v>
      </c>
    </row>
    <row r="393" spans="1:1" x14ac:dyDescent="0.25">
      <c r="A393" s="6">
        <v>1</v>
      </c>
    </row>
    <row r="394" spans="1:1" x14ac:dyDescent="0.25">
      <c r="A394" s="6">
        <v>1</v>
      </c>
    </row>
    <row r="395" spans="1:1" x14ac:dyDescent="0.25">
      <c r="A395" s="6">
        <v>1</v>
      </c>
    </row>
    <row r="396" spans="1:1" x14ac:dyDescent="0.25">
      <c r="A396" s="6">
        <v>1</v>
      </c>
    </row>
    <row r="397" spans="1:1" x14ac:dyDescent="0.25">
      <c r="A397" s="6">
        <v>1</v>
      </c>
    </row>
    <row r="398" spans="1:1" x14ac:dyDescent="0.25">
      <c r="A398" s="6">
        <v>1</v>
      </c>
    </row>
    <row r="399" spans="1:1" x14ac:dyDescent="0.25">
      <c r="A399" s="6">
        <v>1</v>
      </c>
    </row>
    <row r="400" spans="1:1" x14ac:dyDescent="0.25">
      <c r="A400" s="6">
        <v>1</v>
      </c>
    </row>
    <row r="401" spans="1:1" x14ac:dyDescent="0.25">
      <c r="A401" s="6">
        <v>1</v>
      </c>
    </row>
    <row r="402" spans="1:1" x14ac:dyDescent="0.25">
      <c r="A402" s="6">
        <v>1</v>
      </c>
    </row>
    <row r="403" spans="1:1" x14ac:dyDescent="0.25">
      <c r="A403" s="6">
        <v>1</v>
      </c>
    </row>
    <row r="404" spans="1:1" x14ac:dyDescent="0.25">
      <c r="A404" s="6">
        <v>1</v>
      </c>
    </row>
    <row r="405" spans="1:1" x14ac:dyDescent="0.25">
      <c r="A405" s="6">
        <v>1</v>
      </c>
    </row>
    <row r="406" spans="1:1" x14ac:dyDescent="0.25">
      <c r="A406" s="6">
        <v>1</v>
      </c>
    </row>
    <row r="407" spans="1:1" x14ac:dyDescent="0.25">
      <c r="A407" s="6">
        <v>1</v>
      </c>
    </row>
    <row r="408" spans="1:1" x14ac:dyDescent="0.25">
      <c r="A408" s="6">
        <v>1</v>
      </c>
    </row>
    <row r="409" spans="1:1" x14ac:dyDescent="0.25">
      <c r="A409" s="6">
        <v>1</v>
      </c>
    </row>
    <row r="410" spans="1:1" x14ac:dyDescent="0.25">
      <c r="A410" s="6">
        <v>1</v>
      </c>
    </row>
    <row r="411" spans="1:1" x14ac:dyDescent="0.25">
      <c r="A411" s="6">
        <v>1</v>
      </c>
    </row>
    <row r="412" spans="1:1" x14ac:dyDescent="0.25">
      <c r="A412" s="6">
        <v>1</v>
      </c>
    </row>
    <row r="413" spans="1:1" x14ac:dyDescent="0.25">
      <c r="A413" s="6">
        <v>1</v>
      </c>
    </row>
    <row r="414" spans="1:1" x14ac:dyDescent="0.25">
      <c r="A414" s="6">
        <v>1</v>
      </c>
    </row>
    <row r="415" spans="1:1" x14ac:dyDescent="0.25">
      <c r="A415" s="6">
        <v>1</v>
      </c>
    </row>
    <row r="416" spans="1:1" x14ac:dyDescent="0.25">
      <c r="A416" s="6">
        <v>1</v>
      </c>
    </row>
    <row r="417" spans="1:1" x14ac:dyDescent="0.25">
      <c r="A417" s="6">
        <v>1</v>
      </c>
    </row>
    <row r="418" spans="1:1" x14ac:dyDescent="0.25">
      <c r="A418" s="6">
        <v>1</v>
      </c>
    </row>
    <row r="419" spans="1:1" x14ac:dyDescent="0.25">
      <c r="A419" s="6">
        <v>1</v>
      </c>
    </row>
    <row r="420" spans="1:1" x14ac:dyDescent="0.25">
      <c r="A420" s="6">
        <v>1</v>
      </c>
    </row>
    <row r="421" spans="1:1" x14ac:dyDescent="0.25">
      <c r="A421" s="6">
        <v>1</v>
      </c>
    </row>
    <row r="422" spans="1:1" x14ac:dyDescent="0.25">
      <c r="A422" s="6">
        <v>1</v>
      </c>
    </row>
    <row r="423" spans="1:1" x14ac:dyDescent="0.25">
      <c r="A423" s="6">
        <v>1</v>
      </c>
    </row>
    <row r="424" spans="1:1" x14ac:dyDescent="0.25">
      <c r="A424" s="6">
        <v>1</v>
      </c>
    </row>
    <row r="425" spans="1:1" x14ac:dyDescent="0.25">
      <c r="A425" s="6">
        <v>1</v>
      </c>
    </row>
    <row r="426" spans="1:1" x14ac:dyDescent="0.25">
      <c r="A426" s="6">
        <v>1</v>
      </c>
    </row>
    <row r="427" spans="1:1" x14ac:dyDescent="0.25">
      <c r="A427" s="6">
        <v>1</v>
      </c>
    </row>
    <row r="428" spans="1:1" x14ac:dyDescent="0.25">
      <c r="A428" s="6">
        <v>1</v>
      </c>
    </row>
    <row r="429" spans="1:1" x14ac:dyDescent="0.25">
      <c r="A429" s="6">
        <v>1</v>
      </c>
    </row>
    <row r="430" spans="1:1" x14ac:dyDescent="0.25">
      <c r="A430" s="6">
        <v>1</v>
      </c>
    </row>
    <row r="431" spans="1:1" x14ac:dyDescent="0.25">
      <c r="A431" s="6">
        <v>1</v>
      </c>
    </row>
    <row r="432" spans="1:1" x14ac:dyDescent="0.25">
      <c r="A432" s="6">
        <v>1</v>
      </c>
    </row>
    <row r="433" spans="1:1" x14ac:dyDescent="0.25">
      <c r="A433" s="6">
        <v>1</v>
      </c>
    </row>
    <row r="434" spans="1:1" x14ac:dyDescent="0.25">
      <c r="A434" s="6">
        <v>1</v>
      </c>
    </row>
    <row r="435" spans="1:1" x14ac:dyDescent="0.25">
      <c r="A435" s="6">
        <v>1</v>
      </c>
    </row>
    <row r="436" spans="1:1" x14ac:dyDescent="0.25">
      <c r="A436" s="6">
        <v>1</v>
      </c>
    </row>
    <row r="437" spans="1:1" x14ac:dyDescent="0.25">
      <c r="A437" s="6">
        <v>1</v>
      </c>
    </row>
    <row r="438" spans="1:1" x14ac:dyDescent="0.25">
      <c r="A438" s="6">
        <v>1</v>
      </c>
    </row>
    <row r="439" spans="1:1" x14ac:dyDescent="0.25">
      <c r="A439" s="6">
        <v>1</v>
      </c>
    </row>
    <row r="440" spans="1:1" x14ac:dyDescent="0.25">
      <c r="A440" s="6">
        <v>1</v>
      </c>
    </row>
    <row r="441" spans="1:1" x14ac:dyDescent="0.25">
      <c r="A441" s="6">
        <v>1</v>
      </c>
    </row>
    <row r="442" spans="1:1" x14ac:dyDescent="0.25">
      <c r="A442" s="6">
        <v>1</v>
      </c>
    </row>
    <row r="443" spans="1:1" x14ac:dyDescent="0.25">
      <c r="A443" s="6">
        <v>1</v>
      </c>
    </row>
    <row r="444" spans="1:1" x14ac:dyDescent="0.25">
      <c r="A444" s="6">
        <v>1</v>
      </c>
    </row>
    <row r="445" spans="1:1" x14ac:dyDescent="0.25">
      <c r="A445" s="6">
        <v>1</v>
      </c>
    </row>
    <row r="446" spans="1:1" x14ac:dyDescent="0.25">
      <c r="A446" s="6">
        <v>1</v>
      </c>
    </row>
    <row r="447" spans="1:1" x14ac:dyDescent="0.25">
      <c r="A447" s="6">
        <v>1</v>
      </c>
    </row>
    <row r="448" spans="1:1" x14ac:dyDescent="0.25">
      <c r="A448" s="6">
        <v>1</v>
      </c>
    </row>
    <row r="449" spans="1:1" x14ac:dyDescent="0.25">
      <c r="A449" s="6">
        <v>1</v>
      </c>
    </row>
    <row r="450" spans="1:1" x14ac:dyDescent="0.25">
      <c r="A450" s="6">
        <v>1</v>
      </c>
    </row>
    <row r="451" spans="1:1" x14ac:dyDescent="0.25">
      <c r="A451" s="6">
        <v>1</v>
      </c>
    </row>
    <row r="452" spans="1:1" x14ac:dyDescent="0.25">
      <c r="A452" s="6">
        <v>1</v>
      </c>
    </row>
    <row r="453" spans="1:1" x14ac:dyDescent="0.25">
      <c r="A453" s="6">
        <v>1</v>
      </c>
    </row>
    <row r="454" spans="1:1" x14ac:dyDescent="0.25">
      <c r="A454" s="6">
        <v>1</v>
      </c>
    </row>
    <row r="455" spans="1:1" x14ac:dyDescent="0.25">
      <c r="A455" s="6">
        <v>1</v>
      </c>
    </row>
    <row r="456" spans="1:1" x14ac:dyDescent="0.25">
      <c r="A456" s="6">
        <v>1</v>
      </c>
    </row>
    <row r="457" spans="1:1" x14ac:dyDescent="0.25">
      <c r="A457" s="6">
        <v>1</v>
      </c>
    </row>
    <row r="458" spans="1:1" x14ac:dyDescent="0.25">
      <c r="A458" s="6">
        <v>1</v>
      </c>
    </row>
    <row r="459" spans="1:1" x14ac:dyDescent="0.25">
      <c r="A459" s="6">
        <v>1</v>
      </c>
    </row>
    <row r="460" spans="1:1" x14ac:dyDescent="0.25">
      <c r="A460" s="6">
        <v>1</v>
      </c>
    </row>
    <row r="461" spans="1:1" x14ac:dyDescent="0.25">
      <c r="A461" s="6">
        <v>1</v>
      </c>
    </row>
    <row r="462" spans="1:1" x14ac:dyDescent="0.25">
      <c r="A462" s="6">
        <v>1</v>
      </c>
    </row>
    <row r="463" spans="1:1" x14ac:dyDescent="0.25">
      <c r="A463" s="6">
        <v>1</v>
      </c>
    </row>
    <row r="464" spans="1:1" x14ac:dyDescent="0.25">
      <c r="A464" s="6">
        <v>1</v>
      </c>
    </row>
    <row r="465" spans="1:1" x14ac:dyDescent="0.25">
      <c r="A465" s="6">
        <v>1</v>
      </c>
    </row>
    <row r="466" spans="1:1" x14ac:dyDescent="0.25">
      <c r="A466" s="6">
        <v>1</v>
      </c>
    </row>
    <row r="467" spans="1:1" x14ac:dyDescent="0.25">
      <c r="A467" s="6">
        <v>1</v>
      </c>
    </row>
    <row r="468" spans="1:1" x14ac:dyDescent="0.25">
      <c r="A468" s="6">
        <v>1</v>
      </c>
    </row>
    <row r="469" spans="1:1" x14ac:dyDescent="0.25">
      <c r="A469" s="6">
        <v>1</v>
      </c>
    </row>
    <row r="470" spans="1:1" x14ac:dyDescent="0.25">
      <c r="A470" s="6">
        <v>1</v>
      </c>
    </row>
    <row r="471" spans="1:1" x14ac:dyDescent="0.25">
      <c r="A471" s="6">
        <v>1</v>
      </c>
    </row>
    <row r="472" spans="1:1" x14ac:dyDescent="0.25">
      <c r="A472" s="6">
        <v>1</v>
      </c>
    </row>
    <row r="473" spans="1:1" x14ac:dyDescent="0.25">
      <c r="A473" s="6">
        <v>1</v>
      </c>
    </row>
    <row r="474" spans="1:1" x14ac:dyDescent="0.25">
      <c r="A474" s="6">
        <v>1</v>
      </c>
    </row>
    <row r="475" spans="1:1" x14ac:dyDescent="0.25">
      <c r="A475" s="6">
        <v>1</v>
      </c>
    </row>
    <row r="476" spans="1:1" x14ac:dyDescent="0.25">
      <c r="A476" s="6">
        <v>1</v>
      </c>
    </row>
    <row r="477" spans="1:1" x14ac:dyDescent="0.25">
      <c r="A477" s="6">
        <v>1</v>
      </c>
    </row>
    <row r="478" spans="1:1" x14ac:dyDescent="0.25">
      <c r="A478" s="6">
        <v>1</v>
      </c>
    </row>
    <row r="479" spans="1:1" x14ac:dyDescent="0.25">
      <c r="A479" s="6">
        <v>1</v>
      </c>
    </row>
    <row r="480" spans="1:1" x14ac:dyDescent="0.25">
      <c r="A480" s="6">
        <v>1</v>
      </c>
    </row>
    <row r="481" spans="1:1" x14ac:dyDescent="0.25">
      <c r="A481" s="6">
        <v>1</v>
      </c>
    </row>
    <row r="482" spans="1:1" x14ac:dyDescent="0.25">
      <c r="A482" s="6">
        <v>1</v>
      </c>
    </row>
    <row r="483" spans="1:1" x14ac:dyDescent="0.25">
      <c r="A483" s="6">
        <v>1</v>
      </c>
    </row>
    <row r="484" spans="1:1" x14ac:dyDescent="0.25">
      <c r="A484" s="6">
        <v>1</v>
      </c>
    </row>
    <row r="485" spans="1:1" x14ac:dyDescent="0.25">
      <c r="A485" s="6">
        <v>1</v>
      </c>
    </row>
    <row r="486" spans="1:1" x14ac:dyDescent="0.25">
      <c r="A486" s="6">
        <v>1</v>
      </c>
    </row>
    <row r="487" spans="1:1" x14ac:dyDescent="0.25">
      <c r="A487" s="6">
        <v>1</v>
      </c>
    </row>
    <row r="488" spans="1:1" x14ac:dyDescent="0.25">
      <c r="A488" s="6">
        <v>1</v>
      </c>
    </row>
    <row r="489" spans="1:1" x14ac:dyDescent="0.25">
      <c r="A489" s="6">
        <v>1</v>
      </c>
    </row>
    <row r="490" spans="1:1" x14ac:dyDescent="0.25">
      <c r="A490" s="6">
        <v>1</v>
      </c>
    </row>
    <row r="491" spans="1:1" x14ac:dyDescent="0.25">
      <c r="A491" s="6">
        <v>1</v>
      </c>
    </row>
    <row r="492" spans="1:1" x14ac:dyDescent="0.25">
      <c r="A492" s="6">
        <v>1</v>
      </c>
    </row>
    <row r="493" spans="1:1" x14ac:dyDescent="0.25">
      <c r="A493" s="6">
        <v>1</v>
      </c>
    </row>
    <row r="494" spans="1:1" x14ac:dyDescent="0.25">
      <c r="A494" s="6">
        <v>1</v>
      </c>
    </row>
    <row r="495" spans="1:1" x14ac:dyDescent="0.25">
      <c r="A495" s="6">
        <v>1</v>
      </c>
    </row>
    <row r="496" spans="1:1" x14ac:dyDescent="0.25">
      <c r="A496" s="6">
        <v>1</v>
      </c>
    </row>
    <row r="497" spans="1:1" x14ac:dyDescent="0.25">
      <c r="A497" s="6">
        <v>1</v>
      </c>
    </row>
    <row r="498" spans="1:1" x14ac:dyDescent="0.25">
      <c r="A498" s="6">
        <v>1</v>
      </c>
    </row>
    <row r="499" spans="1:1" x14ac:dyDescent="0.25">
      <c r="A499" s="6">
        <v>1</v>
      </c>
    </row>
    <row r="500" spans="1:1" x14ac:dyDescent="0.25">
      <c r="A500" s="6">
        <v>1</v>
      </c>
    </row>
    <row r="501" spans="1:1" x14ac:dyDescent="0.25">
      <c r="A501" s="6">
        <v>1</v>
      </c>
    </row>
    <row r="502" spans="1:1" x14ac:dyDescent="0.25">
      <c r="A502" s="6">
        <v>1</v>
      </c>
    </row>
    <row r="503" spans="1:1" x14ac:dyDescent="0.25">
      <c r="A503" s="6">
        <v>1</v>
      </c>
    </row>
    <row r="504" spans="1:1" x14ac:dyDescent="0.25">
      <c r="A504" s="6">
        <v>1</v>
      </c>
    </row>
    <row r="505" spans="1:1" x14ac:dyDescent="0.25">
      <c r="A505" s="6">
        <v>1</v>
      </c>
    </row>
    <row r="506" spans="1:1" x14ac:dyDescent="0.25">
      <c r="A506" s="6">
        <v>1</v>
      </c>
    </row>
    <row r="507" spans="1:1" x14ac:dyDescent="0.25">
      <c r="A507" s="6">
        <v>1</v>
      </c>
    </row>
    <row r="508" spans="1:1" x14ac:dyDescent="0.25">
      <c r="A508" s="6">
        <v>1</v>
      </c>
    </row>
    <row r="509" spans="1:1" x14ac:dyDescent="0.25">
      <c r="A509" s="6">
        <v>1</v>
      </c>
    </row>
    <row r="510" spans="1:1" x14ac:dyDescent="0.25">
      <c r="A510" s="6">
        <v>1</v>
      </c>
    </row>
    <row r="511" spans="1:1" x14ac:dyDescent="0.25">
      <c r="A511" s="6">
        <v>1</v>
      </c>
    </row>
    <row r="512" spans="1:1" x14ac:dyDescent="0.25">
      <c r="A512" s="6">
        <v>1</v>
      </c>
    </row>
    <row r="513" spans="1:1" x14ac:dyDescent="0.25">
      <c r="A513" s="6">
        <v>1</v>
      </c>
    </row>
    <row r="514" spans="1:1" x14ac:dyDescent="0.25">
      <c r="A514" s="6">
        <v>1</v>
      </c>
    </row>
    <row r="515" spans="1:1" x14ac:dyDescent="0.25">
      <c r="A515" s="6">
        <v>1</v>
      </c>
    </row>
    <row r="516" spans="1:1" x14ac:dyDescent="0.25">
      <c r="A516" s="6">
        <v>1</v>
      </c>
    </row>
    <row r="517" spans="1:1" x14ac:dyDescent="0.25">
      <c r="A517" s="6">
        <v>1</v>
      </c>
    </row>
    <row r="518" spans="1:1" x14ac:dyDescent="0.25">
      <c r="A518" s="6">
        <v>1</v>
      </c>
    </row>
    <row r="519" spans="1:1" x14ac:dyDescent="0.25">
      <c r="A519" s="6">
        <v>1</v>
      </c>
    </row>
    <row r="520" spans="1:1" x14ac:dyDescent="0.25">
      <c r="A520" s="6">
        <v>1</v>
      </c>
    </row>
    <row r="521" spans="1:1" x14ac:dyDescent="0.25">
      <c r="A521" s="6">
        <v>1</v>
      </c>
    </row>
    <row r="522" spans="1:1" x14ac:dyDescent="0.25">
      <c r="A522" s="6">
        <v>1</v>
      </c>
    </row>
    <row r="523" spans="1:1" x14ac:dyDescent="0.25">
      <c r="A523" s="6">
        <v>1</v>
      </c>
    </row>
    <row r="524" spans="1:1" x14ac:dyDescent="0.25">
      <c r="A524" s="6">
        <v>1</v>
      </c>
    </row>
    <row r="525" spans="1:1" x14ac:dyDescent="0.25">
      <c r="A525" s="6">
        <v>1</v>
      </c>
    </row>
    <row r="526" spans="1:1" x14ac:dyDescent="0.25">
      <c r="A526" s="6">
        <v>1</v>
      </c>
    </row>
    <row r="527" spans="1:1" x14ac:dyDescent="0.25">
      <c r="A527" s="6">
        <v>1</v>
      </c>
    </row>
    <row r="528" spans="1:1" x14ac:dyDescent="0.25">
      <c r="A528" s="6">
        <v>1</v>
      </c>
    </row>
    <row r="529" spans="1:1" x14ac:dyDescent="0.25">
      <c r="A529" s="6">
        <v>1</v>
      </c>
    </row>
    <row r="530" spans="1:1" x14ac:dyDescent="0.25">
      <c r="A530" s="6">
        <v>1</v>
      </c>
    </row>
    <row r="531" spans="1:1" x14ac:dyDescent="0.25">
      <c r="A531" s="6">
        <v>1</v>
      </c>
    </row>
    <row r="532" spans="1:1" x14ac:dyDescent="0.25">
      <c r="A532" s="6">
        <v>1</v>
      </c>
    </row>
    <row r="533" spans="1:1" x14ac:dyDescent="0.25">
      <c r="A533" s="6">
        <v>1</v>
      </c>
    </row>
    <row r="534" spans="1:1" x14ac:dyDescent="0.25">
      <c r="A534" s="6">
        <v>1</v>
      </c>
    </row>
    <row r="535" spans="1:1" x14ac:dyDescent="0.25">
      <c r="A535" s="6">
        <v>1</v>
      </c>
    </row>
    <row r="536" spans="1:1" x14ac:dyDescent="0.25">
      <c r="A536" s="6">
        <v>1</v>
      </c>
    </row>
    <row r="537" spans="1:1" x14ac:dyDescent="0.25">
      <c r="A537" s="6">
        <v>1</v>
      </c>
    </row>
    <row r="538" spans="1:1" x14ac:dyDescent="0.25">
      <c r="A538" s="6">
        <v>1</v>
      </c>
    </row>
    <row r="539" spans="1:1" x14ac:dyDescent="0.25">
      <c r="A539" s="6">
        <v>1</v>
      </c>
    </row>
    <row r="540" spans="1:1" x14ac:dyDescent="0.25">
      <c r="A540" s="6">
        <v>1</v>
      </c>
    </row>
    <row r="541" spans="1:1" x14ac:dyDescent="0.25">
      <c r="A541" s="6">
        <v>1</v>
      </c>
    </row>
    <row r="542" spans="1:1" x14ac:dyDescent="0.25">
      <c r="A542" s="6">
        <v>1</v>
      </c>
    </row>
    <row r="543" spans="1:1" x14ac:dyDescent="0.25">
      <c r="A543" s="6">
        <v>1</v>
      </c>
    </row>
    <row r="544" spans="1:1" x14ac:dyDescent="0.25">
      <c r="A544" s="6">
        <v>1</v>
      </c>
    </row>
    <row r="545" spans="1:1" x14ac:dyDescent="0.25">
      <c r="A545" s="6">
        <v>1</v>
      </c>
    </row>
    <row r="546" spans="1:1" x14ac:dyDescent="0.25">
      <c r="A546" s="6">
        <v>1</v>
      </c>
    </row>
    <row r="547" spans="1:1" x14ac:dyDescent="0.25">
      <c r="A547" s="6">
        <v>1</v>
      </c>
    </row>
    <row r="548" spans="1:1" x14ac:dyDescent="0.25">
      <c r="A548" s="6">
        <v>1</v>
      </c>
    </row>
    <row r="549" spans="1:1" x14ac:dyDescent="0.25">
      <c r="A549" s="6">
        <v>1</v>
      </c>
    </row>
    <row r="550" spans="1:1" x14ac:dyDescent="0.25">
      <c r="A550" s="6">
        <v>1</v>
      </c>
    </row>
    <row r="551" spans="1:1" x14ac:dyDescent="0.25">
      <c r="A551" s="6">
        <v>1</v>
      </c>
    </row>
    <row r="552" spans="1:1" x14ac:dyDescent="0.25">
      <c r="A552" s="6">
        <v>1</v>
      </c>
    </row>
    <row r="553" spans="1:1" x14ac:dyDescent="0.25">
      <c r="A553" s="6">
        <v>1</v>
      </c>
    </row>
    <row r="554" spans="1:1" x14ac:dyDescent="0.25">
      <c r="A554" s="6">
        <v>1</v>
      </c>
    </row>
    <row r="555" spans="1:1" x14ac:dyDescent="0.25">
      <c r="A555" s="6">
        <v>1</v>
      </c>
    </row>
    <row r="556" spans="1:1" x14ac:dyDescent="0.25">
      <c r="A556" s="6">
        <v>1</v>
      </c>
    </row>
    <row r="557" spans="1:1" x14ac:dyDescent="0.25">
      <c r="A557" s="6">
        <v>1</v>
      </c>
    </row>
    <row r="558" spans="1:1" x14ac:dyDescent="0.25">
      <c r="A558" s="6">
        <v>1</v>
      </c>
    </row>
    <row r="559" spans="1:1" x14ac:dyDescent="0.25">
      <c r="A559" s="6">
        <v>1</v>
      </c>
    </row>
    <row r="560" spans="1:1" x14ac:dyDescent="0.25">
      <c r="A560" s="6">
        <v>1</v>
      </c>
    </row>
    <row r="561" spans="1:1" x14ac:dyDescent="0.25">
      <c r="A561" s="6">
        <v>1</v>
      </c>
    </row>
    <row r="562" spans="1:1" x14ac:dyDescent="0.25">
      <c r="A562" s="6">
        <v>1</v>
      </c>
    </row>
    <row r="563" spans="1:1" x14ac:dyDescent="0.25">
      <c r="A563" s="6">
        <v>1</v>
      </c>
    </row>
    <row r="564" spans="1:1" x14ac:dyDescent="0.25">
      <c r="A564" s="6">
        <v>1</v>
      </c>
    </row>
    <row r="565" spans="1:1" x14ac:dyDescent="0.25">
      <c r="A565" s="6">
        <v>1</v>
      </c>
    </row>
    <row r="566" spans="1:1" x14ac:dyDescent="0.25">
      <c r="A566" s="6">
        <v>1</v>
      </c>
    </row>
    <row r="567" spans="1:1" x14ac:dyDescent="0.25">
      <c r="A567" s="6">
        <v>1</v>
      </c>
    </row>
    <row r="568" spans="1:1" x14ac:dyDescent="0.25">
      <c r="A568" s="6">
        <v>1</v>
      </c>
    </row>
    <row r="569" spans="1:1" x14ac:dyDescent="0.25">
      <c r="A569" s="6">
        <v>1</v>
      </c>
    </row>
    <row r="570" spans="1:1" x14ac:dyDescent="0.25">
      <c r="A570" s="6">
        <v>1</v>
      </c>
    </row>
    <row r="571" spans="1:1" x14ac:dyDescent="0.25">
      <c r="A571" s="6">
        <v>1</v>
      </c>
    </row>
    <row r="572" spans="1:1" x14ac:dyDescent="0.25">
      <c r="A572" s="6">
        <v>1</v>
      </c>
    </row>
    <row r="573" spans="1:1" x14ac:dyDescent="0.25">
      <c r="A573" s="6">
        <v>1</v>
      </c>
    </row>
    <row r="574" spans="1:1" x14ac:dyDescent="0.25">
      <c r="A574" s="6">
        <v>1</v>
      </c>
    </row>
    <row r="575" spans="1:1" x14ac:dyDescent="0.25">
      <c r="A575" s="6">
        <v>1</v>
      </c>
    </row>
    <row r="576" spans="1:1" x14ac:dyDescent="0.25">
      <c r="A576" s="6">
        <v>1</v>
      </c>
    </row>
    <row r="577" spans="1:1" x14ac:dyDescent="0.25">
      <c r="A577" s="6">
        <v>1</v>
      </c>
    </row>
    <row r="578" spans="1:1" x14ac:dyDescent="0.25">
      <c r="A578" s="6">
        <v>1</v>
      </c>
    </row>
    <row r="579" spans="1:1" x14ac:dyDescent="0.25">
      <c r="A579" s="6">
        <v>1</v>
      </c>
    </row>
    <row r="580" spans="1:1" x14ac:dyDescent="0.25">
      <c r="A580" s="6">
        <v>1</v>
      </c>
    </row>
    <row r="581" spans="1:1" x14ac:dyDescent="0.25">
      <c r="A581" s="6">
        <v>1</v>
      </c>
    </row>
    <row r="582" spans="1:1" x14ac:dyDescent="0.25">
      <c r="A582" s="6">
        <v>1</v>
      </c>
    </row>
    <row r="583" spans="1:1" x14ac:dyDescent="0.25">
      <c r="A583" s="6">
        <v>1</v>
      </c>
    </row>
    <row r="584" spans="1:1" x14ac:dyDescent="0.25">
      <c r="A584" s="6">
        <v>1</v>
      </c>
    </row>
    <row r="585" spans="1:1" x14ac:dyDescent="0.25">
      <c r="A585" s="6">
        <v>1</v>
      </c>
    </row>
    <row r="586" spans="1:1" x14ac:dyDescent="0.25">
      <c r="A586" s="6">
        <v>1</v>
      </c>
    </row>
    <row r="587" spans="1:1" x14ac:dyDescent="0.25">
      <c r="A587" s="6">
        <v>1</v>
      </c>
    </row>
    <row r="588" spans="1:1" x14ac:dyDescent="0.25">
      <c r="A588" s="6">
        <v>1</v>
      </c>
    </row>
    <row r="589" spans="1:1" x14ac:dyDescent="0.25">
      <c r="A589" s="6">
        <v>1</v>
      </c>
    </row>
    <row r="590" spans="1:1" x14ac:dyDescent="0.25">
      <c r="A590" s="6">
        <v>1</v>
      </c>
    </row>
    <row r="591" spans="1:1" x14ac:dyDescent="0.25">
      <c r="A591" s="6">
        <v>1</v>
      </c>
    </row>
    <row r="592" spans="1:1" x14ac:dyDescent="0.25">
      <c r="A592" s="6">
        <v>1</v>
      </c>
    </row>
    <row r="593" spans="1:1" x14ac:dyDescent="0.25">
      <c r="A593" s="6">
        <v>1</v>
      </c>
    </row>
    <row r="594" spans="1:1" x14ac:dyDescent="0.25">
      <c r="A594" s="6">
        <v>1</v>
      </c>
    </row>
    <row r="595" spans="1:1" x14ac:dyDescent="0.25">
      <c r="A595" s="6">
        <v>1</v>
      </c>
    </row>
    <row r="596" spans="1:1" x14ac:dyDescent="0.25">
      <c r="A596" s="6">
        <v>1</v>
      </c>
    </row>
    <row r="597" spans="1:1" x14ac:dyDescent="0.25">
      <c r="A597" s="6">
        <v>1</v>
      </c>
    </row>
    <row r="598" spans="1:1" x14ac:dyDescent="0.25">
      <c r="A598" s="6">
        <v>1</v>
      </c>
    </row>
    <row r="599" spans="1:1" x14ac:dyDescent="0.25">
      <c r="A599" s="6">
        <v>1</v>
      </c>
    </row>
    <row r="600" spans="1:1" x14ac:dyDescent="0.25">
      <c r="A600" s="6">
        <v>1</v>
      </c>
    </row>
    <row r="601" spans="1:1" x14ac:dyDescent="0.25">
      <c r="A601" s="6">
        <v>1</v>
      </c>
    </row>
    <row r="602" spans="1:1" x14ac:dyDescent="0.25">
      <c r="A602" s="6">
        <v>1</v>
      </c>
    </row>
    <row r="603" spans="1:1" x14ac:dyDescent="0.25">
      <c r="A603" s="6">
        <v>1</v>
      </c>
    </row>
    <row r="604" spans="1:1" x14ac:dyDescent="0.25">
      <c r="A604" s="6">
        <v>1</v>
      </c>
    </row>
    <row r="605" spans="1:1" x14ac:dyDescent="0.25">
      <c r="A605" s="6">
        <v>1</v>
      </c>
    </row>
    <row r="606" spans="1:1" x14ac:dyDescent="0.25">
      <c r="A606" s="6">
        <v>1</v>
      </c>
    </row>
    <row r="607" spans="1:1" x14ac:dyDescent="0.25">
      <c r="A607" s="6">
        <v>1</v>
      </c>
    </row>
    <row r="608" spans="1:1" x14ac:dyDescent="0.25">
      <c r="A608" s="6">
        <v>1</v>
      </c>
    </row>
    <row r="609" spans="1:1" x14ac:dyDescent="0.25">
      <c r="A609" s="6">
        <v>1</v>
      </c>
    </row>
    <row r="610" spans="1:1" x14ac:dyDescent="0.25">
      <c r="A610" s="6">
        <v>1</v>
      </c>
    </row>
    <row r="611" spans="1:1" x14ac:dyDescent="0.25">
      <c r="A611" s="6">
        <v>1</v>
      </c>
    </row>
    <row r="612" spans="1:1" x14ac:dyDescent="0.25">
      <c r="A612" s="6">
        <v>1</v>
      </c>
    </row>
    <row r="613" spans="1:1" x14ac:dyDescent="0.25">
      <c r="A613" s="6">
        <v>1</v>
      </c>
    </row>
    <row r="614" spans="1:1" x14ac:dyDescent="0.25">
      <c r="A614" s="6">
        <v>1</v>
      </c>
    </row>
    <row r="615" spans="1:1" x14ac:dyDescent="0.25">
      <c r="A615" s="6">
        <v>1</v>
      </c>
    </row>
    <row r="616" spans="1:1" x14ac:dyDescent="0.25">
      <c r="A616" s="6">
        <v>1</v>
      </c>
    </row>
    <row r="617" spans="1:1" x14ac:dyDescent="0.25">
      <c r="A617" s="6">
        <v>1</v>
      </c>
    </row>
    <row r="618" spans="1:1" x14ac:dyDescent="0.25">
      <c r="A618" s="6">
        <v>1</v>
      </c>
    </row>
    <row r="619" spans="1:1" x14ac:dyDescent="0.25">
      <c r="A619" s="6">
        <v>1</v>
      </c>
    </row>
    <row r="620" spans="1:1" x14ac:dyDescent="0.25">
      <c r="A620" s="6">
        <v>1</v>
      </c>
    </row>
    <row r="621" spans="1:1" x14ac:dyDescent="0.25">
      <c r="A621" s="6">
        <v>1</v>
      </c>
    </row>
    <row r="622" spans="1:1" x14ac:dyDescent="0.25">
      <c r="A622" s="6">
        <v>1</v>
      </c>
    </row>
    <row r="623" spans="1:1" x14ac:dyDescent="0.25">
      <c r="A623" s="6">
        <v>1</v>
      </c>
    </row>
    <row r="624" spans="1:1" x14ac:dyDescent="0.25">
      <c r="A624" s="6">
        <v>1</v>
      </c>
    </row>
    <row r="625" spans="1:1" x14ac:dyDescent="0.25">
      <c r="A625" s="6">
        <v>1</v>
      </c>
    </row>
    <row r="626" spans="1:1" x14ac:dyDescent="0.25">
      <c r="A626" s="6">
        <v>1</v>
      </c>
    </row>
    <row r="627" spans="1:1" x14ac:dyDescent="0.25">
      <c r="A627" s="6">
        <v>1</v>
      </c>
    </row>
    <row r="628" spans="1:1" x14ac:dyDescent="0.25">
      <c r="A628" s="6">
        <v>1</v>
      </c>
    </row>
    <row r="629" spans="1:1" x14ac:dyDescent="0.25">
      <c r="A629" s="6">
        <v>1</v>
      </c>
    </row>
    <row r="630" spans="1:1" x14ac:dyDescent="0.25">
      <c r="A630" s="6">
        <v>1</v>
      </c>
    </row>
    <row r="631" spans="1:1" x14ac:dyDescent="0.25">
      <c r="A631" s="6">
        <v>1</v>
      </c>
    </row>
    <row r="632" spans="1:1" x14ac:dyDescent="0.25">
      <c r="A632" s="6">
        <v>1</v>
      </c>
    </row>
    <row r="633" spans="1:1" x14ac:dyDescent="0.25">
      <c r="A633" s="6">
        <v>1</v>
      </c>
    </row>
    <row r="634" spans="1:1" x14ac:dyDescent="0.25">
      <c r="A634" s="6">
        <v>1</v>
      </c>
    </row>
    <row r="635" spans="1:1" x14ac:dyDescent="0.25">
      <c r="A635" s="6">
        <v>1</v>
      </c>
    </row>
    <row r="636" spans="1:1" x14ac:dyDescent="0.25">
      <c r="A636" s="6">
        <v>1</v>
      </c>
    </row>
    <row r="637" spans="1:1" x14ac:dyDescent="0.25">
      <c r="A637" s="6">
        <v>1</v>
      </c>
    </row>
    <row r="638" spans="1:1" x14ac:dyDescent="0.25">
      <c r="A638" s="6">
        <v>1</v>
      </c>
    </row>
    <row r="639" spans="1:1" x14ac:dyDescent="0.25">
      <c r="A639" s="6">
        <v>1</v>
      </c>
    </row>
    <row r="640" spans="1:1" x14ac:dyDescent="0.25">
      <c r="A640" s="6">
        <v>1</v>
      </c>
    </row>
    <row r="641" spans="1:1" x14ac:dyDescent="0.25">
      <c r="A641" s="6">
        <v>1</v>
      </c>
    </row>
    <row r="642" spans="1:1" x14ac:dyDescent="0.25">
      <c r="A642" s="6">
        <v>1</v>
      </c>
    </row>
    <row r="643" spans="1:1" x14ac:dyDescent="0.25">
      <c r="A643" s="6">
        <v>1</v>
      </c>
    </row>
    <row r="644" spans="1:1" x14ac:dyDescent="0.25">
      <c r="A644" s="6">
        <v>1</v>
      </c>
    </row>
    <row r="645" spans="1:1" x14ac:dyDescent="0.25">
      <c r="A645" s="6">
        <v>1</v>
      </c>
    </row>
    <row r="646" spans="1:1" x14ac:dyDescent="0.25">
      <c r="A646" s="6">
        <v>1</v>
      </c>
    </row>
    <row r="647" spans="1:1" x14ac:dyDescent="0.25">
      <c r="A647" s="6">
        <v>1</v>
      </c>
    </row>
    <row r="648" spans="1:1" x14ac:dyDescent="0.25">
      <c r="A648" s="6">
        <v>1</v>
      </c>
    </row>
    <row r="649" spans="1:1" x14ac:dyDescent="0.25">
      <c r="A649" s="6">
        <v>1</v>
      </c>
    </row>
    <row r="650" spans="1:1" x14ac:dyDescent="0.25">
      <c r="A650" s="6">
        <v>1</v>
      </c>
    </row>
    <row r="651" spans="1:1" x14ac:dyDescent="0.25">
      <c r="A651" s="6">
        <v>1</v>
      </c>
    </row>
    <row r="652" spans="1:1" x14ac:dyDescent="0.25">
      <c r="A652" s="6">
        <v>1</v>
      </c>
    </row>
    <row r="653" spans="1:1" x14ac:dyDescent="0.25">
      <c r="A653" s="6">
        <v>1</v>
      </c>
    </row>
    <row r="654" spans="1:1" x14ac:dyDescent="0.25">
      <c r="A654" s="6">
        <v>1</v>
      </c>
    </row>
    <row r="655" spans="1:1" x14ac:dyDescent="0.25">
      <c r="A655" s="6">
        <v>1</v>
      </c>
    </row>
    <row r="656" spans="1:1" x14ac:dyDescent="0.25">
      <c r="A656" s="6">
        <v>1</v>
      </c>
    </row>
    <row r="657" spans="1:1" x14ac:dyDescent="0.25">
      <c r="A657" s="6">
        <v>1</v>
      </c>
    </row>
    <row r="658" spans="1:1" x14ac:dyDescent="0.25">
      <c r="A658" s="6">
        <v>1</v>
      </c>
    </row>
    <row r="659" spans="1:1" x14ac:dyDescent="0.25">
      <c r="A659" s="6">
        <v>1</v>
      </c>
    </row>
    <row r="660" spans="1:1" x14ac:dyDescent="0.25">
      <c r="A660" s="6">
        <v>1</v>
      </c>
    </row>
    <row r="661" spans="1:1" x14ac:dyDescent="0.25">
      <c r="A661" s="6">
        <v>1</v>
      </c>
    </row>
    <row r="662" spans="1:1" x14ac:dyDescent="0.25">
      <c r="A662" s="6">
        <v>1</v>
      </c>
    </row>
    <row r="663" spans="1:1" x14ac:dyDescent="0.25">
      <c r="A663" s="6">
        <v>1</v>
      </c>
    </row>
    <row r="664" spans="1:1" x14ac:dyDescent="0.25">
      <c r="A664" s="6">
        <v>1</v>
      </c>
    </row>
    <row r="665" spans="1:1" x14ac:dyDescent="0.25">
      <c r="A665" s="6">
        <v>1</v>
      </c>
    </row>
    <row r="666" spans="1:1" x14ac:dyDescent="0.25">
      <c r="A666" s="6">
        <v>1</v>
      </c>
    </row>
    <row r="667" spans="1:1" x14ac:dyDescent="0.25">
      <c r="A667" s="6">
        <v>1</v>
      </c>
    </row>
    <row r="668" spans="1:1" x14ac:dyDescent="0.25">
      <c r="A668" s="6">
        <v>1</v>
      </c>
    </row>
    <row r="669" spans="1:1" x14ac:dyDescent="0.25">
      <c r="A669" s="6">
        <v>1</v>
      </c>
    </row>
    <row r="670" spans="1:1" x14ac:dyDescent="0.25">
      <c r="A670" s="6">
        <v>1</v>
      </c>
    </row>
    <row r="671" spans="1:1" x14ac:dyDescent="0.25">
      <c r="A671" s="6">
        <v>1</v>
      </c>
    </row>
    <row r="672" spans="1:1" x14ac:dyDescent="0.25">
      <c r="A672" s="6">
        <v>1</v>
      </c>
    </row>
    <row r="673" spans="1:1" x14ac:dyDescent="0.25">
      <c r="A673" s="6">
        <v>1</v>
      </c>
    </row>
    <row r="674" spans="1:1" x14ac:dyDescent="0.25">
      <c r="A674" s="6">
        <v>1</v>
      </c>
    </row>
    <row r="675" spans="1:1" x14ac:dyDescent="0.25">
      <c r="A675" s="6">
        <v>1</v>
      </c>
    </row>
    <row r="676" spans="1:1" x14ac:dyDescent="0.25">
      <c r="A676" s="6">
        <v>1</v>
      </c>
    </row>
    <row r="677" spans="1:1" x14ac:dyDescent="0.25">
      <c r="A677" s="6">
        <v>1</v>
      </c>
    </row>
    <row r="678" spans="1:1" x14ac:dyDescent="0.25">
      <c r="A678" s="6">
        <v>1</v>
      </c>
    </row>
    <row r="679" spans="1:1" x14ac:dyDescent="0.25">
      <c r="A679" s="6">
        <v>1</v>
      </c>
    </row>
    <row r="680" spans="1:1" x14ac:dyDescent="0.25">
      <c r="A680" s="6">
        <v>1</v>
      </c>
    </row>
    <row r="681" spans="1:1" x14ac:dyDescent="0.25">
      <c r="A681" s="6">
        <v>1</v>
      </c>
    </row>
    <row r="682" spans="1:1" x14ac:dyDescent="0.25">
      <c r="A682" s="6">
        <v>1</v>
      </c>
    </row>
    <row r="683" spans="1:1" x14ac:dyDescent="0.25">
      <c r="A683" s="6">
        <v>1</v>
      </c>
    </row>
    <row r="684" spans="1:1" x14ac:dyDescent="0.25">
      <c r="A684" s="6">
        <v>1</v>
      </c>
    </row>
    <row r="685" spans="1:1" x14ac:dyDescent="0.25">
      <c r="A685" s="6">
        <v>1</v>
      </c>
    </row>
    <row r="686" spans="1:1" x14ac:dyDescent="0.25">
      <c r="A686" s="6">
        <v>1</v>
      </c>
    </row>
    <row r="687" spans="1:1" x14ac:dyDescent="0.25">
      <c r="A687" s="6">
        <v>1</v>
      </c>
    </row>
    <row r="688" spans="1:1" x14ac:dyDescent="0.25">
      <c r="A688" s="6">
        <v>1</v>
      </c>
    </row>
    <row r="689" spans="1:1" x14ac:dyDescent="0.25">
      <c r="A689" s="6">
        <v>1</v>
      </c>
    </row>
    <row r="690" spans="1:1" x14ac:dyDescent="0.25">
      <c r="A690" s="6">
        <v>1</v>
      </c>
    </row>
    <row r="691" spans="1:1" x14ac:dyDescent="0.25">
      <c r="A691" s="6">
        <v>1</v>
      </c>
    </row>
    <row r="692" spans="1:1" x14ac:dyDescent="0.25">
      <c r="A692" s="6">
        <v>1</v>
      </c>
    </row>
    <row r="693" spans="1:1" x14ac:dyDescent="0.25">
      <c r="A693" s="6">
        <v>1</v>
      </c>
    </row>
    <row r="694" spans="1:1" x14ac:dyDescent="0.25">
      <c r="A694" s="6">
        <v>1</v>
      </c>
    </row>
    <row r="695" spans="1:1" x14ac:dyDescent="0.25">
      <c r="A695" s="6">
        <v>1</v>
      </c>
    </row>
    <row r="696" spans="1:1" x14ac:dyDescent="0.25">
      <c r="A696" s="6">
        <v>1</v>
      </c>
    </row>
    <row r="697" spans="1:1" x14ac:dyDescent="0.25">
      <c r="A697" s="6">
        <v>1</v>
      </c>
    </row>
    <row r="698" spans="1:1" x14ac:dyDescent="0.25">
      <c r="A698" s="6">
        <v>1</v>
      </c>
    </row>
    <row r="699" spans="1:1" x14ac:dyDescent="0.25">
      <c r="A699" s="6">
        <v>1</v>
      </c>
    </row>
    <row r="700" spans="1:1" x14ac:dyDescent="0.25">
      <c r="A700" s="6">
        <v>1</v>
      </c>
    </row>
    <row r="701" spans="1:1" x14ac:dyDescent="0.25">
      <c r="A701" s="6">
        <v>1</v>
      </c>
    </row>
    <row r="702" spans="1:1" x14ac:dyDescent="0.25">
      <c r="A702" s="6">
        <v>1</v>
      </c>
    </row>
    <row r="703" spans="1:1" x14ac:dyDescent="0.25">
      <c r="A703" s="6">
        <v>1</v>
      </c>
    </row>
    <row r="704" spans="1:1" x14ac:dyDescent="0.25">
      <c r="A704" s="6">
        <v>1</v>
      </c>
    </row>
    <row r="705" spans="1:1" x14ac:dyDescent="0.25">
      <c r="A705" s="6">
        <v>1</v>
      </c>
    </row>
    <row r="706" spans="1:1" x14ac:dyDescent="0.25">
      <c r="A706" s="6">
        <v>1</v>
      </c>
    </row>
    <row r="707" spans="1:1" x14ac:dyDescent="0.25">
      <c r="A707" s="6">
        <v>1</v>
      </c>
    </row>
    <row r="708" spans="1:1" x14ac:dyDescent="0.25">
      <c r="A708" s="6">
        <v>1</v>
      </c>
    </row>
    <row r="709" spans="1:1" x14ac:dyDescent="0.25">
      <c r="A709" s="6">
        <v>1</v>
      </c>
    </row>
    <row r="710" spans="1:1" x14ac:dyDescent="0.25">
      <c r="A710" s="6">
        <v>1</v>
      </c>
    </row>
    <row r="711" spans="1:1" x14ac:dyDescent="0.25">
      <c r="A711" s="6">
        <v>1</v>
      </c>
    </row>
    <row r="712" spans="1:1" x14ac:dyDescent="0.25">
      <c r="A712" s="6">
        <v>1</v>
      </c>
    </row>
    <row r="713" spans="1:1" x14ac:dyDescent="0.25">
      <c r="A713" s="6">
        <v>1</v>
      </c>
    </row>
    <row r="714" spans="1:1" x14ac:dyDescent="0.25">
      <c r="A714" s="6">
        <v>1</v>
      </c>
    </row>
    <row r="715" spans="1:1" x14ac:dyDescent="0.25">
      <c r="A715" s="6">
        <v>1</v>
      </c>
    </row>
    <row r="716" spans="1:1" x14ac:dyDescent="0.25">
      <c r="A716" s="6">
        <v>1</v>
      </c>
    </row>
    <row r="717" spans="1:1" x14ac:dyDescent="0.25">
      <c r="A717" s="6">
        <v>1</v>
      </c>
    </row>
    <row r="718" spans="1:1" x14ac:dyDescent="0.25">
      <c r="A718" s="6">
        <v>1</v>
      </c>
    </row>
    <row r="719" spans="1:1" x14ac:dyDescent="0.25">
      <c r="A719" s="6">
        <v>1</v>
      </c>
    </row>
    <row r="720" spans="1:1" x14ac:dyDescent="0.25">
      <c r="A720" s="6">
        <v>1</v>
      </c>
    </row>
    <row r="721" spans="1:1" x14ac:dyDescent="0.25">
      <c r="A721" s="6">
        <v>1</v>
      </c>
    </row>
    <row r="722" spans="1:1" x14ac:dyDescent="0.25">
      <c r="A722" s="6">
        <v>1</v>
      </c>
    </row>
    <row r="723" spans="1:1" x14ac:dyDescent="0.25">
      <c r="A723" s="6">
        <v>1</v>
      </c>
    </row>
    <row r="724" spans="1:1" x14ac:dyDescent="0.25">
      <c r="A724" s="6">
        <v>1</v>
      </c>
    </row>
    <row r="725" spans="1:1" x14ac:dyDescent="0.25">
      <c r="A725" s="6">
        <v>1</v>
      </c>
    </row>
    <row r="726" spans="1:1" x14ac:dyDescent="0.25">
      <c r="A726" s="6">
        <v>1</v>
      </c>
    </row>
    <row r="727" spans="1:1" x14ac:dyDescent="0.25">
      <c r="A727" s="6">
        <v>1</v>
      </c>
    </row>
    <row r="728" spans="1:1" x14ac:dyDescent="0.25">
      <c r="A728" s="6">
        <v>1</v>
      </c>
    </row>
    <row r="729" spans="1:1" x14ac:dyDescent="0.25">
      <c r="A729" s="6">
        <v>1</v>
      </c>
    </row>
    <row r="730" spans="1:1" x14ac:dyDescent="0.25">
      <c r="A730" s="6">
        <v>1</v>
      </c>
    </row>
    <row r="731" spans="1:1" x14ac:dyDescent="0.25">
      <c r="A731" s="6">
        <v>1</v>
      </c>
    </row>
    <row r="732" spans="1:1" x14ac:dyDescent="0.25">
      <c r="A732" s="6">
        <v>1</v>
      </c>
    </row>
    <row r="733" spans="1:1" x14ac:dyDescent="0.25">
      <c r="A733" s="6">
        <v>1</v>
      </c>
    </row>
    <row r="734" spans="1:1" x14ac:dyDescent="0.25">
      <c r="A734" s="6">
        <v>1</v>
      </c>
    </row>
    <row r="735" spans="1:1" x14ac:dyDescent="0.25">
      <c r="A735" s="6">
        <v>1</v>
      </c>
    </row>
    <row r="736" spans="1:1" x14ac:dyDescent="0.25">
      <c r="A736" s="6">
        <v>1</v>
      </c>
    </row>
    <row r="737" spans="1:1" x14ac:dyDescent="0.25">
      <c r="A737" s="6">
        <v>1</v>
      </c>
    </row>
    <row r="738" spans="1:1" x14ac:dyDescent="0.25">
      <c r="A738" s="6">
        <v>1</v>
      </c>
    </row>
    <row r="739" spans="1:1" x14ac:dyDescent="0.25">
      <c r="A739" s="6">
        <v>1</v>
      </c>
    </row>
    <row r="740" spans="1:1" x14ac:dyDescent="0.25">
      <c r="A740" s="6">
        <v>1</v>
      </c>
    </row>
    <row r="741" spans="1:1" x14ac:dyDescent="0.25">
      <c r="A741" s="6">
        <v>1</v>
      </c>
    </row>
    <row r="742" spans="1:1" x14ac:dyDescent="0.25">
      <c r="A742" s="6">
        <v>1</v>
      </c>
    </row>
    <row r="743" spans="1:1" x14ac:dyDescent="0.25">
      <c r="A743" s="6">
        <v>1</v>
      </c>
    </row>
    <row r="744" spans="1:1" x14ac:dyDescent="0.25">
      <c r="A744" s="6">
        <v>1</v>
      </c>
    </row>
    <row r="745" spans="1:1" x14ac:dyDescent="0.25">
      <c r="A745" s="6">
        <v>1</v>
      </c>
    </row>
    <row r="746" spans="1:1" x14ac:dyDescent="0.25">
      <c r="A746" s="6">
        <v>1</v>
      </c>
    </row>
    <row r="747" spans="1:1" x14ac:dyDescent="0.25">
      <c r="A747" s="6">
        <v>1</v>
      </c>
    </row>
    <row r="748" spans="1:1" x14ac:dyDescent="0.25">
      <c r="A748" s="6">
        <v>1</v>
      </c>
    </row>
    <row r="749" spans="1:1" x14ac:dyDescent="0.25">
      <c r="A749" s="6">
        <v>1</v>
      </c>
    </row>
    <row r="750" spans="1:1" x14ac:dyDescent="0.25">
      <c r="A750" s="6">
        <v>1</v>
      </c>
    </row>
    <row r="751" spans="1:1" x14ac:dyDescent="0.25">
      <c r="A751" s="6">
        <v>1</v>
      </c>
    </row>
    <row r="752" spans="1:1" x14ac:dyDescent="0.25">
      <c r="A752" s="6">
        <v>1</v>
      </c>
    </row>
    <row r="753" spans="1:1" x14ac:dyDescent="0.25">
      <c r="A753" s="6">
        <v>1</v>
      </c>
    </row>
    <row r="754" spans="1:1" x14ac:dyDescent="0.25">
      <c r="A754" s="6">
        <v>1</v>
      </c>
    </row>
    <row r="755" spans="1:1" x14ac:dyDescent="0.25">
      <c r="A755" s="6">
        <v>1</v>
      </c>
    </row>
    <row r="756" spans="1:1" x14ac:dyDescent="0.25">
      <c r="A756" s="6">
        <v>1</v>
      </c>
    </row>
    <row r="757" spans="1:1" x14ac:dyDescent="0.25">
      <c r="A757" s="6">
        <v>1</v>
      </c>
    </row>
    <row r="758" spans="1:1" x14ac:dyDescent="0.25">
      <c r="A758" s="6">
        <v>1</v>
      </c>
    </row>
    <row r="759" spans="1:1" x14ac:dyDescent="0.25">
      <c r="A759" s="6">
        <v>1</v>
      </c>
    </row>
    <row r="760" spans="1:1" x14ac:dyDescent="0.25">
      <c r="A760" s="6">
        <v>1</v>
      </c>
    </row>
    <row r="761" spans="1:1" x14ac:dyDescent="0.25">
      <c r="A761" s="6">
        <v>1</v>
      </c>
    </row>
    <row r="762" spans="1:1" x14ac:dyDescent="0.25">
      <c r="A762" s="6">
        <v>1</v>
      </c>
    </row>
    <row r="763" spans="1:1" x14ac:dyDescent="0.25">
      <c r="A763" s="6">
        <v>1</v>
      </c>
    </row>
    <row r="764" spans="1:1" x14ac:dyDescent="0.25">
      <c r="A764" s="6">
        <v>1</v>
      </c>
    </row>
    <row r="765" spans="1:1" x14ac:dyDescent="0.25">
      <c r="A765" s="6">
        <v>1</v>
      </c>
    </row>
    <row r="766" spans="1:1" x14ac:dyDescent="0.25">
      <c r="A766" s="6">
        <v>1</v>
      </c>
    </row>
    <row r="767" spans="1:1" x14ac:dyDescent="0.25">
      <c r="A767" s="6">
        <v>1</v>
      </c>
    </row>
    <row r="768" spans="1:1" x14ac:dyDescent="0.25">
      <c r="A768" s="6">
        <v>1</v>
      </c>
    </row>
    <row r="769" spans="1:1" x14ac:dyDescent="0.25">
      <c r="A769" s="6">
        <v>1</v>
      </c>
    </row>
    <row r="770" spans="1:1" x14ac:dyDescent="0.25">
      <c r="A770" s="6">
        <v>1</v>
      </c>
    </row>
    <row r="771" spans="1:1" x14ac:dyDescent="0.25">
      <c r="A771" s="6">
        <v>1</v>
      </c>
    </row>
    <row r="772" spans="1:1" x14ac:dyDescent="0.25">
      <c r="A772" s="6">
        <v>1</v>
      </c>
    </row>
    <row r="773" spans="1:1" x14ac:dyDescent="0.25">
      <c r="A773" s="6">
        <v>1</v>
      </c>
    </row>
    <row r="774" spans="1:1" x14ac:dyDescent="0.25">
      <c r="A774" s="6">
        <v>1</v>
      </c>
    </row>
    <row r="775" spans="1:1" x14ac:dyDescent="0.25">
      <c r="A775" s="6">
        <v>1</v>
      </c>
    </row>
    <row r="776" spans="1:1" x14ac:dyDescent="0.25">
      <c r="A776" s="6">
        <v>1</v>
      </c>
    </row>
    <row r="777" spans="1:1" x14ac:dyDescent="0.25">
      <c r="A777" s="6">
        <v>1</v>
      </c>
    </row>
    <row r="778" spans="1:1" x14ac:dyDescent="0.25">
      <c r="A778" s="6">
        <v>1</v>
      </c>
    </row>
    <row r="779" spans="1:1" x14ac:dyDescent="0.25">
      <c r="A779" s="6">
        <v>1</v>
      </c>
    </row>
    <row r="780" spans="1:1" x14ac:dyDescent="0.25">
      <c r="A780" s="6">
        <v>1</v>
      </c>
    </row>
    <row r="781" spans="1:1" x14ac:dyDescent="0.25">
      <c r="A781" s="6">
        <v>1</v>
      </c>
    </row>
    <row r="782" spans="1:1" x14ac:dyDescent="0.25">
      <c r="A782" s="6">
        <v>1</v>
      </c>
    </row>
    <row r="783" spans="1:1" x14ac:dyDescent="0.25">
      <c r="A783" s="6">
        <v>1</v>
      </c>
    </row>
    <row r="784" spans="1:1" x14ac:dyDescent="0.25">
      <c r="A784" s="6">
        <v>1</v>
      </c>
    </row>
    <row r="785" spans="1:1" x14ac:dyDescent="0.25">
      <c r="A785" s="6">
        <v>1</v>
      </c>
    </row>
    <row r="786" spans="1:1" x14ac:dyDescent="0.25">
      <c r="A786" s="6">
        <v>1</v>
      </c>
    </row>
    <row r="787" spans="1:1" x14ac:dyDescent="0.25">
      <c r="A787" s="6">
        <v>1</v>
      </c>
    </row>
    <row r="788" spans="1:1" x14ac:dyDescent="0.25">
      <c r="A788" s="6">
        <v>1</v>
      </c>
    </row>
    <row r="789" spans="1:1" x14ac:dyDescent="0.25">
      <c r="A789" s="6">
        <v>1</v>
      </c>
    </row>
    <row r="790" spans="1:1" x14ac:dyDescent="0.25">
      <c r="A790" s="6">
        <v>1</v>
      </c>
    </row>
    <row r="791" spans="1:1" x14ac:dyDescent="0.25">
      <c r="A791" s="6">
        <v>1</v>
      </c>
    </row>
    <row r="792" spans="1:1" x14ac:dyDescent="0.25">
      <c r="A792" s="6">
        <v>1</v>
      </c>
    </row>
    <row r="793" spans="1:1" x14ac:dyDescent="0.25">
      <c r="A793" s="6">
        <v>1</v>
      </c>
    </row>
    <row r="794" spans="1:1" x14ac:dyDescent="0.25">
      <c r="A794" s="6">
        <v>1</v>
      </c>
    </row>
    <row r="795" spans="1:1" x14ac:dyDescent="0.25">
      <c r="A795" s="6">
        <v>1</v>
      </c>
    </row>
    <row r="796" spans="1:1" x14ac:dyDescent="0.25">
      <c r="A796" s="6">
        <v>1</v>
      </c>
    </row>
    <row r="797" spans="1:1" x14ac:dyDescent="0.25">
      <c r="A797" s="6">
        <v>1</v>
      </c>
    </row>
    <row r="798" spans="1:1" x14ac:dyDescent="0.25">
      <c r="A798" s="6">
        <v>1</v>
      </c>
    </row>
    <row r="799" spans="1:1" x14ac:dyDescent="0.25">
      <c r="A799" s="6">
        <v>1</v>
      </c>
    </row>
    <row r="800" spans="1:1" x14ac:dyDescent="0.25">
      <c r="A800" s="6">
        <v>1</v>
      </c>
    </row>
    <row r="801" spans="1:1" x14ac:dyDescent="0.25">
      <c r="A801" s="6">
        <v>1</v>
      </c>
    </row>
    <row r="802" spans="1:1" x14ac:dyDescent="0.25">
      <c r="A802" s="6">
        <v>1</v>
      </c>
    </row>
    <row r="803" spans="1:1" x14ac:dyDescent="0.25">
      <c r="A803" s="6">
        <v>1</v>
      </c>
    </row>
    <row r="804" spans="1:1" x14ac:dyDescent="0.25">
      <c r="A804" s="6">
        <v>1</v>
      </c>
    </row>
    <row r="805" spans="1:1" x14ac:dyDescent="0.25">
      <c r="A805" s="6">
        <v>1</v>
      </c>
    </row>
    <row r="806" spans="1:1" x14ac:dyDescent="0.25">
      <c r="A806" s="6">
        <v>1</v>
      </c>
    </row>
    <row r="807" spans="1:1" x14ac:dyDescent="0.25">
      <c r="A807" s="6">
        <v>1</v>
      </c>
    </row>
    <row r="808" spans="1:1" x14ac:dyDescent="0.25">
      <c r="A808" s="6">
        <v>1</v>
      </c>
    </row>
    <row r="809" spans="1:1" x14ac:dyDescent="0.25">
      <c r="A809" s="6">
        <v>1</v>
      </c>
    </row>
    <row r="810" spans="1:1" x14ac:dyDescent="0.25">
      <c r="A810" s="6">
        <v>1</v>
      </c>
    </row>
    <row r="811" spans="1:1" x14ac:dyDescent="0.25">
      <c r="A811" s="6">
        <v>1</v>
      </c>
    </row>
    <row r="812" spans="1:1" x14ac:dyDescent="0.25">
      <c r="A812" s="6">
        <v>1</v>
      </c>
    </row>
    <row r="813" spans="1:1" x14ac:dyDescent="0.25">
      <c r="A813" s="6">
        <v>1</v>
      </c>
    </row>
    <row r="814" spans="1:1" x14ac:dyDescent="0.25">
      <c r="A814" s="6">
        <v>1</v>
      </c>
    </row>
    <row r="815" spans="1:1" x14ac:dyDescent="0.25">
      <c r="A815" s="6">
        <v>1</v>
      </c>
    </row>
    <row r="816" spans="1:1" x14ac:dyDescent="0.25">
      <c r="A816" s="6">
        <v>1</v>
      </c>
    </row>
    <row r="817" spans="1:1" x14ac:dyDescent="0.25">
      <c r="A817" s="6">
        <v>1</v>
      </c>
    </row>
    <row r="818" spans="1:1" x14ac:dyDescent="0.25">
      <c r="A818" s="6">
        <v>1</v>
      </c>
    </row>
    <row r="819" spans="1:1" x14ac:dyDescent="0.25">
      <c r="A819" s="6">
        <v>1</v>
      </c>
    </row>
    <row r="820" spans="1:1" x14ac:dyDescent="0.25">
      <c r="A820" s="6">
        <v>1</v>
      </c>
    </row>
    <row r="821" spans="1:1" x14ac:dyDescent="0.25">
      <c r="A821" s="6">
        <v>1</v>
      </c>
    </row>
    <row r="822" spans="1:1" x14ac:dyDescent="0.25">
      <c r="A822" s="6">
        <v>1</v>
      </c>
    </row>
    <row r="823" spans="1:1" x14ac:dyDescent="0.25">
      <c r="A823" s="6">
        <v>1</v>
      </c>
    </row>
    <row r="824" spans="1:1" x14ac:dyDescent="0.25">
      <c r="A824" s="6">
        <v>1</v>
      </c>
    </row>
    <row r="825" spans="1:1" x14ac:dyDescent="0.25">
      <c r="A825" s="6">
        <v>1</v>
      </c>
    </row>
    <row r="826" spans="1:1" x14ac:dyDescent="0.25">
      <c r="A826" s="6">
        <v>1</v>
      </c>
    </row>
    <row r="827" spans="1:1" x14ac:dyDescent="0.25">
      <c r="A827" s="6">
        <v>1</v>
      </c>
    </row>
    <row r="828" spans="1:1" x14ac:dyDescent="0.25">
      <c r="A828" s="6">
        <v>1</v>
      </c>
    </row>
    <row r="829" spans="1:1" x14ac:dyDescent="0.25">
      <c r="A829" s="6">
        <v>1</v>
      </c>
    </row>
    <row r="830" spans="1:1" x14ac:dyDescent="0.25">
      <c r="A830" s="6">
        <v>1</v>
      </c>
    </row>
    <row r="831" spans="1:1" x14ac:dyDescent="0.25">
      <c r="A831" s="6">
        <v>1</v>
      </c>
    </row>
    <row r="832" spans="1:1" x14ac:dyDescent="0.25">
      <c r="A832" s="6">
        <v>1</v>
      </c>
    </row>
    <row r="833" spans="1:1" x14ac:dyDescent="0.25">
      <c r="A833" s="6">
        <v>1</v>
      </c>
    </row>
    <row r="834" spans="1:1" x14ac:dyDescent="0.25">
      <c r="A834" s="6">
        <v>1</v>
      </c>
    </row>
    <row r="835" spans="1:1" x14ac:dyDescent="0.25">
      <c r="A835" s="6">
        <v>1</v>
      </c>
    </row>
    <row r="836" spans="1:1" x14ac:dyDescent="0.25">
      <c r="A836" s="6">
        <v>1</v>
      </c>
    </row>
    <row r="837" spans="1:1" x14ac:dyDescent="0.25">
      <c r="A837" s="6">
        <v>1</v>
      </c>
    </row>
    <row r="838" spans="1:1" x14ac:dyDescent="0.25">
      <c r="A838" s="6">
        <v>1</v>
      </c>
    </row>
    <row r="839" spans="1:1" x14ac:dyDescent="0.25">
      <c r="A839" s="6">
        <v>1</v>
      </c>
    </row>
    <row r="840" spans="1:1" x14ac:dyDescent="0.25">
      <c r="A840" s="6">
        <v>1</v>
      </c>
    </row>
    <row r="841" spans="1:1" x14ac:dyDescent="0.25">
      <c r="A841" s="6">
        <v>1</v>
      </c>
    </row>
    <row r="842" spans="1:1" x14ac:dyDescent="0.25">
      <c r="A842" s="6">
        <v>1</v>
      </c>
    </row>
    <row r="843" spans="1:1" x14ac:dyDescent="0.25">
      <c r="A843" s="6">
        <v>1</v>
      </c>
    </row>
    <row r="844" spans="1:1" x14ac:dyDescent="0.25">
      <c r="A844" s="6">
        <v>1</v>
      </c>
    </row>
    <row r="845" spans="1:1" x14ac:dyDescent="0.25">
      <c r="A845" s="6">
        <v>1</v>
      </c>
    </row>
    <row r="846" spans="1:1" x14ac:dyDescent="0.25">
      <c r="A846" s="6">
        <v>1</v>
      </c>
    </row>
    <row r="847" spans="1:1" x14ac:dyDescent="0.25">
      <c r="A847" s="6">
        <v>1</v>
      </c>
    </row>
    <row r="848" spans="1:1" x14ac:dyDescent="0.25">
      <c r="A848" s="6">
        <v>1</v>
      </c>
    </row>
    <row r="849" spans="1:1" x14ac:dyDescent="0.25">
      <c r="A849" s="6">
        <v>1</v>
      </c>
    </row>
    <row r="850" spans="1:1" x14ac:dyDescent="0.25">
      <c r="A850" s="6">
        <v>1</v>
      </c>
    </row>
    <row r="851" spans="1:1" x14ac:dyDescent="0.25">
      <c r="A851" s="6">
        <v>1</v>
      </c>
    </row>
    <row r="852" spans="1:1" x14ac:dyDescent="0.25">
      <c r="A852" s="6">
        <v>1</v>
      </c>
    </row>
    <row r="853" spans="1:1" x14ac:dyDescent="0.25">
      <c r="A853" s="6">
        <v>1</v>
      </c>
    </row>
    <row r="854" spans="1:1" x14ac:dyDescent="0.25">
      <c r="A854" s="6">
        <v>1</v>
      </c>
    </row>
    <row r="855" spans="1:1" x14ac:dyDescent="0.25">
      <c r="A855" s="6">
        <v>1</v>
      </c>
    </row>
    <row r="856" spans="1:1" x14ac:dyDescent="0.25">
      <c r="A856" s="6">
        <v>1</v>
      </c>
    </row>
    <row r="857" spans="1:1" x14ac:dyDescent="0.25">
      <c r="A857" s="6">
        <v>1</v>
      </c>
    </row>
    <row r="858" spans="1:1" x14ac:dyDescent="0.25">
      <c r="A858" s="6">
        <v>1</v>
      </c>
    </row>
    <row r="859" spans="1:1" x14ac:dyDescent="0.25">
      <c r="A859" s="6">
        <v>1</v>
      </c>
    </row>
    <row r="860" spans="1:1" x14ac:dyDescent="0.25">
      <c r="A860" s="6">
        <v>1</v>
      </c>
    </row>
    <row r="861" spans="1:1" x14ac:dyDescent="0.25">
      <c r="A861" s="6">
        <v>1</v>
      </c>
    </row>
    <row r="862" spans="1:1" x14ac:dyDescent="0.25">
      <c r="A862" s="6">
        <v>1</v>
      </c>
    </row>
    <row r="863" spans="1:1" x14ac:dyDescent="0.25">
      <c r="A863" s="6">
        <v>1</v>
      </c>
    </row>
    <row r="864" spans="1:1" x14ac:dyDescent="0.25">
      <c r="A864" s="6">
        <v>1</v>
      </c>
    </row>
    <row r="865" spans="1:1" x14ac:dyDescent="0.25">
      <c r="A865" s="6">
        <v>1</v>
      </c>
    </row>
    <row r="866" spans="1:1" x14ac:dyDescent="0.25">
      <c r="A866" s="6">
        <v>1</v>
      </c>
    </row>
    <row r="867" spans="1:1" x14ac:dyDescent="0.25">
      <c r="A867" s="6">
        <v>1</v>
      </c>
    </row>
    <row r="868" spans="1:1" x14ac:dyDescent="0.25">
      <c r="A868" s="6">
        <v>1</v>
      </c>
    </row>
    <row r="869" spans="1:1" x14ac:dyDescent="0.25">
      <c r="A869" s="6">
        <v>1</v>
      </c>
    </row>
    <row r="870" spans="1:1" x14ac:dyDescent="0.25">
      <c r="A870" s="6">
        <v>1</v>
      </c>
    </row>
    <row r="871" spans="1:1" x14ac:dyDescent="0.25">
      <c r="A871" s="6">
        <v>1</v>
      </c>
    </row>
    <row r="872" spans="1:1" x14ac:dyDescent="0.25">
      <c r="A872" s="6">
        <v>1</v>
      </c>
    </row>
    <row r="873" spans="1:1" x14ac:dyDescent="0.25">
      <c r="A873" s="6">
        <v>1</v>
      </c>
    </row>
    <row r="874" spans="1:1" x14ac:dyDescent="0.25">
      <c r="A874" s="6">
        <v>1</v>
      </c>
    </row>
    <row r="875" spans="1:1" x14ac:dyDescent="0.25">
      <c r="A875" s="6">
        <v>1</v>
      </c>
    </row>
    <row r="876" spans="1:1" x14ac:dyDescent="0.25">
      <c r="A876" s="6">
        <v>1</v>
      </c>
    </row>
    <row r="877" spans="1:1" x14ac:dyDescent="0.25">
      <c r="A877" s="6">
        <v>1</v>
      </c>
    </row>
    <row r="878" spans="1:1" x14ac:dyDescent="0.25">
      <c r="A878" s="6">
        <v>1</v>
      </c>
    </row>
    <row r="879" spans="1:1" x14ac:dyDescent="0.25">
      <c r="A879" s="6">
        <v>1</v>
      </c>
    </row>
    <row r="880" spans="1:1" x14ac:dyDescent="0.25">
      <c r="A880" s="6">
        <v>1</v>
      </c>
    </row>
    <row r="881" spans="1:1" x14ac:dyDescent="0.25">
      <c r="A881" s="6">
        <v>1</v>
      </c>
    </row>
    <row r="882" spans="1:1" x14ac:dyDescent="0.25">
      <c r="A882" s="6">
        <v>1</v>
      </c>
    </row>
    <row r="883" spans="1:1" x14ac:dyDescent="0.25">
      <c r="A883" s="6">
        <v>1</v>
      </c>
    </row>
    <row r="884" spans="1:1" x14ac:dyDescent="0.25">
      <c r="A884" s="6">
        <v>1</v>
      </c>
    </row>
    <row r="885" spans="1:1" x14ac:dyDescent="0.25">
      <c r="A885" s="6">
        <v>1</v>
      </c>
    </row>
    <row r="886" spans="1:1" x14ac:dyDescent="0.25">
      <c r="A886" s="6">
        <v>1</v>
      </c>
    </row>
    <row r="887" spans="1:1" x14ac:dyDescent="0.25">
      <c r="A887" s="6">
        <v>1</v>
      </c>
    </row>
    <row r="888" spans="1:1" x14ac:dyDescent="0.25">
      <c r="A888" s="6">
        <v>1</v>
      </c>
    </row>
    <row r="889" spans="1:1" x14ac:dyDescent="0.25">
      <c r="A889" s="6">
        <v>1</v>
      </c>
    </row>
    <row r="890" spans="1:1" x14ac:dyDescent="0.25">
      <c r="A890" s="6">
        <v>1</v>
      </c>
    </row>
    <row r="891" spans="1:1" x14ac:dyDescent="0.25">
      <c r="A891" s="6">
        <v>1</v>
      </c>
    </row>
    <row r="892" spans="1:1" x14ac:dyDescent="0.25">
      <c r="A892" s="6">
        <v>1</v>
      </c>
    </row>
    <row r="893" spans="1:1" x14ac:dyDescent="0.25">
      <c r="A893" s="6">
        <v>1</v>
      </c>
    </row>
    <row r="894" spans="1:1" x14ac:dyDescent="0.25">
      <c r="A894" s="6">
        <v>1</v>
      </c>
    </row>
    <row r="895" spans="1:1" x14ac:dyDescent="0.25">
      <c r="A895" s="6">
        <v>1</v>
      </c>
    </row>
    <row r="896" spans="1:1" x14ac:dyDescent="0.25">
      <c r="A896" s="6">
        <v>1</v>
      </c>
    </row>
    <row r="897" spans="1:1" x14ac:dyDescent="0.25">
      <c r="A897" s="6">
        <v>1</v>
      </c>
    </row>
    <row r="898" spans="1:1" x14ac:dyDescent="0.25">
      <c r="A898" s="6">
        <v>1</v>
      </c>
    </row>
    <row r="899" spans="1:1" x14ac:dyDescent="0.25">
      <c r="A899" s="6">
        <v>1</v>
      </c>
    </row>
    <row r="900" spans="1:1" x14ac:dyDescent="0.25">
      <c r="A900" s="6">
        <v>1</v>
      </c>
    </row>
    <row r="901" spans="1:1" x14ac:dyDescent="0.25">
      <c r="A901" s="6">
        <v>1</v>
      </c>
    </row>
    <row r="902" spans="1:1" x14ac:dyDescent="0.25">
      <c r="A902" s="6">
        <v>1</v>
      </c>
    </row>
    <row r="903" spans="1:1" x14ac:dyDescent="0.25">
      <c r="A903" s="6">
        <v>1</v>
      </c>
    </row>
    <row r="904" spans="1:1" x14ac:dyDescent="0.25">
      <c r="A904" s="6">
        <v>1</v>
      </c>
    </row>
    <row r="905" spans="1:1" x14ac:dyDescent="0.25">
      <c r="A905" s="6">
        <v>1</v>
      </c>
    </row>
    <row r="906" spans="1:1" x14ac:dyDescent="0.25">
      <c r="A906" s="6">
        <v>1</v>
      </c>
    </row>
    <row r="907" spans="1:1" x14ac:dyDescent="0.25">
      <c r="A907" s="6">
        <v>1</v>
      </c>
    </row>
    <row r="908" spans="1:1" x14ac:dyDescent="0.25">
      <c r="A908" s="6">
        <v>1</v>
      </c>
    </row>
    <row r="909" spans="1:1" x14ac:dyDescent="0.25">
      <c r="A909" s="6">
        <v>1</v>
      </c>
    </row>
    <row r="910" spans="1:1" x14ac:dyDescent="0.25">
      <c r="A910" s="6">
        <v>1</v>
      </c>
    </row>
    <row r="911" spans="1:1" x14ac:dyDescent="0.25">
      <c r="A911" s="6">
        <v>1</v>
      </c>
    </row>
    <row r="912" spans="1:1" x14ac:dyDescent="0.25">
      <c r="A912" s="6">
        <v>1</v>
      </c>
    </row>
    <row r="913" spans="1:1" x14ac:dyDescent="0.25">
      <c r="A913" s="6">
        <v>1</v>
      </c>
    </row>
    <row r="914" spans="1:1" x14ac:dyDescent="0.25">
      <c r="A914" s="6">
        <v>1</v>
      </c>
    </row>
    <row r="915" spans="1:1" x14ac:dyDescent="0.25">
      <c r="A915" s="6">
        <v>1</v>
      </c>
    </row>
    <row r="916" spans="1:1" x14ac:dyDescent="0.25">
      <c r="A916" s="6">
        <v>1</v>
      </c>
    </row>
    <row r="917" spans="1:1" x14ac:dyDescent="0.25">
      <c r="A917" s="6">
        <v>1</v>
      </c>
    </row>
    <row r="918" spans="1:1" x14ac:dyDescent="0.25">
      <c r="A918" s="6">
        <v>1</v>
      </c>
    </row>
    <row r="919" spans="1:1" x14ac:dyDescent="0.25">
      <c r="A919" s="6">
        <v>1</v>
      </c>
    </row>
    <row r="920" spans="1:1" x14ac:dyDescent="0.25">
      <c r="A920" s="6">
        <v>1</v>
      </c>
    </row>
    <row r="921" spans="1:1" x14ac:dyDescent="0.25">
      <c r="A921" s="6">
        <v>1</v>
      </c>
    </row>
    <row r="922" spans="1:1" x14ac:dyDescent="0.25">
      <c r="A922" s="6">
        <v>1</v>
      </c>
    </row>
    <row r="923" spans="1:1" x14ac:dyDescent="0.25">
      <c r="A923" s="6">
        <v>1</v>
      </c>
    </row>
    <row r="924" spans="1:1" x14ac:dyDescent="0.25">
      <c r="A924" s="6">
        <v>1</v>
      </c>
    </row>
    <row r="925" spans="1:1" x14ac:dyDescent="0.25">
      <c r="A925" s="6">
        <v>1</v>
      </c>
    </row>
    <row r="926" spans="1:1" x14ac:dyDescent="0.25">
      <c r="A926" s="6">
        <v>1</v>
      </c>
    </row>
    <row r="927" spans="1:1" x14ac:dyDescent="0.25">
      <c r="A927" s="6">
        <v>1</v>
      </c>
    </row>
    <row r="928" spans="1:1" x14ac:dyDescent="0.25">
      <c r="A928" s="6">
        <v>1</v>
      </c>
    </row>
    <row r="929" spans="1:1" x14ac:dyDescent="0.25">
      <c r="A929" s="6">
        <v>1</v>
      </c>
    </row>
    <row r="930" spans="1:1" x14ac:dyDescent="0.25">
      <c r="A930" s="6">
        <v>1</v>
      </c>
    </row>
  </sheetData>
  <conditionalFormatting sqref="E6">
    <cfRule type="expression" dxfId="152" priority="72">
      <formula>SUMIF(E$7:E$900,"NO",$A$7:$A$900)&gt;0</formula>
    </cfRule>
  </conditionalFormatting>
  <conditionalFormatting sqref="G6">
    <cfRule type="expression" dxfId="151" priority="71">
      <formula>SUMIF(G$7:G$900,"NO",$A$7:$A$900)&gt;0</formula>
    </cfRule>
  </conditionalFormatting>
  <conditionalFormatting sqref="Q7:Q109 R7 G7:H109 Q8:R109 AC7:AC109 V7:V109 O7:O109 J8:J109 E7:E109 P11 P13:P109 W7:W13">
    <cfRule type="expression" dxfId="150" priority="70">
      <formula>E7="NO"</formula>
    </cfRule>
  </conditionalFormatting>
  <conditionalFormatting sqref="X7:X56">
    <cfRule type="expression" dxfId="149" priority="56">
      <formula>X7="NO"</formula>
    </cfRule>
  </conditionalFormatting>
  <conditionalFormatting sqref="P7">
    <cfRule type="expression" dxfId="148" priority="53">
      <formula>P7="NO"</formula>
    </cfRule>
  </conditionalFormatting>
  <conditionalFormatting sqref="P9">
    <cfRule type="expression" dxfId="147" priority="25">
      <formula>9&lt;(2/3)</formula>
    </cfRule>
    <cfRule type="expression" dxfId="146" priority="41">
      <formula>P9="NO"</formula>
    </cfRule>
  </conditionalFormatting>
  <conditionalFormatting sqref="M7:M109">
    <cfRule type="expression" dxfId="145" priority="40">
      <formula>M7&lt;&gt;""</formula>
    </cfRule>
  </conditionalFormatting>
  <conditionalFormatting sqref="AD7:AE7">
    <cfRule type="expression" dxfId="144" priority="24">
      <formula>AD7&gt;0</formula>
    </cfRule>
  </conditionalFormatting>
  <conditionalFormatting sqref="H3:H6">
    <cfRule type="expression" dxfId="143" priority="21">
      <formula>SUMIF($H$7:$H$107,"NO",$A$7:$A$107)&gt;0</formula>
    </cfRule>
  </conditionalFormatting>
  <conditionalFormatting sqref="O6">
    <cfRule type="expression" dxfId="142" priority="19">
      <formula>SUMIF(O7:O107,"NO",$A7:$A107)&gt;0</formula>
    </cfRule>
  </conditionalFormatting>
  <conditionalFormatting sqref="N6">
    <cfRule type="expression" dxfId="141" priority="18">
      <formula>SUMIF(N7:N107,"check",$A7:$A107)&gt;0</formula>
    </cfRule>
  </conditionalFormatting>
  <conditionalFormatting sqref="P6">
    <cfRule type="expression" dxfId="140" priority="17">
      <formula>P7="NO"</formula>
    </cfRule>
  </conditionalFormatting>
  <conditionalFormatting sqref="Q6">
    <cfRule type="expression" dxfId="139" priority="16">
      <formula>SUMIF(Q7:Q107,"NO",$A7:$A107)&gt;0</formula>
    </cfRule>
  </conditionalFormatting>
  <conditionalFormatting sqref="R6">
    <cfRule type="expression" dxfId="138" priority="15">
      <formula>SUMIF(R7:R107,"NO",$A7:$A107)&gt;0</formula>
    </cfRule>
  </conditionalFormatting>
  <conditionalFormatting sqref="V6">
    <cfRule type="expression" dxfId="137" priority="14">
      <formula>SUMIF(V7:V107,"NO",$A7:$A107)&gt;0</formula>
    </cfRule>
  </conditionalFormatting>
  <conditionalFormatting sqref="Y6">
    <cfRule type="expression" dxfId="136" priority="12">
      <formula>SUMIF(Y7:Y107,"check",$A7:$A107)&gt;0</formula>
    </cfRule>
  </conditionalFormatting>
  <conditionalFormatting sqref="X6">
    <cfRule type="expression" dxfId="135" priority="11">
      <formula>SUMIF(X7:X107,"check",$A7:$A107)&gt;0</formula>
    </cfRule>
  </conditionalFormatting>
  <conditionalFormatting sqref="AC6">
    <cfRule type="expression" dxfId="134" priority="10">
      <formula>SUMIF(AC7:AC107,"NO",$A7:$A107)&gt;0</formula>
    </cfRule>
  </conditionalFormatting>
  <conditionalFormatting sqref="AD6">
    <cfRule type="expression" dxfId="133" priority="9">
      <formula>AD7&gt;0</formula>
    </cfRule>
  </conditionalFormatting>
  <conditionalFormatting sqref="AE6">
    <cfRule type="expression" dxfId="132" priority="4">
      <formula>AE7&gt;0</formula>
    </cfRule>
  </conditionalFormatting>
  <conditionalFormatting sqref="J6">
    <cfRule type="expression" dxfId="131" priority="3">
      <formula>SUMIF(J7:J107,"NO",$A7:$A107)&gt;0</formula>
    </cfRule>
  </conditionalFormatting>
  <conditionalFormatting sqref="J7:J109">
    <cfRule type="expression" dxfId="130" priority="2">
      <formula>J7="NO"</formula>
    </cfRule>
  </conditionalFormatting>
  <conditionalFormatting sqref="B12">
    <cfRule type="cellIs" dxfId="129" priority="1" operator="equal">
      <formula>"no"</formula>
    </cfRule>
  </conditionalFormatting>
  <hyperlinks>
    <hyperlink ref="AD7" location="'F Area validation detail'!A1" display="'F Area validation detail'!A1"/>
    <hyperlink ref="AE7" location="'Partner validation detail'!A1" display="'Partner validation detail'!A1"/>
  </hyperlinks>
  <pageMargins left="0.7" right="0.7" top="0.75" bottom="0.75" header="0.3" footer="0.3"/>
  <pageSetup paperSize="5"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Button 1">
              <controlPr defaultSize="0" print="0" autoFill="0" autoPict="0" macro="[0]!Validate">
                <anchor moveWithCells="1" sizeWithCells="1">
                  <from>
                    <xdr:col>4</xdr:col>
                    <xdr:colOff>47625</xdr:colOff>
                    <xdr:row>1</xdr:row>
                    <xdr:rowOff>123825</xdr:rowOff>
                  </from>
                  <to>
                    <xdr:col>5</xdr:col>
                    <xdr:colOff>581025</xdr:colOff>
                    <xdr:row>3</xdr:row>
                    <xdr:rowOff>76200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MID(CELL("filename",'S7'!B1),FIND("]",CELL("filename",'S7'!B1))+1,24)</f>
        <v>S7</v>
      </c>
      <c r="C1" s="71" t="s">
        <v>8371</v>
      </c>
      <c r="D1" s="168" t="s">
        <v>15335</v>
      </c>
      <c r="N1" s="64" t="s">
        <v>11143</v>
      </c>
      <c r="O1" t="s">
        <v>8306</v>
      </c>
    </row>
    <row r="2" spans="1:15" x14ac:dyDescent="0.25">
      <c r="A2" s="115"/>
      <c r="B2" s="174">
        <v>30</v>
      </c>
      <c r="C2" s="224" t="s">
        <v>8372</v>
      </c>
      <c r="D2" s="225">
        <v>43312</v>
      </c>
      <c r="E2" s="335" t="s">
        <v>14418</v>
      </c>
      <c r="N2">
        <f>IF(LEFT(N1,3)="S1-",2,VALUE(MID(N1,2,99))+1)</f>
        <v>8</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IF('S7'!B6="","",'S7'!B6)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09" priority="2">
      <formula>$B$6&lt;&gt;$N$7</formula>
    </cfRule>
  </conditionalFormatting>
  <conditionalFormatting sqref="B6">
    <cfRule type="expression" dxfId="108"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617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617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617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618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618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618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618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618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618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618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618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618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618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619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619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MID(CELL("filename",'S8'!B1),FIND("]",CELL("filename",'S8'!B1))+1,24)</f>
        <v>S8</v>
      </c>
      <c r="C1" s="71" t="s">
        <v>8371</v>
      </c>
      <c r="D1" s="168" t="s">
        <v>15335</v>
      </c>
      <c r="N1" s="64" t="s">
        <v>11144</v>
      </c>
      <c r="O1" t="s">
        <v>8306</v>
      </c>
    </row>
    <row r="2" spans="1:15" x14ac:dyDescent="0.25">
      <c r="A2" s="115"/>
      <c r="B2" s="174">
        <v>30</v>
      </c>
      <c r="C2" s="224" t="s">
        <v>8372</v>
      </c>
      <c r="D2" s="225">
        <v>43312</v>
      </c>
      <c r="E2" s="335" t="s">
        <v>14418</v>
      </c>
      <c r="N2">
        <f>IF(LEFT(N1,3)="S1-",2,VALUE(MID(N1,2,99))+1)</f>
        <v>9</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IF('S8'!B6="","",'S8'!B6)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07" priority="2">
      <formula>$B$6&lt;&gt;$N$7</formula>
    </cfRule>
  </conditionalFormatting>
  <conditionalFormatting sqref="B6">
    <cfRule type="expression" dxfId="10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720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720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720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720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720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720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720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720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720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721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721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721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721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721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721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MID(CELL("filename",'S9'!B1),FIND("]",CELL("filename",'S9'!B1))+1,24)</f>
        <v>S9</v>
      </c>
      <c r="C1" s="71" t="s">
        <v>8371</v>
      </c>
      <c r="D1" s="168" t="s">
        <v>15335</v>
      </c>
      <c r="N1" s="64" t="s">
        <v>11145</v>
      </c>
      <c r="O1" t="s">
        <v>8306</v>
      </c>
    </row>
    <row r="2" spans="1:15" x14ac:dyDescent="0.25">
      <c r="A2" s="115"/>
      <c r="B2" s="174">
        <v>30</v>
      </c>
      <c r="C2" s="224" t="s">
        <v>8372</v>
      </c>
      <c r="D2" s="225">
        <v>43312</v>
      </c>
      <c r="E2" s="335" t="s">
        <v>14418</v>
      </c>
      <c r="N2">
        <f>IF(LEFT(N1,3)="S1-",2,VALUE(MID(N1,2,99))+1)</f>
        <v>10</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IF('S9'!B6="","",'S9'!B6)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05" priority="2">
      <formula>$B$6&lt;&gt;$N$7</formula>
    </cfRule>
  </conditionalFormatting>
  <conditionalFormatting sqref="B6">
    <cfRule type="expression" dxfId="104"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822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822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822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822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822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823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823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823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823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823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823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823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823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823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824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MID(CELL("filename",'S10'!B1),FIND("]",CELL("filename",'S10'!B1))+1,24)</f>
        <v>S10</v>
      </c>
      <c r="C1" s="71" t="s">
        <v>8371</v>
      </c>
      <c r="D1" s="168" t="s">
        <v>15335</v>
      </c>
      <c r="N1" s="64" t="s">
        <v>11146</v>
      </c>
      <c r="O1" t="s">
        <v>8306</v>
      </c>
    </row>
    <row r="2" spans="1:15" x14ac:dyDescent="0.25">
      <c r="A2" s="115"/>
      <c r="B2" s="174">
        <v>30</v>
      </c>
      <c r="C2" s="224" t="s">
        <v>8372</v>
      </c>
      <c r="D2" s="225">
        <v>43312</v>
      </c>
      <c r="E2" s="335" t="s">
        <v>14418</v>
      </c>
      <c r="N2">
        <f>IF(LEFT(N1,3)="S1-",2,VALUE(MID(N1,2,99))+1)</f>
        <v>11</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IF('S10'!B6="","",'S10'!B6)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03" priority="2">
      <formula>$B$6&lt;&gt;$N$7</formula>
    </cfRule>
  </conditionalFormatting>
  <conditionalFormatting sqref="B6">
    <cfRule type="expression" dxfId="102"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924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925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925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925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925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925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925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925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925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925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925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926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926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926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926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MID(CELL("filename",'S11'!B1),FIND("]",CELL("filename",'S11'!B1))+1,24)</f>
        <v>S11</v>
      </c>
      <c r="C1" s="71" t="s">
        <v>8371</v>
      </c>
      <c r="D1" s="168" t="s">
        <v>15335</v>
      </c>
      <c r="N1" s="64" t="s">
        <v>11147</v>
      </c>
      <c r="O1" t="s">
        <v>8306</v>
      </c>
    </row>
    <row r="2" spans="1:15" x14ac:dyDescent="0.25">
      <c r="A2" s="115"/>
      <c r="B2" s="174">
        <v>30</v>
      </c>
      <c r="C2" s="224" t="s">
        <v>8372</v>
      </c>
      <c r="D2" s="225">
        <v>43312</v>
      </c>
      <c r="E2" s="335" t="s">
        <v>14418</v>
      </c>
      <c r="N2">
        <f>IF(LEFT(N1,3)="S1-",2,VALUE(MID(N1,2,99))+1)</f>
        <v>12</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IF('S11'!B6="","",'S11'!B6)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01" priority="2">
      <formula>$B$6&lt;&gt;$N$7</formula>
    </cfRule>
  </conditionalFormatting>
  <conditionalFormatting sqref="B6">
    <cfRule type="expression" dxfId="10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027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027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027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027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027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027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027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028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028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028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028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028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028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028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028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MID(CELL("filename",'S12'!B1),FIND("]",CELL("filename",'S12'!B1))+1,24)</f>
        <v>S12</v>
      </c>
      <c r="C1" s="71" t="s">
        <v>8371</v>
      </c>
      <c r="D1" s="168" t="s">
        <v>15335</v>
      </c>
      <c r="N1" s="64" t="s">
        <v>11148</v>
      </c>
      <c r="O1" t="s">
        <v>8306</v>
      </c>
    </row>
    <row r="2" spans="1:15" x14ac:dyDescent="0.25">
      <c r="A2" s="115"/>
      <c r="B2" s="174">
        <v>30</v>
      </c>
      <c r="C2" s="224" t="s">
        <v>8372</v>
      </c>
      <c r="D2" s="225">
        <v>43312</v>
      </c>
      <c r="E2" s="335" t="s">
        <v>14418</v>
      </c>
      <c r="N2">
        <f>IF(LEFT(N1,3)="S1-",2,VALUE(MID(N1,2,99))+1)</f>
        <v>13</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IF('S12'!B6="","",'S12'!B6)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99" priority="2">
      <formula>$B$6&lt;&gt;$N$7</formula>
    </cfRule>
  </conditionalFormatting>
  <conditionalFormatting sqref="B6">
    <cfRule type="expression" dxfId="9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129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129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129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130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130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130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130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130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130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130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130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130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130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131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131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MID(CELL("filename",'S13'!B1),FIND("]",CELL("filename",'S13'!B1))+1,24)</f>
        <v>S13</v>
      </c>
      <c r="C1" s="71" t="s">
        <v>8371</v>
      </c>
      <c r="D1" s="168" t="s">
        <v>15335</v>
      </c>
      <c r="N1" s="64" t="s">
        <v>11149</v>
      </c>
      <c r="O1" t="s">
        <v>8306</v>
      </c>
    </row>
    <row r="2" spans="1:15" x14ac:dyDescent="0.25">
      <c r="A2" s="115"/>
      <c r="B2" s="174">
        <v>30</v>
      </c>
      <c r="C2" s="224" t="s">
        <v>8372</v>
      </c>
      <c r="D2" s="225">
        <v>43312</v>
      </c>
      <c r="E2" s="335" t="s">
        <v>14418</v>
      </c>
      <c r="N2">
        <f>IF(LEFT(N1,3)="S1-",2,VALUE(MID(N1,2,99))+1)</f>
        <v>14</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IF('S13'!B6="","",'S13'!B6)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97" priority="2">
      <formula>$B$6&lt;&gt;$N$7</formula>
    </cfRule>
  </conditionalFormatting>
  <conditionalFormatting sqref="B6">
    <cfRule type="expression" dxfId="96"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232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232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232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232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232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232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232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232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232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233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233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233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233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233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233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MID(CELL("filename",'S14'!B1),FIND("]",CELL("filename",'S14'!B1))+1,24)</f>
        <v>S14</v>
      </c>
      <c r="C1" s="71" t="s">
        <v>8371</v>
      </c>
      <c r="D1" s="168" t="s">
        <v>15335</v>
      </c>
      <c r="N1" s="64" t="s">
        <v>11150</v>
      </c>
      <c r="O1" t="s">
        <v>8306</v>
      </c>
    </row>
    <row r="2" spans="1:15" x14ac:dyDescent="0.25">
      <c r="A2" s="115"/>
      <c r="B2" s="174">
        <v>30</v>
      </c>
      <c r="C2" s="224" t="s">
        <v>8372</v>
      </c>
      <c r="D2" s="225">
        <v>43312</v>
      </c>
      <c r="E2" s="335" t="s">
        <v>14418</v>
      </c>
      <c r="N2">
        <f>IF(LEFT(N1,3)="S1-",2,VALUE(MID(N1,2,99))+1)</f>
        <v>15</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IF('S14'!B6="","",'S14'!B6)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95" priority="2">
      <formula>$B$6&lt;&gt;$N$7</formula>
    </cfRule>
  </conditionalFormatting>
  <conditionalFormatting sqref="B6">
    <cfRule type="expression" dxfId="94"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334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334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334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334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334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335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335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335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335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335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335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335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335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335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336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MID(CELL("filename",'S15'!B1),FIND("]",CELL("filename",'S15'!B1))+1,24)</f>
        <v>S15</v>
      </c>
      <c r="C1" s="71" t="s">
        <v>8371</v>
      </c>
      <c r="D1" s="168" t="s">
        <v>15335</v>
      </c>
      <c r="N1" s="64" t="s">
        <v>11151</v>
      </c>
      <c r="O1" t="s">
        <v>8306</v>
      </c>
    </row>
    <row r="2" spans="1:15" x14ac:dyDescent="0.25">
      <c r="A2" s="115"/>
      <c r="B2" s="174">
        <v>30</v>
      </c>
      <c r="C2" s="224" t="s">
        <v>8372</v>
      </c>
      <c r="D2" s="225">
        <v>43312</v>
      </c>
      <c r="E2" s="335" t="s">
        <v>14418</v>
      </c>
      <c r="N2">
        <f>IF(LEFT(N1,3)="S1-",2,VALUE(MID(N1,2,99))+1)</f>
        <v>16</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IF('S15'!B6="","",'S15'!B6)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93" priority="2">
      <formula>$B$6&lt;&gt;$N$7</formula>
    </cfRule>
  </conditionalFormatting>
  <conditionalFormatting sqref="B6">
    <cfRule type="expression" dxfId="92"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436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437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437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437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437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437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437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437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437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437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437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438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438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438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438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MID(CELL("filename",'S16'!B1),FIND("]",CELL("filename",'S16'!B1))+1,24)</f>
        <v>S16</v>
      </c>
      <c r="C1" s="71" t="s">
        <v>8371</v>
      </c>
      <c r="D1" s="168" t="s">
        <v>15335</v>
      </c>
      <c r="N1" s="64" t="s">
        <v>11152</v>
      </c>
      <c r="O1" t="s">
        <v>8306</v>
      </c>
    </row>
    <row r="2" spans="1:15" x14ac:dyDescent="0.25">
      <c r="A2" s="115"/>
      <c r="B2" s="174">
        <v>30</v>
      </c>
      <c r="C2" s="224" t="s">
        <v>8372</v>
      </c>
      <c r="D2" s="225">
        <v>43312</v>
      </c>
      <c r="E2" s="335" t="s">
        <v>14418</v>
      </c>
      <c r="N2">
        <f>IF(LEFT(N1,3)="S1-",2,VALUE(MID(N1,2,99))+1)</f>
        <v>17</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IF('S16'!B6="","",'S16'!B6)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91" priority="2">
      <formula>$B$6&lt;&gt;$N$7</formula>
    </cfRule>
  </conditionalFormatting>
  <conditionalFormatting sqref="B6">
    <cfRule type="expression" dxfId="9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539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539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539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539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539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539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539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540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540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540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540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540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540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540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540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D67"/>
  <sheetViews>
    <sheetView workbookViewId="0"/>
  </sheetViews>
  <sheetFormatPr defaultColWidth="8.85546875" defaultRowHeight="15" x14ac:dyDescent="0.25"/>
  <cols>
    <col min="1" max="1" width="114.85546875" style="38" customWidth="1"/>
    <col min="3" max="3" width="9.85546875" customWidth="1"/>
  </cols>
  <sheetData>
    <row r="1" spans="1:4" ht="37.5" x14ac:dyDescent="0.3">
      <c r="A1" s="332" t="s">
        <v>10771</v>
      </c>
      <c r="C1" t="s">
        <v>9887</v>
      </c>
      <c r="D1" t="s">
        <v>15330</v>
      </c>
    </row>
    <row r="3" spans="1:4" x14ac:dyDescent="0.25">
      <c r="A3" s="68" t="s">
        <v>12616</v>
      </c>
    </row>
    <row r="4" spans="1:4" ht="45" x14ac:dyDescent="0.25">
      <c r="A4" s="38" t="s">
        <v>8361</v>
      </c>
    </row>
    <row r="6" spans="1:4" x14ac:dyDescent="0.25">
      <c r="A6" s="209" t="s">
        <v>8979</v>
      </c>
    </row>
    <row r="7" spans="1:4" x14ac:dyDescent="0.25">
      <c r="A7" s="210" t="s">
        <v>9001</v>
      </c>
    </row>
    <row r="8" spans="1:4" ht="30" x14ac:dyDescent="0.25">
      <c r="A8" s="371" t="s">
        <v>15323</v>
      </c>
    </row>
    <row r="9" spans="1:4" x14ac:dyDescent="0.25">
      <c r="A9" s="371"/>
    </row>
    <row r="10" spans="1:4" ht="30" x14ac:dyDescent="0.25">
      <c r="A10" s="371" t="s">
        <v>15324</v>
      </c>
    </row>
    <row r="11" spans="1:4" x14ac:dyDescent="0.25">
      <c r="A11" s="371"/>
    </row>
    <row r="12" spans="1:4" ht="45" x14ac:dyDescent="0.25">
      <c r="A12" s="371" t="s">
        <v>15325</v>
      </c>
    </row>
    <row r="13" spans="1:4" x14ac:dyDescent="0.25">
      <c r="A13" s="371"/>
    </row>
    <row r="14" spans="1:4" ht="30" x14ac:dyDescent="0.25">
      <c r="A14" s="371" t="s">
        <v>15326</v>
      </c>
    </row>
    <row r="17" spans="1:1" x14ac:dyDescent="0.25">
      <c r="A17" s="211" t="s">
        <v>8980</v>
      </c>
    </row>
    <row r="18" spans="1:1" x14ac:dyDescent="0.25">
      <c r="A18" s="212" t="s">
        <v>8978</v>
      </c>
    </row>
    <row r="19" spans="1:1" x14ac:dyDescent="0.25">
      <c r="A19" s="77" t="s">
        <v>8902</v>
      </c>
    </row>
    <row r="20" spans="1:1" ht="30" x14ac:dyDescent="0.25">
      <c r="A20" s="38" t="s">
        <v>8987</v>
      </c>
    </row>
    <row r="22" spans="1:1" x14ac:dyDescent="0.25">
      <c r="A22" s="38" t="s">
        <v>8977</v>
      </c>
    </row>
    <row r="23" spans="1:1" x14ac:dyDescent="0.25">
      <c r="A23" s="69" t="s">
        <v>8333</v>
      </c>
    </row>
    <row r="24" spans="1:1" ht="45" x14ac:dyDescent="0.25">
      <c r="A24" s="69" t="s">
        <v>15327</v>
      </c>
    </row>
    <row r="25" spans="1:1" x14ac:dyDescent="0.25">
      <c r="A25" s="69" t="s">
        <v>8334</v>
      </c>
    </row>
    <row r="26" spans="1:1" ht="30" x14ac:dyDescent="0.25">
      <c r="A26" s="69" t="s">
        <v>10765</v>
      </c>
    </row>
    <row r="27" spans="1:1" ht="30" x14ac:dyDescent="0.25">
      <c r="A27" s="69" t="s">
        <v>8376</v>
      </c>
    </row>
    <row r="28" spans="1:1" ht="30" x14ac:dyDescent="0.25">
      <c r="A28" s="69" t="s">
        <v>10766</v>
      </c>
    </row>
    <row r="29" spans="1:1" x14ac:dyDescent="0.25">
      <c r="A29" s="69" t="s">
        <v>8335</v>
      </c>
    </row>
    <row r="30" spans="1:1" ht="30" x14ac:dyDescent="0.25">
      <c r="A30" s="69" t="s">
        <v>8378</v>
      </c>
    </row>
    <row r="31" spans="1:1" ht="30" x14ac:dyDescent="0.25">
      <c r="A31" s="69" t="s">
        <v>10769</v>
      </c>
    </row>
    <row r="32" spans="1:1" x14ac:dyDescent="0.25">
      <c r="A32" s="69" t="s">
        <v>10767</v>
      </c>
    </row>
    <row r="33" spans="1:1" x14ac:dyDescent="0.25">
      <c r="A33" s="69" t="s">
        <v>8377</v>
      </c>
    </row>
    <row r="34" spans="1:1" x14ac:dyDescent="0.25">
      <c r="A34" s="69" t="s">
        <v>8401</v>
      </c>
    </row>
    <row r="35" spans="1:1" ht="30.75" customHeight="1" x14ac:dyDescent="0.25">
      <c r="A35" s="320" t="s">
        <v>10770</v>
      </c>
    </row>
    <row r="36" spans="1:1" ht="33" customHeight="1" x14ac:dyDescent="0.25">
      <c r="A36" s="320" t="s">
        <v>10768</v>
      </c>
    </row>
    <row r="38" spans="1:1" ht="33" customHeight="1" x14ac:dyDescent="0.25">
      <c r="A38" s="38" t="s">
        <v>8359</v>
      </c>
    </row>
    <row r="40" spans="1:1" ht="30" x14ac:dyDescent="0.25">
      <c r="A40" s="372" t="s">
        <v>8336</v>
      </c>
    </row>
    <row r="42" spans="1:1" ht="45" x14ac:dyDescent="0.25">
      <c r="A42" s="38" t="s">
        <v>15328</v>
      </c>
    </row>
    <row r="44" spans="1:1" ht="45" x14ac:dyDescent="0.25">
      <c r="A44" s="38" t="s">
        <v>8984</v>
      </c>
    </row>
    <row r="46" spans="1:1" ht="30" x14ac:dyDescent="0.25">
      <c r="A46" s="77" t="s">
        <v>8973</v>
      </c>
    </row>
    <row r="48" spans="1:1" ht="30" x14ac:dyDescent="0.25">
      <c r="A48" s="38" t="s">
        <v>15329</v>
      </c>
    </row>
    <row r="50" spans="1:1" ht="45" x14ac:dyDescent="0.25">
      <c r="A50" s="38" t="s">
        <v>8974</v>
      </c>
    </row>
    <row r="52" spans="1:1" ht="30" x14ac:dyDescent="0.25">
      <c r="A52" s="38" t="s">
        <v>8975</v>
      </c>
    </row>
    <row r="54" spans="1:1" x14ac:dyDescent="0.25">
      <c r="A54" s="38" t="s">
        <v>8976</v>
      </c>
    </row>
    <row r="56" spans="1:1" ht="30" x14ac:dyDescent="0.25">
      <c r="A56" s="79" t="s">
        <v>8379</v>
      </c>
    </row>
    <row r="57" spans="1:1" x14ac:dyDescent="0.25">
      <c r="A57" s="68"/>
    </row>
    <row r="58" spans="1:1" x14ac:dyDescent="0.25">
      <c r="A58" s="213" t="s">
        <v>9861</v>
      </c>
    </row>
    <row r="59" spans="1:1" x14ac:dyDescent="0.25">
      <c r="A59" s="214" t="s">
        <v>9862</v>
      </c>
    </row>
    <row r="60" spans="1:1" x14ac:dyDescent="0.25">
      <c r="A60" s="214" t="s">
        <v>9863</v>
      </c>
    </row>
    <row r="61" spans="1:1" x14ac:dyDescent="0.25">
      <c r="A61" s="271" t="s">
        <v>9864</v>
      </c>
    </row>
    <row r="63" spans="1:1" x14ac:dyDescent="0.25">
      <c r="A63" s="268" t="s">
        <v>9860</v>
      </c>
    </row>
    <row r="64" spans="1:1" x14ac:dyDescent="0.25">
      <c r="A64" s="269" t="s">
        <v>11137</v>
      </c>
    </row>
    <row r="65" spans="1:1" x14ac:dyDescent="0.25">
      <c r="A65" s="269" t="s">
        <v>15332</v>
      </c>
    </row>
    <row r="66" spans="1:1" x14ac:dyDescent="0.25">
      <c r="A66" s="269" t="s">
        <v>15333</v>
      </c>
    </row>
    <row r="67" spans="1:1" x14ac:dyDescent="0.25">
      <c r="A67" s="270" t="s">
        <v>15334</v>
      </c>
    </row>
  </sheetData>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3">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MID(CELL("filename",'S17'!B1),FIND("]",CELL("filename",'S17'!B1))+1,24)</f>
        <v>S17</v>
      </c>
      <c r="C1" s="71" t="s">
        <v>8371</v>
      </c>
      <c r="D1" s="168" t="s">
        <v>15335</v>
      </c>
      <c r="N1" s="64" t="s">
        <v>11153</v>
      </c>
      <c r="O1" t="s">
        <v>8306</v>
      </c>
    </row>
    <row r="2" spans="1:15" x14ac:dyDescent="0.25">
      <c r="A2" s="115"/>
      <c r="B2" s="174">
        <v>30</v>
      </c>
      <c r="C2" s="224" t="s">
        <v>8372</v>
      </c>
      <c r="D2" s="225">
        <v>43312</v>
      </c>
      <c r="E2" s="335" t="s">
        <v>14418</v>
      </c>
      <c r="N2">
        <f>IF(LEFT(N1,3)="S1-",2,VALUE(MID(N1,2,99))+1)</f>
        <v>18</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IF('S17'!B6="","",'S17'!B6)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89" priority="2">
      <formula>$B$6&lt;&gt;$N$7</formula>
    </cfRule>
  </conditionalFormatting>
  <conditionalFormatting sqref="B6">
    <cfRule type="expression" dxfId="8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641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641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641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642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642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642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642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642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642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642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642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642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642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643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643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MID(CELL("filename",'S18'!B1),FIND("]",CELL("filename",'S18'!B1))+1,24)</f>
        <v>S18</v>
      </c>
      <c r="C1" s="71" t="s">
        <v>8371</v>
      </c>
      <c r="D1" s="168" t="s">
        <v>15335</v>
      </c>
      <c r="N1" s="64" t="s">
        <v>11154</v>
      </c>
      <c r="O1" t="s">
        <v>8306</v>
      </c>
    </row>
    <row r="2" spans="1:15" x14ac:dyDescent="0.25">
      <c r="A2" s="115"/>
      <c r="B2" s="174">
        <v>30</v>
      </c>
      <c r="C2" s="224" t="s">
        <v>8372</v>
      </c>
      <c r="D2" s="225">
        <v>43312</v>
      </c>
      <c r="E2" s="335" t="s">
        <v>14418</v>
      </c>
      <c r="N2">
        <f>IF(LEFT(N1,3)="S1-",2,VALUE(MID(N1,2,99))+1)</f>
        <v>19</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IF('S18'!B6="","",'S18'!B6)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87" priority="2">
      <formula>$B$6&lt;&gt;$N$7</formula>
    </cfRule>
  </conditionalFormatting>
  <conditionalFormatting sqref="B6">
    <cfRule type="expression" dxfId="86"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744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744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744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744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744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744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744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744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744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745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745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745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745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745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745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MID(CELL("filename",'S19'!B1),FIND("]",CELL("filename",'S19'!B1))+1,24)</f>
        <v>S19</v>
      </c>
      <c r="C1" s="71" t="s">
        <v>8371</v>
      </c>
      <c r="D1" s="168" t="s">
        <v>15335</v>
      </c>
      <c r="N1" s="64" t="s">
        <v>11155</v>
      </c>
      <c r="O1" t="s">
        <v>8306</v>
      </c>
    </row>
    <row r="2" spans="1:15" x14ac:dyDescent="0.25">
      <c r="A2" s="115"/>
      <c r="B2" s="174">
        <v>30</v>
      </c>
      <c r="C2" s="224" t="s">
        <v>8372</v>
      </c>
      <c r="D2" s="225">
        <v>43312</v>
      </c>
      <c r="E2" s="335" t="s">
        <v>14418</v>
      </c>
      <c r="N2">
        <f>IF(LEFT(N1,3)="S1-",2,VALUE(MID(N1,2,99))+1)</f>
        <v>20</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IF('S19'!B6="","",'S19'!B6)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85" priority="2">
      <formula>$B$6&lt;&gt;$N$7</formula>
    </cfRule>
  </conditionalFormatting>
  <conditionalFormatting sqref="B6">
    <cfRule type="expression" dxfId="84"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846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846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846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846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846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847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847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847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847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847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847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847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847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847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848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MID(CELL("filename",'S20'!B1),FIND("]",CELL("filename",'S20'!B1))+1,24)</f>
        <v>S20</v>
      </c>
      <c r="C1" s="71" t="s">
        <v>8371</v>
      </c>
      <c r="D1" s="168" t="s">
        <v>15335</v>
      </c>
      <c r="N1" s="64" t="s">
        <v>11156</v>
      </c>
      <c r="O1" t="s">
        <v>8306</v>
      </c>
    </row>
    <row r="2" spans="1:15" x14ac:dyDescent="0.25">
      <c r="A2" s="115"/>
      <c r="B2" s="174">
        <v>30</v>
      </c>
      <c r="C2" s="224" t="s">
        <v>8372</v>
      </c>
      <c r="D2" s="225">
        <v>43312</v>
      </c>
      <c r="E2" s="335" t="s">
        <v>14418</v>
      </c>
      <c r="N2">
        <f>IF(LEFT(N1,3)="S1-",2,VALUE(MID(N1,2,99))+1)</f>
        <v>21</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IF('S20'!B6="","",'S20'!B6)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83" priority="2">
      <formula>$B$6&lt;&gt;$N$7</formula>
    </cfRule>
  </conditionalFormatting>
  <conditionalFormatting sqref="B6">
    <cfRule type="expression" dxfId="82"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1948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1949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1949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1949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1949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1949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1949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1949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1949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1949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1949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1950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1950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1950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1950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MID(CELL("filename",'S21'!B1),FIND("]",CELL("filename",'S21'!B1))+1,24)</f>
        <v>S21</v>
      </c>
      <c r="C1" s="71" t="s">
        <v>8371</v>
      </c>
      <c r="D1" s="168" t="s">
        <v>15335</v>
      </c>
      <c r="N1" s="64" t="s">
        <v>11157</v>
      </c>
      <c r="O1" t="s">
        <v>8306</v>
      </c>
    </row>
    <row r="2" spans="1:15" x14ac:dyDescent="0.25">
      <c r="A2" s="115"/>
      <c r="B2" s="174">
        <v>30</v>
      </c>
      <c r="C2" s="224" t="s">
        <v>8372</v>
      </c>
      <c r="D2" s="225">
        <v>43312</v>
      </c>
      <c r="E2" s="335" t="s">
        <v>14418</v>
      </c>
      <c r="N2">
        <f>IF(LEFT(N1,3)="S1-",2,VALUE(MID(N1,2,99))+1)</f>
        <v>22</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IF('S21'!B6="","",'S21'!B6)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81" priority="2">
      <formula>$B$6&lt;&gt;$N$7</formula>
    </cfRule>
  </conditionalFormatting>
  <conditionalFormatting sqref="B6">
    <cfRule type="expression" dxfId="8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051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051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051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051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051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051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051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052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052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052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052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052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052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052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052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8">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MID(CELL("filename",'S22'!B1),FIND("]",CELL("filename",'S22'!B1))+1,24)</f>
        <v>S22</v>
      </c>
      <c r="C1" s="71" t="s">
        <v>8371</v>
      </c>
      <c r="D1" s="168" t="s">
        <v>15335</v>
      </c>
      <c r="N1" s="64" t="s">
        <v>11158</v>
      </c>
      <c r="O1" t="s">
        <v>8306</v>
      </c>
    </row>
    <row r="2" spans="1:15" x14ac:dyDescent="0.25">
      <c r="A2" s="115"/>
      <c r="B2" s="174">
        <v>30</v>
      </c>
      <c r="C2" s="224" t="s">
        <v>8372</v>
      </c>
      <c r="D2" s="225">
        <v>43312</v>
      </c>
      <c r="E2" s="335" t="s">
        <v>14418</v>
      </c>
      <c r="N2">
        <f>IF(LEFT(N1,3)="S1-",2,VALUE(MID(N1,2,99))+1)</f>
        <v>23</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IF('S22'!B6="","",'S22'!B6)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79" priority="2">
      <formula>$B$6&lt;&gt;$N$7</formula>
    </cfRule>
  </conditionalFormatting>
  <conditionalFormatting sqref="B6">
    <cfRule type="expression" dxfId="7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153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153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153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154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154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154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154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154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154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154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154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154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154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155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155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MID(CELL("filename",'S23'!B1),FIND("]",CELL("filename",'S23'!B1))+1,24)</f>
        <v>S23</v>
      </c>
      <c r="C1" s="71" t="s">
        <v>8371</v>
      </c>
      <c r="D1" s="168" t="s">
        <v>15335</v>
      </c>
      <c r="N1" s="64" t="s">
        <v>11159</v>
      </c>
      <c r="O1" t="s">
        <v>8306</v>
      </c>
    </row>
    <row r="2" spans="1:15" x14ac:dyDescent="0.25">
      <c r="A2" s="115"/>
      <c r="B2" s="174">
        <v>30</v>
      </c>
      <c r="C2" s="224" t="s">
        <v>8372</v>
      </c>
      <c r="D2" s="225">
        <v>43312</v>
      </c>
      <c r="E2" s="335" t="s">
        <v>14418</v>
      </c>
      <c r="N2">
        <f>IF(LEFT(N1,3)="S1-",2,VALUE(MID(N1,2,99))+1)</f>
        <v>24</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IF('S23'!B6="","",'S23'!B6)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77" priority="2">
      <formula>$B$6&lt;&gt;$N$7</formula>
    </cfRule>
  </conditionalFormatting>
  <conditionalFormatting sqref="B6">
    <cfRule type="expression" dxfId="7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256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256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256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256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256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256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256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256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256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257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257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257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257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257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257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MID(CELL("filename",'S24'!B1),FIND("]",CELL("filename",'S24'!B1))+1,24)</f>
        <v>S24</v>
      </c>
      <c r="C1" s="71" t="s">
        <v>8371</v>
      </c>
      <c r="D1" s="168" t="s">
        <v>15335</v>
      </c>
      <c r="N1" s="64" t="s">
        <v>11160</v>
      </c>
      <c r="O1" t="s">
        <v>8306</v>
      </c>
    </row>
    <row r="2" spans="1:15" x14ac:dyDescent="0.25">
      <c r="A2" s="115"/>
      <c r="B2" s="174">
        <v>30</v>
      </c>
      <c r="C2" s="224" t="s">
        <v>8372</v>
      </c>
      <c r="D2" s="225">
        <v>43312</v>
      </c>
      <c r="E2" s="335" t="s">
        <v>14418</v>
      </c>
      <c r="N2">
        <f>IF(LEFT(N1,3)="S1-",2,VALUE(MID(N1,2,99))+1)</f>
        <v>25</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IF('S24'!B6="","",'S24'!B6)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75" priority="2">
      <formula>$B$6&lt;&gt;$N$7</formula>
    </cfRule>
  </conditionalFormatting>
  <conditionalFormatting sqref="B6">
    <cfRule type="expression" dxfId="74"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358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358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358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358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358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359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359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359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359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359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359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359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359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359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360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MID(CELL("filename",'S25'!B1),FIND("]",CELL("filename",'S25'!B1))+1,24)</f>
        <v>S25</v>
      </c>
      <c r="C1" s="71" t="s">
        <v>8371</v>
      </c>
      <c r="D1" s="168" t="s">
        <v>15335</v>
      </c>
      <c r="N1" s="64" t="s">
        <v>11161</v>
      </c>
      <c r="O1" t="s">
        <v>8306</v>
      </c>
    </row>
    <row r="2" spans="1:15" x14ac:dyDescent="0.25">
      <c r="A2" s="115"/>
      <c r="B2" s="174">
        <v>30</v>
      </c>
      <c r="C2" s="224" t="s">
        <v>8372</v>
      </c>
      <c r="D2" s="225">
        <v>43312</v>
      </c>
      <c r="E2" s="335" t="s">
        <v>14418</v>
      </c>
      <c r="N2">
        <f>IF(LEFT(N1,3)="S1-",2,VALUE(MID(N1,2,99))+1)</f>
        <v>26</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IF('S25'!B6="","",'S25'!B6)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73" priority="2">
      <formula>$B$6&lt;&gt;$N$7</formula>
    </cfRule>
  </conditionalFormatting>
  <conditionalFormatting sqref="B6">
    <cfRule type="expression" dxfId="72"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460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461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461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461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461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461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461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461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461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461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461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462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462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462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462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2">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MID(CELL("filename",'S26'!B1),FIND("]",CELL("filename",'S26'!B1))+1,24)</f>
        <v>S26</v>
      </c>
      <c r="C1" s="71" t="s">
        <v>8371</v>
      </c>
      <c r="D1" s="168" t="s">
        <v>15335</v>
      </c>
      <c r="N1" s="64" t="s">
        <v>11162</v>
      </c>
      <c r="O1" t="s">
        <v>8306</v>
      </c>
    </row>
    <row r="2" spans="1:15" x14ac:dyDescent="0.25">
      <c r="A2" s="115"/>
      <c r="B2" s="174">
        <v>30</v>
      </c>
      <c r="C2" s="224" t="s">
        <v>8372</v>
      </c>
      <c r="D2" s="225">
        <v>43312</v>
      </c>
      <c r="E2" s="335" t="s">
        <v>14418</v>
      </c>
      <c r="N2">
        <f>IF(LEFT(N1,3)="S1-",2,VALUE(MID(N1,2,99))+1)</f>
        <v>27</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IF('S26'!B6="","",'S26'!B6)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71" priority="2">
      <formula>$B$6&lt;&gt;$N$7</formula>
    </cfRule>
  </conditionalFormatting>
  <conditionalFormatting sqref="B6">
    <cfRule type="expression" dxfId="70"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563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563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563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563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563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563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563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564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564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564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564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564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564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564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564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U59"/>
  <sheetViews>
    <sheetView zoomScale="75" zoomScaleNormal="75" zoomScalePageLayoutView="75" workbookViewId="0">
      <pane ySplit="6" topLeftCell="A7" activePane="bottomLeft" state="frozen"/>
      <selection activeCell="B10" sqref="B10"/>
      <selection pane="bottomLeft" activeCell="B1" sqref="B1"/>
    </sheetView>
  </sheetViews>
  <sheetFormatPr defaultColWidth="12.140625" defaultRowHeight="18.75" x14ac:dyDescent="0.3"/>
  <cols>
    <col min="1" max="1" width="17.42578125" style="128" customWidth="1"/>
    <col min="2" max="2" width="18.42578125" style="119" customWidth="1"/>
    <col min="3" max="3" width="19.42578125" style="119" customWidth="1"/>
    <col min="4" max="4" width="25.42578125" style="119" customWidth="1"/>
    <col min="5" max="5" width="57.42578125" style="219" customWidth="1"/>
    <col min="6" max="6" width="7.28515625" style="125" customWidth="1"/>
    <col min="7" max="14" width="10.28515625" style="125" customWidth="1"/>
    <col min="15" max="16" width="14.42578125" style="131" customWidth="1"/>
    <col min="17" max="17" width="47.42578125" style="124" customWidth="1"/>
    <col min="18" max="18" width="8.85546875" style="125" customWidth="1"/>
    <col min="19" max="20" width="14.7109375" style="125" customWidth="1"/>
    <col min="21" max="16384" width="12.140625" style="125"/>
  </cols>
  <sheetData>
    <row r="1" spans="1:21" ht="75" x14ac:dyDescent="0.3">
      <c r="A1" s="70" t="s">
        <v>8358</v>
      </c>
      <c r="B1" s="117" t="str">
        <f ca="1">LEFT('S1-Start Here'!$B$6,16)</f>
        <v/>
      </c>
      <c r="C1" s="118" t="s">
        <v>30</v>
      </c>
      <c r="D1" s="218"/>
      <c r="F1" s="120" t="s">
        <v>8337</v>
      </c>
      <c r="G1" s="300" t="s">
        <v>8338</v>
      </c>
      <c r="H1" s="300" t="s">
        <v>515</v>
      </c>
      <c r="I1" s="300" t="s">
        <v>516</v>
      </c>
      <c r="J1" s="300" t="s">
        <v>8903</v>
      </c>
      <c r="K1" s="300"/>
      <c r="L1" s="300"/>
      <c r="M1" s="121"/>
      <c r="N1" s="122"/>
      <c r="O1" s="123" t="s">
        <v>8339</v>
      </c>
      <c r="P1" s="123" t="s">
        <v>8340</v>
      </c>
      <c r="Q1" s="177" t="s">
        <v>8945</v>
      </c>
      <c r="R1" s="178" t="e">
        <f ca="1">(SUMIFS($O7:$O56,$A7:$A56,"=M/")+SUMIFS($P7:$P56,$A7:$A56,"=M/"))/(SUM($O$2:$P$2))</f>
        <v>#DIV/0!</v>
      </c>
      <c r="S1" s="177" t="s">
        <v>8981</v>
      </c>
      <c r="T1" s="178" t="e">
        <f ca="1">(SUMIFS($O7:$O56,$A7:$A56,"=P/")+SUMIFS($P7:$P56,$A7:$A56,"=P/"))/(SUM($O$2:$P$2))</f>
        <v>#DIV/0!</v>
      </c>
      <c r="U1" s="369" t="s">
        <v>15321</v>
      </c>
    </row>
    <row r="2" spans="1:21" x14ac:dyDescent="0.3">
      <c r="A2" s="126" t="s">
        <v>8341</v>
      </c>
      <c r="D2" s="216"/>
      <c r="F2" s="226" t="s">
        <v>8342</v>
      </c>
      <c r="G2" s="227">
        <f t="shared" ref="G2:P2" ca="1" si="0">SUM(G7:G48)</f>
        <v>0</v>
      </c>
      <c r="H2" s="227">
        <f t="shared" ca="1" si="0"/>
        <v>0</v>
      </c>
      <c r="I2" s="227">
        <f t="shared" ca="1" si="0"/>
        <v>0</v>
      </c>
      <c r="J2" s="227">
        <f t="shared" ca="1" si="0"/>
        <v>0</v>
      </c>
      <c r="K2" s="227">
        <f t="shared" ca="1" si="0"/>
        <v>0</v>
      </c>
      <c r="L2" s="227">
        <f t="shared" ca="1" si="0"/>
        <v>0</v>
      </c>
      <c r="M2" s="227">
        <f t="shared" ca="1" si="0"/>
        <v>0</v>
      </c>
      <c r="N2" s="227">
        <f t="shared" ca="1" si="0"/>
        <v>0</v>
      </c>
      <c r="O2" s="228">
        <f t="shared" ca="1" si="0"/>
        <v>0</v>
      </c>
      <c r="P2" s="228">
        <f t="shared" ca="1" si="0"/>
        <v>0</v>
      </c>
      <c r="Q2" s="177" t="s">
        <v>8946</v>
      </c>
      <c r="R2" s="178" t="e">
        <f ca="1">(SUMIFS($O7:$O56,$A7:$A56,"=R/")+SUMIFS($P7:$P56,$A7:$A56,"=R/"))/(SUM($O$2:$P$2))</f>
        <v>#DIV/0!</v>
      </c>
    </row>
    <row r="3" spans="1:21" ht="37.5" x14ac:dyDescent="0.3">
      <c r="A3" s="128" t="s">
        <v>8343</v>
      </c>
      <c r="B3" s="129">
        <f>DATE(MIN('TOC generator worksheet'!$W$2:$W$201),2,1)</f>
        <v>43132</v>
      </c>
      <c r="C3" s="130"/>
      <c r="D3" s="148" t="s">
        <v>8990</v>
      </c>
      <c r="E3" s="377"/>
      <c r="F3" s="131"/>
      <c r="G3" s="339" t="s">
        <v>8989</v>
      </c>
      <c r="H3" s="340" t="str">
        <f ca="1">IF(G2=0,"",H2/G2)</f>
        <v/>
      </c>
      <c r="I3" s="341"/>
      <c r="J3" s="340" t="str">
        <f ca="1">IF((G2+I2)=0,"",(H2+J2)/(G2+I2))</f>
        <v/>
      </c>
      <c r="K3" s="342"/>
      <c r="L3" s="340" t="str">
        <f ca="1">IF(SUM(G2,I2,K2)=0,"",SUM(H2,J2,L2)/SUM(G2,I2,K2))</f>
        <v/>
      </c>
      <c r="M3" s="342"/>
      <c r="N3" s="340" t="str">
        <f ca="1">IFERROR(P3/100,"")</f>
        <v/>
      </c>
      <c r="O3" s="338" t="s">
        <v>8988</v>
      </c>
      <c r="P3" s="343" t="str">
        <f ca="1">IF(O2=0,"",100*P2/O2)</f>
        <v/>
      </c>
      <c r="Q3" s="177" t="s">
        <v>8949</v>
      </c>
      <c r="R3" s="178" t="e">
        <f ca="1">(SUMIFS($O7:$O56,$A7:$A56,"=A/")+SUMIFS($P7:$P56,$A7:$A56,"=A/"))/(SUM($O$2:$P$2))</f>
        <v>#DIV/0!</v>
      </c>
      <c r="S3" s="177" t="s">
        <v>8982</v>
      </c>
      <c r="T3" s="178" t="e">
        <f ca="1">SUM(R1:R5,T1)</f>
        <v>#DIV/0!</v>
      </c>
      <c r="U3" s="178"/>
    </row>
    <row r="4" spans="1:21" x14ac:dyDescent="0.3">
      <c r="A4" s="128" t="s">
        <v>8344</v>
      </c>
      <c r="B4" s="129">
        <f>DATE(YEAR($B$3)+3,MONTH($B$3),DAY($B$3))-1</f>
        <v>44227</v>
      </c>
      <c r="C4" s="215" t="s">
        <v>8986</v>
      </c>
      <c r="D4" s="130"/>
      <c r="G4" s="125" t="s">
        <v>8345</v>
      </c>
      <c r="I4" s="125" t="s">
        <v>8346</v>
      </c>
      <c r="K4" s="125" t="s">
        <v>8347</v>
      </c>
      <c r="M4" s="125" t="s">
        <v>8348</v>
      </c>
      <c r="Q4" s="177" t="s">
        <v>8948</v>
      </c>
      <c r="R4" s="178" t="e">
        <f ca="1">(SUMIFS($O7:$O56,$A7:$A56,"=C/")+SUMIFS($P7:$P56,$A7:$A56,"=C/"))/(SUM($O$2:$P$2))</f>
        <v>#DIV/0!</v>
      </c>
    </row>
    <row r="5" spans="1:21" x14ac:dyDescent="0.3">
      <c r="A5" s="217"/>
      <c r="B5" s="293"/>
      <c r="C5" s="215"/>
      <c r="G5" s="132">
        <f>YEAR(B3)</f>
        <v>2018</v>
      </c>
      <c r="H5" s="132">
        <f>G5</f>
        <v>2018</v>
      </c>
      <c r="I5" s="132">
        <f t="shared" ref="I5:N5" si="1">G5+1</f>
        <v>2019</v>
      </c>
      <c r="J5" s="132">
        <f t="shared" si="1"/>
        <v>2019</v>
      </c>
      <c r="K5" s="132">
        <f t="shared" si="1"/>
        <v>2020</v>
      </c>
      <c r="L5" s="132">
        <f t="shared" si="1"/>
        <v>2020</v>
      </c>
      <c r="M5" s="132">
        <f t="shared" si="1"/>
        <v>2021</v>
      </c>
      <c r="N5" s="132">
        <f t="shared" si="1"/>
        <v>2021</v>
      </c>
      <c r="O5" s="127" t="s">
        <v>8349</v>
      </c>
      <c r="P5" s="132" t="s">
        <v>8350</v>
      </c>
      <c r="Q5" s="177" t="s">
        <v>8947</v>
      </c>
      <c r="R5" s="178" t="e">
        <f ca="1">(SUMIFS($O7:$O56,$A7:$A56,"=E/")+SUMIFS($P7:$P56,$A7:$A56,"=E/"))/(SUM($O$2:$P$2))</f>
        <v>#DIV/0!</v>
      </c>
    </row>
    <row r="6" spans="1:21" ht="75.75" thickBot="1" x14ac:dyDescent="0.35">
      <c r="A6" s="133" t="s">
        <v>8351</v>
      </c>
      <c r="B6" s="135" t="s">
        <v>10741</v>
      </c>
      <c r="C6" s="299" t="s">
        <v>8352</v>
      </c>
      <c r="D6" s="135" t="s">
        <v>8353</v>
      </c>
      <c r="E6" s="134" t="s">
        <v>8354</v>
      </c>
      <c r="F6" s="136" t="s">
        <v>14421</v>
      </c>
      <c r="G6" s="136" t="s">
        <v>8290</v>
      </c>
      <c r="H6" s="136" t="s">
        <v>8291</v>
      </c>
      <c r="I6" s="136" t="s">
        <v>8290</v>
      </c>
      <c r="J6" s="136" t="s">
        <v>8291</v>
      </c>
      <c r="K6" s="136" t="s">
        <v>8290</v>
      </c>
      <c r="L6" s="136" t="s">
        <v>8291</v>
      </c>
      <c r="M6" s="136" t="s">
        <v>8290</v>
      </c>
      <c r="N6" s="136" t="s">
        <v>8291</v>
      </c>
      <c r="O6" s="137" t="s">
        <v>8290</v>
      </c>
      <c r="P6" s="137" t="s">
        <v>8291</v>
      </c>
      <c r="Q6" s="138" t="s">
        <v>8355</v>
      </c>
      <c r="R6" s="139"/>
      <c r="S6" s="124" t="s">
        <v>8950</v>
      </c>
      <c r="T6" s="124" t="s">
        <v>8356</v>
      </c>
    </row>
    <row r="7" spans="1:21" x14ac:dyDescent="0.3">
      <c r="A7" s="296" t="str">
        <f ca="1">IF(LEFT(ProjectRecords!D3,2)="","",HYPERLINK("#'"&amp;ProjectRecords!B3&amp;"'!$A$10",LEFT(ProjectRecords!D3,2)))</f>
        <v/>
      </c>
      <c r="B7" s="297" t="str">
        <f ca="1">IF(LEFT(ProjectRecords!D3,2)="","",HYPERLINK("#'"&amp;ProjectRecords!B3&amp;"'!$B$10",MID(ProjectRecords!D3,3,99)))</f>
        <v/>
      </c>
      <c r="C7" s="295" t="str">
        <f ca="1">IF(A7="A/","Advisory (Extension)",IF(A7="C/","Communication",IF(A7="E/","Education",IF(A7="M/","Management",IF(A7="P/","Placeholder",IF(A7="R/","Research",""))))))</f>
        <v/>
      </c>
      <c r="D7" s="297" t="str">
        <f ca="1">IF(LEN(ProjectRecords!L3)&lt;2,"",HYPERLINK("#'"&amp;ProjectRecords!B3&amp;"'!$B$13",(ProjectRecords!L3)&amp;IF(LEN(ProjectRecords!N3)&lt;2,"",", "&amp;ProjectRecords!N3)&amp;IF(LEN(ProjectRecords!P3)&lt;2,"",", "&amp;ProjectRecords!P3)&amp;IF(LEN(ProjectRecords!R3)&lt;2,"",", "&amp;ProjectRecords!R3)))</f>
        <v/>
      </c>
      <c r="E7" s="298" t="str">
        <f ca="1">IF(LEN(ProjectRecords!E3)&lt;2,"",HYPERLINK("#'"&amp;ProjectRecords!B3&amp;"'!$B$7",LEFT(ProjectRecords!E3,250)))</f>
        <v/>
      </c>
      <c r="F7" s="140" t="str">
        <f ca="1">IF(LEN(ProjectRecords!C3)&lt;2,"",HYPERLINK("#'"&amp;ProjectRecords!B3&amp;"'!$B$7",ProjectRecords!C3))</f>
        <v/>
      </c>
      <c r="G7" s="141" t="str">
        <f ca="1">IF('TOC generator worksheet'!L2=0,"",'TOC generator worksheet'!L2)</f>
        <v/>
      </c>
      <c r="H7" s="141" t="str">
        <f ca="1">IF('TOC generator worksheet'!M2=0,"",'TOC generator worksheet'!M2)</f>
        <v/>
      </c>
      <c r="I7" s="141" t="str">
        <f ca="1">IF('TOC generator worksheet'!N2=0,"",'TOC generator worksheet'!N2)</f>
        <v/>
      </c>
      <c r="J7" s="141" t="str">
        <f ca="1">IF('TOC generator worksheet'!O2=0,"",'TOC generator worksheet'!O2)</f>
        <v/>
      </c>
      <c r="K7" s="141" t="str">
        <f ca="1">IF('TOC generator worksheet'!P2=0,"",'TOC generator worksheet'!P2)</f>
        <v/>
      </c>
      <c r="L7" s="141" t="str">
        <f ca="1">IF('TOC generator worksheet'!Q2=0,"",'TOC generator worksheet'!Q2)</f>
        <v/>
      </c>
      <c r="M7" s="141" t="str">
        <f ca="1">IF('TOC generator worksheet'!R2=0,"",'TOC generator worksheet'!R2)</f>
        <v/>
      </c>
      <c r="N7" s="141" t="str">
        <f ca="1">IF('TOC generator worksheet'!S2=0,"",'TOC generator worksheet'!S2)</f>
        <v/>
      </c>
      <c r="O7" s="142">
        <f ca="1">SUM(G7,I7,K7,M7)</f>
        <v>0</v>
      </c>
      <c r="P7" s="142">
        <f ca="1">SUM(H7,J7,L7,N7)</f>
        <v>0</v>
      </c>
      <c r="Q7" s="370" t="str">
        <f>IF('TOC generator worksheet'!V2=0,"",'TOC generator worksheet'!V2)</f>
        <v/>
      </c>
      <c r="R7" s="139"/>
      <c r="S7" s="143">
        <f ca="1">ProjectRecords!J3</f>
        <v>0</v>
      </c>
      <c r="T7" s="143">
        <f ca="1">ProjectRecords!K3</f>
        <v>0</v>
      </c>
    </row>
    <row r="8" spans="1:21" x14ac:dyDescent="0.3">
      <c r="A8" s="296" t="str">
        <f ca="1">IF(LEFT(ProjectRecords!D4,2)="","",HYPERLINK("#'"&amp;ProjectRecords!B4&amp;"'!$A$10",LEFT(ProjectRecords!D4,2)))</f>
        <v/>
      </c>
      <c r="B8" s="297" t="str">
        <f ca="1">IF(LEFT(ProjectRecords!D4,2)="","",HYPERLINK("#'"&amp;ProjectRecords!B4&amp;"'!$B$10",MID(ProjectRecords!D4,3,99)))</f>
        <v/>
      </c>
      <c r="C8" s="295" t="str">
        <f t="shared" ref="C8:C12" ca="1" si="2">IF(A8="A/","Advisory (Extension)",IF(A8="C/","Communication",IF(A8="E/","Education",IF(A8="M/","Management",IF(A8="P/","Placeholder",IF(A8="R/","Research",""))))))</f>
        <v/>
      </c>
      <c r="D8" s="297" t="str">
        <f ca="1">IF(LEN(ProjectRecords!L4)&lt;2,"",HYPERLINK("#'"&amp;ProjectRecords!B4&amp;"'!$B$13",(ProjectRecords!L4)&amp;IF(LEN(ProjectRecords!N4)&lt;2,"",", "&amp;ProjectRecords!N4)&amp;IF(LEN(ProjectRecords!P4)&lt;2,"",", "&amp;ProjectRecords!P4)&amp;IF(LEN(ProjectRecords!R4)&lt;2,"",", "&amp;ProjectRecords!R4)))</f>
        <v/>
      </c>
      <c r="E8" s="298" t="str">
        <f ca="1">IF(LEN(ProjectRecords!E4)&lt;2,"",HYPERLINK("#'"&amp;ProjectRecords!B4&amp;"'!$B$7",LEFT(ProjectRecords!E4,250)))</f>
        <v/>
      </c>
      <c r="F8" s="140" t="str">
        <f ca="1">IF(LEN(ProjectRecords!C4)&lt;2,"",HYPERLINK("#'"&amp;ProjectRecords!B4&amp;"'!$B$7",ProjectRecords!C4))</f>
        <v/>
      </c>
      <c r="G8" s="141" t="str">
        <f ca="1">IF('TOC generator worksheet'!L3=0,"",'TOC generator worksheet'!L3)</f>
        <v/>
      </c>
      <c r="H8" s="141" t="str">
        <f ca="1">IF('TOC generator worksheet'!M3=0,"",'TOC generator worksheet'!M3)</f>
        <v/>
      </c>
      <c r="I8" s="141" t="str">
        <f ca="1">IF('TOC generator worksheet'!N3=0,"",'TOC generator worksheet'!N3)</f>
        <v/>
      </c>
      <c r="J8" s="141" t="str">
        <f ca="1">IF('TOC generator worksheet'!O3=0,"",'TOC generator worksheet'!O3)</f>
        <v/>
      </c>
      <c r="K8" s="141" t="str">
        <f ca="1">IF('TOC generator worksheet'!P3=0,"",'TOC generator worksheet'!P3)</f>
        <v/>
      </c>
      <c r="L8" s="141" t="str">
        <f ca="1">IF('TOC generator worksheet'!Q3=0,"",'TOC generator worksheet'!Q3)</f>
        <v/>
      </c>
      <c r="M8" s="141" t="str">
        <f ca="1">IF('TOC generator worksheet'!R3=0,"",'TOC generator worksheet'!R3)</f>
        <v/>
      </c>
      <c r="N8" s="141" t="str">
        <f ca="1">IF('TOC generator worksheet'!S3=0,"",'TOC generator worksheet'!S3)</f>
        <v/>
      </c>
      <c r="O8" s="142">
        <f t="shared" ref="O8:O54" ca="1" si="3">SUM(G8,I8,K8,M8)</f>
        <v>0</v>
      </c>
      <c r="P8" s="142">
        <f t="shared" ref="P8:P54" ca="1" si="4">SUM(H8,J8,L8,N8)</f>
        <v>0</v>
      </c>
      <c r="Q8" s="370" t="str">
        <f>IF('TOC generator worksheet'!V3=0,"",'TOC generator worksheet'!V3)</f>
        <v/>
      </c>
      <c r="R8" s="139"/>
      <c r="S8" s="143">
        <f ca="1">ProjectRecords!J4</f>
        <v>0</v>
      </c>
      <c r="T8" s="143">
        <f ca="1">ProjectRecords!K4</f>
        <v>0</v>
      </c>
    </row>
    <row r="9" spans="1:21" x14ac:dyDescent="0.3">
      <c r="A9" s="296" t="str">
        <f ca="1">IF(LEFT(ProjectRecords!D5,2)="","",HYPERLINK("#'"&amp;ProjectRecords!B5&amp;"'!$A$10",LEFT(ProjectRecords!D5,2)))</f>
        <v/>
      </c>
      <c r="B9" s="297" t="str">
        <f ca="1">IF(LEFT(ProjectRecords!D5,2)="","",HYPERLINK("#'"&amp;ProjectRecords!B5&amp;"'!$B$10",MID(ProjectRecords!D5,3,99)))</f>
        <v/>
      </c>
      <c r="C9" s="295" t="str">
        <f t="shared" ca="1" si="2"/>
        <v/>
      </c>
      <c r="D9" s="297" t="str">
        <f ca="1">IF(LEN(ProjectRecords!L5)&lt;2,"",HYPERLINK("#'"&amp;ProjectRecords!B5&amp;"'!$B$13",(ProjectRecords!L5)&amp;IF(LEN(ProjectRecords!N5)&lt;2,"",", "&amp;ProjectRecords!N5)&amp;IF(LEN(ProjectRecords!P5)&lt;2,"",", "&amp;ProjectRecords!P5)&amp;IF(LEN(ProjectRecords!R5)&lt;2,"",", "&amp;ProjectRecords!R5)))</f>
        <v/>
      </c>
      <c r="E9" s="298" t="str">
        <f ca="1">IF(LEN(ProjectRecords!E5)&lt;2,"",HYPERLINK("#'"&amp;ProjectRecords!B5&amp;"'!$B$7",LEFT(ProjectRecords!E5,250)))</f>
        <v/>
      </c>
      <c r="F9" s="140" t="str">
        <f ca="1">IF(LEN(ProjectRecords!C5)&lt;2,"",HYPERLINK("#'"&amp;ProjectRecords!B5&amp;"'!$B$7",ProjectRecords!C5))</f>
        <v/>
      </c>
      <c r="G9" s="141" t="str">
        <f ca="1">IF('TOC generator worksheet'!L4=0,"",'TOC generator worksheet'!L4)</f>
        <v/>
      </c>
      <c r="H9" s="141" t="str">
        <f ca="1">IF('TOC generator worksheet'!M4=0,"",'TOC generator worksheet'!M4)</f>
        <v/>
      </c>
      <c r="I9" s="141" t="str">
        <f ca="1">IF('TOC generator worksheet'!N4=0,"",'TOC generator worksheet'!N4)</f>
        <v/>
      </c>
      <c r="J9" s="141" t="str">
        <f ca="1">IF('TOC generator worksheet'!O4=0,"",'TOC generator worksheet'!O4)</f>
        <v/>
      </c>
      <c r="K9" s="141" t="str">
        <f ca="1">IF('TOC generator worksheet'!P4=0,"",'TOC generator worksheet'!P4)</f>
        <v/>
      </c>
      <c r="L9" s="141" t="str">
        <f ca="1">IF('TOC generator worksheet'!Q4=0,"",'TOC generator worksheet'!Q4)</f>
        <v/>
      </c>
      <c r="M9" s="141" t="str">
        <f ca="1">IF('TOC generator worksheet'!R4=0,"",'TOC generator worksheet'!R4)</f>
        <v/>
      </c>
      <c r="N9" s="141" t="str">
        <f ca="1">IF('TOC generator worksheet'!S4=0,"",'TOC generator worksheet'!S4)</f>
        <v/>
      </c>
      <c r="O9" s="142">
        <f t="shared" ca="1" si="3"/>
        <v>0</v>
      </c>
      <c r="P9" s="142">
        <f t="shared" ca="1" si="4"/>
        <v>0</v>
      </c>
      <c r="Q9" s="370" t="str">
        <f>IF('TOC generator worksheet'!V4=0,"",'TOC generator worksheet'!V4)</f>
        <v/>
      </c>
      <c r="R9" s="139"/>
      <c r="S9" s="143">
        <f ca="1">ProjectRecords!J5</f>
        <v>0</v>
      </c>
      <c r="T9" s="143">
        <f ca="1">ProjectRecords!K5</f>
        <v>0</v>
      </c>
    </row>
    <row r="10" spans="1:21" x14ac:dyDescent="0.3">
      <c r="A10" s="296" t="str">
        <f ca="1">IF(LEFT(ProjectRecords!D6,2)="","",HYPERLINK("#'"&amp;ProjectRecords!B6&amp;"'!$A$10",LEFT(ProjectRecords!D6,2)))</f>
        <v/>
      </c>
      <c r="B10" s="297" t="str">
        <f ca="1">IF(LEFT(ProjectRecords!D6,2)="","",HYPERLINK("#'"&amp;ProjectRecords!B6&amp;"'!$B$10",MID(ProjectRecords!D6,3,99)))</f>
        <v/>
      </c>
      <c r="C10" s="295" t="str">
        <f t="shared" ca="1" si="2"/>
        <v/>
      </c>
      <c r="D10" s="297" t="str">
        <f ca="1">IF(LEN(ProjectRecords!L6)&lt;2,"",HYPERLINK("#'"&amp;ProjectRecords!B6&amp;"'!$B$13",(ProjectRecords!L6)&amp;IF(LEN(ProjectRecords!N6)&lt;2,"",", "&amp;ProjectRecords!N6)&amp;IF(LEN(ProjectRecords!P6)&lt;2,"",", "&amp;ProjectRecords!P6)&amp;IF(LEN(ProjectRecords!R6)&lt;2,"",", "&amp;ProjectRecords!R6)))</f>
        <v/>
      </c>
      <c r="E10" s="298" t="str">
        <f ca="1">IF(LEN(ProjectRecords!E6)&lt;2,"",HYPERLINK("#'"&amp;ProjectRecords!B6&amp;"'!$B$7",LEFT(ProjectRecords!E6,250)))</f>
        <v/>
      </c>
      <c r="F10" s="140" t="str">
        <f ca="1">IF(LEN(ProjectRecords!C6)&lt;2,"",HYPERLINK("#'"&amp;ProjectRecords!B6&amp;"'!$B$7",ProjectRecords!C6))</f>
        <v/>
      </c>
      <c r="G10" s="141" t="str">
        <f ca="1">IF('TOC generator worksheet'!L5=0,"",'TOC generator worksheet'!L5)</f>
        <v/>
      </c>
      <c r="H10" s="141" t="str">
        <f ca="1">IF('TOC generator worksheet'!M5=0,"",'TOC generator worksheet'!M5)</f>
        <v/>
      </c>
      <c r="I10" s="141" t="str">
        <f ca="1">IF('TOC generator worksheet'!N5=0,"",'TOC generator worksheet'!N5)</f>
        <v/>
      </c>
      <c r="J10" s="141" t="str">
        <f ca="1">IF('TOC generator worksheet'!O5=0,"",'TOC generator worksheet'!O5)</f>
        <v/>
      </c>
      <c r="K10" s="141" t="str">
        <f ca="1">IF('TOC generator worksheet'!P5=0,"",'TOC generator worksheet'!P5)</f>
        <v/>
      </c>
      <c r="L10" s="141" t="str">
        <f ca="1">IF('TOC generator worksheet'!Q5=0,"",'TOC generator worksheet'!Q5)</f>
        <v/>
      </c>
      <c r="M10" s="141" t="str">
        <f ca="1">IF('TOC generator worksheet'!R5=0,"",'TOC generator worksheet'!R5)</f>
        <v/>
      </c>
      <c r="N10" s="141" t="str">
        <f ca="1">IF('TOC generator worksheet'!S5=0,"",'TOC generator worksheet'!S5)</f>
        <v/>
      </c>
      <c r="O10" s="142">
        <f t="shared" ca="1" si="3"/>
        <v>0</v>
      </c>
      <c r="P10" s="142">
        <f t="shared" ca="1" si="4"/>
        <v>0</v>
      </c>
      <c r="Q10" s="370" t="str">
        <f>IF('TOC generator worksheet'!V5=0,"",'TOC generator worksheet'!V5)</f>
        <v/>
      </c>
      <c r="R10" s="139"/>
      <c r="S10" s="143">
        <f ca="1">ProjectRecords!J6</f>
        <v>0</v>
      </c>
      <c r="T10" s="143">
        <f ca="1">ProjectRecords!K6</f>
        <v>0</v>
      </c>
    </row>
    <row r="11" spans="1:21" x14ac:dyDescent="0.3">
      <c r="A11" s="296" t="str">
        <f ca="1">IF(LEFT(ProjectRecords!D7,2)="","",HYPERLINK("#'"&amp;ProjectRecords!B7&amp;"'!$A$10",LEFT(ProjectRecords!D7,2)))</f>
        <v/>
      </c>
      <c r="B11" s="297" t="str">
        <f ca="1">IF(LEFT(ProjectRecords!D7,2)="","",HYPERLINK("#'"&amp;ProjectRecords!B7&amp;"'!$B$10",MID(ProjectRecords!D7,3,99)))</f>
        <v/>
      </c>
      <c r="C11" s="295" t="str">
        <f t="shared" ca="1" si="2"/>
        <v/>
      </c>
      <c r="D11" s="297" t="str">
        <f ca="1">IF(LEN(ProjectRecords!L7)&lt;2,"",HYPERLINK("#'"&amp;ProjectRecords!B7&amp;"'!$B$13",(ProjectRecords!L7)&amp;IF(LEN(ProjectRecords!N7)&lt;2,"",", "&amp;ProjectRecords!N7)&amp;IF(LEN(ProjectRecords!P7)&lt;2,"",", "&amp;ProjectRecords!P7)&amp;IF(LEN(ProjectRecords!R7)&lt;2,"",", "&amp;ProjectRecords!R7)))</f>
        <v/>
      </c>
      <c r="E11" s="298" t="str">
        <f ca="1">IF(LEN(ProjectRecords!E7)&lt;2,"",HYPERLINK("#'"&amp;ProjectRecords!B7&amp;"'!$B$7",LEFT(ProjectRecords!E7,250)))</f>
        <v/>
      </c>
      <c r="F11" s="140" t="str">
        <f ca="1">IF(LEN(ProjectRecords!C7)&lt;2,"",HYPERLINK("#'"&amp;ProjectRecords!B7&amp;"'!$B$7",ProjectRecords!C7))</f>
        <v/>
      </c>
      <c r="G11" s="141" t="str">
        <f ca="1">IF('TOC generator worksheet'!L6=0,"",'TOC generator worksheet'!L6)</f>
        <v/>
      </c>
      <c r="H11" s="141" t="str">
        <f ca="1">IF('TOC generator worksheet'!M6=0,"",'TOC generator worksheet'!M6)</f>
        <v/>
      </c>
      <c r="I11" s="141" t="str">
        <f ca="1">IF('TOC generator worksheet'!N6=0,"",'TOC generator worksheet'!N6)</f>
        <v/>
      </c>
      <c r="J11" s="141" t="str">
        <f ca="1">IF('TOC generator worksheet'!O6=0,"",'TOC generator worksheet'!O6)</f>
        <v/>
      </c>
      <c r="K11" s="141" t="str">
        <f ca="1">IF('TOC generator worksheet'!P6=0,"",'TOC generator worksheet'!P6)</f>
        <v/>
      </c>
      <c r="L11" s="141" t="str">
        <f ca="1">IF('TOC generator worksheet'!Q6=0,"",'TOC generator worksheet'!Q6)</f>
        <v/>
      </c>
      <c r="M11" s="141" t="str">
        <f ca="1">IF('TOC generator worksheet'!R6=0,"",'TOC generator worksheet'!R6)</f>
        <v/>
      </c>
      <c r="N11" s="141" t="str">
        <f ca="1">IF('TOC generator worksheet'!S6=0,"",'TOC generator worksheet'!S6)</f>
        <v/>
      </c>
      <c r="O11" s="142">
        <f t="shared" ca="1" si="3"/>
        <v>0</v>
      </c>
      <c r="P11" s="142">
        <f t="shared" ca="1" si="4"/>
        <v>0</v>
      </c>
      <c r="Q11" s="370" t="str">
        <f>IF('TOC generator worksheet'!V6=0,"",'TOC generator worksheet'!V6)</f>
        <v/>
      </c>
      <c r="R11" s="139"/>
      <c r="S11" s="143">
        <f ca="1">ProjectRecords!J7</f>
        <v>0</v>
      </c>
      <c r="T11" s="143">
        <f ca="1">ProjectRecords!K7</f>
        <v>0</v>
      </c>
    </row>
    <row r="12" spans="1:21" x14ac:dyDescent="0.3">
      <c r="A12" s="296" t="str">
        <f ca="1">IF(LEFT(ProjectRecords!D8,2)="","",HYPERLINK("#'"&amp;ProjectRecords!B8&amp;"'!$A$10",LEFT(ProjectRecords!D8,2)))</f>
        <v/>
      </c>
      <c r="B12" s="297" t="str">
        <f ca="1">IF(LEFT(ProjectRecords!D8,2)="","",HYPERLINK("#'"&amp;ProjectRecords!B8&amp;"'!$B$10",MID(ProjectRecords!D8,3,99)))</f>
        <v/>
      </c>
      <c r="C12" s="295" t="str">
        <f t="shared" ca="1" si="2"/>
        <v/>
      </c>
      <c r="D12" s="297" t="str">
        <f ca="1">IF(LEN(ProjectRecords!L8)&lt;2,"",HYPERLINK("#'"&amp;ProjectRecords!B8&amp;"'!$B$13",(ProjectRecords!L8)&amp;IF(LEN(ProjectRecords!N8)&lt;2,"",", "&amp;ProjectRecords!N8)&amp;IF(LEN(ProjectRecords!P8)&lt;2,"",", "&amp;ProjectRecords!P8)&amp;IF(LEN(ProjectRecords!R8)&lt;2,"",", "&amp;ProjectRecords!R8)))</f>
        <v/>
      </c>
      <c r="E12" s="298" t="str">
        <f ca="1">IF(LEN(ProjectRecords!E8)&lt;2,"",HYPERLINK("#'"&amp;ProjectRecords!B8&amp;"'!$B$7",LEFT(ProjectRecords!E8,250)))</f>
        <v/>
      </c>
      <c r="F12" s="140" t="str">
        <f ca="1">IF(LEN(ProjectRecords!C8)&lt;2,"",HYPERLINK("#'"&amp;ProjectRecords!B8&amp;"'!$B$7",ProjectRecords!C8))</f>
        <v/>
      </c>
      <c r="G12" s="141" t="str">
        <f ca="1">IF('TOC generator worksheet'!L7=0,"",'TOC generator worksheet'!L7)</f>
        <v/>
      </c>
      <c r="H12" s="141" t="str">
        <f ca="1">IF('TOC generator worksheet'!M7=0,"",'TOC generator worksheet'!M7)</f>
        <v/>
      </c>
      <c r="I12" s="141" t="str">
        <f ca="1">IF('TOC generator worksheet'!N7=0,"",'TOC generator worksheet'!N7)</f>
        <v/>
      </c>
      <c r="J12" s="141" t="str">
        <f ca="1">IF('TOC generator worksheet'!O7=0,"",'TOC generator worksheet'!O7)</f>
        <v/>
      </c>
      <c r="K12" s="141" t="str">
        <f ca="1">IF('TOC generator worksheet'!P7=0,"",'TOC generator worksheet'!P7)</f>
        <v/>
      </c>
      <c r="L12" s="141" t="str">
        <f ca="1">IF('TOC generator worksheet'!Q7=0,"",'TOC generator worksheet'!Q7)</f>
        <v/>
      </c>
      <c r="M12" s="141" t="str">
        <f ca="1">IF('TOC generator worksheet'!R7=0,"",'TOC generator worksheet'!R7)</f>
        <v/>
      </c>
      <c r="N12" s="141" t="str">
        <f ca="1">IF('TOC generator worksheet'!S7=0,"",'TOC generator worksheet'!S7)</f>
        <v/>
      </c>
      <c r="O12" s="142">
        <f t="shared" ca="1" si="3"/>
        <v>0</v>
      </c>
      <c r="P12" s="142">
        <f t="shared" ca="1" si="4"/>
        <v>0</v>
      </c>
      <c r="Q12" s="370" t="str">
        <f>IF('TOC generator worksheet'!V7=0,"",'TOC generator worksheet'!V7)</f>
        <v/>
      </c>
      <c r="R12" s="139"/>
      <c r="S12" s="143">
        <f ca="1">ProjectRecords!J8</f>
        <v>0</v>
      </c>
      <c r="T12" s="143">
        <f ca="1">ProjectRecords!K8</f>
        <v>0</v>
      </c>
    </row>
    <row r="13" spans="1:21" x14ac:dyDescent="0.3">
      <c r="A13" s="296" t="str">
        <f ca="1">IF(LEFT(ProjectRecords!D9,2)="","",HYPERLINK("#'"&amp;ProjectRecords!B9&amp;"'!$A$10",LEFT(ProjectRecords!D9,2)))</f>
        <v/>
      </c>
      <c r="B13" s="297" t="str">
        <f ca="1">IF(LEFT(ProjectRecords!D9,2)="","",HYPERLINK("#'"&amp;ProjectRecords!B9&amp;"'!$B$10",MID(ProjectRecords!D9,3,99)))</f>
        <v/>
      </c>
      <c r="C13" s="295" t="str">
        <f t="shared" ref="C13:C56" ca="1" si="5">IF(A13="A/","Advisory (Extension)",IF(A13="C/","Communication",IF(A13="E/","Education",IF(A13="M/","Management",IF(A13="P/","Placeholder",IF(A13="R/","Research",""))))))</f>
        <v/>
      </c>
      <c r="D13" s="297" t="str">
        <f ca="1">IF(LEN(ProjectRecords!L9)&lt;2,"",HYPERLINK("#'"&amp;ProjectRecords!B9&amp;"'!$B$13",(ProjectRecords!L9)&amp;IF(LEN(ProjectRecords!N9)&lt;2,"",", "&amp;ProjectRecords!N9)&amp;IF(LEN(ProjectRecords!P9)&lt;2,"",", "&amp;ProjectRecords!P9)&amp;IF(LEN(ProjectRecords!R9)&lt;2,"",", "&amp;ProjectRecords!R9)))</f>
        <v/>
      </c>
      <c r="E13" s="298" t="str">
        <f ca="1">IF(LEN(ProjectRecords!E9)&lt;2,"",HYPERLINK("#'"&amp;ProjectRecords!B9&amp;"'!$B$7",LEFT(ProjectRecords!E9,250)))</f>
        <v/>
      </c>
      <c r="F13" s="140" t="str">
        <f ca="1">IF(LEN(ProjectRecords!C9)&lt;2,"",HYPERLINK("#'"&amp;ProjectRecords!B9&amp;"'!$B$7",ProjectRecords!C9))</f>
        <v/>
      </c>
      <c r="G13" s="141" t="str">
        <f ca="1">IF('TOC generator worksheet'!L8=0,"",'TOC generator worksheet'!L8)</f>
        <v/>
      </c>
      <c r="H13" s="141" t="str">
        <f ca="1">IF('TOC generator worksheet'!M8=0,"",'TOC generator worksheet'!M8)</f>
        <v/>
      </c>
      <c r="I13" s="141" t="str">
        <f ca="1">IF('TOC generator worksheet'!N8=0,"",'TOC generator worksheet'!N8)</f>
        <v/>
      </c>
      <c r="J13" s="141" t="str">
        <f ca="1">IF('TOC generator worksheet'!O8=0,"",'TOC generator worksheet'!O8)</f>
        <v/>
      </c>
      <c r="K13" s="141" t="str">
        <f ca="1">IF('TOC generator worksheet'!P8=0,"",'TOC generator worksheet'!P8)</f>
        <v/>
      </c>
      <c r="L13" s="141" t="str">
        <f ca="1">IF('TOC generator worksheet'!Q8=0,"",'TOC generator worksheet'!Q8)</f>
        <v/>
      </c>
      <c r="M13" s="141" t="str">
        <f ca="1">IF('TOC generator worksheet'!R8=0,"",'TOC generator worksheet'!R8)</f>
        <v/>
      </c>
      <c r="N13" s="141" t="str">
        <f ca="1">IF('TOC generator worksheet'!S8=0,"",'TOC generator worksheet'!S8)</f>
        <v/>
      </c>
      <c r="O13" s="142">
        <f t="shared" ca="1" si="3"/>
        <v>0</v>
      </c>
      <c r="P13" s="142">
        <f t="shared" ca="1" si="4"/>
        <v>0</v>
      </c>
      <c r="Q13" s="370" t="str">
        <f>IF('TOC generator worksheet'!V8=0,"",'TOC generator worksheet'!V8)</f>
        <v/>
      </c>
      <c r="R13" s="139"/>
      <c r="S13" s="143">
        <f ca="1">ProjectRecords!J9</f>
        <v>0</v>
      </c>
      <c r="T13" s="143">
        <f ca="1">ProjectRecords!K9</f>
        <v>0</v>
      </c>
    </row>
    <row r="14" spans="1:21" x14ac:dyDescent="0.3">
      <c r="A14" s="296" t="str">
        <f ca="1">IF(LEFT(ProjectRecords!D10,2)="","",HYPERLINK("#'"&amp;ProjectRecords!B10&amp;"'!$A$10",LEFT(ProjectRecords!D10,2)))</f>
        <v/>
      </c>
      <c r="B14" s="297" t="str">
        <f ca="1">IF(LEFT(ProjectRecords!D10,2)="","",HYPERLINK("#'"&amp;ProjectRecords!B10&amp;"'!$B$10",MID(ProjectRecords!D10,3,99)))</f>
        <v/>
      </c>
      <c r="C14" s="295" t="str">
        <f t="shared" ca="1" si="5"/>
        <v/>
      </c>
      <c r="D14" s="297" t="str">
        <f ca="1">IF(LEN(ProjectRecords!L10)&lt;2,"",HYPERLINK("#'"&amp;ProjectRecords!B10&amp;"'!$B$13",(ProjectRecords!L10)&amp;IF(LEN(ProjectRecords!N10)&lt;2,"",", "&amp;ProjectRecords!N10)&amp;IF(LEN(ProjectRecords!P10)&lt;2,"",", "&amp;ProjectRecords!P10)&amp;IF(LEN(ProjectRecords!R10)&lt;2,"",", "&amp;ProjectRecords!R10)))</f>
        <v/>
      </c>
      <c r="E14" s="298" t="str">
        <f ca="1">IF(LEN(ProjectRecords!E10)&lt;2,"",HYPERLINK("#'"&amp;ProjectRecords!B10&amp;"'!$B$7",LEFT(ProjectRecords!E10,250)))</f>
        <v/>
      </c>
      <c r="F14" s="140" t="str">
        <f ca="1">IF(LEN(ProjectRecords!C10)&lt;2,"",HYPERLINK("#'"&amp;ProjectRecords!B10&amp;"'!$B$7",ProjectRecords!C10))</f>
        <v/>
      </c>
      <c r="G14" s="141" t="str">
        <f ca="1">IF('TOC generator worksheet'!L9=0,"",'TOC generator worksheet'!L9)</f>
        <v/>
      </c>
      <c r="H14" s="141" t="str">
        <f ca="1">IF('TOC generator worksheet'!M9=0,"",'TOC generator worksheet'!M9)</f>
        <v/>
      </c>
      <c r="I14" s="141" t="str">
        <f ca="1">IF('TOC generator worksheet'!N9=0,"",'TOC generator worksheet'!N9)</f>
        <v/>
      </c>
      <c r="J14" s="141" t="str">
        <f ca="1">IF('TOC generator worksheet'!O9=0,"",'TOC generator worksheet'!O9)</f>
        <v/>
      </c>
      <c r="K14" s="141" t="str">
        <f ca="1">IF('TOC generator worksheet'!P9=0,"",'TOC generator worksheet'!P9)</f>
        <v/>
      </c>
      <c r="L14" s="141" t="str">
        <f ca="1">IF('TOC generator worksheet'!Q9=0,"",'TOC generator worksheet'!Q9)</f>
        <v/>
      </c>
      <c r="M14" s="141" t="str">
        <f ca="1">IF('TOC generator worksheet'!R9=0,"",'TOC generator worksheet'!R9)</f>
        <v/>
      </c>
      <c r="N14" s="141" t="str">
        <f ca="1">IF('TOC generator worksheet'!S9=0,"",'TOC generator worksheet'!S9)</f>
        <v/>
      </c>
      <c r="O14" s="142">
        <f t="shared" ca="1" si="3"/>
        <v>0</v>
      </c>
      <c r="P14" s="142">
        <f t="shared" ca="1" si="4"/>
        <v>0</v>
      </c>
      <c r="Q14" s="370" t="str">
        <f>IF('TOC generator worksheet'!V9=0,"",'TOC generator worksheet'!V9)</f>
        <v/>
      </c>
      <c r="R14" s="139"/>
      <c r="S14" s="143">
        <f ca="1">ProjectRecords!J10</f>
        <v>0</v>
      </c>
      <c r="T14" s="143">
        <f ca="1">ProjectRecords!K10</f>
        <v>0</v>
      </c>
    </row>
    <row r="15" spans="1:21" x14ac:dyDescent="0.3">
      <c r="A15" s="296" t="str">
        <f ca="1">IF(LEFT(ProjectRecords!D11,2)="","",HYPERLINK("#'"&amp;ProjectRecords!B11&amp;"'!$A$10",LEFT(ProjectRecords!D11,2)))</f>
        <v/>
      </c>
      <c r="B15" s="297" t="str">
        <f ca="1">IF(LEFT(ProjectRecords!D11,2)="","",HYPERLINK("#'"&amp;ProjectRecords!B11&amp;"'!$B$10",MID(ProjectRecords!D11,3,99)))</f>
        <v/>
      </c>
      <c r="C15" s="295" t="str">
        <f t="shared" ca="1" si="5"/>
        <v/>
      </c>
      <c r="D15" s="297" t="str">
        <f ca="1">IF(LEN(ProjectRecords!L11)&lt;2,"",HYPERLINK("#'"&amp;ProjectRecords!B11&amp;"'!$B$13",(ProjectRecords!L11)&amp;IF(LEN(ProjectRecords!N11)&lt;2,"",", "&amp;ProjectRecords!N11)&amp;IF(LEN(ProjectRecords!P11)&lt;2,"",", "&amp;ProjectRecords!P11)&amp;IF(LEN(ProjectRecords!R11)&lt;2,"",", "&amp;ProjectRecords!R11)))</f>
        <v/>
      </c>
      <c r="E15" s="298" t="str">
        <f ca="1">IF(LEN(ProjectRecords!E11)&lt;2,"",HYPERLINK("#'"&amp;ProjectRecords!B11&amp;"'!$B$7",LEFT(ProjectRecords!E11,250)))</f>
        <v/>
      </c>
      <c r="F15" s="140" t="str">
        <f ca="1">IF(LEN(ProjectRecords!C11)&lt;2,"",HYPERLINK("#'"&amp;ProjectRecords!B11&amp;"'!$B$7",ProjectRecords!C11))</f>
        <v/>
      </c>
      <c r="G15" s="141" t="str">
        <f ca="1">IF('TOC generator worksheet'!L10=0,"",'TOC generator worksheet'!L10)</f>
        <v/>
      </c>
      <c r="H15" s="141" t="str">
        <f ca="1">IF('TOC generator worksheet'!M10=0,"",'TOC generator worksheet'!M10)</f>
        <v/>
      </c>
      <c r="I15" s="141" t="str">
        <f ca="1">IF('TOC generator worksheet'!N10=0,"",'TOC generator worksheet'!N10)</f>
        <v/>
      </c>
      <c r="J15" s="141" t="str">
        <f ca="1">IF('TOC generator worksheet'!O10=0,"",'TOC generator worksheet'!O10)</f>
        <v/>
      </c>
      <c r="K15" s="141" t="str">
        <f ca="1">IF('TOC generator worksheet'!P10=0,"",'TOC generator worksheet'!P10)</f>
        <v/>
      </c>
      <c r="L15" s="141" t="str">
        <f ca="1">IF('TOC generator worksheet'!Q10=0,"",'TOC generator worksheet'!Q10)</f>
        <v/>
      </c>
      <c r="M15" s="141" t="str">
        <f ca="1">IF('TOC generator worksheet'!R10=0,"",'TOC generator worksheet'!R10)</f>
        <v/>
      </c>
      <c r="N15" s="141" t="str">
        <f ca="1">IF('TOC generator worksheet'!S10=0,"",'TOC generator worksheet'!S10)</f>
        <v/>
      </c>
      <c r="O15" s="142">
        <f t="shared" ca="1" si="3"/>
        <v>0</v>
      </c>
      <c r="P15" s="142">
        <f t="shared" ca="1" si="4"/>
        <v>0</v>
      </c>
      <c r="Q15" s="370" t="str">
        <f>IF('TOC generator worksheet'!V10=0,"",'TOC generator worksheet'!V10)</f>
        <v/>
      </c>
      <c r="R15" s="139"/>
      <c r="S15" s="143">
        <f ca="1">ProjectRecords!J11</f>
        <v>0</v>
      </c>
      <c r="T15" s="143">
        <f ca="1">ProjectRecords!K11</f>
        <v>0</v>
      </c>
    </row>
    <row r="16" spans="1:21" x14ac:dyDescent="0.3">
      <c r="A16" s="296" t="str">
        <f ca="1">IF(LEFT(ProjectRecords!D12,2)="","",HYPERLINK("#'"&amp;ProjectRecords!B12&amp;"'!$A$10",LEFT(ProjectRecords!D12,2)))</f>
        <v/>
      </c>
      <c r="B16" s="297" t="str">
        <f ca="1">IF(LEFT(ProjectRecords!D12,2)="","",HYPERLINK("#'"&amp;ProjectRecords!B12&amp;"'!$B$10",MID(ProjectRecords!D12,3,99)))</f>
        <v/>
      </c>
      <c r="C16" s="295" t="str">
        <f t="shared" ca="1" si="5"/>
        <v/>
      </c>
      <c r="D16" s="297" t="str">
        <f ca="1">IF(LEN(ProjectRecords!L12)&lt;2,"",HYPERLINK("#'"&amp;ProjectRecords!B12&amp;"'!$B$13",(ProjectRecords!L12)&amp;IF(LEN(ProjectRecords!N12)&lt;2,"",", "&amp;ProjectRecords!N12)&amp;IF(LEN(ProjectRecords!P12)&lt;2,"",", "&amp;ProjectRecords!P12)&amp;IF(LEN(ProjectRecords!R12)&lt;2,"",", "&amp;ProjectRecords!R12)))</f>
        <v/>
      </c>
      <c r="E16" s="298" t="str">
        <f ca="1">IF(LEN(ProjectRecords!E12)&lt;2,"",HYPERLINK("#'"&amp;ProjectRecords!B12&amp;"'!$B$7",LEFT(ProjectRecords!E12,250)))</f>
        <v/>
      </c>
      <c r="F16" s="140" t="str">
        <f ca="1">IF(LEN(ProjectRecords!C12)&lt;2,"",HYPERLINK("#'"&amp;ProjectRecords!B12&amp;"'!$B$7",ProjectRecords!C12))</f>
        <v/>
      </c>
      <c r="G16" s="141" t="str">
        <f ca="1">IF('TOC generator worksheet'!L11=0,"",'TOC generator worksheet'!L11)</f>
        <v/>
      </c>
      <c r="H16" s="141" t="str">
        <f ca="1">IF('TOC generator worksheet'!M11=0,"",'TOC generator worksheet'!M11)</f>
        <v/>
      </c>
      <c r="I16" s="141" t="str">
        <f ca="1">IF('TOC generator worksheet'!N11=0,"",'TOC generator worksheet'!N11)</f>
        <v/>
      </c>
      <c r="J16" s="141" t="str">
        <f ca="1">IF('TOC generator worksheet'!O11=0,"",'TOC generator worksheet'!O11)</f>
        <v/>
      </c>
      <c r="K16" s="141" t="str">
        <f ca="1">IF('TOC generator worksheet'!P11=0,"",'TOC generator worksheet'!P11)</f>
        <v/>
      </c>
      <c r="L16" s="141" t="str">
        <f ca="1">IF('TOC generator worksheet'!Q11=0,"",'TOC generator worksheet'!Q11)</f>
        <v/>
      </c>
      <c r="M16" s="141" t="str">
        <f ca="1">IF('TOC generator worksheet'!R11=0,"",'TOC generator worksheet'!R11)</f>
        <v/>
      </c>
      <c r="N16" s="141" t="str">
        <f ca="1">IF('TOC generator worksheet'!S11=0,"",'TOC generator worksheet'!S11)</f>
        <v/>
      </c>
      <c r="O16" s="142">
        <f t="shared" ca="1" si="3"/>
        <v>0</v>
      </c>
      <c r="P16" s="142">
        <f t="shared" ca="1" si="4"/>
        <v>0</v>
      </c>
      <c r="Q16" s="370" t="str">
        <f>IF('TOC generator worksheet'!V11=0,"",'TOC generator worksheet'!V11)</f>
        <v/>
      </c>
      <c r="R16" s="139"/>
      <c r="S16" s="143">
        <f ca="1">ProjectRecords!J12</f>
        <v>0</v>
      </c>
      <c r="T16" s="143">
        <f ca="1">ProjectRecords!K12</f>
        <v>0</v>
      </c>
    </row>
    <row r="17" spans="1:20" x14ac:dyDescent="0.3">
      <c r="A17" s="296" t="str">
        <f ca="1">IF(LEFT(ProjectRecords!D13,2)="","",HYPERLINK("#'"&amp;ProjectRecords!B13&amp;"'!$A$10",LEFT(ProjectRecords!D13,2)))</f>
        <v/>
      </c>
      <c r="B17" s="297" t="str">
        <f ca="1">IF(LEFT(ProjectRecords!D13,2)="","",HYPERLINK("#'"&amp;ProjectRecords!B13&amp;"'!$B$10",MID(ProjectRecords!D13,3,99)))</f>
        <v/>
      </c>
      <c r="C17" s="295" t="str">
        <f t="shared" ca="1" si="5"/>
        <v/>
      </c>
      <c r="D17" s="297" t="str">
        <f ca="1">IF(LEN(ProjectRecords!L13)&lt;2,"",HYPERLINK("#'"&amp;ProjectRecords!B13&amp;"'!$B$13",(ProjectRecords!L13)&amp;IF(LEN(ProjectRecords!N13)&lt;2,"",", "&amp;ProjectRecords!N13)&amp;IF(LEN(ProjectRecords!P13)&lt;2,"",", "&amp;ProjectRecords!P13)&amp;IF(LEN(ProjectRecords!R13)&lt;2,"",", "&amp;ProjectRecords!R13)))</f>
        <v/>
      </c>
      <c r="E17" s="298" t="str">
        <f ca="1">IF(LEN(ProjectRecords!E13)&lt;2,"",HYPERLINK("#'"&amp;ProjectRecords!B13&amp;"'!$B$7",LEFT(ProjectRecords!E13,250)))</f>
        <v/>
      </c>
      <c r="F17" s="140" t="str">
        <f ca="1">IF(LEN(ProjectRecords!C13)&lt;2,"",HYPERLINK("#'"&amp;ProjectRecords!B13&amp;"'!$B$7",ProjectRecords!C13))</f>
        <v/>
      </c>
      <c r="G17" s="141" t="str">
        <f ca="1">IF('TOC generator worksheet'!L12=0,"",'TOC generator worksheet'!L12)</f>
        <v/>
      </c>
      <c r="H17" s="141" t="str">
        <f ca="1">IF('TOC generator worksheet'!M12=0,"",'TOC generator worksheet'!M12)</f>
        <v/>
      </c>
      <c r="I17" s="141" t="str">
        <f ca="1">IF('TOC generator worksheet'!N12=0,"",'TOC generator worksheet'!N12)</f>
        <v/>
      </c>
      <c r="J17" s="141" t="str">
        <f ca="1">IF('TOC generator worksheet'!O12=0,"",'TOC generator worksheet'!O12)</f>
        <v/>
      </c>
      <c r="K17" s="141" t="str">
        <f ca="1">IF('TOC generator worksheet'!P12=0,"",'TOC generator worksheet'!P12)</f>
        <v/>
      </c>
      <c r="L17" s="141" t="str">
        <f ca="1">IF('TOC generator worksheet'!Q12=0,"",'TOC generator worksheet'!Q12)</f>
        <v/>
      </c>
      <c r="M17" s="141" t="str">
        <f ca="1">IF('TOC generator worksheet'!R12=0,"",'TOC generator worksheet'!R12)</f>
        <v/>
      </c>
      <c r="N17" s="141" t="str">
        <f ca="1">IF('TOC generator worksheet'!S12=0,"",'TOC generator worksheet'!S12)</f>
        <v/>
      </c>
      <c r="O17" s="142">
        <f t="shared" ca="1" si="3"/>
        <v>0</v>
      </c>
      <c r="P17" s="142">
        <f t="shared" ca="1" si="4"/>
        <v>0</v>
      </c>
      <c r="Q17" s="370" t="str">
        <f>IF('TOC generator worksheet'!V12=0,"",'TOC generator worksheet'!V12)</f>
        <v/>
      </c>
      <c r="R17" s="139"/>
      <c r="S17" s="143">
        <f ca="1">ProjectRecords!J13</f>
        <v>0</v>
      </c>
      <c r="T17" s="143">
        <f ca="1">ProjectRecords!K13</f>
        <v>0</v>
      </c>
    </row>
    <row r="18" spans="1:20" x14ac:dyDescent="0.3">
      <c r="A18" s="296" t="str">
        <f ca="1">IF(LEFT(ProjectRecords!D14,2)="","",HYPERLINK("#'"&amp;ProjectRecords!B14&amp;"'!$A$10",LEFT(ProjectRecords!D14,2)))</f>
        <v/>
      </c>
      <c r="B18" s="297" t="str">
        <f ca="1">IF(LEFT(ProjectRecords!D14,2)="","",HYPERLINK("#'"&amp;ProjectRecords!B14&amp;"'!$B$10",MID(ProjectRecords!D14,3,99)))</f>
        <v/>
      </c>
      <c r="C18" s="295" t="str">
        <f t="shared" ca="1" si="5"/>
        <v/>
      </c>
      <c r="D18" s="297" t="str">
        <f ca="1">IF(LEN(ProjectRecords!L14)&lt;2,"",HYPERLINK("#'"&amp;ProjectRecords!B14&amp;"'!$B$13",(ProjectRecords!L14)&amp;IF(LEN(ProjectRecords!N14)&lt;2,"",", "&amp;ProjectRecords!N14)&amp;IF(LEN(ProjectRecords!P14)&lt;2,"",", "&amp;ProjectRecords!P14)&amp;IF(LEN(ProjectRecords!R14)&lt;2,"",", "&amp;ProjectRecords!R14)))</f>
        <v/>
      </c>
      <c r="E18" s="298" t="str">
        <f ca="1">IF(LEN(ProjectRecords!E14)&lt;2,"",HYPERLINK("#'"&amp;ProjectRecords!B14&amp;"'!$B$7",LEFT(ProjectRecords!E14,250)))</f>
        <v/>
      </c>
      <c r="F18" s="140" t="str">
        <f ca="1">IF(LEN(ProjectRecords!C14)&lt;2,"",HYPERLINK("#'"&amp;ProjectRecords!B14&amp;"'!$B$7",ProjectRecords!C14))</f>
        <v/>
      </c>
      <c r="G18" s="141" t="str">
        <f ca="1">IF('TOC generator worksheet'!L13=0,"",'TOC generator worksheet'!L13)</f>
        <v/>
      </c>
      <c r="H18" s="141" t="str">
        <f ca="1">IF('TOC generator worksheet'!M13=0,"",'TOC generator worksheet'!M13)</f>
        <v/>
      </c>
      <c r="I18" s="141" t="str">
        <f ca="1">IF('TOC generator worksheet'!N13=0,"",'TOC generator worksheet'!N13)</f>
        <v/>
      </c>
      <c r="J18" s="141" t="str">
        <f ca="1">IF('TOC generator worksheet'!O13=0,"",'TOC generator worksheet'!O13)</f>
        <v/>
      </c>
      <c r="K18" s="141" t="str">
        <f ca="1">IF('TOC generator worksheet'!P13=0,"",'TOC generator worksheet'!P13)</f>
        <v/>
      </c>
      <c r="L18" s="141" t="str">
        <f ca="1">IF('TOC generator worksheet'!Q13=0,"",'TOC generator worksheet'!Q13)</f>
        <v/>
      </c>
      <c r="M18" s="141" t="str">
        <f ca="1">IF('TOC generator worksheet'!R13=0,"",'TOC generator worksheet'!R13)</f>
        <v/>
      </c>
      <c r="N18" s="141" t="str">
        <f ca="1">IF('TOC generator worksheet'!S13=0,"",'TOC generator worksheet'!S13)</f>
        <v/>
      </c>
      <c r="O18" s="142">
        <f t="shared" ca="1" si="3"/>
        <v>0</v>
      </c>
      <c r="P18" s="142">
        <f t="shared" ca="1" si="4"/>
        <v>0</v>
      </c>
      <c r="Q18" s="370" t="str">
        <f>IF('TOC generator worksheet'!V13=0,"",'TOC generator worksheet'!V13)</f>
        <v/>
      </c>
      <c r="R18" s="139"/>
      <c r="S18" s="143">
        <f ca="1">ProjectRecords!J14</f>
        <v>0</v>
      </c>
      <c r="T18" s="143">
        <f ca="1">ProjectRecords!K14</f>
        <v>0</v>
      </c>
    </row>
    <row r="19" spans="1:20" x14ac:dyDescent="0.3">
      <c r="A19" s="296" t="str">
        <f ca="1">IF(LEFT(ProjectRecords!D15,2)="","",HYPERLINK("#'"&amp;ProjectRecords!B15&amp;"'!$A$10",LEFT(ProjectRecords!D15,2)))</f>
        <v/>
      </c>
      <c r="B19" s="297" t="str">
        <f ca="1">IF(LEFT(ProjectRecords!D15,2)="","",HYPERLINK("#'"&amp;ProjectRecords!B15&amp;"'!$B$10",MID(ProjectRecords!D15,3,99)))</f>
        <v/>
      </c>
      <c r="C19" s="295" t="str">
        <f t="shared" ca="1" si="5"/>
        <v/>
      </c>
      <c r="D19" s="297" t="str">
        <f ca="1">IF(LEN(ProjectRecords!L15)&lt;2,"",HYPERLINK("#'"&amp;ProjectRecords!B15&amp;"'!$B$13",(ProjectRecords!L15)&amp;IF(LEN(ProjectRecords!N15)&lt;2,"",", "&amp;ProjectRecords!N15)&amp;IF(LEN(ProjectRecords!P15)&lt;2,"",", "&amp;ProjectRecords!P15)&amp;IF(LEN(ProjectRecords!R15)&lt;2,"",", "&amp;ProjectRecords!R15)))</f>
        <v/>
      </c>
      <c r="E19" s="298" t="str">
        <f ca="1">IF(LEN(ProjectRecords!E15)&lt;2,"",HYPERLINK("#'"&amp;ProjectRecords!B15&amp;"'!$B$7",LEFT(ProjectRecords!E15,250)))</f>
        <v/>
      </c>
      <c r="F19" s="140" t="str">
        <f ca="1">IF(LEN(ProjectRecords!C15)&lt;2,"",HYPERLINK("#'"&amp;ProjectRecords!B15&amp;"'!$B$7",ProjectRecords!C15))</f>
        <v/>
      </c>
      <c r="G19" s="141" t="str">
        <f ca="1">IF('TOC generator worksheet'!L14=0,"",'TOC generator worksheet'!L14)</f>
        <v/>
      </c>
      <c r="H19" s="141" t="str">
        <f ca="1">IF('TOC generator worksheet'!M14=0,"",'TOC generator worksheet'!M14)</f>
        <v/>
      </c>
      <c r="I19" s="141" t="str">
        <f ca="1">IF('TOC generator worksheet'!N14=0,"",'TOC generator worksheet'!N14)</f>
        <v/>
      </c>
      <c r="J19" s="141" t="str">
        <f ca="1">IF('TOC generator worksheet'!O14=0,"",'TOC generator worksheet'!O14)</f>
        <v/>
      </c>
      <c r="K19" s="141" t="str">
        <f ca="1">IF('TOC generator worksheet'!P14=0,"",'TOC generator worksheet'!P14)</f>
        <v/>
      </c>
      <c r="L19" s="141" t="str">
        <f ca="1">IF('TOC generator worksheet'!Q14=0,"",'TOC generator worksheet'!Q14)</f>
        <v/>
      </c>
      <c r="M19" s="141" t="str">
        <f ca="1">IF('TOC generator worksheet'!R14=0,"",'TOC generator worksheet'!R14)</f>
        <v/>
      </c>
      <c r="N19" s="141" t="str">
        <f ca="1">IF('TOC generator worksheet'!S14=0,"",'TOC generator worksheet'!S14)</f>
        <v/>
      </c>
      <c r="O19" s="142">
        <f t="shared" ca="1" si="3"/>
        <v>0</v>
      </c>
      <c r="P19" s="142">
        <f t="shared" ca="1" si="4"/>
        <v>0</v>
      </c>
      <c r="Q19" s="370" t="str">
        <f>IF('TOC generator worksheet'!V14=0,"",'TOC generator worksheet'!V14)</f>
        <v/>
      </c>
      <c r="R19" s="139"/>
      <c r="S19" s="143">
        <f ca="1">ProjectRecords!J15</f>
        <v>0</v>
      </c>
      <c r="T19" s="143">
        <f ca="1">ProjectRecords!K15</f>
        <v>0</v>
      </c>
    </row>
    <row r="20" spans="1:20" x14ac:dyDescent="0.3">
      <c r="A20" s="296" t="str">
        <f ca="1">IF(LEFT(ProjectRecords!D16,2)="","",HYPERLINK("#'"&amp;ProjectRecords!B16&amp;"'!$A$10",LEFT(ProjectRecords!D16,2)))</f>
        <v/>
      </c>
      <c r="B20" s="297" t="str">
        <f ca="1">IF(LEFT(ProjectRecords!D16,2)="","",HYPERLINK("#'"&amp;ProjectRecords!B16&amp;"'!$B$10",MID(ProjectRecords!D16,3,99)))</f>
        <v/>
      </c>
      <c r="C20" s="295" t="str">
        <f t="shared" ca="1" si="5"/>
        <v/>
      </c>
      <c r="D20" s="297" t="str">
        <f ca="1">IF(LEN(ProjectRecords!L16)&lt;2,"",HYPERLINK("#'"&amp;ProjectRecords!B16&amp;"'!$B$13",(ProjectRecords!L16)&amp;IF(LEN(ProjectRecords!N16)&lt;2,"",", "&amp;ProjectRecords!N16)&amp;IF(LEN(ProjectRecords!P16)&lt;2,"",", "&amp;ProjectRecords!P16)&amp;IF(LEN(ProjectRecords!R16)&lt;2,"",", "&amp;ProjectRecords!R16)))</f>
        <v/>
      </c>
      <c r="E20" s="298" t="str">
        <f ca="1">IF(LEN(ProjectRecords!E16)&lt;2,"",HYPERLINK("#'"&amp;ProjectRecords!B16&amp;"'!$B$7",LEFT(ProjectRecords!E16,250)))</f>
        <v/>
      </c>
      <c r="F20" s="140" t="str">
        <f ca="1">IF(LEN(ProjectRecords!C16)&lt;2,"",HYPERLINK("#'"&amp;ProjectRecords!B16&amp;"'!$B$7",ProjectRecords!C16))</f>
        <v/>
      </c>
      <c r="G20" s="141" t="str">
        <f ca="1">IF('TOC generator worksheet'!L15=0,"",'TOC generator worksheet'!L15)</f>
        <v/>
      </c>
      <c r="H20" s="141" t="str">
        <f ca="1">IF('TOC generator worksheet'!M15=0,"",'TOC generator worksheet'!M15)</f>
        <v/>
      </c>
      <c r="I20" s="141" t="str">
        <f ca="1">IF('TOC generator worksheet'!N15=0,"",'TOC generator worksheet'!N15)</f>
        <v/>
      </c>
      <c r="J20" s="141" t="str">
        <f ca="1">IF('TOC generator worksheet'!O15=0,"",'TOC generator worksheet'!O15)</f>
        <v/>
      </c>
      <c r="K20" s="141" t="str">
        <f ca="1">IF('TOC generator worksheet'!P15=0,"",'TOC generator worksheet'!P15)</f>
        <v/>
      </c>
      <c r="L20" s="141" t="str">
        <f ca="1">IF('TOC generator worksheet'!Q15=0,"",'TOC generator worksheet'!Q15)</f>
        <v/>
      </c>
      <c r="M20" s="141" t="str">
        <f ca="1">IF('TOC generator worksheet'!R15=0,"",'TOC generator worksheet'!R15)</f>
        <v/>
      </c>
      <c r="N20" s="141" t="str">
        <f ca="1">IF('TOC generator worksheet'!S15=0,"",'TOC generator worksheet'!S15)</f>
        <v/>
      </c>
      <c r="O20" s="142">
        <f t="shared" ca="1" si="3"/>
        <v>0</v>
      </c>
      <c r="P20" s="142">
        <f t="shared" ca="1" si="4"/>
        <v>0</v>
      </c>
      <c r="Q20" s="370" t="str">
        <f>IF('TOC generator worksheet'!V15=0,"",'TOC generator worksheet'!V15)</f>
        <v/>
      </c>
      <c r="R20" s="139"/>
      <c r="S20" s="143">
        <f ca="1">ProjectRecords!J16</f>
        <v>0</v>
      </c>
      <c r="T20" s="143">
        <f ca="1">ProjectRecords!K16</f>
        <v>0</v>
      </c>
    </row>
    <row r="21" spans="1:20" x14ac:dyDescent="0.3">
      <c r="A21" s="296" t="str">
        <f ca="1">IF(LEFT(ProjectRecords!D17,2)="","",HYPERLINK("#'"&amp;ProjectRecords!B17&amp;"'!$A$10",LEFT(ProjectRecords!D17,2)))</f>
        <v/>
      </c>
      <c r="B21" s="297" t="str">
        <f ca="1">IF(LEFT(ProjectRecords!D17,2)="","",HYPERLINK("#'"&amp;ProjectRecords!B17&amp;"'!$B$10",MID(ProjectRecords!D17,3,99)))</f>
        <v/>
      </c>
      <c r="C21" s="295" t="str">
        <f t="shared" ca="1" si="5"/>
        <v/>
      </c>
      <c r="D21" s="297" t="str">
        <f ca="1">IF(LEN(ProjectRecords!L17)&lt;2,"",HYPERLINK("#'"&amp;ProjectRecords!B17&amp;"'!$B$13",(ProjectRecords!L17)&amp;IF(LEN(ProjectRecords!N17)&lt;2,"",", "&amp;ProjectRecords!N17)&amp;IF(LEN(ProjectRecords!P17)&lt;2,"",", "&amp;ProjectRecords!P17)&amp;IF(LEN(ProjectRecords!R17)&lt;2,"",", "&amp;ProjectRecords!R17)))</f>
        <v/>
      </c>
      <c r="E21" s="298" t="str">
        <f ca="1">IF(LEN(ProjectRecords!E17)&lt;2,"",HYPERLINK("#'"&amp;ProjectRecords!B17&amp;"'!$B$7",LEFT(ProjectRecords!E17,250)))</f>
        <v/>
      </c>
      <c r="F21" s="140" t="str">
        <f ca="1">IF(LEN(ProjectRecords!C17)&lt;2,"",HYPERLINK("#'"&amp;ProjectRecords!B17&amp;"'!$B$7",ProjectRecords!C17))</f>
        <v/>
      </c>
      <c r="G21" s="141" t="str">
        <f ca="1">IF('TOC generator worksheet'!L16=0,"",'TOC generator worksheet'!L16)</f>
        <v/>
      </c>
      <c r="H21" s="141" t="str">
        <f ca="1">IF('TOC generator worksheet'!M16=0,"",'TOC generator worksheet'!M16)</f>
        <v/>
      </c>
      <c r="I21" s="141" t="str">
        <f ca="1">IF('TOC generator worksheet'!N16=0,"",'TOC generator worksheet'!N16)</f>
        <v/>
      </c>
      <c r="J21" s="141" t="str">
        <f ca="1">IF('TOC generator worksheet'!O16=0,"",'TOC generator worksheet'!O16)</f>
        <v/>
      </c>
      <c r="K21" s="141" t="str">
        <f ca="1">IF('TOC generator worksheet'!P16=0,"",'TOC generator worksheet'!P16)</f>
        <v/>
      </c>
      <c r="L21" s="141" t="str">
        <f ca="1">IF('TOC generator worksheet'!Q16=0,"",'TOC generator worksheet'!Q16)</f>
        <v/>
      </c>
      <c r="M21" s="141" t="str">
        <f ca="1">IF('TOC generator worksheet'!R16=0,"",'TOC generator worksheet'!R16)</f>
        <v/>
      </c>
      <c r="N21" s="141" t="str">
        <f ca="1">IF('TOC generator worksheet'!S16=0,"",'TOC generator worksheet'!S16)</f>
        <v/>
      </c>
      <c r="O21" s="142">
        <f t="shared" ca="1" si="3"/>
        <v>0</v>
      </c>
      <c r="P21" s="142">
        <f t="shared" ca="1" si="4"/>
        <v>0</v>
      </c>
      <c r="Q21" s="370" t="str">
        <f>IF('TOC generator worksheet'!V16=0,"",'TOC generator worksheet'!V16)</f>
        <v/>
      </c>
      <c r="R21" s="139"/>
      <c r="S21" s="143">
        <f ca="1">ProjectRecords!J17</f>
        <v>0</v>
      </c>
      <c r="T21" s="143">
        <f ca="1">ProjectRecords!K17</f>
        <v>0</v>
      </c>
    </row>
    <row r="22" spans="1:20" x14ac:dyDescent="0.3">
      <c r="A22" s="296" t="str">
        <f ca="1">IF(LEFT(ProjectRecords!D18,2)="","",HYPERLINK("#'"&amp;ProjectRecords!B18&amp;"'!$A$10",LEFT(ProjectRecords!D18,2)))</f>
        <v/>
      </c>
      <c r="B22" s="297" t="str">
        <f ca="1">IF(LEFT(ProjectRecords!D18,2)="","",HYPERLINK("#'"&amp;ProjectRecords!B18&amp;"'!$B$10",MID(ProjectRecords!D18,3,99)))</f>
        <v/>
      </c>
      <c r="C22" s="295" t="str">
        <f t="shared" ca="1" si="5"/>
        <v/>
      </c>
      <c r="D22" s="297" t="str">
        <f ca="1">IF(LEN(ProjectRecords!L18)&lt;2,"",HYPERLINK("#'"&amp;ProjectRecords!B18&amp;"'!$B$13",(ProjectRecords!L18)&amp;IF(LEN(ProjectRecords!N18)&lt;2,"",", "&amp;ProjectRecords!N18)&amp;IF(LEN(ProjectRecords!P18)&lt;2,"",", "&amp;ProjectRecords!P18)&amp;IF(LEN(ProjectRecords!R18)&lt;2,"",", "&amp;ProjectRecords!R18)))</f>
        <v/>
      </c>
      <c r="E22" s="298" t="str">
        <f ca="1">IF(LEN(ProjectRecords!E18)&lt;2,"",HYPERLINK("#'"&amp;ProjectRecords!B18&amp;"'!$B$7",LEFT(ProjectRecords!E18,250)))</f>
        <v/>
      </c>
      <c r="F22" s="140" t="str">
        <f ca="1">IF(LEN(ProjectRecords!C18)&lt;2,"",HYPERLINK("#'"&amp;ProjectRecords!B18&amp;"'!$B$7",ProjectRecords!C18))</f>
        <v/>
      </c>
      <c r="G22" s="141" t="str">
        <f ca="1">IF('TOC generator worksheet'!L17=0,"",'TOC generator worksheet'!L17)</f>
        <v/>
      </c>
      <c r="H22" s="141" t="str">
        <f ca="1">IF('TOC generator worksheet'!M17=0,"",'TOC generator worksheet'!M17)</f>
        <v/>
      </c>
      <c r="I22" s="141" t="str">
        <f ca="1">IF('TOC generator worksheet'!N17=0,"",'TOC generator worksheet'!N17)</f>
        <v/>
      </c>
      <c r="J22" s="141" t="str">
        <f ca="1">IF('TOC generator worksheet'!O17=0,"",'TOC generator worksheet'!O17)</f>
        <v/>
      </c>
      <c r="K22" s="141" t="str">
        <f ca="1">IF('TOC generator worksheet'!P17=0,"",'TOC generator worksheet'!P17)</f>
        <v/>
      </c>
      <c r="L22" s="141" t="str">
        <f ca="1">IF('TOC generator worksheet'!Q17=0,"",'TOC generator worksheet'!Q17)</f>
        <v/>
      </c>
      <c r="M22" s="141" t="str">
        <f ca="1">IF('TOC generator worksheet'!R17=0,"",'TOC generator worksheet'!R17)</f>
        <v/>
      </c>
      <c r="N22" s="141" t="str">
        <f ca="1">IF('TOC generator worksheet'!S17=0,"",'TOC generator worksheet'!S17)</f>
        <v/>
      </c>
      <c r="O22" s="142">
        <f t="shared" ca="1" si="3"/>
        <v>0</v>
      </c>
      <c r="P22" s="142">
        <f t="shared" ca="1" si="4"/>
        <v>0</v>
      </c>
      <c r="Q22" s="370" t="str">
        <f>IF('TOC generator worksheet'!V17=0,"",'TOC generator worksheet'!V17)</f>
        <v/>
      </c>
      <c r="R22" s="139"/>
      <c r="S22" s="143">
        <f ca="1">ProjectRecords!J18</f>
        <v>0</v>
      </c>
      <c r="T22" s="143">
        <f ca="1">ProjectRecords!K18</f>
        <v>0</v>
      </c>
    </row>
    <row r="23" spans="1:20" x14ac:dyDescent="0.3">
      <c r="A23" s="296" t="str">
        <f ca="1">IF(LEFT(ProjectRecords!D19,2)="","",HYPERLINK("#'"&amp;ProjectRecords!B19&amp;"'!$A$10",LEFT(ProjectRecords!D19,2)))</f>
        <v/>
      </c>
      <c r="B23" s="297" t="str">
        <f ca="1">IF(LEFT(ProjectRecords!D19,2)="","",HYPERLINK("#'"&amp;ProjectRecords!B19&amp;"'!$B$10",MID(ProjectRecords!D19,3,99)))</f>
        <v/>
      </c>
      <c r="C23" s="295" t="str">
        <f t="shared" ca="1" si="5"/>
        <v/>
      </c>
      <c r="D23" s="297" t="str">
        <f ca="1">IF(LEN(ProjectRecords!L19)&lt;2,"",HYPERLINK("#'"&amp;ProjectRecords!B19&amp;"'!$B$13",(ProjectRecords!L19)&amp;IF(LEN(ProjectRecords!N19)&lt;2,"",", "&amp;ProjectRecords!N19)&amp;IF(LEN(ProjectRecords!P19)&lt;2,"",", "&amp;ProjectRecords!P19)&amp;IF(LEN(ProjectRecords!R19)&lt;2,"",", "&amp;ProjectRecords!R19)))</f>
        <v/>
      </c>
      <c r="E23" s="298" t="str">
        <f ca="1">IF(LEN(ProjectRecords!E19)&lt;2,"",HYPERLINK("#'"&amp;ProjectRecords!B19&amp;"'!$B$7",LEFT(ProjectRecords!E19,250)))</f>
        <v/>
      </c>
      <c r="F23" s="140" t="str">
        <f ca="1">IF(LEN(ProjectRecords!C19)&lt;2,"",HYPERLINK("#'"&amp;ProjectRecords!B19&amp;"'!$B$7",ProjectRecords!C19))</f>
        <v/>
      </c>
      <c r="G23" s="141" t="str">
        <f ca="1">IF('TOC generator worksheet'!L18=0,"",'TOC generator worksheet'!L18)</f>
        <v/>
      </c>
      <c r="H23" s="141" t="str">
        <f ca="1">IF('TOC generator worksheet'!M18=0,"",'TOC generator worksheet'!M18)</f>
        <v/>
      </c>
      <c r="I23" s="141" t="str">
        <f ca="1">IF('TOC generator worksheet'!N18=0,"",'TOC generator worksheet'!N18)</f>
        <v/>
      </c>
      <c r="J23" s="141" t="str">
        <f ca="1">IF('TOC generator worksheet'!O18=0,"",'TOC generator worksheet'!O18)</f>
        <v/>
      </c>
      <c r="K23" s="141" t="str">
        <f ca="1">IF('TOC generator worksheet'!P18=0,"",'TOC generator worksheet'!P18)</f>
        <v/>
      </c>
      <c r="L23" s="141" t="str">
        <f ca="1">IF('TOC generator worksheet'!Q18=0,"",'TOC generator worksheet'!Q18)</f>
        <v/>
      </c>
      <c r="M23" s="141" t="str">
        <f ca="1">IF('TOC generator worksheet'!R18=0,"",'TOC generator worksheet'!R18)</f>
        <v/>
      </c>
      <c r="N23" s="141" t="str">
        <f ca="1">IF('TOC generator worksheet'!S18=0,"",'TOC generator worksheet'!S18)</f>
        <v/>
      </c>
      <c r="O23" s="142">
        <f t="shared" ca="1" si="3"/>
        <v>0</v>
      </c>
      <c r="P23" s="142">
        <f t="shared" ca="1" si="4"/>
        <v>0</v>
      </c>
      <c r="Q23" s="370" t="str">
        <f>IF('TOC generator worksheet'!V18=0,"",'TOC generator worksheet'!V18)</f>
        <v/>
      </c>
      <c r="R23" s="139"/>
      <c r="S23" s="143">
        <f ca="1">ProjectRecords!J19</f>
        <v>0</v>
      </c>
      <c r="T23" s="143">
        <f ca="1">ProjectRecords!K19</f>
        <v>0</v>
      </c>
    </row>
    <row r="24" spans="1:20" x14ac:dyDescent="0.3">
      <c r="A24" s="296" t="str">
        <f ca="1">IF(LEFT(ProjectRecords!D20,2)="","",HYPERLINK("#'"&amp;ProjectRecords!B20&amp;"'!$A$10",LEFT(ProjectRecords!D20,2)))</f>
        <v/>
      </c>
      <c r="B24" s="297" t="str">
        <f ca="1">IF(LEFT(ProjectRecords!D20,2)="","",HYPERLINK("#'"&amp;ProjectRecords!B20&amp;"'!$B$10",MID(ProjectRecords!D20,3,99)))</f>
        <v/>
      </c>
      <c r="C24" s="295" t="str">
        <f t="shared" ca="1" si="5"/>
        <v/>
      </c>
      <c r="D24" s="297" t="str">
        <f ca="1">IF(LEN(ProjectRecords!L20)&lt;2,"",HYPERLINK("#'"&amp;ProjectRecords!B20&amp;"'!$B$13",(ProjectRecords!L20)&amp;IF(LEN(ProjectRecords!N20)&lt;2,"",", "&amp;ProjectRecords!N20)&amp;IF(LEN(ProjectRecords!P20)&lt;2,"",", "&amp;ProjectRecords!P20)&amp;IF(LEN(ProjectRecords!R20)&lt;2,"",", "&amp;ProjectRecords!R20)))</f>
        <v/>
      </c>
      <c r="E24" s="298" t="str">
        <f ca="1">IF(LEN(ProjectRecords!E20)&lt;2,"",HYPERLINK("#'"&amp;ProjectRecords!B20&amp;"'!$B$7",LEFT(ProjectRecords!E20,250)))</f>
        <v/>
      </c>
      <c r="F24" s="140" t="str">
        <f ca="1">IF(LEN(ProjectRecords!C20)&lt;2,"",HYPERLINK("#'"&amp;ProjectRecords!B20&amp;"'!$B$7",ProjectRecords!C20))</f>
        <v/>
      </c>
      <c r="G24" s="141" t="str">
        <f ca="1">IF('TOC generator worksheet'!L19=0,"",'TOC generator worksheet'!L19)</f>
        <v/>
      </c>
      <c r="H24" s="141" t="str">
        <f ca="1">IF('TOC generator worksheet'!M19=0,"",'TOC generator worksheet'!M19)</f>
        <v/>
      </c>
      <c r="I24" s="141" t="str">
        <f ca="1">IF('TOC generator worksheet'!N19=0,"",'TOC generator worksheet'!N19)</f>
        <v/>
      </c>
      <c r="J24" s="141" t="str">
        <f ca="1">IF('TOC generator worksheet'!O19=0,"",'TOC generator worksheet'!O19)</f>
        <v/>
      </c>
      <c r="K24" s="141" t="str">
        <f ca="1">IF('TOC generator worksheet'!P19=0,"",'TOC generator worksheet'!P19)</f>
        <v/>
      </c>
      <c r="L24" s="141" t="str">
        <f ca="1">IF('TOC generator worksheet'!Q19=0,"",'TOC generator worksheet'!Q19)</f>
        <v/>
      </c>
      <c r="M24" s="141" t="str">
        <f ca="1">IF('TOC generator worksheet'!R19=0,"",'TOC generator worksheet'!R19)</f>
        <v/>
      </c>
      <c r="N24" s="141" t="str">
        <f ca="1">IF('TOC generator worksheet'!S19=0,"",'TOC generator worksheet'!S19)</f>
        <v/>
      </c>
      <c r="O24" s="142">
        <f t="shared" ca="1" si="3"/>
        <v>0</v>
      </c>
      <c r="P24" s="142">
        <f t="shared" ca="1" si="4"/>
        <v>0</v>
      </c>
      <c r="Q24" s="370" t="str">
        <f>IF('TOC generator worksheet'!V19=0,"",'TOC generator worksheet'!V19)</f>
        <v/>
      </c>
      <c r="R24" s="139"/>
      <c r="S24" s="143">
        <f ca="1">ProjectRecords!J20</f>
        <v>0</v>
      </c>
      <c r="T24" s="143">
        <f ca="1">ProjectRecords!K20</f>
        <v>0</v>
      </c>
    </row>
    <row r="25" spans="1:20" x14ac:dyDescent="0.3">
      <c r="A25" s="296" t="str">
        <f ca="1">IF(LEFT(ProjectRecords!D21,2)="","",HYPERLINK("#'"&amp;ProjectRecords!B21&amp;"'!$A$10",LEFT(ProjectRecords!D21,2)))</f>
        <v/>
      </c>
      <c r="B25" s="297" t="str">
        <f ca="1">IF(LEFT(ProjectRecords!D21,2)="","",HYPERLINK("#'"&amp;ProjectRecords!B21&amp;"'!$B$10",MID(ProjectRecords!D21,3,99)))</f>
        <v/>
      </c>
      <c r="C25" s="295" t="str">
        <f t="shared" ca="1" si="5"/>
        <v/>
      </c>
      <c r="D25" s="297" t="str">
        <f ca="1">IF(LEN(ProjectRecords!L21)&lt;2,"",HYPERLINK("#'"&amp;ProjectRecords!B21&amp;"'!$B$13",(ProjectRecords!L21)&amp;IF(LEN(ProjectRecords!N21)&lt;2,"",", "&amp;ProjectRecords!N21)&amp;IF(LEN(ProjectRecords!P21)&lt;2,"",", "&amp;ProjectRecords!P21)&amp;IF(LEN(ProjectRecords!R21)&lt;2,"",", "&amp;ProjectRecords!R21)))</f>
        <v/>
      </c>
      <c r="E25" s="298" t="str">
        <f ca="1">IF(LEN(ProjectRecords!E21)&lt;2,"",HYPERLINK("#'"&amp;ProjectRecords!B21&amp;"'!$B$7",LEFT(ProjectRecords!E21,250)))</f>
        <v/>
      </c>
      <c r="F25" s="140" t="str">
        <f ca="1">IF(LEN(ProjectRecords!C21)&lt;2,"",HYPERLINK("#'"&amp;ProjectRecords!B21&amp;"'!$B$7",ProjectRecords!C21))</f>
        <v/>
      </c>
      <c r="G25" s="141" t="str">
        <f ca="1">IF('TOC generator worksheet'!L20=0,"",'TOC generator worksheet'!L20)</f>
        <v/>
      </c>
      <c r="H25" s="141" t="str">
        <f ca="1">IF('TOC generator worksheet'!M20=0,"",'TOC generator worksheet'!M20)</f>
        <v/>
      </c>
      <c r="I25" s="141" t="str">
        <f ca="1">IF('TOC generator worksheet'!N20=0,"",'TOC generator worksheet'!N20)</f>
        <v/>
      </c>
      <c r="J25" s="141" t="str">
        <f ca="1">IF('TOC generator worksheet'!O20=0,"",'TOC generator worksheet'!O20)</f>
        <v/>
      </c>
      <c r="K25" s="141" t="str">
        <f ca="1">IF('TOC generator worksheet'!P20=0,"",'TOC generator worksheet'!P20)</f>
        <v/>
      </c>
      <c r="L25" s="141" t="str">
        <f ca="1">IF('TOC generator worksheet'!Q20=0,"",'TOC generator worksheet'!Q20)</f>
        <v/>
      </c>
      <c r="M25" s="141" t="str">
        <f ca="1">IF('TOC generator worksheet'!R20=0,"",'TOC generator worksheet'!R20)</f>
        <v/>
      </c>
      <c r="N25" s="141" t="str">
        <f ca="1">IF('TOC generator worksheet'!S20=0,"",'TOC generator worksheet'!S20)</f>
        <v/>
      </c>
      <c r="O25" s="142">
        <f t="shared" ca="1" si="3"/>
        <v>0</v>
      </c>
      <c r="P25" s="142">
        <f t="shared" ca="1" si="4"/>
        <v>0</v>
      </c>
      <c r="Q25" s="370" t="str">
        <f>IF('TOC generator worksheet'!V20=0,"",'TOC generator worksheet'!V20)</f>
        <v/>
      </c>
      <c r="R25" s="139"/>
      <c r="S25" s="143">
        <f ca="1">ProjectRecords!J21</f>
        <v>0</v>
      </c>
      <c r="T25" s="143">
        <f ca="1">ProjectRecords!K21</f>
        <v>0</v>
      </c>
    </row>
    <row r="26" spans="1:20" x14ac:dyDescent="0.3">
      <c r="A26" s="296" t="str">
        <f ca="1">IF(LEFT(ProjectRecords!D22,2)="","",HYPERLINK("#'"&amp;ProjectRecords!B22&amp;"'!$A$10",LEFT(ProjectRecords!D22,2)))</f>
        <v/>
      </c>
      <c r="B26" s="297" t="str">
        <f ca="1">IF(LEFT(ProjectRecords!D22,2)="","",HYPERLINK("#'"&amp;ProjectRecords!B22&amp;"'!$B$10",MID(ProjectRecords!D22,3,99)))</f>
        <v/>
      </c>
      <c r="C26" s="295" t="str">
        <f t="shared" ca="1" si="5"/>
        <v/>
      </c>
      <c r="D26" s="297" t="str">
        <f ca="1">IF(LEN(ProjectRecords!L22)&lt;2,"",HYPERLINK("#'"&amp;ProjectRecords!B22&amp;"'!$B$13",(ProjectRecords!L22)&amp;IF(LEN(ProjectRecords!N22)&lt;2,"",", "&amp;ProjectRecords!N22)&amp;IF(LEN(ProjectRecords!P22)&lt;2,"",", "&amp;ProjectRecords!P22)&amp;IF(LEN(ProjectRecords!R22)&lt;2,"",", "&amp;ProjectRecords!R22)))</f>
        <v/>
      </c>
      <c r="E26" s="298" t="str">
        <f ca="1">IF(LEN(ProjectRecords!E22)&lt;2,"",HYPERLINK("#'"&amp;ProjectRecords!B22&amp;"'!$B$7",LEFT(ProjectRecords!E22,250)))</f>
        <v/>
      </c>
      <c r="F26" s="140" t="str">
        <f ca="1">IF(LEN(ProjectRecords!C22)&lt;2,"",HYPERLINK("#'"&amp;ProjectRecords!B22&amp;"'!$B$7",ProjectRecords!C22))</f>
        <v/>
      </c>
      <c r="G26" s="141" t="str">
        <f ca="1">IF('TOC generator worksheet'!L21=0,"",'TOC generator worksheet'!L21)</f>
        <v/>
      </c>
      <c r="H26" s="141" t="str">
        <f ca="1">IF('TOC generator worksheet'!M21=0,"",'TOC generator worksheet'!M21)</f>
        <v/>
      </c>
      <c r="I26" s="141" t="str">
        <f ca="1">IF('TOC generator worksheet'!N21=0,"",'TOC generator worksheet'!N21)</f>
        <v/>
      </c>
      <c r="J26" s="141" t="str">
        <f ca="1">IF('TOC generator worksheet'!O21=0,"",'TOC generator worksheet'!O21)</f>
        <v/>
      </c>
      <c r="K26" s="141" t="str">
        <f ca="1">IF('TOC generator worksheet'!P21=0,"",'TOC generator worksheet'!P21)</f>
        <v/>
      </c>
      <c r="L26" s="141" t="str">
        <f ca="1">IF('TOC generator worksheet'!Q21=0,"",'TOC generator worksheet'!Q21)</f>
        <v/>
      </c>
      <c r="M26" s="141" t="str">
        <f ca="1">IF('TOC generator worksheet'!R21=0,"",'TOC generator worksheet'!R21)</f>
        <v/>
      </c>
      <c r="N26" s="141" t="str">
        <f ca="1">IF('TOC generator worksheet'!S21=0,"",'TOC generator worksheet'!S21)</f>
        <v/>
      </c>
      <c r="O26" s="142">
        <f t="shared" ca="1" si="3"/>
        <v>0</v>
      </c>
      <c r="P26" s="142">
        <f t="shared" ca="1" si="4"/>
        <v>0</v>
      </c>
      <c r="Q26" s="370" t="str">
        <f>IF('TOC generator worksheet'!V21=0,"",'TOC generator worksheet'!V21)</f>
        <v/>
      </c>
      <c r="R26" s="139"/>
      <c r="S26" s="143">
        <f ca="1">ProjectRecords!J22</f>
        <v>0</v>
      </c>
      <c r="T26" s="143">
        <f ca="1">ProjectRecords!K22</f>
        <v>0</v>
      </c>
    </row>
    <row r="27" spans="1:20" x14ac:dyDescent="0.3">
      <c r="A27" s="296" t="str">
        <f ca="1">IF(LEFT(ProjectRecords!D23,2)="","",HYPERLINK("#'"&amp;ProjectRecords!B23&amp;"'!$A$10",LEFT(ProjectRecords!D23,2)))</f>
        <v/>
      </c>
      <c r="B27" s="297" t="str">
        <f ca="1">IF(LEFT(ProjectRecords!D23,2)="","",HYPERLINK("#'"&amp;ProjectRecords!B23&amp;"'!$B$10",MID(ProjectRecords!D23,3,99)))</f>
        <v/>
      </c>
      <c r="C27" s="295" t="str">
        <f t="shared" ca="1" si="5"/>
        <v/>
      </c>
      <c r="D27" s="297" t="str">
        <f ca="1">IF(LEN(ProjectRecords!L23)&lt;2,"",HYPERLINK("#'"&amp;ProjectRecords!B23&amp;"'!$B$13",(ProjectRecords!L23)&amp;IF(LEN(ProjectRecords!N23)&lt;2,"",", "&amp;ProjectRecords!N23)&amp;IF(LEN(ProjectRecords!P23)&lt;2,"",", "&amp;ProjectRecords!P23)&amp;IF(LEN(ProjectRecords!R23)&lt;2,"",", "&amp;ProjectRecords!R23)))</f>
        <v/>
      </c>
      <c r="E27" s="298" t="str">
        <f ca="1">IF(LEN(ProjectRecords!E23)&lt;2,"",HYPERLINK("#'"&amp;ProjectRecords!B23&amp;"'!$B$7",LEFT(ProjectRecords!E23,250)))</f>
        <v/>
      </c>
      <c r="F27" s="140" t="str">
        <f ca="1">IF(LEN(ProjectRecords!C23)&lt;2,"",HYPERLINK("#'"&amp;ProjectRecords!B23&amp;"'!$B$7",ProjectRecords!C23))</f>
        <v/>
      </c>
      <c r="G27" s="141" t="str">
        <f ca="1">IF('TOC generator worksheet'!L22=0,"",'TOC generator worksheet'!L22)</f>
        <v/>
      </c>
      <c r="H27" s="141" t="str">
        <f ca="1">IF('TOC generator worksheet'!M22=0,"",'TOC generator worksheet'!M22)</f>
        <v/>
      </c>
      <c r="I27" s="141" t="str">
        <f ca="1">IF('TOC generator worksheet'!N22=0,"",'TOC generator worksheet'!N22)</f>
        <v/>
      </c>
      <c r="J27" s="141" t="str">
        <f ca="1">IF('TOC generator worksheet'!O22=0,"",'TOC generator worksheet'!O22)</f>
        <v/>
      </c>
      <c r="K27" s="141" t="str">
        <f ca="1">IF('TOC generator worksheet'!P22=0,"",'TOC generator worksheet'!P22)</f>
        <v/>
      </c>
      <c r="L27" s="141" t="str">
        <f ca="1">IF('TOC generator worksheet'!Q22=0,"",'TOC generator worksheet'!Q22)</f>
        <v/>
      </c>
      <c r="M27" s="141" t="str">
        <f ca="1">IF('TOC generator worksheet'!R22=0,"",'TOC generator worksheet'!R22)</f>
        <v/>
      </c>
      <c r="N27" s="141" t="str">
        <f ca="1">IF('TOC generator worksheet'!S22=0,"",'TOC generator worksheet'!S22)</f>
        <v/>
      </c>
      <c r="O27" s="142">
        <f t="shared" ca="1" si="3"/>
        <v>0</v>
      </c>
      <c r="P27" s="142">
        <f t="shared" ca="1" si="4"/>
        <v>0</v>
      </c>
      <c r="Q27" s="370" t="str">
        <f>IF('TOC generator worksheet'!V22=0,"",'TOC generator worksheet'!V22)</f>
        <v/>
      </c>
      <c r="R27" s="139"/>
      <c r="S27" s="143">
        <f ca="1">ProjectRecords!J23</f>
        <v>0</v>
      </c>
      <c r="T27" s="143">
        <f ca="1">ProjectRecords!K23</f>
        <v>0</v>
      </c>
    </row>
    <row r="28" spans="1:20" x14ac:dyDescent="0.3">
      <c r="A28" s="296" t="str">
        <f ca="1">IF(LEFT(ProjectRecords!D24,2)="","",HYPERLINK("#'"&amp;ProjectRecords!B24&amp;"'!$A$10",LEFT(ProjectRecords!D24,2)))</f>
        <v/>
      </c>
      <c r="B28" s="297" t="str">
        <f ca="1">IF(LEFT(ProjectRecords!D24,2)="","",HYPERLINK("#'"&amp;ProjectRecords!B24&amp;"'!$B$10",MID(ProjectRecords!D24,3,99)))</f>
        <v/>
      </c>
      <c r="C28" s="295" t="str">
        <f t="shared" ca="1" si="5"/>
        <v/>
      </c>
      <c r="D28" s="297" t="str">
        <f ca="1">IF(LEN(ProjectRecords!L24)&lt;2,"",HYPERLINK("#'"&amp;ProjectRecords!B24&amp;"'!$B$13",(ProjectRecords!L24)&amp;IF(LEN(ProjectRecords!N24)&lt;2,"",", "&amp;ProjectRecords!N24)&amp;IF(LEN(ProjectRecords!P24)&lt;2,"",", "&amp;ProjectRecords!P24)&amp;IF(LEN(ProjectRecords!R24)&lt;2,"",", "&amp;ProjectRecords!R24)))</f>
        <v/>
      </c>
      <c r="E28" s="298" t="str">
        <f ca="1">IF(LEN(ProjectRecords!E24)&lt;2,"",HYPERLINK("#'"&amp;ProjectRecords!B24&amp;"'!$B$7",LEFT(ProjectRecords!E24,250)))</f>
        <v/>
      </c>
      <c r="F28" s="140" t="str">
        <f ca="1">IF(LEN(ProjectRecords!C24)&lt;2,"",HYPERLINK("#'"&amp;ProjectRecords!B24&amp;"'!$B$7",ProjectRecords!C24))</f>
        <v/>
      </c>
      <c r="G28" s="141" t="str">
        <f ca="1">IF('TOC generator worksheet'!L23=0,"",'TOC generator worksheet'!L23)</f>
        <v/>
      </c>
      <c r="H28" s="141" t="str">
        <f ca="1">IF('TOC generator worksheet'!M23=0,"",'TOC generator worksheet'!M23)</f>
        <v/>
      </c>
      <c r="I28" s="141" t="str">
        <f ca="1">IF('TOC generator worksheet'!N23=0,"",'TOC generator worksheet'!N23)</f>
        <v/>
      </c>
      <c r="J28" s="141" t="str">
        <f ca="1">IF('TOC generator worksheet'!O23=0,"",'TOC generator worksheet'!O23)</f>
        <v/>
      </c>
      <c r="K28" s="141" t="str">
        <f ca="1">IF('TOC generator worksheet'!P23=0,"",'TOC generator worksheet'!P23)</f>
        <v/>
      </c>
      <c r="L28" s="141" t="str">
        <f ca="1">IF('TOC generator worksheet'!Q23=0,"",'TOC generator worksheet'!Q23)</f>
        <v/>
      </c>
      <c r="M28" s="141" t="str">
        <f ca="1">IF('TOC generator worksheet'!R23=0,"",'TOC generator worksheet'!R23)</f>
        <v/>
      </c>
      <c r="N28" s="141" t="str">
        <f ca="1">IF('TOC generator worksheet'!S23=0,"",'TOC generator worksheet'!S23)</f>
        <v/>
      </c>
      <c r="O28" s="142">
        <f t="shared" ca="1" si="3"/>
        <v>0</v>
      </c>
      <c r="P28" s="142">
        <f t="shared" ca="1" si="4"/>
        <v>0</v>
      </c>
      <c r="Q28" s="370" t="str">
        <f>IF('TOC generator worksheet'!V23=0,"",'TOC generator worksheet'!V23)</f>
        <v/>
      </c>
      <c r="R28" s="139"/>
      <c r="S28" s="143">
        <f ca="1">ProjectRecords!J24</f>
        <v>0</v>
      </c>
      <c r="T28" s="143">
        <f ca="1">ProjectRecords!K24</f>
        <v>0</v>
      </c>
    </row>
    <row r="29" spans="1:20" x14ac:dyDescent="0.3">
      <c r="A29" s="296" t="str">
        <f ca="1">IF(LEFT(ProjectRecords!D25,2)="","",HYPERLINK("#'"&amp;ProjectRecords!B25&amp;"'!$A$10",LEFT(ProjectRecords!D25,2)))</f>
        <v/>
      </c>
      <c r="B29" s="297" t="str">
        <f ca="1">IF(LEFT(ProjectRecords!D25,2)="","",HYPERLINK("#'"&amp;ProjectRecords!B25&amp;"'!$B$10",MID(ProjectRecords!D25,3,99)))</f>
        <v/>
      </c>
      <c r="C29" s="295" t="str">
        <f t="shared" ca="1" si="5"/>
        <v/>
      </c>
      <c r="D29" s="297" t="str">
        <f ca="1">IF(LEN(ProjectRecords!L25)&lt;2,"",HYPERLINK("#'"&amp;ProjectRecords!B25&amp;"'!$B$13",(ProjectRecords!L25)&amp;IF(LEN(ProjectRecords!N25)&lt;2,"",", "&amp;ProjectRecords!N25)&amp;IF(LEN(ProjectRecords!P25)&lt;2,"",", "&amp;ProjectRecords!P25)&amp;IF(LEN(ProjectRecords!R25)&lt;2,"",", "&amp;ProjectRecords!R25)))</f>
        <v/>
      </c>
      <c r="E29" s="298" t="str">
        <f ca="1">IF(LEN(ProjectRecords!E25)&lt;2,"",HYPERLINK("#'"&amp;ProjectRecords!B25&amp;"'!$B$7",LEFT(ProjectRecords!E25,250)))</f>
        <v/>
      </c>
      <c r="F29" s="140" t="str">
        <f ca="1">IF(LEN(ProjectRecords!C25)&lt;2,"",HYPERLINK("#'"&amp;ProjectRecords!B25&amp;"'!$B$7",ProjectRecords!C25))</f>
        <v/>
      </c>
      <c r="G29" s="141" t="str">
        <f ca="1">IF('TOC generator worksheet'!L24=0,"",'TOC generator worksheet'!L24)</f>
        <v/>
      </c>
      <c r="H29" s="141" t="str">
        <f ca="1">IF('TOC generator worksheet'!M24=0,"",'TOC generator worksheet'!M24)</f>
        <v/>
      </c>
      <c r="I29" s="141" t="str">
        <f ca="1">IF('TOC generator worksheet'!N24=0,"",'TOC generator worksheet'!N24)</f>
        <v/>
      </c>
      <c r="J29" s="141" t="str">
        <f ca="1">IF('TOC generator worksheet'!O24=0,"",'TOC generator worksheet'!O24)</f>
        <v/>
      </c>
      <c r="K29" s="141" t="str">
        <f ca="1">IF('TOC generator worksheet'!P24=0,"",'TOC generator worksheet'!P24)</f>
        <v/>
      </c>
      <c r="L29" s="141" t="str">
        <f ca="1">IF('TOC generator worksheet'!Q24=0,"",'TOC generator worksheet'!Q24)</f>
        <v/>
      </c>
      <c r="M29" s="141" t="str">
        <f ca="1">IF('TOC generator worksheet'!R24=0,"",'TOC generator worksheet'!R24)</f>
        <v/>
      </c>
      <c r="N29" s="141" t="str">
        <f ca="1">IF('TOC generator worksheet'!S24=0,"",'TOC generator worksheet'!S24)</f>
        <v/>
      </c>
      <c r="O29" s="142">
        <f t="shared" ca="1" si="3"/>
        <v>0</v>
      </c>
      <c r="P29" s="142">
        <f t="shared" ca="1" si="4"/>
        <v>0</v>
      </c>
      <c r="Q29" s="370" t="str">
        <f>IF('TOC generator worksheet'!V24=0,"",'TOC generator worksheet'!V24)</f>
        <v/>
      </c>
      <c r="R29" s="139"/>
      <c r="S29" s="143">
        <f ca="1">ProjectRecords!J25</f>
        <v>0</v>
      </c>
      <c r="T29" s="143">
        <f ca="1">ProjectRecords!K25</f>
        <v>0</v>
      </c>
    </row>
    <row r="30" spans="1:20" x14ac:dyDescent="0.3">
      <c r="A30" s="296" t="str">
        <f ca="1">IF(LEFT(ProjectRecords!D26,2)="","",HYPERLINK("#'"&amp;ProjectRecords!B26&amp;"'!$A$10",LEFT(ProjectRecords!D26,2)))</f>
        <v/>
      </c>
      <c r="B30" s="297" t="str">
        <f ca="1">IF(LEFT(ProjectRecords!D26,2)="","",HYPERLINK("#'"&amp;ProjectRecords!B26&amp;"'!$B$10",MID(ProjectRecords!D26,3,99)))</f>
        <v/>
      </c>
      <c r="C30" s="295" t="str">
        <f t="shared" ca="1" si="5"/>
        <v/>
      </c>
      <c r="D30" s="297" t="str">
        <f ca="1">IF(LEN(ProjectRecords!L26)&lt;2,"",HYPERLINK("#'"&amp;ProjectRecords!B26&amp;"'!$B$13",(ProjectRecords!L26)&amp;IF(LEN(ProjectRecords!N26)&lt;2,"",", "&amp;ProjectRecords!N26)&amp;IF(LEN(ProjectRecords!P26)&lt;2,"",", "&amp;ProjectRecords!P26)&amp;IF(LEN(ProjectRecords!R26)&lt;2,"",", "&amp;ProjectRecords!R26)))</f>
        <v/>
      </c>
      <c r="E30" s="298" t="str">
        <f ca="1">IF(LEN(ProjectRecords!E26)&lt;2,"",HYPERLINK("#'"&amp;ProjectRecords!B26&amp;"'!$B$7",LEFT(ProjectRecords!E26,250)))</f>
        <v/>
      </c>
      <c r="F30" s="140" t="str">
        <f ca="1">IF(LEN(ProjectRecords!C26)&lt;2,"",HYPERLINK("#'"&amp;ProjectRecords!B26&amp;"'!$B$7",ProjectRecords!C26))</f>
        <v/>
      </c>
      <c r="G30" s="141" t="str">
        <f ca="1">IF('TOC generator worksheet'!L25=0,"",'TOC generator worksheet'!L25)</f>
        <v/>
      </c>
      <c r="H30" s="141" t="str">
        <f ca="1">IF('TOC generator worksheet'!M25=0,"",'TOC generator worksheet'!M25)</f>
        <v/>
      </c>
      <c r="I30" s="141" t="str">
        <f ca="1">IF('TOC generator worksheet'!N25=0,"",'TOC generator worksheet'!N25)</f>
        <v/>
      </c>
      <c r="J30" s="141" t="str">
        <f ca="1">IF('TOC generator worksheet'!O25=0,"",'TOC generator worksheet'!O25)</f>
        <v/>
      </c>
      <c r="K30" s="141" t="str">
        <f ca="1">IF('TOC generator worksheet'!P25=0,"",'TOC generator worksheet'!P25)</f>
        <v/>
      </c>
      <c r="L30" s="141" t="str">
        <f ca="1">IF('TOC generator worksheet'!Q25=0,"",'TOC generator worksheet'!Q25)</f>
        <v/>
      </c>
      <c r="M30" s="141" t="str">
        <f ca="1">IF('TOC generator worksheet'!R25=0,"",'TOC generator worksheet'!R25)</f>
        <v/>
      </c>
      <c r="N30" s="141" t="str">
        <f ca="1">IF('TOC generator worksheet'!S25=0,"",'TOC generator worksheet'!S25)</f>
        <v/>
      </c>
      <c r="O30" s="142">
        <f t="shared" ca="1" si="3"/>
        <v>0</v>
      </c>
      <c r="P30" s="142">
        <f t="shared" ca="1" si="4"/>
        <v>0</v>
      </c>
      <c r="Q30" s="370" t="str">
        <f>IF('TOC generator worksheet'!V25=0,"",'TOC generator worksheet'!V25)</f>
        <v/>
      </c>
      <c r="R30" s="139"/>
      <c r="S30" s="143">
        <f ca="1">ProjectRecords!J26</f>
        <v>0</v>
      </c>
      <c r="T30" s="143">
        <f ca="1">ProjectRecords!K26</f>
        <v>0</v>
      </c>
    </row>
    <row r="31" spans="1:20" x14ac:dyDescent="0.3">
      <c r="A31" s="296" t="str">
        <f ca="1">IF(LEFT(ProjectRecords!D27,2)="","",HYPERLINK("#'"&amp;ProjectRecords!B27&amp;"'!$A$10",LEFT(ProjectRecords!D27,2)))</f>
        <v/>
      </c>
      <c r="B31" s="297" t="str">
        <f ca="1">IF(LEFT(ProjectRecords!D27,2)="","",HYPERLINK("#'"&amp;ProjectRecords!B27&amp;"'!$B$10",MID(ProjectRecords!D27,3,99)))</f>
        <v/>
      </c>
      <c r="C31" s="295" t="str">
        <f t="shared" ca="1" si="5"/>
        <v/>
      </c>
      <c r="D31" s="297" t="str">
        <f ca="1">IF(LEN(ProjectRecords!L27)&lt;2,"",HYPERLINK("#'"&amp;ProjectRecords!B27&amp;"'!$B$13",(ProjectRecords!L27)&amp;IF(LEN(ProjectRecords!N27)&lt;2,"",", "&amp;ProjectRecords!N27)&amp;IF(LEN(ProjectRecords!P27)&lt;2,"",", "&amp;ProjectRecords!P27)&amp;IF(LEN(ProjectRecords!R27)&lt;2,"",", "&amp;ProjectRecords!R27)))</f>
        <v/>
      </c>
      <c r="E31" s="298" t="str">
        <f ca="1">IF(LEN(ProjectRecords!E27)&lt;2,"",HYPERLINK("#'"&amp;ProjectRecords!B27&amp;"'!$B$7",LEFT(ProjectRecords!E27,250)))</f>
        <v/>
      </c>
      <c r="F31" s="140" t="str">
        <f ca="1">IF(LEN(ProjectRecords!C27)&lt;2,"",HYPERLINK("#'"&amp;ProjectRecords!B27&amp;"'!$B$7",ProjectRecords!C27))</f>
        <v/>
      </c>
      <c r="G31" s="141" t="str">
        <f ca="1">IF('TOC generator worksheet'!L26=0,"",'TOC generator worksheet'!L26)</f>
        <v/>
      </c>
      <c r="H31" s="141" t="str">
        <f ca="1">IF('TOC generator worksheet'!M26=0,"",'TOC generator worksheet'!M26)</f>
        <v/>
      </c>
      <c r="I31" s="141" t="str">
        <f ca="1">IF('TOC generator worksheet'!N26=0,"",'TOC generator worksheet'!N26)</f>
        <v/>
      </c>
      <c r="J31" s="141" t="str">
        <f ca="1">IF('TOC generator worksheet'!O26=0,"",'TOC generator worksheet'!O26)</f>
        <v/>
      </c>
      <c r="K31" s="141" t="str">
        <f ca="1">IF('TOC generator worksheet'!P26=0,"",'TOC generator worksheet'!P26)</f>
        <v/>
      </c>
      <c r="L31" s="141" t="str">
        <f ca="1">IF('TOC generator worksheet'!Q26=0,"",'TOC generator worksheet'!Q26)</f>
        <v/>
      </c>
      <c r="M31" s="141" t="str">
        <f ca="1">IF('TOC generator worksheet'!R26=0,"",'TOC generator worksheet'!R26)</f>
        <v/>
      </c>
      <c r="N31" s="141" t="str">
        <f ca="1">IF('TOC generator worksheet'!S26=0,"",'TOC generator worksheet'!S26)</f>
        <v/>
      </c>
      <c r="O31" s="142">
        <f t="shared" ca="1" si="3"/>
        <v>0</v>
      </c>
      <c r="P31" s="142">
        <f t="shared" ca="1" si="4"/>
        <v>0</v>
      </c>
      <c r="Q31" s="370" t="str">
        <f>IF('TOC generator worksheet'!V26=0,"",'TOC generator worksheet'!V26)</f>
        <v/>
      </c>
      <c r="R31" s="139"/>
      <c r="S31" s="143">
        <f ca="1">ProjectRecords!J27</f>
        <v>0</v>
      </c>
      <c r="T31" s="143">
        <f ca="1">ProjectRecords!K27</f>
        <v>0</v>
      </c>
    </row>
    <row r="32" spans="1:20" x14ac:dyDescent="0.3">
      <c r="A32" s="296" t="str">
        <f ca="1">IF(LEFT(ProjectRecords!D28,2)="","",HYPERLINK("#'"&amp;ProjectRecords!B28&amp;"'!$A$10",LEFT(ProjectRecords!D28,2)))</f>
        <v/>
      </c>
      <c r="B32" s="297" t="str">
        <f ca="1">IF(LEFT(ProjectRecords!D28,2)="","",HYPERLINK("#'"&amp;ProjectRecords!B28&amp;"'!$B$10",MID(ProjectRecords!D28,3,99)))</f>
        <v/>
      </c>
      <c r="C32" s="295" t="str">
        <f t="shared" ca="1" si="5"/>
        <v/>
      </c>
      <c r="D32" s="297" t="str">
        <f ca="1">IF(LEN(ProjectRecords!L28)&lt;2,"",HYPERLINK("#'"&amp;ProjectRecords!B28&amp;"'!$B$13",(ProjectRecords!L28)&amp;IF(LEN(ProjectRecords!N28)&lt;2,"",", "&amp;ProjectRecords!N28)&amp;IF(LEN(ProjectRecords!P28)&lt;2,"",", "&amp;ProjectRecords!P28)&amp;IF(LEN(ProjectRecords!R28)&lt;2,"",", "&amp;ProjectRecords!R28)))</f>
        <v/>
      </c>
      <c r="E32" s="298" t="str">
        <f ca="1">IF(LEN(ProjectRecords!E28)&lt;2,"",HYPERLINK("#'"&amp;ProjectRecords!B28&amp;"'!$B$7",LEFT(ProjectRecords!E28,250)))</f>
        <v/>
      </c>
      <c r="F32" s="140" t="str">
        <f ca="1">IF(LEN(ProjectRecords!C28)&lt;2,"",HYPERLINK("#'"&amp;ProjectRecords!B28&amp;"'!$B$7",ProjectRecords!C28))</f>
        <v/>
      </c>
      <c r="G32" s="141" t="str">
        <f ca="1">IF('TOC generator worksheet'!L27=0,"",'TOC generator worksheet'!L27)</f>
        <v/>
      </c>
      <c r="H32" s="141" t="str">
        <f ca="1">IF('TOC generator worksheet'!M27=0,"",'TOC generator worksheet'!M27)</f>
        <v/>
      </c>
      <c r="I32" s="141" t="str">
        <f ca="1">IF('TOC generator worksheet'!N27=0,"",'TOC generator worksheet'!N27)</f>
        <v/>
      </c>
      <c r="J32" s="141" t="str">
        <f ca="1">IF('TOC generator worksheet'!O27=0,"",'TOC generator worksheet'!O27)</f>
        <v/>
      </c>
      <c r="K32" s="141" t="str">
        <f ca="1">IF('TOC generator worksheet'!P27=0,"",'TOC generator worksheet'!P27)</f>
        <v/>
      </c>
      <c r="L32" s="141" t="str">
        <f ca="1">IF('TOC generator worksheet'!Q27=0,"",'TOC generator worksheet'!Q27)</f>
        <v/>
      </c>
      <c r="M32" s="141" t="str">
        <f ca="1">IF('TOC generator worksheet'!R27=0,"",'TOC generator worksheet'!R27)</f>
        <v/>
      </c>
      <c r="N32" s="141" t="str">
        <f ca="1">IF('TOC generator worksheet'!S27=0,"",'TOC generator worksheet'!S27)</f>
        <v/>
      </c>
      <c r="O32" s="142">
        <f t="shared" ca="1" si="3"/>
        <v>0</v>
      </c>
      <c r="P32" s="142">
        <f t="shared" ca="1" si="4"/>
        <v>0</v>
      </c>
      <c r="Q32" s="370" t="str">
        <f>IF('TOC generator worksheet'!V27=0,"",'TOC generator worksheet'!V27)</f>
        <v/>
      </c>
      <c r="R32" s="139"/>
      <c r="S32" s="143">
        <f ca="1">ProjectRecords!J28</f>
        <v>0</v>
      </c>
      <c r="T32" s="143">
        <f ca="1">ProjectRecords!K28</f>
        <v>0</v>
      </c>
    </row>
    <row r="33" spans="1:20" x14ac:dyDescent="0.3">
      <c r="A33" s="296" t="str">
        <f ca="1">IF(LEFT(ProjectRecords!D29,2)="","",HYPERLINK("#'"&amp;ProjectRecords!B29&amp;"'!$A$10",LEFT(ProjectRecords!D29,2)))</f>
        <v/>
      </c>
      <c r="B33" s="297" t="str">
        <f ca="1">IF(LEFT(ProjectRecords!D29,2)="","",HYPERLINK("#'"&amp;ProjectRecords!B29&amp;"'!$B$10",MID(ProjectRecords!D29,3,99)))</f>
        <v/>
      </c>
      <c r="C33" s="295" t="str">
        <f t="shared" ca="1" si="5"/>
        <v/>
      </c>
      <c r="D33" s="297" t="str">
        <f ca="1">IF(LEN(ProjectRecords!L29)&lt;2,"",HYPERLINK("#'"&amp;ProjectRecords!B29&amp;"'!$B$13",(ProjectRecords!L29)&amp;IF(LEN(ProjectRecords!N29)&lt;2,"",", "&amp;ProjectRecords!N29)&amp;IF(LEN(ProjectRecords!P29)&lt;2,"",", "&amp;ProjectRecords!P29)&amp;IF(LEN(ProjectRecords!R29)&lt;2,"",", "&amp;ProjectRecords!R29)))</f>
        <v/>
      </c>
      <c r="E33" s="298" t="str">
        <f ca="1">IF(LEN(ProjectRecords!E29)&lt;2,"",HYPERLINK("#'"&amp;ProjectRecords!B29&amp;"'!$B$7",LEFT(ProjectRecords!E29,250)))</f>
        <v/>
      </c>
      <c r="F33" s="140" t="str">
        <f ca="1">IF(LEN(ProjectRecords!C29)&lt;2,"",HYPERLINK("#'"&amp;ProjectRecords!B29&amp;"'!$B$7",ProjectRecords!C29))</f>
        <v/>
      </c>
      <c r="G33" s="141" t="str">
        <f ca="1">IF('TOC generator worksheet'!L28=0,"",'TOC generator worksheet'!L28)</f>
        <v/>
      </c>
      <c r="H33" s="141" t="str">
        <f ca="1">IF('TOC generator worksheet'!M28=0,"",'TOC generator worksheet'!M28)</f>
        <v/>
      </c>
      <c r="I33" s="141" t="str">
        <f ca="1">IF('TOC generator worksheet'!N28=0,"",'TOC generator worksheet'!N28)</f>
        <v/>
      </c>
      <c r="J33" s="141" t="str">
        <f ca="1">IF('TOC generator worksheet'!O28=0,"",'TOC generator worksheet'!O28)</f>
        <v/>
      </c>
      <c r="K33" s="141" t="str">
        <f ca="1">IF('TOC generator worksheet'!P28=0,"",'TOC generator worksheet'!P28)</f>
        <v/>
      </c>
      <c r="L33" s="141" t="str">
        <f ca="1">IF('TOC generator worksheet'!Q28=0,"",'TOC generator worksheet'!Q28)</f>
        <v/>
      </c>
      <c r="M33" s="141" t="str">
        <f ca="1">IF('TOC generator worksheet'!R28=0,"",'TOC generator worksheet'!R28)</f>
        <v/>
      </c>
      <c r="N33" s="141" t="str">
        <f ca="1">IF('TOC generator worksheet'!S28=0,"",'TOC generator worksheet'!S28)</f>
        <v/>
      </c>
      <c r="O33" s="142">
        <f t="shared" ca="1" si="3"/>
        <v>0</v>
      </c>
      <c r="P33" s="142">
        <f t="shared" ca="1" si="4"/>
        <v>0</v>
      </c>
      <c r="Q33" s="370" t="str">
        <f>IF('TOC generator worksheet'!V28=0,"",'TOC generator worksheet'!V28)</f>
        <v/>
      </c>
      <c r="R33" s="139"/>
      <c r="S33" s="143">
        <f ca="1">ProjectRecords!J29</f>
        <v>0</v>
      </c>
      <c r="T33" s="143">
        <f ca="1">ProjectRecords!K29</f>
        <v>0</v>
      </c>
    </row>
    <row r="34" spans="1:20" x14ac:dyDescent="0.3">
      <c r="A34" s="296" t="str">
        <f ca="1">IF(LEFT(ProjectRecords!D30,2)="","",HYPERLINK("#'"&amp;ProjectRecords!B30&amp;"'!$A$10",LEFT(ProjectRecords!D30,2)))</f>
        <v/>
      </c>
      <c r="B34" s="297" t="str">
        <f ca="1">IF(LEFT(ProjectRecords!D30,2)="","",HYPERLINK("#'"&amp;ProjectRecords!B30&amp;"'!$B$10",MID(ProjectRecords!D30,3,99)))</f>
        <v/>
      </c>
      <c r="C34" s="295" t="str">
        <f t="shared" ca="1" si="5"/>
        <v/>
      </c>
      <c r="D34" s="297" t="str">
        <f ca="1">IF(LEN(ProjectRecords!L30)&lt;2,"",HYPERLINK("#'"&amp;ProjectRecords!B30&amp;"'!$B$13",(ProjectRecords!L30)&amp;IF(LEN(ProjectRecords!N30)&lt;2,"",", "&amp;ProjectRecords!N30)&amp;IF(LEN(ProjectRecords!P30)&lt;2,"",", "&amp;ProjectRecords!P30)&amp;IF(LEN(ProjectRecords!R30)&lt;2,"",", "&amp;ProjectRecords!R30)))</f>
        <v/>
      </c>
      <c r="E34" s="298" t="str">
        <f ca="1">IF(LEN(ProjectRecords!E30)&lt;2,"",HYPERLINK("#'"&amp;ProjectRecords!B30&amp;"'!$B$7",LEFT(ProjectRecords!E30,250)))</f>
        <v/>
      </c>
      <c r="F34" s="140" t="str">
        <f ca="1">IF(LEN(ProjectRecords!C30)&lt;2,"",HYPERLINK("#'"&amp;ProjectRecords!B30&amp;"'!$B$7",ProjectRecords!C30))</f>
        <v/>
      </c>
      <c r="G34" s="141" t="str">
        <f ca="1">IF('TOC generator worksheet'!L29=0,"",'TOC generator worksheet'!L29)</f>
        <v/>
      </c>
      <c r="H34" s="141" t="str">
        <f ca="1">IF('TOC generator worksheet'!M29=0,"",'TOC generator worksheet'!M29)</f>
        <v/>
      </c>
      <c r="I34" s="141" t="str">
        <f ca="1">IF('TOC generator worksheet'!N29=0,"",'TOC generator worksheet'!N29)</f>
        <v/>
      </c>
      <c r="J34" s="141" t="str">
        <f ca="1">IF('TOC generator worksheet'!O29=0,"",'TOC generator worksheet'!O29)</f>
        <v/>
      </c>
      <c r="K34" s="141" t="str">
        <f ca="1">IF('TOC generator worksheet'!P29=0,"",'TOC generator worksheet'!P29)</f>
        <v/>
      </c>
      <c r="L34" s="141" t="str">
        <f ca="1">IF('TOC generator worksheet'!Q29=0,"",'TOC generator worksheet'!Q29)</f>
        <v/>
      </c>
      <c r="M34" s="141" t="str">
        <f ca="1">IF('TOC generator worksheet'!R29=0,"",'TOC generator worksheet'!R29)</f>
        <v/>
      </c>
      <c r="N34" s="141" t="str">
        <f ca="1">IF('TOC generator worksheet'!S29=0,"",'TOC generator worksheet'!S29)</f>
        <v/>
      </c>
      <c r="O34" s="142">
        <f t="shared" ca="1" si="3"/>
        <v>0</v>
      </c>
      <c r="P34" s="142">
        <f t="shared" ca="1" si="4"/>
        <v>0</v>
      </c>
      <c r="Q34" s="370" t="str">
        <f>IF('TOC generator worksheet'!V29=0,"",'TOC generator worksheet'!V29)</f>
        <v/>
      </c>
      <c r="R34" s="139"/>
      <c r="S34" s="143">
        <f ca="1">ProjectRecords!J30</f>
        <v>0</v>
      </c>
      <c r="T34" s="143">
        <f ca="1">ProjectRecords!K30</f>
        <v>0</v>
      </c>
    </row>
    <row r="35" spans="1:20" x14ac:dyDescent="0.3">
      <c r="A35" s="296" t="str">
        <f ca="1">IF(LEFT(ProjectRecords!D31,2)="","",HYPERLINK("#'"&amp;ProjectRecords!B31&amp;"'!$A$10",LEFT(ProjectRecords!D31,2)))</f>
        <v/>
      </c>
      <c r="B35" s="297" t="str">
        <f ca="1">IF(LEFT(ProjectRecords!D31,2)="","",HYPERLINK("#'"&amp;ProjectRecords!B31&amp;"'!$B$10",MID(ProjectRecords!D31,3,99)))</f>
        <v/>
      </c>
      <c r="C35" s="295" t="str">
        <f t="shared" ca="1" si="5"/>
        <v/>
      </c>
      <c r="D35" s="297" t="str">
        <f ca="1">IF(LEN(ProjectRecords!L31)&lt;2,"",HYPERLINK("#'"&amp;ProjectRecords!B31&amp;"'!$B$13",(ProjectRecords!L31)&amp;IF(LEN(ProjectRecords!N31)&lt;2,"",", "&amp;ProjectRecords!N31)&amp;IF(LEN(ProjectRecords!P31)&lt;2,"",", "&amp;ProjectRecords!P31)&amp;IF(LEN(ProjectRecords!R31)&lt;2,"",", "&amp;ProjectRecords!R31)))</f>
        <v/>
      </c>
      <c r="E35" s="298" t="str">
        <f ca="1">IF(LEN(ProjectRecords!E31)&lt;2,"",HYPERLINK("#'"&amp;ProjectRecords!B31&amp;"'!$B$7",LEFT(ProjectRecords!E31,250)))</f>
        <v/>
      </c>
      <c r="F35" s="140" t="str">
        <f ca="1">IF(LEN(ProjectRecords!C31)&lt;2,"",HYPERLINK("#'"&amp;ProjectRecords!B31&amp;"'!$B$7",ProjectRecords!C31))</f>
        <v/>
      </c>
      <c r="G35" s="141" t="str">
        <f ca="1">IF('TOC generator worksheet'!L30=0,"",'TOC generator worksheet'!L30)</f>
        <v/>
      </c>
      <c r="H35" s="141" t="str">
        <f ca="1">IF('TOC generator worksheet'!M30=0,"",'TOC generator worksheet'!M30)</f>
        <v/>
      </c>
      <c r="I35" s="141" t="str">
        <f ca="1">IF('TOC generator worksheet'!N30=0,"",'TOC generator worksheet'!N30)</f>
        <v/>
      </c>
      <c r="J35" s="141" t="str">
        <f ca="1">IF('TOC generator worksheet'!O30=0,"",'TOC generator worksheet'!O30)</f>
        <v/>
      </c>
      <c r="K35" s="141" t="str">
        <f ca="1">IF('TOC generator worksheet'!P30=0,"",'TOC generator worksheet'!P30)</f>
        <v/>
      </c>
      <c r="L35" s="141" t="str">
        <f ca="1">IF('TOC generator worksheet'!Q30=0,"",'TOC generator worksheet'!Q30)</f>
        <v/>
      </c>
      <c r="M35" s="141" t="str">
        <f ca="1">IF('TOC generator worksheet'!R30=0,"",'TOC generator worksheet'!R30)</f>
        <v/>
      </c>
      <c r="N35" s="141" t="str">
        <f ca="1">IF('TOC generator worksheet'!S30=0,"",'TOC generator worksheet'!S30)</f>
        <v/>
      </c>
      <c r="O35" s="142">
        <f t="shared" ca="1" si="3"/>
        <v>0</v>
      </c>
      <c r="P35" s="142">
        <f t="shared" ca="1" si="4"/>
        <v>0</v>
      </c>
      <c r="Q35" s="370" t="str">
        <f>IF('TOC generator worksheet'!V30=0,"",'TOC generator worksheet'!V30)</f>
        <v/>
      </c>
      <c r="R35" s="139"/>
      <c r="S35" s="143">
        <f ca="1">ProjectRecords!J31</f>
        <v>0</v>
      </c>
      <c r="T35" s="143">
        <f ca="1">ProjectRecords!K31</f>
        <v>0</v>
      </c>
    </row>
    <row r="36" spans="1:20" x14ac:dyDescent="0.3">
      <c r="A36" s="296" t="str">
        <f ca="1">IF(LEFT(ProjectRecords!D32,2)="","",HYPERLINK("#'"&amp;ProjectRecords!B32&amp;"'!$A$10",LEFT(ProjectRecords!D32,2)))</f>
        <v/>
      </c>
      <c r="B36" s="297" t="str">
        <f ca="1">IF(LEFT(ProjectRecords!D32,2)="","",HYPERLINK("#'"&amp;ProjectRecords!B32&amp;"'!$B$10",MID(ProjectRecords!D32,3,99)))</f>
        <v/>
      </c>
      <c r="C36" s="295" t="str">
        <f t="shared" ca="1" si="5"/>
        <v/>
      </c>
      <c r="D36" s="297" t="str">
        <f ca="1">IF(LEN(ProjectRecords!L32)&lt;2,"",HYPERLINK("#'"&amp;ProjectRecords!B32&amp;"'!$B$13",(ProjectRecords!L32)&amp;IF(LEN(ProjectRecords!N32)&lt;2,"",", "&amp;ProjectRecords!N32)&amp;IF(LEN(ProjectRecords!P32)&lt;2,"",", "&amp;ProjectRecords!P32)&amp;IF(LEN(ProjectRecords!R32)&lt;2,"",", "&amp;ProjectRecords!R32)))</f>
        <v/>
      </c>
      <c r="E36" s="298" t="str">
        <f ca="1">IF(LEN(ProjectRecords!E32)&lt;2,"",HYPERLINK("#'"&amp;ProjectRecords!B32&amp;"'!$B$7",LEFT(ProjectRecords!E32,250)))</f>
        <v/>
      </c>
      <c r="F36" s="140" t="str">
        <f ca="1">IF(LEN(ProjectRecords!C32)&lt;2,"",HYPERLINK("#'"&amp;ProjectRecords!B32&amp;"'!$B$7",ProjectRecords!C32))</f>
        <v/>
      </c>
      <c r="G36" s="141" t="str">
        <f ca="1">IF('TOC generator worksheet'!L31=0,"",'TOC generator worksheet'!L31)</f>
        <v/>
      </c>
      <c r="H36" s="141" t="str">
        <f ca="1">IF('TOC generator worksheet'!M31=0,"",'TOC generator worksheet'!M31)</f>
        <v/>
      </c>
      <c r="I36" s="141" t="str">
        <f ca="1">IF('TOC generator worksheet'!N31=0,"",'TOC generator worksheet'!N31)</f>
        <v/>
      </c>
      <c r="J36" s="141" t="str">
        <f ca="1">IF('TOC generator worksheet'!O31=0,"",'TOC generator worksheet'!O31)</f>
        <v/>
      </c>
      <c r="K36" s="141" t="str">
        <f ca="1">IF('TOC generator worksheet'!P31=0,"",'TOC generator worksheet'!P31)</f>
        <v/>
      </c>
      <c r="L36" s="141" t="str">
        <f ca="1">IF('TOC generator worksheet'!Q31=0,"",'TOC generator worksheet'!Q31)</f>
        <v/>
      </c>
      <c r="M36" s="141" t="str">
        <f ca="1">IF('TOC generator worksheet'!R31=0,"",'TOC generator worksheet'!R31)</f>
        <v/>
      </c>
      <c r="N36" s="141" t="str">
        <f ca="1">IF('TOC generator worksheet'!S31=0,"",'TOC generator worksheet'!S31)</f>
        <v/>
      </c>
      <c r="O36" s="142">
        <f t="shared" ca="1" si="3"/>
        <v>0</v>
      </c>
      <c r="P36" s="142">
        <f t="shared" ca="1" si="4"/>
        <v>0</v>
      </c>
      <c r="Q36" s="370" t="str">
        <f>IF('TOC generator worksheet'!V31=0,"",'TOC generator worksheet'!V31)</f>
        <v/>
      </c>
      <c r="R36" s="139"/>
      <c r="S36" s="143">
        <f ca="1">ProjectRecords!J32</f>
        <v>0</v>
      </c>
      <c r="T36" s="143">
        <f ca="1">ProjectRecords!K32</f>
        <v>0</v>
      </c>
    </row>
    <row r="37" spans="1:20" x14ac:dyDescent="0.3">
      <c r="A37" s="296" t="str">
        <f ca="1">IF(LEFT(ProjectRecords!D33,2)="","",HYPERLINK("#'"&amp;ProjectRecords!B33&amp;"'!$A$10",LEFT(ProjectRecords!D33,2)))</f>
        <v/>
      </c>
      <c r="B37" s="297" t="str">
        <f ca="1">IF(LEFT(ProjectRecords!D33,2)="","",HYPERLINK("#'"&amp;ProjectRecords!B33&amp;"'!$B$10",MID(ProjectRecords!D33,3,99)))</f>
        <v/>
      </c>
      <c r="C37" s="295" t="str">
        <f t="shared" ca="1" si="5"/>
        <v/>
      </c>
      <c r="D37" s="297" t="str">
        <f ca="1">IF(LEN(ProjectRecords!L33)&lt;2,"",HYPERLINK("#'"&amp;ProjectRecords!B33&amp;"'!$B$13",(ProjectRecords!L33)&amp;IF(LEN(ProjectRecords!N33)&lt;2,"",", "&amp;ProjectRecords!N33)&amp;IF(LEN(ProjectRecords!P33)&lt;2,"",", "&amp;ProjectRecords!P33)&amp;IF(LEN(ProjectRecords!R33)&lt;2,"",", "&amp;ProjectRecords!R33)))</f>
        <v/>
      </c>
      <c r="E37" s="298" t="str">
        <f ca="1">IF(LEN(ProjectRecords!E33)&lt;2,"",HYPERLINK("#'"&amp;ProjectRecords!B33&amp;"'!$B$7",LEFT(ProjectRecords!E33,250)))</f>
        <v/>
      </c>
      <c r="F37" s="140" t="str">
        <f ca="1">IF(LEN(ProjectRecords!C33)&lt;2,"",HYPERLINK("#'"&amp;ProjectRecords!B33&amp;"'!$B$7",ProjectRecords!C33))</f>
        <v/>
      </c>
      <c r="G37" s="141" t="str">
        <f ca="1">IF('TOC generator worksheet'!L32=0,"",'TOC generator worksheet'!L32)</f>
        <v/>
      </c>
      <c r="H37" s="141" t="str">
        <f ca="1">IF('TOC generator worksheet'!M32=0,"",'TOC generator worksheet'!M32)</f>
        <v/>
      </c>
      <c r="I37" s="141" t="str">
        <f ca="1">IF('TOC generator worksheet'!N32=0,"",'TOC generator worksheet'!N32)</f>
        <v/>
      </c>
      <c r="J37" s="141" t="str">
        <f ca="1">IF('TOC generator worksheet'!O32=0,"",'TOC generator worksheet'!O32)</f>
        <v/>
      </c>
      <c r="K37" s="141" t="str">
        <f ca="1">IF('TOC generator worksheet'!P32=0,"",'TOC generator worksheet'!P32)</f>
        <v/>
      </c>
      <c r="L37" s="141" t="str">
        <f ca="1">IF('TOC generator worksheet'!Q32=0,"",'TOC generator worksheet'!Q32)</f>
        <v/>
      </c>
      <c r="M37" s="141" t="str">
        <f ca="1">IF('TOC generator worksheet'!R32=0,"",'TOC generator worksheet'!R32)</f>
        <v/>
      </c>
      <c r="N37" s="141" t="str">
        <f ca="1">IF('TOC generator worksheet'!S32=0,"",'TOC generator worksheet'!S32)</f>
        <v/>
      </c>
      <c r="O37" s="142">
        <f t="shared" ca="1" si="3"/>
        <v>0</v>
      </c>
      <c r="P37" s="142">
        <f t="shared" ca="1" si="4"/>
        <v>0</v>
      </c>
      <c r="Q37" s="370" t="str">
        <f>IF('TOC generator worksheet'!V32=0,"",'TOC generator worksheet'!V32)</f>
        <v/>
      </c>
      <c r="R37" s="139"/>
      <c r="S37" s="143">
        <f ca="1">ProjectRecords!J33</f>
        <v>0</v>
      </c>
      <c r="T37" s="143">
        <f ca="1">ProjectRecords!K33</f>
        <v>0</v>
      </c>
    </row>
    <row r="38" spans="1:20" x14ac:dyDescent="0.3">
      <c r="A38" s="296" t="str">
        <f ca="1">IF(LEFT(ProjectRecords!D34,2)="","",HYPERLINK("#'"&amp;ProjectRecords!B34&amp;"'!$A$10",LEFT(ProjectRecords!D34,2)))</f>
        <v/>
      </c>
      <c r="B38" s="297" t="str">
        <f ca="1">IF(LEFT(ProjectRecords!D34,2)="","",HYPERLINK("#'"&amp;ProjectRecords!B34&amp;"'!$B$10",MID(ProjectRecords!D34,3,99)))</f>
        <v/>
      </c>
      <c r="C38" s="295" t="str">
        <f t="shared" ca="1" si="5"/>
        <v/>
      </c>
      <c r="D38" s="297" t="str">
        <f ca="1">IF(LEN(ProjectRecords!L34)&lt;2,"",HYPERLINK("#'"&amp;ProjectRecords!B34&amp;"'!$B$13",(ProjectRecords!L34)&amp;IF(LEN(ProjectRecords!N34)&lt;2,"",", "&amp;ProjectRecords!N34)&amp;IF(LEN(ProjectRecords!P34)&lt;2,"",", "&amp;ProjectRecords!P34)&amp;IF(LEN(ProjectRecords!R34)&lt;2,"",", "&amp;ProjectRecords!R34)))</f>
        <v/>
      </c>
      <c r="E38" s="298" t="str">
        <f ca="1">IF(LEN(ProjectRecords!E34)&lt;2,"",HYPERLINK("#'"&amp;ProjectRecords!B34&amp;"'!$B$7",LEFT(ProjectRecords!E34,250)))</f>
        <v/>
      </c>
      <c r="F38" s="140" t="str">
        <f ca="1">IF(LEN(ProjectRecords!C34)&lt;2,"",HYPERLINK("#'"&amp;ProjectRecords!B34&amp;"'!$B$7",ProjectRecords!C34))</f>
        <v/>
      </c>
      <c r="G38" s="141" t="str">
        <f ca="1">IF('TOC generator worksheet'!L33=0,"",'TOC generator worksheet'!L33)</f>
        <v/>
      </c>
      <c r="H38" s="141" t="str">
        <f ca="1">IF('TOC generator worksheet'!M33=0,"",'TOC generator worksheet'!M33)</f>
        <v/>
      </c>
      <c r="I38" s="141" t="str">
        <f ca="1">IF('TOC generator worksheet'!N33=0,"",'TOC generator worksheet'!N33)</f>
        <v/>
      </c>
      <c r="J38" s="141" t="str">
        <f ca="1">IF('TOC generator worksheet'!O33=0,"",'TOC generator worksheet'!O33)</f>
        <v/>
      </c>
      <c r="K38" s="141" t="str">
        <f ca="1">IF('TOC generator worksheet'!P33=0,"",'TOC generator worksheet'!P33)</f>
        <v/>
      </c>
      <c r="L38" s="141" t="str">
        <f ca="1">IF('TOC generator worksheet'!Q33=0,"",'TOC generator worksheet'!Q33)</f>
        <v/>
      </c>
      <c r="M38" s="141" t="str">
        <f ca="1">IF('TOC generator worksheet'!R33=0,"",'TOC generator worksheet'!R33)</f>
        <v/>
      </c>
      <c r="N38" s="141" t="str">
        <f ca="1">IF('TOC generator worksheet'!S33=0,"",'TOC generator worksheet'!S33)</f>
        <v/>
      </c>
      <c r="O38" s="142">
        <f t="shared" ca="1" si="3"/>
        <v>0</v>
      </c>
      <c r="P38" s="142">
        <f t="shared" ca="1" si="4"/>
        <v>0</v>
      </c>
      <c r="Q38" s="370" t="str">
        <f>IF('TOC generator worksheet'!V33=0,"",'TOC generator worksheet'!V33)</f>
        <v/>
      </c>
      <c r="R38" s="139"/>
      <c r="S38" s="143">
        <f ca="1">ProjectRecords!J34</f>
        <v>0</v>
      </c>
      <c r="T38" s="143">
        <f ca="1">ProjectRecords!K34</f>
        <v>0</v>
      </c>
    </row>
    <row r="39" spans="1:20" x14ac:dyDescent="0.3">
      <c r="A39" s="296" t="str">
        <f ca="1">IF(LEFT(ProjectRecords!D35,2)="","",HYPERLINK("#'"&amp;ProjectRecords!B35&amp;"'!$A$10",LEFT(ProjectRecords!D35,2)))</f>
        <v/>
      </c>
      <c r="B39" s="297" t="str">
        <f ca="1">IF(LEFT(ProjectRecords!D35,2)="","",HYPERLINK("#'"&amp;ProjectRecords!B35&amp;"'!$B$10",MID(ProjectRecords!D35,3,99)))</f>
        <v/>
      </c>
      <c r="C39" s="295" t="str">
        <f t="shared" ca="1" si="5"/>
        <v/>
      </c>
      <c r="D39" s="297" t="str">
        <f ca="1">IF(LEN(ProjectRecords!L35)&lt;2,"",HYPERLINK("#'"&amp;ProjectRecords!B35&amp;"'!$B$13",(ProjectRecords!L35)&amp;IF(LEN(ProjectRecords!N35)&lt;2,"",", "&amp;ProjectRecords!N35)&amp;IF(LEN(ProjectRecords!P35)&lt;2,"",", "&amp;ProjectRecords!P35)&amp;IF(LEN(ProjectRecords!R35)&lt;2,"",", "&amp;ProjectRecords!R35)))</f>
        <v/>
      </c>
      <c r="E39" s="298" t="str">
        <f ca="1">IF(LEN(ProjectRecords!E35)&lt;2,"",HYPERLINK("#'"&amp;ProjectRecords!B35&amp;"'!$B$7",LEFT(ProjectRecords!E35,250)))</f>
        <v/>
      </c>
      <c r="F39" s="140" t="str">
        <f ca="1">IF(LEN(ProjectRecords!C35)&lt;2,"",HYPERLINK("#'"&amp;ProjectRecords!B35&amp;"'!$B$7",ProjectRecords!C35))</f>
        <v/>
      </c>
      <c r="G39" s="141" t="str">
        <f ca="1">IF('TOC generator worksheet'!L34=0,"",'TOC generator worksheet'!L34)</f>
        <v/>
      </c>
      <c r="H39" s="141" t="str">
        <f ca="1">IF('TOC generator worksheet'!M34=0,"",'TOC generator worksheet'!M34)</f>
        <v/>
      </c>
      <c r="I39" s="141" t="str">
        <f ca="1">IF('TOC generator worksheet'!N34=0,"",'TOC generator worksheet'!N34)</f>
        <v/>
      </c>
      <c r="J39" s="141" t="str">
        <f ca="1">IF('TOC generator worksheet'!O34=0,"",'TOC generator worksheet'!O34)</f>
        <v/>
      </c>
      <c r="K39" s="141" t="str">
        <f ca="1">IF('TOC generator worksheet'!P34=0,"",'TOC generator worksheet'!P34)</f>
        <v/>
      </c>
      <c r="L39" s="141" t="str">
        <f ca="1">IF('TOC generator worksheet'!Q34=0,"",'TOC generator worksheet'!Q34)</f>
        <v/>
      </c>
      <c r="M39" s="141" t="str">
        <f ca="1">IF('TOC generator worksheet'!R34=0,"",'TOC generator worksheet'!R34)</f>
        <v/>
      </c>
      <c r="N39" s="141" t="str">
        <f ca="1">IF('TOC generator worksheet'!S34=0,"",'TOC generator worksheet'!S34)</f>
        <v/>
      </c>
      <c r="O39" s="142">
        <f t="shared" ca="1" si="3"/>
        <v>0</v>
      </c>
      <c r="P39" s="142">
        <f t="shared" ca="1" si="4"/>
        <v>0</v>
      </c>
      <c r="Q39" s="370" t="str">
        <f>IF('TOC generator worksheet'!V34=0,"",'TOC generator worksheet'!V34)</f>
        <v/>
      </c>
      <c r="R39" s="139"/>
      <c r="S39" s="143">
        <f ca="1">ProjectRecords!J35</f>
        <v>0</v>
      </c>
      <c r="T39" s="143">
        <f ca="1">ProjectRecords!K35</f>
        <v>0</v>
      </c>
    </row>
    <row r="40" spans="1:20" x14ac:dyDescent="0.3">
      <c r="A40" s="296" t="str">
        <f ca="1">IF(LEFT(ProjectRecords!D36,2)="","",HYPERLINK("#'"&amp;ProjectRecords!B36&amp;"'!$A$10",LEFT(ProjectRecords!D36,2)))</f>
        <v/>
      </c>
      <c r="B40" s="297" t="str">
        <f ca="1">IF(LEFT(ProjectRecords!D36,2)="","",HYPERLINK("#'"&amp;ProjectRecords!B36&amp;"'!$B$10",MID(ProjectRecords!D36,3,99)))</f>
        <v/>
      </c>
      <c r="C40" s="295" t="str">
        <f t="shared" ca="1" si="5"/>
        <v/>
      </c>
      <c r="D40" s="297" t="str">
        <f ca="1">IF(LEN(ProjectRecords!L36)&lt;2,"",HYPERLINK("#'"&amp;ProjectRecords!B36&amp;"'!$B$13",(ProjectRecords!L36)&amp;IF(LEN(ProjectRecords!N36)&lt;2,"",", "&amp;ProjectRecords!N36)&amp;IF(LEN(ProjectRecords!P36)&lt;2,"",", "&amp;ProjectRecords!P36)&amp;IF(LEN(ProjectRecords!R36)&lt;2,"",", "&amp;ProjectRecords!R36)))</f>
        <v/>
      </c>
      <c r="E40" s="298" t="str">
        <f ca="1">IF(LEN(ProjectRecords!E36)&lt;2,"",HYPERLINK("#'"&amp;ProjectRecords!B36&amp;"'!$B$7",LEFT(ProjectRecords!E36,250)))</f>
        <v/>
      </c>
      <c r="F40" s="140" t="str">
        <f ca="1">IF(LEN(ProjectRecords!C36)&lt;2,"",HYPERLINK("#'"&amp;ProjectRecords!B36&amp;"'!$B$7",ProjectRecords!C36))</f>
        <v/>
      </c>
      <c r="G40" s="141" t="str">
        <f ca="1">IF('TOC generator worksheet'!L35=0,"",'TOC generator worksheet'!L35)</f>
        <v/>
      </c>
      <c r="H40" s="141" t="str">
        <f ca="1">IF('TOC generator worksheet'!M35=0,"",'TOC generator worksheet'!M35)</f>
        <v/>
      </c>
      <c r="I40" s="141" t="str">
        <f ca="1">IF('TOC generator worksheet'!N35=0,"",'TOC generator worksheet'!N35)</f>
        <v/>
      </c>
      <c r="J40" s="141" t="str">
        <f ca="1">IF('TOC generator worksheet'!O35=0,"",'TOC generator worksheet'!O35)</f>
        <v/>
      </c>
      <c r="K40" s="141" t="str">
        <f ca="1">IF('TOC generator worksheet'!P35=0,"",'TOC generator worksheet'!P35)</f>
        <v/>
      </c>
      <c r="L40" s="141" t="str">
        <f ca="1">IF('TOC generator worksheet'!Q35=0,"",'TOC generator worksheet'!Q35)</f>
        <v/>
      </c>
      <c r="M40" s="141" t="str">
        <f ca="1">IF('TOC generator worksheet'!R35=0,"",'TOC generator worksheet'!R35)</f>
        <v/>
      </c>
      <c r="N40" s="141" t="str">
        <f ca="1">IF('TOC generator worksheet'!S35=0,"",'TOC generator worksheet'!S35)</f>
        <v/>
      </c>
      <c r="O40" s="142">
        <f t="shared" ca="1" si="3"/>
        <v>0</v>
      </c>
      <c r="P40" s="142">
        <f t="shared" ca="1" si="4"/>
        <v>0</v>
      </c>
      <c r="Q40" s="370" t="str">
        <f>IF('TOC generator worksheet'!V35=0,"",'TOC generator worksheet'!V35)</f>
        <v/>
      </c>
      <c r="R40" s="139"/>
      <c r="S40" s="143">
        <f ca="1">ProjectRecords!J36</f>
        <v>0</v>
      </c>
      <c r="T40" s="143">
        <f ca="1">ProjectRecords!K36</f>
        <v>0</v>
      </c>
    </row>
    <row r="41" spans="1:20" x14ac:dyDescent="0.3">
      <c r="A41" s="296" t="str">
        <f ca="1">IF(LEFT(ProjectRecords!D37,2)="","",HYPERLINK("#'"&amp;ProjectRecords!B37&amp;"'!$A$10",LEFT(ProjectRecords!D37,2)))</f>
        <v/>
      </c>
      <c r="B41" s="297" t="str">
        <f ca="1">IF(LEFT(ProjectRecords!D37,2)="","",HYPERLINK("#'"&amp;ProjectRecords!B37&amp;"'!$B$10",MID(ProjectRecords!D37,3,99)))</f>
        <v/>
      </c>
      <c r="C41" s="295" t="str">
        <f t="shared" ca="1" si="5"/>
        <v/>
      </c>
      <c r="D41" s="297" t="str">
        <f ca="1">IF(LEN(ProjectRecords!L37)&lt;2,"",HYPERLINK("#'"&amp;ProjectRecords!B37&amp;"'!$B$13",(ProjectRecords!L37)&amp;IF(LEN(ProjectRecords!N37)&lt;2,"",", "&amp;ProjectRecords!N37)&amp;IF(LEN(ProjectRecords!P37)&lt;2,"",", "&amp;ProjectRecords!P37)&amp;IF(LEN(ProjectRecords!R37)&lt;2,"",", "&amp;ProjectRecords!R37)))</f>
        <v/>
      </c>
      <c r="E41" s="298" t="str">
        <f ca="1">IF(LEN(ProjectRecords!E37)&lt;2,"",HYPERLINK("#'"&amp;ProjectRecords!B37&amp;"'!$B$7",LEFT(ProjectRecords!E37,250)))</f>
        <v/>
      </c>
      <c r="F41" s="140" t="str">
        <f ca="1">IF(LEN(ProjectRecords!C37)&lt;2,"",HYPERLINK("#'"&amp;ProjectRecords!B37&amp;"'!$B$7",ProjectRecords!C37))</f>
        <v/>
      </c>
      <c r="G41" s="141" t="str">
        <f ca="1">IF('TOC generator worksheet'!L36=0,"",'TOC generator worksheet'!L36)</f>
        <v/>
      </c>
      <c r="H41" s="141" t="str">
        <f ca="1">IF('TOC generator worksheet'!M36=0,"",'TOC generator worksheet'!M36)</f>
        <v/>
      </c>
      <c r="I41" s="141" t="str">
        <f ca="1">IF('TOC generator worksheet'!N36=0,"",'TOC generator worksheet'!N36)</f>
        <v/>
      </c>
      <c r="J41" s="141" t="str">
        <f ca="1">IF('TOC generator worksheet'!O36=0,"",'TOC generator worksheet'!O36)</f>
        <v/>
      </c>
      <c r="K41" s="141" t="str">
        <f ca="1">IF('TOC generator worksheet'!P36=0,"",'TOC generator worksheet'!P36)</f>
        <v/>
      </c>
      <c r="L41" s="141" t="str">
        <f ca="1">IF('TOC generator worksheet'!Q36=0,"",'TOC generator worksheet'!Q36)</f>
        <v/>
      </c>
      <c r="M41" s="141" t="str">
        <f ca="1">IF('TOC generator worksheet'!R36=0,"",'TOC generator worksheet'!R36)</f>
        <v/>
      </c>
      <c r="N41" s="141" t="str">
        <f ca="1">IF('TOC generator worksheet'!S36=0,"",'TOC generator worksheet'!S36)</f>
        <v/>
      </c>
      <c r="O41" s="142">
        <f t="shared" ca="1" si="3"/>
        <v>0</v>
      </c>
      <c r="P41" s="142">
        <f t="shared" ca="1" si="4"/>
        <v>0</v>
      </c>
      <c r="Q41" s="370" t="str">
        <f>IF('TOC generator worksheet'!V36=0,"",'TOC generator worksheet'!V36)</f>
        <v/>
      </c>
      <c r="R41" s="139"/>
      <c r="S41" s="143">
        <f ca="1">ProjectRecords!J37</f>
        <v>0</v>
      </c>
      <c r="T41" s="143">
        <f ca="1">ProjectRecords!K37</f>
        <v>0</v>
      </c>
    </row>
    <row r="42" spans="1:20" x14ac:dyDescent="0.3">
      <c r="A42" s="296" t="str">
        <f ca="1">IF(LEFT(ProjectRecords!D38,2)="","",HYPERLINK("#'"&amp;ProjectRecords!B38&amp;"'!$A$10",LEFT(ProjectRecords!D38,2)))</f>
        <v/>
      </c>
      <c r="B42" s="297" t="str">
        <f ca="1">IF(LEFT(ProjectRecords!D38,2)="","",HYPERLINK("#'"&amp;ProjectRecords!B38&amp;"'!$B$10",MID(ProjectRecords!D38,3,99)))</f>
        <v/>
      </c>
      <c r="C42" s="295" t="str">
        <f t="shared" ca="1" si="5"/>
        <v/>
      </c>
      <c r="D42" s="297" t="str">
        <f ca="1">IF(LEN(ProjectRecords!L38)&lt;2,"",HYPERLINK("#'"&amp;ProjectRecords!B38&amp;"'!$B$13",(ProjectRecords!L38)&amp;IF(LEN(ProjectRecords!N38)&lt;2,"",", "&amp;ProjectRecords!N38)&amp;IF(LEN(ProjectRecords!P38)&lt;2,"",", "&amp;ProjectRecords!P38)&amp;IF(LEN(ProjectRecords!R38)&lt;2,"",", "&amp;ProjectRecords!R38)))</f>
        <v/>
      </c>
      <c r="E42" s="298" t="str">
        <f ca="1">IF(LEN(ProjectRecords!E38)&lt;2,"",HYPERLINK("#'"&amp;ProjectRecords!B38&amp;"'!$B$7",LEFT(ProjectRecords!E38,250)))</f>
        <v/>
      </c>
      <c r="F42" s="140" t="str">
        <f ca="1">IF(LEN(ProjectRecords!C38)&lt;2,"",HYPERLINK("#'"&amp;ProjectRecords!B38&amp;"'!$B$7",ProjectRecords!C38))</f>
        <v/>
      </c>
      <c r="G42" s="141" t="str">
        <f ca="1">IF('TOC generator worksheet'!L37=0,"",'TOC generator worksheet'!L37)</f>
        <v/>
      </c>
      <c r="H42" s="141" t="str">
        <f ca="1">IF('TOC generator worksheet'!M37=0,"",'TOC generator worksheet'!M37)</f>
        <v/>
      </c>
      <c r="I42" s="141" t="str">
        <f ca="1">IF('TOC generator worksheet'!N37=0,"",'TOC generator worksheet'!N37)</f>
        <v/>
      </c>
      <c r="J42" s="141" t="str">
        <f ca="1">IF('TOC generator worksheet'!O37=0,"",'TOC generator worksheet'!O37)</f>
        <v/>
      </c>
      <c r="K42" s="141" t="str">
        <f ca="1">IF('TOC generator worksheet'!P37=0,"",'TOC generator worksheet'!P37)</f>
        <v/>
      </c>
      <c r="L42" s="141" t="str">
        <f ca="1">IF('TOC generator worksheet'!Q37=0,"",'TOC generator worksheet'!Q37)</f>
        <v/>
      </c>
      <c r="M42" s="141" t="str">
        <f ca="1">IF('TOC generator worksheet'!R37=0,"",'TOC generator worksheet'!R37)</f>
        <v/>
      </c>
      <c r="N42" s="141" t="str">
        <f ca="1">IF('TOC generator worksheet'!S37=0,"",'TOC generator worksheet'!S37)</f>
        <v/>
      </c>
      <c r="O42" s="142">
        <f t="shared" ca="1" si="3"/>
        <v>0</v>
      </c>
      <c r="P42" s="142">
        <f t="shared" ca="1" si="4"/>
        <v>0</v>
      </c>
      <c r="Q42" s="370" t="str">
        <f>IF('TOC generator worksheet'!V37=0,"",'TOC generator worksheet'!V37)</f>
        <v/>
      </c>
      <c r="R42" s="139"/>
      <c r="S42" s="143">
        <f ca="1">ProjectRecords!J38</f>
        <v>0</v>
      </c>
      <c r="T42" s="143">
        <f ca="1">ProjectRecords!K38</f>
        <v>0</v>
      </c>
    </row>
    <row r="43" spans="1:20" x14ac:dyDescent="0.3">
      <c r="A43" s="296" t="str">
        <f ca="1">IF(LEFT(ProjectRecords!D39,2)="","",HYPERLINK("#'"&amp;ProjectRecords!B39&amp;"'!$A$10",LEFT(ProjectRecords!D39,2)))</f>
        <v/>
      </c>
      <c r="B43" s="297" t="str">
        <f ca="1">IF(LEFT(ProjectRecords!D39,2)="","",HYPERLINK("#'"&amp;ProjectRecords!B39&amp;"'!$B$10",MID(ProjectRecords!D39,3,99)))</f>
        <v/>
      </c>
      <c r="C43" s="295" t="str">
        <f t="shared" ca="1" si="5"/>
        <v/>
      </c>
      <c r="D43" s="297" t="str">
        <f ca="1">IF(LEN(ProjectRecords!L39)&lt;2,"",HYPERLINK("#'"&amp;ProjectRecords!B39&amp;"'!$B$13",(ProjectRecords!L39)&amp;IF(LEN(ProjectRecords!N39)&lt;2,"",", "&amp;ProjectRecords!N39)&amp;IF(LEN(ProjectRecords!P39)&lt;2,"",", "&amp;ProjectRecords!P39)&amp;IF(LEN(ProjectRecords!R39)&lt;2,"",", "&amp;ProjectRecords!R39)))</f>
        <v/>
      </c>
      <c r="E43" s="298" t="str">
        <f ca="1">IF(LEN(ProjectRecords!E39)&lt;2,"",HYPERLINK("#'"&amp;ProjectRecords!B39&amp;"'!$B$7",LEFT(ProjectRecords!E39,250)))</f>
        <v/>
      </c>
      <c r="F43" s="140" t="str">
        <f ca="1">IF(LEN(ProjectRecords!C39)&lt;2,"",HYPERLINK("#'"&amp;ProjectRecords!B39&amp;"'!$B$7",ProjectRecords!C39))</f>
        <v/>
      </c>
      <c r="G43" s="141" t="str">
        <f ca="1">IF('TOC generator worksheet'!L38=0,"",'TOC generator worksheet'!L38)</f>
        <v/>
      </c>
      <c r="H43" s="141" t="str">
        <f ca="1">IF('TOC generator worksheet'!M38=0,"",'TOC generator worksheet'!M38)</f>
        <v/>
      </c>
      <c r="I43" s="141" t="str">
        <f ca="1">IF('TOC generator worksheet'!N38=0,"",'TOC generator worksheet'!N38)</f>
        <v/>
      </c>
      <c r="J43" s="141" t="str">
        <f ca="1">IF('TOC generator worksheet'!O38=0,"",'TOC generator worksheet'!O38)</f>
        <v/>
      </c>
      <c r="K43" s="141" t="str">
        <f ca="1">IF('TOC generator worksheet'!P38=0,"",'TOC generator worksheet'!P38)</f>
        <v/>
      </c>
      <c r="L43" s="141" t="str">
        <f ca="1">IF('TOC generator worksheet'!Q38=0,"",'TOC generator worksheet'!Q38)</f>
        <v/>
      </c>
      <c r="M43" s="141" t="str">
        <f ca="1">IF('TOC generator worksheet'!R38=0,"",'TOC generator worksheet'!R38)</f>
        <v/>
      </c>
      <c r="N43" s="141" t="str">
        <f ca="1">IF('TOC generator worksheet'!S38=0,"",'TOC generator worksheet'!S38)</f>
        <v/>
      </c>
      <c r="O43" s="142">
        <f t="shared" ca="1" si="3"/>
        <v>0</v>
      </c>
      <c r="P43" s="142">
        <f t="shared" ca="1" si="4"/>
        <v>0</v>
      </c>
      <c r="Q43" s="370" t="str">
        <f>IF('TOC generator worksheet'!V38=0,"",'TOC generator worksheet'!V38)</f>
        <v/>
      </c>
      <c r="R43" s="139"/>
      <c r="S43" s="143">
        <f ca="1">ProjectRecords!J39</f>
        <v>0</v>
      </c>
      <c r="T43" s="143">
        <f ca="1">ProjectRecords!K39</f>
        <v>0</v>
      </c>
    </row>
    <row r="44" spans="1:20" x14ac:dyDescent="0.3">
      <c r="A44" s="296" t="str">
        <f ca="1">IF(LEFT(ProjectRecords!D40,2)="","",HYPERLINK("#'"&amp;ProjectRecords!B40&amp;"'!$A$10",LEFT(ProjectRecords!D40,2)))</f>
        <v/>
      </c>
      <c r="B44" s="297" t="str">
        <f ca="1">IF(LEFT(ProjectRecords!D40,2)="","",HYPERLINK("#'"&amp;ProjectRecords!B40&amp;"'!$B$10",MID(ProjectRecords!D40,3,99)))</f>
        <v/>
      </c>
      <c r="C44" s="295" t="str">
        <f t="shared" ca="1" si="5"/>
        <v/>
      </c>
      <c r="D44" s="297" t="str">
        <f ca="1">IF(LEN(ProjectRecords!L40)&lt;2,"",HYPERLINK("#'"&amp;ProjectRecords!B40&amp;"'!$B$13",(ProjectRecords!L40)&amp;IF(LEN(ProjectRecords!N40)&lt;2,"",", "&amp;ProjectRecords!N40)&amp;IF(LEN(ProjectRecords!P40)&lt;2,"",", "&amp;ProjectRecords!P40)&amp;IF(LEN(ProjectRecords!R40)&lt;2,"",", "&amp;ProjectRecords!R40)))</f>
        <v/>
      </c>
      <c r="E44" s="298" t="str">
        <f ca="1">IF(LEN(ProjectRecords!E40)&lt;2,"",HYPERLINK("#'"&amp;ProjectRecords!B40&amp;"'!$B$7",LEFT(ProjectRecords!E40,250)))</f>
        <v/>
      </c>
      <c r="F44" s="140" t="str">
        <f ca="1">IF(LEN(ProjectRecords!C40)&lt;2,"",HYPERLINK("#'"&amp;ProjectRecords!B40&amp;"'!$B$7",ProjectRecords!C40))</f>
        <v/>
      </c>
      <c r="G44" s="141" t="str">
        <f ca="1">IF('TOC generator worksheet'!L39=0,"",'TOC generator worksheet'!L39)</f>
        <v/>
      </c>
      <c r="H44" s="141" t="str">
        <f ca="1">IF('TOC generator worksheet'!M39=0,"",'TOC generator worksheet'!M39)</f>
        <v/>
      </c>
      <c r="I44" s="141" t="str">
        <f ca="1">IF('TOC generator worksheet'!N39=0,"",'TOC generator worksheet'!N39)</f>
        <v/>
      </c>
      <c r="J44" s="141" t="str">
        <f ca="1">IF('TOC generator worksheet'!O39=0,"",'TOC generator worksheet'!O39)</f>
        <v/>
      </c>
      <c r="K44" s="141" t="str">
        <f ca="1">IF('TOC generator worksheet'!P39=0,"",'TOC generator worksheet'!P39)</f>
        <v/>
      </c>
      <c r="L44" s="141" t="str">
        <f ca="1">IF('TOC generator worksheet'!Q39=0,"",'TOC generator worksheet'!Q39)</f>
        <v/>
      </c>
      <c r="M44" s="141" t="str">
        <f ca="1">IF('TOC generator worksheet'!R39=0,"",'TOC generator worksheet'!R39)</f>
        <v/>
      </c>
      <c r="N44" s="141" t="str">
        <f ca="1">IF('TOC generator worksheet'!S39=0,"",'TOC generator worksheet'!S39)</f>
        <v/>
      </c>
      <c r="O44" s="142">
        <f t="shared" ca="1" si="3"/>
        <v>0</v>
      </c>
      <c r="P44" s="142">
        <f t="shared" ca="1" si="4"/>
        <v>0</v>
      </c>
      <c r="Q44" s="370" t="str">
        <f>IF('TOC generator worksheet'!V39=0,"",'TOC generator worksheet'!V39)</f>
        <v/>
      </c>
      <c r="R44" s="139"/>
      <c r="S44" s="143">
        <f ca="1">ProjectRecords!J40</f>
        <v>0</v>
      </c>
      <c r="T44" s="143">
        <f ca="1">ProjectRecords!K40</f>
        <v>0</v>
      </c>
    </row>
    <row r="45" spans="1:20" x14ac:dyDescent="0.3">
      <c r="A45" s="296" t="str">
        <f ca="1">IF(LEFT(ProjectRecords!D41,2)="","",HYPERLINK("#'"&amp;ProjectRecords!B41&amp;"'!$A$10",LEFT(ProjectRecords!D41,2)))</f>
        <v/>
      </c>
      <c r="B45" s="297" t="str">
        <f ca="1">IF(LEFT(ProjectRecords!D41,2)="","",HYPERLINK("#'"&amp;ProjectRecords!B41&amp;"'!$B$10",MID(ProjectRecords!D41,3,99)))</f>
        <v/>
      </c>
      <c r="C45" s="295" t="str">
        <f t="shared" ca="1" si="5"/>
        <v/>
      </c>
      <c r="D45" s="297" t="str">
        <f ca="1">IF(LEN(ProjectRecords!L41)&lt;2,"",HYPERLINK("#'"&amp;ProjectRecords!B41&amp;"'!$B$13",(ProjectRecords!L41)&amp;IF(LEN(ProjectRecords!N41)&lt;2,"",", "&amp;ProjectRecords!N41)&amp;IF(LEN(ProjectRecords!P41)&lt;2,"",", "&amp;ProjectRecords!P41)&amp;IF(LEN(ProjectRecords!R41)&lt;2,"",", "&amp;ProjectRecords!R41)))</f>
        <v/>
      </c>
      <c r="E45" s="298" t="str">
        <f ca="1">IF(LEN(ProjectRecords!E41)&lt;2,"",HYPERLINK("#'"&amp;ProjectRecords!B41&amp;"'!$B$7",LEFT(ProjectRecords!E41,250)))</f>
        <v/>
      </c>
      <c r="F45" s="140" t="str">
        <f ca="1">IF(LEN(ProjectRecords!C41)&lt;2,"",HYPERLINK("#'"&amp;ProjectRecords!B41&amp;"'!$B$7",ProjectRecords!C41))</f>
        <v/>
      </c>
      <c r="G45" s="141" t="str">
        <f ca="1">IF('TOC generator worksheet'!L40=0,"",'TOC generator worksheet'!L40)</f>
        <v/>
      </c>
      <c r="H45" s="141" t="str">
        <f ca="1">IF('TOC generator worksheet'!M40=0,"",'TOC generator worksheet'!M40)</f>
        <v/>
      </c>
      <c r="I45" s="141" t="str">
        <f ca="1">IF('TOC generator worksheet'!N40=0,"",'TOC generator worksheet'!N40)</f>
        <v/>
      </c>
      <c r="J45" s="141" t="str">
        <f ca="1">IF('TOC generator worksheet'!O40=0,"",'TOC generator worksheet'!O40)</f>
        <v/>
      </c>
      <c r="K45" s="141" t="str">
        <f ca="1">IF('TOC generator worksheet'!P40=0,"",'TOC generator worksheet'!P40)</f>
        <v/>
      </c>
      <c r="L45" s="141" t="str">
        <f ca="1">IF('TOC generator worksheet'!Q40=0,"",'TOC generator worksheet'!Q40)</f>
        <v/>
      </c>
      <c r="M45" s="141" t="str">
        <f ca="1">IF('TOC generator worksheet'!R40=0,"",'TOC generator worksheet'!R40)</f>
        <v/>
      </c>
      <c r="N45" s="141" t="str">
        <f ca="1">IF('TOC generator worksheet'!S40=0,"",'TOC generator worksheet'!S40)</f>
        <v/>
      </c>
      <c r="O45" s="142">
        <f t="shared" ca="1" si="3"/>
        <v>0</v>
      </c>
      <c r="P45" s="142">
        <f t="shared" ca="1" si="4"/>
        <v>0</v>
      </c>
      <c r="Q45" s="370" t="str">
        <f>IF('TOC generator worksheet'!V40=0,"",'TOC generator worksheet'!V40)</f>
        <v/>
      </c>
      <c r="R45" s="139"/>
      <c r="S45" s="143">
        <f ca="1">ProjectRecords!J41</f>
        <v>0</v>
      </c>
      <c r="T45" s="143">
        <f ca="1">ProjectRecords!K41</f>
        <v>0</v>
      </c>
    </row>
    <row r="46" spans="1:20" x14ac:dyDescent="0.3">
      <c r="A46" s="296" t="str">
        <f ca="1">IF(LEFT(ProjectRecords!D42,2)="","",HYPERLINK("#'"&amp;ProjectRecords!B42&amp;"'!$A$10",LEFT(ProjectRecords!D42,2)))</f>
        <v/>
      </c>
      <c r="B46" s="297" t="str">
        <f ca="1">IF(LEFT(ProjectRecords!D42,2)="","",HYPERLINK("#'"&amp;ProjectRecords!B42&amp;"'!$B$10",MID(ProjectRecords!D42,3,99)))</f>
        <v/>
      </c>
      <c r="C46" s="295" t="str">
        <f t="shared" ca="1" si="5"/>
        <v/>
      </c>
      <c r="D46" s="297" t="str">
        <f ca="1">IF(LEN(ProjectRecords!L42)&lt;2,"",HYPERLINK("#'"&amp;ProjectRecords!B42&amp;"'!$B$13",(ProjectRecords!L42)&amp;IF(LEN(ProjectRecords!N42)&lt;2,"",", "&amp;ProjectRecords!N42)&amp;IF(LEN(ProjectRecords!P42)&lt;2,"",", "&amp;ProjectRecords!P42)&amp;IF(LEN(ProjectRecords!R42)&lt;2,"",", "&amp;ProjectRecords!R42)))</f>
        <v/>
      </c>
      <c r="E46" s="298" t="str">
        <f ca="1">IF(LEN(ProjectRecords!E42)&lt;2,"",HYPERLINK("#'"&amp;ProjectRecords!B42&amp;"'!$B$7",LEFT(ProjectRecords!E42,250)))</f>
        <v/>
      </c>
      <c r="F46" s="140" t="str">
        <f ca="1">IF(LEN(ProjectRecords!C42)&lt;2,"",HYPERLINK("#'"&amp;ProjectRecords!B42&amp;"'!$B$7",ProjectRecords!C42))</f>
        <v/>
      </c>
      <c r="G46" s="141" t="str">
        <f ca="1">IF('TOC generator worksheet'!L41=0,"",'TOC generator worksheet'!L41)</f>
        <v/>
      </c>
      <c r="H46" s="141" t="str">
        <f ca="1">IF('TOC generator worksheet'!M41=0,"",'TOC generator worksheet'!M41)</f>
        <v/>
      </c>
      <c r="I46" s="141" t="str">
        <f ca="1">IF('TOC generator worksheet'!N41=0,"",'TOC generator worksheet'!N41)</f>
        <v/>
      </c>
      <c r="J46" s="141" t="str">
        <f ca="1">IF('TOC generator worksheet'!O41=0,"",'TOC generator worksheet'!O41)</f>
        <v/>
      </c>
      <c r="K46" s="141" t="str">
        <f ca="1">IF('TOC generator worksheet'!P41=0,"",'TOC generator worksheet'!P41)</f>
        <v/>
      </c>
      <c r="L46" s="141" t="str">
        <f ca="1">IF('TOC generator worksheet'!Q41=0,"",'TOC generator worksheet'!Q41)</f>
        <v/>
      </c>
      <c r="M46" s="141" t="str">
        <f ca="1">IF('TOC generator worksheet'!R41=0,"",'TOC generator worksheet'!R41)</f>
        <v/>
      </c>
      <c r="N46" s="141" t="str">
        <f ca="1">IF('TOC generator worksheet'!S41=0,"",'TOC generator worksheet'!S41)</f>
        <v/>
      </c>
      <c r="O46" s="142">
        <f t="shared" ca="1" si="3"/>
        <v>0</v>
      </c>
      <c r="P46" s="142">
        <f t="shared" ca="1" si="4"/>
        <v>0</v>
      </c>
      <c r="Q46" s="370" t="str">
        <f>IF('TOC generator worksheet'!V41=0,"",'TOC generator worksheet'!V41)</f>
        <v/>
      </c>
      <c r="R46" s="139"/>
      <c r="S46" s="143">
        <f ca="1">ProjectRecords!J42</f>
        <v>0</v>
      </c>
      <c r="T46" s="143">
        <f ca="1">ProjectRecords!K42</f>
        <v>0</v>
      </c>
    </row>
    <row r="47" spans="1:20" x14ac:dyDescent="0.3">
      <c r="A47" s="296" t="str">
        <f ca="1">IF(LEFT(ProjectRecords!D43,2)="","",HYPERLINK("#'"&amp;ProjectRecords!B43&amp;"'!$A$10",LEFT(ProjectRecords!D43,2)))</f>
        <v/>
      </c>
      <c r="B47" s="297" t="str">
        <f ca="1">IF(LEFT(ProjectRecords!D43,2)="","",HYPERLINK("#'"&amp;ProjectRecords!B43&amp;"'!$B$10",MID(ProjectRecords!D43,3,99)))</f>
        <v/>
      </c>
      <c r="C47" s="295" t="str">
        <f t="shared" ca="1" si="5"/>
        <v/>
      </c>
      <c r="D47" s="297" t="str">
        <f ca="1">IF(LEN(ProjectRecords!L43)&lt;2,"",HYPERLINK("#'"&amp;ProjectRecords!B43&amp;"'!$B$13",(ProjectRecords!L43)&amp;IF(LEN(ProjectRecords!N43)&lt;2,"",", "&amp;ProjectRecords!N43)&amp;IF(LEN(ProjectRecords!P43)&lt;2,"",", "&amp;ProjectRecords!P43)&amp;IF(LEN(ProjectRecords!R43)&lt;2,"",", "&amp;ProjectRecords!R43)))</f>
        <v/>
      </c>
      <c r="E47" s="298" t="str">
        <f ca="1">IF(LEN(ProjectRecords!E43)&lt;2,"",HYPERLINK("#'"&amp;ProjectRecords!B43&amp;"'!$B$7",LEFT(ProjectRecords!E43,250)))</f>
        <v/>
      </c>
      <c r="F47" s="140" t="str">
        <f ca="1">IF(LEN(ProjectRecords!C43)&lt;2,"",HYPERLINK("#'"&amp;ProjectRecords!B43&amp;"'!$B$7",ProjectRecords!C43))</f>
        <v/>
      </c>
      <c r="G47" s="141" t="str">
        <f ca="1">IF('TOC generator worksheet'!L42=0,"",'TOC generator worksheet'!L42)</f>
        <v/>
      </c>
      <c r="H47" s="141" t="str">
        <f ca="1">IF('TOC generator worksheet'!M42=0,"",'TOC generator worksheet'!M42)</f>
        <v/>
      </c>
      <c r="I47" s="141" t="str">
        <f ca="1">IF('TOC generator worksheet'!N42=0,"",'TOC generator worksheet'!N42)</f>
        <v/>
      </c>
      <c r="J47" s="141" t="str">
        <f ca="1">IF('TOC generator worksheet'!O42=0,"",'TOC generator worksheet'!O42)</f>
        <v/>
      </c>
      <c r="K47" s="141" t="str">
        <f ca="1">IF('TOC generator worksheet'!P42=0,"",'TOC generator worksheet'!P42)</f>
        <v/>
      </c>
      <c r="L47" s="141" t="str">
        <f ca="1">IF('TOC generator worksheet'!Q42=0,"",'TOC generator worksheet'!Q42)</f>
        <v/>
      </c>
      <c r="M47" s="141" t="str">
        <f ca="1">IF('TOC generator worksheet'!R42=0,"",'TOC generator worksheet'!R42)</f>
        <v/>
      </c>
      <c r="N47" s="141" t="str">
        <f ca="1">IF('TOC generator worksheet'!S42=0,"",'TOC generator worksheet'!S42)</f>
        <v/>
      </c>
      <c r="O47" s="142">
        <f t="shared" ca="1" si="3"/>
        <v>0</v>
      </c>
      <c r="P47" s="142">
        <f t="shared" ca="1" si="4"/>
        <v>0</v>
      </c>
      <c r="Q47" s="370" t="str">
        <f>IF('TOC generator worksheet'!V42=0,"",'TOC generator worksheet'!V42)</f>
        <v/>
      </c>
      <c r="R47" s="139"/>
      <c r="S47" s="143">
        <f ca="1">ProjectRecords!J43</f>
        <v>0</v>
      </c>
      <c r="T47" s="143">
        <f ca="1">ProjectRecords!K43</f>
        <v>0</v>
      </c>
    </row>
    <row r="48" spans="1:20" x14ac:dyDescent="0.3">
      <c r="A48" s="296" t="str">
        <f ca="1">IF(LEFT(ProjectRecords!D44,2)="","",HYPERLINK("#'"&amp;ProjectRecords!B44&amp;"'!$A$10",LEFT(ProjectRecords!D44,2)))</f>
        <v/>
      </c>
      <c r="B48" s="297" t="str">
        <f ca="1">IF(LEFT(ProjectRecords!D44,2)="","",HYPERLINK("#'"&amp;ProjectRecords!B44&amp;"'!$B$10",MID(ProjectRecords!D44,3,99)))</f>
        <v/>
      </c>
      <c r="C48" s="295" t="str">
        <f t="shared" ca="1" si="5"/>
        <v/>
      </c>
      <c r="D48" s="297" t="str">
        <f ca="1">IF(LEN(ProjectRecords!L44)&lt;2,"",HYPERLINK("#'"&amp;ProjectRecords!B44&amp;"'!$B$13",(ProjectRecords!L44)&amp;IF(LEN(ProjectRecords!N44)&lt;2,"",", "&amp;ProjectRecords!N44)&amp;IF(LEN(ProjectRecords!P44)&lt;2,"",", "&amp;ProjectRecords!P44)&amp;IF(LEN(ProjectRecords!R44)&lt;2,"",", "&amp;ProjectRecords!R44)))</f>
        <v/>
      </c>
      <c r="E48" s="298" t="str">
        <f ca="1">IF(LEN(ProjectRecords!E44)&lt;2,"",HYPERLINK("#'"&amp;ProjectRecords!B44&amp;"'!$B$7",LEFT(ProjectRecords!E44,250)))</f>
        <v/>
      </c>
      <c r="F48" s="140" t="str">
        <f ca="1">IF(LEN(ProjectRecords!C44)&lt;2,"",HYPERLINK("#'"&amp;ProjectRecords!B44&amp;"'!$B$7",ProjectRecords!C44))</f>
        <v/>
      </c>
      <c r="G48" s="141" t="str">
        <f ca="1">IF('TOC generator worksheet'!L43=0,"",'TOC generator worksheet'!L43)</f>
        <v/>
      </c>
      <c r="H48" s="141" t="str">
        <f ca="1">IF('TOC generator worksheet'!M43=0,"",'TOC generator worksheet'!M43)</f>
        <v/>
      </c>
      <c r="I48" s="141" t="str">
        <f ca="1">IF('TOC generator worksheet'!N43=0,"",'TOC generator worksheet'!N43)</f>
        <v/>
      </c>
      <c r="J48" s="141" t="str">
        <f ca="1">IF('TOC generator worksheet'!O43=0,"",'TOC generator worksheet'!O43)</f>
        <v/>
      </c>
      <c r="K48" s="141" t="str">
        <f ca="1">IF('TOC generator worksheet'!P43=0,"",'TOC generator worksheet'!P43)</f>
        <v/>
      </c>
      <c r="L48" s="141" t="str">
        <f ca="1">IF('TOC generator worksheet'!Q43=0,"",'TOC generator worksheet'!Q43)</f>
        <v/>
      </c>
      <c r="M48" s="141" t="str">
        <f ca="1">IF('TOC generator worksheet'!R43=0,"",'TOC generator worksheet'!R43)</f>
        <v/>
      </c>
      <c r="N48" s="141" t="str">
        <f ca="1">IF('TOC generator worksheet'!S43=0,"",'TOC generator worksheet'!S43)</f>
        <v/>
      </c>
      <c r="O48" s="142">
        <f t="shared" ca="1" si="3"/>
        <v>0</v>
      </c>
      <c r="P48" s="142">
        <f t="shared" ca="1" si="4"/>
        <v>0</v>
      </c>
      <c r="Q48" s="370" t="str">
        <f>IF('TOC generator worksheet'!V43=0,"",'TOC generator worksheet'!V43)</f>
        <v/>
      </c>
      <c r="R48" s="139"/>
      <c r="S48" s="143">
        <f ca="1">ProjectRecords!J44</f>
        <v>0</v>
      </c>
      <c r="T48" s="143">
        <f ca="1">ProjectRecords!K44</f>
        <v>0</v>
      </c>
    </row>
    <row r="49" spans="1:20" x14ac:dyDescent="0.3">
      <c r="A49" s="296" t="str">
        <f ca="1">IF(LEFT(ProjectRecords!D45,2)="","",HYPERLINK("#'"&amp;ProjectRecords!B45&amp;"'!$A$10",LEFT(ProjectRecords!D45,2)))</f>
        <v/>
      </c>
      <c r="B49" s="297" t="str">
        <f ca="1">IF(LEFT(ProjectRecords!D45,2)="","",HYPERLINK("#'"&amp;ProjectRecords!B45&amp;"'!$B$10",MID(ProjectRecords!D45,3,99)))</f>
        <v/>
      </c>
      <c r="C49" s="295" t="str">
        <f t="shared" ca="1" si="5"/>
        <v/>
      </c>
      <c r="D49" s="297" t="str">
        <f ca="1">IF(LEN(ProjectRecords!L45)&lt;2,"",HYPERLINK("#'"&amp;ProjectRecords!B45&amp;"'!$B$13",(ProjectRecords!L45)&amp;IF(LEN(ProjectRecords!N45)&lt;2,"",", "&amp;ProjectRecords!N45)&amp;IF(LEN(ProjectRecords!P45)&lt;2,"",", "&amp;ProjectRecords!P45)&amp;IF(LEN(ProjectRecords!R45)&lt;2,"",", "&amp;ProjectRecords!R45)))</f>
        <v/>
      </c>
      <c r="E49" s="298" t="str">
        <f ca="1">IF(LEN(ProjectRecords!E45)&lt;2,"",HYPERLINK("#'"&amp;ProjectRecords!B45&amp;"'!$B$7",LEFT(ProjectRecords!E45,250)))</f>
        <v/>
      </c>
      <c r="F49" s="140" t="str">
        <f ca="1">IF(LEN(ProjectRecords!C45)&lt;2,"",HYPERLINK("#'"&amp;ProjectRecords!B45&amp;"'!$B$7",ProjectRecords!C45))</f>
        <v/>
      </c>
      <c r="G49" s="141" t="str">
        <f ca="1">IF('TOC generator worksheet'!L44=0,"",'TOC generator worksheet'!L44)</f>
        <v/>
      </c>
      <c r="H49" s="141" t="str">
        <f ca="1">IF('TOC generator worksheet'!M44=0,"",'TOC generator worksheet'!M44)</f>
        <v/>
      </c>
      <c r="I49" s="141" t="str">
        <f ca="1">IF('TOC generator worksheet'!N44=0,"",'TOC generator worksheet'!N44)</f>
        <v/>
      </c>
      <c r="J49" s="141" t="str">
        <f ca="1">IF('TOC generator worksheet'!O44=0,"",'TOC generator worksheet'!O44)</f>
        <v/>
      </c>
      <c r="K49" s="141" t="str">
        <f ca="1">IF('TOC generator worksheet'!P44=0,"",'TOC generator worksheet'!P44)</f>
        <v/>
      </c>
      <c r="L49" s="141" t="str">
        <f ca="1">IF('TOC generator worksheet'!Q44=0,"",'TOC generator worksheet'!Q44)</f>
        <v/>
      </c>
      <c r="M49" s="141" t="str">
        <f ca="1">IF('TOC generator worksheet'!R44=0,"",'TOC generator worksheet'!R44)</f>
        <v/>
      </c>
      <c r="N49" s="141" t="str">
        <f ca="1">IF('TOC generator worksheet'!S44=0,"",'TOC generator worksheet'!S44)</f>
        <v/>
      </c>
      <c r="O49" s="142">
        <f t="shared" ca="1" si="3"/>
        <v>0</v>
      </c>
      <c r="P49" s="142">
        <f t="shared" ca="1" si="4"/>
        <v>0</v>
      </c>
      <c r="Q49" s="370" t="str">
        <f>IF('TOC generator worksheet'!V44=0,"",'TOC generator worksheet'!V44)</f>
        <v/>
      </c>
      <c r="R49" s="139"/>
      <c r="S49" s="143">
        <f ca="1">ProjectRecords!J45</f>
        <v>0</v>
      </c>
      <c r="T49" s="143">
        <f ca="1">ProjectRecords!K45</f>
        <v>0</v>
      </c>
    </row>
    <row r="50" spans="1:20" x14ac:dyDescent="0.3">
      <c r="A50" s="296" t="str">
        <f ca="1">IF(LEFT(ProjectRecords!D46,2)="","",HYPERLINK("#'"&amp;ProjectRecords!B46&amp;"'!$A$10",LEFT(ProjectRecords!D46,2)))</f>
        <v/>
      </c>
      <c r="B50" s="297" t="str">
        <f ca="1">IF(LEFT(ProjectRecords!D46,2)="","",HYPERLINK("#'"&amp;ProjectRecords!B46&amp;"'!$B$10",MID(ProjectRecords!D46,3,99)))</f>
        <v/>
      </c>
      <c r="C50" s="295" t="str">
        <f t="shared" ca="1" si="5"/>
        <v/>
      </c>
      <c r="D50" s="297" t="str">
        <f ca="1">IF(LEN(ProjectRecords!L46)&lt;2,"",HYPERLINK("#'"&amp;ProjectRecords!B46&amp;"'!$B$13",(ProjectRecords!L46)&amp;IF(LEN(ProjectRecords!N46)&lt;2,"",", "&amp;ProjectRecords!N46)&amp;IF(LEN(ProjectRecords!P46)&lt;2,"",", "&amp;ProjectRecords!P46)&amp;IF(LEN(ProjectRecords!R46)&lt;2,"",", "&amp;ProjectRecords!R46)))</f>
        <v/>
      </c>
      <c r="E50" s="298" t="str">
        <f ca="1">IF(LEN(ProjectRecords!E46)&lt;2,"",HYPERLINK("#'"&amp;ProjectRecords!B46&amp;"'!$B$7",LEFT(ProjectRecords!E46,250)))</f>
        <v/>
      </c>
      <c r="F50" s="140" t="str">
        <f ca="1">IF(LEN(ProjectRecords!C46)&lt;2,"",HYPERLINK("#'"&amp;ProjectRecords!B46&amp;"'!$B$7",ProjectRecords!C46))</f>
        <v/>
      </c>
      <c r="G50" s="141" t="str">
        <f ca="1">IF('TOC generator worksheet'!L45=0,"",'TOC generator worksheet'!L45)</f>
        <v/>
      </c>
      <c r="H50" s="141" t="str">
        <f ca="1">IF('TOC generator worksheet'!M45=0,"",'TOC generator worksheet'!M45)</f>
        <v/>
      </c>
      <c r="I50" s="141" t="str">
        <f ca="1">IF('TOC generator worksheet'!N45=0,"",'TOC generator worksheet'!N45)</f>
        <v/>
      </c>
      <c r="J50" s="141" t="str">
        <f ca="1">IF('TOC generator worksheet'!O45=0,"",'TOC generator worksheet'!O45)</f>
        <v/>
      </c>
      <c r="K50" s="141" t="str">
        <f ca="1">IF('TOC generator worksheet'!P45=0,"",'TOC generator worksheet'!P45)</f>
        <v/>
      </c>
      <c r="L50" s="141" t="str">
        <f ca="1">IF('TOC generator worksheet'!Q45=0,"",'TOC generator worksheet'!Q45)</f>
        <v/>
      </c>
      <c r="M50" s="141" t="str">
        <f ca="1">IF('TOC generator worksheet'!R45=0,"",'TOC generator worksheet'!R45)</f>
        <v/>
      </c>
      <c r="N50" s="141" t="str">
        <f ca="1">IF('TOC generator worksheet'!S45=0,"",'TOC generator worksheet'!S45)</f>
        <v/>
      </c>
      <c r="O50" s="142">
        <f t="shared" ca="1" si="3"/>
        <v>0</v>
      </c>
      <c r="P50" s="142">
        <f t="shared" ca="1" si="4"/>
        <v>0</v>
      </c>
      <c r="Q50" s="370" t="str">
        <f>IF('TOC generator worksheet'!V45=0,"",'TOC generator worksheet'!V45)</f>
        <v/>
      </c>
      <c r="R50" s="139"/>
      <c r="S50" s="143">
        <f ca="1">ProjectRecords!J46</f>
        <v>0</v>
      </c>
      <c r="T50" s="143">
        <f ca="1">ProjectRecords!K46</f>
        <v>0</v>
      </c>
    </row>
    <row r="51" spans="1:20" x14ac:dyDescent="0.3">
      <c r="A51" s="296" t="str">
        <f ca="1">IF(LEFT(ProjectRecords!D47,2)="","",HYPERLINK("#'"&amp;ProjectRecords!B47&amp;"'!$A$10",LEFT(ProjectRecords!D47,2)))</f>
        <v/>
      </c>
      <c r="B51" s="297" t="str">
        <f ca="1">IF(LEFT(ProjectRecords!D47,2)="","",HYPERLINK("#'"&amp;ProjectRecords!B47&amp;"'!$B$10",MID(ProjectRecords!D47,3,99)))</f>
        <v/>
      </c>
      <c r="C51" s="295" t="str">
        <f t="shared" ca="1" si="5"/>
        <v/>
      </c>
      <c r="D51" s="297" t="str">
        <f ca="1">IF(LEN(ProjectRecords!L47)&lt;2,"",HYPERLINK("#'"&amp;ProjectRecords!B47&amp;"'!$B$13",(ProjectRecords!L47)&amp;IF(LEN(ProjectRecords!N47)&lt;2,"",", "&amp;ProjectRecords!N47)&amp;IF(LEN(ProjectRecords!P47)&lt;2,"",", "&amp;ProjectRecords!P47)&amp;IF(LEN(ProjectRecords!R47)&lt;2,"",", "&amp;ProjectRecords!R47)))</f>
        <v/>
      </c>
      <c r="E51" s="298" t="str">
        <f ca="1">IF(LEN(ProjectRecords!E47)&lt;2,"",HYPERLINK("#'"&amp;ProjectRecords!B47&amp;"'!$B$7",LEFT(ProjectRecords!E47,250)))</f>
        <v/>
      </c>
      <c r="F51" s="140" t="str">
        <f ca="1">IF(LEN(ProjectRecords!C47)&lt;2,"",HYPERLINK("#'"&amp;ProjectRecords!B47&amp;"'!$B$7",ProjectRecords!C47))</f>
        <v/>
      </c>
      <c r="G51" s="141" t="str">
        <f ca="1">IF('TOC generator worksheet'!L46=0,"",'TOC generator worksheet'!L46)</f>
        <v/>
      </c>
      <c r="H51" s="141" t="str">
        <f ca="1">IF('TOC generator worksheet'!M46=0,"",'TOC generator worksheet'!M46)</f>
        <v/>
      </c>
      <c r="I51" s="141" t="str">
        <f ca="1">IF('TOC generator worksheet'!N46=0,"",'TOC generator worksheet'!N46)</f>
        <v/>
      </c>
      <c r="J51" s="141" t="str">
        <f ca="1">IF('TOC generator worksheet'!O46=0,"",'TOC generator worksheet'!O46)</f>
        <v/>
      </c>
      <c r="K51" s="141" t="str">
        <f ca="1">IF('TOC generator worksheet'!P46=0,"",'TOC generator worksheet'!P46)</f>
        <v/>
      </c>
      <c r="L51" s="141" t="str">
        <f ca="1">IF('TOC generator worksheet'!Q46=0,"",'TOC generator worksheet'!Q46)</f>
        <v/>
      </c>
      <c r="M51" s="141" t="str">
        <f ca="1">IF('TOC generator worksheet'!R46=0,"",'TOC generator worksheet'!R46)</f>
        <v/>
      </c>
      <c r="N51" s="141" t="str">
        <f ca="1">IF('TOC generator worksheet'!S46=0,"",'TOC generator worksheet'!S46)</f>
        <v/>
      </c>
      <c r="O51" s="142">
        <f t="shared" ca="1" si="3"/>
        <v>0</v>
      </c>
      <c r="P51" s="142">
        <f t="shared" ca="1" si="4"/>
        <v>0</v>
      </c>
      <c r="Q51" s="370" t="str">
        <f>IF('TOC generator worksheet'!V46=0,"",'TOC generator worksheet'!V46)</f>
        <v/>
      </c>
      <c r="R51" s="139"/>
      <c r="S51" s="143">
        <f ca="1">ProjectRecords!J47</f>
        <v>0</v>
      </c>
      <c r="T51" s="143">
        <f ca="1">ProjectRecords!K47</f>
        <v>0</v>
      </c>
    </row>
    <row r="52" spans="1:20" x14ac:dyDescent="0.3">
      <c r="A52" s="296" t="str">
        <f ca="1">IF(LEFT(ProjectRecords!D48,2)="","",HYPERLINK("#'"&amp;ProjectRecords!B48&amp;"'!$A$10",LEFT(ProjectRecords!D48,2)))</f>
        <v/>
      </c>
      <c r="B52" s="297" t="str">
        <f ca="1">IF(LEFT(ProjectRecords!D48,2)="","",HYPERLINK("#'"&amp;ProjectRecords!B48&amp;"'!$B$10",MID(ProjectRecords!D48,3,99)))</f>
        <v/>
      </c>
      <c r="C52" s="295" t="str">
        <f t="shared" ca="1" si="5"/>
        <v/>
      </c>
      <c r="D52" s="297" t="str">
        <f ca="1">IF(LEN(ProjectRecords!L48)&lt;2,"",HYPERLINK("#'"&amp;ProjectRecords!B48&amp;"'!$B$13",(ProjectRecords!L48)&amp;IF(LEN(ProjectRecords!N48)&lt;2,"",", "&amp;ProjectRecords!N48)&amp;IF(LEN(ProjectRecords!P48)&lt;2,"",", "&amp;ProjectRecords!P48)&amp;IF(LEN(ProjectRecords!R48)&lt;2,"",", "&amp;ProjectRecords!R48)))</f>
        <v/>
      </c>
      <c r="E52" s="298" t="str">
        <f ca="1">IF(LEN(ProjectRecords!E48)&lt;2,"",HYPERLINK("#'"&amp;ProjectRecords!B48&amp;"'!$B$7",LEFT(ProjectRecords!E48,250)))</f>
        <v/>
      </c>
      <c r="F52" s="140" t="str">
        <f ca="1">IF(LEN(ProjectRecords!C48)&lt;2,"",HYPERLINK("#'"&amp;ProjectRecords!B48&amp;"'!$B$7",ProjectRecords!C48))</f>
        <v/>
      </c>
      <c r="G52" s="141" t="str">
        <f ca="1">IF('TOC generator worksheet'!L47=0,"",'TOC generator worksheet'!L47)</f>
        <v/>
      </c>
      <c r="H52" s="141" t="str">
        <f ca="1">IF('TOC generator worksheet'!M47=0,"",'TOC generator worksheet'!M47)</f>
        <v/>
      </c>
      <c r="I52" s="141" t="str">
        <f ca="1">IF('TOC generator worksheet'!N47=0,"",'TOC generator worksheet'!N47)</f>
        <v/>
      </c>
      <c r="J52" s="141" t="str">
        <f ca="1">IF('TOC generator worksheet'!O47=0,"",'TOC generator worksheet'!O47)</f>
        <v/>
      </c>
      <c r="K52" s="141" t="str">
        <f ca="1">IF('TOC generator worksheet'!P47=0,"",'TOC generator worksheet'!P47)</f>
        <v/>
      </c>
      <c r="L52" s="141" t="str">
        <f ca="1">IF('TOC generator worksheet'!Q47=0,"",'TOC generator worksheet'!Q47)</f>
        <v/>
      </c>
      <c r="M52" s="141" t="str">
        <f ca="1">IF('TOC generator worksheet'!R47=0,"",'TOC generator worksheet'!R47)</f>
        <v/>
      </c>
      <c r="N52" s="141" t="str">
        <f ca="1">IF('TOC generator worksheet'!S47=0,"",'TOC generator worksheet'!S47)</f>
        <v/>
      </c>
      <c r="O52" s="142">
        <f t="shared" ca="1" si="3"/>
        <v>0</v>
      </c>
      <c r="P52" s="142">
        <f t="shared" ca="1" si="4"/>
        <v>0</v>
      </c>
      <c r="Q52" s="370" t="str">
        <f>IF('TOC generator worksheet'!V47=0,"",'TOC generator worksheet'!V47)</f>
        <v/>
      </c>
      <c r="R52" s="139"/>
      <c r="S52" s="143">
        <f ca="1">ProjectRecords!J48</f>
        <v>0</v>
      </c>
      <c r="T52" s="143">
        <f ca="1">ProjectRecords!K48</f>
        <v>0</v>
      </c>
    </row>
    <row r="53" spans="1:20" x14ac:dyDescent="0.3">
      <c r="A53" s="296" t="str">
        <f ca="1">IF(LEFT(ProjectRecords!D49,2)="","",HYPERLINK("#'"&amp;ProjectRecords!B49&amp;"'!$A$10",LEFT(ProjectRecords!D49,2)))</f>
        <v/>
      </c>
      <c r="B53" s="297" t="str">
        <f ca="1">IF(LEFT(ProjectRecords!D49,2)="","",HYPERLINK("#'"&amp;ProjectRecords!B49&amp;"'!$B$10",MID(ProjectRecords!D49,3,99)))</f>
        <v/>
      </c>
      <c r="C53" s="295" t="str">
        <f t="shared" ca="1" si="5"/>
        <v/>
      </c>
      <c r="D53" s="297" t="str">
        <f ca="1">IF(LEN(ProjectRecords!L49)&lt;2,"",HYPERLINK("#'"&amp;ProjectRecords!B49&amp;"'!$B$13",(ProjectRecords!L49)&amp;IF(LEN(ProjectRecords!N49)&lt;2,"",", "&amp;ProjectRecords!N49)&amp;IF(LEN(ProjectRecords!P49)&lt;2,"",", "&amp;ProjectRecords!P49)&amp;IF(LEN(ProjectRecords!R49)&lt;2,"",", "&amp;ProjectRecords!R49)))</f>
        <v/>
      </c>
      <c r="E53" s="298" t="str">
        <f ca="1">IF(LEN(ProjectRecords!E49)&lt;2,"",HYPERLINK("#'"&amp;ProjectRecords!B49&amp;"'!$B$7",LEFT(ProjectRecords!E49,250)))</f>
        <v/>
      </c>
      <c r="F53" s="140" t="str">
        <f ca="1">IF(LEN(ProjectRecords!C49)&lt;2,"",HYPERLINK("#'"&amp;ProjectRecords!B49&amp;"'!$B$7",ProjectRecords!C49))</f>
        <v/>
      </c>
      <c r="G53" s="141" t="str">
        <f ca="1">IF('TOC generator worksheet'!L48=0,"",'TOC generator worksheet'!L48)</f>
        <v/>
      </c>
      <c r="H53" s="141" t="str">
        <f ca="1">IF('TOC generator worksheet'!M48=0,"",'TOC generator worksheet'!M48)</f>
        <v/>
      </c>
      <c r="I53" s="141" t="str">
        <f ca="1">IF('TOC generator worksheet'!N48=0,"",'TOC generator worksheet'!N48)</f>
        <v/>
      </c>
      <c r="J53" s="141" t="str">
        <f ca="1">IF('TOC generator worksheet'!O48=0,"",'TOC generator worksheet'!O48)</f>
        <v/>
      </c>
      <c r="K53" s="141" t="str">
        <f ca="1">IF('TOC generator worksheet'!P48=0,"",'TOC generator worksheet'!P48)</f>
        <v/>
      </c>
      <c r="L53" s="141" t="str">
        <f ca="1">IF('TOC generator worksheet'!Q48=0,"",'TOC generator worksheet'!Q48)</f>
        <v/>
      </c>
      <c r="M53" s="141" t="str">
        <f ca="1">IF('TOC generator worksheet'!R48=0,"",'TOC generator worksheet'!R48)</f>
        <v/>
      </c>
      <c r="N53" s="141" t="str">
        <f ca="1">IF('TOC generator worksheet'!S48=0,"",'TOC generator worksheet'!S48)</f>
        <v/>
      </c>
      <c r="O53" s="142">
        <f t="shared" ca="1" si="3"/>
        <v>0</v>
      </c>
      <c r="P53" s="142">
        <f t="shared" ca="1" si="4"/>
        <v>0</v>
      </c>
      <c r="Q53" s="370" t="str">
        <f>IF('TOC generator worksheet'!V48=0,"",'TOC generator worksheet'!V48)</f>
        <v/>
      </c>
      <c r="R53" s="139"/>
      <c r="S53" s="143">
        <f ca="1">ProjectRecords!J49</f>
        <v>0</v>
      </c>
      <c r="T53" s="143">
        <f ca="1">ProjectRecords!K49</f>
        <v>0</v>
      </c>
    </row>
    <row r="54" spans="1:20" x14ac:dyDescent="0.3">
      <c r="A54" s="296" t="str">
        <f ca="1">IF(LEFT(ProjectRecords!D50,2)="","",HYPERLINK("#'"&amp;ProjectRecords!B50&amp;"'!$A$10",LEFT(ProjectRecords!D50,2)))</f>
        <v/>
      </c>
      <c r="B54" s="297" t="str">
        <f ca="1">IF(LEFT(ProjectRecords!D50,2)="","",HYPERLINK("#'"&amp;ProjectRecords!B50&amp;"'!$B$10",MID(ProjectRecords!D50,3,99)))</f>
        <v/>
      </c>
      <c r="C54" s="295" t="str">
        <f t="shared" ca="1" si="5"/>
        <v/>
      </c>
      <c r="D54" s="297" t="str">
        <f ca="1">IF(LEN(ProjectRecords!L50)&lt;2,"",HYPERLINK("#'"&amp;ProjectRecords!B50&amp;"'!$B$13",(ProjectRecords!L50)&amp;IF(LEN(ProjectRecords!N50)&lt;2,"",", "&amp;ProjectRecords!N50)&amp;IF(LEN(ProjectRecords!P50)&lt;2,"",", "&amp;ProjectRecords!P50)&amp;IF(LEN(ProjectRecords!R50)&lt;2,"",", "&amp;ProjectRecords!R50)))</f>
        <v/>
      </c>
      <c r="E54" s="298" t="str">
        <f ca="1">IF(LEN(ProjectRecords!E50)&lt;2,"",HYPERLINK("#'"&amp;ProjectRecords!B50&amp;"'!$B$7",LEFT(ProjectRecords!E50,250)))</f>
        <v/>
      </c>
      <c r="F54" s="140" t="str">
        <f ca="1">IF(LEN(ProjectRecords!C50)&lt;2,"",HYPERLINK("#'"&amp;ProjectRecords!B50&amp;"'!$B$7",ProjectRecords!C50))</f>
        <v/>
      </c>
      <c r="G54" s="141" t="str">
        <f ca="1">IF('TOC generator worksheet'!L49=0,"",'TOC generator worksheet'!L49)</f>
        <v/>
      </c>
      <c r="H54" s="141" t="str">
        <f ca="1">IF('TOC generator worksheet'!M49=0,"",'TOC generator worksheet'!M49)</f>
        <v/>
      </c>
      <c r="I54" s="141" t="str">
        <f ca="1">IF('TOC generator worksheet'!N49=0,"",'TOC generator worksheet'!N49)</f>
        <v/>
      </c>
      <c r="J54" s="141" t="str">
        <f ca="1">IF('TOC generator worksheet'!O49=0,"",'TOC generator worksheet'!O49)</f>
        <v/>
      </c>
      <c r="K54" s="141" t="str">
        <f ca="1">IF('TOC generator worksheet'!P49=0,"",'TOC generator worksheet'!P49)</f>
        <v/>
      </c>
      <c r="L54" s="141" t="str">
        <f ca="1">IF('TOC generator worksheet'!Q49=0,"",'TOC generator worksheet'!Q49)</f>
        <v/>
      </c>
      <c r="M54" s="141" t="str">
        <f ca="1">IF('TOC generator worksheet'!R49=0,"",'TOC generator worksheet'!R49)</f>
        <v/>
      </c>
      <c r="N54" s="141" t="str">
        <f ca="1">IF('TOC generator worksheet'!S49=0,"",'TOC generator worksheet'!S49)</f>
        <v/>
      </c>
      <c r="O54" s="142">
        <f t="shared" ca="1" si="3"/>
        <v>0</v>
      </c>
      <c r="P54" s="142">
        <f t="shared" ca="1" si="4"/>
        <v>0</v>
      </c>
      <c r="Q54" s="370" t="str">
        <f>IF('TOC generator worksheet'!V49=0,"",'TOC generator worksheet'!V49)</f>
        <v/>
      </c>
      <c r="R54" s="139"/>
      <c r="S54" s="143">
        <f ca="1">ProjectRecords!J50</f>
        <v>0</v>
      </c>
      <c r="T54" s="143">
        <f ca="1">ProjectRecords!K50</f>
        <v>0</v>
      </c>
    </row>
    <row r="55" spans="1:20" x14ac:dyDescent="0.3">
      <c r="A55" s="296" t="str">
        <f ca="1">IF(LEFT(ProjectRecords!D51,2)="","",HYPERLINK("#'"&amp;ProjectRecords!B51&amp;"'!$A$10",LEFT(ProjectRecords!D51,2)))</f>
        <v/>
      </c>
      <c r="B55" s="297" t="str">
        <f ca="1">IF(LEFT(ProjectRecords!D51,2)="","",HYPERLINK("#'"&amp;ProjectRecords!B51&amp;"'!$B$10",MID(ProjectRecords!D51,3,99)))</f>
        <v/>
      </c>
      <c r="C55" s="295" t="str">
        <f t="shared" ca="1" si="5"/>
        <v/>
      </c>
      <c r="D55" s="297" t="str">
        <f ca="1">IF(LEN(ProjectRecords!L51)&lt;2,"",HYPERLINK("#'"&amp;ProjectRecords!B51&amp;"'!$B$13",(ProjectRecords!L51)&amp;IF(LEN(ProjectRecords!N51)&lt;2,"",", "&amp;ProjectRecords!N51)&amp;IF(LEN(ProjectRecords!P51)&lt;2,"",", "&amp;ProjectRecords!P51)&amp;IF(LEN(ProjectRecords!R51)&lt;2,"",", "&amp;ProjectRecords!R51)))</f>
        <v/>
      </c>
      <c r="E55" s="298" t="str">
        <f ca="1">IF(LEN(ProjectRecords!E51)&lt;2,"",HYPERLINK("#'"&amp;ProjectRecords!B51&amp;"'!$B$7",LEFT(ProjectRecords!E51,250)))</f>
        <v/>
      </c>
      <c r="F55" s="140" t="str">
        <f ca="1">IF(LEN(ProjectRecords!C51)&lt;2,"",HYPERLINK("#'"&amp;ProjectRecords!B51&amp;"'!$B$7",ProjectRecords!C51))</f>
        <v/>
      </c>
      <c r="G55" s="141" t="str">
        <f ca="1">IF('TOC generator worksheet'!L50=0,"",'TOC generator worksheet'!L50)</f>
        <v/>
      </c>
      <c r="H55" s="141" t="str">
        <f ca="1">IF('TOC generator worksheet'!M50=0,"",'TOC generator worksheet'!M50)</f>
        <v/>
      </c>
      <c r="I55" s="141" t="str">
        <f ca="1">IF('TOC generator worksheet'!N50=0,"",'TOC generator worksheet'!N50)</f>
        <v/>
      </c>
      <c r="J55" s="141" t="str">
        <f ca="1">IF('TOC generator worksheet'!O50=0,"",'TOC generator worksheet'!O50)</f>
        <v/>
      </c>
      <c r="K55" s="141" t="str">
        <f ca="1">IF('TOC generator worksheet'!P50=0,"",'TOC generator worksheet'!P50)</f>
        <v/>
      </c>
      <c r="L55" s="141" t="str">
        <f ca="1">IF('TOC generator worksheet'!Q50=0,"",'TOC generator worksheet'!Q50)</f>
        <v/>
      </c>
      <c r="M55" s="141" t="str">
        <f ca="1">IF('TOC generator worksheet'!R50=0,"",'TOC generator worksheet'!R50)</f>
        <v/>
      </c>
      <c r="N55" s="141" t="str">
        <f ca="1">IF('TOC generator worksheet'!S50=0,"",'TOC generator worksheet'!S50)</f>
        <v/>
      </c>
      <c r="O55" s="142">
        <f ca="1">SUM(G55,I55,K55,M55)</f>
        <v>0</v>
      </c>
      <c r="P55" s="142">
        <f ca="1">SUM(H55,J55,L55,N55)</f>
        <v>0</v>
      </c>
      <c r="Q55" s="370" t="str">
        <f>IF('TOC generator worksheet'!V50=0,"",'TOC generator worksheet'!V50)</f>
        <v/>
      </c>
      <c r="R55" s="139"/>
      <c r="S55" s="143">
        <f ca="1">ProjectRecords!J51</f>
        <v>0</v>
      </c>
      <c r="T55" s="143">
        <f ca="1">ProjectRecords!K51</f>
        <v>0</v>
      </c>
    </row>
    <row r="56" spans="1:20" x14ac:dyDescent="0.3">
      <c r="A56" s="296" t="str">
        <f ca="1">IF(LEFT(ProjectRecords!D52,2)="","",HYPERLINK("#'"&amp;ProjectRecords!B52&amp;"'!$A$10",LEFT(ProjectRecords!D52,2)))</f>
        <v/>
      </c>
      <c r="B56" s="297" t="str">
        <f ca="1">IF(LEFT(ProjectRecords!D52,2)="","",HYPERLINK("#'"&amp;ProjectRecords!B52&amp;"'!$B$10",MID(ProjectRecords!D52,3,99)))</f>
        <v/>
      </c>
      <c r="C56" s="295" t="str">
        <f t="shared" ca="1" si="5"/>
        <v/>
      </c>
      <c r="D56" s="297" t="str">
        <f ca="1">IF(LEN(ProjectRecords!L52)&lt;2,"",HYPERLINK("#'"&amp;ProjectRecords!B52&amp;"'!$B$13",(ProjectRecords!L52)&amp;IF(LEN(ProjectRecords!N52)&lt;2,"",", "&amp;ProjectRecords!N52)&amp;IF(LEN(ProjectRecords!P52)&lt;2,"",", "&amp;ProjectRecords!P52)&amp;IF(LEN(ProjectRecords!R52)&lt;2,"",", "&amp;ProjectRecords!R52)))</f>
        <v/>
      </c>
      <c r="E56" s="298" t="str">
        <f ca="1">IF(LEN(ProjectRecords!E52)&lt;2,"",HYPERLINK("#'"&amp;ProjectRecords!B52&amp;"'!$B$7",LEFT(ProjectRecords!E52,250)))</f>
        <v/>
      </c>
      <c r="F56" s="140" t="str">
        <f ca="1">IF(LEN(ProjectRecords!C52)&lt;2,"",HYPERLINK("#'"&amp;ProjectRecords!B52&amp;"'!$B$7",ProjectRecords!C52))</f>
        <v/>
      </c>
      <c r="G56" s="141" t="str">
        <f>IF('TOC generator worksheet'!L51=0,"",'TOC generator worksheet'!L51)</f>
        <v/>
      </c>
      <c r="H56" s="141" t="str">
        <f>IF('TOC generator worksheet'!M51=0,"",'TOC generator worksheet'!M51)</f>
        <v/>
      </c>
      <c r="I56" s="141" t="str">
        <f>IF('TOC generator worksheet'!N51=0,"",'TOC generator worksheet'!N51)</f>
        <v/>
      </c>
      <c r="J56" s="141" t="str">
        <f>IF('TOC generator worksheet'!O51=0,"",'TOC generator worksheet'!O51)</f>
        <v/>
      </c>
      <c r="K56" s="141" t="str">
        <f>IF('TOC generator worksheet'!P51=0,"",'TOC generator worksheet'!P51)</f>
        <v/>
      </c>
      <c r="L56" s="141" t="str">
        <f>IF('TOC generator worksheet'!Q51=0,"",'TOC generator worksheet'!Q51)</f>
        <v/>
      </c>
      <c r="M56" s="141" t="str">
        <f>IF('TOC generator worksheet'!R51=0,"",'TOC generator worksheet'!R51)</f>
        <v/>
      </c>
      <c r="N56" s="141" t="str">
        <f>IF('TOC generator worksheet'!S51=0,"",'TOC generator worksheet'!S51)</f>
        <v/>
      </c>
      <c r="O56" s="142">
        <f>SUM(G56,I56,K56,M56)</f>
        <v>0</v>
      </c>
      <c r="P56" s="142">
        <f>SUM(H56,J56,L56,N56)</f>
        <v>0</v>
      </c>
      <c r="Q56" s="370" t="str">
        <f>IF('TOC generator worksheet'!V51=0,"",'TOC generator worksheet'!V51)</f>
        <v/>
      </c>
      <c r="R56" s="139"/>
      <c r="S56" s="143">
        <f ca="1">ProjectRecords!J52</f>
        <v>0</v>
      </c>
      <c r="T56" s="143">
        <f ca="1">ProjectRecords!K52</f>
        <v>0</v>
      </c>
    </row>
    <row r="57" spans="1:20" x14ac:dyDescent="0.3">
      <c r="A57" s="126" t="s">
        <v>8357</v>
      </c>
    </row>
    <row r="59" spans="1:20" x14ac:dyDescent="0.3">
      <c r="I59" s="143"/>
    </row>
  </sheetData>
  <sheetProtection autoFilter="0" pivotTables="0"/>
  <phoneticPr fontId="79" type="noConversion"/>
  <conditionalFormatting sqref="P3">
    <cfRule type="cellIs" dxfId="128" priority="10" stopIfTrue="1" operator="lessThan">
      <formula>50</formula>
    </cfRule>
  </conditionalFormatting>
  <conditionalFormatting sqref="O2:P2">
    <cfRule type="expression" dxfId="127" priority="9">
      <formula>INT(SUM(G2,I2,K2,M2))&lt;&gt;INT(O2)</formula>
    </cfRule>
  </conditionalFormatting>
  <conditionalFormatting sqref="O7:P54">
    <cfRule type="expression" dxfId="126" priority="7">
      <formula>INT(O7+0.5)&lt;&gt;INT(S7+0.5)</formula>
    </cfRule>
  </conditionalFormatting>
  <conditionalFormatting sqref="O55:P56">
    <cfRule type="expression" dxfId="125" priority="6">
      <formula>INT(O55+0.5)&lt;&gt;INT(S55+0.5)</formula>
    </cfRule>
  </conditionalFormatting>
  <conditionalFormatting sqref="G7:N56">
    <cfRule type="cellIs" dxfId="124" priority="2" operator="lessThan">
      <formula>0</formula>
    </cfRule>
  </conditionalFormatting>
  <conditionalFormatting sqref="Q7:Q56">
    <cfRule type="cellIs" dxfId="123" priority="1" operator="lessThan">
      <formula>0</formula>
    </cfRule>
  </conditionalFormatting>
  <dataValidations count="5">
    <dataValidation allowBlank="1" showErrorMessage="1" sqref="D1 D65525">
      <formula1>0</formula1>
      <formula2>0</formula2>
    </dataValidation>
    <dataValidation type="date" operator="equal" allowBlank="1" sqref="B3:B4 B65527:B65528">
      <formula1>0</formula1>
      <formula2>0</formula2>
    </dataValidation>
    <dataValidation type="list" operator="equal" allowBlank="1" showErrorMessage="1" errorTitle="invalid entry" sqref="B65525">
      <formula1>",AK,CA,CT,DE,FL,GA,HI,IL-IN,LA,ME,MD,MIT,MI,MN,MS-AL,NH,NJ,NY,NC,OH,OR,PA,PR,RI,SC,USC,TX,LC,VA,WA,WI,WHOI"</formula1>
      <formula2>0</formula2>
    </dataValidation>
    <dataValidation type="list" operator="equal" allowBlank="1" showErrorMessage="1" sqref="A65531:A65536">
      <formula1>"A/,C/,E/,M/,P/,R/"</formula1>
      <formula2>0</formula2>
    </dataValidation>
    <dataValidation type="list" operator="equal" allowBlank="1" showErrorMessage="1" errorTitle="invalid entry" sqref="B1">
      <formula1>",AK,CA,CT,DE,FL,GA,GU,HI,IL-IN,LA,LC,ME,MD,MIT,MI,MN,MS-AL,NH,NJ,NY,NC,OH,OR,PA,PR,RI,SC,USC,TX,LC,VA,WA,WI,WHOI,------------,other"</formula1>
    </dataValidation>
  </dataValidations>
  <pageMargins left="0.7" right="0.7" top="0.75" bottom="0.75" header="0.3" footer="0.3"/>
  <pageSetup scale="35" fitToHeight="0"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164868" r:id="rId3" name="Button 4">
              <controlPr defaultSize="0" print="0" autoFill="0" autoPict="0" macro="[0]!Reset_TOC">
                <anchor moveWithCells="1" sizeWithCells="1">
                  <from>
                    <xdr:col>3</xdr:col>
                    <xdr:colOff>1028700</xdr:colOff>
                    <xdr:row>3</xdr:row>
                    <xdr:rowOff>133350</xdr:rowOff>
                  </from>
                  <to>
                    <xdr:col>5</xdr:col>
                    <xdr:colOff>9525</xdr:colOff>
                    <xdr:row>4</xdr:row>
                    <xdr:rowOff>123825</xdr:rowOff>
                  </to>
                </anchor>
              </controlPr>
            </control>
          </mc:Choice>
        </mc:AlternateContent>
        <mc:AlternateContent xmlns:mc="http://schemas.openxmlformats.org/markup-compatibility/2006">
          <mc:Choice Requires="x14">
            <control shapeId="164869" r:id="rId4" name="Button 5">
              <controlPr defaultSize="0" print="0" autoFill="0" autoPict="0" macro="[0]!Print_TOC">
                <anchor moveWithCells="1" sizeWithCells="1">
                  <from>
                    <xdr:col>16</xdr:col>
                    <xdr:colOff>361950</xdr:colOff>
                    <xdr:row>0</xdr:row>
                    <xdr:rowOff>552450</xdr:rowOff>
                  </from>
                  <to>
                    <xdr:col>16</xdr:col>
                    <xdr:colOff>1504950</xdr:colOff>
                    <xdr:row>1</xdr:row>
                    <xdr:rowOff>19050</xdr:rowOff>
                  </to>
                </anchor>
              </controlPr>
            </control>
          </mc:Choice>
        </mc:AlternateContent>
        <mc:AlternateContent xmlns:mc="http://schemas.openxmlformats.org/markup-compatibility/2006">
          <mc:Choice Requires="x14">
            <control shapeId="164871" r:id="rId5" name="Button 7">
              <controlPr defaultSize="0" print="0" autoFill="0" autoPict="0" macro="[0]!Print_90_2s">
                <anchor moveWithCells="1" sizeWithCells="1">
                  <from>
                    <xdr:col>16</xdr:col>
                    <xdr:colOff>361950</xdr:colOff>
                    <xdr:row>1</xdr:row>
                    <xdr:rowOff>95250</xdr:rowOff>
                  </from>
                  <to>
                    <xdr:col>16</xdr:col>
                    <xdr:colOff>1504950</xdr:colOff>
                    <xdr:row>2</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stopIfTrue="1" id="{05B38275-9237-F24B-B235-8BF99A45745F}">
            <xm:f>YEAR($B$4)&lt;MAX('TOC generator worksheet'!$B$2:$B$201)</xm:f>
            <x14:dxf>
              <font>
                <color rgb="FF9C0006"/>
              </font>
              <fill>
                <patternFill>
                  <bgColor rgb="FFFFC7CE"/>
                </patternFill>
              </fill>
            </x14:dxf>
          </x14:cfRule>
          <xm:sqref>C4:C5</xm:sqref>
        </x14:conditionalFormatting>
      </x14:conditionalFormattings>
    </ex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MID(CELL("filename",'S27'!B1),FIND("]",CELL("filename",'S27'!B1))+1,24)</f>
        <v>S27</v>
      </c>
      <c r="C1" s="71" t="s">
        <v>8371</v>
      </c>
      <c r="D1" s="168" t="s">
        <v>15335</v>
      </c>
      <c r="N1" s="64" t="s">
        <v>11163</v>
      </c>
      <c r="O1" t="s">
        <v>8306</v>
      </c>
    </row>
    <row r="2" spans="1:15" x14ac:dyDescent="0.25">
      <c r="A2" s="115"/>
      <c r="B2" s="174">
        <v>30</v>
      </c>
      <c r="C2" s="224" t="s">
        <v>8372</v>
      </c>
      <c r="D2" s="225">
        <v>43312</v>
      </c>
      <c r="E2" s="335" t="s">
        <v>14418</v>
      </c>
      <c r="N2">
        <f>IF(LEFT(N1,3)="S1-",2,VALUE(MID(N1,2,99))+1)</f>
        <v>28</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IF('S27'!B6="","",'S27'!B6)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69" priority="2">
      <formula>$B$6&lt;&gt;$N$7</formula>
    </cfRule>
  </conditionalFormatting>
  <conditionalFormatting sqref="B6">
    <cfRule type="expression" dxfId="6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665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665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665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666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666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666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666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666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666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666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666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666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666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667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667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MID(CELL("filename",'S28'!B1),FIND("]",CELL("filename",'S28'!B1))+1,24)</f>
        <v>S28</v>
      </c>
      <c r="C1" s="71" t="s">
        <v>8371</v>
      </c>
      <c r="D1" s="168" t="s">
        <v>15335</v>
      </c>
      <c r="N1" s="64" t="s">
        <v>11164</v>
      </c>
      <c r="O1" t="s">
        <v>8306</v>
      </c>
    </row>
    <row r="2" spans="1:15" x14ac:dyDescent="0.25">
      <c r="A2" s="115"/>
      <c r="B2" s="174">
        <v>30</v>
      </c>
      <c r="C2" s="224" t="s">
        <v>8372</v>
      </c>
      <c r="D2" s="225">
        <v>43312</v>
      </c>
      <c r="E2" s="335" t="s">
        <v>14418</v>
      </c>
      <c r="N2">
        <f>IF(LEFT(N1,3)="S1-",2,VALUE(MID(N1,2,99))+1)</f>
        <v>29</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IF('S28'!B6="","",'S28'!B6)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67" priority="2">
      <formula>$B$6&lt;&gt;$N$7</formula>
    </cfRule>
  </conditionalFormatting>
  <conditionalFormatting sqref="B6">
    <cfRule type="expression" dxfId="66"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768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768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768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768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768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768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768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768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768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769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769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769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769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769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769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MID(CELL("filename",'S29'!B1),FIND("]",CELL("filename",'S29'!B1))+1,24)</f>
        <v>S29</v>
      </c>
      <c r="C1" s="71" t="s">
        <v>8371</v>
      </c>
      <c r="D1" s="168" t="s">
        <v>15335</v>
      </c>
      <c r="N1" s="64" t="s">
        <v>11165</v>
      </c>
      <c r="O1" t="s">
        <v>8306</v>
      </c>
    </row>
    <row r="2" spans="1:15" x14ac:dyDescent="0.25">
      <c r="A2" s="115"/>
      <c r="B2" s="174">
        <v>30</v>
      </c>
      <c r="C2" s="224" t="s">
        <v>8372</v>
      </c>
      <c r="D2" s="225">
        <v>43312</v>
      </c>
      <c r="E2" s="335" t="s">
        <v>14418</v>
      </c>
      <c r="N2">
        <f>IF(LEFT(N1,3)="S1-",2,VALUE(MID(N1,2,99))+1)</f>
        <v>30</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IF('S29'!B6="","",'S29'!B6)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65" priority="2">
      <formula>$B$6&lt;&gt;$N$7</formula>
    </cfRule>
  </conditionalFormatting>
  <conditionalFormatting sqref="B6">
    <cfRule type="expression" dxfId="64"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870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870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870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870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870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871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871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871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871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871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871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871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871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871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872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MID(CELL("filename",'S30'!B1),FIND("]",CELL("filename",'S30'!B1))+1,24)</f>
        <v>S30</v>
      </c>
      <c r="C1" s="71" t="s">
        <v>8371</v>
      </c>
      <c r="D1" s="168" t="s">
        <v>15335</v>
      </c>
      <c r="N1" s="64" t="s">
        <v>11166</v>
      </c>
      <c r="O1" t="s">
        <v>8306</v>
      </c>
    </row>
    <row r="2" spans="1:15" x14ac:dyDescent="0.25">
      <c r="A2" s="115"/>
      <c r="B2" s="174">
        <v>30</v>
      </c>
      <c r="C2" s="224" t="s">
        <v>8372</v>
      </c>
      <c r="D2" s="225">
        <v>43312</v>
      </c>
      <c r="E2" s="335" t="s">
        <v>14418</v>
      </c>
      <c r="N2">
        <f>IF(LEFT(N1,3)="S1-",2,VALUE(MID(N1,2,99))+1)</f>
        <v>31</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IF('S30'!B6="","",'S30'!B6)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63" priority="2">
      <formula>$B$6&lt;&gt;$N$7</formula>
    </cfRule>
  </conditionalFormatting>
  <conditionalFormatting sqref="B6">
    <cfRule type="expression" dxfId="62"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2972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2973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2973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2973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2973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2973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2973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2973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2973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2973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2973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2974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2974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2974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2974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7">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MID(CELL("filename",'S31'!B1),FIND("]",CELL("filename",'S31'!B1))+1,24)</f>
        <v>S31</v>
      </c>
      <c r="C1" s="71" t="s">
        <v>8371</v>
      </c>
      <c r="D1" s="168" t="s">
        <v>15335</v>
      </c>
      <c r="N1" s="64" t="s">
        <v>11167</v>
      </c>
      <c r="O1" t="s">
        <v>8306</v>
      </c>
    </row>
    <row r="2" spans="1:15" x14ac:dyDescent="0.25">
      <c r="A2" s="115"/>
      <c r="B2" s="174">
        <v>30</v>
      </c>
      <c r="C2" s="224" t="s">
        <v>8372</v>
      </c>
      <c r="D2" s="225">
        <v>43312</v>
      </c>
      <c r="E2" s="335" t="s">
        <v>14418</v>
      </c>
      <c r="N2">
        <f>IF(LEFT(N1,3)="S1-",2,VALUE(MID(N1,2,99))+1)</f>
        <v>32</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IF('S31'!B6="","",'S31'!B6)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61" priority="2">
      <formula>$B$6&lt;&gt;$N$7</formula>
    </cfRule>
  </conditionalFormatting>
  <conditionalFormatting sqref="B6">
    <cfRule type="expression" dxfId="6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075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075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075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075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075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075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075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076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076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076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076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076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076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076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076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8">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MID(CELL("filename",'S32'!B1),FIND("]",CELL("filename",'S32'!B1))+1,24)</f>
        <v>S32</v>
      </c>
      <c r="C1" s="71" t="s">
        <v>8371</v>
      </c>
      <c r="D1" s="168" t="s">
        <v>15335</v>
      </c>
      <c r="N1" s="64" t="s">
        <v>11168</v>
      </c>
      <c r="O1" t="s">
        <v>8306</v>
      </c>
    </row>
    <row r="2" spans="1:15" x14ac:dyDescent="0.25">
      <c r="A2" s="115"/>
      <c r="B2" s="174">
        <v>30</v>
      </c>
      <c r="C2" s="224" t="s">
        <v>8372</v>
      </c>
      <c r="D2" s="225">
        <v>43312</v>
      </c>
      <c r="E2" s="335" t="s">
        <v>14418</v>
      </c>
      <c r="N2">
        <f>IF(LEFT(N1,3)="S1-",2,VALUE(MID(N1,2,99))+1)</f>
        <v>33</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IF('S32'!B6="","",'S32'!B6)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59" priority="2">
      <formula>$B$6&lt;&gt;$N$7</formula>
    </cfRule>
  </conditionalFormatting>
  <conditionalFormatting sqref="B6">
    <cfRule type="expression" dxfId="5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177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177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177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178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178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178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178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178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178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178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178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178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178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179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179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9">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MID(CELL("filename",'S33'!B1),FIND("]",CELL("filename",'S33'!B1))+1,24)</f>
        <v>S33</v>
      </c>
      <c r="C1" s="71" t="s">
        <v>8371</v>
      </c>
      <c r="D1" s="168" t="s">
        <v>15335</v>
      </c>
      <c r="N1" s="64" t="s">
        <v>11169</v>
      </c>
      <c r="O1" t="s">
        <v>8306</v>
      </c>
    </row>
    <row r="2" spans="1:15" x14ac:dyDescent="0.25">
      <c r="A2" s="115"/>
      <c r="B2" s="174">
        <v>30</v>
      </c>
      <c r="C2" s="224" t="s">
        <v>8372</v>
      </c>
      <c r="D2" s="225">
        <v>43312</v>
      </c>
      <c r="E2" s="335" t="s">
        <v>14418</v>
      </c>
      <c r="N2">
        <f>IF(LEFT(N1,3)="S1-",2,VALUE(MID(N1,2,99))+1)</f>
        <v>34</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IF('S33'!B6="","",'S33'!B6)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57" priority="2">
      <formula>$B$6&lt;&gt;$N$7</formula>
    </cfRule>
  </conditionalFormatting>
  <conditionalFormatting sqref="B6">
    <cfRule type="expression" dxfId="5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280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280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280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280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280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280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280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280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280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281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281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281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281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281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281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0">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MID(CELL("filename",'S34'!B1),FIND("]",CELL("filename",'S34'!B1))+1,24)</f>
        <v>S34</v>
      </c>
      <c r="C1" s="71" t="s">
        <v>8371</v>
      </c>
      <c r="D1" s="168" t="s">
        <v>15335</v>
      </c>
      <c r="N1" s="64" t="s">
        <v>11170</v>
      </c>
      <c r="O1" t="s">
        <v>8306</v>
      </c>
    </row>
    <row r="2" spans="1:15" x14ac:dyDescent="0.25">
      <c r="A2" s="115"/>
      <c r="B2" s="174">
        <v>30</v>
      </c>
      <c r="C2" s="224" t="s">
        <v>8372</v>
      </c>
      <c r="D2" s="225">
        <v>43312</v>
      </c>
      <c r="E2" s="335" t="s">
        <v>14418</v>
      </c>
      <c r="N2">
        <f>IF(LEFT(N1,3)="S1-",2,VALUE(MID(N1,2,99))+1)</f>
        <v>35</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IF('S34'!B6="","",'S34'!B6)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55" priority="2">
      <formula>$B$6&lt;&gt;$N$7</formula>
    </cfRule>
  </conditionalFormatting>
  <conditionalFormatting sqref="B6">
    <cfRule type="expression" dxfId="54"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382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382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382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382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382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383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383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383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383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383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383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383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383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383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384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MID(CELL("filename",'S35'!B1),FIND("]",CELL("filename",'S35'!B1))+1,24)</f>
        <v>S35</v>
      </c>
      <c r="C1" s="71" t="s">
        <v>8371</v>
      </c>
      <c r="D1" s="168" t="s">
        <v>15335</v>
      </c>
      <c r="N1" s="64" t="s">
        <v>11171</v>
      </c>
      <c r="O1" t="s">
        <v>8306</v>
      </c>
    </row>
    <row r="2" spans="1:15" x14ac:dyDescent="0.25">
      <c r="A2" s="115"/>
      <c r="B2" s="174">
        <v>30</v>
      </c>
      <c r="C2" s="224" t="s">
        <v>8372</v>
      </c>
      <c r="D2" s="225">
        <v>43312</v>
      </c>
      <c r="E2" s="335" t="s">
        <v>14418</v>
      </c>
      <c r="N2">
        <f>IF(LEFT(N1,3)="S1-",2,VALUE(MID(N1,2,99))+1)</f>
        <v>36</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IF('S35'!B6="","",'S35'!B6)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53" priority="2">
      <formula>$B$6&lt;&gt;$N$7</formula>
    </cfRule>
  </conditionalFormatting>
  <conditionalFormatting sqref="B6">
    <cfRule type="expression" dxfId="52"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484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485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485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485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485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485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485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485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485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485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485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486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486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486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486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MID(CELL("filename",'S36'!B1),FIND("]",CELL("filename",'S36'!B1))+1,24)</f>
        <v>S36</v>
      </c>
      <c r="C1" s="71" t="s">
        <v>8371</v>
      </c>
      <c r="D1" s="168" t="s">
        <v>15335</v>
      </c>
      <c r="N1" s="64" t="s">
        <v>11172</v>
      </c>
      <c r="O1" t="s">
        <v>8306</v>
      </c>
    </row>
    <row r="2" spans="1:15" x14ac:dyDescent="0.25">
      <c r="A2" s="115"/>
      <c r="B2" s="174">
        <v>30</v>
      </c>
      <c r="C2" s="224" t="s">
        <v>8372</v>
      </c>
      <c r="D2" s="225">
        <v>43312</v>
      </c>
      <c r="E2" s="335" t="s">
        <v>14418</v>
      </c>
      <c r="N2">
        <f>IF(LEFT(N1,3)="S1-",2,VALUE(MID(N1,2,99))+1)</f>
        <v>37</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IF('S36'!B6="","",'S36'!B6)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51" priority="2">
      <formula>$B$6&lt;&gt;$N$7</formula>
    </cfRule>
  </conditionalFormatting>
  <conditionalFormatting sqref="B6">
    <cfRule type="expression" dxfId="50"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587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587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587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587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587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587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587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588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588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588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588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588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588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588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588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O41"/>
  <sheetViews>
    <sheetView tabSelected="1" zoomScaleNormal="100"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MID(CELL("filename",'S1-Start Here'!B1),FIND("]",CELL("filename",'S1-Start Here'!B1))+1,24)</f>
        <v>S1-Start Here</v>
      </c>
      <c r="C1" s="71" t="s">
        <v>8371</v>
      </c>
      <c r="D1" s="168" t="s">
        <v>15335</v>
      </c>
      <c r="N1" s="64" t="s">
        <v>8395</v>
      </c>
      <c r="O1" t="s">
        <v>8306</v>
      </c>
    </row>
    <row r="2" spans="1:15" x14ac:dyDescent="0.25">
      <c r="A2" s="115"/>
      <c r="B2" s="174">
        <v>30</v>
      </c>
      <c r="C2" s="224" t="s">
        <v>8372</v>
      </c>
      <c r="D2" s="225">
        <v>43312</v>
      </c>
      <c r="E2" s="335" t="s">
        <v>14418</v>
      </c>
      <c r="N2">
        <f>IF(LEFT(N1,3)="S1-",2,VALUE(MID(N1,2,99))+1)</f>
        <v>2</v>
      </c>
    </row>
    <row r="3" spans="1:15" x14ac:dyDescent="0.25">
      <c r="A3" s="115"/>
      <c r="B3" s="294"/>
      <c r="C3" s="290" t="s">
        <v>9893</v>
      </c>
      <c r="D3" s="291">
        <v>42927</v>
      </c>
      <c r="N3" s="64"/>
      <c r="O3" t="s">
        <v>8302</v>
      </c>
    </row>
    <row r="4" spans="1:15" ht="24.75" x14ac:dyDescent="0.25">
      <c r="B4" s="172" t="s">
        <v>8360</v>
      </c>
      <c r="C4" s="304" t="str">
        <f>HYPERLINK("#'TableOfContents'!B6","Jump to Table 
of Contents")</f>
        <v>Jump to Table 
of Contents</v>
      </c>
      <c r="D4" s="15"/>
      <c r="E4" s="20"/>
      <c r="F4" s="6"/>
      <c r="G4" s="20" t="s">
        <v>8305</v>
      </c>
      <c r="N4" s="29" t="s">
        <v>15322</v>
      </c>
      <c r="O4" t="s">
        <v>8303</v>
      </c>
    </row>
    <row r="5" spans="1:15" x14ac:dyDescent="0.25">
      <c r="E5" s="389"/>
      <c r="N5" s="64" t="str">
        <f>IF(N3="",IF(N4="","",N4),IF(N4="",N3,N3&amp;"; "&amp;N4))</f>
        <v>2378 Sustainable Fisheries and Aquaculture</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IF('S1-Start Here'!B6="","",'S1-Start Here'!B6)</f>
        <v/>
      </c>
      <c r="O7" t="s">
        <v>8363</v>
      </c>
    </row>
    <row r="8" spans="1:15" x14ac:dyDescent="0.25">
      <c r="A8" s="17"/>
      <c r="B8" s="166"/>
      <c r="D8" s="302" t="s">
        <v>10744</v>
      </c>
      <c r="E8" s="318"/>
      <c r="G8" s="111" t="str">
        <f>""&amp;TableOfContents!I1</f>
        <v>amd no</v>
      </c>
    </row>
    <row r="9" spans="1:15" x14ac:dyDescent="0.25">
      <c r="A9" s="11" t="s">
        <v>8308</v>
      </c>
      <c r="B9" s="167" t="s">
        <v>8309</v>
      </c>
      <c r="D9" s="302" t="s">
        <v>10745</v>
      </c>
      <c r="E9" s="318"/>
      <c r="G9" s="111" t="str">
        <f>""&amp;TableOfContents!J1</f>
        <v>fund source</v>
      </c>
      <c r="N9" s="78"/>
    </row>
    <row r="10" spans="1:15" x14ac:dyDescent="0.25">
      <c r="A10" s="107" t="str">
        <f ca="1">LEFT(INDIRECT("'ProjDataInput'!b"&amp;TEXT($N$2,"###")),2)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2"/>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306"/>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phoneticPr fontId="79" type="noConversion"/>
  <conditionalFormatting sqref="B6">
    <cfRule type="expression" dxfId="121" priority="2">
      <formula>$B$6&lt;&gt;$N$7</formula>
    </cfRule>
  </conditionalFormatting>
  <conditionalFormatting sqref="B6">
    <cfRule type="expression" dxfId="12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7171" r:id="rId3" name="Button 3">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7172" r:id="rId4" name="Button 4">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7173" r:id="rId5" name="Button 5">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7174" r:id="rId6" name="Button 6">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7176" r:id="rId7" name="Button 8">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7177" r:id="rId8" name="Button 9">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7178" r:id="rId9" name="Button 10">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7184" r:id="rId10" name="Button 16">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7185" r:id="rId11" name="Button 17">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7186" r:id="rId12" name="Button 18">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7189" r:id="rId13" name="Button 2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7192" r:id="rId14" name="Button 24">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7169" r:id="rId15" name="Button 1">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7196" r:id="rId16" name="Check Box 28">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7198" r:id="rId17" name="Button 30">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extLst>
    <ext xmlns:mx="http://schemas.microsoft.com/office/mac/excel/2008/main" uri="{64002731-A6B0-56B0-2670-7721B7C09600}">
      <mx:PLV Mode="0" OnePage="0" WScale="5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3">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MID(CELL("filename",'S37'!B1),FIND("]",CELL("filename",'S37'!B1))+1,24)</f>
        <v>S37</v>
      </c>
      <c r="C1" s="71" t="s">
        <v>8371</v>
      </c>
      <c r="D1" s="168" t="s">
        <v>15335</v>
      </c>
      <c r="N1" s="64" t="s">
        <v>8383</v>
      </c>
      <c r="O1" t="s">
        <v>8306</v>
      </c>
    </row>
    <row r="2" spans="1:15" x14ac:dyDescent="0.25">
      <c r="A2" s="115"/>
      <c r="B2" s="174">
        <v>30</v>
      </c>
      <c r="C2" s="224" t="s">
        <v>8372</v>
      </c>
      <c r="D2" s="225">
        <v>43312</v>
      </c>
      <c r="E2" s="335" t="s">
        <v>14418</v>
      </c>
      <c r="N2">
        <f>IF(LEFT(N1,3)="S1-",2,VALUE(MID(N1,2,99))+1)</f>
        <v>38</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IF('S37'!B6="","",'S37'!B6)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49" priority="2">
      <formula>$B$6&lt;&gt;$N$7</formula>
    </cfRule>
  </conditionalFormatting>
  <conditionalFormatting sqref="B6">
    <cfRule type="expression" dxfId="48"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689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689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689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690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690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690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690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690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690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690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690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690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690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691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691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MID(CELL("filename",'S38'!B1),FIND("]",CELL("filename",'S38'!B1))+1,24)</f>
        <v>S38</v>
      </c>
      <c r="C1" s="71" t="s">
        <v>8371</v>
      </c>
      <c r="D1" s="168" t="s">
        <v>15335</v>
      </c>
      <c r="N1" s="64" t="s">
        <v>11173</v>
      </c>
      <c r="O1" t="s">
        <v>8306</v>
      </c>
    </row>
    <row r="2" spans="1:15" x14ac:dyDescent="0.25">
      <c r="A2" s="115"/>
      <c r="B2" s="174">
        <v>30</v>
      </c>
      <c r="C2" s="224" t="s">
        <v>8372</v>
      </c>
      <c r="D2" s="225">
        <v>43312</v>
      </c>
      <c r="E2" s="335" t="s">
        <v>14418</v>
      </c>
      <c r="N2">
        <f>IF(LEFT(N1,3)="S1-",2,VALUE(MID(N1,2,99))+1)</f>
        <v>39</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IF('S38'!B6="","",'S38'!B6)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47" priority="2">
      <formula>$B$6&lt;&gt;$N$7</formula>
    </cfRule>
  </conditionalFormatting>
  <conditionalFormatting sqref="B6">
    <cfRule type="expression" dxfId="4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792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792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792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792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792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792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792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792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792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793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793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793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793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793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793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5">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MID(CELL("filename",'S39'!B1),FIND("]",CELL("filename",'S39'!B1))+1,24)</f>
        <v>S39</v>
      </c>
      <c r="C1" s="71" t="s">
        <v>8371</v>
      </c>
      <c r="D1" s="168" t="s">
        <v>15335</v>
      </c>
      <c r="N1" s="64" t="s">
        <v>11174</v>
      </c>
      <c r="O1" t="s">
        <v>8306</v>
      </c>
    </row>
    <row r="2" spans="1:15" x14ac:dyDescent="0.25">
      <c r="A2" s="115"/>
      <c r="B2" s="174">
        <v>30</v>
      </c>
      <c r="C2" s="224" t="s">
        <v>8372</v>
      </c>
      <c r="D2" s="225">
        <v>43312</v>
      </c>
      <c r="E2" s="335" t="s">
        <v>14418</v>
      </c>
      <c r="N2">
        <f>IF(LEFT(N1,3)="S1-",2,VALUE(MID(N1,2,99))+1)</f>
        <v>40</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IF('S39'!B6="","",'S39'!B6)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45" priority="2">
      <formula>$B$6&lt;&gt;$N$7</formula>
    </cfRule>
  </conditionalFormatting>
  <conditionalFormatting sqref="B6">
    <cfRule type="expression" dxfId="44"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894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894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894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894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894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895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895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895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895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895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895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895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895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895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896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6">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MID(CELL("filename",'S40'!B1),FIND("]",CELL("filename",'S40'!B1))+1,24)</f>
        <v>S40</v>
      </c>
      <c r="C1" s="71" t="s">
        <v>8371</v>
      </c>
      <c r="D1" s="168" t="s">
        <v>15335</v>
      </c>
      <c r="N1" s="64" t="s">
        <v>11175</v>
      </c>
      <c r="O1" t="s">
        <v>8306</v>
      </c>
    </row>
    <row r="2" spans="1:15" x14ac:dyDescent="0.25">
      <c r="A2" s="115"/>
      <c r="B2" s="174">
        <v>30</v>
      </c>
      <c r="C2" s="224" t="s">
        <v>8372</v>
      </c>
      <c r="D2" s="225">
        <v>43312</v>
      </c>
      <c r="E2" s="335" t="s">
        <v>14418</v>
      </c>
      <c r="N2">
        <f>IF(LEFT(N1,3)="S1-",2,VALUE(MID(N1,2,99))+1)</f>
        <v>41</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IF('S40'!B6="","",'S40'!B6)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43" priority="2">
      <formula>$B$6&lt;&gt;$N$7</formula>
    </cfRule>
  </conditionalFormatting>
  <conditionalFormatting sqref="B6">
    <cfRule type="expression" dxfId="42"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3996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3997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3997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3997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3997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3997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3997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3997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3997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3997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3997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3998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3998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3998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3998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MID(CELL("filename",'S41'!B1),FIND("]",CELL("filename",'S41'!B1))+1,24)</f>
        <v>S41</v>
      </c>
      <c r="C1" s="71" t="s">
        <v>8371</v>
      </c>
      <c r="D1" s="168" t="s">
        <v>15335</v>
      </c>
      <c r="N1" s="64" t="s">
        <v>11176</v>
      </c>
      <c r="O1" t="s">
        <v>8306</v>
      </c>
    </row>
    <row r="2" spans="1:15" x14ac:dyDescent="0.25">
      <c r="A2" s="115"/>
      <c r="B2" s="174">
        <v>30</v>
      </c>
      <c r="C2" s="224" t="s">
        <v>8372</v>
      </c>
      <c r="D2" s="225">
        <v>43312</v>
      </c>
      <c r="E2" s="335" t="s">
        <v>14418</v>
      </c>
      <c r="N2">
        <f>IF(LEFT(N1,3)="S1-",2,VALUE(MID(N1,2,99))+1)</f>
        <v>42</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IF('S41'!B6="","",'S41'!B6)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41" priority="2">
      <formula>$B$6&lt;&gt;$N$7</formula>
    </cfRule>
  </conditionalFormatting>
  <conditionalFormatting sqref="B6">
    <cfRule type="expression" dxfId="4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099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099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099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099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099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099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099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100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100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100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100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100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100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100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100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8">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MID(CELL("filename",'S42'!B1),FIND("]",CELL("filename",'S42'!B1))+1,24)</f>
        <v>S42</v>
      </c>
      <c r="C1" s="71" t="s">
        <v>8371</v>
      </c>
      <c r="D1" s="168" t="s">
        <v>15335</v>
      </c>
      <c r="N1" s="64" t="s">
        <v>11177</v>
      </c>
      <c r="O1" t="s">
        <v>8306</v>
      </c>
    </row>
    <row r="2" spans="1:15" x14ac:dyDescent="0.25">
      <c r="A2" s="115"/>
      <c r="B2" s="174">
        <v>30</v>
      </c>
      <c r="C2" s="224" t="s">
        <v>8372</v>
      </c>
      <c r="D2" s="225">
        <v>43312</v>
      </c>
      <c r="E2" s="335" t="s">
        <v>14418</v>
      </c>
      <c r="N2">
        <f>IF(LEFT(N1,3)="S1-",2,VALUE(MID(N1,2,99))+1)</f>
        <v>43</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IF('S42'!B6="","",'S42'!B6)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39" priority="2">
      <formula>$B$6&lt;&gt;$N$7</formula>
    </cfRule>
  </conditionalFormatting>
  <conditionalFormatting sqref="B6">
    <cfRule type="expression" dxfId="3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201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201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201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202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202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202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202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202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202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202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202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202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202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203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203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9">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MID(CELL("filename",'S43'!B1),FIND("]",CELL("filename",'S43'!B1))+1,24)</f>
        <v>S43</v>
      </c>
      <c r="C1" s="71" t="s">
        <v>8371</v>
      </c>
      <c r="D1" s="168" t="s">
        <v>15335</v>
      </c>
      <c r="N1" s="64" t="s">
        <v>11178</v>
      </c>
      <c r="O1" t="s">
        <v>8306</v>
      </c>
    </row>
    <row r="2" spans="1:15" x14ac:dyDescent="0.25">
      <c r="A2" s="115"/>
      <c r="B2" s="174">
        <v>30</v>
      </c>
      <c r="C2" s="224" t="s">
        <v>8372</v>
      </c>
      <c r="D2" s="225">
        <v>43312</v>
      </c>
      <c r="E2" s="335" t="s">
        <v>14418</v>
      </c>
      <c r="N2">
        <f>IF(LEFT(N1,3)="S1-",2,VALUE(MID(N1,2,99))+1)</f>
        <v>44</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IF('S43'!B6="","",'S43'!B6)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37" priority="2">
      <formula>$B$6&lt;&gt;$N$7</formula>
    </cfRule>
  </conditionalFormatting>
  <conditionalFormatting sqref="B6">
    <cfRule type="expression" dxfId="3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304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304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304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304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304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304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304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304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304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305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305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305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305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305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305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MID(CELL("filename",'S44'!B1),FIND("]",CELL("filename",'S44'!B1))+1,24)</f>
        <v>S44</v>
      </c>
      <c r="C1" s="71" t="s">
        <v>8371</v>
      </c>
      <c r="D1" s="168" t="s">
        <v>15335</v>
      </c>
      <c r="N1" s="64" t="s">
        <v>11179</v>
      </c>
      <c r="O1" t="s">
        <v>8306</v>
      </c>
    </row>
    <row r="2" spans="1:15" x14ac:dyDescent="0.25">
      <c r="A2" s="115"/>
      <c r="B2" s="174">
        <v>30</v>
      </c>
      <c r="C2" s="224" t="s">
        <v>8372</v>
      </c>
      <c r="D2" s="225">
        <v>43312</v>
      </c>
      <c r="E2" s="335" t="s">
        <v>14418</v>
      </c>
      <c r="N2">
        <f>IF(LEFT(N1,3)="S1-",2,VALUE(MID(N1,2,99))+1)</f>
        <v>45</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IF('S44'!B6="","",'S44'!B6)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35" priority="2">
      <formula>$B$6&lt;&gt;$N$7</formula>
    </cfRule>
  </conditionalFormatting>
  <conditionalFormatting sqref="B6">
    <cfRule type="expression" dxfId="34"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406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406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406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406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406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407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407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407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407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407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407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407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407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407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408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MID(CELL("filename",'S45'!B1),FIND("]",CELL("filename",'S45'!B1))+1,24)</f>
        <v>S45</v>
      </c>
      <c r="C1" s="71" t="s">
        <v>8371</v>
      </c>
      <c r="D1" s="168" t="s">
        <v>15335</v>
      </c>
      <c r="N1" s="64" t="s">
        <v>11180</v>
      </c>
      <c r="O1" t="s">
        <v>8306</v>
      </c>
    </row>
    <row r="2" spans="1:15" x14ac:dyDescent="0.25">
      <c r="A2" s="115"/>
      <c r="B2" s="174">
        <v>30</v>
      </c>
      <c r="C2" s="224" t="s">
        <v>8372</v>
      </c>
      <c r="D2" s="225">
        <v>43312</v>
      </c>
      <c r="E2" s="335" t="s">
        <v>14418</v>
      </c>
      <c r="N2">
        <f>IF(LEFT(N1,3)="S1-",2,VALUE(MID(N1,2,99))+1)</f>
        <v>46</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IF('S45'!B6="","",'S45'!B6)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33" priority="2">
      <formula>$B$6&lt;&gt;$N$7</formula>
    </cfRule>
  </conditionalFormatting>
  <conditionalFormatting sqref="B6">
    <cfRule type="expression" dxfId="32"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508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509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509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509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509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509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509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509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509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509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509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510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510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510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510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MID(CELL("filename",'S46'!B1),FIND("]",CELL("filename",'S46'!B1))+1,24)</f>
        <v>S46</v>
      </c>
      <c r="C1" s="71" t="s">
        <v>8371</v>
      </c>
      <c r="D1" s="168" t="s">
        <v>15335</v>
      </c>
      <c r="N1" s="64" t="s">
        <v>11181</v>
      </c>
      <c r="O1" t="s">
        <v>8306</v>
      </c>
    </row>
    <row r="2" spans="1:15" x14ac:dyDescent="0.25">
      <c r="A2" s="115"/>
      <c r="B2" s="174">
        <v>30</v>
      </c>
      <c r="C2" s="224" t="s">
        <v>8372</v>
      </c>
      <c r="D2" s="225">
        <v>43312</v>
      </c>
      <c r="E2" s="335" t="s">
        <v>14418</v>
      </c>
      <c r="N2">
        <f>IF(LEFT(N1,3)="S1-",2,VALUE(MID(N1,2,99))+1)</f>
        <v>47</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IF('S46'!B6="","",'S46'!B6)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31" priority="2">
      <formula>$B$6&lt;&gt;$N$7</formula>
    </cfRule>
  </conditionalFormatting>
  <conditionalFormatting sqref="B6">
    <cfRule type="expression" dxfId="3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611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611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611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611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611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611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611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612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612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612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612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612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612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612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6128"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MID(CELL("filename",'S2'!B1),FIND("]",CELL("filename",'S2'!B1))+1,24)</f>
        <v>S2</v>
      </c>
      <c r="C1" s="71" t="s">
        <v>8371</v>
      </c>
      <c r="D1" s="168" t="s">
        <v>15335</v>
      </c>
      <c r="N1" s="64" t="s">
        <v>11138</v>
      </c>
      <c r="O1" t="s">
        <v>8306</v>
      </c>
    </row>
    <row r="2" spans="1:15" x14ac:dyDescent="0.25">
      <c r="A2" s="115"/>
      <c r="B2" s="174">
        <v>30</v>
      </c>
      <c r="C2" s="224" t="s">
        <v>8372</v>
      </c>
      <c r="D2" s="225">
        <v>43312</v>
      </c>
      <c r="E2" s="335" t="s">
        <v>14418</v>
      </c>
      <c r="N2">
        <f>IF(LEFT(N1,3)="S1-",2,VALUE(MID(N1,2,99))+1)</f>
        <v>3</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IF('S2'!B6="","",'S2'!B6)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LEFT(INDIRECT("'ProjDataInput'!b"&amp;TEXT($N$2,"###")),2)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19" priority="2">
      <formula>$B$6&lt;&gt;$N$7</formula>
    </cfRule>
  </conditionalFormatting>
  <conditionalFormatting sqref="B6">
    <cfRule type="expression" dxfId="11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105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105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105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106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106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106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106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106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106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106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106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106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106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107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1074" r:id="rId17" name="Button 18">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3">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MID(CELL("filename",'S47'!B1),FIND("]",CELL("filename",'S47'!B1))+1,24)</f>
        <v>S47</v>
      </c>
      <c r="C1" s="71" t="s">
        <v>8371</v>
      </c>
      <c r="D1" s="168" t="s">
        <v>15335</v>
      </c>
      <c r="N1" s="64" t="s">
        <v>11182</v>
      </c>
      <c r="O1" t="s">
        <v>8306</v>
      </c>
    </row>
    <row r="2" spans="1:15" x14ac:dyDescent="0.25">
      <c r="A2" s="115"/>
      <c r="B2" s="174">
        <v>30</v>
      </c>
      <c r="C2" s="224" t="s">
        <v>8372</v>
      </c>
      <c r="D2" s="225">
        <v>43312</v>
      </c>
      <c r="E2" s="335" t="s">
        <v>14418</v>
      </c>
      <c r="N2">
        <f>IF(LEFT(N1,3)="S1-",2,VALUE(MID(N1,2,99))+1)</f>
        <v>48</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IF('S47'!B6="","",'S47'!B6)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29" priority="2">
      <formula>$B$6&lt;&gt;$N$7</formula>
    </cfRule>
  </conditionalFormatting>
  <conditionalFormatting sqref="B6">
    <cfRule type="expression" dxfId="28"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7137"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7138"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7139"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7140"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7141"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7142"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7143"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7144"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7145"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7146"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7147"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7148"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7149"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7150"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7152"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4">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MID(CELL("filename",'S48'!B1),FIND("]",CELL("filename",'S48'!B1))+1,24)</f>
        <v>S48</v>
      </c>
      <c r="C1" s="71" t="s">
        <v>8371</v>
      </c>
      <c r="D1" s="168" t="s">
        <v>15335</v>
      </c>
      <c r="N1" s="64" t="s">
        <v>11183</v>
      </c>
      <c r="O1" t="s">
        <v>8306</v>
      </c>
    </row>
    <row r="2" spans="1:15" x14ac:dyDescent="0.25">
      <c r="A2" s="115"/>
      <c r="B2" s="174">
        <v>30</v>
      </c>
      <c r="C2" s="224" t="s">
        <v>8372</v>
      </c>
      <c r="D2" s="225">
        <v>43312</v>
      </c>
      <c r="E2" s="335" t="s">
        <v>14418</v>
      </c>
      <c r="N2">
        <f>IF(LEFT(N1,3)="S1-",2,VALUE(MID(N1,2,99))+1)</f>
        <v>49</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IF('S48'!B6="","",'S48'!B6)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27" priority="2">
      <formula>$B$6&lt;&gt;$N$7</formula>
    </cfRule>
  </conditionalFormatting>
  <conditionalFormatting sqref="B6">
    <cfRule type="expression" dxfId="2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816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816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816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816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816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816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816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816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816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817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817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817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817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817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8176"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5">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MID(CELL("filename",'S49'!B1),FIND("]",CELL("filename",'S49'!B1))+1,24)</f>
        <v>S49</v>
      </c>
      <c r="C1" s="71" t="s">
        <v>8371</v>
      </c>
      <c r="D1" s="168" t="s">
        <v>15335</v>
      </c>
      <c r="N1" s="64" t="s">
        <v>11184</v>
      </c>
      <c r="O1" t="s">
        <v>8306</v>
      </c>
    </row>
    <row r="2" spans="1:15" x14ac:dyDescent="0.25">
      <c r="A2" s="115"/>
      <c r="B2" s="174">
        <v>30</v>
      </c>
      <c r="C2" s="224" t="s">
        <v>8372</v>
      </c>
      <c r="D2" s="225">
        <v>43312</v>
      </c>
      <c r="E2" s="335" t="s">
        <v>14418</v>
      </c>
      <c r="N2">
        <f>IF(LEFT(N1,3)="S1-",2,VALUE(MID(N1,2,99))+1)</f>
        <v>50</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IF('S49'!B6="","",'S49'!B6)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25" priority="2">
      <formula>$B$6&lt;&gt;$N$7</formula>
    </cfRule>
  </conditionalFormatting>
  <conditionalFormatting sqref="B6">
    <cfRule type="expression" dxfId="24"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4918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4918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4918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4918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4918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4919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4919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4919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4919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4919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4919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4919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4919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4919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4920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6">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MID(CELL("filename",'S50'!B1),FIND("]",CELL("filename",'S50'!B1))+1,24)</f>
        <v>S50</v>
      </c>
      <c r="C1" s="71" t="s">
        <v>8371</v>
      </c>
      <c r="D1" s="168" t="s">
        <v>15335</v>
      </c>
      <c r="N1" s="64" t="s">
        <v>11185</v>
      </c>
      <c r="O1" t="s">
        <v>8306</v>
      </c>
    </row>
    <row r="2" spans="1:15" x14ac:dyDescent="0.25">
      <c r="A2" s="115"/>
      <c r="B2" s="174">
        <v>30</v>
      </c>
      <c r="C2" s="224" t="s">
        <v>8372</v>
      </c>
      <c r="D2" s="225">
        <v>43312</v>
      </c>
      <c r="E2" s="335" t="s">
        <v>14418</v>
      </c>
      <c r="N2">
        <f>IF(LEFT(N1,3)="S1-",2,VALUE(MID(N1,2,99))+1)</f>
        <v>51</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IF('S50'!B6="","",'S50'!B6)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ht="14.25" customHeight="1"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23" priority="2">
      <formula>$B$6&lt;&gt;$N$7</formula>
    </cfRule>
  </conditionalFormatting>
  <conditionalFormatting sqref="B6">
    <cfRule type="expression" dxfId="22"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5020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5021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5021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5021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5021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5021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5021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5021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5021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5021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5021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5022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5022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5022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50224"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B1:T15"/>
  <sheetViews>
    <sheetView zoomScale="130" zoomScaleNormal="130" zoomScalePageLayoutView="130" workbookViewId="0">
      <selection activeCell="B24" sqref="B24"/>
    </sheetView>
  </sheetViews>
  <sheetFormatPr defaultColWidth="8.85546875" defaultRowHeight="15" x14ac:dyDescent="0.25"/>
  <cols>
    <col min="1" max="1" width="8.85546875" customWidth="1"/>
    <col min="2" max="2" width="68" customWidth="1"/>
    <col min="3" max="3" width="3.140625" hidden="1" customWidth="1"/>
    <col min="4" max="4" width="13.85546875" customWidth="1"/>
    <col min="5" max="5" width="16.140625" customWidth="1"/>
    <col min="6" max="14" width="8.85546875" customWidth="1"/>
    <col min="15" max="15" width="9.140625" style="27" customWidth="1"/>
    <col min="16" max="17" width="9.140625" style="29" customWidth="1"/>
    <col min="18" max="18" width="19.28515625" style="29" customWidth="1"/>
    <col min="19" max="19" width="9.140625" style="29" customWidth="1"/>
    <col min="20" max="20" width="21" style="29" customWidth="1"/>
  </cols>
  <sheetData>
    <row r="1" spans="2:18" x14ac:dyDescent="0.25">
      <c r="B1" s="28" t="s">
        <v>8423</v>
      </c>
      <c r="C1" s="97"/>
      <c r="D1" s="97"/>
      <c r="E1" s="97"/>
      <c r="O1" s="62" t="s">
        <v>8395</v>
      </c>
      <c r="P1" s="29" t="s">
        <v>8299</v>
      </c>
    </row>
    <row r="2" spans="2:18" x14ac:dyDescent="0.25">
      <c r="B2" s="99" t="s">
        <v>8392</v>
      </c>
      <c r="C2" s="97"/>
      <c r="D2" s="97"/>
      <c r="E2" s="97"/>
      <c r="O2" s="62">
        <v>14</v>
      </c>
      <c r="P2" s="29" t="s">
        <v>8300</v>
      </c>
    </row>
    <row r="3" spans="2:18" x14ac:dyDescent="0.25">
      <c r="B3" s="99" t="s">
        <v>8391</v>
      </c>
      <c r="C3" s="97"/>
      <c r="D3" s="97"/>
      <c r="E3" s="97"/>
      <c r="O3" s="62" t="str">
        <f>IF(O2=-1,"'"&amp;O1&amp;"'!F17","'"&amp;O1&amp;"'!B"&amp;O2)</f>
        <v>'S1-Start Here'!B14</v>
      </c>
      <c r="P3" s="29" t="s">
        <v>8301</v>
      </c>
    </row>
    <row r="4" spans="2:18" x14ac:dyDescent="0.25">
      <c r="B4" s="99"/>
      <c r="C4" s="97"/>
      <c r="D4" s="97"/>
      <c r="E4" s="97"/>
      <c r="O4" s="63" t="str">
        <f ca="1">HYPERLINK(INDIRECT(O3),"return")</f>
        <v>return</v>
      </c>
    </row>
    <row r="5" spans="2:18" x14ac:dyDescent="0.25">
      <c r="B5" s="99"/>
      <c r="C5" s="97"/>
      <c r="D5" s="97" t="s">
        <v>8389</v>
      </c>
      <c r="E5" s="97"/>
      <c r="O5" s="101" t="str">
        <f>"00000 "&amp;B7&amp;" ("&amp;D7&amp;") ("&amp;E7&amp;")"</f>
        <v>00000  () ()</v>
      </c>
      <c r="P5" s="102"/>
      <c r="Q5" s="102"/>
      <c r="R5" s="103"/>
    </row>
    <row r="6" spans="2:18" x14ac:dyDescent="0.25">
      <c r="B6" s="99" t="s">
        <v>8388</v>
      </c>
      <c r="C6" s="97"/>
      <c r="D6" s="97" t="s">
        <v>8387</v>
      </c>
      <c r="E6" s="97" t="s">
        <v>8386</v>
      </c>
    </row>
    <row r="7" spans="2:18" x14ac:dyDescent="0.25">
      <c r="B7" s="100"/>
      <c r="C7" s="97"/>
      <c r="D7" s="100"/>
      <c r="E7" s="100"/>
    </row>
    <row r="8" spans="2:18" x14ac:dyDescent="0.25">
      <c r="B8" s="96" t="s">
        <v>8424</v>
      </c>
      <c r="C8" s="97"/>
      <c r="D8" s="97"/>
      <c r="E8" s="97"/>
    </row>
    <row r="9" spans="2:18" x14ac:dyDescent="0.25">
      <c r="B9" s="97" t="s">
        <v>8425</v>
      </c>
      <c r="C9" s="97"/>
      <c r="D9" s="97" t="s">
        <v>8390</v>
      </c>
      <c r="E9" s="97"/>
    </row>
    <row r="10" spans="2:18" x14ac:dyDescent="0.25">
      <c r="B10" s="97" t="s">
        <v>8373</v>
      </c>
      <c r="C10" s="97"/>
      <c r="D10" s="97"/>
      <c r="E10" s="97"/>
    </row>
    <row r="11" spans="2:18" x14ac:dyDescent="0.25">
      <c r="B11" s="98" t="s">
        <v>8385</v>
      </c>
      <c r="C11" s="97"/>
      <c r="D11" s="97"/>
      <c r="E11" s="97"/>
    </row>
    <row r="12" spans="2:18" x14ac:dyDescent="0.25">
      <c r="B12" s="97" t="s">
        <v>8374</v>
      </c>
      <c r="C12" s="97"/>
      <c r="D12" s="97" t="s">
        <v>8393</v>
      </c>
      <c r="E12" s="97"/>
    </row>
    <row r="13" spans="2:18" x14ac:dyDescent="0.25">
      <c r="B13" s="97" t="s">
        <v>8375</v>
      </c>
      <c r="C13" s="97"/>
      <c r="D13" s="97"/>
      <c r="E13" s="97"/>
    </row>
    <row r="14" spans="2:18" x14ac:dyDescent="0.25">
      <c r="B14" s="98" t="s">
        <v>8384</v>
      </c>
      <c r="C14" s="97"/>
      <c r="D14" s="97"/>
      <c r="E14" s="97"/>
    </row>
    <row r="15" spans="2:18" x14ac:dyDescent="0.25">
      <c r="B15" s="97"/>
      <c r="C15" s="97"/>
      <c r="D15" s="97"/>
      <c r="E15" s="97"/>
    </row>
  </sheetData>
  <dataValidations count="2">
    <dataValidation type="list" allowBlank="1" showInputMessage="1" showErrorMessage="1" sqref="D7">
      <formula1>"Federal/National, International, Local, Regional, State, Tribal, Unknown"</formula1>
    </dataValidation>
    <dataValidation type="list" allowBlank="1" showInputMessage="1" showErrorMessage="1" sqref="E7">
      <formula1>"Academic Institution, Government, Industry/Business, NGO, Other, Sea Grant Program, Unknown"</formula1>
    </dataValidation>
  </dataValidations>
  <pageMargins left="0.7" right="0.7" top="0.75" bottom="0.75" header="0.3" footer="0.3"/>
  <pageSetup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9330" r:id="rId3" name="Button 2">
              <controlPr defaultSize="0" print="0" autoFill="0" autoPict="0" macro="[0]!cancel0">
                <anchor>
                  <from>
                    <xdr:col>1</xdr:col>
                    <xdr:colOff>180975</xdr:colOff>
                    <xdr:row>3</xdr:row>
                    <xdr:rowOff>57150</xdr:rowOff>
                  </from>
                  <to>
                    <xdr:col>1</xdr:col>
                    <xdr:colOff>571500</xdr:colOff>
                    <xdr:row>4</xdr:row>
                    <xdr:rowOff>76200</xdr:rowOff>
                  </to>
                </anchor>
              </controlPr>
            </control>
          </mc:Choice>
        </mc:AlternateContent>
        <mc:AlternateContent xmlns:mc="http://schemas.openxmlformats.org/markup-compatibility/2006">
          <mc:Choice Requires="x14">
            <control shapeId="99331" r:id="rId4" name="Button 3">
              <controlPr defaultSize="0" print="0" autoFill="0" autoPict="0" macro="[0]!AddNewPartner">
                <anchor>
                  <from>
                    <xdr:col>3</xdr:col>
                    <xdr:colOff>276225</xdr:colOff>
                    <xdr:row>9</xdr:row>
                    <xdr:rowOff>57150</xdr:rowOff>
                  </from>
                  <to>
                    <xdr:col>4</xdr:col>
                    <xdr:colOff>142875</xdr:colOff>
                    <xdr:row>10</xdr:row>
                    <xdr:rowOff>76200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T16000"/>
  <sheetViews>
    <sheetView zoomScale="150" zoomScaleNormal="150" zoomScalePageLayoutView="150" workbookViewId="0">
      <selection activeCell="B13" sqref="B13"/>
    </sheetView>
  </sheetViews>
  <sheetFormatPr defaultColWidth="8.85546875" defaultRowHeight="8.25" x14ac:dyDescent="0.15"/>
  <cols>
    <col min="1" max="1" width="5" style="93" customWidth="1"/>
    <col min="2" max="2" width="62" style="29" customWidth="1"/>
    <col min="3" max="3" width="15.7109375" style="29" customWidth="1"/>
    <col min="4" max="4" width="18.28515625" style="29" customWidth="1"/>
    <col min="5" max="6" width="4.7109375" style="29" hidden="1" customWidth="1"/>
    <col min="7" max="12" width="9.140625" style="29" hidden="1" customWidth="1"/>
    <col min="13" max="13" width="10.7109375" style="80" customWidth="1"/>
    <col min="14" max="14" width="36.42578125" style="29" customWidth="1"/>
    <col min="15" max="15" width="9.140625" style="27" customWidth="1"/>
    <col min="16" max="17" width="9.140625" style="29" customWidth="1"/>
    <col min="18" max="18" width="19.28515625" style="29" customWidth="1"/>
    <col min="19" max="19" width="9.140625" style="29" customWidth="1"/>
    <col min="20" max="20" width="21" style="29" customWidth="1"/>
    <col min="21" max="21" width="9.140625" style="29" customWidth="1"/>
    <col min="22" max="22" width="19.28515625" style="29" customWidth="1"/>
    <col min="23" max="23" width="9.140625" style="29" customWidth="1"/>
    <col min="24" max="24" width="19.28515625" style="29" customWidth="1"/>
    <col min="25" max="16384" width="8.85546875" style="29"/>
  </cols>
  <sheetData>
    <row r="1" spans="1:20" ht="12" x14ac:dyDescent="0.2">
      <c r="A1" s="94"/>
      <c r="B1" s="28" t="s">
        <v>503</v>
      </c>
      <c r="D1" s="73" t="s">
        <v>8381</v>
      </c>
      <c r="M1" s="289">
        <v>42927</v>
      </c>
      <c r="O1" s="62" t="s">
        <v>8395</v>
      </c>
      <c r="P1" s="29" t="s">
        <v>8299</v>
      </c>
    </row>
    <row r="2" spans="1:20" ht="9" x14ac:dyDescent="0.15">
      <c r="A2" s="94"/>
      <c r="B2" s="95" t="s">
        <v>11135</v>
      </c>
      <c r="M2" s="81"/>
      <c r="O2" s="62">
        <v>14</v>
      </c>
      <c r="P2" s="29" t="s">
        <v>8300</v>
      </c>
    </row>
    <row r="3" spans="1:20" ht="9" x14ac:dyDescent="0.15">
      <c r="A3" s="94"/>
      <c r="B3" s="29" t="s">
        <v>8380</v>
      </c>
      <c r="M3" s="81"/>
      <c r="O3" s="62" t="str">
        <f>IF(O2=-1,"'"&amp;O1&amp;"'!F17","'"&amp;O1&amp;"'!B"&amp;O2)</f>
        <v>'S1-Start Here'!B14</v>
      </c>
      <c r="P3" s="29" t="s">
        <v>8301</v>
      </c>
    </row>
    <row r="4" spans="1:20" ht="9" x14ac:dyDescent="0.15">
      <c r="A4" s="94"/>
      <c r="B4" s="29" t="s">
        <v>29</v>
      </c>
      <c r="M4" s="81"/>
      <c r="O4" s="63" t="str">
        <f ca="1">HYPERLINK(INDIRECT(O3),"return")</f>
        <v>return</v>
      </c>
    </row>
    <row r="5" spans="1:20" ht="9" customHeight="1" x14ac:dyDescent="0.15">
      <c r="A5" s="94"/>
      <c r="M5" s="81"/>
    </row>
    <row r="6" spans="1:20" ht="9" x14ac:dyDescent="0.15">
      <c r="A6" s="94"/>
      <c r="B6" s="29" t="s">
        <v>504</v>
      </c>
      <c r="M6" s="81"/>
    </row>
    <row r="7" spans="1:20" ht="9" x14ac:dyDescent="0.15">
      <c r="A7" s="94"/>
      <c r="B7" s="30"/>
      <c r="C7" s="27" t="s">
        <v>505</v>
      </c>
      <c r="D7" s="30"/>
      <c r="M7" s="81"/>
    </row>
    <row r="8" spans="1:20" ht="9" x14ac:dyDescent="0.15">
      <c r="A8" s="94"/>
      <c r="B8" s="292" t="s">
        <v>10739</v>
      </c>
      <c r="C8" s="27" t="s">
        <v>506</v>
      </c>
      <c r="D8" s="31"/>
      <c r="M8" s="81"/>
      <c r="Q8" s="27"/>
    </row>
    <row r="9" spans="1:20" ht="9" x14ac:dyDescent="0.15">
      <c r="A9" s="94"/>
      <c r="E9" s="27"/>
      <c r="M9" s="81"/>
    </row>
    <row r="10" spans="1:20" ht="9" x14ac:dyDescent="0.15">
      <c r="A10" s="94"/>
      <c r="B10" s="95" t="s">
        <v>8394</v>
      </c>
      <c r="M10" s="81"/>
    </row>
    <row r="11" spans="1:20" ht="9" x14ac:dyDescent="0.15">
      <c r="A11" s="94"/>
      <c r="M11" s="81"/>
    </row>
    <row r="12" spans="1:20" ht="9" x14ac:dyDescent="0.15">
      <c r="A12" s="94"/>
      <c r="C12" s="32" t="s">
        <v>8382</v>
      </c>
      <c r="D12" s="32"/>
      <c r="M12" s="81"/>
      <c r="Q12" s="27"/>
    </row>
    <row r="13" spans="1:20" ht="9" x14ac:dyDescent="0.15">
      <c r="A13" s="94"/>
      <c r="B13" s="32" t="s">
        <v>9876</v>
      </c>
      <c r="C13" s="32" t="s">
        <v>9877</v>
      </c>
      <c r="D13" s="32" t="s">
        <v>9878</v>
      </c>
      <c r="E13" s="32" t="s">
        <v>8176</v>
      </c>
      <c r="F13" s="32" t="s">
        <v>8906</v>
      </c>
      <c r="G13" s="29" t="s">
        <v>508</v>
      </c>
      <c r="M13" s="82" t="s">
        <v>707</v>
      </c>
      <c r="S13" s="145" t="s">
        <v>8905</v>
      </c>
      <c r="T13" s="144" t="s">
        <v>8904</v>
      </c>
    </row>
    <row r="14" spans="1:20" ht="9" x14ac:dyDescent="0.15">
      <c r="B14" s="333" t="s">
        <v>4195</v>
      </c>
      <c r="C14" s="333" t="s">
        <v>712</v>
      </c>
      <c r="D14" s="333" t="s">
        <v>523</v>
      </c>
      <c r="E14" s="29">
        <v>2</v>
      </c>
      <c r="F14" s="29">
        <v>3</v>
      </c>
      <c r="G14" s="29">
        <v>3978</v>
      </c>
      <c r="H14" s="27"/>
      <c r="M14" s="80" t="b">
        <f t="shared" ref="M14:M77" si="0">AND(  NOT(ISERROR(FIND(UPPER($B$7),UPPER($B14),1))),  OR($D$7="",NOT(ISERROR(FIND(UPPER($D$7),UPPER($B14),1)))),    OR($D$8="",(ISERROR(FIND(UPPER($D$8),UPPER($B14),1))))           )</f>
        <v>1</v>
      </c>
      <c r="S14" s="33">
        <v>0</v>
      </c>
      <c r="T14" s="34" t="s">
        <v>708</v>
      </c>
    </row>
    <row r="15" spans="1:20" x14ac:dyDescent="0.15">
      <c r="B15" s="333" t="s">
        <v>12617</v>
      </c>
      <c r="C15" s="333" t="s">
        <v>712</v>
      </c>
      <c r="D15" s="333" t="s">
        <v>521</v>
      </c>
      <c r="E15" s="29">
        <v>2</v>
      </c>
      <c r="F15" s="29">
        <v>2</v>
      </c>
      <c r="G15" s="29">
        <v>14274</v>
      </c>
      <c r="H15" s="27"/>
      <c r="M15" s="80" t="b">
        <f t="shared" si="0"/>
        <v>1</v>
      </c>
      <c r="S15" s="33">
        <v>1</v>
      </c>
      <c r="T15" s="34" t="s">
        <v>710</v>
      </c>
    </row>
    <row r="16" spans="1:20" ht="9" x14ac:dyDescent="0.15">
      <c r="B16" s="333" t="s">
        <v>14142</v>
      </c>
      <c r="C16" s="333" t="s">
        <v>716</v>
      </c>
      <c r="D16" s="333" t="s">
        <v>521</v>
      </c>
      <c r="E16" s="29">
        <v>4</v>
      </c>
      <c r="F16" s="29">
        <v>2</v>
      </c>
      <c r="G16" s="29">
        <v>15978</v>
      </c>
      <c r="H16" s="27"/>
      <c r="M16" s="80" t="b">
        <f t="shared" si="0"/>
        <v>1</v>
      </c>
      <c r="S16" s="33">
        <v>2</v>
      </c>
      <c r="T16" s="34" t="s">
        <v>712</v>
      </c>
    </row>
    <row r="17" spans="2:20" ht="9" x14ac:dyDescent="0.15">
      <c r="B17" s="333" t="s">
        <v>14143</v>
      </c>
      <c r="C17" s="333" t="s">
        <v>710</v>
      </c>
      <c r="D17" s="333" t="s">
        <v>527</v>
      </c>
      <c r="E17" s="29">
        <v>1</v>
      </c>
      <c r="F17" s="29">
        <v>5</v>
      </c>
      <c r="G17" s="29">
        <v>16019</v>
      </c>
      <c r="H17" s="27"/>
      <c r="M17" s="80" t="b">
        <f t="shared" si="0"/>
        <v>1</v>
      </c>
      <c r="S17" s="33">
        <v>3</v>
      </c>
      <c r="T17" s="34" t="s">
        <v>714</v>
      </c>
    </row>
    <row r="18" spans="2:20" ht="9" x14ac:dyDescent="0.15">
      <c r="B18" s="333" t="s">
        <v>11186</v>
      </c>
      <c r="C18" s="333" t="s">
        <v>712</v>
      </c>
      <c r="D18" s="333" t="s">
        <v>521</v>
      </c>
      <c r="E18" s="29">
        <v>2</v>
      </c>
      <c r="F18" s="29">
        <v>2</v>
      </c>
      <c r="G18" s="29">
        <v>11468</v>
      </c>
      <c r="H18" s="27"/>
      <c r="M18" s="80" t="b">
        <f t="shared" si="0"/>
        <v>1</v>
      </c>
      <c r="S18" s="33">
        <v>4</v>
      </c>
      <c r="T18" s="34" t="s">
        <v>716</v>
      </c>
    </row>
    <row r="19" spans="2:20" ht="9" x14ac:dyDescent="0.15">
      <c r="B19" s="333">
        <v>1079</v>
      </c>
      <c r="C19" s="333" t="s">
        <v>518</v>
      </c>
      <c r="D19" s="333" t="s">
        <v>518</v>
      </c>
      <c r="E19" s="29">
        <v>0</v>
      </c>
      <c r="F19" s="29">
        <v>0</v>
      </c>
      <c r="G19" s="29">
        <v>15828</v>
      </c>
      <c r="H19" s="27"/>
      <c r="M19" s="80" t="b">
        <f t="shared" si="0"/>
        <v>1</v>
      </c>
      <c r="S19" s="33">
        <v>5</v>
      </c>
      <c r="T19" s="34" t="s">
        <v>718</v>
      </c>
    </row>
    <row r="20" spans="2:20" ht="9" x14ac:dyDescent="0.15">
      <c r="B20" s="333" t="s">
        <v>10789</v>
      </c>
      <c r="C20" s="333" t="s">
        <v>710</v>
      </c>
      <c r="D20" s="333" t="s">
        <v>521</v>
      </c>
      <c r="E20" s="29">
        <v>1</v>
      </c>
      <c r="F20" s="29">
        <v>2</v>
      </c>
      <c r="G20" s="29">
        <v>1</v>
      </c>
      <c r="H20" s="27"/>
      <c r="M20" s="80" t="b">
        <f t="shared" si="0"/>
        <v>1</v>
      </c>
      <c r="S20" s="35">
        <v>13</v>
      </c>
      <c r="T20" s="36" t="s">
        <v>720</v>
      </c>
    </row>
    <row r="21" spans="2:20" ht="9" x14ac:dyDescent="0.15">
      <c r="B21" s="334" t="s">
        <v>9002</v>
      </c>
      <c r="C21" s="333" t="s">
        <v>710</v>
      </c>
      <c r="D21" s="333" t="s">
        <v>521</v>
      </c>
      <c r="E21" s="29">
        <v>1</v>
      </c>
      <c r="F21" s="29">
        <v>2</v>
      </c>
      <c r="G21" s="29">
        <v>9555</v>
      </c>
      <c r="H21" s="27"/>
      <c r="M21" s="80" t="b">
        <f t="shared" si="0"/>
        <v>1</v>
      </c>
    </row>
    <row r="22" spans="2:20" ht="9" x14ac:dyDescent="0.15">
      <c r="B22" s="333" t="s">
        <v>9003</v>
      </c>
      <c r="C22" s="333" t="s">
        <v>710</v>
      </c>
      <c r="D22" s="333" t="s">
        <v>444</v>
      </c>
      <c r="E22" s="29">
        <v>1</v>
      </c>
      <c r="F22" s="29">
        <v>6</v>
      </c>
      <c r="G22" s="29">
        <v>9586</v>
      </c>
      <c r="H22" s="27"/>
      <c r="M22" s="80" t="b">
        <f t="shared" si="0"/>
        <v>1</v>
      </c>
    </row>
    <row r="23" spans="2:20" ht="9" x14ac:dyDescent="0.15">
      <c r="B23" s="333" t="s">
        <v>4236</v>
      </c>
      <c r="C23" s="333" t="s">
        <v>712</v>
      </c>
      <c r="D23" s="333" t="s">
        <v>523</v>
      </c>
      <c r="E23" s="29">
        <v>2</v>
      </c>
      <c r="F23" s="29">
        <v>3</v>
      </c>
      <c r="G23" s="29">
        <v>3889</v>
      </c>
      <c r="H23" s="27"/>
      <c r="M23" s="80" t="b">
        <f t="shared" si="0"/>
        <v>1</v>
      </c>
      <c r="S23" s="145" t="s">
        <v>8905</v>
      </c>
      <c r="T23" s="144" t="s">
        <v>8904</v>
      </c>
    </row>
    <row r="24" spans="2:20" ht="9" x14ac:dyDescent="0.15">
      <c r="B24" s="333" t="s">
        <v>10028</v>
      </c>
      <c r="C24" s="333" t="s">
        <v>9879</v>
      </c>
      <c r="D24" s="333" t="s">
        <v>519</v>
      </c>
      <c r="E24" s="29">
        <v>13</v>
      </c>
      <c r="F24" s="29">
        <v>1</v>
      </c>
      <c r="G24" s="29">
        <v>10922</v>
      </c>
      <c r="H24" s="27"/>
      <c r="M24" s="80" t="b">
        <f t="shared" si="0"/>
        <v>1</v>
      </c>
      <c r="S24" s="33">
        <v>0</v>
      </c>
      <c r="T24" s="34" t="s">
        <v>518</v>
      </c>
    </row>
    <row r="25" spans="2:20" ht="9" x14ac:dyDescent="0.15">
      <c r="B25" s="333" t="s">
        <v>10790</v>
      </c>
      <c r="C25" s="333" t="s">
        <v>714</v>
      </c>
      <c r="D25" s="333" t="s">
        <v>519</v>
      </c>
      <c r="E25" s="29">
        <v>3</v>
      </c>
      <c r="F25" s="29">
        <v>1</v>
      </c>
      <c r="G25" s="29">
        <v>7972</v>
      </c>
      <c r="H25" s="27"/>
      <c r="M25" s="80" t="b">
        <f t="shared" si="0"/>
        <v>1</v>
      </c>
      <c r="S25" s="33">
        <v>1</v>
      </c>
      <c r="T25" s="34" t="s">
        <v>519</v>
      </c>
    </row>
    <row r="26" spans="2:20" ht="9" x14ac:dyDescent="0.15">
      <c r="B26" s="333" t="s">
        <v>309</v>
      </c>
      <c r="C26" s="333" t="s">
        <v>710</v>
      </c>
      <c r="D26" s="333" t="s">
        <v>523</v>
      </c>
      <c r="E26" s="29">
        <v>1</v>
      </c>
      <c r="F26" s="29">
        <v>3</v>
      </c>
      <c r="G26" s="29">
        <v>8390</v>
      </c>
      <c r="H26" s="27"/>
      <c r="M26" s="80" t="b">
        <f t="shared" si="0"/>
        <v>1</v>
      </c>
      <c r="S26" s="33">
        <v>2</v>
      </c>
      <c r="T26" s="34" t="s">
        <v>521</v>
      </c>
    </row>
    <row r="27" spans="2:20" ht="9" x14ac:dyDescent="0.15">
      <c r="B27" s="333" t="s">
        <v>10029</v>
      </c>
      <c r="C27" s="333" t="s">
        <v>518</v>
      </c>
      <c r="D27" s="333" t="s">
        <v>518</v>
      </c>
      <c r="E27" s="29">
        <v>0</v>
      </c>
      <c r="F27" s="29">
        <v>0</v>
      </c>
      <c r="G27" s="29">
        <v>11042</v>
      </c>
      <c r="H27" s="27"/>
      <c r="M27" s="80" t="b">
        <f t="shared" si="0"/>
        <v>1</v>
      </c>
      <c r="S27" s="33">
        <v>3</v>
      </c>
      <c r="T27" s="34" t="s">
        <v>523</v>
      </c>
    </row>
    <row r="28" spans="2:20" ht="9" x14ac:dyDescent="0.15">
      <c r="B28" s="333" t="s">
        <v>11136</v>
      </c>
      <c r="C28" s="333" t="s">
        <v>716</v>
      </c>
      <c r="D28" s="333" t="s">
        <v>519</v>
      </c>
      <c r="E28" s="29">
        <v>4</v>
      </c>
      <c r="F28" s="29">
        <v>1</v>
      </c>
      <c r="G28" s="29">
        <v>4854</v>
      </c>
      <c r="H28" s="27"/>
      <c r="M28" s="80" t="b">
        <f t="shared" si="0"/>
        <v>1</v>
      </c>
      <c r="S28" s="33">
        <v>4</v>
      </c>
      <c r="T28" s="34" t="s">
        <v>525</v>
      </c>
    </row>
    <row r="29" spans="2:20" ht="9" x14ac:dyDescent="0.15">
      <c r="B29" s="333" t="s">
        <v>709</v>
      </c>
      <c r="C29" s="333" t="s">
        <v>710</v>
      </c>
      <c r="D29" s="333" t="s">
        <v>521</v>
      </c>
      <c r="E29" s="29">
        <v>1</v>
      </c>
      <c r="F29" s="29">
        <v>2</v>
      </c>
      <c r="G29" s="29">
        <v>2</v>
      </c>
      <c r="H29" s="27"/>
      <c r="M29" s="80" t="b">
        <f t="shared" si="0"/>
        <v>1</v>
      </c>
      <c r="S29" s="33">
        <v>5</v>
      </c>
      <c r="T29" s="34" t="s">
        <v>527</v>
      </c>
    </row>
    <row r="30" spans="2:20" ht="9" x14ac:dyDescent="0.15">
      <c r="B30" s="333" t="s">
        <v>12618</v>
      </c>
      <c r="C30" s="333" t="s">
        <v>518</v>
      </c>
      <c r="D30" s="333" t="s">
        <v>518</v>
      </c>
      <c r="E30" s="29">
        <v>0</v>
      </c>
      <c r="F30" s="29">
        <v>0</v>
      </c>
      <c r="G30" s="29">
        <v>14333</v>
      </c>
      <c r="H30" s="27"/>
      <c r="M30" s="80" t="b">
        <f t="shared" si="0"/>
        <v>1</v>
      </c>
      <c r="S30" s="35">
        <v>6</v>
      </c>
      <c r="T30" s="36" t="s">
        <v>529</v>
      </c>
    </row>
    <row r="31" spans="2:20" ht="9" x14ac:dyDescent="0.15">
      <c r="B31" s="333" t="s">
        <v>12619</v>
      </c>
      <c r="C31" s="333" t="s">
        <v>518</v>
      </c>
      <c r="D31" s="333" t="s">
        <v>518</v>
      </c>
      <c r="E31" s="29">
        <v>0</v>
      </c>
      <c r="F31" s="29">
        <v>0</v>
      </c>
      <c r="G31" s="29">
        <v>14330</v>
      </c>
      <c r="H31" s="27"/>
      <c r="M31" s="80" t="b">
        <f t="shared" si="0"/>
        <v>1</v>
      </c>
    </row>
    <row r="32" spans="2:20" ht="9" x14ac:dyDescent="0.15">
      <c r="B32" s="333" t="s">
        <v>14495</v>
      </c>
      <c r="C32" s="333" t="s">
        <v>716</v>
      </c>
      <c r="D32" s="333" t="s">
        <v>523</v>
      </c>
      <c r="E32" s="29">
        <v>4</v>
      </c>
      <c r="F32" s="29">
        <v>3</v>
      </c>
      <c r="G32" s="29">
        <v>16911</v>
      </c>
      <c r="H32" s="27"/>
      <c r="M32" s="80" t="b">
        <f t="shared" si="0"/>
        <v>1</v>
      </c>
    </row>
    <row r="33" spans="2:13" ht="9" x14ac:dyDescent="0.15">
      <c r="B33" s="333" t="s">
        <v>5645</v>
      </c>
      <c r="C33" s="333" t="s">
        <v>716</v>
      </c>
      <c r="D33" s="333" t="s">
        <v>523</v>
      </c>
      <c r="E33" s="29">
        <v>4</v>
      </c>
      <c r="F33" s="29">
        <v>3</v>
      </c>
      <c r="G33" s="29">
        <v>5664</v>
      </c>
      <c r="H33" s="27"/>
      <c r="M33" s="80" t="b">
        <f t="shared" si="0"/>
        <v>1</v>
      </c>
    </row>
    <row r="34" spans="2:13" x14ac:dyDescent="0.15">
      <c r="B34" s="333" t="s">
        <v>10030</v>
      </c>
      <c r="C34" s="333" t="s">
        <v>718</v>
      </c>
      <c r="D34" s="333" t="s">
        <v>521</v>
      </c>
      <c r="E34" s="29">
        <v>5</v>
      </c>
      <c r="F34" s="29">
        <v>2</v>
      </c>
      <c r="G34" s="29">
        <v>10910</v>
      </c>
      <c r="H34" s="27"/>
      <c r="M34" s="80" t="b">
        <f t="shared" si="0"/>
        <v>1</v>
      </c>
    </row>
    <row r="35" spans="2:13" x14ac:dyDescent="0.15">
      <c r="B35" s="333" t="s">
        <v>12620</v>
      </c>
      <c r="C35" s="333" t="s">
        <v>712</v>
      </c>
      <c r="D35" s="333" t="s">
        <v>519</v>
      </c>
      <c r="E35" s="29">
        <v>2</v>
      </c>
      <c r="F35" s="29">
        <v>1</v>
      </c>
      <c r="G35" s="29">
        <v>14288</v>
      </c>
      <c r="H35" s="27"/>
      <c r="M35" s="80" t="b">
        <f t="shared" si="0"/>
        <v>1</v>
      </c>
    </row>
    <row r="36" spans="2:13" x14ac:dyDescent="0.15">
      <c r="B36" s="333">
        <v>8906</v>
      </c>
      <c r="C36" s="333" t="s">
        <v>518</v>
      </c>
      <c r="D36" s="333" t="s">
        <v>518</v>
      </c>
      <c r="E36" s="29">
        <v>0</v>
      </c>
      <c r="F36" s="29">
        <v>0</v>
      </c>
      <c r="G36" s="29">
        <v>15829</v>
      </c>
      <c r="H36" s="27"/>
      <c r="M36" s="80" t="b">
        <f t="shared" si="0"/>
        <v>1</v>
      </c>
    </row>
    <row r="37" spans="2:13" x14ac:dyDescent="0.15">
      <c r="B37" s="333" t="s">
        <v>14496</v>
      </c>
      <c r="C37" s="333" t="s">
        <v>710</v>
      </c>
      <c r="D37" s="333" t="s">
        <v>523</v>
      </c>
      <c r="E37" s="29">
        <v>1</v>
      </c>
      <c r="F37" s="29">
        <v>3</v>
      </c>
      <c r="G37" s="29">
        <v>17620</v>
      </c>
      <c r="H37" s="27"/>
      <c r="M37" s="80" t="b">
        <f t="shared" si="0"/>
        <v>1</v>
      </c>
    </row>
    <row r="38" spans="2:13" x14ac:dyDescent="0.15">
      <c r="B38" s="333" t="s">
        <v>711</v>
      </c>
      <c r="C38" s="333" t="s">
        <v>710</v>
      </c>
      <c r="D38" s="333" t="s">
        <v>521</v>
      </c>
      <c r="E38" s="29">
        <v>1</v>
      </c>
      <c r="F38" s="29">
        <v>2</v>
      </c>
      <c r="G38" s="29">
        <v>3</v>
      </c>
      <c r="H38" s="27"/>
      <c r="M38" s="80" t="b">
        <f t="shared" si="0"/>
        <v>1</v>
      </c>
    </row>
    <row r="39" spans="2:13" x14ac:dyDescent="0.15">
      <c r="B39" s="333" t="s">
        <v>12621</v>
      </c>
      <c r="C39" s="333" t="s">
        <v>710</v>
      </c>
      <c r="D39" s="333" t="s">
        <v>521</v>
      </c>
      <c r="E39" s="29">
        <v>1</v>
      </c>
      <c r="F39" s="29">
        <v>2</v>
      </c>
      <c r="G39" s="29">
        <v>14436</v>
      </c>
      <c r="H39" s="27"/>
      <c r="M39" s="80" t="b">
        <f t="shared" si="0"/>
        <v>1</v>
      </c>
    </row>
    <row r="40" spans="2:13" x14ac:dyDescent="0.15">
      <c r="B40" s="333" t="s">
        <v>13190</v>
      </c>
      <c r="C40" s="333" t="s">
        <v>710</v>
      </c>
      <c r="D40" s="333" t="s">
        <v>518</v>
      </c>
      <c r="E40" s="29">
        <v>1</v>
      </c>
      <c r="F40" s="29">
        <v>0</v>
      </c>
      <c r="G40" s="29">
        <v>14851</v>
      </c>
      <c r="H40" s="27"/>
      <c r="M40" s="80" t="b">
        <f t="shared" si="0"/>
        <v>1</v>
      </c>
    </row>
    <row r="41" spans="2:13" x14ac:dyDescent="0.15">
      <c r="B41" s="333" t="s">
        <v>7985</v>
      </c>
      <c r="C41" s="333" t="s">
        <v>718</v>
      </c>
      <c r="D41" s="333" t="s">
        <v>523</v>
      </c>
      <c r="E41" s="29">
        <v>5</v>
      </c>
      <c r="F41" s="29">
        <v>3</v>
      </c>
      <c r="G41" s="29">
        <v>8195</v>
      </c>
      <c r="H41" s="27"/>
      <c r="M41" s="80" t="b">
        <f t="shared" si="0"/>
        <v>1</v>
      </c>
    </row>
    <row r="42" spans="2:13" x14ac:dyDescent="0.15">
      <c r="B42" s="333" t="s">
        <v>6234</v>
      </c>
      <c r="C42" s="333" t="s">
        <v>710</v>
      </c>
      <c r="D42" s="333" t="s">
        <v>521</v>
      </c>
      <c r="E42" s="29">
        <v>1</v>
      </c>
      <c r="F42" s="29">
        <v>2</v>
      </c>
      <c r="G42" s="29">
        <v>6287</v>
      </c>
      <c r="H42" s="27"/>
      <c r="M42" s="80" t="b">
        <f t="shared" si="0"/>
        <v>1</v>
      </c>
    </row>
    <row r="43" spans="2:13" x14ac:dyDescent="0.15">
      <c r="B43" s="333" t="s">
        <v>713</v>
      </c>
      <c r="C43" s="333" t="s">
        <v>718</v>
      </c>
      <c r="D43" s="333" t="s">
        <v>523</v>
      </c>
      <c r="E43" s="29">
        <v>5</v>
      </c>
      <c r="F43" s="29">
        <v>3</v>
      </c>
      <c r="G43" s="29">
        <v>4</v>
      </c>
      <c r="H43" s="27"/>
      <c r="M43" s="80" t="b">
        <f t="shared" si="0"/>
        <v>1</v>
      </c>
    </row>
    <row r="44" spans="2:13" x14ac:dyDescent="0.15">
      <c r="B44" s="333" t="s">
        <v>715</v>
      </c>
      <c r="C44" s="333" t="s">
        <v>710</v>
      </c>
      <c r="D44" s="333" t="s">
        <v>523</v>
      </c>
      <c r="E44" s="29">
        <v>1</v>
      </c>
      <c r="F44" s="29">
        <v>3</v>
      </c>
      <c r="G44" s="29">
        <v>5</v>
      </c>
      <c r="H44" s="27"/>
      <c r="M44" s="80" t="b">
        <f t="shared" si="0"/>
        <v>1</v>
      </c>
    </row>
    <row r="45" spans="2:13" x14ac:dyDescent="0.15">
      <c r="B45" s="333" t="s">
        <v>717</v>
      </c>
      <c r="C45" s="333" t="s">
        <v>710</v>
      </c>
      <c r="D45" s="333" t="s">
        <v>523</v>
      </c>
      <c r="E45" s="29">
        <v>1</v>
      </c>
      <c r="F45" s="29">
        <v>3</v>
      </c>
      <c r="G45" s="29">
        <v>6</v>
      </c>
      <c r="H45" s="27"/>
      <c r="M45" s="80" t="b">
        <f t="shared" si="0"/>
        <v>1</v>
      </c>
    </row>
    <row r="46" spans="2:13" x14ac:dyDescent="0.15">
      <c r="B46" s="333" t="s">
        <v>8522</v>
      </c>
      <c r="C46" s="333" t="s">
        <v>714</v>
      </c>
      <c r="D46" s="333" t="s">
        <v>521</v>
      </c>
      <c r="E46" s="29">
        <v>3</v>
      </c>
      <c r="F46" s="29">
        <v>2</v>
      </c>
      <c r="G46" s="29">
        <v>8851</v>
      </c>
      <c r="H46" s="27"/>
      <c r="M46" s="80" t="b">
        <f t="shared" si="0"/>
        <v>1</v>
      </c>
    </row>
    <row r="47" spans="2:13" x14ac:dyDescent="0.15">
      <c r="B47" s="333" t="s">
        <v>3741</v>
      </c>
      <c r="C47" s="333" t="s">
        <v>518</v>
      </c>
      <c r="D47" s="333" t="s">
        <v>518</v>
      </c>
      <c r="E47" s="29">
        <v>0</v>
      </c>
      <c r="F47" s="29">
        <v>0</v>
      </c>
      <c r="G47" s="29">
        <v>3498</v>
      </c>
      <c r="H47" s="27"/>
      <c r="M47" s="80" t="b">
        <f t="shared" si="0"/>
        <v>1</v>
      </c>
    </row>
    <row r="48" spans="2:13" x14ac:dyDescent="0.15">
      <c r="B48" s="333" t="s">
        <v>6844</v>
      </c>
      <c r="C48" s="333" t="s">
        <v>718</v>
      </c>
      <c r="D48" s="333" t="s">
        <v>523</v>
      </c>
      <c r="E48" s="29">
        <v>5</v>
      </c>
      <c r="F48" s="29">
        <v>3</v>
      </c>
      <c r="G48" s="29">
        <v>6866</v>
      </c>
      <c r="H48" s="27"/>
      <c r="M48" s="80" t="b">
        <f t="shared" si="0"/>
        <v>1</v>
      </c>
    </row>
    <row r="49" spans="2:13" x14ac:dyDescent="0.15">
      <c r="B49" s="333" t="s">
        <v>7359</v>
      </c>
      <c r="C49" s="333" t="s">
        <v>718</v>
      </c>
      <c r="D49" s="333" t="s">
        <v>523</v>
      </c>
      <c r="E49" s="29">
        <v>5</v>
      </c>
      <c r="F49" s="29">
        <v>3</v>
      </c>
      <c r="G49" s="29">
        <v>7619</v>
      </c>
      <c r="H49" s="27"/>
      <c r="M49" s="80" t="b">
        <f t="shared" si="0"/>
        <v>1</v>
      </c>
    </row>
    <row r="50" spans="2:13" x14ac:dyDescent="0.15">
      <c r="B50" s="333" t="s">
        <v>14497</v>
      </c>
      <c r="C50" s="333" t="s">
        <v>710</v>
      </c>
      <c r="D50" s="333" t="s">
        <v>523</v>
      </c>
      <c r="E50" s="29">
        <v>1</v>
      </c>
      <c r="F50" s="29">
        <v>3</v>
      </c>
      <c r="G50" s="29">
        <v>17601</v>
      </c>
      <c r="H50" s="27"/>
      <c r="M50" s="80" t="b">
        <f t="shared" si="0"/>
        <v>1</v>
      </c>
    </row>
    <row r="51" spans="2:13" x14ac:dyDescent="0.15">
      <c r="B51" s="333" t="s">
        <v>3917</v>
      </c>
      <c r="C51" s="333" t="s">
        <v>712</v>
      </c>
      <c r="D51" s="333" t="s">
        <v>523</v>
      </c>
      <c r="E51" s="29">
        <v>2</v>
      </c>
      <c r="F51" s="29">
        <v>3</v>
      </c>
      <c r="G51" s="29">
        <v>3682</v>
      </c>
      <c r="H51" s="27"/>
      <c r="M51" s="80" t="b">
        <f t="shared" si="0"/>
        <v>1</v>
      </c>
    </row>
    <row r="52" spans="2:13" x14ac:dyDescent="0.15">
      <c r="B52" s="333" t="s">
        <v>310</v>
      </c>
      <c r="C52" s="333" t="s">
        <v>718</v>
      </c>
      <c r="D52" s="333" t="s">
        <v>444</v>
      </c>
      <c r="E52" s="29">
        <v>5</v>
      </c>
      <c r="F52" s="29">
        <v>6</v>
      </c>
      <c r="G52" s="29">
        <v>8391</v>
      </c>
      <c r="H52" s="27"/>
      <c r="M52" s="80" t="b">
        <f t="shared" si="0"/>
        <v>1</v>
      </c>
    </row>
    <row r="53" spans="2:13" x14ac:dyDescent="0.15">
      <c r="B53" s="333" t="s">
        <v>719</v>
      </c>
      <c r="C53" s="333" t="s">
        <v>712</v>
      </c>
      <c r="D53" s="333" t="s">
        <v>523</v>
      </c>
      <c r="E53" s="29">
        <v>2</v>
      </c>
      <c r="F53" s="29">
        <v>3</v>
      </c>
      <c r="G53" s="29">
        <v>7</v>
      </c>
      <c r="H53" s="27"/>
      <c r="M53" s="80" t="b">
        <f t="shared" si="0"/>
        <v>1</v>
      </c>
    </row>
    <row r="54" spans="2:13" x14ac:dyDescent="0.15">
      <c r="B54" s="333" t="s">
        <v>721</v>
      </c>
      <c r="C54" s="333" t="s">
        <v>716</v>
      </c>
      <c r="D54" s="333" t="s">
        <v>523</v>
      </c>
      <c r="E54" s="29">
        <v>4</v>
      </c>
      <c r="F54" s="29">
        <v>3</v>
      </c>
      <c r="G54" s="29">
        <v>8</v>
      </c>
      <c r="H54" s="27"/>
      <c r="M54" s="80" t="b">
        <f t="shared" si="0"/>
        <v>1</v>
      </c>
    </row>
    <row r="55" spans="2:13" x14ac:dyDescent="0.15">
      <c r="B55" s="333" t="s">
        <v>11187</v>
      </c>
      <c r="C55" s="333" t="s">
        <v>710</v>
      </c>
      <c r="D55" s="333" t="s">
        <v>519</v>
      </c>
      <c r="E55" s="29">
        <v>1</v>
      </c>
      <c r="F55" s="29">
        <v>1</v>
      </c>
      <c r="G55" s="29">
        <v>11426</v>
      </c>
      <c r="H55" s="27"/>
      <c r="M55" s="80" t="b">
        <f t="shared" si="0"/>
        <v>1</v>
      </c>
    </row>
    <row r="56" spans="2:13" x14ac:dyDescent="0.15">
      <c r="B56" s="333" t="s">
        <v>13191</v>
      </c>
      <c r="C56" s="333" t="s">
        <v>710</v>
      </c>
      <c r="D56" s="333" t="s">
        <v>519</v>
      </c>
      <c r="E56" s="29">
        <v>1</v>
      </c>
      <c r="F56" s="29">
        <v>1</v>
      </c>
      <c r="G56" s="29">
        <v>14990</v>
      </c>
      <c r="H56" s="27"/>
      <c r="M56" s="80" t="b">
        <f t="shared" si="0"/>
        <v>1</v>
      </c>
    </row>
    <row r="57" spans="2:13" x14ac:dyDescent="0.15">
      <c r="B57" s="333" t="s">
        <v>722</v>
      </c>
      <c r="C57" s="333" t="s">
        <v>710</v>
      </c>
      <c r="D57" s="333" t="s">
        <v>523</v>
      </c>
      <c r="E57" s="29">
        <v>1</v>
      </c>
      <c r="F57" s="29">
        <v>3</v>
      </c>
      <c r="G57" s="29">
        <v>9</v>
      </c>
      <c r="H57" s="27"/>
      <c r="M57" s="80" t="b">
        <f t="shared" si="0"/>
        <v>1</v>
      </c>
    </row>
    <row r="58" spans="2:13" x14ac:dyDescent="0.15">
      <c r="B58" s="333" t="s">
        <v>7049</v>
      </c>
      <c r="C58" s="333" t="s">
        <v>710</v>
      </c>
      <c r="D58" s="333" t="s">
        <v>523</v>
      </c>
      <c r="E58" s="29">
        <v>1</v>
      </c>
      <c r="F58" s="29">
        <v>3</v>
      </c>
      <c r="G58" s="29">
        <v>7188</v>
      </c>
      <c r="H58" s="27"/>
      <c r="M58" s="80" t="b">
        <f t="shared" si="0"/>
        <v>1</v>
      </c>
    </row>
    <row r="59" spans="2:13" x14ac:dyDescent="0.15">
      <c r="B59" s="333" t="s">
        <v>5648</v>
      </c>
      <c r="C59" s="333" t="s">
        <v>710</v>
      </c>
      <c r="D59" s="333" t="s">
        <v>525</v>
      </c>
      <c r="E59" s="29">
        <v>1</v>
      </c>
      <c r="F59" s="29">
        <v>4</v>
      </c>
      <c r="G59" s="29">
        <v>5667</v>
      </c>
      <c r="H59" s="27"/>
      <c r="M59" s="80" t="b">
        <f t="shared" si="0"/>
        <v>1</v>
      </c>
    </row>
    <row r="60" spans="2:13" x14ac:dyDescent="0.15">
      <c r="B60" s="333" t="s">
        <v>12622</v>
      </c>
      <c r="C60" s="333" t="s">
        <v>714</v>
      </c>
      <c r="D60" s="333" t="s">
        <v>525</v>
      </c>
      <c r="E60" s="29">
        <v>3</v>
      </c>
      <c r="F60" s="29">
        <v>4</v>
      </c>
      <c r="G60" s="29">
        <v>14368</v>
      </c>
      <c r="H60" s="27"/>
      <c r="M60" s="80" t="b">
        <f t="shared" si="0"/>
        <v>1</v>
      </c>
    </row>
    <row r="61" spans="2:13" x14ac:dyDescent="0.15">
      <c r="B61" s="333" t="s">
        <v>14498</v>
      </c>
      <c r="C61" s="333" t="s">
        <v>714</v>
      </c>
      <c r="D61" s="333" t="s">
        <v>523</v>
      </c>
      <c r="E61" s="29">
        <v>3</v>
      </c>
      <c r="F61" s="29">
        <v>3</v>
      </c>
      <c r="G61" s="29">
        <v>16995</v>
      </c>
      <c r="H61" s="27"/>
      <c r="M61" s="80" t="b">
        <f t="shared" si="0"/>
        <v>1</v>
      </c>
    </row>
    <row r="62" spans="2:13" x14ac:dyDescent="0.15">
      <c r="B62" s="333" t="s">
        <v>723</v>
      </c>
      <c r="C62" s="333" t="s">
        <v>716</v>
      </c>
      <c r="D62" s="333" t="s">
        <v>519</v>
      </c>
      <c r="E62" s="29">
        <v>4</v>
      </c>
      <c r="F62" s="29">
        <v>1</v>
      </c>
      <c r="G62" s="29">
        <v>11</v>
      </c>
      <c r="H62" s="27"/>
      <c r="M62" s="80" t="b">
        <f t="shared" si="0"/>
        <v>1</v>
      </c>
    </row>
    <row r="63" spans="2:13" x14ac:dyDescent="0.15">
      <c r="B63" s="333" t="s">
        <v>13192</v>
      </c>
      <c r="C63" s="333" t="s">
        <v>710</v>
      </c>
      <c r="D63" s="333" t="s">
        <v>444</v>
      </c>
      <c r="E63" s="29">
        <v>1</v>
      </c>
      <c r="F63" s="29">
        <v>6</v>
      </c>
      <c r="G63" s="29">
        <v>15523</v>
      </c>
      <c r="H63" s="27"/>
      <c r="M63" s="80" t="b">
        <f t="shared" si="0"/>
        <v>1</v>
      </c>
    </row>
    <row r="64" spans="2:13" x14ac:dyDescent="0.15">
      <c r="B64" s="333" t="s">
        <v>7360</v>
      </c>
      <c r="C64" s="333" t="s">
        <v>718</v>
      </c>
      <c r="D64" s="333" t="s">
        <v>525</v>
      </c>
      <c r="E64" s="29">
        <v>5</v>
      </c>
      <c r="F64" s="29">
        <v>4</v>
      </c>
      <c r="G64" s="29">
        <v>7620</v>
      </c>
      <c r="H64" s="27"/>
      <c r="M64" s="80" t="b">
        <f t="shared" si="0"/>
        <v>1</v>
      </c>
    </row>
    <row r="65" spans="2:13" x14ac:dyDescent="0.15">
      <c r="B65" s="333" t="s">
        <v>10031</v>
      </c>
      <c r="C65" s="333" t="s">
        <v>718</v>
      </c>
      <c r="D65" s="333" t="s">
        <v>523</v>
      </c>
      <c r="E65" s="29">
        <v>5</v>
      </c>
      <c r="F65" s="29">
        <v>3</v>
      </c>
      <c r="G65" s="29">
        <v>10626</v>
      </c>
      <c r="H65" s="27"/>
      <c r="M65" s="80" t="b">
        <f t="shared" si="0"/>
        <v>1</v>
      </c>
    </row>
    <row r="66" spans="2:13" x14ac:dyDescent="0.15">
      <c r="B66" s="333" t="s">
        <v>5556</v>
      </c>
      <c r="C66" s="333" t="s">
        <v>710</v>
      </c>
      <c r="D66" s="333" t="s">
        <v>519</v>
      </c>
      <c r="E66" s="29">
        <v>1</v>
      </c>
      <c r="F66" s="29">
        <v>1</v>
      </c>
      <c r="G66" s="29">
        <v>5474</v>
      </c>
      <c r="H66" s="27"/>
      <c r="M66" s="80" t="b">
        <f t="shared" si="0"/>
        <v>1</v>
      </c>
    </row>
    <row r="67" spans="2:13" x14ac:dyDescent="0.15">
      <c r="B67" s="333" t="s">
        <v>14499</v>
      </c>
      <c r="C67" s="333" t="s">
        <v>710</v>
      </c>
      <c r="D67" s="333" t="s">
        <v>519</v>
      </c>
      <c r="E67" s="29">
        <v>1</v>
      </c>
      <c r="F67" s="29">
        <v>1</v>
      </c>
      <c r="G67" s="29">
        <v>17347</v>
      </c>
      <c r="H67" s="27"/>
      <c r="M67" s="80" t="b">
        <f t="shared" si="0"/>
        <v>1</v>
      </c>
    </row>
    <row r="68" spans="2:13" x14ac:dyDescent="0.15">
      <c r="B68" s="333" t="s">
        <v>5485</v>
      </c>
      <c r="C68" s="333" t="s">
        <v>712</v>
      </c>
      <c r="D68" s="333" t="s">
        <v>519</v>
      </c>
      <c r="E68" s="29">
        <v>2</v>
      </c>
      <c r="F68" s="29">
        <v>1</v>
      </c>
      <c r="G68" s="29">
        <v>5500</v>
      </c>
      <c r="H68" s="27"/>
      <c r="M68" s="80" t="b">
        <f t="shared" si="0"/>
        <v>1</v>
      </c>
    </row>
    <row r="69" spans="2:13" x14ac:dyDescent="0.15">
      <c r="B69" s="333" t="s">
        <v>11408</v>
      </c>
      <c r="C69" s="333" t="s">
        <v>712</v>
      </c>
      <c r="D69" s="333" t="s">
        <v>523</v>
      </c>
      <c r="E69" s="29">
        <v>2</v>
      </c>
      <c r="F69" s="29">
        <v>3</v>
      </c>
      <c r="G69" s="29">
        <v>12925</v>
      </c>
      <c r="H69" s="27"/>
      <c r="M69" s="80" t="b">
        <f t="shared" si="0"/>
        <v>1</v>
      </c>
    </row>
    <row r="70" spans="2:13" x14ac:dyDescent="0.15">
      <c r="B70" s="333" t="s">
        <v>4743</v>
      </c>
      <c r="C70" s="333" t="s">
        <v>716</v>
      </c>
      <c r="D70" s="333" t="s">
        <v>519</v>
      </c>
      <c r="E70" s="29">
        <v>4</v>
      </c>
      <c r="F70" s="29">
        <v>1</v>
      </c>
      <c r="G70" s="29">
        <v>4532</v>
      </c>
      <c r="H70" s="27"/>
      <c r="M70" s="80" t="b">
        <f t="shared" si="0"/>
        <v>1</v>
      </c>
    </row>
    <row r="71" spans="2:13" x14ac:dyDescent="0.15">
      <c r="B71" s="333" t="s">
        <v>7513</v>
      </c>
      <c r="C71" s="333" t="s">
        <v>712</v>
      </c>
      <c r="D71" s="333" t="s">
        <v>444</v>
      </c>
      <c r="E71" s="29">
        <v>2</v>
      </c>
      <c r="F71" s="29">
        <v>6</v>
      </c>
      <c r="G71" s="29">
        <v>7672</v>
      </c>
      <c r="H71" s="27"/>
      <c r="M71" s="80" t="b">
        <f t="shared" si="0"/>
        <v>1</v>
      </c>
    </row>
    <row r="72" spans="2:13" x14ac:dyDescent="0.15">
      <c r="B72" s="333" t="s">
        <v>11188</v>
      </c>
      <c r="C72" s="333" t="s">
        <v>714</v>
      </c>
      <c r="D72" s="333" t="s">
        <v>523</v>
      </c>
      <c r="E72" s="29">
        <v>3</v>
      </c>
      <c r="F72" s="29">
        <v>3</v>
      </c>
      <c r="G72" s="29">
        <v>11162</v>
      </c>
      <c r="H72" s="27"/>
      <c r="M72" s="80" t="b">
        <f t="shared" si="0"/>
        <v>1</v>
      </c>
    </row>
    <row r="73" spans="2:13" x14ac:dyDescent="0.15">
      <c r="B73" s="333" t="s">
        <v>12623</v>
      </c>
      <c r="C73" s="333" t="s">
        <v>714</v>
      </c>
      <c r="D73" s="333" t="s">
        <v>523</v>
      </c>
      <c r="E73" s="29">
        <v>3</v>
      </c>
      <c r="F73" s="29">
        <v>3</v>
      </c>
      <c r="G73" s="29">
        <v>13906</v>
      </c>
      <c r="H73" s="27"/>
      <c r="M73" s="80" t="b">
        <f t="shared" si="0"/>
        <v>1</v>
      </c>
    </row>
    <row r="74" spans="2:13" x14ac:dyDescent="0.15">
      <c r="B74" s="333" t="s">
        <v>11409</v>
      </c>
      <c r="C74" s="333" t="s">
        <v>710</v>
      </c>
      <c r="D74" s="333" t="s">
        <v>523</v>
      </c>
      <c r="E74" s="29">
        <v>1</v>
      </c>
      <c r="F74" s="29">
        <v>3</v>
      </c>
      <c r="G74" s="29">
        <v>13002</v>
      </c>
      <c r="H74" s="27"/>
      <c r="M74" s="80" t="b">
        <f t="shared" si="0"/>
        <v>1</v>
      </c>
    </row>
    <row r="75" spans="2:13" x14ac:dyDescent="0.15">
      <c r="B75" s="333" t="s">
        <v>7467</v>
      </c>
      <c r="C75" s="333" t="s">
        <v>710</v>
      </c>
      <c r="D75" s="333" t="s">
        <v>525</v>
      </c>
      <c r="E75" s="29">
        <v>1</v>
      </c>
      <c r="F75" s="29">
        <v>4</v>
      </c>
      <c r="G75" s="29">
        <v>7621</v>
      </c>
      <c r="H75" s="27"/>
      <c r="M75" s="80" t="b">
        <f t="shared" si="0"/>
        <v>1</v>
      </c>
    </row>
    <row r="76" spans="2:13" x14ac:dyDescent="0.15">
      <c r="B76" s="333" t="s">
        <v>9004</v>
      </c>
      <c r="C76" s="333" t="s">
        <v>710</v>
      </c>
      <c r="D76" s="333" t="s">
        <v>521</v>
      </c>
      <c r="E76" s="29">
        <v>1</v>
      </c>
      <c r="F76" s="29">
        <v>2</v>
      </c>
      <c r="G76" s="29">
        <v>9526</v>
      </c>
      <c r="H76" s="27"/>
      <c r="M76" s="80" t="b">
        <f t="shared" si="0"/>
        <v>1</v>
      </c>
    </row>
    <row r="77" spans="2:13" x14ac:dyDescent="0.15">
      <c r="B77" s="333" t="s">
        <v>11410</v>
      </c>
      <c r="C77" s="333" t="s">
        <v>710</v>
      </c>
      <c r="D77" s="333" t="s">
        <v>523</v>
      </c>
      <c r="E77" s="29">
        <v>1</v>
      </c>
      <c r="F77" s="29">
        <v>3</v>
      </c>
      <c r="G77" s="29">
        <v>12656</v>
      </c>
      <c r="H77" s="27"/>
      <c r="M77" s="80" t="b">
        <f t="shared" si="0"/>
        <v>1</v>
      </c>
    </row>
    <row r="78" spans="2:13" x14ac:dyDescent="0.15">
      <c r="B78" s="333" t="s">
        <v>311</v>
      </c>
      <c r="C78" s="333" t="s">
        <v>710</v>
      </c>
      <c r="D78" s="333" t="s">
        <v>523</v>
      </c>
      <c r="E78" s="29">
        <v>1</v>
      </c>
      <c r="F78" s="29">
        <v>3</v>
      </c>
      <c r="G78" s="29">
        <v>8392</v>
      </c>
      <c r="H78" s="27"/>
      <c r="M78" s="80" t="b">
        <f t="shared" ref="M78:M141" si="1">AND(  NOT(ISERROR(FIND(UPPER($B$7),UPPER($B78),1))),  OR($D$7="",NOT(ISERROR(FIND(UPPER($D$7),UPPER($B78),1)))),    OR($D$8="",(ISERROR(FIND(UPPER($D$8),UPPER($B78),1))))           )</f>
        <v>1</v>
      </c>
    </row>
    <row r="79" spans="2:13" x14ac:dyDescent="0.15">
      <c r="B79" s="333" t="s">
        <v>3742</v>
      </c>
      <c r="C79" s="333" t="s">
        <v>712</v>
      </c>
      <c r="D79" s="333" t="s">
        <v>525</v>
      </c>
      <c r="E79" s="29">
        <v>2</v>
      </c>
      <c r="F79" s="29">
        <v>4</v>
      </c>
      <c r="G79" s="29">
        <v>3500</v>
      </c>
      <c r="H79" s="27"/>
      <c r="M79" s="80" t="b">
        <f t="shared" si="1"/>
        <v>1</v>
      </c>
    </row>
    <row r="80" spans="2:13" x14ac:dyDescent="0.15">
      <c r="B80" s="333" t="s">
        <v>11189</v>
      </c>
      <c r="C80" s="333" t="s">
        <v>710</v>
      </c>
      <c r="D80" s="333" t="s">
        <v>523</v>
      </c>
      <c r="E80" s="29">
        <v>1</v>
      </c>
      <c r="F80" s="29">
        <v>3</v>
      </c>
      <c r="G80" s="29">
        <v>11173</v>
      </c>
      <c r="H80" s="27"/>
      <c r="M80" s="80" t="b">
        <f t="shared" si="1"/>
        <v>1</v>
      </c>
    </row>
    <row r="81" spans="2:13" x14ac:dyDescent="0.15">
      <c r="B81" s="333" t="s">
        <v>12624</v>
      </c>
      <c r="C81" s="333" t="s">
        <v>710</v>
      </c>
      <c r="D81" s="333" t="s">
        <v>521</v>
      </c>
      <c r="E81" s="29">
        <v>1</v>
      </c>
      <c r="F81" s="29">
        <v>2</v>
      </c>
      <c r="G81" s="29">
        <v>14072</v>
      </c>
      <c r="H81" s="27"/>
      <c r="M81" s="80" t="b">
        <f t="shared" si="1"/>
        <v>1</v>
      </c>
    </row>
    <row r="82" spans="2:13" x14ac:dyDescent="0.15">
      <c r="B82" s="333" t="s">
        <v>14144</v>
      </c>
      <c r="C82" s="333" t="s">
        <v>714</v>
      </c>
      <c r="D82" s="333" t="s">
        <v>525</v>
      </c>
      <c r="E82" s="29">
        <v>3</v>
      </c>
      <c r="F82" s="29">
        <v>4</v>
      </c>
      <c r="G82" s="29">
        <v>16134</v>
      </c>
      <c r="H82" s="27"/>
      <c r="M82" s="80" t="b">
        <f t="shared" si="1"/>
        <v>1</v>
      </c>
    </row>
    <row r="83" spans="2:13" x14ac:dyDescent="0.15">
      <c r="B83" s="333" t="s">
        <v>5871</v>
      </c>
      <c r="C83" s="333" t="s">
        <v>712</v>
      </c>
      <c r="D83" s="333" t="s">
        <v>519</v>
      </c>
      <c r="E83" s="29">
        <v>2</v>
      </c>
      <c r="F83" s="29">
        <v>1</v>
      </c>
      <c r="G83" s="29">
        <v>5795</v>
      </c>
      <c r="H83" s="27"/>
      <c r="M83" s="80" t="b">
        <f t="shared" si="1"/>
        <v>1</v>
      </c>
    </row>
    <row r="84" spans="2:13" x14ac:dyDescent="0.15">
      <c r="B84" s="333" t="s">
        <v>14500</v>
      </c>
      <c r="C84" s="333" t="s">
        <v>712</v>
      </c>
      <c r="D84" s="333" t="s">
        <v>444</v>
      </c>
      <c r="E84" s="29">
        <v>2</v>
      </c>
      <c r="F84" s="29">
        <v>6</v>
      </c>
      <c r="G84" s="29">
        <v>17348</v>
      </c>
      <c r="H84" s="27"/>
      <c r="M84" s="80" t="b">
        <f t="shared" si="1"/>
        <v>1</v>
      </c>
    </row>
    <row r="85" spans="2:13" x14ac:dyDescent="0.15">
      <c r="B85" s="333" t="s">
        <v>13193</v>
      </c>
      <c r="C85" s="333" t="s">
        <v>716</v>
      </c>
      <c r="D85" s="333" t="s">
        <v>521</v>
      </c>
      <c r="E85" s="29">
        <v>4</v>
      </c>
      <c r="F85" s="29">
        <v>2</v>
      </c>
      <c r="G85" s="29">
        <v>15292</v>
      </c>
      <c r="H85" s="27"/>
      <c r="M85" s="80" t="b">
        <f t="shared" si="1"/>
        <v>1</v>
      </c>
    </row>
    <row r="86" spans="2:13" x14ac:dyDescent="0.15">
      <c r="B86" s="333" t="s">
        <v>604</v>
      </c>
      <c r="C86" s="333" t="s">
        <v>716</v>
      </c>
      <c r="D86" s="333" t="s">
        <v>521</v>
      </c>
      <c r="E86" s="29">
        <v>4</v>
      </c>
      <c r="F86" s="29">
        <v>2</v>
      </c>
      <c r="G86" s="29">
        <v>12</v>
      </c>
      <c r="H86" s="27"/>
      <c r="M86" s="80" t="b">
        <f t="shared" si="1"/>
        <v>1</v>
      </c>
    </row>
    <row r="87" spans="2:13" x14ac:dyDescent="0.15">
      <c r="B87" s="333" t="s">
        <v>10791</v>
      </c>
      <c r="C87" s="333" t="s">
        <v>710</v>
      </c>
      <c r="D87" s="333" t="s">
        <v>521</v>
      </c>
      <c r="E87" s="29">
        <v>1</v>
      </c>
      <c r="F87" s="29">
        <v>2</v>
      </c>
      <c r="G87" s="29">
        <v>13</v>
      </c>
      <c r="H87" s="27"/>
      <c r="M87" s="80" t="b">
        <f t="shared" si="1"/>
        <v>1</v>
      </c>
    </row>
    <row r="88" spans="2:13" x14ac:dyDescent="0.15">
      <c r="B88" s="333" t="s">
        <v>520</v>
      </c>
      <c r="C88" s="333" t="s">
        <v>718</v>
      </c>
      <c r="D88" s="333" t="s">
        <v>523</v>
      </c>
      <c r="E88" s="29">
        <v>5</v>
      </c>
      <c r="F88" s="29">
        <v>3</v>
      </c>
      <c r="G88" s="29">
        <v>14</v>
      </c>
      <c r="H88" s="27"/>
      <c r="M88" s="80" t="b">
        <f t="shared" si="1"/>
        <v>1</v>
      </c>
    </row>
    <row r="89" spans="2:13" x14ac:dyDescent="0.15">
      <c r="B89" s="333" t="s">
        <v>82</v>
      </c>
      <c r="C89" s="333" t="s">
        <v>712</v>
      </c>
      <c r="D89" s="333" t="s">
        <v>523</v>
      </c>
      <c r="E89" s="29">
        <v>2</v>
      </c>
      <c r="F89" s="29">
        <v>3</v>
      </c>
      <c r="G89" s="29">
        <v>8715</v>
      </c>
      <c r="H89" s="27"/>
      <c r="M89" s="80" t="b">
        <f t="shared" si="1"/>
        <v>1</v>
      </c>
    </row>
    <row r="90" spans="2:13" x14ac:dyDescent="0.15">
      <c r="B90" s="333" t="s">
        <v>7759</v>
      </c>
      <c r="C90" s="333" t="s">
        <v>714</v>
      </c>
      <c r="D90" s="333" t="s">
        <v>523</v>
      </c>
      <c r="E90" s="29">
        <v>3</v>
      </c>
      <c r="F90" s="29">
        <v>3</v>
      </c>
      <c r="G90" s="29">
        <v>7938</v>
      </c>
      <c r="H90" s="27"/>
      <c r="M90" s="80" t="b">
        <f t="shared" si="1"/>
        <v>1</v>
      </c>
    </row>
    <row r="91" spans="2:13" x14ac:dyDescent="0.15">
      <c r="B91" s="333" t="s">
        <v>14501</v>
      </c>
      <c r="C91" s="333" t="s">
        <v>710</v>
      </c>
      <c r="D91" s="333" t="s">
        <v>444</v>
      </c>
      <c r="E91" s="29">
        <v>1</v>
      </c>
      <c r="F91" s="29">
        <v>6</v>
      </c>
      <c r="G91" s="29">
        <v>16569</v>
      </c>
      <c r="H91" s="27"/>
      <c r="M91" s="80" t="b">
        <f t="shared" si="1"/>
        <v>1</v>
      </c>
    </row>
    <row r="92" spans="2:13" x14ac:dyDescent="0.15">
      <c r="B92" s="333" t="s">
        <v>3586</v>
      </c>
      <c r="C92" s="333" t="s">
        <v>714</v>
      </c>
      <c r="D92" s="333" t="s">
        <v>519</v>
      </c>
      <c r="E92" s="29">
        <v>3</v>
      </c>
      <c r="F92" s="29">
        <v>1</v>
      </c>
      <c r="G92" s="29">
        <v>3335</v>
      </c>
      <c r="H92" s="27"/>
      <c r="M92" s="80" t="b">
        <f t="shared" si="1"/>
        <v>1</v>
      </c>
    </row>
    <row r="93" spans="2:13" x14ac:dyDescent="0.15">
      <c r="B93" s="333" t="s">
        <v>11411</v>
      </c>
      <c r="C93" s="333" t="s">
        <v>710</v>
      </c>
      <c r="D93" s="333" t="s">
        <v>521</v>
      </c>
      <c r="E93" s="29">
        <v>1</v>
      </c>
      <c r="F93" s="29">
        <v>2</v>
      </c>
      <c r="G93" s="29">
        <v>13417</v>
      </c>
      <c r="H93" s="27"/>
      <c r="M93" s="80" t="b">
        <f t="shared" si="1"/>
        <v>1</v>
      </c>
    </row>
    <row r="94" spans="2:13" x14ac:dyDescent="0.15">
      <c r="B94" s="333" t="s">
        <v>522</v>
      </c>
      <c r="C94" s="333" t="s">
        <v>710</v>
      </c>
      <c r="D94" s="333" t="s">
        <v>523</v>
      </c>
      <c r="E94" s="29">
        <v>1</v>
      </c>
      <c r="F94" s="29">
        <v>3</v>
      </c>
      <c r="G94" s="29">
        <v>15</v>
      </c>
      <c r="H94" s="27"/>
      <c r="M94" s="80" t="b">
        <f t="shared" si="1"/>
        <v>1</v>
      </c>
    </row>
    <row r="95" spans="2:13" x14ac:dyDescent="0.15">
      <c r="B95" s="333" t="s">
        <v>4404</v>
      </c>
      <c r="C95" s="333" t="s">
        <v>716</v>
      </c>
      <c r="D95" s="333" t="s">
        <v>523</v>
      </c>
      <c r="E95" s="29">
        <v>4</v>
      </c>
      <c r="F95" s="29">
        <v>3</v>
      </c>
      <c r="G95" s="29">
        <v>4113</v>
      </c>
      <c r="H95" s="27"/>
      <c r="M95" s="80" t="b">
        <f t="shared" si="1"/>
        <v>1</v>
      </c>
    </row>
    <row r="96" spans="2:13" x14ac:dyDescent="0.15">
      <c r="B96" s="333" t="s">
        <v>11190</v>
      </c>
      <c r="C96" s="333" t="s">
        <v>718</v>
      </c>
      <c r="D96" s="333" t="s">
        <v>523</v>
      </c>
      <c r="E96" s="29">
        <v>5</v>
      </c>
      <c r="F96" s="29">
        <v>3</v>
      </c>
      <c r="G96" s="29">
        <v>11225</v>
      </c>
      <c r="H96" s="27"/>
      <c r="M96" s="80" t="b">
        <f t="shared" si="1"/>
        <v>1</v>
      </c>
    </row>
    <row r="97" spans="2:13" x14ac:dyDescent="0.15">
      <c r="B97" s="333" t="s">
        <v>9005</v>
      </c>
      <c r="C97" s="333" t="s">
        <v>518</v>
      </c>
      <c r="D97" s="333" t="s">
        <v>518</v>
      </c>
      <c r="E97" s="29">
        <v>0</v>
      </c>
      <c r="F97" s="29">
        <v>0</v>
      </c>
      <c r="G97" s="29">
        <v>9682</v>
      </c>
      <c r="H97" s="27"/>
      <c r="M97" s="80" t="b">
        <f t="shared" si="1"/>
        <v>1</v>
      </c>
    </row>
    <row r="98" spans="2:13" x14ac:dyDescent="0.15">
      <c r="B98" s="333" t="s">
        <v>9006</v>
      </c>
      <c r="C98" s="333" t="s">
        <v>710</v>
      </c>
      <c r="D98" s="333" t="s">
        <v>523</v>
      </c>
      <c r="E98" s="29">
        <v>1</v>
      </c>
      <c r="F98" s="29">
        <v>3</v>
      </c>
      <c r="G98" s="29">
        <v>9335</v>
      </c>
      <c r="H98" s="27"/>
      <c r="M98" s="80" t="b">
        <f t="shared" si="1"/>
        <v>1</v>
      </c>
    </row>
    <row r="99" spans="2:13" x14ac:dyDescent="0.15">
      <c r="B99" s="333" t="s">
        <v>6589</v>
      </c>
      <c r="C99" s="333" t="s">
        <v>714</v>
      </c>
      <c r="D99" s="333" t="s">
        <v>521</v>
      </c>
      <c r="E99" s="29">
        <v>3</v>
      </c>
      <c r="F99" s="29">
        <v>2</v>
      </c>
      <c r="G99" s="29">
        <v>6699</v>
      </c>
      <c r="H99" s="27"/>
      <c r="M99" s="80" t="b">
        <f t="shared" si="1"/>
        <v>1</v>
      </c>
    </row>
    <row r="100" spans="2:13" x14ac:dyDescent="0.15">
      <c r="B100" s="333" t="s">
        <v>7965</v>
      </c>
      <c r="C100" s="333" t="s">
        <v>718</v>
      </c>
      <c r="D100" s="333" t="s">
        <v>523</v>
      </c>
      <c r="E100" s="29">
        <v>5</v>
      </c>
      <c r="F100" s="29">
        <v>3</v>
      </c>
      <c r="G100" s="29">
        <v>8175</v>
      </c>
      <c r="H100" s="27"/>
      <c r="M100" s="80" t="b">
        <f t="shared" si="1"/>
        <v>1</v>
      </c>
    </row>
    <row r="101" spans="2:13" x14ac:dyDescent="0.15">
      <c r="B101" s="333" t="s">
        <v>4635</v>
      </c>
      <c r="C101" s="333" t="s">
        <v>9879</v>
      </c>
      <c r="D101" s="333" t="s">
        <v>519</v>
      </c>
      <c r="E101" s="29">
        <v>13</v>
      </c>
      <c r="F101" s="29">
        <v>1</v>
      </c>
      <c r="G101" s="29">
        <v>4449</v>
      </c>
      <c r="H101" s="27"/>
      <c r="M101" s="80" t="b">
        <f t="shared" si="1"/>
        <v>1</v>
      </c>
    </row>
    <row r="102" spans="2:13" x14ac:dyDescent="0.15">
      <c r="B102" s="333" t="s">
        <v>8069</v>
      </c>
      <c r="C102" s="333" t="s">
        <v>718</v>
      </c>
      <c r="D102" s="333" t="s">
        <v>523</v>
      </c>
      <c r="E102" s="29">
        <v>5</v>
      </c>
      <c r="F102" s="29">
        <v>3</v>
      </c>
      <c r="G102" s="29">
        <v>8153</v>
      </c>
      <c r="H102" s="27"/>
      <c r="M102" s="80" t="b">
        <f t="shared" si="1"/>
        <v>1</v>
      </c>
    </row>
    <row r="103" spans="2:13" x14ac:dyDescent="0.15">
      <c r="B103" s="333" t="s">
        <v>13194</v>
      </c>
      <c r="C103" s="333" t="s">
        <v>712</v>
      </c>
      <c r="D103" s="333" t="s">
        <v>521</v>
      </c>
      <c r="E103" s="29">
        <v>2</v>
      </c>
      <c r="F103" s="29">
        <v>2</v>
      </c>
      <c r="G103" s="29">
        <v>14579</v>
      </c>
      <c r="H103" s="27"/>
      <c r="M103" s="80" t="b">
        <f t="shared" si="1"/>
        <v>1</v>
      </c>
    </row>
    <row r="104" spans="2:13" x14ac:dyDescent="0.15">
      <c r="B104" s="333" t="s">
        <v>8434</v>
      </c>
      <c r="C104" s="333" t="s">
        <v>710</v>
      </c>
      <c r="D104" s="333" t="s">
        <v>523</v>
      </c>
      <c r="E104" s="29">
        <v>1</v>
      </c>
      <c r="F104" s="29">
        <v>3</v>
      </c>
      <c r="G104" s="29">
        <v>8763</v>
      </c>
      <c r="H104" s="27"/>
      <c r="M104" s="80" t="b">
        <f t="shared" si="1"/>
        <v>1</v>
      </c>
    </row>
    <row r="105" spans="2:13" x14ac:dyDescent="0.15">
      <c r="B105" s="333" t="s">
        <v>7768</v>
      </c>
      <c r="C105" s="333" t="s">
        <v>710</v>
      </c>
      <c r="D105" s="333" t="s">
        <v>523</v>
      </c>
      <c r="E105" s="29">
        <v>1</v>
      </c>
      <c r="F105" s="29">
        <v>3</v>
      </c>
      <c r="G105" s="29">
        <v>7947</v>
      </c>
      <c r="H105" s="27"/>
      <c r="M105" s="80" t="b">
        <f t="shared" si="1"/>
        <v>1</v>
      </c>
    </row>
    <row r="106" spans="2:13" x14ac:dyDescent="0.15">
      <c r="B106" s="333" t="s">
        <v>524</v>
      </c>
      <c r="C106" s="333" t="s">
        <v>716</v>
      </c>
      <c r="D106" s="333" t="s">
        <v>519</v>
      </c>
      <c r="E106" s="29">
        <v>4</v>
      </c>
      <c r="F106" s="29">
        <v>1</v>
      </c>
      <c r="G106" s="29">
        <v>16</v>
      </c>
      <c r="H106" s="27"/>
      <c r="M106" s="80" t="b">
        <f t="shared" si="1"/>
        <v>1</v>
      </c>
    </row>
    <row r="107" spans="2:13" x14ac:dyDescent="0.15">
      <c r="B107" s="333" t="s">
        <v>14502</v>
      </c>
      <c r="C107" s="333" t="s">
        <v>712</v>
      </c>
      <c r="D107" s="333" t="s">
        <v>523</v>
      </c>
      <c r="E107" s="29">
        <v>2</v>
      </c>
      <c r="F107" s="29">
        <v>3</v>
      </c>
      <c r="G107" s="29">
        <v>17203</v>
      </c>
      <c r="H107" s="27"/>
      <c r="M107" s="80" t="b">
        <f t="shared" si="1"/>
        <v>1</v>
      </c>
    </row>
    <row r="108" spans="2:13" x14ac:dyDescent="0.15">
      <c r="B108" s="333" t="s">
        <v>4372</v>
      </c>
      <c r="C108" s="333" t="s">
        <v>718</v>
      </c>
      <c r="D108" s="333" t="s">
        <v>521</v>
      </c>
      <c r="E108" s="29">
        <v>5</v>
      </c>
      <c r="F108" s="29">
        <v>2</v>
      </c>
      <c r="G108" s="29">
        <v>4168</v>
      </c>
      <c r="H108" s="27"/>
      <c r="M108" s="80" t="b">
        <f t="shared" si="1"/>
        <v>1</v>
      </c>
    </row>
    <row r="109" spans="2:13" x14ac:dyDescent="0.15">
      <c r="B109" s="333" t="s">
        <v>526</v>
      </c>
      <c r="C109" s="333" t="s">
        <v>716</v>
      </c>
      <c r="D109" s="333" t="s">
        <v>519</v>
      </c>
      <c r="E109" s="29">
        <v>4</v>
      </c>
      <c r="F109" s="29">
        <v>1</v>
      </c>
      <c r="G109" s="29">
        <v>17</v>
      </c>
      <c r="H109" s="27"/>
      <c r="M109" s="80" t="b">
        <f t="shared" si="1"/>
        <v>1</v>
      </c>
    </row>
    <row r="110" spans="2:13" x14ac:dyDescent="0.15">
      <c r="B110" s="333" t="s">
        <v>528</v>
      </c>
      <c r="C110" s="333" t="s">
        <v>718</v>
      </c>
      <c r="D110" s="333" t="s">
        <v>444</v>
      </c>
      <c r="E110" s="29">
        <v>5</v>
      </c>
      <c r="F110" s="29">
        <v>6</v>
      </c>
      <c r="G110" s="29">
        <v>18</v>
      </c>
      <c r="H110" s="27"/>
      <c r="M110" s="80" t="b">
        <f t="shared" si="1"/>
        <v>1</v>
      </c>
    </row>
    <row r="111" spans="2:13" x14ac:dyDescent="0.15">
      <c r="B111" s="333" t="s">
        <v>14145</v>
      </c>
      <c r="C111" s="333" t="s">
        <v>712</v>
      </c>
      <c r="D111" s="333" t="s">
        <v>525</v>
      </c>
      <c r="E111" s="29">
        <v>2</v>
      </c>
      <c r="F111" s="29">
        <v>4</v>
      </c>
      <c r="G111" s="29">
        <v>16094</v>
      </c>
      <c r="H111" s="27"/>
      <c r="M111" s="80" t="b">
        <f t="shared" si="1"/>
        <v>1</v>
      </c>
    </row>
    <row r="112" spans="2:13" x14ac:dyDescent="0.15">
      <c r="B112" s="333" t="s">
        <v>530</v>
      </c>
      <c r="C112" s="333" t="s">
        <v>718</v>
      </c>
      <c r="D112" s="333" t="s">
        <v>525</v>
      </c>
      <c r="E112" s="29">
        <v>5</v>
      </c>
      <c r="F112" s="29">
        <v>4</v>
      </c>
      <c r="G112" s="29">
        <v>19</v>
      </c>
      <c r="H112" s="27"/>
      <c r="M112" s="80" t="b">
        <f t="shared" si="1"/>
        <v>1</v>
      </c>
    </row>
    <row r="113" spans="2:13" x14ac:dyDescent="0.15">
      <c r="B113" s="333" t="s">
        <v>11412</v>
      </c>
      <c r="C113" s="333" t="s">
        <v>718</v>
      </c>
      <c r="D113" s="333" t="s">
        <v>519</v>
      </c>
      <c r="E113" s="29">
        <v>5</v>
      </c>
      <c r="F113" s="29">
        <v>1</v>
      </c>
      <c r="G113" s="29">
        <v>13752</v>
      </c>
      <c r="H113" s="27"/>
      <c r="M113" s="80" t="b">
        <f t="shared" si="1"/>
        <v>1</v>
      </c>
    </row>
    <row r="114" spans="2:13" x14ac:dyDescent="0.15">
      <c r="B114" s="333" t="s">
        <v>531</v>
      </c>
      <c r="C114" s="333" t="s">
        <v>716</v>
      </c>
      <c r="D114" s="333" t="s">
        <v>444</v>
      </c>
      <c r="E114" s="29">
        <v>4</v>
      </c>
      <c r="F114" s="29">
        <v>6</v>
      </c>
      <c r="G114" s="29">
        <v>20</v>
      </c>
      <c r="H114" s="27"/>
      <c r="M114" s="80" t="b">
        <f t="shared" si="1"/>
        <v>1</v>
      </c>
    </row>
    <row r="115" spans="2:13" x14ac:dyDescent="0.15">
      <c r="B115" s="333" t="s">
        <v>532</v>
      </c>
      <c r="C115" s="333" t="s">
        <v>716</v>
      </c>
      <c r="D115" s="333" t="s">
        <v>519</v>
      </c>
      <c r="E115" s="29">
        <v>4</v>
      </c>
      <c r="F115" s="29">
        <v>1</v>
      </c>
      <c r="G115" s="29">
        <v>21</v>
      </c>
      <c r="H115" s="27"/>
      <c r="M115" s="80" t="b">
        <f t="shared" si="1"/>
        <v>1</v>
      </c>
    </row>
    <row r="116" spans="2:13" x14ac:dyDescent="0.15">
      <c r="B116" s="333" t="s">
        <v>12625</v>
      </c>
      <c r="C116" s="333" t="s">
        <v>710</v>
      </c>
      <c r="D116" s="333" t="s">
        <v>521</v>
      </c>
      <c r="E116" s="29">
        <v>1</v>
      </c>
      <c r="F116" s="29">
        <v>2</v>
      </c>
      <c r="G116" s="29">
        <v>14147</v>
      </c>
      <c r="H116" s="27"/>
      <c r="M116" s="80" t="b">
        <f t="shared" si="1"/>
        <v>1</v>
      </c>
    </row>
    <row r="117" spans="2:13" x14ac:dyDescent="0.15">
      <c r="B117" s="333" t="s">
        <v>533</v>
      </c>
      <c r="C117" s="333" t="s">
        <v>710</v>
      </c>
      <c r="D117" s="333" t="s">
        <v>523</v>
      </c>
      <c r="E117" s="29">
        <v>1</v>
      </c>
      <c r="F117" s="29">
        <v>3</v>
      </c>
      <c r="G117" s="29">
        <v>22</v>
      </c>
      <c r="H117" s="27"/>
      <c r="M117" s="80" t="b">
        <f t="shared" si="1"/>
        <v>1</v>
      </c>
    </row>
    <row r="118" spans="2:13" x14ac:dyDescent="0.15">
      <c r="B118" s="333" t="s">
        <v>8484</v>
      </c>
      <c r="C118" s="333" t="s">
        <v>710</v>
      </c>
      <c r="D118" s="333" t="s">
        <v>525</v>
      </c>
      <c r="E118" s="29">
        <v>1</v>
      </c>
      <c r="F118" s="29">
        <v>4</v>
      </c>
      <c r="G118" s="29">
        <v>8813</v>
      </c>
      <c r="H118" s="27"/>
      <c r="M118" s="80" t="b">
        <f t="shared" si="1"/>
        <v>1</v>
      </c>
    </row>
    <row r="119" spans="2:13" x14ac:dyDescent="0.15">
      <c r="B119" s="333" t="s">
        <v>14146</v>
      </c>
      <c r="C119" s="333" t="s">
        <v>710</v>
      </c>
      <c r="D119" s="333" t="s">
        <v>523</v>
      </c>
      <c r="E119" s="29">
        <v>1</v>
      </c>
      <c r="F119" s="29">
        <v>3</v>
      </c>
      <c r="G119" s="29">
        <v>15988</v>
      </c>
      <c r="H119" s="27"/>
      <c r="M119" s="80" t="b">
        <f t="shared" si="1"/>
        <v>1</v>
      </c>
    </row>
    <row r="120" spans="2:13" x14ac:dyDescent="0.15">
      <c r="B120" s="333" t="s">
        <v>7762</v>
      </c>
      <c r="C120" s="333" t="s">
        <v>718</v>
      </c>
      <c r="D120" s="333" t="s">
        <v>523</v>
      </c>
      <c r="E120" s="29">
        <v>5</v>
      </c>
      <c r="F120" s="29">
        <v>3</v>
      </c>
      <c r="G120" s="29">
        <v>7941</v>
      </c>
      <c r="H120" s="27"/>
      <c r="M120" s="80" t="b">
        <f t="shared" si="1"/>
        <v>1</v>
      </c>
    </row>
    <row r="121" spans="2:13" x14ac:dyDescent="0.15">
      <c r="B121" s="333" t="s">
        <v>6273</v>
      </c>
      <c r="C121" s="333" t="s">
        <v>712</v>
      </c>
      <c r="D121" s="333" t="s">
        <v>444</v>
      </c>
      <c r="E121" s="29">
        <v>2</v>
      </c>
      <c r="F121" s="29">
        <v>6</v>
      </c>
      <c r="G121" s="29">
        <v>6334</v>
      </c>
      <c r="H121" s="27"/>
      <c r="M121" s="80" t="b">
        <f t="shared" si="1"/>
        <v>1</v>
      </c>
    </row>
    <row r="122" spans="2:13" x14ac:dyDescent="0.15">
      <c r="B122" s="333" t="s">
        <v>6370</v>
      </c>
      <c r="C122" s="333" t="s">
        <v>714</v>
      </c>
      <c r="D122" s="333" t="s">
        <v>521</v>
      </c>
      <c r="E122" s="29">
        <v>3</v>
      </c>
      <c r="F122" s="29">
        <v>2</v>
      </c>
      <c r="G122" s="29">
        <v>6320</v>
      </c>
      <c r="H122" s="27"/>
      <c r="M122" s="80" t="b">
        <f t="shared" si="1"/>
        <v>1</v>
      </c>
    </row>
    <row r="123" spans="2:13" x14ac:dyDescent="0.15">
      <c r="B123" s="333" t="s">
        <v>14503</v>
      </c>
      <c r="C123" s="333" t="s">
        <v>714</v>
      </c>
      <c r="D123" s="333" t="s">
        <v>523</v>
      </c>
      <c r="E123" s="29">
        <v>3</v>
      </c>
      <c r="F123" s="29">
        <v>3</v>
      </c>
      <c r="G123" s="29">
        <v>17349</v>
      </c>
      <c r="H123" s="27"/>
      <c r="M123" s="80" t="b">
        <f t="shared" si="1"/>
        <v>1</v>
      </c>
    </row>
    <row r="124" spans="2:13" x14ac:dyDescent="0.15">
      <c r="B124" s="333" t="s">
        <v>534</v>
      </c>
      <c r="C124" s="333" t="s">
        <v>710</v>
      </c>
      <c r="D124" s="333" t="s">
        <v>521</v>
      </c>
      <c r="E124" s="29">
        <v>1</v>
      </c>
      <c r="F124" s="29">
        <v>2</v>
      </c>
      <c r="G124" s="29">
        <v>23</v>
      </c>
      <c r="H124" s="27"/>
      <c r="M124" s="80" t="b">
        <f t="shared" si="1"/>
        <v>1</v>
      </c>
    </row>
    <row r="125" spans="2:13" x14ac:dyDescent="0.15">
      <c r="B125" s="333" t="s">
        <v>10032</v>
      </c>
      <c r="C125" s="333" t="s">
        <v>710</v>
      </c>
      <c r="D125" s="333" t="s">
        <v>521</v>
      </c>
      <c r="E125" s="29">
        <v>1</v>
      </c>
      <c r="F125" s="29">
        <v>2</v>
      </c>
      <c r="G125" s="29">
        <v>10836</v>
      </c>
      <c r="H125" s="27"/>
      <c r="M125" s="80" t="b">
        <f t="shared" si="1"/>
        <v>1</v>
      </c>
    </row>
    <row r="126" spans="2:13" x14ac:dyDescent="0.15">
      <c r="B126" s="333" t="s">
        <v>14147</v>
      </c>
      <c r="C126" s="333" t="s">
        <v>710</v>
      </c>
      <c r="D126" s="333" t="s">
        <v>444</v>
      </c>
      <c r="E126" s="29">
        <v>1</v>
      </c>
      <c r="F126" s="29">
        <v>6</v>
      </c>
      <c r="G126" s="29">
        <v>15979</v>
      </c>
      <c r="H126" s="27"/>
      <c r="M126" s="80" t="b">
        <f t="shared" si="1"/>
        <v>1</v>
      </c>
    </row>
    <row r="127" spans="2:13" x14ac:dyDescent="0.15">
      <c r="B127" s="333" t="s">
        <v>14504</v>
      </c>
      <c r="C127" s="333" t="s">
        <v>712</v>
      </c>
      <c r="D127" s="333" t="s">
        <v>525</v>
      </c>
      <c r="E127" s="29">
        <v>2</v>
      </c>
      <c r="F127" s="29">
        <v>4</v>
      </c>
      <c r="G127" s="29">
        <v>16733</v>
      </c>
      <c r="H127" s="27"/>
      <c r="M127" s="80" t="b">
        <f t="shared" si="1"/>
        <v>1</v>
      </c>
    </row>
    <row r="128" spans="2:13" x14ac:dyDescent="0.15">
      <c r="B128" s="333" t="s">
        <v>535</v>
      </c>
      <c r="C128" s="333" t="s">
        <v>712</v>
      </c>
      <c r="D128" s="333" t="s">
        <v>519</v>
      </c>
      <c r="E128" s="29">
        <v>2</v>
      </c>
      <c r="F128" s="29">
        <v>1</v>
      </c>
      <c r="G128" s="29">
        <v>24</v>
      </c>
      <c r="H128" s="27"/>
      <c r="M128" s="80" t="b">
        <f t="shared" si="1"/>
        <v>1</v>
      </c>
    </row>
    <row r="129" spans="2:13" x14ac:dyDescent="0.15">
      <c r="B129" s="333" t="s">
        <v>536</v>
      </c>
      <c r="C129" s="333" t="s">
        <v>712</v>
      </c>
      <c r="D129" s="333" t="s">
        <v>519</v>
      </c>
      <c r="E129" s="29">
        <v>2</v>
      </c>
      <c r="F129" s="29">
        <v>1</v>
      </c>
      <c r="G129" s="29">
        <v>25</v>
      </c>
      <c r="H129" s="27"/>
      <c r="M129" s="80" t="b">
        <f t="shared" si="1"/>
        <v>1</v>
      </c>
    </row>
    <row r="130" spans="2:13" x14ac:dyDescent="0.15">
      <c r="B130" s="333" t="s">
        <v>6420</v>
      </c>
      <c r="C130" s="333" t="s">
        <v>712</v>
      </c>
      <c r="D130" s="333" t="s">
        <v>519</v>
      </c>
      <c r="E130" s="29">
        <v>2</v>
      </c>
      <c r="F130" s="29">
        <v>1</v>
      </c>
      <c r="G130" s="29">
        <v>6481</v>
      </c>
      <c r="H130" s="27"/>
      <c r="M130" s="80" t="b">
        <f t="shared" si="1"/>
        <v>1</v>
      </c>
    </row>
    <row r="131" spans="2:13" x14ac:dyDescent="0.15">
      <c r="B131" s="333" t="s">
        <v>537</v>
      </c>
      <c r="C131" s="333" t="s">
        <v>712</v>
      </c>
      <c r="D131" s="333" t="s">
        <v>519</v>
      </c>
      <c r="E131" s="29">
        <v>2</v>
      </c>
      <c r="F131" s="29">
        <v>1</v>
      </c>
      <c r="G131" s="29">
        <v>26</v>
      </c>
      <c r="H131" s="27"/>
      <c r="M131" s="80" t="b">
        <f t="shared" si="1"/>
        <v>1</v>
      </c>
    </row>
    <row r="132" spans="2:13" x14ac:dyDescent="0.15">
      <c r="B132" s="333" t="s">
        <v>538</v>
      </c>
      <c r="C132" s="333" t="s">
        <v>712</v>
      </c>
      <c r="D132" s="333" t="s">
        <v>521</v>
      </c>
      <c r="E132" s="29">
        <v>2</v>
      </c>
      <c r="F132" s="29">
        <v>2</v>
      </c>
      <c r="G132" s="29">
        <v>27</v>
      </c>
      <c r="H132" s="27"/>
      <c r="M132" s="80" t="b">
        <f t="shared" si="1"/>
        <v>1</v>
      </c>
    </row>
    <row r="133" spans="2:13" x14ac:dyDescent="0.15">
      <c r="B133" s="333" t="s">
        <v>9007</v>
      </c>
      <c r="C133" s="333" t="s">
        <v>710</v>
      </c>
      <c r="D133" s="333" t="s">
        <v>521</v>
      </c>
      <c r="E133" s="29">
        <v>1</v>
      </c>
      <c r="F133" s="29">
        <v>2</v>
      </c>
      <c r="G133" s="29">
        <v>9902</v>
      </c>
      <c r="H133" s="27"/>
      <c r="M133" s="80" t="b">
        <f t="shared" si="1"/>
        <v>1</v>
      </c>
    </row>
    <row r="134" spans="2:13" x14ac:dyDescent="0.15">
      <c r="B134" s="333" t="s">
        <v>539</v>
      </c>
      <c r="C134" s="333" t="s">
        <v>712</v>
      </c>
      <c r="D134" s="333" t="s">
        <v>521</v>
      </c>
      <c r="E134" s="29">
        <v>2</v>
      </c>
      <c r="F134" s="29">
        <v>2</v>
      </c>
      <c r="G134" s="29">
        <v>28</v>
      </c>
      <c r="H134" s="27"/>
      <c r="M134" s="80" t="b">
        <f t="shared" si="1"/>
        <v>1</v>
      </c>
    </row>
    <row r="135" spans="2:13" x14ac:dyDescent="0.15">
      <c r="B135" s="333" t="s">
        <v>540</v>
      </c>
      <c r="C135" s="333" t="s">
        <v>712</v>
      </c>
      <c r="D135" s="333" t="s">
        <v>519</v>
      </c>
      <c r="E135" s="29">
        <v>2</v>
      </c>
      <c r="F135" s="29">
        <v>1</v>
      </c>
      <c r="G135" s="29">
        <v>29</v>
      </c>
      <c r="H135" s="27"/>
      <c r="M135" s="80" t="b">
        <f t="shared" si="1"/>
        <v>1</v>
      </c>
    </row>
    <row r="136" spans="2:13" x14ac:dyDescent="0.15">
      <c r="B136" s="333" t="s">
        <v>9008</v>
      </c>
      <c r="C136" s="333" t="s">
        <v>712</v>
      </c>
      <c r="D136" s="333" t="s">
        <v>519</v>
      </c>
      <c r="E136" s="29">
        <v>2</v>
      </c>
      <c r="F136" s="29">
        <v>1</v>
      </c>
      <c r="G136" s="29">
        <v>9903</v>
      </c>
      <c r="H136" s="27"/>
      <c r="M136" s="80" t="b">
        <f t="shared" si="1"/>
        <v>1</v>
      </c>
    </row>
    <row r="137" spans="2:13" x14ac:dyDescent="0.15">
      <c r="B137" s="333" t="s">
        <v>9009</v>
      </c>
      <c r="C137" s="333" t="s">
        <v>712</v>
      </c>
      <c r="D137" s="333" t="s">
        <v>519</v>
      </c>
      <c r="E137" s="29">
        <v>2</v>
      </c>
      <c r="F137" s="29">
        <v>1</v>
      </c>
      <c r="G137" s="29">
        <v>9904</v>
      </c>
      <c r="H137" s="27"/>
      <c r="M137" s="80" t="b">
        <f t="shared" si="1"/>
        <v>1</v>
      </c>
    </row>
    <row r="138" spans="2:13" x14ac:dyDescent="0.15">
      <c r="B138" s="333" t="s">
        <v>541</v>
      </c>
      <c r="C138" s="333" t="s">
        <v>712</v>
      </c>
      <c r="D138" s="333" t="s">
        <v>519</v>
      </c>
      <c r="E138" s="29">
        <v>2</v>
      </c>
      <c r="F138" s="29">
        <v>1</v>
      </c>
      <c r="G138" s="29">
        <v>30</v>
      </c>
      <c r="H138" s="27"/>
      <c r="M138" s="80" t="b">
        <f t="shared" si="1"/>
        <v>1</v>
      </c>
    </row>
    <row r="139" spans="2:13" x14ac:dyDescent="0.15">
      <c r="B139" s="333" t="s">
        <v>542</v>
      </c>
      <c r="C139" s="333" t="s">
        <v>712</v>
      </c>
      <c r="D139" s="333" t="s">
        <v>519</v>
      </c>
      <c r="E139" s="29">
        <v>2</v>
      </c>
      <c r="F139" s="29">
        <v>1</v>
      </c>
      <c r="G139" s="29">
        <v>31</v>
      </c>
      <c r="H139" s="27"/>
      <c r="M139" s="80" t="b">
        <f t="shared" si="1"/>
        <v>1</v>
      </c>
    </row>
    <row r="140" spans="2:13" x14ac:dyDescent="0.15">
      <c r="B140" s="333" t="s">
        <v>543</v>
      </c>
      <c r="C140" s="333" t="s">
        <v>712</v>
      </c>
      <c r="D140" s="333" t="s">
        <v>519</v>
      </c>
      <c r="E140" s="29">
        <v>2</v>
      </c>
      <c r="F140" s="29">
        <v>1</v>
      </c>
      <c r="G140" s="29">
        <v>32</v>
      </c>
      <c r="H140" s="27"/>
      <c r="M140" s="80" t="b">
        <f t="shared" si="1"/>
        <v>1</v>
      </c>
    </row>
    <row r="141" spans="2:13" x14ac:dyDescent="0.15">
      <c r="B141" s="333" t="s">
        <v>6512</v>
      </c>
      <c r="C141" s="333" t="s">
        <v>712</v>
      </c>
      <c r="D141" s="333" t="s">
        <v>519</v>
      </c>
      <c r="E141" s="29">
        <v>2</v>
      </c>
      <c r="F141" s="29">
        <v>1</v>
      </c>
      <c r="G141" s="29">
        <v>6482</v>
      </c>
      <c r="H141" s="27"/>
      <c r="M141" s="80" t="b">
        <f t="shared" si="1"/>
        <v>1</v>
      </c>
    </row>
    <row r="142" spans="2:13" x14ac:dyDescent="0.15">
      <c r="B142" s="333" t="s">
        <v>9010</v>
      </c>
      <c r="C142" s="333" t="s">
        <v>712</v>
      </c>
      <c r="D142" s="333" t="s">
        <v>519</v>
      </c>
      <c r="E142" s="29">
        <v>2</v>
      </c>
      <c r="F142" s="29">
        <v>1</v>
      </c>
      <c r="G142" s="29">
        <v>9905</v>
      </c>
      <c r="H142" s="27"/>
      <c r="M142" s="80" t="b">
        <f t="shared" ref="M142:M205" si="2">AND(  NOT(ISERROR(FIND(UPPER($B$7),UPPER($B142),1))),  OR($D$7="",NOT(ISERROR(FIND(UPPER($D$7),UPPER($B142),1)))),    OR($D$8="",(ISERROR(FIND(UPPER($D$8),UPPER($B142),1))))           )</f>
        <v>1</v>
      </c>
    </row>
    <row r="143" spans="2:13" x14ac:dyDescent="0.15">
      <c r="B143" s="333" t="s">
        <v>9011</v>
      </c>
      <c r="C143" s="333" t="s">
        <v>712</v>
      </c>
      <c r="D143" s="333" t="s">
        <v>525</v>
      </c>
      <c r="E143" s="29">
        <v>2</v>
      </c>
      <c r="F143" s="29">
        <v>4</v>
      </c>
      <c r="G143" s="29">
        <v>9906</v>
      </c>
      <c r="H143" s="27"/>
      <c r="M143" s="80" t="b">
        <f t="shared" si="2"/>
        <v>1</v>
      </c>
    </row>
    <row r="144" spans="2:13" x14ac:dyDescent="0.15">
      <c r="B144" s="333" t="s">
        <v>544</v>
      </c>
      <c r="C144" s="333" t="s">
        <v>712</v>
      </c>
      <c r="D144" s="333" t="s">
        <v>519</v>
      </c>
      <c r="E144" s="29">
        <v>2</v>
      </c>
      <c r="F144" s="29">
        <v>1</v>
      </c>
      <c r="G144" s="29">
        <v>33</v>
      </c>
      <c r="H144" s="27"/>
      <c r="M144" s="80" t="b">
        <f t="shared" si="2"/>
        <v>1</v>
      </c>
    </row>
    <row r="145" spans="2:13" x14ac:dyDescent="0.15">
      <c r="B145" s="333" t="s">
        <v>545</v>
      </c>
      <c r="C145" s="333" t="s">
        <v>712</v>
      </c>
      <c r="D145" s="333" t="s">
        <v>519</v>
      </c>
      <c r="E145" s="29">
        <v>2</v>
      </c>
      <c r="F145" s="29">
        <v>1</v>
      </c>
      <c r="G145" s="29">
        <v>34</v>
      </c>
      <c r="H145" s="27"/>
      <c r="M145" s="80" t="b">
        <f t="shared" si="2"/>
        <v>1</v>
      </c>
    </row>
    <row r="146" spans="2:13" x14ac:dyDescent="0.15">
      <c r="B146" s="333" t="s">
        <v>6513</v>
      </c>
      <c r="C146" s="333" t="s">
        <v>712</v>
      </c>
      <c r="D146" s="333" t="s">
        <v>519</v>
      </c>
      <c r="E146" s="29">
        <v>2</v>
      </c>
      <c r="F146" s="29">
        <v>1</v>
      </c>
      <c r="G146" s="29">
        <v>6483</v>
      </c>
      <c r="H146" s="27"/>
      <c r="M146" s="80" t="b">
        <f t="shared" si="2"/>
        <v>1</v>
      </c>
    </row>
    <row r="147" spans="2:13" x14ac:dyDescent="0.15">
      <c r="B147" s="333" t="s">
        <v>546</v>
      </c>
      <c r="C147" s="333" t="s">
        <v>712</v>
      </c>
      <c r="D147" s="333" t="s">
        <v>519</v>
      </c>
      <c r="E147" s="29">
        <v>2</v>
      </c>
      <c r="F147" s="29">
        <v>1</v>
      </c>
      <c r="G147" s="29">
        <v>35</v>
      </c>
      <c r="H147" s="27"/>
      <c r="M147" s="80" t="b">
        <f t="shared" si="2"/>
        <v>1</v>
      </c>
    </row>
    <row r="148" spans="2:13" x14ac:dyDescent="0.15">
      <c r="B148" s="333" t="s">
        <v>6730</v>
      </c>
      <c r="C148" s="333" t="s">
        <v>712</v>
      </c>
      <c r="D148" s="333" t="s">
        <v>519</v>
      </c>
      <c r="E148" s="29">
        <v>2</v>
      </c>
      <c r="F148" s="29">
        <v>1</v>
      </c>
      <c r="G148" s="29">
        <v>6962</v>
      </c>
      <c r="H148" s="27"/>
      <c r="M148" s="80" t="b">
        <f t="shared" si="2"/>
        <v>1</v>
      </c>
    </row>
    <row r="149" spans="2:13" x14ac:dyDescent="0.15">
      <c r="B149" s="333" t="s">
        <v>9012</v>
      </c>
      <c r="C149" s="333" t="s">
        <v>712</v>
      </c>
      <c r="D149" s="333" t="s">
        <v>519</v>
      </c>
      <c r="E149" s="29">
        <v>2</v>
      </c>
      <c r="F149" s="29">
        <v>1</v>
      </c>
      <c r="G149" s="29">
        <v>9907</v>
      </c>
      <c r="H149" s="27"/>
      <c r="M149" s="80" t="b">
        <f t="shared" si="2"/>
        <v>1</v>
      </c>
    </row>
    <row r="150" spans="2:13" x14ac:dyDescent="0.15">
      <c r="B150" s="333" t="s">
        <v>547</v>
      </c>
      <c r="C150" s="333" t="s">
        <v>712</v>
      </c>
      <c r="D150" s="333" t="s">
        <v>519</v>
      </c>
      <c r="E150" s="29">
        <v>2</v>
      </c>
      <c r="F150" s="29">
        <v>1</v>
      </c>
      <c r="G150" s="29">
        <v>36</v>
      </c>
      <c r="H150" s="27"/>
      <c r="M150" s="80" t="b">
        <f t="shared" si="2"/>
        <v>1</v>
      </c>
    </row>
    <row r="151" spans="2:13" x14ac:dyDescent="0.15">
      <c r="B151" s="333" t="s">
        <v>6514</v>
      </c>
      <c r="C151" s="333" t="s">
        <v>712</v>
      </c>
      <c r="D151" s="333" t="s">
        <v>523</v>
      </c>
      <c r="E151" s="29">
        <v>2</v>
      </c>
      <c r="F151" s="29">
        <v>3</v>
      </c>
      <c r="G151" s="29">
        <v>6484</v>
      </c>
      <c r="H151" s="27"/>
      <c r="M151" s="80" t="b">
        <f t="shared" si="2"/>
        <v>1</v>
      </c>
    </row>
    <row r="152" spans="2:13" x14ac:dyDescent="0.15">
      <c r="B152" s="333" t="s">
        <v>548</v>
      </c>
      <c r="C152" s="333" t="s">
        <v>712</v>
      </c>
      <c r="D152" s="333" t="s">
        <v>521</v>
      </c>
      <c r="E152" s="29">
        <v>2</v>
      </c>
      <c r="F152" s="29">
        <v>2</v>
      </c>
      <c r="G152" s="29">
        <v>37</v>
      </c>
      <c r="H152" s="27"/>
      <c r="M152" s="80" t="b">
        <f t="shared" si="2"/>
        <v>1</v>
      </c>
    </row>
    <row r="153" spans="2:13" x14ac:dyDescent="0.15">
      <c r="B153" s="333" t="s">
        <v>549</v>
      </c>
      <c r="C153" s="333" t="s">
        <v>712</v>
      </c>
      <c r="D153" s="333" t="s">
        <v>519</v>
      </c>
      <c r="E153" s="29">
        <v>2</v>
      </c>
      <c r="F153" s="29">
        <v>1</v>
      </c>
      <c r="G153" s="29">
        <v>38</v>
      </c>
      <c r="H153" s="27"/>
      <c r="M153" s="80" t="b">
        <f t="shared" si="2"/>
        <v>1</v>
      </c>
    </row>
    <row r="154" spans="2:13" x14ac:dyDescent="0.15">
      <c r="B154" s="333" t="s">
        <v>550</v>
      </c>
      <c r="C154" s="333" t="s">
        <v>712</v>
      </c>
      <c r="D154" s="333" t="s">
        <v>523</v>
      </c>
      <c r="E154" s="29">
        <v>2</v>
      </c>
      <c r="F154" s="29">
        <v>3</v>
      </c>
      <c r="G154" s="29">
        <v>39</v>
      </c>
      <c r="H154" s="27"/>
      <c r="M154" s="80" t="b">
        <f t="shared" si="2"/>
        <v>1</v>
      </c>
    </row>
    <row r="155" spans="2:13" x14ac:dyDescent="0.15">
      <c r="B155" s="333" t="s">
        <v>12626</v>
      </c>
      <c r="C155" s="333" t="s">
        <v>714</v>
      </c>
      <c r="D155" s="333" t="s">
        <v>523</v>
      </c>
      <c r="E155" s="29">
        <v>3</v>
      </c>
      <c r="F155" s="29">
        <v>3</v>
      </c>
      <c r="G155" s="29">
        <v>13916</v>
      </c>
      <c r="H155" s="27"/>
      <c r="M155" s="80" t="b">
        <f t="shared" si="2"/>
        <v>1</v>
      </c>
    </row>
    <row r="156" spans="2:13" x14ac:dyDescent="0.15">
      <c r="B156" s="333" t="s">
        <v>551</v>
      </c>
      <c r="C156" s="333" t="s">
        <v>712</v>
      </c>
      <c r="D156" s="333" t="s">
        <v>521</v>
      </c>
      <c r="E156" s="29">
        <v>2</v>
      </c>
      <c r="F156" s="29">
        <v>2</v>
      </c>
      <c r="G156" s="29">
        <v>40</v>
      </c>
      <c r="H156" s="27"/>
      <c r="M156" s="80" t="b">
        <f t="shared" si="2"/>
        <v>1</v>
      </c>
    </row>
    <row r="157" spans="2:13" x14ac:dyDescent="0.15">
      <c r="B157" s="333" t="s">
        <v>11413</v>
      </c>
      <c r="C157" s="333" t="s">
        <v>712</v>
      </c>
      <c r="D157" s="333" t="s">
        <v>521</v>
      </c>
      <c r="E157" s="29">
        <v>2</v>
      </c>
      <c r="F157" s="29">
        <v>2</v>
      </c>
      <c r="G157" s="29">
        <v>12919</v>
      </c>
      <c r="H157" s="27"/>
      <c r="M157" s="80" t="b">
        <f t="shared" si="2"/>
        <v>1</v>
      </c>
    </row>
    <row r="158" spans="2:13" x14ac:dyDescent="0.15">
      <c r="B158" s="333" t="s">
        <v>9013</v>
      </c>
      <c r="C158" s="333" t="s">
        <v>710</v>
      </c>
      <c r="D158" s="333" t="s">
        <v>521</v>
      </c>
      <c r="E158" s="29">
        <v>1</v>
      </c>
      <c r="F158" s="29">
        <v>2</v>
      </c>
      <c r="G158" s="29">
        <v>9908</v>
      </c>
      <c r="H158" s="27"/>
      <c r="M158" s="80" t="b">
        <f t="shared" si="2"/>
        <v>1</v>
      </c>
    </row>
    <row r="159" spans="2:13" x14ac:dyDescent="0.15">
      <c r="B159" s="333" t="s">
        <v>6515</v>
      </c>
      <c r="C159" s="333" t="s">
        <v>712</v>
      </c>
      <c r="D159" s="333" t="s">
        <v>523</v>
      </c>
      <c r="E159" s="29">
        <v>2</v>
      </c>
      <c r="F159" s="29">
        <v>3</v>
      </c>
      <c r="G159" s="29">
        <v>6485</v>
      </c>
      <c r="H159" s="27"/>
      <c r="M159" s="80" t="b">
        <f t="shared" si="2"/>
        <v>1</v>
      </c>
    </row>
    <row r="160" spans="2:13" x14ac:dyDescent="0.15">
      <c r="B160" s="333" t="s">
        <v>9014</v>
      </c>
      <c r="C160" s="333" t="s">
        <v>710</v>
      </c>
      <c r="D160" s="333" t="s">
        <v>523</v>
      </c>
      <c r="E160" s="29">
        <v>1</v>
      </c>
      <c r="F160" s="29">
        <v>3</v>
      </c>
      <c r="G160" s="29">
        <v>9509</v>
      </c>
      <c r="H160" s="27"/>
      <c r="M160" s="80" t="b">
        <f t="shared" si="2"/>
        <v>1</v>
      </c>
    </row>
    <row r="161" spans="2:13" x14ac:dyDescent="0.15">
      <c r="B161" s="333" t="s">
        <v>3743</v>
      </c>
      <c r="C161" s="333" t="s">
        <v>518</v>
      </c>
      <c r="D161" s="333" t="s">
        <v>518</v>
      </c>
      <c r="E161" s="29">
        <v>0</v>
      </c>
      <c r="F161" s="29">
        <v>0</v>
      </c>
      <c r="G161" s="29">
        <v>3501</v>
      </c>
      <c r="H161" s="27"/>
      <c r="M161" s="80" t="b">
        <f t="shared" si="2"/>
        <v>1</v>
      </c>
    </row>
    <row r="162" spans="2:13" x14ac:dyDescent="0.15">
      <c r="B162" s="333" t="s">
        <v>6516</v>
      </c>
      <c r="C162" s="333" t="s">
        <v>712</v>
      </c>
      <c r="D162" s="333" t="s">
        <v>521</v>
      </c>
      <c r="E162" s="29">
        <v>2</v>
      </c>
      <c r="F162" s="29">
        <v>2</v>
      </c>
      <c r="G162" s="29">
        <v>6486</v>
      </c>
      <c r="H162" s="27"/>
      <c r="M162" s="80" t="b">
        <f t="shared" si="2"/>
        <v>1</v>
      </c>
    </row>
    <row r="163" spans="2:13" x14ac:dyDescent="0.15">
      <c r="B163" s="333" t="s">
        <v>552</v>
      </c>
      <c r="C163" s="333" t="s">
        <v>712</v>
      </c>
      <c r="D163" s="333" t="s">
        <v>521</v>
      </c>
      <c r="E163" s="29">
        <v>2</v>
      </c>
      <c r="F163" s="29">
        <v>2</v>
      </c>
      <c r="G163" s="29">
        <v>41</v>
      </c>
      <c r="H163" s="27"/>
      <c r="M163" s="80" t="b">
        <f t="shared" si="2"/>
        <v>1</v>
      </c>
    </row>
    <row r="164" spans="2:13" x14ac:dyDescent="0.15">
      <c r="B164" s="333" t="s">
        <v>9015</v>
      </c>
      <c r="C164" s="333" t="s">
        <v>712</v>
      </c>
      <c r="D164" s="333" t="s">
        <v>523</v>
      </c>
      <c r="E164" s="29">
        <v>2</v>
      </c>
      <c r="F164" s="29">
        <v>3</v>
      </c>
      <c r="G164" s="29">
        <v>9909</v>
      </c>
      <c r="H164" s="27"/>
      <c r="M164" s="80" t="b">
        <f t="shared" si="2"/>
        <v>1</v>
      </c>
    </row>
    <row r="165" spans="2:13" x14ac:dyDescent="0.15">
      <c r="B165" s="333" t="s">
        <v>6517</v>
      </c>
      <c r="C165" s="333" t="s">
        <v>712</v>
      </c>
      <c r="D165" s="333" t="s">
        <v>523</v>
      </c>
      <c r="E165" s="29">
        <v>2</v>
      </c>
      <c r="F165" s="29">
        <v>3</v>
      </c>
      <c r="G165" s="29">
        <v>6487</v>
      </c>
      <c r="H165" s="27"/>
      <c r="M165" s="80" t="b">
        <f t="shared" si="2"/>
        <v>1</v>
      </c>
    </row>
    <row r="166" spans="2:13" x14ac:dyDescent="0.15">
      <c r="B166" s="333" t="s">
        <v>12627</v>
      </c>
      <c r="C166" s="333" t="s">
        <v>712</v>
      </c>
      <c r="D166" s="333" t="s">
        <v>519</v>
      </c>
      <c r="E166" s="29">
        <v>2</v>
      </c>
      <c r="F166" s="29">
        <v>1</v>
      </c>
      <c r="G166" s="29">
        <v>13929</v>
      </c>
      <c r="H166" s="27"/>
      <c r="M166" s="80" t="b">
        <f t="shared" si="2"/>
        <v>1</v>
      </c>
    </row>
    <row r="167" spans="2:13" x14ac:dyDescent="0.15">
      <c r="B167" s="333" t="s">
        <v>9016</v>
      </c>
      <c r="C167" s="333" t="s">
        <v>710</v>
      </c>
      <c r="D167" s="333" t="s">
        <v>521</v>
      </c>
      <c r="E167" s="29">
        <v>1</v>
      </c>
      <c r="F167" s="29">
        <v>2</v>
      </c>
      <c r="G167" s="29">
        <v>9910</v>
      </c>
      <c r="H167" s="27"/>
      <c r="M167" s="80" t="b">
        <f t="shared" si="2"/>
        <v>1</v>
      </c>
    </row>
    <row r="168" spans="2:13" x14ac:dyDescent="0.15">
      <c r="B168" s="333" t="s">
        <v>9017</v>
      </c>
      <c r="C168" s="333" t="s">
        <v>712</v>
      </c>
      <c r="D168" s="333" t="s">
        <v>525</v>
      </c>
      <c r="E168" s="29">
        <v>2</v>
      </c>
      <c r="F168" s="29">
        <v>4</v>
      </c>
      <c r="G168" s="29">
        <v>9911</v>
      </c>
      <c r="H168" s="27"/>
      <c r="M168" s="80" t="b">
        <f t="shared" si="2"/>
        <v>1</v>
      </c>
    </row>
    <row r="169" spans="2:13" x14ac:dyDescent="0.15">
      <c r="B169" s="333" t="s">
        <v>6518</v>
      </c>
      <c r="C169" s="333" t="s">
        <v>712</v>
      </c>
      <c r="D169" s="333" t="s">
        <v>521</v>
      </c>
      <c r="E169" s="29">
        <v>2</v>
      </c>
      <c r="F169" s="29">
        <v>2</v>
      </c>
      <c r="G169" s="29">
        <v>6488</v>
      </c>
      <c r="H169" s="27"/>
      <c r="M169" s="80" t="b">
        <f t="shared" si="2"/>
        <v>1</v>
      </c>
    </row>
    <row r="170" spans="2:13" x14ac:dyDescent="0.15">
      <c r="B170" s="333" t="s">
        <v>644</v>
      </c>
      <c r="C170" s="333" t="s">
        <v>712</v>
      </c>
      <c r="D170" s="333" t="s">
        <v>523</v>
      </c>
      <c r="E170" s="29">
        <v>2</v>
      </c>
      <c r="F170" s="29">
        <v>3</v>
      </c>
      <c r="G170" s="29">
        <v>42</v>
      </c>
      <c r="H170" s="27"/>
      <c r="M170" s="80" t="b">
        <f t="shared" si="2"/>
        <v>1</v>
      </c>
    </row>
    <row r="171" spans="2:13" x14ac:dyDescent="0.15">
      <c r="B171" s="333" t="s">
        <v>12628</v>
      </c>
      <c r="C171" s="333" t="s">
        <v>710</v>
      </c>
      <c r="D171" s="333" t="s">
        <v>523</v>
      </c>
      <c r="E171" s="29">
        <v>1</v>
      </c>
      <c r="F171" s="29">
        <v>3</v>
      </c>
      <c r="G171" s="29">
        <v>13902</v>
      </c>
      <c r="H171" s="27"/>
      <c r="M171" s="80" t="b">
        <f t="shared" si="2"/>
        <v>1</v>
      </c>
    </row>
    <row r="172" spans="2:13" x14ac:dyDescent="0.15">
      <c r="B172" s="333" t="s">
        <v>6519</v>
      </c>
      <c r="C172" s="333" t="s">
        <v>712</v>
      </c>
      <c r="D172" s="333" t="s">
        <v>519</v>
      </c>
      <c r="E172" s="29">
        <v>2</v>
      </c>
      <c r="F172" s="29">
        <v>1</v>
      </c>
      <c r="G172" s="29">
        <v>6489</v>
      </c>
      <c r="H172" s="27"/>
      <c r="M172" s="80" t="b">
        <f t="shared" si="2"/>
        <v>1</v>
      </c>
    </row>
    <row r="173" spans="2:13" x14ac:dyDescent="0.15">
      <c r="B173" s="333" t="s">
        <v>9018</v>
      </c>
      <c r="C173" s="333" t="s">
        <v>712</v>
      </c>
      <c r="D173" s="333" t="s">
        <v>519</v>
      </c>
      <c r="E173" s="29">
        <v>2</v>
      </c>
      <c r="F173" s="29">
        <v>1</v>
      </c>
      <c r="G173" s="29">
        <v>9912</v>
      </c>
      <c r="H173" s="27"/>
      <c r="M173" s="80" t="b">
        <f t="shared" si="2"/>
        <v>1</v>
      </c>
    </row>
    <row r="174" spans="2:13" x14ac:dyDescent="0.15">
      <c r="B174" s="333" t="s">
        <v>9019</v>
      </c>
      <c r="C174" s="333" t="s">
        <v>712</v>
      </c>
      <c r="D174" s="333" t="s">
        <v>519</v>
      </c>
      <c r="E174" s="29">
        <v>2</v>
      </c>
      <c r="F174" s="29">
        <v>1</v>
      </c>
      <c r="G174" s="29">
        <v>9913</v>
      </c>
      <c r="H174" s="27"/>
      <c r="M174" s="80" t="b">
        <f t="shared" si="2"/>
        <v>1</v>
      </c>
    </row>
    <row r="175" spans="2:13" x14ac:dyDescent="0.15">
      <c r="B175" s="333" t="s">
        <v>764</v>
      </c>
      <c r="C175" s="333" t="s">
        <v>712</v>
      </c>
      <c r="D175" s="333" t="s">
        <v>521</v>
      </c>
      <c r="E175" s="29">
        <v>2</v>
      </c>
      <c r="F175" s="29">
        <v>2</v>
      </c>
      <c r="G175" s="29">
        <v>43</v>
      </c>
      <c r="H175" s="27"/>
      <c r="M175" s="80" t="b">
        <f t="shared" si="2"/>
        <v>1</v>
      </c>
    </row>
    <row r="176" spans="2:13" x14ac:dyDescent="0.15">
      <c r="B176" s="333" t="s">
        <v>12629</v>
      </c>
      <c r="C176" s="333" t="s">
        <v>710</v>
      </c>
      <c r="D176" s="333" t="s">
        <v>519</v>
      </c>
      <c r="E176" s="29">
        <v>1</v>
      </c>
      <c r="F176" s="29">
        <v>1</v>
      </c>
      <c r="G176" s="29">
        <v>13927</v>
      </c>
      <c r="H176" s="27"/>
      <c r="M176" s="80" t="b">
        <f t="shared" si="2"/>
        <v>1</v>
      </c>
    </row>
    <row r="177" spans="2:13" x14ac:dyDescent="0.15">
      <c r="B177" s="333" t="s">
        <v>6520</v>
      </c>
      <c r="C177" s="333" t="s">
        <v>712</v>
      </c>
      <c r="D177" s="333" t="s">
        <v>519</v>
      </c>
      <c r="E177" s="29">
        <v>2</v>
      </c>
      <c r="F177" s="29">
        <v>1</v>
      </c>
      <c r="G177" s="29">
        <v>6490</v>
      </c>
      <c r="H177" s="27"/>
      <c r="M177" s="80" t="b">
        <f t="shared" si="2"/>
        <v>1</v>
      </c>
    </row>
    <row r="178" spans="2:13" x14ac:dyDescent="0.15">
      <c r="B178" s="333" t="s">
        <v>765</v>
      </c>
      <c r="C178" s="333" t="s">
        <v>712</v>
      </c>
      <c r="D178" s="333" t="s">
        <v>519</v>
      </c>
      <c r="E178" s="29">
        <v>2</v>
      </c>
      <c r="F178" s="29">
        <v>1</v>
      </c>
      <c r="G178" s="29">
        <v>44</v>
      </c>
      <c r="H178" s="27"/>
      <c r="M178" s="80" t="b">
        <f t="shared" si="2"/>
        <v>1</v>
      </c>
    </row>
    <row r="179" spans="2:13" x14ac:dyDescent="0.15">
      <c r="B179" s="333" t="s">
        <v>12630</v>
      </c>
      <c r="C179" s="333" t="s">
        <v>710</v>
      </c>
      <c r="D179" s="333" t="s">
        <v>523</v>
      </c>
      <c r="E179" s="29">
        <v>1</v>
      </c>
      <c r="F179" s="29">
        <v>3</v>
      </c>
      <c r="G179" s="29">
        <v>13907</v>
      </c>
      <c r="H179" s="27"/>
      <c r="M179" s="80" t="b">
        <f t="shared" si="2"/>
        <v>1</v>
      </c>
    </row>
    <row r="180" spans="2:13" x14ac:dyDescent="0.15">
      <c r="B180" s="333" t="s">
        <v>766</v>
      </c>
      <c r="C180" s="333" t="s">
        <v>712</v>
      </c>
      <c r="D180" s="333" t="s">
        <v>521</v>
      </c>
      <c r="E180" s="29">
        <v>2</v>
      </c>
      <c r="F180" s="29">
        <v>2</v>
      </c>
      <c r="G180" s="29">
        <v>45</v>
      </c>
      <c r="H180" s="27"/>
      <c r="M180" s="80" t="b">
        <f t="shared" si="2"/>
        <v>1</v>
      </c>
    </row>
    <row r="181" spans="2:13" x14ac:dyDescent="0.15">
      <c r="B181" s="333" t="s">
        <v>767</v>
      </c>
      <c r="C181" s="333" t="s">
        <v>712</v>
      </c>
      <c r="D181" s="333" t="s">
        <v>523</v>
      </c>
      <c r="E181" s="29">
        <v>2</v>
      </c>
      <c r="F181" s="29">
        <v>3</v>
      </c>
      <c r="G181" s="29">
        <v>46</v>
      </c>
      <c r="H181" s="27"/>
      <c r="M181" s="80" t="b">
        <f t="shared" si="2"/>
        <v>1</v>
      </c>
    </row>
    <row r="182" spans="2:13" x14ac:dyDescent="0.15">
      <c r="B182" s="333" t="s">
        <v>768</v>
      </c>
      <c r="C182" s="333" t="s">
        <v>712</v>
      </c>
      <c r="D182" s="333" t="s">
        <v>521</v>
      </c>
      <c r="E182" s="29">
        <v>2</v>
      </c>
      <c r="F182" s="29">
        <v>2</v>
      </c>
      <c r="G182" s="29">
        <v>47</v>
      </c>
      <c r="H182" s="27"/>
      <c r="M182" s="80" t="b">
        <f t="shared" si="2"/>
        <v>1</v>
      </c>
    </row>
    <row r="183" spans="2:13" x14ac:dyDescent="0.15">
      <c r="B183" s="333" t="s">
        <v>312</v>
      </c>
      <c r="C183" s="333" t="s">
        <v>714</v>
      </c>
      <c r="D183" s="333" t="s">
        <v>521</v>
      </c>
      <c r="E183" s="29">
        <v>3</v>
      </c>
      <c r="F183" s="29">
        <v>2</v>
      </c>
      <c r="G183" s="29">
        <v>8393</v>
      </c>
      <c r="H183" s="27"/>
      <c r="M183" s="80" t="b">
        <f t="shared" si="2"/>
        <v>1</v>
      </c>
    </row>
    <row r="184" spans="2:13" x14ac:dyDescent="0.15">
      <c r="B184" s="333" t="s">
        <v>10033</v>
      </c>
      <c r="C184" s="333" t="s">
        <v>712</v>
      </c>
      <c r="D184" s="333" t="s">
        <v>519</v>
      </c>
      <c r="E184" s="29">
        <v>2</v>
      </c>
      <c r="F184" s="29">
        <v>1</v>
      </c>
      <c r="G184" s="29">
        <v>10996</v>
      </c>
      <c r="H184" s="27"/>
      <c r="M184" s="80" t="b">
        <f t="shared" si="2"/>
        <v>1</v>
      </c>
    </row>
    <row r="185" spans="2:13" x14ac:dyDescent="0.15">
      <c r="B185" s="333" t="s">
        <v>10034</v>
      </c>
      <c r="C185" s="333" t="s">
        <v>712</v>
      </c>
      <c r="D185" s="333" t="s">
        <v>519</v>
      </c>
      <c r="E185" s="29">
        <v>2</v>
      </c>
      <c r="F185" s="29">
        <v>1</v>
      </c>
      <c r="G185" s="29">
        <v>10995</v>
      </c>
      <c r="H185" s="27"/>
      <c r="M185" s="80" t="b">
        <f t="shared" si="2"/>
        <v>1</v>
      </c>
    </row>
    <row r="186" spans="2:13" x14ac:dyDescent="0.15">
      <c r="B186" s="333" t="s">
        <v>6794</v>
      </c>
      <c r="C186" s="333" t="s">
        <v>712</v>
      </c>
      <c r="D186" s="333" t="s">
        <v>519</v>
      </c>
      <c r="E186" s="29">
        <v>2</v>
      </c>
      <c r="F186" s="29">
        <v>1</v>
      </c>
      <c r="G186" s="29">
        <v>6921</v>
      </c>
      <c r="H186" s="27"/>
      <c r="M186" s="80" t="b">
        <f t="shared" si="2"/>
        <v>1</v>
      </c>
    </row>
    <row r="187" spans="2:13" x14ac:dyDescent="0.15">
      <c r="B187" s="333" t="s">
        <v>769</v>
      </c>
      <c r="C187" s="333" t="s">
        <v>712</v>
      </c>
      <c r="D187" s="333" t="s">
        <v>521</v>
      </c>
      <c r="E187" s="29">
        <v>2</v>
      </c>
      <c r="F187" s="29">
        <v>2</v>
      </c>
      <c r="G187" s="29">
        <v>48</v>
      </c>
      <c r="H187" s="27"/>
      <c r="M187" s="80" t="b">
        <f t="shared" si="2"/>
        <v>1</v>
      </c>
    </row>
    <row r="188" spans="2:13" x14ac:dyDescent="0.15">
      <c r="B188" s="333" t="s">
        <v>5512</v>
      </c>
      <c r="C188" s="333" t="s">
        <v>712</v>
      </c>
      <c r="D188" s="333" t="s">
        <v>444</v>
      </c>
      <c r="E188" s="29">
        <v>2</v>
      </c>
      <c r="F188" s="29">
        <v>6</v>
      </c>
      <c r="G188" s="29">
        <v>5417</v>
      </c>
      <c r="H188" s="27"/>
      <c r="M188" s="80" t="b">
        <f t="shared" si="2"/>
        <v>1</v>
      </c>
    </row>
    <row r="189" spans="2:13" x14ac:dyDescent="0.15">
      <c r="B189" s="333" t="s">
        <v>770</v>
      </c>
      <c r="C189" s="333" t="s">
        <v>712</v>
      </c>
      <c r="D189" s="333" t="s">
        <v>519</v>
      </c>
      <c r="E189" s="29">
        <v>2</v>
      </c>
      <c r="F189" s="29">
        <v>1</v>
      </c>
      <c r="G189" s="29">
        <v>49</v>
      </c>
      <c r="H189" s="27"/>
      <c r="M189" s="80" t="b">
        <f t="shared" si="2"/>
        <v>1</v>
      </c>
    </row>
    <row r="190" spans="2:13" x14ac:dyDescent="0.15">
      <c r="B190" s="333" t="s">
        <v>771</v>
      </c>
      <c r="C190" s="333" t="s">
        <v>712</v>
      </c>
      <c r="D190" s="333" t="s">
        <v>519</v>
      </c>
      <c r="E190" s="29">
        <v>2</v>
      </c>
      <c r="F190" s="29">
        <v>1</v>
      </c>
      <c r="G190" s="29">
        <v>50</v>
      </c>
      <c r="H190" s="27"/>
      <c r="M190" s="80" t="b">
        <f t="shared" si="2"/>
        <v>1</v>
      </c>
    </row>
    <row r="191" spans="2:13" x14ac:dyDescent="0.15">
      <c r="B191" s="333" t="s">
        <v>772</v>
      </c>
      <c r="C191" s="333" t="s">
        <v>712</v>
      </c>
      <c r="D191" s="333" t="s">
        <v>519</v>
      </c>
      <c r="E191" s="29">
        <v>2</v>
      </c>
      <c r="F191" s="29">
        <v>1</v>
      </c>
      <c r="G191" s="29">
        <v>51</v>
      </c>
      <c r="H191" s="27"/>
      <c r="M191" s="80" t="b">
        <f t="shared" si="2"/>
        <v>1</v>
      </c>
    </row>
    <row r="192" spans="2:13" x14ac:dyDescent="0.15">
      <c r="B192" s="333" t="s">
        <v>773</v>
      </c>
      <c r="C192" s="333" t="s">
        <v>712</v>
      </c>
      <c r="D192" s="333" t="s">
        <v>521</v>
      </c>
      <c r="E192" s="29">
        <v>2</v>
      </c>
      <c r="F192" s="29">
        <v>2</v>
      </c>
      <c r="G192" s="29">
        <v>52</v>
      </c>
      <c r="H192" s="27"/>
      <c r="M192" s="80" t="b">
        <f t="shared" si="2"/>
        <v>1</v>
      </c>
    </row>
    <row r="193" spans="2:13" x14ac:dyDescent="0.15">
      <c r="B193" s="333" t="s">
        <v>669</v>
      </c>
      <c r="C193" s="333" t="s">
        <v>712</v>
      </c>
      <c r="D193" s="333" t="s">
        <v>521</v>
      </c>
      <c r="E193" s="29">
        <v>2</v>
      </c>
      <c r="F193" s="29">
        <v>2</v>
      </c>
      <c r="G193" s="29">
        <v>53</v>
      </c>
      <c r="H193" s="27"/>
      <c r="M193" s="80" t="b">
        <f t="shared" si="2"/>
        <v>1</v>
      </c>
    </row>
    <row r="194" spans="2:13" x14ac:dyDescent="0.15">
      <c r="B194" s="333" t="s">
        <v>5381</v>
      </c>
      <c r="C194" s="333" t="s">
        <v>712</v>
      </c>
      <c r="D194" s="333" t="s">
        <v>519</v>
      </c>
      <c r="E194" s="29">
        <v>2</v>
      </c>
      <c r="F194" s="29">
        <v>1</v>
      </c>
      <c r="G194" s="29">
        <v>5381</v>
      </c>
      <c r="H194" s="27"/>
      <c r="M194" s="80" t="b">
        <f t="shared" si="2"/>
        <v>1</v>
      </c>
    </row>
    <row r="195" spans="2:13" x14ac:dyDescent="0.15">
      <c r="B195" s="333" t="s">
        <v>7955</v>
      </c>
      <c r="C195" s="333" t="s">
        <v>712</v>
      </c>
      <c r="D195" s="333" t="s">
        <v>521</v>
      </c>
      <c r="E195" s="29">
        <v>2</v>
      </c>
      <c r="F195" s="29">
        <v>2</v>
      </c>
      <c r="G195" s="29">
        <v>8030</v>
      </c>
      <c r="H195" s="27"/>
      <c r="M195" s="80" t="b">
        <f t="shared" si="2"/>
        <v>1</v>
      </c>
    </row>
    <row r="196" spans="2:13" x14ac:dyDescent="0.15">
      <c r="B196" s="333" t="s">
        <v>10035</v>
      </c>
      <c r="C196" s="333" t="s">
        <v>712</v>
      </c>
      <c r="D196" s="333" t="s">
        <v>523</v>
      </c>
      <c r="E196" s="29">
        <v>2</v>
      </c>
      <c r="F196" s="29">
        <v>3</v>
      </c>
      <c r="G196" s="29">
        <v>10987</v>
      </c>
      <c r="H196" s="27"/>
      <c r="M196" s="80" t="b">
        <f t="shared" si="2"/>
        <v>1</v>
      </c>
    </row>
    <row r="197" spans="2:13" x14ac:dyDescent="0.15">
      <c r="B197" s="333" t="s">
        <v>564</v>
      </c>
      <c r="C197" s="333" t="s">
        <v>712</v>
      </c>
      <c r="D197" s="333" t="s">
        <v>519</v>
      </c>
      <c r="E197" s="29">
        <v>2</v>
      </c>
      <c r="F197" s="29">
        <v>1</v>
      </c>
      <c r="G197" s="29">
        <v>54</v>
      </c>
      <c r="H197" s="27"/>
      <c r="M197" s="80" t="b">
        <f t="shared" si="2"/>
        <v>1</v>
      </c>
    </row>
    <row r="198" spans="2:13" x14ac:dyDescent="0.15">
      <c r="B198" s="333" t="s">
        <v>565</v>
      </c>
      <c r="C198" s="333" t="s">
        <v>712</v>
      </c>
      <c r="D198" s="333" t="s">
        <v>519</v>
      </c>
      <c r="E198" s="29">
        <v>2</v>
      </c>
      <c r="F198" s="29">
        <v>1</v>
      </c>
      <c r="G198" s="29">
        <v>55</v>
      </c>
      <c r="H198" s="27"/>
      <c r="M198" s="80" t="b">
        <f t="shared" si="2"/>
        <v>1</v>
      </c>
    </row>
    <row r="199" spans="2:13" x14ac:dyDescent="0.15">
      <c r="B199" s="333" t="s">
        <v>566</v>
      </c>
      <c r="C199" s="333" t="s">
        <v>712</v>
      </c>
      <c r="D199" s="333" t="s">
        <v>519</v>
      </c>
      <c r="E199" s="29">
        <v>2</v>
      </c>
      <c r="F199" s="29">
        <v>1</v>
      </c>
      <c r="G199" s="29">
        <v>56</v>
      </c>
      <c r="H199" s="27"/>
      <c r="M199" s="80" t="b">
        <f t="shared" si="2"/>
        <v>1</v>
      </c>
    </row>
    <row r="200" spans="2:13" x14ac:dyDescent="0.15">
      <c r="B200" s="333" t="s">
        <v>567</v>
      </c>
      <c r="C200" s="333" t="s">
        <v>712</v>
      </c>
      <c r="D200" s="333" t="s">
        <v>519</v>
      </c>
      <c r="E200" s="29">
        <v>2</v>
      </c>
      <c r="F200" s="29">
        <v>1</v>
      </c>
      <c r="G200" s="29">
        <v>57</v>
      </c>
      <c r="H200" s="27"/>
      <c r="M200" s="80" t="b">
        <f t="shared" si="2"/>
        <v>1</v>
      </c>
    </row>
    <row r="201" spans="2:13" x14ac:dyDescent="0.15">
      <c r="B201" s="333" t="s">
        <v>12631</v>
      </c>
      <c r="C201" s="333" t="s">
        <v>712</v>
      </c>
      <c r="D201" s="333" t="s">
        <v>519</v>
      </c>
      <c r="E201" s="29">
        <v>2</v>
      </c>
      <c r="F201" s="29">
        <v>1</v>
      </c>
      <c r="G201" s="29">
        <v>14016</v>
      </c>
      <c r="H201" s="27"/>
      <c r="M201" s="80" t="b">
        <f t="shared" si="2"/>
        <v>1</v>
      </c>
    </row>
    <row r="202" spans="2:13" x14ac:dyDescent="0.15">
      <c r="B202" s="333" t="s">
        <v>10036</v>
      </c>
      <c r="C202" s="333" t="s">
        <v>712</v>
      </c>
      <c r="D202" s="333" t="s">
        <v>519</v>
      </c>
      <c r="E202" s="29">
        <v>2</v>
      </c>
      <c r="F202" s="29">
        <v>1</v>
      </c>
      <c r="G202" s="29">
        <v>11003</v>
      </c>
      <c r="H202" s="27"/>
      <c r="M202" s="80" t="b">
        <f t="shared" si="2"/>
        <v>1</v>
      </c>
    </row>
    <row r="203" spans="2:13" x14ac:dyDescent="0.15">
      <c r="B203" s="333" t="s">
        <v>568</v>
      </c>
      <c r="C203" s="333" t="s">
        <v>712</v>
      </c>
      <c r="D203" s="333" t="s">
        <v>519</v>
      </c>
      <c r="E203" s="29">
        <v>2</v>
      </c>
      <c r="F203" s="29">
        <v>1</v>
      </c>
      <c r="G203" s="29">
        <v>58</v>
      </c>
      <c r="H203" s="27"/>
      <c r="M203" s="80" t="b">
        <f t="shared" si="2"/>
        <v>1</v>
      </c>
    </row>
    <row r="204" spans="2:13" x14ac:dyDescent="0.15">
      <c r="B204" s="333" t="s">
        <v>569</v>
      </c>
      <c r="C204" s="333" t="s">
        <v>712</v>
      </c>
      <c r="D204" s="333" t="s">
        <v>519</v>
      </c>
      <c r="E204" s="29">
        <v>2</v>
      </c>
      <c r="F204" s="29">
        <v>1</v>
      </c>
      <c r="G204" s="29">
        <v>59</v>
      </c>
      <c r="H204" s="27"/>
      <c r="M204" s="80" t="b">
        <f t="shared" si="2"/>
        <v>1</v>
      </c>
    </row>
    <row r="205" spans="2:13" x14ac:dyDescent="0.15">
      <c r="B205" s="333" t="s">
        <v>570</v>
      </c>
      <c r="C205" s="333" t="s">
        <v>712</v>
      </c>
      <c r="D205" s="333" t="s">
        <v>519</v>
      </c>
      <c r="E205" s="29">
        <v>2</v>
      </c>
      <c r="F205" s="29">
        <v>1</v>
      </c>
      <c r="G205" s="29">
        <v>60</v>
      </c>
      <c r="H205" s="27"/>
      <c r="M205" s="80" t="b">
        <f t="shared" si="2"/>
        <v>1</v>
      </c>
    </row>
    <row r="206" spans="2:13" x14ac:dyDescent="0.15">
      <c r="B206" s="333" t="s">
        <v>571</v>
      </c>
      <c r="C206" s="333" t="s">
        <v>712</v>
      </c>
      <c r="D206" s="333" t="s">
        <v>519</v>
      </c>
      <c r="E206" s="29">
        <v>2</v>
      </c>
      <c r="F206" s="29">
        <v>1</v>
      </c>
      <c r="G206" s="29">
        <v>61</v>
      </c>
      <c r="H206" s="27"/>
      <c r="M206" s="80" t="b">
        <f t="shared" ref="M206:M269" si="3">AND(  NOT(ISERROR(FIND(UPPER($B$7),UPPER($B206),1))),  OR($D$7="",NOT(ISERROR(FIND(UPPER($D$7),UPPER($B206),1)))),    OR($D$8="",(ISERROR(FIND(UPPER($D$8),UPPER($B206),1))))           )</f>
        <v>1</v>
      </c>
    </row>
    <row r="207" spans="2:13" x14ac:dyDescent="0.15">
      <c r="B207" s="333" t="s">
        <v>14505</v>
      </c>
      <c r="C207" s="333" t="s">
        <v>712</v>
      </c>
      <c r="D207" s="333" t="s">
        <v>519</v>
      </c>
      <c r="E207" s="29">
        <v>2</v>
      </c>
      <c r="F207" s="29">
        <v>1</v>
      </c>
      <c r="G207" s="29">
        <v>17187</v>
      </c>
      <c r="H207" s="27"/>
      <c r="M207" s="80" t="b">
        <f t="shared" si="3"/>
        <v>1</v>
      </c>
    </row>
    <row r="208" spans="2:13" x14ac:dyDescent="0.15">
      <c r="B208" s="333" t="s">
        <v>572</v>
      </c>
      <c r="C208" s="333" t="s">
        <v>712</v>
      </c>
      <c r="D208" s="333" t="s">
        <v>519</v>
      </c>
      <c r="E208" s="29">
        <v>2</v>
      </c>
      <c r="F208" s="29">
        <v>1</v>
      </c>
      <c r="G208" s="29">
        <v>62</v>
      </c>
      <c r="H208" s="27"/>
      <c r="M208" s="80" t="b">
        <f t="shared" si="3"/>
        <v>1</v>
      </c>
    </row>
    <row r="209" spans="2:13" x14ac:dyDescent="0.15">
      <c r="B209" s="333" t="s">
        <v>573</v>
      </c>
      <c r="C209" s="333" t="s">
        <v>712</v>
      </c>
      <c r="D209" s="333" t="s">
        <v>519</v>
      </c>
      <c r="E209" s="29">
        <v>2</v>
      </c>
      <c r="F209" s="29">
        <v>1</v>
      </c>
      <c r="G209" s="29">
        <v>63</v>
      </c>
      <c r="H209" s="27"/>
      <c r="M209" s="80" t="b">
        <f t="shared" si="3"/>
        <v>1</v>
      </c>
    </row>
    <row r="210" spans="2:13" x14ac:dyDescent="0.15">
      <c r="B210" s="333" t="s">
        <v>14506</v>
      </c>
      <c r="C210" s="333" t="s">
        <v>712</v>
      </c>
      <c r="D210" s="333" t="s">
        <v>519</v>
      </c>
      <c r="E210" s="29">
        <v>2</v>
      </c>
      <c r="F210" s="29">
        <v>1</v>
      </c>
      <c r="G210" s="29">
        <v>17234</v>
      </c>
      <c r="H210" s="27"/>
      <c r="M210" s="80" t="b">
        <f t="shared" si="3"/>
        <v>1</v>
      </c>
    </row>
    <row r="211" spans="2:13" x14ac:dyDescent="0.15">
      <c r="B211" s="333" t="s">
        <v>14507</v>
      </c>
      <c r="C211" s="333" t="s">
        <v>712</v>
      </c>
      <c r="D211" s="333" t="s">
        <v>519</v>
      </c>
      <c r="E211" s="29">
        <v>2</v>
      </c>
      <c r="F211" s="29">
        <v>1</v>
      </c>
      <c r="G211" s="29">
        <v>17213</v>
      </c>
      <c r="H211" s="27"/>
      <c r="M211" s="80" t="b">
        <f t="shared" si="3"/>
        <v>1</v>
      </c>
    </row>
    <row r="212" spans="2:13" x14ac:dyDescent="0.15">
      <c r="B212" s="333" t="s">
        <v>574</v>
      </c>
      <c r="C212" s="333" t="s">
        <v>712</v>
      </c>
      <c r="D212" s="333" t="s">
        <v>519</v>
      </c>
      <c r="E212" s="29">
        <v>2</v>
      </c>
      <c r="F212" s="29">
        <v>1</v>
      </c>
      <c r="G212" s="29">
        <v>64</v>
      </c>
      <c r="H212" s="27"/>
      <c r="M212" s="80" t="b">
        <f t="shared" si="3"/>
        <v>1</v>
      </c>
    </row>
    <row r="213" spans="2:13" x14ac:dyDescent="0.15">
      <c r="B213" s="333" t="s">
        <v>6793</v>
      </c>
      <c r="C213" s="333" t="s">
        <v>712</v>
      </c>
      <c r="D213" s="333" t="s">
        <v>519</v>
      </c>
      <c r="E213" s="29">
        <v>2</v>
      </c>
      <c r="F213" s="29">
        <v>1</v>
      </c>
      <c r="G213" s="29">
        <v>6920</v>
      </c>
      <c r="H213" s="27"/>
      <c r="M213" s="80" t="b">
        <f t="shared" si="3"/>
        <v>1</v>
      </c>
    </row>
    <row r="214" spans="2:13" x14ac:dyDescent="0.15">
      <c r="B214" s="333" t="s">
        <v>12632</v>
      </c>
      <c r="C214" s="333" t="s">
        <v>712</v>
      </c>
      <c r="D214" s="333" t="s">
        <v>521</v>
      </c>
      <c r="E214" s="29">
        <v>2</v>
      </c>
      <c r="F214" s="29">
        <v>2</v>
      </c>
      <c r="G214" s="29">
        <v>14017</v>
      </c>
      <c r="H214" s="27"/>
      <c r="M214" s="80" t="b">
        <f t="shared" si="3"/>
        <v>1</v>
      </c>
    </row>
    <row r="215" spans="2:13" x14ac:dyDescent="0.15">
      <c r="B215" s="333" t="s">
        <v>5504</v>
      </c>
      <c r="C215" s="333" t="s">
        <v>712</v>
      </c>
      <c r="D215" s="333" t="s">
        <v>444</v>
      </c>
      <c r="E215" s="29">
        <v>2</v>
      </c>
      <c r="F215" s="29">
        <v>6</v>
      </c>
      <c r="G215" s="29">
        <v>5409</v>
      </c>
      <c r="H215" s="27"/>
      <c r="M215" s="80" t="b">
        <f t="shared" si="3"/>
        <v>1</v>
      </c>
    </row>
    <row r="216" spans="2:13" x14ac:dyDescent="0.15">
      <c r="B216" s="333" t="s">
        <v>575</v>
      </c>
      <c r="C216" s="333" t="s">
        <v>712</v>
      </c>
      <c r="D216" s="333" t="s">
        <v>521</v>
      </c>
      <c r="E216" s="29">
        <v>2</v>
      </c>
      <c r="F216" s="29">
        <v>2</v>
      </c>
      <c r="G216" s="29">
        <v>65</v>
      </c>
      <c r="H216" s="27"/>
      <c r="M216" s="80" t="b">
        <f t="shared" si="3"/>
        <v>1</v>
      </c>
    </row>
    <row r="217" spans="2:13" x14ac:dyDescent="0.15">
      <c r="B217" s="333" t="s">
        <v>576</v>
      </c>
      <c r="C217" s="333" t="s">
        <v>712</v>
      </c>
      <c r="D217" s="333" t="s">
        <v>519</v>
      </c>
      <c r="E217" s="29">
        <v>2</v>
      </c>
      <c r="F217" s="29">
        <v>1</v>
      </c>
      <c r="G217" s="29">
        <v>66</v>
      </c>
      <c r="H217" s="27"/>
      <c r="M217" s="80" t="b">
        <f t="shared" si="3"/>
        <v>1</v>
      </c>
    </row>
    <row r="218" spans="2:13" x14ac:dyDescent="0.15">
      <c r="B218" s="333" t="s">
        <v>577</v>
      </c>
      <c r="C218" s="333" t="s">
        <v>716</v>
      </c>
      <c r="D218" s="333" t="s">
        <v>519</v>
      </c>
      <c r="E218" s="29">
        <v>4</v>
      </c>
      <c r="F218" s="29">
        <v>1</v>
      </c>
      <c r="G218" s="29">
        <v>67</v>
      </c>
      <c r="H218" s="27"/>
      <c r="M218" s="80" t="b">
        <f t="shared" si="3"/>
        <v>1</v>
      </c>
    </row>
    <row r="219" spans="2:13" x14ac:dyDescent="0.15">
      <c r="B219" s="333" t="s">
        <v>578</v>
      </c>
      <c r="C219" s="333" t="s">
        <v>712</v>
      </c>
      <c r="D219" s="333" t="s">
        <v>523</v>
      </c>
      <c r="E219" s="29">
        <v>2</v>
      </c>
      <c r="F219" s="29">
        <v>3</v>
      </c>
      <c r="G219" s="29">
        <v>68</v>
      </c>
      <c r="H219" s="27"/>
      <c r="M219" s="80" t="b">
        <f t="shared" si="3"/>
        <v>1</v>
      </c>
    </row>
    <row r="220" spans="2:13" x14ac:dyDescent="0.15">
      <c r="B220" s="333" t="s">
        <v>579</v>
      </c>
      <c r="C220" s="333" t="s">
        <v>712</v>
      </c>
      <c r="D220" s="333" t="s">
        <v>521</v>
      </c>
      <c r="E220" s="29">
        <v>2</v>
      </c>
      <c r="F220" s="29">
        <v>2</v>
      </c>
      <c r="G220" s="29">
        <v>69</v>
      </c>
      <c r="H220" s="27"/>
      <c r="M220" s="80" t="b">
        <f t="shared" si="3"/>
        <v>1</v>
      </c>
    </row>
    <row r="221" spans="2:13" x14ac:dyDescent="0.15">
      <c r="B221" s="333" t="s">
        <v>580</v>
      </c>
      <c r="C221" s="333" t="s">
        <v>712</v>
      </c>
      <c r="D221" s="333" t="s">
        <v>521</v>
      </c>
      <c r="E221" s="29">
        <v>2</v>
      </c>
      <c r="F221" s="29">
        <v>2</v>
      </c>
      <c r="G221" s="29">
        <v>70</v>
      </c>
      <c r="H221" s="27"/>
      <c r="M221" s="80" t="b">
        <f t="shared" si="3"/>
        <v>1</v>
      </c>
    </row>
    <row r="222" spans="2:13" x14ac:dyDescent="0.15">
      <c r="B222" s="333" t="s">
        <v>7953</v>
      </c>
      <c r="C222" s="333" t="s">
        <v>712</v>
      </c>
      <c r="D222" s="333" t="s">
        <v>521</v>
      </c>
      <c r="E222" s="29">
        <v>2</v>
      </c>
      <c r="F222" s="29">
        <v>2</v>
      </c>
      <c r="G222" s="29">
        <v>8028</v>
      </c>
      <c r="H222" s="27"/>
      <c r="M222" s="80" t="b">
        <f t="shared" si="3"/>
        <v>1</v>
      </c>
    </row>
    <row r="223" spans="2:13" x14ac:dyDescent="0.15">
      <c r="B223" s="333" t="s">
        <v>12633</v>
      </c>
      <c r="C223" s="333" t="s">
        <v>712</v>
      </c>
      <c r="D223" s="333" t="s">
        <v>521</v>
      </c>
      <c r="E223" s="29">
        <v>2</v>
      </c>
      <c r="F223" s="29">
        <v>2</v>
      </c>
      <c r="G223" s="29">
        <v>14094</v>
      </c>
      <c r="H223" s="27"/>
      <c r="M223" s="80" t="b">
        <f t="shared" si="3"/>
        <v>1</v>
      </c>
    </row>
    <row r="224" spans="2:13" x14ac:dyDescent="0.15">
      <c r="B224" s="333" t="s">
        <v>12634</v>
      </c>
      <c r="C224" s="333" t="s">
        <v>712</v>
      </c>
      <c r="D224" s="333" t="s">
        <v>519</v>
      </c>
      <c r="E224" s="29">
        <v>2</v>
      </c>
      <c r="F224" s="29">
        <v>1</v>
      </c>
      <c r="G224" s="29">
        <v>14093</v>
      </c>
      <c r="H224" s="27"/>
      <c r="M224" s="80" t="b">
        <f t="shared" si="3"/>
        <v>1</v>
      </c>
    </row>
    <row r="225" spans="2:13" x14ac:dyDescent="0.15">
      <c r="B225" s="333" t="s">
        <v>581</v>
      </c>
      <c r="C225" s="333" t="s">
        <v>712</v>
      </c>
      <c r="D225" s="333" t="s">
        <v>521</v>
      </c>
      <c r="E225" s="29">
        <v>2</v>
      </c>
      <c r="F225" s="29">
        <v>2</v>
      </c>
      <c r="G225" s="29">
        <v>71</v>
      </c>
      <c r="H225" s="27"/>
      <c r="M225" s="80" t="b">
        <f t="shared" si="3"/>
        <v>1</v>
      </c>
    </row>
    <row r="226" spans="2:13" x14ac:dyDescent="0.15">
      <c r="B226" s="333" t="s">
        <v>582</v>
      </c>
      <c r="C226" s="333" t="s">
        <v>712</v>
      </c>
      <c r="D226" s="333" t="s">
        <v>521</v>
      </c>
      <c r="E226" s="29">
        <v>2</v>
      </c>
      <c r="F226" s="29">
        <v>2</v>
      </c>
      <c r="G226" s="29">
        <v>72</v>
      </c>
      <c r="H226" s="27"/>
      <c r="M226" s="80" t="b">
        <f t="shared" si="3"/>
        <v>1</v>
      </c>
    </row>
    <row r="227" spans="2:13" x14ac:dyDescent="0.15">
      <c r="B227" s="333" t="s">
        <v>9020</v>
      </c>
      <c r="C227" s="333" t="s">
        <v>714</v>
      </c>
      <c r="D227" s="333" t="s">
        <v>521</v>
      </c>
      <c r="E227" s="29">
        <v>3</v>
      </c>
      <c r="F227" s="29">
        <v>2</v>
      </c>
      <c r="G227" s="29">
        <v>9632</v>
      </c>
      <c r="H227" s="27"/>
      <c r="M227" s="80" t="b">
        <f t="shared" si="3"/>
        <v>1</v>
      </c>
    </row>
    <row r="228" spans="2:13" x14ac:dyDescent="0.15">
      <c r="B228" s="333" t="s">
        <v>14508</v>
      </c>
      <c r="C228" s="333" t="s">
        <v>712</v>
      </c>
      <c r="D228" s="333" t="s">
        <v>519</v>
      </c>
      <c r="E228" s="29">
        <v>2</v>
      </c>
      <c r="F228" s="29">
        <v>1</v>
      </c>
      <c r="G228" s="29">
        <v>17223</v>
      </c>
      <c r="H228" s="27"/>
      <c r="M228" s="80" t="b">
        <f t="shared" si="3"/>
        <v>1</v>
      </c>
    </row>
    <row r="229" spans="2:13" x14ac:dyDescent="0.15">
      <c r="B229" s="333" t="s">
        <v>7233</v>
      </c>
      <c r="C229" s="333" t="s">
        <v>714</v>
      </c>
      <c r="D229" s="333" t="s">
        <v>523</v>
      </c>
      <c r="E229" s="29">
        <v>3</v>
      </c>
      <c r="F229" s="29">
        <v>3</v>
      </c>
      <c r="G229" s="29">
        <v>7376</v>
      </c>
      <c r="H229" s="27"/>
      <c r="M229" s="80" t="b">
        <f t="shared" si="3"/>
        <v>1</v>
      </c>
    </row>
    <row r="230" spans="2:13" x14ac:dyDescent="0.15">
      <c r="B230" s="333" t="s">
        <v>583</v>
      </c>
      <c r="C230" s="333" t="s">
        <v>712</v>
      </c>
      <c r="D230" s="333" t="s">
        <v>519</v>
      </c>
      <c r="E230" s="29">
        <v>2</v>
      </c>
      <c r="F230" s="29">
        <v>1</v>
      </c>
      <c r="G230" s="29">
        <v>73</v>
      </c>
      <c r="H230" s="27"/>
      <c r="M230" s="80" t="b">
        <f t="shared" si="3"/>
        <v>1</v>
      </c>
    </row>
    <row r="231" spans="2:13" x14ac:dyDescent="0.15">
      <c r="B231" s="333" t="s">
        <v>584</v>
      </c>
      <c r="C231" s="333" t="s">
        <v>712</v>
      </c>
      <c r="D231" s="333" t="s">
        <v>523</v>
      </c>
      <c r="E231" s="29">
        <v>2</v>
      </c>
      <c r="F231" s="29">
        <v>3</v>
      </c>
      <c r="G231" s="29">
        <v>74</v>
      </c>
      <c r="H231" s="27"/>
      <c r="M231" s="80" t="b">
        <f t="shared" si="3"/>
        <v>1</v>
      </c>
    </row>
    <row r="232" spans="2:13" x14ac:dyDescent="0.15">
      <c r="B232" s="333" t="s">
        <v>585</v>
      </c>
      <c r="C232" s="333" t="s">
        <v>712</v>
      </c>
      <c r="D232" s="333" t="s">
        <v>521</v>
      </c>
      <c r="E232" s="29">
        <v>2</v>
      </c>
      <c r="F232" s="29">
        <v>2</v>
      </c>
      <c r="G232" s="29">
        <v>75</v>
      </c>
      <c r="H232" s="27"/>
      <c r="M232" s="80" t="b">
        <f t="shared" si="3"/>
        <v>1</v>
      </c>
    </row>
    <row r="233" spans="2:13" x14ac:dyDescent="0.15">
      <c r="B233" s="333" t="s">
        <v>5380</v>
      </c>
      <c r="C233" s="333" t="s">
        <v>716</v>
      </c>
      <c r="D233" s="333" t="s">
        <v>519</v>
      </c>
      <c r="E233" s="29">
        <v>4</v>
      </c>
      <c r="F233" s="29">
        <v>1</v>
      </c>
      <c r="G233" s="29">
        <v>5380</v>
      </c>
      <c r="H233" s="27"/>
      <c r="M233" s="80" t="b">
        <f t="shared" si="3"/>
        <v>1</v>
      </c>
    </row>
    <row r="234" spans="2:13" x14ac:dyDescent="0.15">
      <c r="B234" s="333" t="s">
        <v>586</v>
      </c>
      <c r="C234" s="333" t="s">
        <v>712</v>
      </c>
      <c r="D234" s="333" t="s">
        <v>521</v>
      </c>
      <c r="E234" s="29">
        <v>2</v>
      </c>
      <c r="F234" s="29">
        <v>2</v>
      </c>
      <c r="G234" s="29">
        <v>76</v>
      </c>
      <c r="H234" s="27"/>
      <c r="M234" s="80" t="b">
        <f t="shared" si="3"/>
        <v>1</v>
      </c>
    </row>
    <row r="235" spans="2:13" x14ac:dyDescent="0.15">
      <c r="B235" s="333" t="s">
        <v>5513</v>
      </c>
      <c r="C235" s="333" t="s">
        <v>712</v>
      </c>
      <c r="D235" s="333" t="s">
        <v>444</v>
      </c>
      <c r="E235" s="29">
        <v>2</v>
      </c>
      <c r="F235" s="29">
        <v>6</v>
      </c>
      <c r="G235" s="29">
        <v>5418</v>
      </c>
      <c r="H235" s="27"/>
      <c r="M235" s="80" t="b">
        <f t="shared" si="3"/>
        <v>1</v>
      </c>
    </row>
    <row r="236" spans="2:13" x14ac:dyDescent="0.15">
      <c r="B236" s="333" t="s">
        <v>14509</v>
      </c>
      <c r="C236" s="333" t="s">
        <v>712</v>
      </c>
      <c r="D236" s="333" t="s">
        <v>521</v>
      </c>
      <c r="E236" s="29">
        <v>2</v>
      </c>
      <c r="F236" s="29">
        <v>2</v>
      </c>
      <c r="G236" s="29">
        <v>17238</v>
      </c>
      <c r="H236" s="27"/>
      <c r="M236" s="80" t="b">
        <f t="shared" si="3"/>
        <v>1</v>
      </c>
    </row>
    <row r="237" spans="2:13" x14ac:dyDescent="0.15">
      <c r="B237" s="333" t="s">
        <v>5382</v>
      </c>
      <c r="C237" s="333" t="s">
        <v>9879</v>
      </c>
      <c r="D237" s="333" t="s">
        <v>519</v>
      </c>
      <c r="E237" s="29">
        <v>13</v>
      </c>
      <c r="F237" s="29">
        <v>1</v>
      </c>
      <c r="G237" s="29">
        <v>5382</v>
      </c>
      <c r="H237" s="27"/>
      <c r="M237" s="80" t="b">
        <f t="shared" si="3"/>
        <v>1</v>
      </c>
    </row>
    <row r="238" spans="2:13" x14ac:dyDescent="0.15">
      <c r="B238" s="333" t="s">
        <v>587</v>
      </c>
      <c r="C238" s="333" t="s">
        <v>712</v>
      </c>
      <c r="D238" s="333" t="s">
        <v>521</v>
      </c>
      <c r="E238" s="29">
        <v>2</v>
      </c>
      <c r="F238" s="29">
        <v>2</v>
      </c>
      <c r="G238" s="29">
        <v>77</v>
      </c>
      <c r="H238" s="27"/>
      <c r="M238" s="80" t="b">
        <f t="shared" si="3"/>
        <v>1</v>
      </c>
    </row>
    <row r="239" spans="2:13" x14ac:dyDescent="0.15">
      <c r="B239" s="333" t="s">
        <v>588</v>
      </c>
      <c r="C239" s="333" t="s">
        <v>712</v>
      </c>
      <c r="D239" s="333" t="s">
        <v>521</v>
      </c>
      <c r="E239" s="29">
        <v>2</v>
      </c>
      <c r="F239" s="29">
        <v>2</v>
      </c>
      <c r="G239" s="29">
        <v>78</v>
      </c>
      <c r="H239" s="27"/>
      <c r="M239" s="80" t="b">
        <f t="shared" si="3"/>
        <v>1</v>
      </c>
    </row>
    <row r="240" spans="2:13" x14ac:dyDescent="0.15">
      <c r="B240" s="333" t="s">
        <v>14510</v>
      </c>
      <c r="C240" s="333" t="s">
        <v>710</v>
      </c>
      <c r="D240" s="333" t="s">
        <v>521</v>
      </c>
      <c r="E240" s="29">
        <v>1</v>
      </c>
      <c r="F240" s="29">
        <v>2</v>
      </c>
      <c r="G240" s="29">
        <v>17249</v>
      </c>
      <c r="H240" s="27"/>
      <c r="M240" s="80" t="b">
        <f t="shared" si="3"/>
        <v>1</v>
      </c>
    </row>
    <row r="241" spans="2:13" x14ac:dyDescent="0.15">
      <c r="B241" s="333" t="s">
        <v>589</v>
      </c>
      <c r="C241" s="333" t="s">
        <v>712</v>
      </c>
      <c r="D241" s="333" t="s">
        <v>519</v>
      </c>
      <c r="E241" s="29">
        <v>2</v>
      </c>
      <c r="F241" s="29">
        <v>1</v>
      </c>
      <c r="G241" s="29">
        <v>79</v>
      </c>
      <c r="H241" s="27"/>
      <c r="M241" s="80" t="b">
        <f t="shared" si="3"/>
        <v>1</v>
      </c>
    </row>
    <row r="242" spans="2:13" x14ac:dyDescent="0.15">
      <c r="B242" s="333" t="s">
        <v>590</v>
      </c>
      <c r="C242" s="333" t="s">
        <v>712</v>
      </c>
      <c r="D242" s="333" t="s">
        <v>521</v>
      </c>
      <c r="E242" s="29">
        <v>2</v>
      </c>
      <c r="F242" s="29">
        <v>2</v>
      </c>
      <c r="G242" s="29">
        <v>80</v>
      </c>
      <c r="H242" s="27"/>
      <c r="M242" s="80" t="b">
        <f t="shared" si="3"/>
        <v>1</v>
      </c>
    </row>
    <row r="243" spans="2:13" x14ac:dyDescent="0.15">
      <c r="B243" s="333" t="s">
        <v>591</v>
      </c>
      <c r="C243" s="333" t="s">
        <v>712</v>
      </c>
      <c r="D243" s="333" t="s">
        <v>521</v>
      </c>
      <c r="E243" s="29">
        <v>2</v>
      </c>
      <c r="F243" s="29">
        <v>2</v>
      </c>
      <c r="G243" s="29">
        <v>81</v>
      </c>
      <c r="H243" s="27"/>
      <c r="M243" s="80" t="b">
        <f t="shared" si="3"/>
        <v>1</v>
      </c>
    </row>
    <row r="244" spans="2:13" x14ac:dyDescent="0.15">
      <c r="B244" s="333" t="s">
        <v>592</v>
      </c>
      <c r="C244" s="333" t="s">
        <v>712</v>
      </c>
      <c r="D244" s="333" t="s">
        <v>519</v>
      </c>
      <c r="E244" s="29">
        <v>2</v>
      </c>
      <c r="F244" s="29">
        <v>1</v>
      </c>
      <c r="G244" s="29">
        <v>82</v>
      </c>
      <c r="H244" s="27"/>
      <c r="M244" s="80" t="b">
        <f t="shared" si="3"/>
        <v>1</v>
      </c>
    </row>
    <row r="245" spans="2:13" x14ac:dyDescent="0.15">
      <c r="B245" s="333" t="s">
        <v>5514</v>
      </c>
      <c r="C245" s="333" t="s">
        <v>712</v>
      </c>
      <c r="D245" s="333" t="s">
        <v>444</v>
      </c>
      <c r="E245" s="29">
        <v>2</v>
      </c>
      <c r="F245" s="29">
        <v>6</v>
      </c>
      <c r="G245" s="29">
        <v>5419</v>
      </c>
      <c r="H245" s="27"/>
      <c r="M245" s="80" t="b">
        <f t="shared" si="3"/>
        <v>1</v>
      </c>
    </row>
    <row r="246" spans="2:13" x14ac:dyDescent="0.15">
      <c r="B246" s="333" t="s">
        <v>12635</v>
      </c>
      <c r="C246" s="333" t="s">
        <v>518</v>
      </c>
      <c r="D246" s="333" t="s">
        <v>518</v>
      </c>
      <c r="E246" s="29">
        <v>0</v>
      </c>
      <c r="F246" s="29">
        <v>0</v>
      </c>
      <c r="G246" s="29">
        <v>14091</v>
      </c>
      <c r="H246" s="27"/>
      <c r="M246" s="80" t="b">
        <f t="shared" si="3"/>
        <v>1</v>
      </c>
    </row>
    <row r="247" spans="2:13" x14ac:dyDescent="0.15">
      <c r="B247" s="333" t="s">
        <v>593</v>
      </c>
      <c r="C247" s="333" t="s">
        <v>712</v>
      </c>
      <c r="D247" s="333" t="s">
        <v>525</v>
      </c>
      <c r="E247" s="29">
        <v>2</v>
      </c>
      <c r="F247" s="29">
        <v>4</v>
      </c>
      <c r="G247" s="29">
        <v>83</v>
      </c>
      <c r="H247" s="27"/>
      <c r="M247" s="80" t="b">
        <f t="shared" si="3"/>
        <v>1</v>
      </c>
    </row>
    <row r="248" spans="2:13" x14ac:dyDescent="0.15">
      <c r="B248" s="333" t="s">
        <v>814</v>
      </c>
      <c r="C248" s="333" t="s">
        <v>716</v>
      </c>
      <c r="D248" s="333" t="s">
        <v>519</v>
      </c>
      <c r="E248" s="29">
        <v>4</v>
      </c>
      <c r="F248" s="29">
        <v>1</v>
      </c>
      <c r="G248" s="29">
        <v>84</v>
      </c>
      <c r="H248" s="27"/>
      <c r="M248" s="80" t="b">
        <f t="shared" si="3"/>
        <v>1</v>
      </c>
    </row>
    <row r="249" spans="2:13" x14ac:dyDescent="0.15">
      <c r="B249" s="333" t="s">
        <v>815</v>
      </c>
      <c r="C249" s="333" t="s">
        <v>716</v>
      </c>
      <c r="D249" s="333" t="s">
        <v>519</v>
      </c>
      <c r="E249" s="29">
        <v>4</v>
      </c>
      <c r="F249" s="29">
        <v>1</v>
      </c>
      <c r="G249" s="29">
        <v>85</v>
      </c>
      <c r="H249" s="27"/>
      <c r="M249" s="80" t="b">
        <f t="shared" si="3"/>
        <v>1</v>
      </c>
    </row>
    <row r="250" spans="2:13" x14ac:dyDescent="0.15">
      <c r="B250" s="333" t="s">
        <v>816</v>
      </c>
      <c r="C250" s="333" t="s">
        <v>712</v>
      </c>
      <c r="D250" s="333" t="s">
        <v>521</v>
      </c>
      <c r="E250" s="29">
        <v>2</v>
      </c>
      <c r="F250" s="29">
        <v>2</v>
      </c>
      <c r="G250" s="29">
        <v>86</v>
      </c>
      <c r="H250" s="27"/>
      <c r="M250" s="80" t="b">
        <f t="shared" si="3"/>
        <v>1</v>
      </c>
    </row>
    <row r="251" spans="2:13" x14ac:dyDescent="0.15">
      <c r="B251" s="333" t="s">
        <v>817</v>
      </c>
      <c r="C251" s="333" t="s">
        <v>712</v>
      </c>
      <c r="D251" s="333" t="s">
        <v>521</v>
      </c>
      <c r="E251" s="29">
        <v>2</v>
      </c>
      <c r="F251" s="29">
        <v>2</v>
      </c>
      <c r="G251" s="29">
        <v>87</v>
      </c>
      <c r="H251" s="27"/>
      <c r="M251" s="80" t="b">
        <f t="shared" si="3"/>
        <v>1</v>
      </c>
    </row>
    <row r="252" spans="2:13" x14ac:dyDescent="0.15">
      <c r="B252" s="333" t="s">
        <v>7954</v>
      </c>
      <c r="C252" s="333" t="s">
        <v>712</v>
      </c>
      <c r="D252" s="333" t="s">
        <v>521</v>
      </c>
      <c r="E252" s="29">
        <v>2</v>
      </c>
      <c r="F252" s="29">
        <v>2</v>
      </c>
      <c r="G252" s="29">
        <v>8029</v>
      </c>
      <c r="H252" s="27"/>
      <c r="M252" s="80" t="b">
        <f t="shared" si="3"/>
        <v>1</v>
      </c>
    </row>
    <row r="253" spans="2:13" x14ac:dyDescent="0.15">
      <c r="B253" s="333" t="s">
        <v>10037</v>
      </c>
      <c r="C253" s="333" t="s">
        <v>712</v>
      </c>
      <c r="D253" s="333" t="s">
        <v>523</v>
      </c>
      <c r="E253" s="29">
        <v>2</v>
      </c>
      <c r="F253" s="29">
        <v>3</v>
      </c>
      <c r="G253" s="29">
        <v>10997</v>
      </c>
      <c r="H253" s="27"/>
      <c r="M253" s="80" t="b">
        <f t="shared" si="3"/>
        <v>1</v>
      </c>
    </row>
    <row r="254" spans="2:13" x14ac:dyDescent="0.15">
      <c r="B254" s="333" t="s">
        <v>3525</v>
      </c>
      <c r="C254" s="333" t="s">
        <v>712</v>
      </c>
      <c r="D254" s="333" t="s">
        <v>527</v>
      </c>
      <c r="E254" s="29">
        <v>2</v>
      </c>
      <c r="F254" s="29">
        <v>5</v>
      </c>
      <c r="G254" s="29">
        <v>3268</v>
      </c>
      <c r="H254" s="27"/>
      <c r="M254" s="80" t="b">
        <f t="shared" si="3"/>
        <v>1</v>
      </c>
    </row>
    <row r="255" spans="2:13" x14ac:dyDescent="0.15">
      <c r="B255" s="333" t="s">
        <v>7053</v>
      </c>
      <c r="C255" s="333" t="s">
        <v>712</v>
      </c>
      <c r="D255" s="333" t="s">
        <v>527</v>
      </c>
      <c r="E255" s="29">
        <v>2</v>
      </c>
      <c r="F255" s="29">
        <v>5</v>
      </c>
      <c r="G255" s="29">
        <v>7192</v>
      </c>
      <c r="H255" s="27"/>
      <c r="M255" s="80" t="b">
        <f t="shared" si="3"/>
        <v>1</v>
      </c>
    </row>
    <row r="256" spans="2:13" x14ac:dyDescent="0.15">
      <c r="B256" s="333" t="s">
        <v>818</v>
      </c>
      <c r="C256" s="333" t="s">
        <v>712</v>
      </c>
      <c r="D256" s="333" t="s">
        <v>519</v>
      </c>
      <c r="E256" s="29">
        <v>2</v>
      </c>
      <c r="F256" s="29">
        <v>1</v>
      </c>
      <c r="G256" s="29">
        <v>89</v>
      </c>
      <c r="H256" s="27"/>
      <c r="M256" s="80" t="b">
        <f t="shared" si="3"/>
        <v>1</v>
      </c>
    </row>
    <row r="257" spans="2:13" x14ac:dyDescent="0.15">
      <c r="B257" s="333" t="s">
        <v>12636</v>
      </c>
      <c r="C257" s="333" t="s">
        <v>712</v>
      </c>
      <c r="D257" s="333" t="s">
        <v>523</v>
      </c>
      <c r="E257" s="29">
        <v>2</v>
      </c>
      <c r="F257" s="29">
        <v>3</v>
      </c>
      <c r="G257" s="29">
        <v>14064</v>
      </c>
      <c r="H257" s="27"/>
      <c r="M257" s="80" t="b">
        <f t="shared" si="3"/>
        <v>1</v>
      </c>
    </row>
    <row r="258" spans="2:13" x14ac:dyDescent="0.15">
      <c r="B258" s="333" t="s">
        <v>819</v>
      </c>
      <c r="C258" s="333" t="s">
        <v>712</v>
      </c>
      <c r="D258" s="333" t="s">
        <v>523</v>
      </c>
      <c r="E258" s="29">
        <v>2</v>
      </c>
      <c r="F258" s="29">
        <v>3</v>
      </c>
      <c r="G258" s="29">
        <v>90</v>
      </c>
      <c r="H258" s="27"/>
      <c r="M258" s="80" t="b">
        <f t="shared" si="3"/>
        <v>1</v>
      </c>
    </row>
    <row r="259" spans="2:13" x14ac:dyDescent="0.15">
      <c r="B259" s="333" t="s">
        <v>820</v>
      </c>
      <c r="C259" s="333" t="s">
        <v>712</v>
      </c>
      <c r="D259" s="333" t="s">
        <v>523</v>
      </c>
      <c r="E259" s="29">
        <v>2</v>
      </c>
      <c r="F259" s="29">
        <v>3</v>
      </c>
      <c r="G259" s="29">
        <v>91</v>
      </c>
      <c r="H259" s="27"/>
      <c r="M259" s="80" t="b">
        <f t="shared" si="3"/>
        <v>1</v>
      </c>
    </row>
    <row r="260" spans="2:13" x14ac:dyDescent="0.15">
      <c r="B260" s="333" t="s">
        <v>821</v>
      </c>
      <c r="C260" s="333" t="s">
        <v>712</v>
      </c>
      <c r="D260" s="333" t="s">
        <v>521</v>
      </c>
      <c r="E260" s="29">
        <v>2</v>
      </c>
      <c r="F260" s="29">
        <v>2</v>
      </c>
      <c r="G260" s="29">
        <v>92</v>
      </c>
      <c r="H260" s="27"/>
      <c r="M260" s="80" t="b">
        <f t="shared" si="3"/>
        <v>1</v>
      </c>
    </row>
    <row r="261" spans="2:13" x14ac:dyDescent="0.15">
      <c r="B261" s="333" t="s">
        <v>822</v>
      </c>
      <c r="C261" s="333" t="s">
        <v>712</v>
      </c>
      <c r="D261" s="333" t="s">
        <v>521</v>
      </c>
      <c r="E261" s="29">
        <v>2</v>
      </c>
      <c r="F261" s="29">
        <v>2</v>
      </c>
      <c r="G261" s="29">
        <v>93</v>
      </c>
      <c r="H261" s="27"/>
      <c r="M261" s="80" t="b">
        <f t="shared" si="3"/>
        <v>1</v>
      </c>
    </row>
    <row r="262" spans="2:13" x14ac:dyDescent="0.15">
      <c r="B262" s="333" t="s">
        <v>823</v>
      </c>
      <c r="C262" s="333" t="s">
        <v>712</v>
      </c>
      <c r="D262" s="333" t="s">
        <v>519</v>
      </c>
      <c r="E262" s="29">
        <v>2</v>
      </c>
      <c r="F262" s="29">
        <v>1</v>
      </c>
      <c r="G262" s="29">
        <v>94</v>
      </c>
      <c r="H262" s="27"/>
      <c r="M262" s="80" t="b">
        <f t="shared" si="3"/>
        <v>1</v>
      </c>
    </row>
    <row r="263" spans="2:13" x14ac:dyDescent="0.15">
      <c r="B263" s="333" t="s">
        <v>10038</v>
      </c>
      <c r="C263" s="333" t="s">
        <v>712</v>
      </c>
      <c r="D263" s="333" t="s">
        <v>519</v>
      </c>
      <c r="E263" s="29">
        <v>2</v>
      </c>
      <c r="F263" s="29">
        <v>1</v>
      </c>
      <c r="G263" s="29">
        <v>10988</v>
      </c>
      <c r="H263" s="27"/>
      <c r="M263" s="80" t="b">
        <f t="shared" si="3"/>
        <v>1</v>
      </c>
    </row>
    <row r="264" spans="2:13" x14ac:dyDescent="0.15">
      <c r="B264" s="333" t="s">
        <v>12637</v>
      </c>
      <c r="C264" s="333" t="s">
        <v>712</v>
      </c>
      <c r="D264" s="333" t="s">
        <v>519</v>
      </c>
      <c r="E264" s="29">
        <v>2</v>
      </c>
      <c r="F264" s="29">
        <v>1</v>
      </c>
      <c r="G264" s="29">
        <v>14018</v>
      </c>
      <c r="H264" s="27"/>
      <c r="M264" s="80" t="b">
        <f t="shared" si="3"/>
        <v>1</v>
      </c>
    </row>
    <row r="265" spans="2:13" x14ac:dyDescent="0.15">
      <c r="B265" s="333" t="s">
        <v>10039</v>
      </c>
      <c r="C265" s="333" t="s">
        <v>714</v>
      </c>
      <c r="D265" s="333" t="s">
        <v>521</v>
      </c>
      <c r="E265" s="29">
        <v>3</v>
      </c>
      <c r="F265" s="29">
        <v>2</v>
      </c>
      <c r="G265" s="29">
        <v>10497</v>
      </c>
      <c r="H265" s="27"/>
      <c r="M265" s="80" t="b">
        <f t="shared" si="3"/>
        <v>1</v>
      </c>
    </row>
    <row r="266" spans="2:13" x14ac:dyDescent="0.15">
      <c r="B266" s="333" t="s">
        <v>725</v>
      </c>
      <c r="C266" s="333" t="s">
        <v>712</v>
      </c>
      <c r="D266" s="333" t="s">
        <v>523</v>
      </c>
      <c r="E266" s="29">
        <v>2</v>
      </c>
      <c r="F266" s="29">
        <v>3</v>
      </c>
      <c r="G266" s="29">
        <v>95</v>
      </c>
      <c r="H266" s="27"/>
      <c r="M266" s="80" t="b">
        <f t="shared" si="3"/>
        <v>1</v>
      </c>
    </row>
    <row r="267" spans="2:13" x14ac:dyDescent="0.15">
      <c r="B267" s="333" t="s">
        <v>7958</v>
      </c>
      <c r="C267" s="333" t="s">
        <v>712</v>
      </c>
      <c r="D267" s="333" t="s">
        <v>521</v>
      </c>
      <c r="E267" s="29">
        <v>2</v>
      </c>
      <c r="F267" s="29">
        <v>2</v>
      </c>
      <c r="G267" s="29">
        <v>8034</v>
      </c>
      <c r="H267" s="27"/>
      <c r="M267" s="80" t="b">
        <f t="shared" si="3"/>
        <v>1</v>
      </c>
    </row>
    <row r="268" spans="2:13" x14ac:dyDescent="0.15">
      <c r="B268" s="333" t="s">
        <v>726</v>
      </c>
      <c r="C268" s="333" t="s">
        <v>712</v>
      </c>
      <c r="D268" s="333" t="s">
        <v>521</v>
      </c>
      <c r="E268" s="29">
        <v>2</v>
      </c>
      <c r="F268" s="29">
        <v>2</v>
      </c>
      <c r="G268" s="29">
        <v>96</v>
      </c>
      <c r="H268" s="27"/>
      <c r="M268" s="80" t="b">
        <f t="shared" si="3"/>
        <v>1</v>
      </c>
    </row>
    <row r="269" spans="2:13" x14ac:dyDescent="0.15">
      <c r="B269" s="333" t="s">
        <v>14511</v>
      </c>
      <c r="C269" s="333" t="s">
        <v>712</v>
      </c>
      <c r="D269" s="333" t="s">
        <v>523</v>
      </c>
      <c r="E269" s="29">
        <v>2</v>
      </c>
      <c r="F269" s="29">
        <v>3</v>
      </c>
      <c r="G269" s="29">
        <v>17228</v>
      </c>
      <c r="H269" s="27"/>
      <c r="M269" s="80" t="b">
        <f t="shared" si="3"/>
        <v>1</v>
      </c>
    </row>
    <row r="270" spans="2:13" x14ac:dyDescent="0.15">
      <c r="B270" s="333" t="s">
        <v>724</v>
      </c>
      <c r="C270" s="333" t="s">
        <v>712</v>
      </c>
      <c r="D270" s="333" t="s">
        <v>525</v>
      </c>
      <c r="E270" s="29">
        <v>2</v>
      </c>
      <c r="F270" s="29">
        <v>4</v>
      </c>
      <c r="G270" s="29">
        <v>97</v>
      </c>
      <c r="H270" s="27"/>
      <c r="M270" s="80" t="b">
        <f t="shared" ref="M270:M333" si="4">AND(  NOT(ISERROR(FIND(UPPER($B$7),UPPER($B270),1))),  OR($D$7="",NOT(ISERROR(FIND(UPPER($D$7),UPPER($B270),1)))),    OR($D$8="",(ISERROR(FIND(UPPER($D$8),UPPER($B270),1))))           )</f>
        <v>1</v>
      </c>
    </row>
    <row r="271" spans="2:13" x14ac:dyDescent="0.15">
      <c r="B271" s="333" t="s">
        <v>7956</v>
      </c>
      <c r="C271" s="333" t="s">
        <v>712</v>
      </c>
      <c r="D271" s="333" t="s">
        <v>521</v>
      </c>
      <c r="E271" s="29">
        <v>2</v>
      </c>
      <c r="F271" s="29">
        <v>2</v>
      </c>
      <c r="G271" s="29">
        <v>8031</v>
      </c>
      <c r="H271" s="27"/>
      <c r="M271" s="80" t="b">
        <f t="shared" si="4"/>
        <v>1</v>
      </c>
    </row>
    <row r="272" spans="2:13" x14ac:dyDescent="0.15">
      <c r="B272" s="333" t="s">
        <v>605</v>
      </c>
      <c r="C272" s="333" t="s">
        <v>712</v>
      </c>
      <c r="D272" s="333" t="s">
        <v>521</v>
      </c>
      <c r="E272" s="29">
        <v>2</v>
      </c>
      <c r="F272" s="29">
        <v>2</v>
      </c>
      <c r="G272" s="29">
        <v>98</v>
      </c>
      <c r="H272" s="27"/>
      <c r="M272" s="80" t="b">
        <f t="shared" si="4"/>
        <v>1</v>
      </c>
    </row>
    <row r="273" spans="2:13" x14ac:dyDescent="0.15">
      <c r="B273" s="333" t="s">
        <v>12638</v>
      </c>
      <c r="C273" s="333" t="s">
        <v>712</v>
      </c>
      <c r="D273" s="333" t="s">
        <v>519</v>
      </c>
      <c r="E273" s="29">
        <v>2</v>
      </c>
      <c r="F273" s="29">
        <v>1</v>
      </c>
      <c r="G273" s="29">
        <v>14019</v>
      </c>
      <c r="H273" s="27"/>
      <c r="M273" s="80" t="b">
        <f t="shared" si="4"/>
        <v>1</v>
      </c>
    </row>
    <row r="274" spans="2:13" x14ac:dyDescent="0.15">
      <c r="B274" s="333" t="s">
        <v>10040</v>
      </c>
      <c r="C274" s="333" t="s">
        <v>712</v>
      </c>
      <c r="D274" s="333" t="s">
        <v>523</v>
      </c>
      <c r="E274" s="29">
        <v>2</v>
      </c>
      <c r="F274" s="29">
        <v>3</v>
      </c>
      <c r="G274" s="29">
        <v>10980</v>
      </c>
      <c r="H274" s="27"/>
      <c r="M274" s="80" t="b">
        <f t="shared" si="4"/>
        <v>1</v>
      </c>
    </row>
    <row r="275" spans="2:13" x14ac:dyDescent="0.15">
      <c r="B275" s="333" t="s">
        <v>606</v>
      </c>
      <c r="C275" s="333" t="s">
        <v>710</v>
      </c>
      <c r="D275" s="333" t="s">
        <v>525</v>
      </c>
      <c r="E275" s="29">
        <v>1</v>
      </c>
      <c r="F275" s="29">
        <v>4</v>
      </c>
      <c r="G275" s="29">
        <v>99</v>
      </c>
      <c r="H275" s="27"/>
      <c r="M275" s="80" t="b">
        <f t="shared" si="4"/>
        <v>1</v>
      </c>
    </row>
    <row r="276" spans="2:13" x14ac:dyDescent="0.15">
      <c r="B276" s="333" t="s">
        <v>12639</v>
      </c>
      <c r="C276" s="333" t="s">
        <v>710</v>
      </c>
      <c r="D276" s="333" t="s">
        <v>523</v>
      </c>
      <c r="E276" s="29">
        <v>1</v>
      </c>
      <c r="F276" s="29">
        <v>3</v>
      </c>
      <c r="G276" s="29">
        <v>13991</v>
      </c>
      <c r="H276" s="27"/>
      <c r="M276" s="80" t="b">
        <f t="shared" si="4"/>
        <v>1</v>
      </c>
    </row>
    <row r="277" spans="2:13" x14ac:dyDescent="0.15">
      <c r="B277" s="333" t="s">
        <v>13195</v>
      </c>
      <c r="C277" s="333" t="s">
        <v>710</v>
      </c>
      <c r="D277" s="333" t="s">
        <v>523</v>
      </c>
      <c r="E277" s="29">
        <v>1</v>
      </c>
      <c r="F277" s="29">
        <v>3</v>
      </c>
      <c r="G277" s="29">
        <v>15585</v>
      </c>
      <c r="H277" s="27"/>
      <c r="M277" s="80" t="b">
        <f t="shared" si="4"/>
        <v>1</v>
      </c>
    </row>
    <row r="278" spans="2:13" x14ac:dyDescent="0.15">
      <c r="B278" s="333" t="s">
        <v>10792</v>
      </c>
      <c r="C278" s="333" t="s">
        <v>718</v>
      </c>
      <c r="D278" s="333" t="s">
        <v>521</v>
      </c>
      <c r="E278" s="29">
        <v>5</v>
      </c>
      <c r="F278" s="29">
        <v>2</v>
      </c>
      <c r="G278" s="29">
        <v>4163</v>
      </c>
      <c r="H278" s="27"/>
      <c r="M278" s="80" t="b">
        <f t="shared" si="4"/>
        <v>1</v>
      </c>
    </row>
    <row r="279" spans="2:13" x14ac:dyDescent="0.15">
      <c r="B279" s="333" t="s">
        <v>12640</v>
      </c>
      <c r="C279" s="333" t="s">
        <v>710</v>
      </c>
      <c r="D279" s="333" t="s">
        <v>519</v>
      </c>
      <c r="E279" s="29">
        <v>1</v>
      </c>
      <c r="F279" s="29">
        <v>1</v>
      </c>
      <c r="G279" s="29">
        <v>14448</v>
      </c>
      <c r="H279" s="27"/>
      <c r="M279" s="80" t="b">
        <f t="shared" si="4"/>
        <v>1</v>
      </c>
    </row>
    <row r="280" spans="2:13" x14ac:dyDescent="0.15">
      <c r="B280" s="333" t="s">
        <v>6090</v>
      </c>
      <c r="C280" s="333" t="s">
        <v>718</v>
      </c>
      <c r="D280" s="333" t="s">
        <v>523</v>
      </c>
      <c r="E280" s="29">
        <v>5</v>
      </c>
      <c r="F280" s="29">
        <v>3</v>
      </c>
      <c r="G280" s="29">
        <v>6145</v>
      </c>
      <c r="H280" s="27"/>
      <c r="M280" s="80" t="b">
        <f t="shared" si="4"/>
        <v>1</v>
      </c>
    </row>
    <row r="281" spans="2:13" x14ac:dyDescent="0.15">
      <c r="B281" s="333" t="s">
        <v>5015</v>
      </c>
      <c r="C281" s="333" t="s">
        <v>710</v>
      </c>
      <c r="D281" s="333" t="s">
        <v>519</v>
      </c>
      <c r="E281" s="29">
        <v>1</v>
      </c>
      <c r="F281" s="29">
        <v>1</v>
      </c>
      <c r="G281" s="29">
        <v>4982</v>
      </c>
      <c r="H281" s="27"/>
      <c r="M281" s="80" t="b">
        <f t="shared" si="4"/>
        <v>1</v>
      </c>
    </row>
    <row r="282" spans="2:13" x14ac:dyDescent="0.15">
      <c r="B282" s="333" t="s">
        <v>607</v>
      </c>
      <c r="C282" s="333" t="s">
        <v>716</v>
      </c>
      <c r="D282" s="333" t="s">
        <v>519</v>
      </c>
      <c r="E282" s="29">
        <v>4</v>
      </c>
      <c r="F282" s="29">
        <v>1</v>
      </c>
      <c r="G282" s="29">
        <v>100</v>
      </c>
      <c r="H282" s="27"/>
      <c r="M282" s="80" t="b">
        <f t="shared" si="4"/>
        <v>1</v>
      </c>
    </row>
    <row r="283" spans="2:13" x14ac:dyDescent="0.15">
      <c r="B283" s="333" t="s">
        <v>8082</v>
      </c>
      <c r="C283" s="333" t="s">
        <v>714</v>
      </c>
      <c r="D283" s="333" t="s">
        <v>523</v>
      </c>
      <c r="E283" s="29">
        <v>3</v>
      </c>
      <c r="F283" s="29">
        <v>3</v>
      </c>
      <c r="G283" s="29">
        <v>8166</v>
      </c>
      <c r="H283" s="27"/>
      <c r="M283" s="80" t="b">
        <f t="shared" si="4"/>
        <v>1</v>
      </c>
    </row>
    <row r="284" spans="2:13" x14ac:dyDescent="0.15">
      <c r="B284" s="333" t="s">
        <v>10041</v>
      </c>
      <c r="C284" s="333" t="s">
        <v>710</v>
      </c>
      <c r="D284" s="333" t="s">
        <v>519</v>
      </c>
      <c r="E284" s="29">
        <v>1</v>
      </c>
      <c r="F284" s="29">
        <v>1</v>
      </c>
      <c r="G284" s="29">
        <v>10681</v>
      </c>
      <c r="H284" s="27"/>
      <c r="M284" s="80" t="b">
        <f t="shared" si="4"/>
        <v>1</v>
      </c>
    </row>
    <row r="285" spans="2:13" x14ac:dyDescent="0.15">
      <c r="B285" s="333" t="s">
        <v>12641</v>
      </c>
      <c r="C285" s="333" t="s">
        <v>710</v>
      </c>
      <c r="D285" s="333" t="s">
        <v>525</v>
      </c>
      <c r="E285" s="29">
        <v>1</v>
      </c>
      <c r="F285" s="29">
        <v>4</v>
      </c>
      <c r="G285" s="29">
        <v>13946</v>
      </c>
      <c r="H285" s="27"/>
      <c r="M285" s="80" t="b">
        <f t="shared" si="4"/>
        <v>1</v>
      </c>
    </row>
    <row r="286" spans="2:13" x14ac:dyDescent="0.15">
      <c r="B286" s="333" t="s">
        <v>11414</v>
      </c>
      <c r="C286" s="333" t="s">
        <v>710</v>
      </c>
      <c r="D286" s="333" t="s">
        <v>523</v>
      </c>
      <c r="E286" s="29">
        <v>1</v>
      </c>
      <c r="F286" s="29">
        <v>3</v>
      </c>
      <c r="G286" s="29">
        <v>13258</v>
      </c>
      <c r="H286" s="27"/>
      <c r="M286" s="80" t="b">
        <f t="shared" si="4"/>
        <v>1</v>
      </c>
    </row>
    <row r="287" spans="2:13" x14ac:dyDescent="0.15">
      <c r="B287" s="333" t="s">
        <v>11415</v>
      </c>
      <c r="C287" s="333" t="s">
        <v>518</v>
      </c>
      <c r="D287" s="333" t="s">
        <v>518</v>
      </c>
      <c r="E287" s="29">
        <v>0</v>
      </c>
      <c r="F287" s="29">
        <v>0</v>
      </c>
      <c r="G287" s="29">
        <v>13155</v>
      </c>
      <c r="H287" s="27"/>
      <c r="M287" s="80" t="b">
        <f t="shared" si="4"/>
        <v>1</v>
      </c>
    </row>
    <row r="288" spans="2:13" x14ac:dyDescent="0.15">
      <c r="B288" s="333" t="s">
        <v>8771</v>
      </c>
      <c r="C288" s="333" t="s">
        <v>710</v>
      </c>
      <c r="D288" s="333" t="s">
        <v>525</v>
      </c>
      <c r="E288" s="29">
        <v>1</v>
      </c>
      <c r="F288" s="29">
        <v>4</v>
      </c>
      <c r="G288" s="29">
        <v>9121</v>
      </c>
      <c r="H288" s="27"/>
      <c r="M288" s="80" t="b">
        <f t="shared" si="4"/>
        <v>1</v>
      </c>
    </row>
    <row r="289" spans="2:13" x14ac:dyDescent="0.15">
      <c r="B289" s="333" t="s">
        <v>8772</v>
      </c>
      <c r="C289" s="333" t="s">
        <v>710</v>
      </c>
      <c r="D289" s="333" t="s">
        <v>519</v>
      </c>
      <c r="E289" s="29">
        <v>1</v>
      </c>
      <c r="F289" s="29">
        <v>1</v>
      </c>
      <c r="G289" s="29">
        <v>9122</v>
      </c>
      <c r="H289" s="27"/>
      <c r="M289" s="80" t="b">
        <f t="shared" si="4"/>
        <v>1</v>
      </c>
    </row>
    <row r="290" spans="2:13" x14ac:dyDescent="0.15">
      <c r="B290" s="333" t="s">
        <v>8773</v>
      </c>
      <c r="C290" s="333" t="s">
        <v>710</v>
      </c>
      <c r="D290" s="333" t="s">
        <v>521</v>
      </c>
      <c r="E290" s="29">
        <v>1</v>
      </c>
      <c r="F290" s="29">
        <v>2</v>
      </c>
      <c r="G290" s="29">
        <v>9123</v>
      </c>
      <c r="H290" s="27"/>
      <c r="M290" s="80" t="b">
        <f t="shared" si="4"/>
        <v>1</v>
      </c>
    </row>
    <row r="291" spans="2:13" x14ac:dyDescent="0.15">
      <c r="B291" s="333" t="s">
        <v>8774</v>
      </c>
      <c r="C291" s="333" t="s">
        <v>710</v>
      </c>
      <c r="D291" s="333" t="s">
        <v>523</v>
      </c>
      <c r="E291" s="29">
        <v>1</v>
      </c>
      <c r="F291" s="29">
        <v>3</v>
      </c>
      <c r="G291" s="29">
        <v>9124</v>
      </c>
      <c r="H291" s="27"/>
      <c r="M291" s="80" t="b">
        <f t="shared" si="4"/>
        <v>1</v>
      </c>
    </row>
    <row r="292" spans="2:13" x14ac:dyDescent="0.15">
      <c r="B292" s="333" t="s">
        <v>8775</v>
      </c>
      <c r="C292" s="333" t="s">
        <v>710</v>
      </c>
      <c r="D292" s="333" t="s">
        <v>525</v>
      </c>
      <c r="E292" s="29">
        <v>1</v>
      </c>
      <c r="F292" s="29">
        <v>4</v>
      </c>
      <c r="G292" s="29">
        <v>9125</v>
      </c>
      <c r="H292" s="27"/>
      <c r="M292" s="80" t="b">
        <f t="shared" si="4"/>
        <v>1</v>
      </c>
    </row>
    <row r="293" spans="2:13" x14ac:dyDescent="0.15">
      <c r="B293" s="333" t="s">
        <v>8776</v>
      </c>
      <c r="C293" s="333" t="s">
        <v>710</v>
      </c>
      <c r="D293" s="333" t="s">
        <v>519</v>
      </c>
      <c r="E293" s="29">
        <v>1</v>
      </c>
      <c r="F293" s="29">
        <v>1</v>
      </c>
      <c r="G293" s="29">
        <v>9126</v>
      </c>
      <c r="H293" s="27"/>
      <c r="M293" s="80" t="b">
        <f t="shared" si="4"/>
        <v>1</v>
      </c>
    </row>
    <row r="294" spans="2:13" x14ac:dyDescent="0.15">
      <c r="B294" s="333" t="s">
        <v>608</v>
      </c>
      <c r="C294" s="333" t="s">
        <v>710</v>
      </c>
      <c r="D294" s="333" t="s">
        <v>523</v>
      </c>
      <c r="E294" s="29">
        <v>1</v>
      </c>
      <c r="F294" s="29">
        <v>3</v>
      </c>
      <c r="G294" s="29">
        <v>101</v>
      </c>
      <c r="H294" s="27"/>
      <c r="M294" s="80" t="b">
        <f t="shared" si="4"/>
        <v>1</v>
      </c>
    </row>
    <row r="295" spans="2:13" x14ac:dyDescent="0.15">
      <c r="B295" s="333" t="s">
        <v>609</v>
      </c>
      <c r="C295" s="333" t="s">
        <v>716</v>
      </c>
      <c r="D295" s="333" t="s">
        <v>521</v>
      </c>
      <c r="E295" s="29">
        <v>4</v>
      </c>
      <c r="F295" s="29">
        <v>2</v>
      </c>
      <c r="G295" s="29">
        <v>102</v>
      </c>
      <c r="H295" s="27"/>
      <c r="M295" s="80" t="b">
        <f t="shared" si="4"/>
        <v>1</v>
      </c>
    </row>
    <row r="296" spans="2:13" x14ac:dyDescent="0.15">
      <c r="B296" s="333" t="s">
        <v>14512</v>
      </c>
      <c r="C296" s="333" t="s">
        <v>710</v>
      </c>
      <c r="D296" s="333" t="s">
        <v>519</v>
      </c>
      <c r="E296" s="29">
        <v>1</v>
      </c>
      <c r="F296" s="29">
        <v>1</v>
      </c>
      <c r="G296" s="29">
        <v>17174</v>
      </c>
      <c r="H296" s="27"/>
      <c r="M296" s="80" t="b">
        <f t="shared" si="4"/>
        <v>1</v>
      </c>
    </row>
    <row r="297" spans="2:13" x14ac:dyDescent="0.15">
      <c r="B297" s="333" t="s">
        <v>610</v>
      </c>
      <c r="C297" s="333" t="s">
        <v>710</v>
      </c>
      <c r="D297" s="333" t="s">
        <v>521</v>
      </c>
      <c r="E297" s="29">
        <v>1</v>
      </c>
      <c r="F297" s="29">
        <v>2</v>
      </c>
      <c r="G297" s="29">
        <v>103</v>
      </c>
      <c r="H297" s="27"/>
      <c r="M297" s="80" t="b">
        <f t="shared" si="4"/>
        <v>1</v>
      </c>
    </row>
    <row r="298" spans="2:13" x14ac:dyDescent="0.15">
      <c r="B298" s="333" t="s">
        <v>611</v>
      </c>
      <c r="C298" s="333" t="s">
        <v>710</v>
      </c>
      <c r="D298" s="333" t="s">
        <v>521</v>
      </c>
      <c r="E298" s="29">
        <v>1</v>
      </c>
      <c r="F298" s="29">
        <v>2</v>
      </c>
      <c r="G298" s="29">
        <v>104</v>
      </c>
      <c r="H298" s="27"/>
      <c r="M298" s="80" t="b">
        <f t="shared" si="4"/>
        <v>1</v>
      </c>
    </row>
    <row r="299" spans="2:13" x14ac:dyDescent="0.15">
      <c r="B299" s="333" t="s">
        <v>612</v>
      </c>
      <c r="C299" s="333" t="s">
        <v>710</v>
      </c>
      <c r="D299" s="333" t="s">
        <v>521</v>
      </c>
      <c r="E299" s="29">
        <v>1</v>
      </c>
      <c r="F299" s="29">
        <v>2</v>
      </c>
      <c r="G299" s="29">
        <v>105</v>
      </c>
      <c r="H299" s="27"/>
      <c r="M299" s="80" t="b">
        <f t="shared" si="4"/>
        <v>1</v>
      </c>
    </row>
    <row r="300" spans="2:13" x14ac:dyDescent="0.15">
      <c r="B300" s="333" t="s">
        <v>4607</v>
      </c>
      <c r="C300" s="333" t="s">
        <v>710</v>
      </c>
      <c r="D300" s="333" t="s">
        <v>523</v>
      </c>
      <c r="E300" s="29">
        <v>1</v>
      </c>
      <c r="F300" s="29">
        <v>3</v>
      </c>
      <c r="G300" s="29">
        <v>4303</v>
      </c>
      <c r="H300" s="27"/>
      <c r="M300" s="80" t="b">
        <f t="shared" si="4"/>
        <v>1</v>
      </c>
    </row>
    <row r="301" spans="2:13" x14ac:dyDescent="0.15">
      <c r="B301" s="333" t="s">
        <v>12642</v>
      </c>
      <c r="C301" s="333" t="s">
        <v>712</v>
      </c>
      <c r="D301" s="333" t="s">
        <v>521</v>
      </c>
      <c r="E301" s="29">
        <v>2</v>
      </c>
      <c r="F301" s="29">
        <v>2</v>
      </c>
      <c r="G301" s="29">
        <v>14020</v>
      </c>
      <c r="H301" s="27"/>
      <c r="M301" s="80" t="b">
        <f t="shared" si="4"/>
        <v>1</v>
      </c>
    </row>
    <row r="302" spans="2:13" x14ac:dyDescent="0.15">
      <c r="B302" s="333" t="s">
        <v>10042</v>
      </c>
      <c r="C302" s="333" t="s">
        <v>710</v>
      </c>
      <c r="D302" s="333" t="s">
        <v>519</v>
      </c>
      <c r="E302" s="29">
        <v>1</v>
      </c>
      <c r="F302" s="29">
        <v>1</v>
      </c>
      <c r="G302" s="29">
        <v>10959</v>
      </c>
      <c r="H302" s="27"/>
      <c r="M302" s="80" t="b">
        <f t="shared" si="4"/>
        <v>1</v>
      </c>
    </row>
    <row r="303" spans="2:13" x14ac:dyDescent="0.15">
      <c r="B303" s="333" t="s">
        <v>14513</v>
      </c>
      <c r="C303" s="333" t="s">
        <v>712</v>
      </c>
      <c r="D303" s="333" t="s">
        <v>523</v>
      </c>
      <c r="E303" s="29">
        <v>2</v>
      </c>
      <c r="F303" s="29">
        <v>3</v>
      </c>
      <c r="G303" s="29">
        <v>17258</v>
      </c>
      <c r="H303" s="27"/>
      <c r="M303" s="80" t="b">
        <f t="shared" si="4"/>
        <v>1</v>
      </c>
    </row>
    <row r="304" spans="2:13" x14ac:dyDescent="0.15">
      <c r="B304" s="333" t="s">
        <v>613</v>
      </c>
      <c r="C304" s="333" t="s">
        <v>710</v>
      </c>
      <c r="D304" s="333" t="s">
        <v>521</v>
      </c>
      <c r="E304" s="29">
        <v>1</v>
      </c>
      <c r="F304" s="29">
        <v>2</v>
      </c>
      <c r="G304" s="29">
        <v>106</v>
      </c>
      <c r="H304" s="27"/>
      <c r="M304" s="80" t="b">
        <f t="shared" si="4"/>
        <v>1</v>
      </c>
    </row>
    <row r="305" spans="2:13" x14ac:dyDescent="0.15">
      <c r="B305" s="333" t="s">
        <v>10043</v>
      </c>
      <c r="C305" s="333" t="s">
        <v>714</v>
      </c>
      <c r="D305" s="333" t="s">
        <v>523</v>
      </c>
      <c r="E305" s="29">
        <v>3</v>
      </c>
      <c r="F305" s="29">
        <v>3</v>
      </c>
      <c r="G305" s="29">
        <v>10758</v>
      </c>
      <c r="H305" s="27"/>
      <c r="M305" s="80" t="b">
        <f t="shared" si="4"/>
        <v>1</v>
      </c>
    </row>
    <row r="306" spans="2:13" x14ac:dyDescent="0.15">
      <c r="B306" s="333" t="s">
        <v>4122</v>
      </c>
      <c r="C306" s="333" t="s">
        <v>712</v>
      </c>
      <c r="D306" s="333" t="s">
        <v>523</v>
      </c>
      <c r="E306" s="29">
        <v>2</v>
      </c>
      <c r="F306" s="29">
        <v>3</v>
      </c>
      <c r="G306" s="29">
        <v>3890</v>
      </c>
      <c r="H306" s="27"/>
      <c r="M306" s="80" t="b">
        <f t="shared" si="4"/>
        <v>1</v>
      </c>
    </row>
    <row r="307" spans="2:13" x14ac:dyDescent="0.15">
      <c r="B307" s="333" t="s">
        <v>14514</v>
      </c>
      <c r="C307" s="333" t="s">
        <v>716</v>
      </c>
      <c r="D307" s="333" t="s">
        <v>521</v>
      </c>
      <c r="E307" s="29">
        <v>4</v>
      </c>
      <c r="F307" s="29">
        <v>2</v>
      </c>
      <c r="G307" s="29">
        <v>16591</v>
      </c>
      <c r="H307" s="27"/>
      <c r="M307" s="80" t="b">
        <f t="shared" si="4"/>
        <v>1</v>
      </c>
    </row>
    <row r="308" spans="2:13" x14ac:dyDescent="0.15">
      <c r="B308" s="333" t="s">
        <v>9021</v>
      </c>
      <c r="C308" s="333" t="s">
        <v>716</v>
      </c>
      <c r="D308" s="333" t="s">
        <v>523</v>
      </c>
      <c r="E308" s="29">
        <v>4</v>
      </c>
      <c r="F308" s="29">
        <v>3</v>
      </c>
      <c r="G308" s="29">
        <v>9348</v>
      </c>
      <c r="H308" s="27"/>
      <c r="M308" s="80" t="b">
        <f t="shared" si="4"/>
        <v>1</v>
      </c>
    </row>
    <row r="309" spans="2:13" x14ac:dyDescent="0.15">
      <c r="B309" s="333" t="s">
        <v>11416</v>
      </c>
      <c r="C309" s="333" t="s">
        <v>710</v>
      </c>
      <c r="D309" s="333" t="s">
        <v>523</v>
      </c>
      <c r="E309" s="29">
        <v>1</v>
      </c>
      <c r="F309" s="29">
        <v>3</v>
      </c>
      <c r="G309" s="29">
        <v>12418</v>
      </c>
      <c r="H309" s="27"/>
      <c r="M309" s="80" t="b">
        <f t="shared" si="4"/>
        <v>1</v>
      </c>
    </row>
    <row r="310" spans="2:13" x14ac:dyDescent="0.15">
      <c r="B310" s="333" t="s">
        <v>5947</v>
      </c>
      <c r="C310" s="333" t="s">
        <v>710</v>
      </c>
      <c r="D310" s="333" t="s">
        <v>519</v>
      </c>
      <c r="E310" s="29">
        <v>1</v>
      </c>
      <c r="F310" s="29">
        <v>1</v>
      </c>
      <c r="G310" s="29">
        <v>5991</v>
      </c>
      <c r="H310" s="27"/>
      <c r="M310" s="80" t="b">
        <f t="shared" si="4"/>
        <v>1</v>
      </c>
    </row>
    <row r="311" spans="2:13" x14ac:dyDescent="0.15">
      <c r="B311" s="333" t="s">
        <v>614</v>
      </c>
      <c r="C311" s="333" t="s">
        <v>710</v>
      </c>
      <c r="D311" s="333" t="s">
        <v>519</v>
      </c>
      <c r="E311" s="29">
        <v>1</v>
      </c>
      <c r="F311" s="29">
        <v>1</v>
      </c>
      <c r="G311" s="29">
        <v>107</v>
      </c>
      <c r="H311" s="27"/>
      <c r="M311" s="80" t="b">
        <f t="shared" si="4"/>
        <v>1</v>
      </c>
    </row>
    <row r="312" spans="2:13" x14ac:dyDescent="0.15">
      <c r="B312" s="333" t="s">
        <v>8550</v>
      </c>
      <c r="C312" s="333" t="s">
        <v>710</v>
      </c>
      <c r="D312" s="333" t="s">
        <v>521</v>
      </c>
      <c r="E312" s="29">
        <v>1</v>
      </c>
      <c r="F312" s="29">
        <v>2</v>
      </c>
      <c r="G312" s="29">
        <v>8885</v>
      </c>
      <c r="H312" s="27"/>
      <c r="M312" s="80" t="b">
        <f t="shared" si="4"/>
        <v>1</v>
      </c>
    </row>
    <row r="313" spans="2:13" x14ac:dyDescent="0.15">
      <c r="B313" s="333" t="s">
        <v>6128</v>
      </c>
      <c r="C313" s="333" t="s">
        <v>710</v>
      </c>
      <c r="D313" s="333" t="s">
        <v>525</v>
      </c>
      <c r="E313" s="29">
        <v>1</v>
      </c>
      <c r="F313" s="29">
        <v>4</v>
      </c>
      <c r="G313" s="29">
        <v>6073</v>
      </c>
      <c r="H313" s="27"/>
      <c r="M313" s="80" t="b">
        <f t="shared" si="4"/>
        <v>1</v>
      </c>
    </row>
    <row r="314" spans="2:13" x14ac:dyDescent="0.15">
      <c r="B314" s="333" t="s">
        <v>11417</v>
      </c>
      <c r="C314" s="333" t="s">
        <v>710</v>
      </c>
      <c r="D314" s="333" t="s">
        <v>444</v>
      </c>
      <c r="E314" s="29">
        <v>1</v>
      </c>
      <c r="F314" s="29">
        <v>6</v>
      </c>
      <c r="G314" s="29">
        <v>11608</v>
      </c>
      <c r="H314" s="27"/>
      <c r="M314" s="80" t="b">
        <f t="shared" si="4"/>
        <v>1</v>
      </c>
    </row>
    <row r="315" spans="2:13" x14ac:dyDescent="0.15">
      <c r="B315" s="333" t="s">
        <v>615</v>
      </c>
      <c r="C315" s="333" t="s">
        <v>710</v>
      </c>
      <c r="D315" s="333" t="s">
        <v>521</v>
      </c>
      <c r="E315" s="29">
        <v>1</v>
      </c>
      <c r="F315" s="29">
        <v>2</v>
      </c>
      <c r="G315" s="29">
        <v>108</v>
      </c>
      <c r="H315" s="27"/>
      <c r="M315" s="80" t="b">
        <f t="shared" si="4"/>
        <v>1</v>
      </c>
    </row>
    <row r="316" spans="2:13" x14ac:dyDescent="0.15">
      <c r="B316" s="333" t="s">
        <v>13196</v>
      </c>
      <c r="C316" s="333" t="s">
        <v>712</v>
      </c>
      <c r="D316" s="333" t="s">
        <v>523</v>
      </c>
      <c r="E316" s="29">
        <v>2</v>
      </c>
      <c r="F316" s="29">
        <v>3</v>
      </c>
      <c r="G316" s="29">
        <v>15586</v>
      </c>
      <c r="H316" s="27"/>
      <c r="M316" s="80" t="b">
        <f t="shared" si="4"/>
        <v>1</v>
      </c>
    </row>
    <row r="317" spans="2:13" x14ac:dyDescent="0.15">
      <c r="B317" s="333" t="s">
        <v>7691</v>
      </c>
      <c r="C317" s="333" t="s">
        <v>518</v>
      </c>
      <c r="D317" s="333" t="s">
        <v>523</v>
      </c>
      <c r="E317" s="29">
        <v>0</v>
      </c>
      <c r="F317" s="29">
        <v>3</v>
      </c>
      <c r="G317" s="29">
        <v>7861</v>
      </c>
      <c r="H317" s="27"/>
      <c r="M317" s="80" t="b">
        <f t="shared" si="4"/>
        <v>1</v>
      </c>
    </row>
    <row r="318" spans="2:13" x14ac:dyDescent="0.15">
      <c r="B318" s="333" t="s">
        <v>8777</v>
      </c>
      <c r="C318" s="333" t="s">
        <v>710</v>
      </c>
      <c r="D318" s="333" t="s">
        <v>525</v>
      </c>
      <c r="E318" s="29">
        <v>1</v>
      </c>
      <c r="F318" s="29">
        <v>4</v>
      </c>
      <c r="G318" s="29">
        <v>9127</v>
      </c>
      <c r="H318" s="27"/>
      <c r="M318" s="80" t="b">
        <f t="shared" si="4"/>
        <v>1</v>
      </c>
    </row>
    <row r="319" spans="2:13" x14ac:dyDescent="0.15">
      <c r="B319" s="333" t="s">
        <v>3587</v>
      </c>
      <c r="C319" s="333" t="s">
        <v>714</v>
      </c>
      <c r="D319" s="333" t="s">
        <v>521</v>
      </c>
      <c r="E319" s="29">
        <v>3</v>
      </c>
      <c r="F319" s="29">
        <v>2</v>
      </c>
      <c r="G319" s="29">
        <v>3336</v>
      </c>
      <c r="H319" s="27"/>
      <c r="M319" s="80" t="b">
        <f t="shared" si="4"/>
        <v>1</v>
      </c>
    </row>
    <row r="320" spans="2:13" x14ac:dyDescent="0.15">
      <c r="B320" s="333" t="s">
        <v>14148</v>
      </c>
      <c r="C320" s="333" t="s">
        <v>710</v>
      </c>
      <c r="D320" s="333" t="s">
        <v>444</v>
      </c>
      <c r="E320" s="29">
        <v>1</v>
      </c>
      <c r="F320" s="29">
        <v>6</v>
      </c>
      <c r="G320" s="29">
        <v>15967</v>
      </c>
      <c r="H320" s="27"/>
      <c r="M320" s="80" t="b">
        <f t="shared" si="4"/>
        <v>1</v>
      </c>
    </row>
    <row r="321" spans="2:13" x14ac:dyDescent="0.15">
      <c r="B321" s="333" t="s">
        <v>14149</v>
      </c>
      <c r="C321" s="333" t="s">
        <v>712</v>
      </c>
      <c r="D321" s="333" t="s">
        <v>525</v>
      </c>
      <c r="E321" s="29">
        <v>2</v>
      </c>
      <c r="F321" s="29">
        <v>4</v>
      </c>
      <c r="G321" s="29">
        <v>15872</v>
      </c>
      <c r="H321" s="27"/>
      <c r="M321" s="80" t="b">
        <f t="shared" si="4"/>
        <v>1</v>
      </c>
    </row>
    <row r="322" spans="2:13" x14ac:dyDescent="0.15">
      <c r="B322" s="333" t="s">
        <v>13197</v>
      </c>
      <c r="C322" s="333" t="s">
        <v>710</v>
      </c>
      <c r="D322" s="333" t="s">
        <v>525</v>
      </c>
      <c r="E322" s="29">
        <v>1</v>
      </c>
      <c r="F322" s="29">
        <v>4</v>
      </c>
      <c r="G322" s="29">
        <v>14595</v>
      </c>
      <c r="H322" s="27"/>
      <c r="M322" s="80" t="b">
        <f t="shared" si="4"/>
        <v>1</v>
      </c>
    </row>
    <row r="323" spans="2:13" x14ac:dyDescent="0.15">
      <c r="B323" s="333" t="s">
        <v>11418</v>
      </c>
      <c r="C323" s="333" t="s">
        <v>710</v>
      </c>
      <c r="D323" s="333" t="s">
        <v>525</v>
      </c>
      <c r="E323" s="29">
        <v>1</v>
      </c>
      <c r="F323" s="29">
        <v>4</v>
      </c>
      <c r="G323" s="29">
        <v>12187</v>
      </c>
      <c r="H323" s="27"/>
      <c r="M323" s="80" t="b">
        <f t="shared" si="4"/>
        <v>1</v>
      </c>
    </row>
    <row r="324" spans="2:13" x14ac:dyDescent="0.15">
      <c r="B324" s="333" t="s">
        <v>10044</v>
      </c>
      <c r="C324" s="333" t="s">
        <v>710</v>
      </c>
      <c r="D324" s="333" t="s">
        <v>519</v>
      </c>
      <c r="E324" s="29">
        <v>1</v>
      </c>
      <c r="F324" s="29">
        <v>1</v>
      </c>
      <c r="G324" s="29">
        <v>10886</v>
      </c>
      <c r="H324" s="27"/>
      <c r="M324" s="80" t="b">
        <f t="shared" si="4"/>
        <v>1</v>
      </c>
    </row>
    <row r="325" spans="2:13" x14ac:dyDescent="0.15">
      <c r="B325" s="333" t="s">
        <v>12643</v>
      </c>
      <c r="C325" s="333" t="s">
        <v>714</v>
      </c>
      <c r="D325" s="333" t="s">
        <v>523</v>
      </c>
      <c r="E325" s="29">
        <v>3</v>
      </c>
      <c r="F325" s="29">
        <v>3</v>
      </c>
      <c r="G325" s="29">
        <v>13915</v>
      </c>
      <c r="H325" s="27"/>
      <c r="M325" s="80" t="b">
        <f t="shared" si="4"/>
        <v>1</v>
      </c>
    </row>
    <row r="326" spans="2:13" x14ac:dyDescent="0.15">
      <c r="B326" s="333" t="s">
        <v>6951</v>
      </c>
      <c r="C326" s="333" t="s">
        <v>518</v>
      </c>
      <c r="D326" s="333" t="s">
        <v>523</v>
      </c>
      <c r="E326" s="29">
        <v>0</v>
      </c>
      <c r="F326" s="29">
        <v>3</v>
      </c>
      <c r="G326" s="29">
        <v>7084</v>
      </c>
      <c r="H326" s="27"/>
      <c r="M326" s="80" t="b">
        <f t="shared" si="4"/>
        <v>1</v>
      </c>
    </row>
    <row r="327" spans="2:13" x14ac:dyDescent="0.15">
      <c r="B327" s="333" t="s">
        <v>10045</v>
      </c>
      <c r="C327" s="333" t="s">
        <v>710</v>
      </c>
      <c r="D327" s="333" t="s">
        <v>523</v>
      </c>
      <c r="E327" s="29">
        <v>1</v>
      </c>
      <c r="F327" s="29">
        <v>3</v>
      </c>
      <c r="G327" s="29">
        <v>10956</v>
      </c>
      <c r="H327" s="27"/>
      <c r="M327" s="80" t="b">
        <f t="shared" si="4"/>
        <v>1</v>
      </c>
    </row>
    <row r="328" spans="2:13" x14ac:dyDescent="0.15">
      <c r="B328" s="333" t="s">
        <v>7234</v>
      </c>
      <c r="C328" s="333" t="s">
        <v>714</v>
      </c>
      <c r="D328" s="333" t="s">
        <v>523</v>
      </c>
      <c r="E328" s="29">
        <v>3</v>
      </c>
      <c r="F328" s="29">
        <v>3</v>
      </c>
      <c r="G328" s="29">
        <v>7377</v>
      </c>
      <c r="H328" s="27"/>
      <c r="M328" s="80" t="b">
        <f t="shared" si="4"/>
        <v>1</v>
      </c>
    </row>
    <row r="329" spans="2:13" x14ac:dyDescent="0.15">
      <c r="B329" s="333" t="s">
        <v>11419</v>
      </c>
      <c r="C329" s="333" t="s">
        <v>710</v>
      </c>
      <c r="D329" s="333" t="s">
        <v>521</v>
      </c>
      <c r="E329" s="29">
        <v>1</v>
      </c>
      <c r="F329" s="29">
        <v>2</v>
      </c>
      <c r="G329" s="29">
        <v>12364</v>
      </c>
      <c r="H329" s="27"/>
      <c r="M329" s="80" t="b">
        <f t="shared" si="4"/>
        <v>1</v>
      </c>
    </row>
    <row r="330" spans="2:13" x14ac:dyDescent="0.15">
      <c r="B330" s="333" t="s">
        <v>11420</v>
      </c>
      <c r="C330" s="333" t="s">
        <v>710</v>
      </c>
      <c r="D330" s="333" t="s">
        <v>444</v>
      </c>
      <c r="E330" s="29">
        <v>1</v>
      </c>
      <c r="F330" s="29">
        <v>6</v>
      </c>
      <c r="G330" s="29">
        <v>13154</v>
      </c>
      <c r="H330" s="27"/>
      <c r="M330" s="80" t="b">
        <f t="shared" si="4"/>
        <v>1</v>
      </c>
    </row>
    <row r="331" spans="2:13" x14ac:dyDescent="0.15">
      <c r="B331" s="333" t="s">
        <v>9022</v>
      </c>
      <c r="C331" s="333" t="s">
        <v>710</v>
      </c>
      <c r="D331" s="333" t="s">
        <v>521</v>
      </c>
      <c r="E331" s="29">
        <v>1</v>
      </c>
      <c r="F331" s="29">
        <v>2</v>
      </c>
      <c r="G331" s="29">
        <v>9556</v>
      </c>
      <c r="H331" s="27"/>
      <c r="M331" s="80" t="b">
        <f t="shared" si="4"/>
        <v>1</v>
      </c>
    </row>
    <row r="332" spans="2:13" x14ac:dyDescent="0.15">
      <c r="B332" s="333" t="s">
        <v>13198</v>
      </c>
      <c r="C332" s="333" t="s">
        <v>712</v>
      </c>
      <c r="D332" s="333" t="s">
        <v>521</v>
      </c>
      <c r="E332" s="29">
        <v>2</v>
      </c>
      <c r="F332" s="29">
        <v>2</v>
      </c>
      <c r="G332" s="29">
        <v>14914</v>
      </c>
      <c r="H332" s="27"/>
      <c r="M332" s="80" t="b">
        <f t="shared" si="4"/>
        <v>1</v>
      </c>
    </row>
    <row r="333" spans="2:13" x14ac:dyDescent="0.15">
      <c r="B333" s="333" t="s">
        <v>616</v>
      </c>
      <c r="C333" s="333" t="s">
        <v>710</v>
      </c>
      <c r="D333" s="333" t="s">
        <v>525</v>
      </c>
      <c r="E333" s="29">
        <v>1</v>
      </c>
      <c r="F333" s="29">
        <v>4</v>
      </c>
      <c r="G333" s="29">
        <v>109</v>
      </c>
      <c r="H333" s="27"/>
      <c r="M333" s="80" t="b">
        <f t="shared" si="4"/>
        <v>1</v>
      </c>
    </row>
    <row r="334" spans="2:13" x14ac:dyDescent="0.15">
      <c r="B334" s="333" t="s">
        <v>7927</v>
      </c>
      <c r="C334" s="333" t="s">
        <v>712</v>
      </c>
      <c r="D334" s="333" t="s">
        <v>518</v>
      </c>
      <c r="E334" s="29">
        <v>2</v>
      </c>
      <c r="F334" s="29">
        <v>0</v>
      </c>
      <c r="G334" s="29">
        <v>8128</v>
      </c>
      <c r="H334" s="27"/>
      <c r="M334" s="80" t="b">
        <f t="shared" ref="M334:M397" si="5">AND(  NOT(ISERROR(FIND(UPPER($B$7),UPPER($B334),1))),  OR($D$7="",NOT(ISERROR(FIND(UPPER($D$7),UPPER($B334),1)))),    OR($D$8="",(ISERROR(FIND(UPPER($D$8),UPPER($B334),1))))           )</f>
        <v>1</v>
      </c>
    </row>
    <row r="335" spans="2:13" x14ac:dyDescent="0.15">
      <c r="B335" s="333" t="s">
        <v>11421</v>
      </c>
      <c r="C335" s="333" t="s">
        <v>714</v>
      </c>
      <c r="D335" s="333" t="s">
        <v>521</v>
      </c>
      <c r="E335" s="29">
        <v>3</v>
      </c>
      <c r="F335" s="29">
        <v>2</v>
      </c>
      <c r="G335" s="29">
        <v>13133</v>
      </c>
      <c r="H335" s="27"/>
      <c r="M335" s="80" t="b">
        <f t="shared" si="5"/>
        <v>1</v>
      </c>
    </row>
    <row r="336" spans="2:13" x14ac:dyDescent="0.15">
      <c r="B336" s="333" t="s">
        <v>8690</v>
      </c>
      <c r="C336" s="333" t="s">
        <v>712</v>
      </c>
      <c r="D336" s="333" t="s">
        <v>521</v>
      </c>
      <c r="E336" s="29">
        <v>2</v>
      </c>
      <c r="F336" s="29">
        <v>2</v>
      </c>
      <c r="G336" s="29">
        <v>9040</v>
      </c>
      <c r="H336" s="27"/>
      <c r="M336" s="80" t="b">
        <f t="shared" si="5"/>
        <v>1</v>
      </c>
    </row>
    <row r="337" spans="2:13" x14ac:dyDescent="0.15">
      <c r="B337" s="333" t="s">
        <v>14515</v>
      </c>
      <c r="C337" s="333" t="s">
        <v>714</v>
      </c>
      <c r="D337" s="333" t="s">
        <v>521</v>
      </c>
      <c r="E337" s="29">
        <v>3</v>
      </c>
      <c r="F337" s="29">
        <v>2</v>
      </c>
      <c r="G337" s="29">
        <v>17277</v>
      </c>
      <c r="H337" s="27"/>
      <c r="M337" s="80" t="b">
        <f t="shared" si="5"/>
        <v>1</v>
      </c>
    </row>
    <row r="338" spans="2:13" x14ac:dyDescent="0.15">
      <c r="B338" s="333" t="s">
        <v>617</v>
      </c>
      <c r="C338" s="333" t="s">
        <v>714</v>
      </c>
      <c r="D338" s="333" t="s">
        <v>521</v>
      </c>
      <c r="E338" s="29">
        <v>3</v>
      </c>
      <c r="F338" s="29">
        <v>2</v>
      </c>
      <c r="G338" s="29">
        <v>110</v>
      </c>
      <c r="H338" s="27"/>
      <c r="M338" s="80" t="b">
        <f t="shared" si="5"/>
        <v>1</v>
      </c>
    </row>
    <row r="339" spans="2:13" x14ac:dyDescent="0.15">
      <c r="B339" s="333" t="s">
        <v>618</v>
      </c>
      <c r="C339" s="333" t="s">
        <v>714</v>
      </c>
      <c r="D339" s="333" t="s">
        <v>521</v>
      </c>
      <c r="E339" s="29">
        <v>3</v>
      </c>
      <c r="F339" s="29">
        <v>2</v>
      </c>
      <c r="G339" s="29">
        <v>111</v>
      </c>
      <c r="H339" s="27"/>
      <c r="M339" s="80" t="b">
        <f t="shared" si="5"/>
        <v>1</v>
      </c>
    </row>
    <row r="340" spans="2:13" x14ac:dyDescent="0.15">
      <c r="B340" s="333" t="s">
        <v>92</v>
      </c>
      <c r="C340" s="333" t="s">
        <v>714</v>
      </c>
      <c r="D340" s="333" t="s">
        <v>521</v>
      </c>
      <c r="E340" s="29">
        <v>3</v>
      </c>
      <c r="F340" s="29">
        <v>2</v>
      </c>
      <c r="G340" s="29">
        <v>8609</v>
      </c>
      <c r="H340" s="27"/>
      <c r="M340" s="80" t="b">
        <f t="shared" si="5"/>
        <v>1</v>
      </c>
    </row>
    <row r="341" spans="2:13" x14ac:dyDescent="0.15">
      <c r="B341" s="333" t="s">
        <v>176</v>
      </c>
      <c r="C341" s="333" t="s">
        <v>710</v>
      </c>
      <c r="D341" s="333" t="s">
        <v>444</v>
      </c>
      <c r="E341" s="29">
        <v>1</v>
      </c>
      <c r="F341" s="29">
        <v>6</v>
      </c>
      <c r="G341" s="29">
        <v>8581</v>
      </c>
      <c r="H341" s="27"/>
      <c r="M341" s="80" t="b">
        <f t="shared" si="5"/>
        <v>1</v>
      </c>
    </row>
    <row r="342" spans="2:13" x14ac:dyDescent="0.15">
      <c r="B342" s="333" t="s">
        <v>619</v>
      </c>
      <c r="C342" s="333" t="s">
        <v>710</v>
      </c>
      <c r="D342" s="333" t="s">
        <v>523</v>
      </c>
      <c r="E342" s="29">
        <v>1</v>
      </c>
      <c r="F342" s="29">
        <v>3</v>
      </c>
      <c r="G342" s="29">
        <v>112</v>
      </c>
      <c r="H342" s="27"/>
      <c r="M342" s="80" t="b">
        <f t="shared" si="5"/>
        <v>1</v>
      </c>
    </row>
    <row r="343" spans="2:13" x14ac:dyDescent="0.15">
      <c r="B343" s="333" t="s">
        <v>7148</v>
      </c>
      <c r="C343" s="333" t="s">
        <v>710</v>
      </c>
      <c r="D343" s="333" t="s">
        <v>523</v>
      </c>
      <c r="E343" s="29">
        <v>1</v>
      </c>
      <c r="F343" s="29">
        <v>3</v>
      </c>
      <c r="G343" s="29">
        <v>7287</v>
      </c>
      <c r="H343" s="27"/>
      <c r="M343" s="80" t="b">
        <f t="shared" si="5"/>
        <v>1</v>
      </c>
    </row>
    <row r="344" spans="2:13" x14ac:dyDescent="0.15">
      <c r="B344" s="333" t="s">
        <v>84</v>
      </c>
      <c r="C344" s="333" t="s">
        <v>710</v>
      </c>
      <c r="D344" s="333" t="s">
        <v>523</v>
      </c>
      <c r="E344" s="29">
        <v>1</v>
      </c>
      <c r="F344" s="29">
        <v>3</v>
      </c>
      <c r="G344" s="29">
        <v>8717</v>
      </c>
      <c r="H344" s="27"/>
      <c r="M344" s="80" t="b">
        <f t="shared" si="5"/>
        <v>1</v>
      </c>
    </row>
    <row r="345" spans="2:13" x14ac:dyDescent="0.15">
      <c r="B345" s="333" t="s">
        <v>620</v>
      </c>
      <c r="C345" s="333" t="s">
        <v>712</v>
      </c>
      <c r="D345" s="333" t="s">
        <v>523</v>
      </c>
      <c r="E345" s="29">
        <v>2</v>
      </c>
      <c r="F345" s="29">
        <v>3</v>
      </c>
      <c r="G345" s="29">
        <v>113</v>
      </c>
      <c r="H345" s="27"/>
      <c r="M345" s="80" t="b">
        <f t="shared" si="5"/>
        <v>1</v>
      </c>
    </row>
    <row r="346" spans="2:13" x14ac:dyDescent="0.15">
      <c r="B346" s="333" t="s">
        <v>7235</v>
      </c>
      <c r="C346" s="333" t="s">
        <v>710</v>
      </c>
      <c r="D346" s="333" t="s">
        <v>523</v>
      </c>
      <c r="E346" s="29">
        <v>1</v>
      </c>
      <c r="F346" s="29">
        <v>3</v>
      </c>
      <c r="G346" s="29">
        <v>7378</v>
      </c>
      <c r="H346" s="27"/>
      <c r="M346" s="80" t="b">
        <f t="shared" si="5"/>
        <v>1</v>
      </c>
    </row>
    <row r="347" spans="2:13" x14ac:dyDescent="0.15">
      <c r="B347" s="333" t="s">
        <v>621</v>
      </c>
      <c r="C347" s="333" t="s">
        <v>710</v>
      </c>
      <c r="D347" s="333" t="s">
        <v>525</v>
      </c>
      <c r="E347" s="29">
        <v>1</v>
      </c>
      <c r="F347" s="29">
        <v>4</v>
      </c>
      <c r="G347" s="29">
        <v>114</v>
      </c>
      <c r="H347" s="27"/>
      <c r="M347" s="80" t="b">
        <f t="shared" si="5"/>
        <v>1</v>
      </c>
    </row>
    <row r="348" spans="2:13" x14ac:dyDescent="0.15">
      <c r="B348" s="333" t="s">
        <v>11422</v>
      </c>
      <c r="C348" s="333" t="s">
        <v>710</v>
      </c>
      <c r="D348" s="333" t="s">
        <v>523</v>
      </c>
      <c r="E348" s="29">
        <v>1</v>
      </c>
      <c r="F348" s="29">
        <v>3</v>
      </c>
      <c r="G348" s="29">
        <v>13744</v>
      </c>
      <c r="H348" s="27"/>
      <c r="M348" s="80" t="b">
        <f t="shared" si="5"/>
        <v>1</v>
      </c>
    </row>
    <row r="349" spans="2:13" x14ac:dyDescent="0.15">
      <c r="B349" s="333" t="s">
        <v>8778</v>
      </c>
      <c r="C349" s="333" t="s">
        <v>710</v>
      </c>
      <c r="D349" s="333" t="s">
        <v>519</v>
      </c>
      <c r="E349" s="29">
        <v>1</v>
      </c>
      <c r="F349" s="29">
        <v>1</v>
      </c>
      <c r="G349" s="29">
        <v>9128</v>
      </c>
      <c r="H349" s="27"/>
      <c r="M349" s="80" t="b">
        <f t="shared" si="5"/>
        <v>1</v>
      </c>
    </row>
    <row r="350" spans="2:13" x14ac:dyDescent="0.15">
      <c r="B350" s="333" t="s">
        <v>7891</v>
      </c>
      <c r="C350" s="333" t="s">
        <v>710</v>
      </c>
      <c r="D350" s="333" t="s">
        <v>525</v>
      </c>
      <c r="E350" s="29">
        <v>1</v>
      </c>
      <c r="F350" s="29">
        <v>4</v>
      </c>
      <c r="G350" s="29">
        <v>7976</v>
      </c>
      <c r="H350" s="27"/>
      <c r="M350" s="80" t="b">
        <f t="shared" si="5"/>
        <v>1</v>
      </c>
    </row>
    <row r="351" spans="2:13" x14ac:dyDescent="0.15">
      <c r="B351" s="333" t="s">
        <v>8779</v>
      </c>
      <c r="C351" s="333" t="s">
        <v>710</v>
      </c>
      <c r="D351" s="333" t="s">
        <v>519</v>
      </c>
      <c r="E351" s="29">
        <v>1</v>
      </c>
      <c r="F351" s="29">
        <v>1</v>
      </c>
      <c r="G351" s="29">
        <v>9129</v>
      </c>
      <c r="H351" s="27"/>
      <c r="M351" s="80" t="b">
        <f t="shared" si="5"/>
        <v>1</v>
      </c>
    </row>
    <row r="352" spans="2:13" x14ac:dyDescent="0.15">
      <c r="B352" s="333" t="s">
        <v>8780</v>
      </c>
      <c r="C352" s="333" t="s">
        <v>710</v>
      </c>
      <c r="D352" s="333" t="s">
        <v>519</v>
      </c>
      <c r="E352" s="29">
        <v>1</v>
      </c>
      <c r="F352" s="29">
        <v>1</v>
      </c>
      <c r="G352" s="29">
        <v>9130</v>
      </c>
      <c r="H352" s="27"/>
      <c r="M352" s="80" t="b">
        <f t="shared" si="5"/>
        <v>1</v>
      </c>
    </row>
    <row r="353" spans="2:13" x14ac:dyDescent="0.15">
      <c r="B353" s="333" t="s">
        <v>8781</v>
      </c>
      <c r="C353" s="333" t="s">
        <v>710</v>
      </c>
      <c r="D353" s="333" t="s">
        <v>525</v>
      </c>
      <c r="E353" s="29">
        <v>1</v>
      </c>
      <c r="F353" s="29">
        <v>4</v>
      </c>
      <c r="G353" s="29">
        <v>9131</v>
      </c>
      <c r="H353" s="27"/>
      <c r="M353" s="80" t="b">
        <f t="shared" si="5"/>
        <v>1</v>
      </c>
    </row>
    <row r="354" spans="2:13" x14ac:dyDescent="0.15">
      <c r="B354" s="333" t="s">
        <v>7892</v>
      </c>
      <c r="C354" s="333" t="s">
        <v>710</v>
      </c>
      <c r="D354" s="333" t="s">
        <v>523</v>
      </c>
      <c r="E354" s="29">
        <v>1</v>
      </c>
      <c r="F354" s="29">
        <v>3</v>
      </c>
      <c r="G354" s="29">
        <v>7977</v>
      </c>
      <c r="H354" s="27"/>
      <c r="M354" s="80" t="b">
        <f t="shared" si="5"/>
        <v>1</v>
      </c>
    </row>
    <row r="355" spans="2:13" x14ac:dyDescent="0.15">
      <c r="B355" s="333" t="s">
        <v>8782</v>
      </c>
      <c r="C355" s="333" t="s">
        <v>710</v>
      </c>
      <c r="D355" s="333" t="s">
        <v>519</v>
      </c>
      <c r="E355" s="29">
        <v>1</v>
      </c>
      <c r="F355" s="29">
        <v>1</v>
      </c>
      <c r="G355" s="29">
        <v>9132</v>
      </c>
      <c r="H355" s="27"/>
      <c r="M355" s="80" t="b">
        <f t="shared" si="5"/>
        <v>1</v>
      </c>
    </row>
    <row r="356" spans="2:13" x14ac:dyDescent="0.15">
      <c r="B356" s="333" t="s">
        <v>8783</v>
      </c>
      <c r="C356" s="333" t="s">
        <v>710</v>
      </c>
      <c r="D356" s="333" t="s">
        <v>519</v>
      </c>
      <c r="E356" s="29">
        <v>1</v>
      </c>
      <c r="F356" s="29">
        <v>1</v>
      </c>
      <c r="G356" s="29">
        <v>9133</v>
      </c>
      <c r="H356" s="27"/>
      <c r="M356" s="80" t="b">
        <f t="shared" si="5"/>
        <v>1</v>
      </c>
    </row>
    <row r="357" spans="2:13" x14ac:dyDescent="0.15">
      <c r="B357" s="333" t="s">
        <v>622</v>
      </c>
      <c r="C357" s="333" t="s">
        <v>710</v>
      </c>
      <c r="D357" s="333" t="s">
        <v>525</v>
      </c>
      <c r="E357" s="29">
        <v>1</v>
      </c>
      <c r="F357" s="29">
        <v>4</v>
      </c>
      <c r="G357" s="29">
        <v>115</v>
      </c>
      <c r="H357" s="27"/>
      <c r="M357" s="80" t="b">
        <f t="shared" si="5"/>
        <v>1</v>
      </c>
    </row>
    <row r="358" spans="2:13" x14ac:dyDescent="0.15">
      <c r="B358" s="333" t="s">
        <v>13199</v>
      </c>
      <c r="C358" s="333" t="s">
        <v>710</v>
      </c>
      <c r="D358" s="333" t="s">
        <v>523</v>
      </c>
      <c r="E358" s="29">
        <v>1</v>
      </c>
      <c r="F358" s="29">
        <v>3</v>
      </c>
      <c r="G358" s="29">
        <v>14815</v>
      </c>
      <c r="H358" s="27"/>
      <c r="M358" s="80" t="b">
        <f t="shared" si="5"/>
        <v>1</v>
      </c>
    </row>
    <row r="359" spans="2:13" x14ac:dyDescent="0.15">
      <c r="B359" s="333" t="s">
        <v>10793</v>
      </c>
      <c r="C359" s="333" t="s">
        <v>712</v>
      </c>
      <c r="D359" s="333" t="s">
        <v>521</v>
      </c>
      <c r="E359" s="29">
        <v>2</v>
      </c>
      <c r="F359" s="29">
        <v>2</v>
      </c>
      <c r="G359" s="29">
        <v>6491</v>
      </c>
      <c r="H359" s="27"/>
      <c r="M359" s="80" t="b">
        <f t="shared" si="5"/>
        <v>1</v>
      </c>
    </row>
    <row r="360" spans="2:13" x14ac:dyDescent="0.15">
      <c r="B360" s="333" t="s">
        <v>623</v>
      </c>
      <c r="C360" s="333" t="s">
        <v>714</v>
      </c>
      <c r="D360" s="333" t="s">
        <v>521</v>
      </c>
      <c r="E360" s="29">
        <v>3</v>
      </c>
      <c r="F360" s="29">
        <v>2</v>
      </c>
      <c r="G360" s="29">
        <v>116</v>
      </c>
      <c r="H360" s="27"/>
      <c r="M360" s="80" t="b">
        <f t="shared" si="5"/>
        <v>1</v>
      </c>
    </row>
    <row r="361" spans="2:13" x14ac:dyDescent="0.15">
      <c r="B361" s="333" t="s">
        <v>14516</v>
      </c>
      <c r="C361" s="333" t="s">
        <v>710</v>
      </c>
      <c r="D361" s="333" t="s">
        <v>523</v>
      </c>
      <c r="E361" s="29">
        <v>1</v>
      </c>
      <c r="F361" s="29">
        <v>3</v>
      </c>
      <c r="G361" s="29">
        <v>17300</v>
      </c>
      <c r="H361" s="27"/>
      <c r="M361" s="80" t="b">
        <f t="shared" si="5"/>
        <v>1</v>
      </c>
    </row>
    <row r="362" spans="2:13" x14ac:dyDescent="0.15">
      <c r="B362" s="333" t="s">
        <v>624</v>
      </c>
      <c r="C362" s="333" t="s">
        <v>710</v>
      </c>
      <c r="D362" s="333" t="s">
        <v>523</v>
      </c>
      <c r="E362" s="29">
        <v>1</v>
      </c>
      <c r="F362" s="29">
        <v>3</v>
      </c>
      <c r="G362" s="29">
        <v>117</v>
      </c>
      <c r="H362" s="27"/>
      <c r="M362" s="80" t="b">
        <f t="shared" si="5"/>
        <v>1</v>
      </c>
    </row>
    <row r="363" spans="2:13" x14ac:dyDescent="0.15">
      <c r="B363" s="333" t="s">
        <v>5476</v>
      </c>
      <c r="C363" s="333" t="s">
        <v>716</v>
      </c>
      <c r="D363" s="333" t="s">
        <v>521</v>
      </c>
      <c r="E363" s="29">
        <v>4</v>
      </c>
      <c r="F363" s="29">
        <v>2</v>
      </c>
      <c r="G363" s="29">
        <v>5491</v>
      </c>
      <c r="H363" s="27"/>
      <c r="M363" s="80" t="b">
        <f t="shared" si="5"/>
        <v>1</v>
      </c>
    </row>
    <row r="364" spans="2:13" x14ac:dyDescent="0.15">
      <c r="B364" s="333" t="s">
        <v>11423</v>
      </c>
      <c r="C364" s="333" t="s">
        <v>710</v>
      </c>
      <c r="D364" s="333" t="s">
        <v>521</v>
      </c>
      <c r="E364" s="29">
        <v>1</v>
      </c>
      <c r="F364" s="29">
        <v>2</v>
      </c>
      <c r="G364" s="29">
        <v>13060</v>
      </c>
      <c r="H364" s="27"/>
      <c r="M364" s="80" t="b">
        <f t="shared" si="5"/>
        <v>1</v>
      </c>
    </row>
    <row r="365" spans="2:13" x14ac:dyDescent="0.15">
      <c r="B365" s="333" t="s">
        <v>5383</v>
      </c>
      <c r="C365" s="333" t="s">
        <v>710</v>
      </c>
      <c r="D365" s="333" t="s">
        <v>444</v>
      </c>
      <c r="E365" s="29">
        <v>1</v>
      </c>
      <c r="F365" s="29">
        <v>6</v>
      </c>
      <c r="G365" s="29">
        <v>5383</v>
      </c>
      <c r="H365" s="27"/>
      <c r="M365" s="80" t="b">
        <f t="shared" si="5"/>
        <v>1</v>
      </c>
    </row>
    <row r="366" spans="2:13" x14ac:dyDescent="0.15">
      <c r="B366" s="333" t="s">
        <v>625</v>
      </c>
      <c r="C366" s="333" t="s">
        <v>710</v>
      </c>
      <c r="D366" s="333" t="s">
        <v>523</v>
      </c>
      <c r="E366" s="29">
        <v>1</v>
      </c>
      <c r="F366" s="29">
        <v>3</v>
      </c>
      <c r="G366" s="29">
        <v>118</v>
      </c>
      <c r="H366" s="27"/>
      <c r="M366" s="80" t="b">
        <f t="shared" si="5"/>
        <v>1</v>
      </c>
    </row>
    <row r="367" spans="2:13" x14ac:dyDescent="0.15">
      <c r="B367" s="333" t="s">
        <v>14517</v>
      </c>
      <c r="C367" s="333" t="s">
        <v>710</v>
      </c>
      <c r="D367" s="333" t="s">
        <v>519</v>
      </c>
      <c r="E367" s="29">
        <v>1</v>
      </c>
      <c r="F367" s="29">
        <v>1</v>
      </c>
      <c r="G367" s="29">
        <v>17180</v>
      </c>
      <c r="H367" s="27"/>
      <c r="M367" s="80" t="b">
        <f t="shared" si="5"/>
        <v>1</v>
      </c>
    </row>
    <row r="368" spans="2:13" x14ac:dyDescent="0.15">
      <c r="B368" s="333" t="s">
        <v>13200</v>
      </c>
      <c r="C368" s="333" t="s">
        <v>714</v>
      </c>
      <c r="D368" s="333" t="s">
        <v>523</v>
      </c>
      <c r="E368" s="29">
        <v>3</v>
      </c>
      <c r="F368" s="29">
        <v>3</v>
      </c>
      <c r="G368" s="29">
        <v>15070</v>
      </c>
      <c r="H368" s="27"/>
      <c r="M368" s="80" t="b">
        <f t="shared" si="5"/>
        <v>1</v>
      </c>
    </row>
    <row r="369" spans="2:13" x14ac:dyDescent="0.15">
      <c r="B369" s="333" t="s">
        <v>11424</v>
      </c>
      <c r="C369" s="333" t="s">
        <v>710</v>
      </c>
      <c r="D369" s="333" t="s">
        <v>525</v>
      </c>
      <c r="E369" s="29">
        <v>1</v>
      </c>
      <c r="F369" s="29">
        <v>4</v>
      </c>
      <c r="G369" s="29">
        <v>12188</v>
      </c>
      <c r="H369" s="27"/>
      <c r="M369" s="80" t="b">
        <f t="shared" si="5"/>
        <v>1</v>
      </c>
    </row>
    <row r="370" spans="2:13" x14ac:dyDescent="0.15">
      <c r="B370" s="333" t="s">
        <v>14518</v>
      </c>
      <c r="C370" s="333" t="s">
        <v>716</v>
      </c>
      <c r="D370" s="333" t="s">
        <v>521</v>
      </c>
      <c r="E370" s="29">
        <v>4</v>
      </c>
      <c r="F370" s="29">
        <v>2</v>
      </c>
      <c r="G370" s="29">
        <v>16791</v>
      </c>
      <c r="H370" s="27"/>
      <c r="M370" s="80" t="b">
        <f t="shared" si="5"/>
        <v>1</v>
      </c>
    </row>
    <row r="371" spans="2:13" x14ac:dyDescent="0.15">
      <c r="B371" s="333" t="s">
        <v>11425</v>
      </c>
      <c r="C371" s="333" t="s">
        <v>710</v>
      </c>
      <c r="D371" s="333" t="s">
        <v>521</v>
      </c>
      <c r="E371" s="29">
        <v>1</v>
      </c>
      <c r="F371" s="29">
        <v>2</v>
      </c>
      <c r="G371" s="29">
        <v>12458</v>
      </c>
      <c r="H371" s="27"/>
      <c r="M371" s="80" t="b">
        <f t="shared" si="5"/>
        <v>1</v>
      </c>
    </row>
    <row r="372" spans="2:13" x14ac:dyDescent="0.15">
      <c r="B372" s="333" t="s">
        <v>626</v>
      </c>
      <c r="C372" s="333" t="s">
        <v>718</v>
      </c>
      <c r="D372" s="333" t="s">
        <v>523</v>
      </c>
      <c r="E372" s="29">
        <v>5</v>
      </c>
      <c r="F372" s="29">
        <v>3</v>
      </c>
      <c r="G372" s="29">
        <v>119</v>
      </c>
      <c r="H372" s="27"/>
      <c r="M372" s="80" t="b">
        <f t="shared" si="5"/>
        <v>1</v>
      </c>
    </row>
    <row r="373" spans="2:13" x14ac:dyDescent="0.15">
      <c r="B373" s="333" t="s">
        <v>9023</v>
      </c>
      <c r="C373" s="333" t="s">
        <v>718</v>
      </c>
      <c r="D373" s="333" t="s">
        <v>523</v>
      </c>
      <c r="E373" s="29">
        <v>5</v>
      </c>
      <c r="F373" s="29">
        <v>3</v>
      </c>
      <c r="G373" s="29">
        <v>9510</v>
      </c>
      <c r="H373" s="27"/>
      <c r="M373" s="80" t="b">
        <f t="shared" si="5"/>
        <v>1</v>
      </c>
    </row>
    <row r="374" spans="2:13" x14ac:dyDescent="0.15">
      <c r="B374" s="333" t="s">
        <v>3995</v>
      </c>
      <c r="C374" s="333" t="s">
        <v>712</v>
      </c>
      <c r="D374" s="333" t="s">
        <v>523</v>
      </c>
      <c r="E374" s="29">
        <v>2</v>
      </c>
      <c r="F374" s="29">
        <v>3</v>
      </c>
      <c r="G374" s="29">
        <v>3761</v>
      </c>
      <c r="H374" s="27"/>
      <c r="M374" s="80" t="b">
        <f t="shared" si="5"/>
        <v>1</v>
      </c>
    </row>
    <row r="375" spans="2:13" x14ac:dyDescent="0.15">
      <c r="B375" s="333" t="s">
        <v>11191</v>
      </c>
      <c r="C375" s="333" t="s">
        <v>712</v>
      </c>
      <c r="D375" s="333" t="s">
        <v>523</v>
      </c>
      <c r="E375" s="29">
        <v>2</v>
      </c>
      <c r="F375" s="29">
        <v>3</v>
      </c>
      <c r="G375" s="29">
        <v>11226</v>
      </c>
      <c r="H375" s="27"/>
      <c r="M375" s="80" t="b">
        <f t="shared" si="5"/>
        <v>1</v>
      </c>
    </row>
    <row r="376" spans="2:13" x14ac:dyDescent="0.15">
      <c r="B376" s="333" t="s">
        <v>627</v>
      </c>
      <c r="C376" s="333" t="s">
        <v>716</v>
      </c>
      <c r="D376" s="333" t="s">
        <v>521</v>
      </c>
      <c r="E376" s="29">
        <v>4</v>
      </c>
      <c r="F376" s="29">
        <v>2</v>
      </c>
      <c r="G376" s="29">
        <v>120</v>
      </c>
      <c r="H376" s="27"/>
      <c r="M376" s="80" t="b">
        <f t="shared" si="5"/>
        <v>1</v>
      </c>
    </row>
    <row r="377" spans="2:13" x14ac:dyDescent="0.15">
      <c r="B377" s="333" t="s">
        <v>10794</v>
      </c>
      <c r="C377" s="333" t="s">
        <v>716</v>
      </c>
      <c r="D377" s="333" t="s">
        <v>521</v>
      </c>
      <c r="E377" s="29">
        <v>4</v>
      </c>
      <c r="F377" s="29">
        <v>2</v>
      </c>
      <c r="G377" s="29">
        <v>8479</v>
      </c>
      <c r="H377" s="27"/>
      <c r="M377" s="80" t="b">
        <f t="shared" si="5"/>
        <v>1</v>
      </c>
    </row>
    <row r="378" spans="2:13" x14ac:dyDescent="0.15">
      <c r="B378" s="333" t="s">
        <v>630</v>
      </c>
      <c r="C378" s="333" t="s">
        <v>716</v>
      </c>
      <c r="D378" s="333" t="s">
        <v>444</v>
      </c>
      <c r="E378" s="29">
        <v>4</v>
      </c>
      <c r="F378" s="29">
        <v>6</v>
      </c>
      <c r="G378" s="29">
        <v>123</v>
      </c>
      <c r="H378" s="27"/>
      <c r="M378" s="80" t="b">
        <f t="shared" si="5"/>
        <v>1</v>
      </c>
    </row>
    <row r="379" spans="2:13" x14ac:dyDescent="0.15">
      <c r="B379" s="333" t="s">
        <v>628</v>
      </c>
      <c r="C379" s="333" t="s">
        <v>716</v>
      </c>
      <c r="D379" s="333" t="s">
        <v>521</v>
      </c>
      <c r="E379" s="29">
        <v>4</v>
      </c>
      <c r="F379" s="29">
        <v>2</v>
      </c>
      <c r="G379" s="29">
        <v>121</v>
      </c>
      <c r="H379" s="27"/>
      <c r="M379" s="80" t="b">
        <f t="shared" si="5"/>
        <v>1</v>
      </c>
    </row>
    <row r="380" spans="2:13" x14ac:dyDescent="0.15">
      <c r="B380" s="333" t="s">
        <v>629</v>
      </c>
      <c r="C380" s="333" t="s">
        <v>716</v>
      </c>
      <c r="D380" s="333" t="s">
        <v>521</v>
      </c>
      <c r="E380" s="29">
        <v>4</v>
      </c>
      <c r="F380" s="29">
        <v>2</v>
      </c>
      <c r="G380" s="29">
        <v>122</v>
      </c>
      <c r="H380" s="27"/>
      <c r="M380" s="80" t="b">
        <f t="shared" si="5"/>
        <v>1</v>
      </c>
    </row>
    <row r="381" spans="2:13" x14ac:dyDescent="0.15">
      <c r="B381" s="333" t="s">
        <v>10795</v>
      </c>
      <c r="C381" s="333" t="s">
        <v>716</v>
      </c>
      <c r="D381" s="333" t="s">
        <v>521</v>
      </c>
      <c r="E381" s="29">
        <v>4</v>
      </c>
      <c r="F381" s="29">
        <v>2</v>
      </c>
      <c r="G381" s="29">
        <v>124</v>
      </c>
      <c r="H381" s="27"/>
      <c r="M381" s="80" t="b">
        <f t="shared" si="5"/>
        <v>1</v>
      </c>
    </row>
    <row r="382" spans="2:13" x14ac:dyDescent="0.15">
      <c r="B382" s="333" t="s">
        <v>10748</v>
      </c>
      <c r="C382" s="333" t="s">
        <v>716</v>
      </c>
      <c r="D382" s="333" t="s">
        <v>521</v>
      </c>
      <c r="E382" s="29">
        <v>4</v>
      </c>
      <c r="F382" s="29">
        <v>2</v>
      </c>
      <c r="G382" s="29">
        <v>9557</v>
      </c>
      <c r="H382" s="27"/>
      <c r="M382" s="80" t="b">
        <f t="shared" si="5"/>
        <v>1</v>
      </c>
    </row>
    <row r="383" spans="2:13" x14ac:dyDescent="0.15">
      <c r="B383" s="333" t="s">
        <v>10046</v>
      </c>
      <c r="C383" s="333" t="s">
        <v>712</v>
      </c>
      <c r="D383" s="333" t="s">
        <v>521</v>
      </c>
      <c r="E383" s="29">
        <v>2</v>
      </c>
      <c r="F383" s="29">
        <v>2</v>
      </c>
      <c r="G383" s="29">
        <v>10573</v>
      </c>
      <c r="H383" s="27"/>
      <c r="M383" s="80" t="b">
        <f t="shared" si="5"/>
        <v>1</v>
      </c>
    </row>
    <row r="384" spans="2:13" x14ac:dyDescent="0.15">
      <c r="B384" s="333" t="s">
        <v>13201</v>
      </c>
      <c r="C384" s="333" t="s">
        <v>716</v>
      </c>
      <c r="D384" s="333" t="s">
        <v>444</v>
      </c>
      <c r="E384" s="29">
        <v>4</v>
      </c>
      <c r="F384" s="29">
        <v>6</v>
      </c>
      <c r="G384" s="29">
        <v>15498</v>
      </c>
      <c r="H384" s="27"/>
      <c r="M384" s="80" t="b">
        <f t="shared" si="5"/>
        <v>1</v>
      </c>
    </row>
    <row r="385" spans="2:13" x14ac:dyDescent="0.15">
      <c r="B385" s="333" t="s">
        <v>631</v>
      </c>
      <c r="C385" s="333" t="s">
        <v>716</v>
      </c>
      <c r="D385" s="333" t="s">
        <v>444</v>
      </c>
      <c r="E385" s="29">
        <v>4</v>
      </c>
      <c r="F385" s="29">
        <v>6</v>
      </c>
      <c r="G385" s="29">
        <v>125</v>
      </c>
      <c r="H385" s="27"/>
      <c r="M385" s="80" t="b">
        <f t="shared" si="5"/>
        <v>1</v>
      </c>
    </row>
    <row r="386" spans="2:13" x14ac:dyDescent="0.15">
      <c r="B386" s="333" t="s">
        <v>14519</v>
      </c>
      <c r="C386" s="333" t="s">
        <v>518</v>
      </c>
      <c r="D386" s="333" t="s">
        <v>518</v>
      </c>
      <c r="E386" s="29">
        <v>0</v>
      </c>
      <c r="F386" s="29">
        <v>0</v>
      </c>
      <c r="G386" s="29">
        <v>17646</v>
      </c>
      <c r="H386" s="27"/>
      <c r="M386" s="80" t="b">
        <f t="shared" si="5"/>
        <v>1</v>
      </c>
    </row>
    <row r="387" spans="2:13" x14ac:dyDescent="0.15">
      <c r="B387" s="333" t="s">
        <v>632</v>
      </c>
      <c r="C387" s="333" t="s">
        <v>716</v>
      </c>
      <c r="D387" s="333" t="s">
        <v>521</v>
      </c>
      <c r="E387" s="29">
        <v>4</v>
      </c>
      <c r="F387" s="29">
        <v>2</v>
      </c>
      <c r="G387" s="29">
        <v>126</v>
      </c>
      <c r="H387" s="27"/>
      <c r="M387" s="80" t="b">
        <f t="shared" si="5"/>
        <v>1</v>
      </c>
    </row>
    <row r="388" spans="2:13" x14ac:dyDescent="0.15">
      <c r="B388" s="333" t="s">
        <v>11426</v>
      </c>
      <c r="C388" s="333" t="s">
        <v>714</v>
      </c>
      <c r="D388" s="333" t="s">
        <v>523</v>
      </c>
      <c r="E388" s="29">
        <v>3</v>
      </c>
      <c r="F388" s="29">
        <v>3</v>
      </c>
      <c r="G388" s="29">
        <v>12407</v>
      </c>
      <c r="H388" s="27"/>
      <c r="M388" s="80" t="b">
        <f t="shared" si="5"/>
        <v>1</v>
      </c>
    </row>
    <row r="389" spans="2:13" x14ac:dyDescent="0.15">
      <c r="B389" s="333" t="s">
        <v>11427</v>
      </c>
      <c r="C389" s="333" t="s">
        <v>710</v>
      </c>
      <c r="D389" s="333" t="s">
        <v>519</v>
      </c>
      <c r="E389" s="29">
        <v>1</v>
      </c>
      <c r="F389" s="29">
        <v>1</v>
      </c>
      <c r="G389" s="29">
        <v>13753</v>
      </c>
      <c r="H389" s="27"/>
      <c r="M389" s="80" t="b">
        <f t="shared" si="5"/>
        <v>1</v>
      </c>
    </row>
    <row r="390" spans="2:13" x14ac:dyDescent="0.15">
      <c r="B390" s="333" t="s">
        <v>633</v>
      </c>
      <c r="C390" s="333" t="s">
        <v>716</v>
      </c>
      <c r="D390" s="333" t="s">
        <v>523</v>
      </c>
      <c r="E390" s="29">
        <v>4</v>
      </c>
      <c r="F390" s="29">
        <v>3</v>
      </c>
      <c r="G390" s="29">
        <v>127</v>
      </c>
      <c r="H390" s="27"/>
      <c r="M390" s="80" t="b">
        <f t="shared" si="5"/>
        <v>1</v>
      </c>
    </row>
    <row r="391" spans="2:13" x14ac:dyDescent="0.15">
      <c r="B391" s="333" t="s">
        <v>3849</v>
      </c>
      <c r="C391" s="333" t="s">
        <v>518</v>
      </c>
      <c r="D391" s="333" t="s">
        <v>518</v>
      </c>
      <c r="E391" s="29">
        <v>0</v>
      </c>
      <c r="F391" s="29">
        <v>0</v>
      </c>
      <c r="G391" s="29">
        <v>3502</v>
      </c>
      <c r="H391" s="27"/>
      <c r="M391" s="80" t="b">
        <f t="shared" si="5"/>
        <v>1</v>
      </c>
    </row>
    <row r="392" spans="2:13" x14ac:dyDescent="0.15">
      <c r="B392" s="333" t="s">
        <v>13202</v>
      </c>
      <c r="C392" s="333" t="s">
        <v>518</v>
      </c>
      <c r="D392" s="333" t="s">
        <v>521</v>
      </c>
      <c r="E392" s="29">
        <v>0</v>
      </c>
      <c r="F392" s="29">
        <v>2</v>
      </c>
      <c r="G392" s="29">
        <v>15311</v>
      </c>
      <c r="H392" s="27"/>
      <c r="M392" s="80" t="b">
        <f t="shared" si="5"/>
        <v>1</v>
      </c>
    </row>
    <row r="393" spans="2:13" x14ac:dyDescent="0.15">
      <c r="B393" s="333" t="s">
        <v>634</v>
      </c>
      <c r="C393" s="333" t="s">
        <v>716</v>
      </c>
      <c r="D393" s="333" t="s">
        <v>521</v>
      </c>
      <c r="E393" s="29">
        <v>4</v>
      </c>
      <c r="F393" s="29">
        <v>2</v>
      </c>
      <c r="G393" s="29">
        <v>128</v>
      </c>
      <c r="H393" s="27"/>
      <c r="M393" s="80" t="b">
        <f t="shared" si="5"/>
        <v>1</v>
      </c>
    </row>
    <row r="394" spans="2:13" x14ac:dyDescent="0.15">
      <c r="B394" s="333" t="s">
        <v>14520</v>
      </c>
      <c r="C394" s="333" t="s">
        <v>714</v>
      </c>
      <c r="D394" s="333" t="s">
        <v>521</v>
      </c>
      <c r="E394" s="29">
        <v>3</v>
      </c>
      <c r="F394" s="29">
        <v>2</v>
      </c>
      <c r="G394" s="29">
        <v>16568</v>
      </c>
      <c r="H394" s="27"/>
      <c r="M394" s="80" t="b">
        <f t="shared" si="5"/>
        <v>1</v>
      </c>
    </row>
    <row r="395" spans="2:13" x14ac:dyDescent="0.15">
      <c r="B395" s="333" t="s">
        <v>635</v>
      </c>
      <c r="C395" s="333" t="s">
        <v>716</v>
      </c>
      <c r="D395" s="333" t="s">
        <v>525</v>
      </c>
      <c r="E395" s="29">
        <v>4</v>
      </c>
      <c r="F395" s="29">
        <v>4</v>
      </c>
      <c r="G395" s="29">
        <v>129</v>
      </c>
      <c r="H395" s="27"/>
      <c r="M395" s="80" t="b">
        <f t="shared" si="5"/>
        <v>1</v>
      </c>
    </row>
    <row r="396" spans="2:13" x14ac:dyDescent="0.15">
      <c r="B396" s="333" t="s">
        <v>636</v>
      </c>
      <c r="C396" s="333" t="s">
        <v>716</v>
      </c>
      <c r="D396" s="333" t="s">
        <v>525</v>
      </c>
      <c r="E396" s="29">
        <v>4</v>
      </c>
      <c r="F396" s="29">
        <v>4</v>
      </c>
      <c r="G396" s="29">
        <v>130</v>
      </c>
      <c r="H396" s="27"/>
      <c r="M396" s="80" t="b">
        <f t="shared" si="5"/>
        <v>1</v>
      </c>
    </row>
    <row r="397" spans="2:13" x14ac:dyDescent="0.15">
      <c r="B397" s="333" t="s">
        <v>637</v>
      </c>
      <c r="C397" s="333" t="s">
        <v>716</v>
      </c>
      <c r="D397" s="333" t="s">
        <v>521</v>
      </c>
      <c r="E397" s="29">
        <v>4</v>
      </c>
      <c r="F397" s="29">
        <v>2</v>
      </c>
      <c r="G397" s="29">
        <v>131</v>
      </c>
      <c r="H397" s="27"/>
      <c r="M397" s="80" t="b">
        <f t="shared" si="5"/>
        <v>1</v>
      </c>
    </row>
    <row r="398" spans="2:13" x14ac:dyDescent="0.15">
      <c r="B398" s="333" t="s">
        <v>637</v>
      </c>
      <c r="C398" s="333" t="s">
        <v>716</v>
      </c>
      <c r="D398" s="333" t="s">
        <v>523</v>
      </c>
      <c r="E398" s="29">
        <v>4</v>
      </c>
      <c r="F398" s="29">
        <v>3</v>
      </c>
      <c r="G398" s="29">
        <v>7293</v>
      </c>
      <c r="H398" s="27"/>
      <c r="M398" s="80" t="b">
        <f t="shared" ref="M398:M461" si="6">AND(  NOT(ISERROR(FIND(UPPER($B$7),UPPER($B398),1))),  OR($D$7="",NOT(ISERROR(FIND(UPPER($D$7),UPPER($B398),1)))),    OR($D$8="",(ISERROR(FIND(UPPER($D$8),UPPER($B398),1))))           )</f>
        <v>1</v>
      </c>
    </row>
    <row r="399" spans="2:13" x14ac:dyDescent="0.15">
      <c r="B399" s="333" t="s">
        <v>8446</v>
      </c>
      <c r="C399" s="333" t="s">
        <v>716</v>
      </c>
      <c r="D399" s="333" t="s">
        <v>521</v>
      </c>
      <c r="E399" s="29">
        <v>4</v>
      </c>
      <c r="F399" s="29">
        <v>2</v>
      </c>
      <c r="G399" s="29">
        <v>8775</v>
      </c>
      <c r="H399" s="27"/>
      <c r="M399" s="80" t="b">
        <f t="shared" si="6"/>
        <v>1</v>
      </c>
    </row>
    <row r="400" spans="2:13" x14ac:dyDescent="0.15">
      <c r="B400" s="333" t="s">
        <v>638</v>
      </c>
      <c r="C400" s="333" t="s">
        <v>716</v>
      </c>
      <c r="D400" s="333" t="s">
        <v>521</v>
      </c>
      <c r="E400" s="29">
        <v>4</v>
      </c>
      <c r="F400" s="29">
        <v>2</v>
      </c>
      <c r="G400" s="29">
        <v>132</v>
      </c>
      <c r="H400" s="27"/>
      <c r="M400" s="80" t="b">
        <f t="shared" si="6"/>
        <v>1</v>
      </c>
    </row>
    <row r="401" spans="2:13" x14ac:dyDescent="0.15">
      <c r="B401" s="333" t="s">
        <v>639</v>
      </c>
      <c r="C401" s="333" t="s">
        <v>716</v>
      </c>
      <c r="D401" s="333" t="s">
        <v>521</v>
      </c>
      <c r="E401" s="29">
        <v>4</v>
      </c>
      <c r="F401" s="29">
        <v>2</v>
      </c>
      <c r="G401" s="29">
        <v>133</v>
      </c>
      <c r="H401" s="27"/>
      <c r="M401" s="80" t="b">
        <f t="shared" si="6"/>
        <v>1</v>
      </c>
    </row>
    <row r="402" spans="2:13" x14ac:dyDescent="0.15">
      <c r="B402" s="333" t="s">
        <v>9024</v>
      </c>
      <c r="C402" s="333" t="s">
        <v>518</v>
      </c>
      <c r="D402" s="333" t="s">
        <v>518</v>
      </c>
      <c r="E402" s="29">
        <v>0</v>
      </c>
      <c r="F402" s="29">
        <v>0</v>
      </c>
      <c r="G402" s="29">
        <v>9683</v>
      </c>
      <c r="H402" s="27"/>
      <c r="M402" s="80" t="b">
        <f t="shared" si="6"/>
        <v>1</v>
      </c>
    </row>
    <row r="403" spans="2:13" x14ac:dyDescent="0.15">
      <c r="B403" s="333" t="s">
        <v>640</v>
      </c>
      <c r="C403" s="333" t="s">
        <v>716</v>
      </c>
      <c r="D403" s="333" t="s">
        <v>521</v>
      </c>
      <c r="E403" s="29">
        <v>4</v>
      </c>
      <c r="F403" s="29">
        <v>2</v>
      </c>
      <c r="G403" s="29">
        <v>134</v>
      </c>
      <c r="H403" s="27"/>
      <c r="M403" s="80" t="b">
        <f t="shared" si="6"/>
        <v>1</v>
      </c>
    </row>
    <row r="404" spans="2:13" x14ac:dyDescent="0.15">
      <c r="B404" s="333" t="s">
        <v>641</v>
      </c>
      <c r="C404" s="333" t="s">
        <v>716</v>
      </c>
      <c r="D404" s="333" t="s">
        <v>521</v>
      </c>
      <c r="E404" s="29">
        <v>4</v>
      </c>
      <c r="F404" s="29">
        <v>2</v>
      </c>
      <c r="G404" s="29">
        <v>135</v>
      </c>
      <c r="H404" s="27"/>
      <c r="M404" s="80" t="b">
        <f t="shared" si="6"/>
        <v>1</v>
      </c>
    </row>
    <row r="405" spans="2:13" x14ac:dyDescent="0.15">
      <c r="B405" s="333" t="s">
        <v>3850</v>
      </c>
      <c r="C405" s="333" t="s">
        <v>518</v>
      </c>
      <c r="D405" s="333" t="s">
        <v>518</v>
      </c>
      <c r="E405" s="29">
        <v>0</v>
      </c>
      <c r="F405" s="29">
        <v>0</v>
      </c>
      <c r="G405" s="29">
        <v>3503</v>
      </c>
      <c r="H405" s="27"/>
      <c r="M405" s="80" t="b">
        <f t="shared" si="6"/>
        <v>1</v>
      </c>
    </row>
    <row r="406" spans="2:13" x14ac:dyDescent="0.15">
      <c r="B406" s="333" t="s">
        <v>4608</v>
      </c>
      <c r="C406" s="333" t="s">
        <v>714</v>
      </c>
      <c r="D406" s="333" t="s">
        <v>523</v>
      </c>
      <c r="E406" s="29">
        <v>3</v>
      </c>
      <c r="F406" s="29">
        <v>3</v>
      </c>
      <c r="G406" s="29">
        <v>4304</v>
      </c>
      <c r="H406" s="27"/>
      <c r="M406" s="80" t="b">
        <f t="shared" si="6"/>
        <v>1</v>
      </c>
    </row>
    <row r="407" spans="2:13" x14ac:dyDescent="0.15">
      <c r="B407" s="333" t="s">
        <v>6235</v>
      </c>
      <c r="C407" s="333" t="s">
        <v>714</v>
      </c>
      <c r="D407" s="333" t="s">
        <v>521</v>
      </c>
      <c r="E407" s="29">
        <v>3</v>
      </c>
      <c r="F407" s="29">
        <v>2</v>
      </c>
      <c r="G407" s="29">
        <v>6288</v>
      </c>
      <c r="H407" s="27"/>
      <c r="M407" s="80" t="b">
        <f t="shared" si="6"/>
        <v>1</v>
      </c>
    </row>
    <row r="408" spans="2:13" x14ac:dyDescent="0.15">
      <c r="B408" s="333" t="s">
        <v>10047</v>
      </c>
      <c r="C408" s="333" t="s">
        <v>712</v>
      </c>
      <c r="D408" s="333" t="s">
        <v>521</v>
      </c>
      <c r="E408" s="29">
        <v>2</v>
      </c>
      <c r="F408" s="29">
        <v>2</v>
      </c>
      <c r="G408" s="29">
        <v>10570</v>
      </c>
      <c r="H408" s="27"/>
      <c r="M408" s="80" t="b">
        <f t="shared" si="6"/>
        <v>1</v>
      </c>
    </row>
    <row r="409" spans="2:13" x14ac:dyDescent="0.15">
      <c r="B409" s="333" t="s">
        <v>642</v>
      </c>
      <c r="C409" s="333" t="s">
        <v>716</v>
      </c>
      <c r="D409" s="333" t="s">
        <v>523</v>
      </c>
      <c r="E409" s="29">
        <v>4</v>
      </c>
      <c r="F409" s="29">
        <v>3</v>
      </c>
      <c r="G409" s="29">
        <v>136</v>
      </c>
      <c r="H409" s="27"/>
      <c r="M409" s="80" t="b">
        <f t="shared" si="6"/>
        <v>1</v>
      </c>
    </row>
    <row r="410" spans="2:13" x14ac:dyDescent="0.15">
      <c r="B410" s="333" t="s">
        <v>6207</v>
      </c>
      <c r="C410" s="333" t="s">
        <v>712</v>
      </c>
      <c r="D410" s="333" t="s">
        <v>523</v>
      </c>
      <c r="E410" s="29">
        <v>2</v>
      </c>
      <c r="F410" s="29">
        <v>3</v>
      </c>
      <c r="G410" s="29">
        <v>6255</v>
      </c>
      <c r="H410" s="27"/>
      <c r="M410" s="80" t="b">
        <f t="shared" si="6"/>
        <v>1</v>
      </c>
    </row>
    <row r="411" spans="2:13" x14ac:dyDescent="0.15">
      <c r="B411" s="333" t="s">
        <v>3851</v>
      </c>
      <c r="C411" s="333" t="s">
        <v>518</v>
      </c>
      <c r="D411" s="333" t="s">
        <v>518</v>
      </c>
      <c r="E411" s="29">
        <v>0</v>
      </c>
      <c r="F411" s="29">
        <v>0</v>
      </c>
      <c r="G411" s="29">
        <v>3504</v>
      </c>
      <c r="H411" s="27"/>
      <c r="M411" s="80" t="b">
        <f t="shared" si="6"/>
        <v>1</v>
      </c>
    </row>
    <row r="412" spans="2:13" x14ac:dyDescent="0.15">
      <c r="B412" s="333" t="s">
        <v>7059</v>
      </c>
      <c r="C412" s="333" t="s">
        <v>714</v>
      </c>
      <c r="D412" s="333" t="s">
        <v>521</v>
      </c>
      <c r="E412" s="29">
        <v>3</v>
      </c>
      <c r="F412" s="29">
        <v>2</v>
      </c>
      <c r="G412" s="29">
        <v>7200</v>
      </c>
      <c r="H412" s="27"/>
      <c r="M412" s="80" t="b">
        <f t="shared" si="6"/>
        <v>1</v>
      </c>
    </row>
    <row r="413" spans="2:13" x14ac:dyDescent="0.15">
      <c r="B413" s="333" t="s">
        <v>13203</v>
      </c>
      <c r="C413" s="333" t="s">
        <v>714</v>
      </c>
      <c r="D413" s="333" t="s">
        <v>523</v>
      </c>
      <c r="E413" s="29">
        <v>3</v>
      </c>
      <c r="F413" s="29">
        <v>3</v>
      </c>
      <c r="G413" s="29">
        <v>15154</v>
      </c>
      <c r="H413" s="27"/>
      <c r="M413" s="80" t="b">
        <f t="shared" si="6"/>
        <v>1</v>
      </c>
    </row>
    <row r="414" spans="2:13" x14ac:dyDescent="0.15">
      <c r="B414" s="333" t="s">
        <v>7298</v>
      </c>
      <c r="C414" s="333" t="s">
        <v>714</v>
      </c>
      <c r="D414" s="333" t="s">
        <v>523</v>
      </c>
      <c r="E414" s="29">
        <v>3</v>
      </c>
      <c r="F414" s="29">
        <v>3</v>
      </c>
      <c r="G414" s="29">
        <v>7445</v>
      </c>
      <c r="H414" s="27"/>
      <c r="M414" s="80" t="b">
        <f t="shared" si="6"/>
        <v>1</v>
      </c>
    </row>
    <row r="415" spans="2:13" x14ac:dyDescent="0.15">
      <c r="B415" s="333" t="s">
        <v>7845</v>
      </c>
      <c r="C415" s="333" t="s">
        <v>714</v>
      </c>
      <c r="D415" s="333" t="s">
        <v>525</v>
      </c>
      <c r="E415" s="29">
        <v>3</v>
      </c>
      <c r="F415" s="29">
        <v>4</v>
      </c>
      <c r="G415" s="29">
        <v>7926</v>
      </c>
      <c r="H415" s="27"/>
      <c r="M415" s="80" t="b">
        <f t="shared" si="6"/>
        <v>1</v>
      </c>
    </row>
    <row r="416" spans="2:13" x14ac:dyDescent="0.15">
      <c r="B416" s="333" t="s">
        <v>643</v>
      </c>
      <c r="C416" s="333" t="s">
        <v>716</v>
      </c>
      <c r="D416" s="333" t="s">
        <v>521</v>
      </c>
      <c r="E416" s="29">
        <v>4</v>
      </c>
      <c r="F416" s="29">
        <v>2</v>
      </c>
      <c r="G416" s="29">
        <v>137</v>
      </c>
      <c r="H416" s="27"/>
      <c r="M416" s="80" t="b">
        <f t="shared" si="6"/>
        <v>1</v>
      </c>
    </row>
    <row r="417" spans="2:13" x14ac:dyDescent="0.15">
      <c r="B417" s="333" t="s">
        <v>14150</v>
      </c>
      <c r="C417" s="333" t="s">
        <v>716</v>
      </c>
      <c r="D417" s="333" t="s">
        <v>521</v>
      </c>
      <c r="E417" s="29">
        <v>4</v>
      </c>
      <c r="F417" s="29">
        <v>2</v>
      </c>
      <c r="G417" s="29">
        <v>15860</v>
      </c>
      <c r="H417" s="27"/>
      <c r="M417" s="80" t="b">
        <f t="shared" si="6"/>
        <v>1</v>
      </c>
    </row>
    <row r="418" spans="2:13" x14ac:dyDescent="0.15">
      <c r="B418" s="333" t="s">
        <v>5156</v>
      </c>
      <c r="C418" s="333" t="s">
        <v>716</v>
      </c>
      <c r="D418" s="333" t="s">
        <v>519</v>
      </c>
      <c r="E418" s="29">
        <v>4</v>
      </c>
      <c r="F418" s="29">
        <v>1</v>
      </c>
      <c r="G418" s="29">
        <v>5132</v>
      </c>
      <c r="H418" s="27"/>
      <c r="M418" s="80" t="b">
        <f t="shared" si="6"/>
        <v>1</v>
      </c>
    </row>
    <row r="419" spans="2:13" x14ac:dyDescent="0.15">
      <c r="B419" s="333" t="s">
        <v>7168</v>
      </c>
      <c r="C419" s="333" t="s">
        <v>710</v>
      </c>
      <c r="D419" s="333" t="s">
        <v>523</v>
      </c>
      <c r="E419" s="29">
        <v>1</v>
      </c>
      <c r="F419" s="29">
        <v>3</v>
      </c>
      <c r="G419" s="29">
        <v>7310</v>
      </c>
      <c r="H419" s="27"/>
      <c r="M419" s="80" t="b">
        <f t="shared" si="6"/>
        <v>1</v>
      </c>
    </row>
    <row r="420" spans="2:13" x14ac:dyDescent="0.15">
      <c r="B420" s="333" t="s">
        <v>13204</v>
      </c>
      <c r="C420" s="333" t="s">
        <v>710</v>
      </c>
      <c r="D420" s="333" t="s">
        <v>523</v>
      </c>
      <c r="E420" s="29">
        <v>1</v>
      </c>
      <c r="F420" s="29">
        <v>3</v>
      </c>
      <c r="G420" s="29">
        <v>15537</v>
      </c>
      <c r="H420" s="27"/>
      <c r="M420" s="80" t="b">
        <f t="shared" si="6"/>
        <v>1</v>
      </c>
    </row>
    <row r="421" spans="2:13" x14ac:dyDescent="0.15">
      <c r="B421" s="333" t="s">
        <v>863</v>
      </c>
      <c r="C421" s="333" t="s">
        <v>716</v>
      </c>
      <c r="D421" s="333" t="s">
        <v>521</v>
      </c>
      <c r="E421" s="29">
        <v>4</v>
      </c>
      <c r="F421" s="29">
        <v>2</v>
      </c>
      <c r="G421" s="29">
        <v>139</v>
      </c>
      <c r="H421" s="27"/>
      <c r="M421" s="80" t="b">
        <f t="shared" si="6"/>
        <v>1</v>
      </c>
    </row>
    <row r="422" spans="2:13" x14ac:dyDescent="0.15">
      <c r="B422" s="333" t="s">
        <v>10796</v>
      </c>
      <c r="C422" s="333" t="s">
        <v>716</v>
      </c>
      <c r="D422" s="333" t="s">
        <v>521</v>
      </c>
      <c r="E422" s="29">
        <v>4</v>
      </c>
      <c r="F422" s="29">
        <v>2</v>
      </c>
      <c r="G422" s="29">
        <v>140</v>
      </c>
      <c r="H422" s="27"/>
      <c r="M422" s="80" t="b">
        <f t="shared" si="6"/>
        <v>1</v>
      </c>
    </row>
    <row r="423" spans="2:13" x14ac:dyDescent="0.15">
      <c r="B423" s="333" t="s">
        <v>4744</v>
      </c>
      <c r="C423" s="333" t="s">
        <v>716</v>
      </c>
      <c r="D423" s="333" t="s">
        <v>521</v>
      </c>
      <c r="E423" s="29">
        <v>4</v>
      </c>
      <c r="F423" s="29">
        <v>2</v>
      </c>
      <c r="G423" s="29">
        <v>4536</v>
      </c>
      <c r="H423" s="27"/>
      <c r="M423" s="80" t="b">
        <f t="shared" si="6"/>
        <v>1</v>
      </c>
    </row>
    <row r="424" spans="2:13" x14ac:dyDescent="0.15">
      <c r="B424" s="333" t="s">
        <v>4744</v>
      </c>
      <c r="C424" s="333" t="s">
        <v>716</v>
      </c>
      <c r="D424" s="333" t="s">
        <v>521</v>
      </c>
      <c r="E424" s="29">
        <v>4</v>
      </c>
      <c r="F424" s="29">
        <v>2</v>
      </c>
      <c r="G424" s="29">
        <v>6123</v>
      </c>
      <c r="H424" s="27"/>
      <c r="M424" s="80" t="b">
        <f t="shared" si="6"/>
        <v>1</v>
      </c>
    </row>
    <row r="425" spans="2:13" x14ac:dyDescent="0.15">
      <c r="B425" s="333" t="s">
        <v>13205</v>
      </c>
      <c r="C425" s="333" t="s">
        <v>710</v>
      </c>
      <c r="D425" s="333" t="s">
        <v>519</v>
      </c>
      <c r="E425" s="29">
        <v>1</v>
      </c>
      <c r="F425" s="29">
        <v>1</v>
      </c>
      <c r="G425" s="29">
        <v>14793</v>
      </c>
      <c r="H425" s="27"/>
      <c r="M425" s="80" t="b">
        <f t="shared" si="6"/>
        <v>1</v>
      </c>
    </row>
    <row r="426" spans="2:13" x14ac:dyDescent="0.15">
      <c r="B426" s="333" t="s">
        <v>8101</v>
      </c>
      <c r="C426" s="333" t="s">
        <v>712</v>
      </c>
      <c r="D426" s="333" t="s">
        <v>521</v>
      </c>
      <c r="E426" s="29">
        <v>2</v>
      </c>
      <c r="F426" s="29">
        <v>2</v>
      </c>
      <c r="G426" s="29">
        <v>8252</v>
      </c>
      <c r="H426" s="27"/>
      <c r="M426" s="80" t="b">
        <f t="shared" si="6"/>
        <v>1</v>
      </c>
    </row>
    <row r="427" spans="2:13" x14ac:dyDescent="0.15">
      <c r="B427" s="333" t="s">
        <v>11428</v>
      </c>
      <c r="C427" s="333" t="s">
        <v>714</v>
      </c>
      <c r="D427" s="333" t="s">
        <v>523</v>
      </c>
      <c r="E427" s="29">
        <v>3</v>
      </c>
      <c r="F427" s="29">
        <v>3</v>
      </c>
      <c r="G427" s="29">
        <v>12657</v>
      </c>
      <c r="H427" s="27"/>
      <c r="M427" s="80" t="b">
        <f t="shared" si="6"/>
        <v>1</v>
      </c>
    </row>
    <row r="428" spans="2:13" x14ac:dyDescent="0.15">
      <c r="B428" s="333" t="s">
        <v>453</v>
      </c>
      <c r="C428" s="333" t="s">
        <v>716</v>
      </c>
      <c r="D428" s="333" t="s">
        <v>523</v>
      </c>
      <c r="E428" s="29">
        <v>4</v>
      </c>
      <c r="F428" s="29">
        <v>3</v>
      </c>
      <c r="G428" s="29">
        <v>8288</v>
      </c>
      <c r="H428" s="27"/>
      <c r="M428" s="80" t="b">
        <f t="shared" si="6"/>
        <v>1</v>
      </c>
    </row>
    <row r="429" spans="2:13" x14ac:dyDescent="0.15">
      <c r="B429" s="333" t="s">
        <v>2638</v>
      </c>
      <c r="C429" s="333" t="s">
        <v>718</v>
      </c>
      <c r="D429" s="333" t="s">
        <v>521</v>
      </c>
      <c r="E429" s="29">
        <v>5</v>
      </c>
      <c r="F429" s="29">
        <v>2</v>
      </c>
      <c r="G429" s="29">
        <v>2303</v>
      </c>
      <c r="H429" s="27"/>
      <c r="M429" s="80" t="b">
        <f t="shared" si="6"/>
        <v>1</v>
      </c>
    </row>
    <row r="430" spans="2:13" x14ac:dyDescent="0.15">
      <c r="B430" s="333" t="s">
        <v>11429</v>
      </c>
      <c r="C430" s="333" t="s">
        <v>716</v>
      </c>
      <c r="D430" s="333" t="s">
        <v>521</v>
      </c>
      <c r="E430" s="29">
        <v>4</v>
      </c>
      <c r="F430" s="29">
        <v>2</v>
      </c>
      <c r="G430" s="29">
        <v>13331</v>
      </c>
      <c r="H430" s="27"/>
      <c r="M430" s="80" t="b">
        <f t="shared" si="6"/>
        <v>1</v>
      </c>
    </row>
    <row r="431" spans="2:13" x14ac:dyDescent="0.15">
      <c r="B431" s="333" t="s">
        <v>10797</v>
      </c>
      <c r="C431" s="333" t="s">
        <v>712</v>
      </c>
      <c r="D431" s="333" t="s">
        <v>525</v>
      </c>
      <c r="E431" s="29">
        <v>2</v>
      </c>
      <c r="F431" s="29">
        <v>4</v>
      </c>
      <c r="G431" s="29">
        <v>141</v>
      </c>
      <c r="H431" s="27"/>
      <c r="M431" s="80" t="b">
        <f t="shared" si="6"/>
        <v>1</v>
      </c>
    </row>
    <row r="432" spans="2:13" x14ac:dyDescent="0.15">
      <c r="B432" s="333" t="s">
        <v>14151</v>
      </c>
      <c r="C432" s="333" t="s">
        <v>712</v>
      </c>
      <c r="D432" s="333" t="s">
        <v>525</v>
      </c>
      <c r="E432" s="29">
        <v>2</v>
      </c>
      <c r="F432" s="29">
        <v>4</v>
      </c>
      <c r="G432" s="29">
        <v>16251</v>
      </c>
      <c r="H432" s="27"/>
      <c r="M432" s="80" t="b">
        <f t="shared" si="6"/>
        <v>1</v>
      </c>
    </row>
    <row r="433" spans="2:13" x14ac:dyDescent="0.15">
      <c r="B433" s="333" t="s">
        <v>11430</v>
      </c>
      <c r="C433" s="333" t="s">
        <v>710</v>
      </c>
      <c r="D433" s="333" t="s">
        <v>519</v>
      </c>
      <c r="E433" s="29">
        <v>1</v>
      </c>
      <c r="F433" s="29">
        <v>1</v>
      </c>
      <c r="G433" s="29">
        <v>13381</v>
      </c>
      <c r="H433" s="27"/>
      <c r="M433" s="80" t="b">
        <f t="shared" si="6"/>
        <v>1</v>
      </c>
    </row>
    <row r="434" spans="2:13" x14ac:dyDescent="0.15">
      <c r="B434" s="333" t="s">
        <v>864</v>
      </c>
      <c r="C434" s="333" t="s">
        <v>714</v>
      </c>
      <c r="D434" s="333" t="s">
        <v>519</v>
      </c>
      <c r="E434" s="29">
        <v>3</v>
      </c>
      <c r="F434" s="29">
        <v>1</v>
      </c>
      <c r="G434" s="29">
        <v>142</v>
      </c>
      <c r="H434" s="27"/>
      <c r="M434" s="80" t="b">
        <f t="shared" si="6"/>
        <v>1</v>
      </c>
    </row>
    <row r="435" spans="2:13" x14ac:dyDescent="0.15">
      <c r="B435" s="333" t="s">
        <v>14521</v>
      </c>
      <c r="C435" s="333" t="s">
        <v>714</v>
      </c>
      <c r="D435" s="333" t="s">
        <v>519</v>
      </c>
      <c r="E435" s="29">
        <v>3</v>
      </c>
      <c r="F435" s="29">
        <v>1</v>
      </c>
      <c r="G435" s="29">
        <v>16387</v>
      </c>
      <c r="H435" s="27"/>
      <c r="M435" s="80" t="b">
        <f t="shared" si="6"/>
        <v>1</v>
      </c>
    </row>
    <row r="436" spans="2:13" x14ac:dyDescent="0.15">
      <c r="B436" s="333" t="s">
        <v>14152</v>
      </c>
      <c r="C436" s="333" t="s">
        <v>712</v>
      </c>
      <c r="D436" s="333" t="s">
        <v>519</v>
      </c>
      <c r="E436" s="29">
        <v>2</v>
      </c>
      <c r="F436" s="29">
        <v>1</v>
      </c>
      <c r="G436" s="29">
        <v>16250</v>
      </c>
      <c r="H436" s="27"/>
      <c r="M436" s="80" t="b">
        <f t="shared" si="6"/>
        <v>1</v>
      </c>
    </row>
    <row r="437" spans="2:13" x14ac:dyDescent="0.15">
      <c r="B437" s="333" t="s">
        <v>865</v>
      </c>
      <c r="C437" s="333" t="s">
        <v>714</v>
      </c>
      <c r="D437" s="333" t="s">
        <v>519</v>
      </c>
      <c r="E437" s="29">
        <v>3</v>
      </c>
      <c r="F437" s="29">
        <v>1</v>
      </c>
      <c r="G437" s="29">
        <v>143</v>
      </c>
      <c r="H437" s="27"/>
      <c r="M437" s="80" t="b">
        <f t="shared" si="6"/>
        <v>1</v>
      </c>
    </row>
    <row r="438" spans="2:13" x14ac:dyDescent="0.15">
      <c r="B438" s="333" t="s">
        <v>11431</v>
      </c>
      <c r="C438" s="333" t="s">
        <v>710</v>
      </c>
      <c r="D438" s="333" t="s">
        <v>519</v>
      </c>
      <c r="E438" s="29">
        <v>1</v>
      </c>
      <c r="F438" s="29">
        <v>1</v>
      </c>
      <c r="G438" s="29">
        <v>12573</v>
      </c>
      <c r="H438" s="27"/>
      <c r="M438" s="80" t="b">
        <f t="shared" si="6"/>
        <v>1</v>
      </c>
    </row>
    <row r="439" spans="2:13" x14ac:dyDescent="0.15">
      <c r="B439" s="333" t="s">
        <v>14522</v>
      </c>
      <c r="C439" s="333" t="s">
        <v>714</v>
      </c>
      <c r="D439" s="333" t="s">
        <v>519</v>
      </c>
      <c r="E439" s="29">
        <v>3</v>
      </c>
      <c r="F439" s="29">
        <v>1</v>
      </c>
      <c r="G439" s="29">
        <v>16386</v>
      </c>
      <c r="H439" s="27"/>
      <c r="M439" s="80" t="b">
        <f t="shared" si="6"/>
        <v>1</v>
      </c>
    </row>
    <row r="440" spans="2:13" x14ac:dyDescent="0.15">
      <c r="B440" s="333" t="s">
        <v>14523</v>
      </c>
      <c r="C440" s="333" t="s">
        <v>714</v>
      </c>
      <c r="D440" s="333" t="s">
        <v>519</v>
      </c>
      <c r="E440" s="29">
        <v>3</v>
      </c>
      <c r="F440" s="29">
        <v>1</v>
      </c>
      <c r="G440" s="29">
        <v>16388</v>
      </c>
      <c r="H440" s="27"/>
      <c r="M440" s="80" t="b">
        <f t="shared" si="6"/>
        <v>1</v>
      </c>
    </row>
    <row r="441" spans="2:13" x14ac:dyDescent="0.15">
      <c r="B441" s="333" t="s">
        <v>14153</v>
      </c>
      <c r="C441" s="333" t="s">
        <v>712</v>
      </c>
      <c r="D441" s="333" t="s">
        <v>519</v>
      </c>
      <c r="E441" s="29">
        <v>2</v>
      </c>
      <c r="F441" s="29">
        <v>1</v>
      </c>
      <c r="G441" s="29">
        <v>16252</v>
      </c>
      <c r="H441" s="27"/>
      <c r="M441" s="80" t="b">
        <f t="shared" si="6"/>
        <v>1</v>
      </c>
    </row>
    <row r="442" spans="2:13" x14ac:dyDescent="0.15">
      <c r="B442" s="333" t="s">
        <v>866</v>
      </c>
      <c r="C442" s="333" t="s">
        <v>712</v>
      </c>
      <c r="D442" s="333" t="s">
        <v>521</v>
      </c>
      <c r="E442" s="29">
        <v>2</v>
      </c>
      <c r="F442" s="29">
        <v>2</v>
      </c>
      <c r="G442" s="29">
        <v>144</v>
      </c>
      <c r="H442" s="27"/>
      <c r="M442" s="80" t="b">
        <f t="shared" si="6"/>
        <v>1</v>
      </c>
    </row>
    <row r="443" spans="2:13" x14ac:dyDescent="0.15">
      <c r="B443" s="333" t="s">
        <v>867</v>
      </c>
      <c r="C443" s="333" t="s">
        <v>716</v>
      </c>
      <c r="D443" s="333" t="s">
        <v>525</v>
      </c>
      <c r="E443" s="29">
        <v>4</v>
      </c>
      <c r="F443" s="29">
        <v>4</v>
      </c>
      <c r="G443" s="29">
        <v>145</v>
      </c>
      <c r="H443" s="27"/>
      <c r="M443" s="80" t="b">
        <f t="shared" si="6"/>
        <v>1</v>
      </c>
    </row>
    <row r="444" spans="2:13" x14ac:dyDescent="0.15">
      <c r="B444" s="333" t="s">
        <v>4609</v>
      </c>
      <c r="C444" s="333" t="s">
        <v>716</v>
      </c>
      <c r="D444" s="333" t="s">
        <v>523</v>
      </c>
      <c r="E444" s="29">
        <v>4</v>
      </c>
      <c r="F444" s="29">
        <v>3</v>
      </c>
      <c r="G444" s="29">
        <v>4305</v>
      </c>
      <c r="H444" s="27"/>
      <c r="M444" s="80" t="b">
        <f t="shared" si="6"/>
        <v>1</v>
      </c>
    </row>
    <row r="445" spans="2:13" x14ac:dyDescent="0.15">
      <c r="B445" s="333" t="s">
        <v>4242</v>
      </c>
      <c r="C445" s="333" t="s">
        <v>714</v>
      </c>
      <c r="D445" s="333" t="s">
        <v>521</v>
      </c>
      <c r="E445" s="29">
        <v>3</v>
      </c>
      <c r="F445" s="29">
        <v>2</v>
      </c>
      <c r="G445" s="29">
        <v>4029</v>
      </c>
      <c r="H445" s="27"/>
      <c r="M445" s="80" t="b">
        <f t="shared" si="6"/>
        <v>1</v>
      </c>
    </row>
    <row r="446" spans="2:13" x14ac:dyDescent="0.15">
      <c r="B446" s="333" t="s">
        <v>9025</v>
      </c>
      <c r="C446" s="333" t="s">
        <v>716</v>
      </c>
      <c r="D446" s="333" t="s">
        <v>523</v>
      </c>
      <c r="E446" s="29">
        <v>4</v>
      </c>
      <c r="F446" s="29">
        <v>3</v>
      </c>
      <c r="G446" s="29">
        <v>9511</v>
      </c>
      <c r="H446" s="27"/>
      <c r="M446" s="80" t="b">
        <f t="shared" si="6"/>
        <v>1</v>
      </c>
    </row>
    <row r="447" spans="2:13" x14ac:dyDescent="0.15">
      <c r="B447" s="333" t="s">
        <v>8614</v>
      </c>
      <c r="C447" s="333" t="s">
        <v>716</v>
      </c>
      <c r="D447" s="333" t="s">
        <v>521</v>
      </c>
      <c r="E447" s="29">
        <v>4</v>
      </c>
      <c r="F447" s="29">
        <v>2</v>
      </c>
      <c r="G447" s="29">
        <v>8964</v>
      </c>
      <c r="H447" s="27"/>
      <c r="M447" s="80" t="b">
        <f t="shared" si="6"/>
        <v>1</v>
      </c>
    </row>
    <row r="448" spans="2:13" x14ac:dyDescent="0.15">
      <c r="B448" s="333" t="s">
        <v>868</v>
      </c>
      <c r="C448" s="333" t="s">
        <v>716</v>
      </c>
      <c r="D448" s="333" t="s">
        <v>523</v>
      </c>
      <c r="E448" s="29">
        <v>4</v>
      </c>
      <c r="F448" s="29">
        <v>3</v>
      </c>
      <c r="G448" s="29">
        <v>146</v>
      </c>
      <c r="H448" s="27"/>
      <c r="M448" s="80" t="b">
        <f t="shared" si="6"/>
        <v>1</v>
      </c>
    </row>
    <row r="449" spans="2:13" x14ac:dyDescent="0.15">
      <c r="B449" s="333" t="s">
        <v>869</v>
      </c>
      <c r="C449" s="333" t="s">
        <v>716</v>
      </c>
      <c r="D449" s="333" t="s">
        <v>521</v>
      </c>
      <c r="E449" s="29">
        <v>4</v>
      </c>
      <c r="F449" s="29">
        <v>2</v>
      </c>
      <c r="G449" s="29">
        <v>147</v>
      </c>
      <c r="H449" s="27"/>
      <c r="M449" s="80" t="b">
        <f t="shared" si="6"/>
        <v>1</v>
      </c>
    </row>
    <row r="450" spans="2:13" x14ac:dyDescent="0.15">
      <c r="B450" s="333" t="s">
        <v>774</v>
      </c>
      <c r="C450" s="333" t="s">
        <v>716</v>
      </c>
      <c r="D450" s="333" t="s">
        <v>521</v>
      </c>
      <c r="E450" s="29">
        <v>4</v>
      </c>
      <c r="F450" s="29">
        <v>2</v>
      </c>
      <c r="G450" s="29">
        <v>148</v>
      </c>
      <c r="H450" s="27"/>
      <c r="M450" s="80" t="b">
        <f t="shared" si="6"/>
        <v>1</v>
      </c>
    </row>
    <row r="451" spans="2:13" x14ac:dyDescent="0.15">
      <c r="B451" s="333" t="s">
        <v>57</v>
      </c>
      <c r="C451" s="333" t="s">
        <v>714</v>
      </c>
      <c r="D451" s="333" t="s">
        <v>521</v>
      </c>
      <c r="E451" s="29">
        <v>3</v>
      </c>
      <c r="F451" s="29">
        <v>2</v>
      </c>
      <c r="G451" s="29">
        <v>8690</v>
      </c>
      <c r="H451" s="27"/>
      <c r="M451" s="80" t="b">
        <f t="shared" si="6"/>
        <v>1</v>
      </c>
    </row>
    <row r="452" spans="2:13" x14ac:dyDescent="0.15">
      <c r="B452" s="333" t="s">
        <v>670</v>
      </c>
      <c r="C452" s="333" t="s">
        <v>716</v>
      </c>
      <c r="D452" s="333" t="s">
        <v>521</v>
      </c>
      <c r="E452" s="29">
        <v>4</v>
      </c>
      <c r="F452" s="29">
        <v>2</v>
      </c>
      <c r="G452" s="29">
        <v>149</v>
      </c>
      <c r="H452" s="27"/>
      <c r="M452" s="80" t="b">
        <f t="shared" si="6"/>
        <v>1</v>
      </c>
    </row>
    <row r="453" spans="2:13" x14ac:dyDescent="0.15">
      <c r="B453" s="333" t="s">
        <v>671</v>
      </c>
      <c r="C453" s="333" t="s">
        <v>716</v>
      </c>
      <c r="D453" s="333" t="s">
        <v>521</v>
      </c>
      <c r="E453" s="29">
        <v>4</v>
      </c>
      <c r="F453" s="29">
        <v>2</v>
      </c>
      <c r="G453" s="29">
        <v>150</v>
      </c>
      <c r="H453" s="27"/>
      <c r="M453" s="80" t="b">
        <f t="shared" si="6"/>
        <v>1</v>
      </c>
    </row>
    <row r="454" spans="2:13" x14ac:dyDescent="0.15">
      <c r="B454" s="333" t="s">
        <v>11432</v>
      </c>
      <c r="C454" s="333" t="s">
        <v>714</v>
      </c>
      <c r="D454" s="333" t="s">
        <v>523</v>
      </c>
      <c r="E454" s="29">
        <v>3</v>
      </c>
      <c r="F454" s="29">
        <v>3</v>
      </c>
      <c r="G454" s="29">
        <v>12533</v>
      </c>
      <c r="H454" s="27"/>
      <c r="M454" s="80" t="b">
        <f t="shared" si="6"/>
        <v>1</v>
      </c>
    </row>
    <row r="455" spans="2:13" x14ac:dyDescent="0.15">
      <c r="B455" s="333" t="s">
        <v>13206</v>
      </c>
      <c r="C455" s="333" t="s">
        <v>518</v>
      </c>
      <c r="D455" s="333" t="s">
        <v>518</v>
      </c>
      <c r="E455" s="29">
        <v>0</v>
      </c>
      <c r="F455" s="29">
        <v>0</v>
      </c>
      <c r="G455" s="29">
        <v>14686</v>
      </c>
      <c r="H455" s="27"/>
      <c r="M455" s="80" t="b">
        <f t="shared" si="6"/>
        <v>1</v>
      </c>
    </row>
    <row r="456" spans="2:13" x14ac:dyDescent="0.15">
      <c r="B456" s="333" t="s">
        <v>9026</v>
      </c>
      <c r="C456" s="333" t="s">
        <v>712</v>
      </c>
      <c r="D456" s="333" t="s">
        <v>525</v>
      </c>
      <c r="E456" s="29">
        <v>2</v>
      </c>
      <c r="F456" s="29">
        <v>4</v>
      </c>
      <c r="G456" s="29">
        <v>9260</v>
      </c>
      <c r="H456" s="27"/>
      <c r="M456" s="80" t="b">
        <f t="shared" si="6"/>
        <v>1</v>
      </c>
    </row>
    <row r="457" spans="2:13" x14ac:dyDescent="0.15">
      <c r="B457" s="333" t="s">
        <v>672</v>
      </c>
      <c r="C457" s="333" t="s">
        <v>716</v>
      </c>
      <c r="D457" s="333" t="s">
        <v>521</v>
      </c>
      <c r="E457" s="29">
        <v>4</v>
      </c>
      <c r="F457" s="29">
        <v>2</v>
      </c>
      <c r="G457" s="29">
        <v>151</v>
      </c>
      <c r="H457" s="27"/>
      <c r="M457" s="80" t="b">
        <f t="shared" si="6"/>
        <v>1</v>
      </c>
    </row>
    <row r="458" spans="2:13" x14ac:dyDescent="0.15">
      <c r="B458" s="333" t="s">
        <v>673</v>
      </c>
      <c r="C458" s="333" t="s">
        <v>716</v>
      </c>
      <c r="D458" s="333" t="s">
        <v>521</v>
      </c>
      <c r="E458" s="29">
        <v>4</v>
      </c>
      <c r="F458" s="29">
        <v>2</v>
      </c>
      <c r="G458" s="29">
        <v>152</v>
      </c>
      <c r="H458" s="27"/>
      <c r="M458" s="80" t="b">
        <f t="shared" si="6"/>
        <v>1</v>
      </c>
    </row>
    <row r="459" spans="2:13" x14ac:dyDescent="0.15">
      <c r="B459" s="333" t="s">
        <v>93</v>
      </c>
      <c r="C459" s="333" t="s">
        <v>712</v>
      </c>
      <c r="D459" s="333" t="s">
        <v>521</v>
      </c>
      <c r="E459" s="29">
        <v>2</v>
      </c>
      <c r="F459" s="29">
        <v>2</v>
      </c>
      <c r="G459" s="29">
        <v>8610</v>
      </c>
      <c r="H459" s="27"/>
      <c r="M459" s="80" t="b">
        <f t="shared" si="6"/>
        <v>1</v>
      </c>
    </row>
    <row r="460" spans="2:13" x14ac:dyDescent="0.15">
      <c r="B460" s="333" t="s">
        <v>12644</v>
      </c>
      <c r="C460" s="333" t="s">
        <v>712</v>
      </c>
      <c r="D460" s="333" t="s">
        <v>521</v>
      </c>
      <c r="E460" s="29">
        <v>2</v>
      </c>
      <c r="F460" s="29">
        <v>2</v>
      </c>
      <c r="G460" s="29">
        <v>14304</v>
      </c>
      <c r="H460" s="27"/>
      <c r="M460" s="80" t="b">
        <f t="shared" si="6"/>
        <v>1</v>
      </c>
    </row>
    <row r="461" spans="2:13" x14ac:dyDescent="0.15">
      <c r="B461" s="333" t="s">
        <v>674</v>
      </c>
      <c r="C461" s="333" t="s">
        <v>716</v>
      </c>
      <c r="D461" s="333" t="s">
        <v>523</v>
      </c>
      <c r="E461" s="29">
        <v>4</v>
      </c>
      <c r="F461" s="29">
        <v>3</v>
      </c>
      <c r="G461" s="29">
        <v>153</v>
      </c>
      <c r="H461" s="27"/>
      <c r="M461" s="80" t="b">
        <f t="shared" si="6"/>
        <v>1</v>
      </c>
    </row>
    <row r="462" spans="2:13" x14ac:dyDescent="0.15">
      <c r="B462" s="333" t="s">
        <v>675</v>
      </c>
      <c r="C462" s="333" t="s">
        <v>716</v>
      </c>
      <c r="D462" s="333" t="s">
        <v>523</v>
      </c>
      <c r="E462" s="29">
        <v>4</v>
      </c>
      <c r="F462" s="29">
        <v>3</v>
      </c>
      <c r="G462" s="29">
        <v>154</v>
      </c>
      <c r="H462" s="27"/>
      <c r="M462" s="80" t="b">
        <f t="shared" ref="M462:M525" si="7">AND(  NOT(ISERROR(FIND(UPPER($B$7),UPPER($B462),1))),  OR($D$7="",NOT(ISERROR(FIND(UPPER($D$7),UPPER($B462),1)))),    OR($D$8="",(ISERROR(FIND(UPPER($D$8),UPPER($B462),1))))           )</f>
        <v>1</v>
      </c>
    </row>
    <row r="463" spans="2:13" x14ac:dyDescent="0.15">
      <c r="B463" s="333" t="s">
        <v>7299</v>
      </c>
      <c r="C463" s="333" t="s">
        <v>714</v>
      </c>
      <c r="D463" s="333" t="s">
        <v>523</v>
      </c>
      <c r="E463" s="29">
        <v>3</v>
      </c>
      <c r="F463" s="29">
        <v>3</v>
      </c>
      <c r="G463" s="29">
        <v>7446</v>
      </c>
      <c r="H463" s="27"/>
      <c r="M463" s="80" t="b">
        <f t="shared" si="7"/>
        <v>1</v>
      </c>
    </row>
    <row r="464" spans="2:13" x14ac:dyDescent="0.15">
      <c r="B464" s="333" t="s">
        <v>10798</v>
      </c>
      <c r="C464" s="333" t="s">
        <v>518</v>
      </c>
      <c r="D464" s="333" t="s">
        <v>518</v>
      </c>
      <c r="E464" s="29">
        <v>0</v>
      </c>
      <c r="F464" s="29">
        <v>0</v>
      </c>
      <c r="G464" s="29">
        <v>8945</v>
      </c>
      <c r="H464" s="27"/>
      <c r="M464" s="80" t="b">
        <f t="shared" si="7"/>
        <v>1</v>
      </c>
    </row>
    <row r="465" spans="2:13" x14ac:dyDescent="0.15">
      <c r="B465" s="333" t="s">
        <v>9027</v>
      </c>
      <c r="C465" s="333" t="s">
        <v>518</v>
      </c>
      <c r="D465" s="333" t="s">
        <v>518</v>
      </c>
      <c r="E465" s="29">
        <v>0</v>
      </c>
      <c r="F465" s="29">
        <v>0</v>
      </c>
      <c r="G465" s="29">
        <v>9684</v>
      </c>
      <c r="H465" s="27"/>
      <c r="M465" s="80" t="b">
        <f t="shared" si="7"/>
        <v>1</v>
      </c>
    </row>
    <row r="466" spans="2:13" x14ac:dyDescent="0.15">
      <c r="B466" s="333" t="s">
        <v>10048</v>
      </c>
      <c r="C466" s="333" t="s">
        <v>712</v>
      </c>
      <c r="D466" s="333" t="s">
        <v>521</v>
      </c>
      <c r="E466" s="29">
        <v>2</v>
      </c>
      <c r="F466" s="29">
        <v>2</v>
      </c>
      <c r="G466" s="29">
        <v>10468</v>
      </c>
      <c r="H466" s="27"/>
      <c r="M466" s="80" t="b">
        <f t="shared" si="7"/>
        <v>1</v>
      </c>
    </row>
    <row r="467" spans="2:13" x14ac:dyDescent="0.15">
      <c r="B467" s="333" t="s">
        <v>5192</v>
      </c>
      <c r="C467" s="333" t="s">
        <v>716</v>
      </c>
      <c r="D467" s="333" t="s">
        <v>519</v>
      </c>
      <c r="E467" s="29">
        <v>4</v>
      </c>
      <c r="F467" s="29">
        <v>1</v>
      </c>
      <c r="G467" s="29">
        <v>5058</v>
      </c>
      <c r="H467" s="27"/>
      <c r="M467" s="80" t="b">
        <f t="shared" si="7"/>
        <v>1</v>
      </c>
    </row>
    <row r="468" spans="2:13" x14ac:dyDescent="0.15">
      <c r="B468" s="333" t="s">
        <v>11192</v>
      </c>
      <c r="C468" s="333" t="s">
        <v>716</v>
      </c>
      <c r="D468" s="333" t="s">
        <v>521</v>
      </c>
      <c r="E468" s="29">
        <v>4</v>
      </c>
      <c r="F468" s="29">
        <v>2</v>
      </c>
      <c r="G468" s="29">
        <v>11521</v>
      </c>
      <c r="H468" s="27"/>
      <c r="M468" s="80" t="b">
        <f t="shared" si="7"/>
        <v>1</v>
      </c>
    </row>
    <row r="469" spans="2:13" x14ac:dyDescent="0.15">
      <c r="B469" s="333" t="s">
        <v>676</v>
      </c>
      <c r="C469" s="333" t="s">
        <v>710</v>
      </c>
      <c r="D469" s="333" t="s">
        <v>523</v>
      </c>
      <c r="E469" s="29">
        <v>1</v>
      </c>
      <c r="F469" s="29">
        <v>3</v>
      </c>
      <c r="G469" s="29">
        <v>155</v>
      </c>
      <c r="H469" s="27"/>
      <c r="J469" s="37"/>
      <c r="M469" s="80" t="b">
        <f t="shared" si="7"/>
        <v>1</v>
      </c>
    </row>
    <row r="470" spans="2:13" x14ac:dyDescent="0.15">
      <c r="B470" s="333" t="s">
        <v>6310</v>
      </c>
      <c r="C470" s="333" t="s">
        <v>710</v>
      </c>
      <c r="D470" s="333" t="s">
        <v>523</v>
      </c>
      <c r="E470" s="29">
        <v>1</v>
      </c>
      <c r="F470" s="29">
        <v>3</v>
      </c>
      <c r="G470" s="29">
        <v>6256</v>
      </c>
      <c r="H470" s="27"/>
      <c r="M470" s="80" t="b">
        <f t="shared" si="7"/>
        <v>1</v>
      </c>
    </row>
    <row r="471" spans="2:13" x14ac:dyDescent="0.15">
      <c r="B471" s="333" t="s">
        <v>14524</v>
      </c>
      <c r="C471" s="333" t="s">
        <v>710</v>
      </c>
      <c r="D471" s="333" t="s">
        <v>521</v>
      </c>
      <c r="E471" s="29">
        <v>1</v>
      </c>
      <c r="F471" s="29">
        <v>2</v>
      </c>
      <c r="G471" s="29">
        <v>17292</v>
      </c>
      <c r="H471" s="27"/>
      <c r="M471" s="80" t="b">
        <f t="shared" si="7"/>
        <v>1</v>
      </c>
    </row>
    <row r="472" spans="2:13" x14ac:dyDescent="0.15">
      <c r="B472" s="333" t="s">
        <v>12645</v>
      </c>
      <c r="C472" s="333" t="s">
        <v>710</v>
      </c>
      <c r="D472" s="333" t="s">
        <v>521</v>
      </c>
      <c r="E472" s="29">
        <v>1</v>
      </c>
      <c r="F472" s="29">
        <v>2</v>
      </c>
      <c r="G472" s="29">
        <v>14047</v>
      </c>
      <c r="H472" s="27"/>
      <c r="J472" s="37"/>
      <c r="M472" s="80" t="b">
        <f t="shared" si="7"/>
        <v>1</v>
      </c>
    </row>
    <row r="473" spans="2:13" x14ac:dyDescent="0.15">
      <c r="B473" s="333" t="s">
        <v>13207</v>
      </c>
      <c r="C473" s="333" t="s">
        <v>712</v>
      </c>
      <c r="D473" s="333" t="s">
        <v>523</v>
      </c>
      <c r="E473" s="29">
        <v>2</v>
      </c>
      <c r="F473" s="29">
        <v>3</v>
      </c>
      <c r="G473" s="29">
        <v>15587</v>
      </c>
      <c r="H473" s="27"/>
      <c r="M473" s="80" t="b">
        <f t="shared" si="7"/>
        <v>1</v>
      </c>
    </row>
    <row r="474" spans="2:13" x14ac:dyDescent="0.15">
      <c r="B474" s="333" t="s">
        <v>677</v>
      </c>
      <c r="C474" s="333" t="s">
        <v>710</v>
      </c>
      <c r="D474" s="333" t="s">
        <v>523</v>
      </c>
      <c r="E474" s="29">
        <v>1</v>
      </c>
      <c r="F474" s="29">
        <v>3</v>
      </c>
      <c r="G474" s="29">
        <v>156</v>
      </c>
      <c r="H474" s="27"/>
      <c r="M474" s="80" t="b">
        <f t="shared" si="7"/>
        <v>1</v>
      </c>
    </row>
    <row r="475" spans="2:13" x14ac:dyDescent="0.15">
      <c r="B475" s="333" t="s">
        <v>5892</v>
      </c>
      <c r="C475" s="333" t="s">
        <v>710</v>
      </c>
      <c r="D475" s="333" t="s">
        <v>525</v>
      </c>
      <c r="E475" s="29">
        <v>1</v>
      </c>
      <c r="F475" s="29">
        <v>4</v>
      </c>
      <c r="G475" s="29">
        <v>5914</v>
      </c>
      <c r="H475" s="27"/>
      <c r="M475" s="80" t="b">
        <f t="shared" si="7"/>
        <v>1</v>
      </c>
    </row>
    <row r="476" spans="2:13" x14ac:dyDescent="0.15">
      <c r="B476" s="333" t="s">
        <v>10049</v>
      </c>
      <c r="C476" s="333" t="s">
        <v>710</v>
      </c>
      <c r="D476" s="333" t="s">
        <v>525</v>
      </c>
      <c r="E476" s="29">
        <v>1</v>
      </c>
      <c r="F476" s="29">
        <v>4</v>
      </c>
      <c r="G476" s="29">
        <v>10498</v>
      </c>
      <c r="H476" s="27"/>
      <c r="M476" s="80" t="b">
        <f t="shared" si="7"/>
        <v>1</v>
      </c>
    </row>
    <row r="477" spans="2:13" x14ac:dyDescent="0.15">
      <c r="B477" s="333" t="s">
        <v>11193</v>
      </c>
      <c r="C477" s="333" t="s">
        <v>710</v>
      </c>
      <c r="D477" s="333" t="s">
        <v>521</v>
      </c>
      <c r="E477" s="29">
        <v>1</v>
      </c>
      <c r="F477" s="29">
        <v>2</v>
      </c>
      <c r="G477" s="29">
        <v>11565</v>
      </c>
      <c r="H477" s="27"/>
      <c r="M477" s="80" t="b">
        <f t="shared" si="7"/>
        <v>1</v>
      </c>
    </row>
    <row r="478" spans="2:13" x14ac:dyDescent="0.15">
      <c r="B478" s="333" t="s">
        <v>678</v>
      </c>
      <c r="C478" s="333" t="s">
        <v>714</v>
      </c>
      <c r="D478" s="333" t="s">
        <v>521</v>
      </c>
      <c r="E478" s="29">
        <v>3</v>
      </c>
      <c r="F478" s="29">
        <v>2</v>
      </c>
      <c r="G478" s="29">
        <v>157</v>
      </c>
      <c r="H478" s="27"/>
      <c r="M478" s="80" t="b">
        <f t="shared" si="7"/>
        <v>1</v>
      </c>
    </row>
    <row r="479" spans="2:13" x14ac:dyDescent="0.15">
      <c r="B479" s="333" t="s">
        <v>11433</v>
      </c>
      <c r="C479" s="333" t="s">
        <v>710</v>
      </c>
      <c r="D479" s="333" t="s">
        <v>525</v>
      </c>
      <c r="E479" s="29">
        <v>1</v>
      </c>
      <c r="F479" s="29">
        <v>4</v>
      </c>
      <c r="G479" s="29">
        <v>12189</v>
      </c>
      <c r="H479" s="27"/>
      <c r="M479" s="80" t="b">
        <f t="shared" si="7"/>
        <v>1</v>
      </c>
    </row>
    <row r="480" spans="2:13" x14ac:dyDescent="0.15">
      <c r="B480" s="333" t="s">
        <v>6627</v>
      </c>
      <c r="C480" s="333" t="s">
        <v>518</v>
      </c>
      <c r="D480" s="333" t="s">
        <v>523</v>
      </c>
      <c r="E480" s="29">
        <v>0</v>
      </c>
      <c r="F480" s="29">
        <v>3</v>
      </c>
      <c r="G480" s="29">
        <v>6738</v>
      </c>
      <c r="H480" s="27"/>
      <c r="M480" s="80" t="b">
        <f t="shared" si="7"/>
        <v>1</v>
      </c>
    </row>
    <row r="481" spans="2:13" x14ac:dyDescent="0.15">
      <c r="B481" s="333" t="s">
        <v>9028</v>
      </c>
      <c r="C481" s="333" t="s">
        <v>714</v>
      </c>
      <c r="D481" s="333" t="s">
        <v>523</v>
      </c>
      <c r="E481" s="29">
        <v>3</v>
      </c>
      <c r="F481" s="29">
        <v>3</v>
      </c>
      <c r="G481" s="29">
        <v>9349</v>
      </c>
      <c r="H481" s="27"/>
      <c r="M481" s="80" t="b">
        <f t="shared" si="7"/>
        <v>1</v>
      </c>
    </row>
    <row r="482" spans="2:13" x14ac:dyDescent="0.15">
      <c r="B482" s="333" t="s">
        <v>14525</v>
      </c>
      <c r="C482" s="333" t="s">
        <v>518</v>
      </c>
      <c r="D482" s="333" t="s">
        <v>523</v>
      </c>
      <c r="E482" s="29">
        <v>0</v>
      </c>
      <c r="F482" s="29">
        <v>3</v>
      </c>
      <c r="G482" s="29">
        <v>17297</v>
      </c>
      <c r="H482" s="27"/>
      <c r="M482" s="80" t="b">
        <f t="shared" si="7"/>
        <v>1</v>
      </c>
    </row>
    <row r="483" spans="2:13" x14ac:dyDescent="0.15">
      <c r="B483" s="333" t="s">
        <v>11434</v>
      </c>
      <c r="C483" s="333" t="s">
        <v>710</v>
      </c>
      <c r="D483" s="333" t="s">
        <v>523</v>
      </c>
      <c r="E483" s="29">
        <v>1</v>
      </c>
      <c r="F483" s="29">
        <v>3</v>
      </c>
      <c r="G483" s="29">
        <v>12190</v>
      </c>
      <c r="H483" s="27"/>
      <c r="M483" s="80" t="b">
        <f t="shared" si="7"/>
        <v>1</v>
      </c>
    </row>
    <row r="484" spans="2:13" x14ac:dyDescent="0.15">
      <c r="B484" s="333" t="s">
        <v>679</v>
      </c>
      <c r="C484" s="333" t="s">
        <v>710</v>
      </c>
      <c r="D484" s="333" t="s">
        <v>523</v>
      </c>
      <c r="E484" s="29">
        <v>1</v>
      </c>
      <c r="F484" s="29">
        <v>3</v>
      </c>
      <c r="G484" s="29">
        <v>158</v>
      </c>
      <c r="H484" s="27"/>
      <c r="M484" s="80" t="b">
        <f t="shared" si="7"/>
        <v>1</v>
      </c>
    </row>
    <row r="485" spans="2:13" x14ac:dyDescent="0.15">
      <c r="B485" s="333" t="s">
        <v>14526</v>
      </c>
      <c r="C485" s="333" t="s">
        <v>710</v>
      </c>
      <c r="D485" s="333" t="s">
        <v>521</v>
      </c>
      <c r="E485" s="29">
        <v>1</v>
      </c>
      <c r="F485" s="29">
        <v>2</v>
      </c>
      <c r="G485" s="29">
        <v>17216</v>
      </c>
      <c r="H485" s="27"/>
      <c r="M485" s="80" t="b">
        <f t="shared" si="7"/>
        <v>1</v>
      </c>
    </row>
    <row r="486" spans="2:13" x14ac:dyDescent="0.15">
      <c r="B486" s="333" t="s">
        <v>680</v>
      </c>
      <c r="C486" s="333" t="s">
        <v>710</v>
      </c>
      <c r="D486" s="333" t="s">
        <v>519</v>
      </c>
      <c r="E486" s="29">
        <v>1</v>
      </c>
      <c r="F486" s="29">
        <v>1</v>
      </c>
      <c r="G486" s="29">
        <v>159</v>
      </c>
      <c r="H486" s="27"/>
      <c r="M486" s="80" t="b">
        <f t="shared" si="7"/>
        <v>1</v>
      </c>
    </row>
    <row r="487" spans="2:13" x14ac:dyDescent="0.15">
      <c r="B487" s="333" t="s">
        <v>14527</v>
      </c>
      <c r="C487" s="333" t="s">
        <v>710</v>
      </c>
      <c r="D487" s="333" t="s">
        <v>519</v>
      </c>
      <c r="E487" s="29">
        <v>1</v>
      </c>
      <c r="F487" s="29">
        <v>1</v>
      </c>
      <c r="G487" s="29">
        <v>17214</v>
      </c>
      <c r="H487" s="27"/>
      <c r="M487" s="80" t="b">
        <f t="shared" si="7"/>
        <v>1</v>
      </c>
    </row>
    <row r="488" spans="2:13" x14ac:dyDescent="0.15">
      <c r="B488" s="333" t="s">
        <v>14528</v>
      </c>
      <c r="C488" s="333" t="s">
        <v>710</v>
      </c>
      <c r="D488" s="333" t="s">
        <v>521</v>
      </c>
      <c r="E488" s="29">
        <v>1</v>
      </c>
      <c r="F488" s="29">
        <v>2</v>
      </c>
      <c r="G488" s="29">
        <v>17215</v>
      </c>
      <c r="H488" s="27"/>
      <c r="M488" s="80" t="b">
        <f t="shared" si="7"/>
        <v>1</v>
      </c>
    </row>
    <row r="489" spans="2:13" x14ac:dyDescent="0.15">
      <c r="B489" s="333" t="s">
        <v>7348</v>
      </c>
      <c r="C489" s="333" t="s">
        <v>710</v>
      </c>
      <c r="D489" s="333" t="s">
        <v>523</v>
      </c>
      <c r="E489" s="29">
        <v>1</v>
      </c>
      <c r="F489" s="29">
        <v>3</v>
      </c>
      <c r="G489" s="29">
        <v>7498</v>
      </c>
      <c r="H489" s="27"/>
      <c r="M489" s="80" t="b">
        <f t="shared" si="7"/>
        <v>1</v>
      </c>
    </row>
    <row r="490" spans="2:13" x14ac:dyDescent="0.15">
      <c r="B490" s="333" t="s">
        <v>14529</v>
      </c>
      <c r="C490" s="333" t="s">
        <v>712</v>
      </c>
      <c r="D490" s="333" t="s">
        <v>525</v>
      </c>
      <c r="E490" s="29">
        <v>2</v>
      </c>
      <c r="F490" s="29">
        <v>4</v>
      </c>
      <c r="G490" s="29">
        <v>16835</v>
      </c>
      <c r="H490" s="27"/>
      <c r="M490" s="80" t="b">
        <f t="shared" si="7"/>
        <v>1</v>
      </c>
    </row>
    <row r="491" spans="2:13" x14ac:dyDescent="0.15">
      <c r="B491" s="333" t="s">
        <v>4977</v>
      </c>
      <c r="C491" s="333" t="s">
        <v>710</v>
      </c>
      <c r="D491" s="333" t="s">
        <v>519</v>
      </c>
      <c r="E491" s="29">
        <v>1</v>
      </c>
      <c r="F491" s="29">
        <v>1</v>
      </c>
      <c r="G491" s="29">
        <v>4942</v>
      </c>
      <c r="H491" s="27"/>
      <c r="M491" s="80" t="b">
        <f t="shared" si="7"/>
        <v>1</v>
      </c>
    </row>
    <row r="492" spans="2:13" x14ac:dyDescent="0.15">
      <c r="B492" s="333" t="s">
        <v>7963</v>
      </c>
      <c r="C492" s="333" t="s">
        <v>710</v>
      </c>
      <c r="D492" s="333" t="s">
        <v>523</v>
      </c>
      <c r="E492" s="29">
        <v>1</v>
      </c>
      <c r="F492" s="29">
        <v>3</v>
      </c>
      <c r="G492" s="29">
        <v>8173</v>
      </c>
      <c r="H492" s="27"/>
      <c r="M492" s="80" t="b">
        <f t="shared" si="7"/>
        <v>1</v>
      </c>
    </row>
    <row r="493" spans="2:13" x14ac:dyDescent="0.15">
      <c r="B493" s="333" t="s">
        <v>6586</v>
      </c>
      <c r="C493" s="333" t="s">
        <v>716</v>
      </c>
      <c r="D493" s="333" t="s">
        <v>523</v>
      </c>
      <c r="E493" s="29">
        <v>4</v>
      </c>
      <c r="F493" s="29">
        <v>3</v>
      </c>
      <c r="G493" s="29">
        <v>6696</v>
      </c>
      <c r="H493" s="27"/>
      <c r="M493" s="80" t="b">
        <f t="shared" si="7"/>
        <v>1</v>
      </c>
    </row>
    <row r="494" spans="2:13" x14ac:dyDescent="0.15">
      <c r="B494" s="333" t="s">
        <v>11194</v>
      </c>
      <c r="C494" s="333" t="s">
        <v>710</v>
      </c>
      <c r="D494" s="333" t="s">
        <v>523</v>
      </c>
      <c r="E494" s="29">
        <v>1</v>
      </c>
      <c r="F494" s="29">
        <v>3</v>
      </c>
      <c r="G494" s="29">
        <v>11227</v>
      </c>
      <c r="H494" s="27"/>
      <c r="M494" s="80" t="b">
        <f t="shared" si="7"/>
        <v>1</v>
      </c>
    </row>
    <row r="495" spans="2:13" x14ac:dyDescent="0.15">
      <c r="B495" s="333" t="s">
        <v>11435</v>
      </c>
      <c r="C495" s="333" t="s">
        <v>710</v>
      </c>
      <c r="D495" s="333" t="s">
        <v>525</v>
      </c>
      <c r="E495" s="29">
        <v>1</v>
      </c>
      <c r="F495" s="29">
        <v>4</v>
      </c>
      <c r="G495" s="29">
        <v>12191</v>
      </c>
      <c r="H495" s="27"/>
      <c r="M495" s="80" t="b">
        <f t="shared" si="7"/>
        <v>1</v>
      </c>
    </row>
    <row r="496" spans="2:13" x14ac:dyDescent="0.15">
      <c r="B496" s="333" t="s">
        <v>12646</v>
      </c>
      <c r="C496" s="333" t="s">
        <v>710</v>
      </c>
      <c r="D496" s="333" t="s">
        <v>523</v>
      </c>
      <c r="E496" s="29">
        <v>1</v>
      </c>
      <c r="F496" s="29">
        <v>3</v>
      </c>
      <c r="G496" s="29">
        <v>14010</v>
      </c>
      <c r="H496" s="27"/>
      <c r="M496" s="80" t="b">
        <f t="shared" si="7"/>
        <v>1</v>
      </c>
    </row>
    <row r="497" spans="2:13" x14ac:dyDescent="0.15">
      <c r="B497" s="333" t="s">
        <v>11195</v>
      </c>
      <c r="C497" s="333" t="s">
        <v>710</v>
      </c>
      <c r="D497" s="333" t="s">
        <v>521</v>
      </c>
      <c r="E497" s="29">
        <v>1</v>
      </c>
      <c r="F497" s="29">
        <v>2</v>
      </c>
      <c r="G497" s="29">
        <v>11308</v>
      </c>
      <c r="H497" s="27"/>
      <c r="M497" s="80" t="b">
        <f t="shared" si="7"/>
        <v>1</v>
      </c>
    </row>
    <row r="498" spans="2:13" x14ac:dyDescent="0.15">
      <c r="B498" s="333" t="s">
        <v>3648</v>
      </c>
      <c r="C498" s="333" t="s">
        <v>710</v>
      </c>
      <c r="D498" s="333" t="s">
        <v>525</v>
      </c>
      <c r="E498" s="29">
        <v>1</v>
      </c>
      <c r="F498" s="29">
        <v>4</v>
      </c>
      <c r="G498" s="29">
        <v>3309</v>
      </c>
      <c r="H498" s="27"/>
      <c r="M498" s="80" t="b">
        <f t="shared" si="7"/>
        <v>1</v>
      </c>
    </row>
    <row r="499" spans="2:13" x14ac:dyDescent="0.15">
      <c r="B499" s="333" t="s">
        <v>14530</v>
      </c>
      <c r="C499" s="333" t="s">
        <v>718</v>
      </c>
      <c r="D499" s="333" t="s">
        <v>523</v>
      </c>
      <c r="E499" s="29">
        <v>5</v>
      </c>
      <c r="F499" s="29">
        <v>3</v>
      </c>
      <c r="G499" s="29">
        <v>17227</v>
      </c>
      <c r="H499" s="27"/>
      <c r="M499" s="80" t="b">
        <f t="shared" si="7"/>
        <v>1</v>
      </c>
    </row>
    <row r="500" spans="2:13" x14ac:dyDescent="0.15">
      <c r="B500" s="333" t="s">
        <v>14154</v>
      </c>
      <c r="C500" s="333" t="s">
        <v>710</v>
      </c>
      <c r="D500" s="333" t="s">
        <v>523</v>
      </c>
      <c r="E500" s="29">
        <v>1</v>
      </c>
      <c r="F500" s="29">
        <v>3</v>
      </c>
      <c r="G500" s="29">
        <v>16148</v>
      </c>
      <c r="H500" s="27"/>
      <c r="M500" s="80" t="b">
        <f t="shared" si="7"/>
        <v>1</v>
      </c>
    </row>
    <row r="501" spans="2:13" x14ac:dyDescent="0.15">
      <c r="B501" s="333" t="s">
        <v>10799</v>
      </c>
      <c r="C501" s="333" t="s">
        <v>718</v>
      </c>
      <c r="D501" s="333" t="s">
        <v>523</v>
      </c>
      <c r="E501" s="29">
        <v>5</v>
      </c>
      <c r="F501" s="29">
        <v>3</v>
      </c>
      <c r="G501" s="29">
        <v>2705</v>
      </c>
      <c r="H501" s="27"/>
      <c r="M501" s="80" t="b">
        <f t="shared" si="7"/>
        <v>1</v>
      </c>
    </row>
    <row r="502" spans="2:13" x14ac:dyDescent="0.15">
      <c r="B502" s="333" t="s">
        <v>12647</v>
      </c>
      <c r="C502" s="333" t="s">
        <v>710</v>
      </c>
      <c r="D502" s="333" t="s">
        <v>521</v>
      </c>
      <c r="E502" s="29">
        <v>1</v>
      </c>
      <c r="F502" s="29">
        <v>2</v>
      </c>
      <c r="G502" s="29">
        <v>14125</v>
      </c>
      <c r="H502" s="27"/>
      <c r="M502" s="80" t="b">
        <f t="shared" si="7"/>
        <v>1</v>
      </c>
    </row>
    <row r="503" spans="2:13" x14ac:dyDescent="0.15">
      <c r="B503" s="333" t="s">
        <v>681</v>
      </c>
      <c r="C503" s="333" t="s">
        <v>710</v>
      </c>
      <c r="D503" s="333" t="s">
        <v>444</v>
      </c>
      <c r="E503" s="29">
        <v>1</v>
      </c>
      <c r="F503" s="29">
        <v>6</v>
      </c>
      <c r="G503" s="29">
        <v>160</v>
      </c>
      <c r="H503" s="27"/>
      <c r="M503" s="80" t="b">
        <f t="shared" si="7"/>
        <v>1</v>
      </c>
    </row>
    <row r="504" spans="2:13" x14ac:dyDescent="0.15">
      <c r="B504" s="333" t="s">
        <v>681</v>
      </c>
      <c r="C504" s="333" t="s">
        <v>710</v>
      </c>
      <c r="D504" s="333" t="s">
        <v>519</v>
      </c>
      <c r="E504" s="29">
        <v>1</v>
      </c>
      <c r="F504" s="29">
        <v>1</v>
      </c>
      <c r="G504" s="29">
        <v>5915</v>
      </c>
      <c r="H504" s="27"/>
      <c r="M504" s="80" t="b">
        <f t="shared" si="7"/>
        <v>1</v>
      </c>
    </row>
    <row r="505" spans="2:13" x14ac:dyDescent="0.15">
      <c r="B505" s="333" t="s">
        <v>11436</v>
      </c>
      <c r="C505" s="333" t="s">
        <v>710</v>
      </c>
      <c r="D505" s="333" t="s">
        <v>523</v>
      </c>
      <c r="E505" s="29">
        <v>1</v>
      </c>
      <c r="F505" s="29">
        <v>3</v>
      </c>
      <c r="G505" s="29">
        <v>13644</v>
      </c>
      <c r="H505" s="27"/>
      <c r="M505" s="80" t="b">
        <f t="shared" si="7"/>
        <v>1</v>
      </c>
    </row>
    <row r="506" spans="2:13" x14ac:dyDescent="0.15">
      <c r="B506" s="333" t="s">
        <v>13208</v>
      </c>
      <c r="C506" s="333" t="s">
        <v>710</v>
      </c>
      <c r="D506" s="333" t="s">
        <v>523</v>
      </c>
      <c r="E506" s="29">
        <v>1</v>
      </c>
      <c r="F506" s="29">
        <v>3</v>
      </c>
      <c r="G506" s="29">
        <v>15480</v>
      </c>
      <c r="H506" s="27"/>
      <c r="M506" s="80" t="b">
        <f t="shared" si="7"/>
        <v>1</v>
      </c>
    </row>
    <row r="507" spans="2:13" x14ac:dyDescent="0.15">
      <c r="B507" s="333" t="s">
        <v>7363</v>
      </c>
      <c r="C507" s="333" t="s">
        <v>712</v>
      </c>
      <c r="D507" s="333" t="s">
        <v>525</v>
      </c>
      <c r="E507" s="29">
        <v>2</v>
      </c>
      <c r="F507" s="29">
        <v>4</v>
      </c>
      <c r="G507" s="29">
        <v>7514</v>
      </c>
      <c r="H507" s="27"/>
      <c r="M507" s="80" t="b">
        <f t="shared" si="7"/>
        <v>1</v>
      </c>
    </row>
    <row r="508" spans="2:13" x14ac:dyDescent="0.15">
      <c r="B508" s="333" t="s">
        <v>8617</v>
      </c>
      <c r="C508" s="333" t="s">
        <v>710</v>
      </c>
      <c r="D508" s="333" t="s">
        <v>519</v>
      </c>
      <c r="E508" s="29">
        <v>1</v>
      </c>
      <c r="F508" s="29">
        <v>1</v>
      </c>
      <c r="G508" s="29">
        <v>8967</v>
      </c>
      <c r="H508" s="27"/>
      <c r="M508" s="80" t="b">
        <f t="shared" si="7"/>
        <v>1</v>
      </c>
    </row>
    <row r="509" spans="2:13" x14ac:dyDescent="0.15">
      <c r="B509" s="333" t="s">
        <v>11196</v>
      </c>
      <c r="C509" s="333" t="s">
        <v>710</v>
      </c>
      <c r="D509" s="333" t="s">
        <v>521</v>
      </c>
      <c r="E509" s="29">
        <v>1</v>
      </c>
      <c r="F509" s="29">
        <v>2</v>
      </c>
      <c r="G509" s="29">
        <v>11228</v>
      </c>
      <c r="H509" s="27"/>
      <c r="M509" s="80" t="b">
        <f t="shared" si="7"/>
        <v>1</v>
      </c>
    </row>
    <row r="510" spans="2:13" x14ac:dyDescent="0.15">
      <c r="B510" s="333" t="s">
        <v>6683</v>
      </c>
      <c r="C510" s="333" t="s">
        <v>710</v>
      </c>
      <c r="D510" s="333" t="s">
        <v>523</v>
      </c>
      <c r="E510" s="29">
        <v>1</v>
      </c>
      <c r="F510" s="29">
        <v>3</v>
      </c>
      <c r="G510" s="29">
        <v>6797</v>
      </c>
      <c r="H510" s="27"/>
      <c r="M510" s="80" t="b">
        <f t="shared" si="7"/>
        <v>1</v>
      </c>
    </row>
    <row r="511" spans="2:13" x14ac:dyDescent="0.15">
      <c r="B511" s="333" t="s">
        <v>7617</v>
      </c>
      <c r="C511" s="333" t="s">
        <v>518</v>
      </c>
      <c r="D511" s="333" t="s">
        <v>521</v>
      </c>
      <c r="E511" s="29">
        <v>0</v>
      </c>
      <c r="F511" s="29">
        <v>2</v>
      </c>
      <c r="G511" s="29">
        <v>7780</v>
      </c>
      <c r="H511" s="27"/>
      <c r="M511" s="80" t="b">
        <f t="shared" si="7"/>
        <v>1</v>
      </c>
    </row>
    <row r="512" spans="2:13" x14ac:dyDescent="0.15">
      <c r="B512" s="333" t="s">
        <v>5938</v>
      </c>
      <c r="C512" s="333" t="s">
        <v>710</v>
      </c>
      <c r="D512" s="333" t="s">
        <v>525</v>
      </c>
      <c r="E512" s="29">
        <v>1</v>
      </c>
      <c r="F512" s="29">
        <v>4</v>
      </c>
      <c r="G512" s="29">
        <v>5982</v>
      </c>
      <c r="H512" s="27"/>
      <c r="M512" s="80" t="b">
        <f t="shared" si="7"/>
        <v>1</v>
      </c>
    </row>
    <row r="513" spans="2:13" x14ac:dyDescent="0.15">
      <c r="B513" s="333" t="s">
        <v>3813</v>
      </c>
      <c r="C513" s="333" t="s">
        <v>712</v>
      </c>
      <c r="D513" s="333" t="s">
        <v>519</v>
      </c>
      <c r="E513" s="29">
        <v>2</v>
      </c>
      <c r="F513" s="29">
        <v>1</v>
      </c>
      <c r="G513" s="29">
        <v>3466</v>
      </c>
      <c r="H513" s="27"/>
      <c r="M513" s="80" t="b">
        <f t="shared" si="7"/>
        <v>1</v>
      </c>
    </row>
    <row r="514" spans="2:13" x14ac:dyDescent="0.15">
      <c r="B514" s="333" t="s">
        <v>7999</v>
      </c>
      <c r="C514" s="333" t="s">
        <v>718</v>
      </c>
      <c r="D514" s="333" t="s">
        <v>523</v>
      </c>
      <c r="E514" s="29">
        <v>5</v>
      </c>
      <c r="F514" s="29">
        <v>3</v>
      </c>
      <c r="G514" s="29">
        <v>8209</v>
      </c>
      <c r="H514" s="27"/>
      <c r="M514" s="80" t="b">
        <f t="shared" si="7"/>
        <v>1</v>
      </c>
    </row>
    <row r="515" spans="2:13" x14ac:dyDescent="0.15">
      <c r="B515" s="333" t="s">
        <v>8070</v>
      </c>
      <c r="C515" s="333" t="s">
        <v>718</v>
      </c>
      <c r="D515" s="333" t="s">
        <v>523</v>
      </c>
      <c r="E515" s="29">
        <v>5</v>
      </c>
      <c r="F515" s="29">
        <v>3</v>
      </c>
      <c r="G515" s="29">
        <v>8154</v>
      </c>
      <c r="H515" s="27"/>
      <c r="M515" s="80" t="b">
        <f t="shared" si="7"/>
        <v>1</v>
      </c>
    </row>
    <row r="516" spans="2:13" x14ac:dyDescent="0.15">
      <c r="B516" s="333" t="s">
        <v>9029</v>
      </c>
      <c r="C516" s="333" t="s">
        <v>712</v>
      </c>
      <c r="D516" s="333" t="s">
        <v>525</v>
      </c>
      <c r="E516" s="29">
        <v>2</v>
      </c>
      <c r="F516" s="29">
        <v>4</v>
      </c>
      <c r="G516" s="29">
        <v>10080</v>
      </c>
      <c r="H516" s="27"/>
      <c r="M516" s="80" t="b">
        <f t="shared" si="7"/>
        <v>1</v>
      </c>
    </row>
    <row r="517" spans="2:13" x14ac:dyDescent="0.15">
      <c r="B517" s="333" t="s">
        <v>6902</v>
      </c>
      <c r="C517" s="333" t="s">
        <v>712</v>
      </c>
      <c r="D517" s="333" t="s">
        <v>525</v>
      </c>
      <c r="E517" s="29">
        <v>2</v>
      </c>
      <c r="F517" s="29">
        <v>4</v>
      </c>
      <c r="G517" s="29">
        <v>6913</v>
      </c>
      <c r="H517" s="27"/>
      <c r="M517" s="80" t="b">
        <f t="shared" si="7"/>
        <v>1</v>
      </c>
    </row>
    <row r="518" spans="2:13" x14ac:dyDescent="0.15">
      <c r="B518" s="333" t="s">
        <v>6097</v>
      </c>
      <c r="C518" s="333" t="s">
        <v>712</v>
      </c>
      <c r="D518" s="333" t="s">
        <v>523</v>
      </c>
      <c r="E518" s="29">
        <v>2</v>
      </c>
      <c r="F518" s="29">
        <v>3</v>
      </c>
      <c r="G518" s="29">
        <v>6152</v>
      </c>
      <c r="H518" s="27"/>
      <c r="M518" s="80" t="b">
        <f t="shared" si="7"/>
        <v>1</v>
      </c>
    </row>
    <row r="519" spans="2:13" x14ac:dyDescent="0.15">
      <c r="B519" s="333" t="s">
        <v>9030</v>
      </c>
      <c r="C519" s="333" t="s">
        <v>716</v>
      </c>
      <c r="D519" s="333" t="s">
        <v>518</v>
      </c>
      <c r="E519" s="29">
        <v>4</v>
      </c>
      <c r="F519" s="29">
        <v>0</v>
      </c>
      <c r="G519" s="29">
        <v>9636</v>
      </c>
      <c r="H519" s="27"/>
      <c r="M519" s="80" t="b">
        <f t="shared" si="7"/>
        <v>1</v>
      </c>
    </row>
    <row r="520" spans="2:13" x14ac:dyDescent="0.15">
      <c r="B520" s="333" t="s">
        <v>6987</v>
      </c>
      <c r="C520" s="333" t="s">
        <v>710</v>
      </c>
      <c r="D520" s="333" t="s">
        <v>519</v>
      </c>
      <c r="E520" s="29">
        <v>1</v>
      </c>
      <c r="F520" s="29">
        <v>1</v>
      </c>
      <c r="G520" s="29">
        <v>7122</v>
      </c>
      <c r="H520" s="27"/>
      <c r="M520" s="80" t="b">
        <f t="shared" si="7"/>
        <v>1</v>
      </c>
    </row>
    <row r="521" spans="2:13" x14ac:dyDescent="0.15">
      <c r="B521" s="333" t="s">
        <v>13209</v>
      </c>
      <c r="C521" s="333" t="s">
        <v>710</v>
      </c>
      <c r="D521" s="333" t="s">
        <v>523</v>
      </c>
      <c r="E521" s="29">
        <v>1</v>
      </c>
      <c r="F521" s="29">
        <v>3</v>
      </c>
      <c r="G521" s="29">
        <v>15645</v>
      </c>
      <c r="H521" s="27"/>
      <c r="M521" s="80" t="b">
        <f t="shared" si="7"/>
        <v>1</v>
      </c>
    </row>
    <row r="522" spans="2:13" x14ac:dyDescent="0.15">
      <c r="B522" s="333" t="s">
        <v>6521</v>
      </c>
      <c r="C522" s="333" t="s">
        <v>716</v>
      </c>
      <c r="D522" s="333" t="s">
        <v>519</v>
      </c>
      <c r="E522" s="29">
        <v>4</v>
      </c>
      <c r="F522" s="29">
        <v>1</v>
      </c>
      <c r="G522" s="29">
        <v>6492</v>
      </c>
      <c r="H522" s="27"/>
      <c r="M522" s="80" t="b">
        <f t="shared" si="7"/>
        <v>1</v>
      </c>
    </row>
    <row r="523" spans="2:13" x14ac:dyDescent="0.15">
      <c r="B523" s="333" t="s">
        <v>14531</v>
      </c>
      <c r="C523" s="333" t="s">
        <v>518</v>
      </c>
      <c r="D523" s="333" t="s">
        <v>518</v>
      </c>
      <c r="E523" s="29">
        <v>0</v>
      </c>
      <c r="F523" s="29">
        <v>0</v>
      </c>
      <c r="G523" s="29">
        <v>16340</v>
      </c>
      <c r="H523" s="27"/>
      <c r="M523" s="80" t="b">
        <f t="shared" si="7"/>
        <v>1</v>
      </c>
    </row>
    <row r="524" spans="2:13" x14ac:dyDescent="0.15">
      <c r="B524" s="333" t="s">
        <v>9031</v>
      </c>
      <c r="C524" s="333" t="s">
        <v>518</v>
      </c>
      <c r="D524" s="333" t="s">
        <v>518</v>
      </c>
      <c r="E524" s="29">
        <v>0</v>
      </c>
      <c r="F524" s="29">
        <v>0</v>
      </c>
      <c r="G524" s="29">
        <v>9637</v>
      </c>
      <c r="H524" s="27"/>
      <c r="M524" s="80" t="b">
        <f t="shared" si="7"/>
        <v>1</v>
      </c>
    </row>
    <row r="525" spans="2:13" x14ac:dyDescent="0.15">
      <c r="B525" s="333" t="s">
        <v>9032</v>
      </c>
      <c r="C525" s="333" t="s">
        <v>518</v>
      </c>
      <c r="D525" s="333" t="s">
        <v>518</v>
      </c>
      <c r="E525" s="29">
        <v>0</v>
      </c>
      <c r="F525" s="29">
        <v>0</v>
      </c>
      <c r="G525" s="29">
        <v>9638</v>
      </c>
      <c r="H525" s="27"/>
      <c r="M525" s="80" t="b">
        <f t="shared" si="7"/>
        <v>1</v>
      </c>
    </row>
    <row r="526" spans="2:13" x14ac:dyDescent="0.15">
      <c r="B526" s="333" t="s">
        <v>682</v>
      </c>
      <c r="C526" s="333" t="s">
        <v>716</v>
      </c>
      <c r="D526" s="333" t="s">
        <v>519</v>
      </c>
      <c r="E526" s="29">
        <v>4</v>
      </c>
      <c r="F526" s="29">
        <v>1</v>
      </c>
      <c r="G526" s="29">
        <v>161</v>
      </c>
      <c r="H526" s="27"/>
      <c r="M526" s="80" t="b">
        <f t="shared" ref="M526:M589" si="8">AND(  NOT(ISERROR(FIND(UPPER($B$7),UPPER($B526),1))),  OR($D$7="",NOT(ISERROR(FIND(UPPER($D$7),UPPER($B526),1)))),    OR($D$8="",(ISERROR(FIND(UPPER($D$8),UPPER($B526),1))))           )</f>
        <v>1</v>
      </c>
    </row>
    <row r="527" spans="2:13" x14ac:dyDescent="0.15">
      <c r="B527" s="333" t="s">
        <v>683</v>
      </c>
      <c r="C527" s="333" t="s">
        <v>710</v>
      </c>
      <c r="D527" s="333" t="s">
        <v>521</v>
      </c>
      <c r="E527" s="29">
        <v>1</v>
      </c>
      <c r="F527" s="29">
        <v>2</v>
      </c>
      <c r="G527" s="29">
        <v>162</v>
      </c>
      <c r="H527" s="27"/>
      <c r="M527" s="80" t="b">
        <f t="shared" si="8"/>
        <v>1</v>
      </c>
    </row>
    <row r="528" spans="2:13" x14ac:dyDescent="0.15">
      <c r="B528" s="333" t="s">
        <v>11197</v>
      </c>
      <c r="C528" s="333" t="s">
        <v>710</v>
      </c>
      <c r="D528" s="333" t="s">
        <v>444</v>
      </c>
      <c r="E528" s="29">
        <v>1</v>
      </c>
      <c r="F528" s="29">
        <v>6</v>
      </c>
      <c r="G528" s="29">
        <v>11469</v>
      </c>
      <c r="H528" s="27"/>
      <c r="M528" s="80" t="b">
        <f t="shared" si="8"/>
        <v>1</v>
      </c>
    </row>
    <row r="529" spans="2:13" x14ac:dyDescent="0.15">
      <c r="B529" s="333" t="s">
        <v>14155</v>
      </c>
      <c r="C529" s="333" t="s">
        <v>710</v>
      </c>
      <c r="D529" s="333" t="s">
        <v>521</v>
      </c>
      <c r="E529" s="29">
        <v>1</v>
      </c>
      <c r="F529" s="29">
        <v>2</v>
      </c>
      <c r="G529" s="29">
        <v>15874</v>
      </c>
      <c r="H529" s="27"/>
      <c r="M529" s="80" t="b">
        <f t="shared" si="8"/>
        <v>1</v>
      </c>
    </row>
    <row r="530" spans="2:13" x14ac:dyDescent="0.15">
      <c r="B530" s="333" t="s">
        <v>684</v>
      </c>
      <c r="C530" s="333" t="s">
        <v>712</v>
      </c>
      <c r="D530" s="333" t="s">
        <v>525</v>
      </c>
      <c r="E530" s="29">
        <v>2</v>
      </c>
      <c r="F530" s="29">
        <v>4</v>
      </c>
      <c r="G530" s="29">
        <v>163</v>
      </c>
      <c r="H530" s="27"/>
      <c r="M530" s="80" t="b">
        <f t="shared" si="8"/>
        <v>1</v>
      </c>
    </row>
    <row r="531" spans="2:13" x14ac:dyDescent="0.15">
      <c r="B531" s="333" t="s">
        <v>6829</v>
      </c>
      <c r="C531" s="333" t="s">
        <v>518</v>
      </c>
      <c r="D531" s="333" t="s">
        <v>523</v>
      </c>
      <c r="E531" s="29">
        <v>0</v>
      </c>
      <c r="F531" s="29">
        <v>3</v>
      </c>
      <c r="G531" s="29">
        <v>6956</v>
      </c>
      <c r="H531" s="27"/>
      <c r="M531" s="80" t="b">
        <f t="shared" si="8"/>
        <v>1</v>
      </c>
    </row>
    <row r="532" spans="2:13" x14ac:dyDescent="0.15">
      <c r="B532" s="333" t="s">
        <v>10800</v>
      </c>
      <c r="C532" s="333" t="s">
        <v>716</v>
      </c>
      <c r="D532" s="333" t="s">
        <v>523</v>
      </c>
      <c r="E532" s="29">
        <v>4</v>
      </c>
      <c r="F532" s="29">
        <v>3</v>
      </c>
      <c r="G532" s="29">
        <v>164</v>
      </c>
      <c r="H532" s="27"/>
      <c r="M532" s="80" t="b">
        <f t="shared" si="8"/>
        <v>1</v>
      </c>
    </row>
    <row r="533" spans="2:13" x14ac:dyDescent="0.15">
      <c r="B533" s="333" t="s">
        <v>685</v>
      </c>
      <c r="C533" s="333" t="s">
        <v>716</v>
      </c>
      <c r="D533" s="333" t="s">
        <v>523</v>
      </c>
      <c r="E533" s="29">
        <v>4</v>
      </c>
      <c r="F533" s="29">
        <v>3</v>
      </c>
      <c r="G533" s="29">
        <v>165</v>
      </c>
      <c r="H533" s="27"/>
      <c r="M533" s="80" t="b">
        <f t="shared" si="8"/>
        <v>1</v>
      </c>
    </row>
    <row r="534" spans="2:13" x14ac:dyDescent="0.15">
      <c r="B534" s="333" t="s">
        <v>11437</v>
      </c>
      <c r="C534" s="333" t="s">
        <v>716</v>
      </c>
      <c r="D534" s="333" t="s">
        <v>521</v>
      </c>
      <c r="E534" s="29">
        <v>4</v>
      </c>
      <c r="F534" s="29">
        <v>2</v>
      </c>
      <c r="G534" s="29">
        <v>13664</v>
      </c>
      <c r="H534" s="27"/>
      <c r="M534" s="80" t="b">
        <f t="shared" si="8"/>
        <v>1</v>
      </c>
    </row>
    <row r="535" spans="2:13" x14ac:dyDescent="0.15">
      <c r="B535" s="333" t="s">
        <v>10050</v>
      </c>
      <c r="C535" s="333" t="s">
        <v>710</v>
      </c>
      <c r="D535" s="333" t="s">
        <v>523</v>
      </c>
      <c r="E535" s="29">
        <v>1</v>
      </c>
      <c r="F535" s="29">
        <v>3</v>
      </c>
      <c r="G535" s="29">
        <v>10493</v>
      </c>
      <c r="H535" s="27"/>
      <c r="M535" s="80" t="b">
        <f t="shared" si="8"/>
        <v>1</v>
      </c>
    </row>
    <row r="536" spans="2:13" x14ac:dyDescent="0.15">
      <c r="B536" s="333" t="s">
        <v>686</v>
      </c>
      <c r="C536" s="333" t="s">
        <v>716</v>
      </c>
      <c r="D536" s="333" t="s">
        <v>523</v>
      </c>
      <c r="E536" s="29">
        <v>4</v>
      </c>
      <c r="F536" s="29">
        <v>3</v>
      </c>
      <c r="G536" s="29">
        <v>166</v>
      </c>
      <c r="H536" s="27"/>
      <c r="M536" s="80" t="b">
        <f t="shared" si="8"/>
        <v>1</v>
      </c>
    </row>
    <row r="537" spans="2:13" x14ac:dyDescent="0.15">
      <c r="B537" s="333" t="s">
        <v>687</v>
      </c>
      <c r="C537" s="333" t="s">
        <v>716</v>
      </c>
      <c r="D537" s="333" t="s">
        <v>523</v>
      </c>
      <c r="E537" s="29">
        <v>4</v>
      </c>
      <c r="F537" s="29">
        <v>3</v>
      </c>
      <c r="G537" s="29">
        <v>167</v>
      </c>
      <c r="H537" s="27"/>
      <c r="M537" s="80" t="b">
        <f t="shared" si="8"/>
        <v>1</v>
      </c>
    </row>
    <row r="538" spans="2:13" x14ac:dyDescent="0.15">
      <c r="B538" s="333" t="s">
        <v>4243</v>
      </c>
      <c r="C538" s="333" t="s">
        <v>518</v>
      </c>
      <c r="D538" s="333" t="s">
        <v>521</v>
      </c>
      <c r="E538" s="29">
        <v>0</v>
      </c>
      <c r="F538" s="29">
        <v>2</v>
      </c>
      <c r="G538" s="29">
        <v>4031</v>
      </c>
      <c r="H538" s="27"/>
      <c r="M538" s="80" t="b">
        <f t="shared" si="8"/>
        <v>1</v>
      </c>
    </row>
    <row r="539" spans="2:13" x14ac:dyDescent="0.15">
      <c r="B539" s="333" t="s">
        <v>6228</v>
      </c>
      <c r="C539" s="333" t="s">
        <v>710</v>
      </c>
      <c r="D539" s="333" t="s">
        <v>523</v>
      </c>
      <c r="E539" s="29">
        <v>1</v>
      </c>
      <c r="F539" s="29">
        <v>3</v>
      </c>
      <c r="G539" s="29">
        <v>6281</v>
      </c>
      <c r="H539" s="27"/>
      <c r="M539" s="80" t="b">
        <f t="shared" si="8"/>
        <v>1</v>
      </c>
    </row>
    <row r="540" spans="2:13" x14ac:dyDescent="0.15">
      <c r="B540" s="333" t="s">
        <v>3852</v>
      </c>
      <c r="C540" s="333" t="s">
        <v>518</v>
      </c>
      <c r="D540" s="333" t="s">
        <v>518</v>
      </c>
      <c r="E540" s="29">
        <v>0</v>
      </c>
      <c r="F540" s="29">
        <v>0</v>
      </c>
      <c r="G540" s="29">
        <v>3505</v>
      </c>
      <c r="H540" s="27"/>
      <c r="M540" s="80" t="b">
        <f t="shared" si="8"/>
        <v>1</v>
      </c>
    </row>
    <row r="541" spans="2:13" x14ac:dyDescent="0.15">
      <c r="B541" s="333" t="s">
        <v>13210</v>
      </c>
      <c r="C541" s="333" t="s">
        <v>710</v>
      </c>
      <c r="D541" s="333" t="s">
        <v>523</v>
      </c>
      <c r="E541" s="29">
        <v>1</v>
      </c>
      <c r="F541" s="29">
        <v>3</v>
      </c>
      <c r="G541" s="29">
        <v>14982</v>
      </c>
      <c r="H541" s="27"/>
      <c r="M541" s="80" t="b">
        <f t="shared" si="8"/>
        <v>1</v>
      </c>
    </row>
    <row r="542" spans="2:13" x14ac:dyDescent="0.15">
      <c r="B542" s="333" t="s">
        <v>688</v>
      </c>
      <c r="C542" s="333" t="s">
        <v>716</v>
      </c>
      <c r="D542" s="333" t="s">
        <v>523</v>
      </c>
      <c r="E542" s="29">
        <v>4</v>
      </c>
      <c r="F542" s="29">
        <v>3</v>
      </c>
      <c r="G542" s="29">
        <v>168</v>
      </c>
      <c r="H542" s="27"/>
      <c r="M542" s="80" t="b">
        <f t="shared" si="8"/>
        <v>1</v>
      </c>
    </row>
    <row r="543" spans="2:13" x14ac:dyDescent="0.15">
      <c r="B543" s="333" t="s">
        <v>313</v>
      </c>
      <c r="C543" s="333" t="s">
        <v>710</v>
      </c>
      <c r="D543" s="333" t="s">
        <v>523</v>
      </c>
      <c r="E543" s="29">
        <v>1</v>
      </c>
      <c r="F543" s="29">
        <v>3</v>
      </c>
      <c r="G543" s="29">
        <v>8394</v>
      </c>
      <c r="H543" s="27"/>
      <c r="M543" s="80" t="b">
        <f t="shared" si="8"/>
        <v>1</v>
      </c>
    </row>
    <row r="544" spans="2:13" x14ac:dyDescent="0.15">
      <c r="B544" s="333" t="s">
        <v>10051</v>
      </c>
      <c r="C544" s="333" t="s">
        <v>714</v>
      </c>
      <c r="D544" s="333" t="s">
        <v>523</v>
      </c>
      <c r="E544" s="29">
        <v>3</v>
      </c>
      <c r="F544" s="29">
        <v>3</v>
      </c>
      <c r="G544" s="29">
        <v>10864</v>
      </c>
      <c r="H544" s="27"/>
      <c r="M544" s="80" t="b">
        <f t="shared" si="8"/>
        <v>1</v>
      </c>
    </row>
    <row r="545" spans="2:13" x14ac:dyDescent="0.15">
      <c r="B545" s="333" t="s">
        <v>11438</v>
      </c>
      <c r="C545" s="333" t="s">
        <v>712</v>
      </c>
      <c r="D545" s="333" t="s">
        <v>523</v>
      </c>
      <c r="E545" s="29">
        <v>2</v>
      </c>
      <c r="F545" s="29">
        <v>3</v>
      </c>
      <c r="G545" s="29">
        <v>12459</v>
      </c>
      <c r="H545" s="27"/>
      <c r="M545" s="80" t="b">
        <f t="shared" si="8"/>
        <v>1</v>
      </c>
    </row>
    <row r="546" spans="2:13" x14ac:dyDescent="0.15">
      <c r="B546" s="333" t="s">
        <v>11439</v>
      </c>
      <c r="C546" s="333" t="s">
        <v>710</v>
      </c>
      <c r="D546" s="333" t="s">
        <v>523</v>
      </c>
      <c r="E546" s="29">
        <v>1</v>
      </c>
      <c r="F546" s="29">
        <v>3</v>
      </c>
      <c r="G546" s="29">
        <v>12658</v>
      </c>
      <c r="H546" s="27"/>
      <c r="M546" s="80" t="b">
        <f t="shared" si="8"/>
        <v>1</v>
      </c>
    </row>
    <row r="547" spans="2:13" x14ac:dyDescent="0.15">
      <c r="B547" s="333" t="s">
        <v>11440</v>
      </c>
      <c r="C547" s="333" t="s">
        <v>710</v>
      </c>
      <c r="D547" s="333" t="s">
        <v>523</v>
      </c>
      <c r="E547" s="29">
        <v>1</v>
      </c>
      <c r="F547" s="29">
        <v>3</v>
      </c>
      <c r="G547" s="29">
        <v>12409</v>
      </c>
      <c r="H547" s="27"/>
      <c r="M547" s="80" t="b">
        <f t="shared" si="8"/>
        <v>1</v>
      </c>
    </row>
    <row r="548" spans="2:13" x14ac:dyDescent="0.15">
      <c r="B548" s="333" t="s">
        <v>6729</v>
      </c>
      <c r="C548" s="333" t="s">
        <v>710</v>
      </c>
      <c r="D548" s="333" t="s">
        <v>523</v>
      </c>
      <c r="E548" s="29">
        <v>1</v>
      </c>
      <c r="F548" s="29">
        <v>3</v>
      </c>
      <c r="G548" s="29">
        <v>6851</v>
      </c>
      <c r="H548" s="27"/>
      <c r="M548" s="80" t="b">
        <f t="shared" si="8"/>
        <v>1</v>
      </c>
    </row>
    <row r="549" spans="2:13" x14ac:dyDescent="0.15">
      <c r="B549" s="333" t="s">
        <v>10052</v>
      </c>
      <c r="C549" s="333" t="s">
        <v>718</v>
      </c>
      <c r="D549" s="333" t="s">
        <v>523</v>
      </c>
      <c r="E549" s="29">
        <v>5</v>
      </c>
      <c r="F549" s="29">
        <v>3</v>
      </c>
      <c r="G549" s="29">
        <v>10627</v>
      </c>
      <c r="H549" s="27"/>
      <c r="M549" s="80" t="b">
        <f t="shared" si="8"/>
        <v>1</v>
      </c>
    </row>
    <row r="550" spans="2:13" x14ac:dyDescent="0.15">
      <c r="B550" s="333" t="s">
        <v>11198</v>
      </c>
      <c r="C550" s="333" t="s">
        <v>710</v>
      </c>
      <c r="D550" s="333" t="s">
        <v>523</v>
      </c>
      <c r="E550" s="29">
        <v>1</v>
      </c>
      <c r="F550" s="29">
        <v>3</v>
      </c>
      <c r="G550" s="29">
        <v>11522</v>
      </c>
      <c r="H550" s="27"/>
      <c r="M550" s="80" t="b">
        <f t="shared" si="8"/>
        <v>1</v>
      </c>
    </row>
    <row r="551" spans="2:13" x14ac:dyDescent="0.15">
      <c r="B551" s="333" t="s">
        <v>689</v>
      </c>
      <c r="C551" s="333" t="s">
        <v>716</v>
      </c>
      <c r="D551" s="333" t="s">
        <v>523</v>
      </c>
      <c r="E551" s="29">
        <v>4</v>
      </c>
      <c r="F551" s="29">
        <v>3</v>
      </c>
      <c r="G551" s="29">
        <v>169</v>
      </c>
      <c r="H551" s="27"/>
      <c r="M551" s="80" t="b">
        <f t="shared" si="8"/>
        <v>1</v>
      </c>
    </row>
    <row r="552" spans="2:13" x14ac:dyDescent="0.15">
      <c r="B552" s="333" t="s">
        <v>690</v>
      </c>
      <c r="C552" s="333" t="s">
        <v>716</v>
      </c>
      <c r="D552" s="333" t="s">
        <v>525</v>
      </c>
      <c r="E552" s="29">
        <v>4</v>
      </c>
      <c r="F552" s="29">
        <v>4</v>
      </c>
      <c r="G552" s="29">
        <v>170</v>
      </c>
      <c r="H552" s="27"/>
      <c r="M552" s="80" t="b">
        <f t="shared" si="8"/>
        <v>1</v>
      </c>
    </row>
    <row r="553" spans="2:13" x14ac:dyDescent="0.15">
      <c r="B553" s="333" t="s">
        <v>5206</v>
      </c>
      <c r="C553" s="333" t="s">
        <v>712</v>
      </c>
      <c r="D553" s="333" t="s">
        <v>519</v>
      </c>
      <c r="E553" s="29">
        <v>2</v>
      </c>
      <c r="F553" s="29">
        <v>1</v>
      </c>
      <c r="G553" s="29">
        <v>5191</v>
      </c>
      <c r="H553" s="27"/>
      <c r="M553" s="80" t="b">
        <f t="shared" si="8"/>
        <v>1</v>
      </c>
    </row>
    <row r="554" spans="2:13" x14ac:dyDescent="0.15">
      <c r="B554" s="333" t="s">
        <v>691</v>
      </c>
      <c r="C554" s="333" t="s">
        <v>716</v>
      </c>
      <c r="D554" s="333" t="s">
        <v>523</v>
      </c>
      <c r="E554" s="29">
        <v>4</v>
      </c>
      <c r="F554" s="29">
        <v>3</v>
      </c>
      <c r="G554" s="29">
        <v>171</v>
      </c>
      <c r="H554" s="27"/>
      <c r="M554" s="80" t="b">
        <f t="shared" si="8"/>
        <v>1</v>
      </c>
    </row>
    <row r="555" spans="2:13" x14ac:dyDescent="0.15">
      <c r="B555" s="333" t="s">
        <v>14532</v>
      </c>
      <c r="C555" s="333" t="s">
        <v>712</v>
      </c>
      <c r="D555" s="333" t="s">
        <v>525</v>
      </c>
      <c r="E555" s="29">
        <v>2</v>
      </c>
      <c r="F555" s="29">
        <v>4</v>
      </c>
      <c r="G555" s="29">
        <v>16607</v>
      </c>
      <c r="H555" s="27"/>
      <c r="M555" s="80" t="b">
        <f t="shared" si="8"/>
        <v>1</v>
      </c>
    </row>
    <row r="556" spans="2:13" x14ac:dyDescent="0.15">
      <c r="B556" s="333" t="s">
        <v>10801</v>
      </c>
      <c r="C556" s="333" t="s">
        <v>714</v>
      </c>
      <c r="D556" s="333" t="s">
        <v>444</v>
      </c>
      <c r="E556" s="29">
        <v>3</v>
      </c>
      <c r="F556" s="29">
        <v>6</v>
      </c>
      <c r="G556" s="29">
        <v>5698</v>
      </c>
      <c r="H556" s="27"/>
      <c r="M556" s="80" t="b">
        <f t="shared" si="8"/>
        <v>1</v>
      </c>
    </row>
    <row r="557" spans="2:13" x14ac:dyDescent="0.15">
      <c r="B557" s="333" t="s">
        <v>13211</v>
      </c>
      <c r="C557" s="333" t="s">
        <v>716</v>
      </c>
      <c r="D557" s="333" t="s">
        <v>523</v>
      </c>
      <c r="E557" s="29">
        <v>4</v>
      </c>
      <c r="F557" s="29">
        <v>3</v>
      </c>
      <c r="G557" s="29">
        <v>15588</v>
      </c>
      <c r="H557" s="27"/>
      <c r="M557" s="80" t="b">
        <f t="shared" si="8"/>
        <v>1</v>
      </c>
    </row>
    <row r="558" spans="2:13" x14ac:dyDescent="0.15">
      <c r="B558" s="333" t="s">
        <v>5564</v>
      </c>
      <c r="C558" s="333" t="s">
        <v>716</v>
      </c>
      <c r="D558" s="333" t="s">
        <v>519</v>
      </c>
      <c r="E558" s="29">
        <v>4</v>
      </c>
      <c r="F558" s="29">
        <v>1</v>
      </c>
      <c r="G558" s="29">
        <v>5579</v>
      </c>
      <c r="H558" s="27"/>
      <c r="M558" s="80" t="b">
        <f t="shared" si="8"/>
        <v>1</v>
      </c>
    </row>
    <row r="559" spans="2:13" x14ac:dyDescent="0.15">
      <c r="B559" s="333" t="s">
        <v>11199</v>
      </c>
      <c r="C559" s="333" t="s">
        <v>710</v>
      </c>
      <c r="D559" s="333" t="s">
        <v>523</v>
      </c>
      <c r="E559" s="29">
        <v>1</v>
      </c>
      <c r="F559" s="29">
        <v>3</v>
      </c>
      <c r="G559" s="29">
        <v>11470</v>
      </c>
      <c r="H559" s="27"/>
      <c r="M559" s="80" t="b">
        <f t="shared" si="8"/>
        <v>1</v>
      </c>
    </row>
    <row r="560" spans="2:13" x14ac:dyDescent="0.15">
      <c r="B560" s="333" t="s">
        <v>5091</v>
      </c>
      <c r="C560" s="333" t="s">
        <v>712</v>
      </c>
      <c r="D560" s="333" t="s">
        <v>525</v>
      </c>
      <c r="E560" s="29">
        <v>2</v>
      </c>
      <c r="F560" s="29">
        <v>4</v>
      </c>
      <c r="G560" s="29">
        <v>5065</v>
      </c>
      <c r="H560" s="27"/>
      <c r="M560" s="80" t="b">
        <f t="shared" si="8"/>
        <v>1</v>
      </c>
    </row>
    <row r="561" spans="2:13" x14ac:dyDescent="0.15">
      <c r="B561" s="333" t="s">
        <v>9033</v>
      </c>
      <c r="C561" s="333" t="s">
        <v>518</v>
      </c>
      <c r="D561" s="333" t="s">
        <v>518</v>
      </c>
      <c r="E561" s="29">
        <v>0</v>
      </c>
      <c r="F561" s="29">
        <v>0</v>
      </c>
      <c r="G561" s="29">
        <v>9685</v>
      </c>
      <c r="H561" s="27"/>
      <c r="M561" s="80" t="b">
        <f t="shared" si="8"/>
        <v>1</v>
      </c>
    </row>
    <row r="562" spans="2:13" x14ac:dyDescent="0.15">
      <c r="B562" s="333" t="s">
        <v>10802</v>
      </c>
      <c r="C562" s="333" t="s">
        <v>716</v>
      </c>
      <c r="D562" s="333" t="s">
        <v>523</v>
      </c>
      <c r="E562" s="29">
        <v>4</v>
      </c>
      <c r="F562" s="29">
        <v>3</v>
      </c>
      <c r="G562" s="29">
        <v>172</v>
      </c>
      <c r="H562" s="27"/>
      <c r="M562" s="80" t="b">
        <f t="shared" si="8"/>
        <v>1</v>
      </c>
    </row>
    <row r="563" spans="2:13" x14ac:dyDescent="0.15">
      <c r="B563" s="333" t="s">
        <v>3918</v>
      </c>
      <c r="C563" s="333" t="s">
        <v>712</v>
      </c>
      <c r="D563" s="333" t="s">
        <v>523</v>
      </c>
      <c r="E563" s="29">
        <v>2</v>
      </c>
      <c r="F563" s="29">
        <v>3</v>
      </c>
      <c r="G563" s="29">
        <v>3683</v>
      </c>
      <c r="H563" s="27"/>
      <c r="M563" s="80" t="b">
        <f t="shared" si="8"/>
        <v>1</v>
      </c>
    </row>
    <row r="564" spans="2:13" x14ac:dyDescent="0.15">
      <c r="B564" s="333" t="s">
        <v>4745</v>
      </c>
      <c r="C564" s="333" t="s">
        <v>710</v>
      </c>
      <c r="D564" s="333" t="s">
        <v>523</v>
      </c>
      <c r="E564" s="29">
        <v>1</v>
      </c>
      <c r="F564" s="29">
        <v>3</v>
      </c>
      <c r="G564" s="29">
        <v>4538</v>
      </c>
      <c r="H564" s="27"/>
      <c r="M564" s="80" t="b">
        <f t="shared" si="8"/>
        <v>1</v>
      </c>
    </row>
    <row r="565" spans="2:13" x14ac:dyDescent="0.15">
      <c r="B565" s="333" t="s">
        <v>14156</v>
      </c>
      <c r="C565" s="333" t="s">
        <v>710</v>
      </c>
      <c r="D565" s="333" t="s">
        <v>523</v>
      </c>
      <c r="E565" s="29">
        <v>1</v>
      </c>
      <c r="F565" s="29">
        <v>3</v>
      </c>
      <c r="G565" s="29">
        <v>16149</v>
      </c>
      <c r="H565" s="27"/>
      <c r="M565" s="80" t="b">
        <f t="shared" si="8"/>
        <v>1</v>
      </c>
    </row>
    <row r="566" spans="2:13" x14ac:dyDescent="0.15">
      <c r="B566" s="333" t="s">
        <v>692</v>
      </c>
      <c r="C566" s="333" t="s">
        <v>718</v>
      </c>
      <c r="D566" s="333" t="s">
        <v>523</v>
      </c>
      <c r="E566" s="29">
        <v>5</v>
      </c>
      <c r="F566" s="29">
        <v>3</v>
      </c>
      <c r="G566" s="29">
        <v>173</v>
      </c>
      <c r="H566" s="27"/>
      <c r="M566" s="80" t="b">
        <f t="shared" si="8"/>
        <v>1</v>
      </c>
    </row>
    <row r="567" spans="2:13" x14ac:dyDescent="0.15">
      <c r="B567" s="333" t="s">
        <v>5916</v>
      </c>
      <c r="C567" s="333" t="s">
        <v>712</v>
      </c>
      <c r="D567" s="333" t="s">
        <v>523</v>
      </c>
      <c r="E567" s="29">
        <v>2</v>
      </c>
      <c r="F567" s="29">
        <v>3</v>
      </c>
      <c r="G567" s="29">
        <v>5942</v>
      </c>
      <c r="H567" s="27"/>
      <c r="M567" s="80" t="b">
        <f t="shared" si="8"/>
        <v>1</v>
      </c>
    </row>
    <row r="568" spans="2:13" x14ac:dyDescent="0.15">
      <c r="B568" s="333" t="s">
        <v>7935</v>
      </c>
      <c r="C568" s="333" t="s">
        <v>718</v>
      </c>
      <c r="D568" s="333" t="s">
        <v>523</v>
      </c>
      <c r="E568" s="29">
        <v>5</v>
      </c>
      <c r="F568" s="29">
        <v>3</v>
      </c>
      <c r="G568" s="29">
        <v>8135</v>
      </c>
      <c r="H568" s="27"/>
      <c r="M568" s="80" t="b">
        <f t="shared" si="8"/>
        <v>1</v>
      </c>
    </row>
    <row r="569" spans="2:13" x14ac:dyDescent="0.15">
      <c r="B569" s="333" t="s">
        <v>14533</v>
      </c>
      <c r="C569" s="333" t="s">
        <v>710</v>
      </c>
      <c r="D569" s="333" t="s">
        <v>523</v>
      </c>
      <c r="E569" s="29">
        <v>1</v>
      </c>
      <c r="F569" s="29">
        <v>3</v>
      </c>
      <c r="G569" s="29">
        <v>17350</v>
      </c>
      <c r="H569" s="27"/>
      <c r="M569" s="80" t="b">
        <f t="shared" si="8"/>
        <v>1</v>
      </c>
    </row>
    <row r="570" spans="2:13" x14ac:dyDescent="0.15">
      <c r="B570" s="333" t="s">
        <v>8635</v>
      </c>
      <c r="C570" s="333" t="s">
        <v>718</v>
      </c>
      <c r="D570" s="333" t="s">
        <v>523</v>
      </c>
      <c r="E570" s="29">
        <v>5</v>
      </c>
      <c r="F570" s="29">
        <v>3</v>
      </c>
      <c r="G570" s="29">
        <v>8985</v>
      </c>
      <c r="H570" s="27"/>
      <c r="M570" s="80" t="b">
        <f t="shared" si="8"/>
        <v>1</v>
      </c>
    </row>
    <row r="571" spans="2:13" x14ac:dyDescent="0.15">
      <c r="B571" s="333" t="s">
        <v>5886</v>
      </c>
      <c r="C571" s="333" t="s">
        <v>714</v>
      </c>
      <c r="D571" s="333" t="s">
        <v>523</v>
      </c>
      <c r="E571" s="29">
        <v>3</v>
      </c>
      <c r="F571" s="29">
        <v>3</v>
      </c>
      <c r="G571" s="29">
        <v>5908</v>
      </c>
      <c r="H571" s="27"/>
      <c r="M571" s="80" t="b">
        <f t="shared" si="8"/>
        <v>1</v>
      </c>
    </row>
    <row r="572" spans="2:13" x14ac:dyDescent="0.15">
      <c r="B572" s="333" t="s">
        <v>693</v>
      </c>
      <c r="C572" s="333" t="s">
        <v>716</v>
      </c>
      <c r="D572" s="333" t="s">
        <v>523</v>
      </c>
      <c r="E572" s="29">
        <v>4</v>
      </c>
      <c r="F572" s="29">
        <v>3</v>
      </c>
      <c r="G572" s="29">
        <v>174</v>
      </c>
      <c r="H572" s="27"/>
      <c r="M572" s="80" t="b">
        <f t="shared" si="8"/>
        <v>1</v>
      </c>
    </row>
    <row r="573" spans="2:13" x14ac:dyDescent="0.15">
      <c r="B573" s="333" t="s">
        <v>694</v>
      </c>
      <c r="C573" s="333" t="s">
        <v>714</v>
      </c>
      <c r="D573" s="333" t="s">
        <v>444</v>
      </c>
      <c r="E573" s="29">
        <v>3</v>
      </c>
      <c r="F573" s="29">
        <v>6</v>
      </c>
      <c r="G573" s="29">
        <v>175</v>
      </c>
      <c r="H573" s="27"/>
      <c r="M573" s="80" t="b">
        <f t="shared" si="8"/>
        <v>1</v>
      </c>
    </row>
    <row r="574" spans="2:13" x14ac:dyDescent="0.15">
      <c r="B574" s="333" t="s">
        <v>13212</v>
      </c>
      <c r="C574" s="333" t="s">
        <v>710</v>
      </c>
      <c r="D574" s="333" t="s">
        <v>523</v>
      </c>
      <c r="E574" s="29">
        <v>1</v>
      </c>
      <c r="F574" s="29">
        <v>3</v>
      </c>
      <c r="G574" s="29">
        <v>15559</v>
      </c>
      <c r="H574" s="27"/>
      <c r="M574" s="80" t="b">
        <f t="shared" si="8"/>
        <v>1</v>
      </c>
    </row>
    <row r="575" spans="2:13" x14ac:dyDescent="0.15">
      <c r="B575" s="333" t="s">
        <v>9034</v>
      </c>
      <c r="C575" s="333" t="s">
        <v>518</v>
      </c>
      <c r="D575" s="333" t="s">
        <v>518</v>
      </c>
      <c r="E575" s="29">
        <v>0</v>
      </c>
      <c r="F575" s="29">
        <v>0</v>
      </c>
      <c r="G575" s="29">
        <v>9686</v>
      </c>
      <c r="H575" s="27"/>
      <c r="M575" s="80" t="b">
        <f t="shared" si="8"/>
        <v>1</v>
      </c>
    </row>
    <row r="576" spans="2:13" x14ac:dyDescent="0.15">
      <c r="B576" s="333" t="s">
        <v>11441</v>
      </c>
      <c r="C576" s="333" t="s">
        <v>714</v>
      </c>
      <c r="D576" s="333" t="s">
        <v>521</v>
      </c>
      <c r="E576" s="29">
        <v>3</v>
      </c>
      <c r="F576" s="29">
        <v>2</v>
      </c>
      <c r="G576" s="29">
        <v>13237</v>
      </c>
      <c r="H576" s="27"/>
      <c r="M576" s="80" t="b">
        <f t="shared" si="8"/>
        <v>1</v>
      </c>
    </row>
    <row r="577" spans="2:13" x14ac:dyDescent="0.15">
      <c r="B577" s="333" t="s">
        <v>9035</v>
      </c>
      <c r="C577" s="333" t="s">
        <v>718</v>
      </c>
      <c r="D577" s="333" t="s">
        <v>521</v>
      </c>
      <c r="E577" s="29">
        <v>5</v>
      </c>
      <c r="F577" s="29">
        <v>2</v>
      </c>
      <c r="G577" s="29">
        <v>9914</v>
      </c>
      <c r="H577" s="27"/>
      <c r="M577" s="80" t="b">
        <f t="shared" si="8"/>
        <v>1</v>
      </c>
    </row>
    <row r="578" spans="2:13" x14ac:dyDescent="0.15">
      <c r="B578" s="333" t="s">
        <v>695</v>
      </c>
      <c r="C578" s="333" t="s">
        <v>716</v>
      </c>
      <c r="D578" s="333" t="s">
        <v>523</v>
      </c>
      <c r="E578" s="29">
        <v>4</v>
      </c>
      <c r="F578" s="29">
        <v>3</v>
      </c>
      <c r="G578" s="29">
        <v>176</v>
      </c>
      <c r="H578" s="27"/>
      <c r="M578" s="80" t="b">
        <f t="shared" si="8"/>
        <v>1</v>
      </c>
    </row>
    <row r="579" spans="2:13" x14ac:dyDescent="0.15">
      <c r="B579" s="333" t="s">
        <v>10803</v>
      </c>
      <c r="C579" s="333" t="s">
        <v>714</v>
      </c>
      <c r="D579" s="333" t="s">
        <v>523</v>
      </c>
      <c r="E579" s="29">
        <v>3</v>
      </c>
      <c r="F579" s="29">
        <v>3</v>
      </c>
      <c r="G579" s="29">
        <v>4539</v>
      </c>
      <c r="H579" s="27"/>
      <c r="M579" s="80" t="b">
        <f t="shared" si="8"/>
        <v>1</v>
      </c>
    </row>
    <row r="580" spans="2:13" x14ac:dyDescent="0.15">
      <c r="B580" s="333" t="s">
        <v>13213</v>
      </c>
      <c r="C580" s="333" t="s">
        <v>710</v>
      </c>
      <c r="D580" s="333" t="s">
        <v>523</v>
      </c>
      <c r="E580" s="29">
        <v>1</v>
      </c>
      <c r="F580" s="29">
        <v>3</v>
      </c>
      <c r="G580" s="29">
        <v>14817</v>
      </c>
      <c r="H580" s="27"/>
      <c r="M580" s="80" t="b">
        <f t="shared" si="8"/>
        <v>1</v>
      </c>
    </row>
    <row r="581" spans="2:13" x14ac:dyDescent="0.15">
      <c r="B581" s="333" t="s">
        <v>696</v>
      </c>
      <c r="C581" s="333" t="s">
        <v>716</v>
      </c>
      <c r="D581" s="333" t="s">
        <v>523</v>
      </c>
      <c r="E581" s="29">
        <v>4</v>
      </c>
      <c r="F581" s="29">
        <v>3</v>
      </c>
      <c r="G581" s="29">
        <v>177</v>
      </c>
      <c r="H581" s="27"/>
      <c r="M581" s="80" t="b">
        <f t="shared" si="8"/>
        <v>1</v>
      </c>
    </row>
    <row r="582" spans="2:13" x14ac:dyDescent="0.15">
      <c r="B582" s="333" t="s">
        <v>12648</v>
      </c>
      <c r="C582" s="333" t="s">
        <v>710</v>
      </c>
      <c r="D582" s="333" t="s">
        <v>523</v>
      </c>
      <c r="E582" s="29">
        <v>1</v>
      </c>
      <c r="F582" s="29">
        <v>3</v>
      </c>
      <c r="G582" s="29">
        <v>14364</v>
      </c>
      <c r="H582" s="27"/>
      <c r="M582" s="80" t="b">
        <f t="shared" si="8"/>
        <v>1</v>
      </c>
    </row>
    <row r="583" spans="2:13" x14ac:dyDescent="0.15">
      <c r="B583" s="333" t="s">
        <v>697</v>
      </c>
      <c r="C583" s="333" t="s">
        <v>716</v>
      </c>
      <c r="D583" s="333" t="s">
        <v>523</v>
      </c>
      <c r="E583" s="29">
        <v>4</v>
      </c>
      <c r="F583" s="29">
        <v>3</v>
      </c>
      <c r="G583" s="29">
        <v>178</v>
      </c>
      <c r="H583" s="27"/>
      <c r="M583" s="80" t="b">
        <f t="shared" si="8"/>
        <v>1</v>
      </c>
    </row>
    <row r="584" spans="2:13" x14ac:dyDescent="0.15">
      <c r="B584" s="333" t="s">
        <v>14157</v>
      </c>
      <c r="C584" s="333" t="s">
        <v>716</v>
      </c>
      <c r="D584" s="333" t="s">
        <v>521</v>
      </c>
      <c r="E584" s="29">
        <v>4</v>
      </c>
      <c r="F584" s="29">
        <v>2</v>
      </c>
      <c r="G584" s="29">
        <v>16142</v>
      </c>
      <c r="H584" s="27"/>
      <c r="M584" s="80" t="b">
        <f t="shared" si="8"/>
        <v>1</v>
      </c>
    </row>
    <row r="585" spans="2:13" x14ac:dyDescent="0.15">
      <c r="B585" s="333" t="s">
        <v>12649</v>
      </c>
      <c r="C585" s="333" t="s">
        <v>518</v>
      </c>
      <c r="D585" s="333" t="s">
        <v>523</v>
      </c>
      <c r="E585" s="29">
        <v>0</v>
      </c>
      <c r="F585" s="29">
        <v>3</v>
      </c>
      <c r="G585" s="29">
        <v>13926</v>
      </c>
      <c r="H585" s="27"/>
      <c r="M585" s="80" t="b">
        <f t="shared" si="8"/>
        <v>1</v>
      </c>
    </row>
    <row r="586" spans="2:13" x14ac:dyDescent="0.15">
      <c r="B586" s="333" t="s">
        <v>698</v>
      </c>
      <c r="C586" s="333" t="s">
        <v>716</v>
      </c>
      <c r="D586" s="333" t="s">
        <v>523</v>
      </c>
      <c r="E586" s="29">
        <v>4</v>
      </c>
      <c r="F586" s="29">
        <v>3</v>
      </c>
      <c r="G586" s="29">
        <v>179</v>
      </c>
      <c r="H586" s="27"/>
      <c r="M586" s="80" t="b">
        <f t="shared" si="8"/>
        <v>1</v>
      </c>
    </row>
    <row r="587" spans="2:13" x14ac:dyDescent="0.15">
      <c r="B587" s="333" t="s">
        <v>699</v>
      </c>
      <c r="C587" s="333" t="s">
        <v>714</v>
      </c>
      <c r="D587" s="333" t="s">
        <v>521</v>
      </c>
      <c r="E587" s="29">
        <v>3</v>
      </c>
      <c r="F587" s="29">
        <v>2</v>
      </c>
      <c r="G587" s="29">
        <v>180</v>
      </c>
      <c r="H587" s="27"/>
      <c r="M587" s="80" t="b">
        <f t="shared" si="8"/>
        <v>1</v>
      </c>
    </row>
    <row r="588" spans="2:13" x14ac:dyDescent="0.15">
      <c r="B588" s="333" t="s">
        <v>14158</v>
      </c>
      <c r="C588" s="333" t="s">
        <v>712</v>
      </c>
      <c r="D588" s="333" t="s">
        <v>525</v>
      </c>
      <c r="E588" s="29">
        <v>2</v>
      </c>
      <c r="F588" s="29">
        <v>4</v>
      </c>
      <c r="G588" s="29">
        <v>15820</v>
      </c>
      <c r="H588" s="27"/>
      <c r="M588" s="80" t="b">
        <f t="shared" si="8"/>
        <v>1</v>
      </c>
    </row>
    <row r="589" spans="2:13" x14ac:dyDescent="0.15">
      <c r="B589" s="333" t="s">
        <v>700</v>
      </c>
      <c r="C589" s="333" t="s">
        <v>716</v>
      </c>
      <c r="D589" s="333" t="s">
        <v>519</v>
      </c>
      <c r="E589" s="29">
        <v>4</v>
      </c>
      <c r="F589" s="29">
        <v>1</v>
      </c>
      <c r="G589" s="29">
        <v>181</v>
      </c>
      <c r="H589" s="27"/>
      <c r="M589" s="80" t="b">
        <f t="shared" si="8"/>
        <v>1</v>
      </c>
    </row>
    <row r="590" spans="2:13" x14ac:dyDescent="0.15">
      <c r="B590" s="333" t="s">
        <v>701</v>
      </c>
      <c r="C590" s="333" t="s">
        <v>718</v>
      </c>
      <c r="D590" s="333" t="s">
        <v>521</v>
      </c>
      <c r="E590" s="29">
        <v>5</v>
      </c>
      <c r="F590" s="29">
        <v>2</v>
      </c>
      <c r="G590" s="29">
        <v>182</v>
      </c>
      <c r="H590" s="27"/>
      <c r="M590" s="80" t="b">
        <f t="shared" ref="M590:M653" si="9">AND(  NOT(ISERROR(FIND(UPPER($B$7),UPPER($B590),1))),  OR($D$7="",NOT(ISERROR(FIND(UPPER($D$7),UPPER($B590),1)))),    OR($D$8="",(ISERROR(FIND(UPPER($D$8),UPPER($B590),1))))           )</f>
        <v>1</v>
      </c>
    </row>
    <row r="591" spans="2:13" x14ac:dyDescent="0.15">
      <c r="B591" s="333" t="s">
        <v>12650</v>
      </c>
      <c r="C591" s="333" t="s">
        <v>710</v>
      </c>
      <c r="D591" s="333" t="s">
        <v>523</v>
      </c>
      <c r="E591" s="29">
        <v>1</v>
      </c>
      <c r="F591" s="29">
        <v>3</v>
      </c>
      <c r="G591" s="29">
        <v>14272</v>
      </c>
      <c r="H591" s="27"/>
      <c r="M591" s="80" t="b">
        <f t="shared" si="9"/>
        <v>1</v>
      </c>
    </row>
    <row r="592" spans="2:13" x14ac:dyDescent="0.15">
      <c r="B592" s="333" t="s">
        <v>4796</v>
      </c>
      <c r="C592" s="333" t="s">
        <v>712</v>
      </c>
      <c r="D592" s="333" t="s">
        <v>519</v>
      </c>
      <c r="E592" s="29">
        <v>2</v>
      </c>
      <c r="F592" s="29">
        <v>1</v>
      </c>
      <c r="G592" s="29">
        <v>4504</v>
      </c>
      <c r="H592" s="27"/>
      <c r="M592" s="80" t="b">
        <f t="shared" si="9"/>
        <v>1</v>
      </c>
    </row>
    <row r="593" spans="2:13" x14ac:dyDescent="0.15">
      <c r="B593" s="333" t="s">
        <v>168</v>
      </c>
      <c r="C593" s="333" t="s">
        <v>718</v>
      </c>
      <c r="D593" s="333" t="s">
        <v>523</v>
      </c>
      <c r="E593" s="29">
        <v>5</v>
      </c>
      <c r="F593" s="29">
        <v>3</v>
      </c>
      <c r="G593" s="29">
        <v>8571</v>
      </c>
      <c r="H593" s="27"/>
      <c r="M593" s="80" t="b">
        <f t="shared" si="9"/>
        <v>1</v>
      </c>
    </row>
    <row r="594" spans="2:13" x14ac:dyDescent="0.15">
      <c r="B594" s="333" t="s">
        <v>14159</v>
      </c>
      <c r="C594" s="333" t="s">
        <v>710</v>
      </c>
      <c r="D594" s="333" t="s">
        <v>523</v>
      </c>
      <c r="E594" s="29">
        <v>1</v>
      </c>
      <c r="F594" s="29">
        <v>3</v>
      </c>
      <c r="G594" s="29">
        <v>16152</v>
      </c>
      <c r="H594" s="27"/>
      <c r="M594" s="80" t="b">
        <f t="shared" si="9"/>
        <v>1</v>
      </c>
    </row>
    <row r="595" spans="2:13" x14ac:dyDescent="0.15">
      <c r="B595" s="333" t="s">
        <v>13214</v>
      </c>
      <c r="C595" s="333" t="s">
        <v>710</v>
      </c>
      <c r="D595" s="333" t="s">
        <v>523</v>
      </c>
      <c r="E595" s="29">
        <v>1</v>
      </c>
      <c r="F595" s="29">
        <v>3</v>
      </c>
      <c r="G595" s="29">
        <v>14816</v>
      </c>
      <c r="H595" s="27"/>
      <c r="M595" s="80" t="b">
        <f t="shared" si="9"/>
        <v>1</v>
      </c>
    </row>
    <row r="596" spans="2:13" x14ac:dyDescent="0.15">
      <c r="B596" s="333" t="s">
        <v>11200</v>
      </c>
      <c r="C596" s="333" t="s">
        <v>710</v>
      </c>
      <c r="D596" s="333" t="s">
        <v>523</v>
      </c>
      <c r="E596" s="29">
        <v>1</v>
      </c>
      <c r="F596" s="29">
        <v>3</v>
      </c>
      <c r="G596" s="29">
        <v>11471</v>
      </c>
      <c r="H596" s="27"/>
      <c r="M596" s="80" t="b">
        <f t="shared" si="9"/>
        <v>1</v>
      </c>
    </row>
    <row r="597" spans="2:13" x14ac:dyDescent="0.15">
      <c r="B597" s="333" t="s">
        <v>4746</v>
      </c>
      <c r="C597" s="333" t="s">
        <v>714</v>
      </c>
      <c r="D597" s="333" t="s">
        <v>523</v>
      </c>
      <c r="E597" s="29">
        <v>3</v>
      </c>
      <c r="F597" s="29">
        <v>3</v>
      </c>
      <c r="G597" s="29">
        <v>4541</v>
      </c>
      <c r="H597" s="27"/>
      <c r="M597" s="80" t="b">
        <f t="shared" si="9"/>
        <v>1</v>
      </c>
    </row>
    <row r="598" spans="2:13" x14ac:dyDescent="0.15">
      <c r="B598" s="333" t="s">
        <v>11442</v>
      </c>
      <c r="C598" s="333" t="s">
        <v>710</v>
      </c>
      <c r="D598" s="333" t="s">
        <v>523</v>
      </c>
      <c r="E598" s="29">
        <v>1</v>
      </c>
      <c r="F598" s="29">
        <v>3</v>
      </c>
      <c r="G598" s="29">
        <v>13705</v>
      </c>
      <c r="H598" s="27"/>
      <c r="M598" s="80" t="b">
        <f t="shared" si="9"/>
        <v>1</v>
      </c>
    </row>
    <row r="599" spans="2:13" x14ac:dyDescent="0.15">
      <c r="B599" s="333" t="s">
        <v>10053</v>
      </c>
      <c r="C599" s="333" t="s">
        <v>710</v>
      </c>
      <c r="D599" s="333" t="s">
        <v>523</v>
      </c>
      <c r="E599" s="29">
        <v>1</v>
      </c>
      <c r="F599" s="29">
        <v>3</v>
      </c>
      <c r="G599" s="29">
        <v>10759</v>
      </c>
      <c r="H599" s="27"/>
      <c r="M599" s="80" t="b">
        <f t="shared" si="9"/>
        <v>1</v>
      </c>
    </row>
    <row r="600" spans="2:13" x14ac:dyDescent="0.15">
      <c r="B600" s="333" t="s">
        <v>702</v>
      </c>
      <c r="C600" s="333" t="s">
        <v>714</v>
      </c>
      <c r="D600" s="333" t="s">
        <v>521</v>
      </c>
      <c r="E600" s="29">
        <v>3</v>
      </c>
      <c r="F600" s="29">
        <v>2</v>
      </c>
      <c r="G600" s="29">
        <v>183</v>
      </c>
      <c r="H600" s="27"/>
      <c r="M600" s="80" t="b">
        <f t="shared" si="9"/>
        <v>1</v>
      </c>
    </row>
    <row r="601" spans="2:13" x14ac:dyDescent="0.15">
      <c r="B601" s="333" t="s">
        <v>703</v>
      </c>
      <c r="C601" s="333" t="s">
        <v>716</v>
      </c>
      <c r="D601" s="333" t="s">
        <v>523</v>
      </c>
      <c r="E601" s="29">
        <v>4</v>
      </c>
      <c r="F601" s="29">
        <v>3</v>
      </c>
      <c r="G601" s="29">
        <v>184</v>
      </c>
      <c r="H601" s="27"/>
      <c r="M601" s="80" t="b">
        <f t="shared" si="9"/>
        <v>1</v>
      </c>
    </row>
    <row r="602" spans="2:13" x14ac:dyDescent="0.15">
      <c r="B602" s="333" t="s">
        <v>10054</v>
      </c>
      <c r="C602" s="333" t="s">
        <v>710</v>
      </c>
      <c r="D602" s="333" t="s">
        <v>523</v>
      </c>
      <c r="E602" s="29">
        <v>1</v>
      </c>
      <c r="F602" s="29">
        <v>3</v>
      </c>
      <c r="G602" s="29">
        <v>10760</v>
      </c>
      <c r="H602" s="27"/>
      <c r="M602" s="80" t="b">
        <f t="shared" si="9"/>
        <v>1</v>
      </c>
    </row>
    <row r="603" spans="2:13" x14ac:dyDescent="0.15">
      <c r="B603" s="333" t="s">
        <v>12651</v>
      </c>
      <c r="C603" s="333" t="s">
        <v>518</v>
      </c>
      <c r="D603" s="333" t="s">
        <v>518</v>
      </c>
      <c r="E603" s="29">
        <v>0</v>
      </c>
      <c r="F603" s="29">
        <v>0</v>
      </c>
      <c r="G603" s="29">
        <v>14308</v>
      </c>
      <c r="H603" s="27"/>
      <c r="M603" s="80" t="b">
        <f t="shared" si="9"/>
        <v>1</v>
      </c>
    </row>
    <row r="604" spans="2:13" x14ac:dyDescent="0.15">
      <c r="B604" s="333" t="s">
        <v>12652</v>
      </c>
      <c r="C604" s="333" t="s">
        <v>714</v>
      </c>
      <c r="D604" s="333" t="s">
        <v>521</v>
      </c>
      <c r="E604" s="29">
        <v>3</v>
      </c>
      <c r="F604" s="29">
        <v>2</v>
      </c>
      <c r="G604" s="29">
        <v>14124</v>
      </c>
      <c r="H604" s="27"/>
      <c r="M604" s="80" t="b">
        <f t="shared" si="9"/>
        <v>1</v>
      </c>
    </row>
    <row r="605" spans="2:13" x14ac:dyDescent="0.15">
      <c r="B605" s="333" t="s">
        <v>6010</v>
      </c>
      <c r="C605" s="333" t="s">
        <v>710</v>
      </c>
      <c r="D605" s="333" t="s">
        <v>519</v>
      </c>
      <c r="E605" s="29">
        <v>1</v>
      </c>
      <c r="F605" s="29">
        <v>1</v>
      </c>
      <c r="G605" s="29">
        <v>6063</v>
      </c>
      <c r="H605" s="27"/>
      <c r="M605" s="80" t="b">
        <f t="shared" si="9"/>
        <v>1</v>
      </c>
    </row>
    <row r="606" spans="2:13" x14ac:dyDescent="0.15">
      <c r="B606" s="333" t="s">
        <v>11443</v>
      </c>
      <c r="C606" s="333" t="s">
        <v>710</v>
      </c>
      <c r="D606" s="333" t="s">
        <v>521</v>
      </c>
      <c r="E606" s="29">
        <v>1</v>
      </c>
      <c r="F606" s="29">
        <v>2</v>
      </c>
      <c r="G606" s="29">
        <v>12192</v>
      </c>
      <c r="H606" s="27"/>
      <c r="M606" s="80" t="b">
        <f t="shared" si="9"/>
        <v>1</v>
      </c>
    </row>
    <row r="607" spans="2:13" x14ac:dyDescent="0.15">
      <c r="B607" s="333" t="s">
        <v>6051</v>
      </c>
      <c r="C607" s="333" t="s">
        <v>716</v>
      </c>
      <c r="D607" s="333" t="s">
        <v>519</v>
      </c>
      <c r="E607" s="29">
        <v>4</v>
      </c>
      <c r="F607" s="29">
        <v>1</v>
      </c>
      <c r="G607" s="29">
        <v>6102</v>
      </c>
      <c r="H607" s="27"/>
      <c r="M607" s="80" t="b">
        <f t="shared" si="9"/>
        <v>1</v>
      </c>
    </row>
    <row r="608" spans="2:13" x14ac:dyDescent="0.15">
      <c r="B608" s="333" t="s">
        <v>704</v>
      </c>
      <c r="C608" s="333" t="s">
        <v>714</v>
      </c>
      <c r="D608" s="333" t="s">
        <v>523</v>
      </c>
      <c r="E608" s="29">
        <v>3</v>
      </c>
      <c r="F608" s="29">
        <v>3</v>
      </c>
      <c r="G608" s="29">
        <v>185</v>
      </c>
      <c r="H608" s="27"/>
      <c r="M608" s="80" t="b">
        <f t="shared" si="9"/>
        <v>1</v>
      </c>
    </row>
    <row r="609" spans="2:13" x14ac:dyDescent="0.15">
      <c r="B609" s="333" t="s">
        <v>13215</v>
      </c>
      <c r="C609" s="333" t="s">
        <v>710</v>
      </c>
      <c r="D609" s="333" t="s">
        <v>523</v>
      </c>
      <c r="E609" s="29">
        <v>1</v>
      </c>
      <c r="F609" s="29">
        <v>3</v>
      </c>
      <c r="G609" s="29">
        <v>15064</v>
      </c>
      <c r="H609" s="27"/>
      <c r="M609" s="80" t="b">
        <f t="shared" si="9"/>
        <v>1</v>
      </c>
    </row>
    <row r="610" spans="2:13" x14ac:dyDescent="0.15">
      <c r="B610" s="333" t="s">
        <v>11444</v>
      </c>
      <c r="C610" s="333" t="s">
        <v>710</v>
      </c>
      <c r="D610" s="333" t="s">
        <v>444</v>
      </c>
      <c r="E610" s="29">
        <v>1</v>
      </c>
      <c r="F610" s="29">
        <v>6</v>
      </c>
      <c r="G610" s="29">
        <v>13123</v>
      </c>
      <c r="H610" s="27"/>
      <c r="M610" s="80" t="b">
        <f t="shared" si="9"/>
        <v>1</v>
      </c>
    </row>
    <row r="611" spans="2:13" x14ac:dyDescent="0.15">
      <c r="B611" s="333" t="s">
        <v>9036</v>
      </c>
      <c r="C611" s="333" t="s">
        <v>518</v>
      </c>
      <c r="D611" s="333" t="s">
        <v>518</v>
      </c>
      <c r="E611" s="29">
        <v>0</v>
      </c>
      <c r="F611" s="29">
        <v>0</v>
      </c>
      <c r="G611" s="29">
        <v>9687</v>
      </c>
      <c r="H611" s="27"/>
      <c r="M611" s="80" t="b">
        <f t="shared" si="9"/>
        <v>1</v>
      </c>
    </row>
    <row r="612" spans="2:13" x14ac:dyDescent="0.15">
      <c r="B612" s="333" t="s">
        <v>6935</v>
      </c>
      <c r="C612" s="333" t="s">
        <v>710</v>
      </c>
      <c r="D612" s="333" t="s">
        <v>523</v>
      </c>
      <c r="E612" s="29">
        <v>1</v>
      </c>
      <c r="F612" s="29">
        <v>3</v>
      </c>
      <c r="G612" s="29">
        <v>7070</v>
      </c>
      <c r="H612" s="27"/>
      <c r="M612" s="80" t="b">
        <f t="shared" si="9"/>
        <v>1</v>
      </c>
    </row>
    <row r="613" spans="2:13" x14ac:dyDescent="0.15">
      <c r="B613" s="333" t="s">
        <v>7760</v>
      </c>
      <c r="C613" s="333" t="s">
        <v>714</v>
      </c>
      <c r="D613" s="333" t="s">
        <v>523</v>
      </c>
      <c r="E613" s="29">
        <v>3</v>
      </c>
      <c r="F613" s="29">
        <v>3</v>
      </c>
      <c r="G613" s="29">
        <v>7939</v>
      </c>
      <c r="H613" s="27"/>
      <c r="M613" s="80" t="b">
        <f t="shared" si="9"/>
        <v>1</v>
      </c>
    </row>
    <row r="614" spans="2:13" x14ac:dyDescent="0.15">
      <c r="B614" s="333" t="s">
        <v>13103</v>
      </c>
      <c r="C614" s="333" t="s">
        <v>710</v>
      </c>
      <c r="D614" s="333" t="s">
        <v>444</v>
      </c>
      <c r="E614" s="29">
        <v>1</v>
      </c>
      <c r="F614" s="29">
        <v>6</v>
      </c>
      <c r="G614" s="29">
        <v>14501</v>
      </c>
      <c r="H614" s="27"/>
      <c r="M614" s="80" t="b">
        <f t="shared" si="9"/>
        <v>1</v>
      </c>
    </row>
    <row r="615" spans="2:13" x14ac:dyDescent="0.15">
      <c r="B615" s="333" t="s">
        <v>6073</v>
      </c>
      <c r="C615" s="333" t="s">
        <v>718</v>
      </c>
      <c r="D615" s="333" t="s">
        <v>521</v>
      </c>
      <c r="E615" s="29">
        <v>5</v>
      </c>
      <c r="F615" s="29">
        <v>2</v>
      </c>
      <c r="G615" s="29">
        <v>6019</v>
      </c>
      <c r="H615" s="27"/>
      <c r="M615" s="80" t="b">
        <f t="shared" si="9"/>
        <v>1</v>
      </c>
    </row>
    <row r="616" spans="2:13" x14ac:dyDescent="0.15">
      <c r="B616" s="333" t="s">
        <v>13104</v>
      </c>
      <c r="C616" s="333" t="s">
        <v>716</v>
      </c>
      <c r="D616" s="333" t="s">
        <v>519</v>
      </c>
      <c r="E616" s="29">
        <v>4</v>
      </c>
      <c r="F616" s="29">
        <v>1</v>
      </c>
      <c r="G616" s="29">
        <v>14540</v>
      </c>
      <c r="H616" s="27"/>
      <c r="M616" s="80" t="b">
        <f t="shared" si="9"/>
        <v>1</v>
      </c>
    </row>
    <row r="617" spans="2:13" x14ac:dyDescent="0.15">
      <c r="B617" s="333" t="s">
        <v>4442</v>
      </c>
      <c r="C617" s="333" t="s">
        <v>718</v>
      </c>
      <c r="D617" s="333" t="s">
        <v>523</v>
      </c>
      <c r="E617" s="29">
        <v>5</v>
      </c>
      <c r="F617" s="29">
        <v>3</v>
      </c>
      <c r="G617" s="29">
        <v>4149</v>
      </c>
      <c r="H617" s="27"/>
      <c r="M617" s="80" t="b">
        <f t="shared" si="9"/>
        <v>1</v>
      </c>
    </row>
    <row r="618" spans="2:13" x14ac:dyDescent="0.15">
      <c r="B618" s="333" t="s">
        <v>6230</v>
      </c>
      <c r="C618" s="333" t="s">
        <v>710</v>
      </c>
      <c r="D618" s="333" t="s">
        <v>523</v>
      </c>
      <c r="E618" s="29">
        <v>1</v>
      </c>
      <c r="F618" s="29">
        <v>3</v>
      </c>
      <c r="G618" s="29">
        <v>6283</v>
      </c>
      <c r="H618" s="27"/>
      <c r="M618" s="80" t="b">
        <f t="shared" si="9"/>
        <v>1</v>
      </c>
    </row>
    <row r="619" spans="2:13" x14ac:dyDescent="0.15">
      <c r="B619" s="333" t="s">
        <v>11201</v>
      </c>
      <c r="C619" s="333" t="s">
        <v>710</v>
      </c>
      <c r="D619" s="333" t="s">
        <v>523</v>
      </c>
      <c r="E619" s="29">
        <v>1</v>
      </c>
      <c r="F619" s="29">
        <v>3</v>
      </c>
      <c r="G619" s="29">
        <v>11472</v>
      </c>
      <c r="H619" s="27"/>
      <c r="M619" s="80" t="b">
        <f t="shared" si="9"/>
        <v>1</v>
      </c>
    </row>
    <row r="620" spans="2:13" x14ac:dyDescent="0.15">
      <c r="B620" s="333" t="s">
        <v>9037</v>
      </c>
      <c r="C620" s="333" t="s">
        <v>716</v>
      </c>
      <c r="D620" s="333" t="s">
        <v>521</v>
      </c>
      <c r="E620" s="29">
        <v>4</v>
      </c>
      <c r="F620" s="29">
        <v>2</v>
      </c>
      <c r="G620" s="29">
        <v>9256</v>
      </c>
      <c r="H620" s="27"/>
      <c r="M620" s="80" t="b">
        <f t="shared" si="9"/>
        <v>1</v>
      </c>
    </row>
    <row r="621" spans="2:13" x14ac:dyDescent="0.15">
      <c r="B621" s="333" t="s">
        <v>705</v>
      </c>
      <c r="C621" s="333" t="s">
        <v>714</v>
      </c>
      <c r="D621" s="333" t="s">
        <v>525</v>
      </c>
      <c r="E621" s="29">
        <v>3</v>
      </c>
      <c r="F621" s="29">
        <v>4</v>
      </c>
      <c r="G621" s="29">
        <v>186</v>
      </c>
      <c r="H621" s="27"/>
      <c r="M621" s="80" t="b">
        <f t="shared" si="9"/>
        <v>1</v>
      </c>
    </row>
    <row r="622" spans="2:13" x14ac:dyDescent="0.15">
      <c r="B622" s="333" t="s">
        <v>706</v>
      </c>
      <c r="C622" s="333" t="s">
        <v>716</v>
      </c>
      <c r="D622" s="333" t="s">
        <v>519</v>
      </c>
      <c r="E622" s="29">
        <v>4</v>
      </c>
      <c r="F622" s="29">
        <v>1</v>
      </c>
      <c r="G622" s="29">
        <v>187</v>
      </c>
      <c r="H622" s="27"/>
      <c r="M622" s="80" t="b">
        <f t="shared" si="9"/>
        <v>1</v>
      </c>
    </row>
    <row r="623" spans="2:13" x14ac:dyDescent="0.15">
      <c r="B623" s="333" t="s">
        <v>812</v>
      </c>
      <c r="C623" s="333" t="s">
        <v>714</v>
      </c>
      <c r="D623" s="333" t="s">
        <v>521</v>
      </c>
      <c r="E623" s="29">
        <v>3</v>
      </c>
      <c r="F623" s="29">
        <v>2</v>
      </c>
      <c r="G623" s="29">
        <v>188</v>
      </c>
      <c r="H623" s="27"/>
      <c r="M623" s="80" t="b">
        <f t="shared" si="9"/>
        <v>1</v>
      </c>
    </row>
    <row r="624" spans="2:13" x14ac:dyDescent="0.15">
      <c r="B624" s="333" t="s">
        <v>14534</v>
      </c>
      <c r="C624" s="333" t="s">
        <v>518</v>
      </c>
      <c r="D624" s="333" t="s">
        <v>444</v>
      </c>
      <c r="E624" s="29">
        <v>0</v>
      </c>
      <c r="F624" s="29">
        <v>6</v>
      </c>
      <c r="G624" s="29">
        <v>16464</v>
      </c>
      <c r="H624" s="27"/>
      <c r="M624" s="80" t="b">
        <f t="shared" si="9"/>
        <v>1</v>
      </c>
    </row>
    <row r="625" spans="2:13" x14ac:dyDescent="0.15">
      <c r="B625" s="333" t="s">
        <v>8784</v>
      </c>
      <c r="C625" s="333" t="s">
        <v>710</v>
      </c>
      <c r="D625" s="333" t="s">
        <v>519</v>
      </c>
      <c r="E625" s="29">
        <v>1</v>
      </c>
      <c r="F625" s="29">
        <v>1</v>
      </c>
      <c r="G625" s="29">
        <v>9134</v>
      </c>
      <c r="H625" s="27"/>
      <c r="M625" s="80" t="b">
        <f t="shared" si="9"/>
        <v>1</v>
      </c>
    </row>
    <row r="626" spans="2:13" x14ac:dyDescent="0.15">
      <c r="B626" s="333" t="s">
        <v>171</v>
      </c>
      <c r="C626" s="333" t="s">
        <v>716</v>
      </c>
      <c r="D626" s="333" t="s">
        <v>519</v>
      </c>
      <c r="E626" s="29">
        <v>4</v>
      </c>
      <c r="F626" s="29">
        <v>1</v>
      </c>
      <c r="G626" s="29">
        <v>8574</v>
      </c>
      <c r="H626" s="27"/>
      <c r="M626" s="80" t="b">
        <f t="shared" si="9"/>
        <v>1</v>
      </c>
    </row>
    <row r="627" spans="2:13" x14ac:dyDescent="0.15">
      <c r="B627" s="333" t="s">
        <v>14535</v>
      </c>
      <c r="C627" s="333" t="s">
        <v>710</v>
      </c>
      <c r="D627" s="333" t="s">
        <v>523</v>
      </c>
      <c r="E627" s="29">
        <v>1</v>
      </c>
      <c r="F627" s="29">
        <v>3</v>
      </c>
      <c r="G627" s="29">
        <v>17351</v>
      </c>
      <c r="H627" s="27"/>
      <c r="M627" s="80" t="b">
        <f t="shared" si="9"/>
        <v>1</v>
      </c>
    </row>
    <row r="628" spans="2:13" x14ac:dyDescent="0.15">
      <c r="B628" s="333" t="s">
        <v>813</v>
      </c>
      <c r="C628" s="333" t="s">
        <v>712</v>
      </c>
      <c r="D628" s="333" t="s">
        <v>519</v>
      </c>
      <c r="E628" s="29">
        <v>2</v>
      </c>
      <c r="F628" s="29">
        <v>1</v>
      </c>
      <c r="G628" s="29">
        <v>189</v>
      </c>
      <c r="H628" s="27"/>
      <c r="M628" s="80" t="b">
        <f t="shared" si="9"/>
        <v>1</v>
      </c>
    </row>
    <row r="629" spans="2:13" x14ac:dyDescent="0.15">
      <c r="B629" s="333" t="s">
        <v>9038</v>
      </c>
      <c r="C629" s="333" t="s">
        <v>710</v>
      </c>
      <c r="D629" s="333" t="s">
        <v>525</v>
      </c>
      <c r="E629" s="29">
        <v>1</v>
      </c>
      <c r="F629" s="29">
        <v>4</v>
      </c>
      <c r="G629" s="29">
        <v>9587</v>
      </c>
      <c r="H629" s="27"/>
      <c r="M629" s="80" t="b">
        <f t="shared" si="9"/>
        <v>1</v>
      </c>
    </row>
    <row r="630" spans="2:13" x14ac:dyDescent="0.15">
      <c r="B630" s="333" t="s">
        <v>4637</v>
      </c>
      <c r="C630" s="333" t="s">
        <v>712</v>
      </c>
      <c r="D630" s="333" t="s">
        <v>525</v>
      </c>
      <c r="E630" s="29">
        <v>2</v>
      </c>
      <c r="F630" s="29">
        <v>4</v>
      </c>
      <c r="G630" s="29">
        <v>4451</v>
      </c>
      <c r="H630" s="27"/>
      <c r="M630" s="80" t="b">
        <f t="shared" si="9"/>
        <v>1</v>
      </c>
    </row>
    <row r="631" spans="2:13" x14ac:dyDescent="0.15">
      <c r="B631" s="333" t="s">
        <v>6434</v>
      </c>
      <c r="C631" s="333" t="s">
        <v>712</v>
      </c>
      <c r="D631" s="333" t="s">
        <v>525</v>
      </c>
      <c r="E631" s="29">
        <v>2</v>
      </c>
      <c r="F631" s="29">
        <v>4</v>
      </c>
      <c r="G631" s="29">
        <v>6493</v>
      </c>
      <c r="H631" s="27"/>
      <c r="M631" s="80" t="b">
        <f t="shared" si="9"/>
        <v>1</v>
      </c>
    </row>
    <row r="632" spans="2:13" x14ac:dyDescent="0.15">
      <c r="B632" s="333" t="s">
        <v>5384</v>
      </c>
      <c r="C632" s="333" t="s">
        <v>712</v>
      </c>
      <c r="D632" s="333" t="s">
        <v>444</v>
      </c>
      <c r="E632" s="29">
        <v>2</v>
      </c>
      <c r="F632" s="29">
        <v>6</v>
      </c>
      <c r="G632" s="29">
        <v>5384</v>
      </c>
      <c r="H632" s="27"/>
      <c r="M632" s="80" t="b">
        <f t="shared" si="9"/>
        <v>1</v>
      </c>
    </row>
    <row r="633" spans="2:13" x14ac:dyDescent="0.15">
      <c r="B633" s="333" t="s">
        <v>6040</v>
      </c>
      <c r="C633" s="333" t="s">
        <v>710</v>
      </c>
      <c r="D633" s="333" t="s">
        <v>521</v>
      </c>
      <c r="E633" s="29">
        <v>1</v>
      </c>
      <c r="F633" s="29">
        <v>2</v>
      </c>
      <c r="G633" s="29">
        <v>6091</v>
      </c>
      <c r="H633" s="27"/>
      <c r="M633" s="80" t="b">
        <f t="shared" si="9"/>
        <v>1</v>
      </c>
    </row>
    <row r="634" spans="2:13" x14ac:dyDescent="0.15">
      <c r="B634" s="333" t="s">
        <v>11445</v>
      </c>
      <c r="C634" s="333" t="s">
        <v>710</v>
      </c>
      <c r="D634" s="333" t="s">
        <v>521</v>
      </c>
      <c r="E634" s="29">
        <v>1</v>
      </c>
      <c r="F634" s="29">
        <v>2</v>
      </c>
      <c r="G634" s="29">
        <v>13019</v>
      </c>
      <c r="H634" s="27"/>
      <c r="M634" s="80" t="b">
        <f t="shared" si="9"/>
        <v>1</v>
      </c>
    </row>
    <row r="635" spans="2:13" x14ac:dyDescent="0.15">
      <c r="B635" s="333" t="s">
        <v>902</v>
      </c>
      <c r="C635" s="333" t="s">
        <v>712</v>
      </c>
      <c r="D635" s="333" t="s">
        <v>525</v>
      </c>
      <c r="E635" s="29">
        <v>2</v>
      </c>
      <c r="F635" s="29">
        <v>4</v>
      </c>
      <c r="G635" s="29">
        <v>190</v>
      </c>
      <c r="H635" s="27"/>
      <c r="M635" s="80" t="b">
        <f t="shared" si="9"/>
        <v>1</v>
      </c>
    </row>
    <row r="636" spans="2:13" x14ac:dyDescent="0.15">
      <c r="B636" s="333" t="s">
        <v>9039</v>
      </c>
      <c r="C636" s="333" t="s">
        <v>710</v>
      </c>
      <c r="D636" s="333" t="s">
        <v>523</v>
      </c>
      <c r="E636" s="29">
        <v>1</v>
      </c>
      <c r="F636" s="29">
        <v>3</v>
      </c>
      <c r="G636" s="29">
        <v>9329</v>
      </c>
      <c r="H636" s="27"/>
      <c r="M636" s="80" t="b">
        <f t="shared" si="9"/>
        <v>1</v>
      </c>
    </row>
    <row r="637" spans="2:13" x14ac:dyDescent="0.15">
      <c r="B637" s="333" t="s">
        <v>11446</v>
      </c>
      <c r="C637" s="333" t="s">
        <v>710</v>
      </c>
      <c r="D637" s="333" t="s">
        <v>523</v>
      </c>
      <c r="E637" s="29">
        <v>1</v>
      </c>
      <c r="F637" s="29">
        <v>3</v>
      </c>
      <c r="G637" s="29">
        <v>12193</v>
      </c>
      <c r="H637" s="27"/>
      <c r="M637" s="80" t="b">
        <f t="shared" si="9"/>
        <v>1</v>
      </c>
    </row>
    <row r="638" spans="2:13" x14ac:dyDescent="0.15">
      <c r="B638" s="333" t="s">
        <v>903</v>
      </c>
      <c r="C638" s="333" t="s">
        <v>710</v>
      </c>
      <c r="D638" s="333" t="s">
        <v>523</v>
      </c>
      <c r="E638" s="29">
        <v>1</v>
      </c>
      <c r="F638" s="29">
        <v>3</v>
      </c>
      <c r="G638" s="29">
        <v>191</v>
      </c>
      <c r="H638" s="27"/>
      <c r="M638" s="80" t="b">
        <f t="shared" si="9"/>
        <v>1</v>
      </c>
    </row>
    <row r="639" spans="2:13" x14ac:dyDescent="0.15">
      <c r="B639" s="333" t="s">
        <v>904</v>
      </c>
      <c r="C639" s="333" t="s">
        <v>710</v>
      </c>
      <c r="D639" s="333" t="s">
        <v>523</v>
      </c>
      <c r="E639" s="29">
        <v>1</v>
      </c>
      <c r="F639" s="29">
        <v>3</v>
      </c>
      <c r="G639" s="29">
        <v>192</v>
      </c>
      <c r="H639" s="27"/>
      <c r="M639" s="80" t="b">
        <f t="shared" si="9"/>
        <v>1</v>
      </c>
    </row>
    <row r="640" spans="2:13" x14ac:dyDescent="0.15">
      <c r="B640" s="333" t="s">
        <v>6377</v>
      </c>
      <c r="C640" s="333" t="s">
        <v>710</v>
      </c>
      <c r="D640" s="333" t="s">
        <v>521</v>
      </c>
      <c r="E640" s="29">
        <v>1</v>
      </c>
      <c r="F640" s="29">
        <v>2</v>
      </c>
      <c r="G640" s="29">
        <v>6327</v>
      </c>
      <c r="H640" s="27"/>
      <c r="M640" s="80" t="b">
        <f t="shared" si="9"/>
        <v>1</v>
      </c>
    </row>
    <row r="641" spans="2:13" x14ac:dyDescent="0.15">
      <c r="B641" s="333" t="s">
        <v>905</v>
      </c>
      <c r="C641" s="333" t="s">
        <v>710</v>
      </c>
      <c r="D641" s="333" t="s">
        <v>519</v>
      </c>
      <c r="E641" s="29">
        <v>1</v>
      </c>
      <c r="F641" s="29">
        <v>1</v>
      </c>
      <c r="G641" s="29">
        <v>193</v>
      </c>
      <c r="H641" s="27"/>
      <c r="M641" s="80" t="b">
        <f t="shared" si="9"/>
        <v>1</v>
      </c>
    </row>
    <row r="642" spans="2:13" x14ac:dyDescent="0.15">
      <c r="B642" s="333" t="s">
        <v>906</v>
      </c>
      <c r="C642" s="333" t="s">
        <v>710</v>
      </c>
      <c r="D642" s="333" t="s">
        <v>525</v>
      </c>
      <c r="E642" s="29">
        <v>1</v>
      </c>
      <c r="F642" s="29">
        <v>4</v>
      </c>
      <c r="G642" s="29">
        <v>194</v>
      </c>
      <c r="H642" s="27"/>
      <c r="M642" s="80" t="b">
        <f t="shared" si="9"/>
        <v>1</v>
      </c>
    </row>
    <row r="643" spans="2:13" x14ac:dyDescent="0.15">
      <c r="B643" s="333" t="s">
        <v>12653</v>
      </c>
      <c r="C643" s="333" t="s">
        <v>710</v>
      </c>
      <c r="D643" s="333" t="s">
        <v>521</v>
      </c>
      <c r="E643" s="29">
        <v>1</v>
      </c>
      <c r="F643" s="29">
        <v>2</v>
      </c>
      <c r="G643" s="29">
        <v>14143</v>
      </c>
      <c r="H643" s="27"/>
      <c r="M643" s="80" t="b">
        <f t="shared" si="9"/>
        <v>1</v>
      </c>
    </row>
    <row r="644" spans="2:13" x14ac:dyDescent="0.15">
      <c r="B644" s="333" t="s">
        <v>11447</v>
      </c>
      <c r="C644" s="333" t="s">
        <v>710</v>
      </c>
      <c r="D644" s="333" t="s">
        <v>521</v>
      </c>
      <c r="E644" s="29">
        <v>1</v>
      </c>
      <c r="F644" s="29">
        <v>2</v>
      </c>
      <c r="G644" s="29">
        <v>12194</v>
      </c>
      <c r="H644" s="27"/>
      <c r="M644" s="80" t="b">
        <f t="shared" si="9"/>
        <v>1</v>
      </c>
    </row>
    <row r="645" spans="2:13" x14ac:dyDescent="0.15">
      <c r="B645" s="333" t="s">
        <v>11448</v>
      </c>
      <c r="C645" s="333" t="s">
        <v>710</v>
      </c>
      <c r="D645" s="333" t="s">
        <v>521</v>
      </c>
      <c r="E645" s="29">
        <v>1</v>
      </c>
      <c r="F645" s="29">
        <v>2</v>
      </c>
      <c r="G645" s="29">
        <v>12195</v>
      </c>
      <c r="H645" s="27"/>
      <c r="M645" s="80" t="b">
        <f t="shared" si="9"/>
        <v>1</v>
      </c>
    </row>
    <row r="646" spans="2:13" x14ac:dyDescent="0.15">
      <c r="B646" s="333" t="s">
        <v>8692</v>
      </c>
      <c r="C646" s="333" t="s">
        <v>710</v>
      </c>
      <c r="D646" s="333" t="s">
        <v>521</v>
      </c>
      <c r="E646" s="29">
        <v>1</v>
      </c>
      <c r="F646" s="29">
        <v>2</v>
      </c>
      <c r="G646" s="29">
        <v>9042</v>
      </c>
      <c r="H646" s="27"/>
      <c r="M646" s="80" t="b">
        <f t="shared" si="9"/>
        <v>1</v>
      </c>
    </row>
    <row r="647" spans="2:13" x14ac:dyDescent="0.15">
      <c r="B647" s="333" t="s">
        <v>14536</v>
      </c>
      <c r="C647" s="333" t="s">
        <v>710</v>
      </c>
      <c r="D647" s="333" t="s">
        <v>444</v>
      </c>
      <c r="E647" s="29">
        <v>1</v>
      </c>
      <c r="F647" s="29">
        <v>6</v>
      </c>
      <c r="G647" s="29">
        <v>16600</v>
      </c>
      <c r="H647" s="27"/>
      <c r="M647" s="80" t="b">
        <f t="shared" si="9"/>
        <v>1</v>
      </c>
    </row>
    <row r="648" spans="2:13" x14ac:dyDescent="0.15">
      <c r="B648" s="333" t="s">
        <v>5012</v>
      </c>
      <c r="C648" s="333" t="s">
        <v>518</v>
      </c>
      <c r="D648" s="333" t="s">
        <v>523</v>
      </c>
      <c r="E648" s="29">
        <v>0</v>
      </c>
      <c r="F648" s="29">
        <v>3</v>
      </c>
      <c r="G648" s="29">
        <v>4978</v>
      </c>
      <c r="H648" s="27"/>
      <c r="M648" s="80" t="b">
        <f t="shared" si="9"/>
        <v>1</v>
      </c>
    </row>
    <row r="649" spans="2:13" x14ac:dyDescent="0.15">
      <c r="B649" s="333" t="s">
        <v>6118</v>
      </c>
      <c r="C649" s="333" t="s">
        <v>710</v>
      </c>
      <c r="D649" s="333" t="s">
        <v>521</v>
      </c>
      <c r="E649" s="29">
        <v>1</v>
      </c>
      <c r="F649" s="29">
        <v>2</v>
      </c>
      <c r="G649" s="29">
        <v>6173</v>
      </c>
      <c r="H649" s="27"/>
      <c r="M649" s="80" t="b">
        <f t="shared" si="9"/>
        <v>1</v>
      </c>
    </row>
    <row r="650" spans="2:13" x14ac:dyDescent="0.15">
      <c r="B650" s="333" t="s">
        <v>8730</v>
      </c>
      <c r="C650" s="333" t="s">
        <v>710</v>
      </c>
      <c r="D650" s="333" t="s">
        <v>444</v>
      </c>
      <c r="E650" s="29">
        <v>1</v>
      </c>
      <c r="F650" s="29">
        <v>6</v>
      </c>
      <c r="G650" s="29">
        <v>9080</v>
      </c>
      <c r="H650" s="27"/>
      <c r="M650" s="80" t="b">
        <f t="shared" si="9"/>
        <v>1</v>
      </c>
    </row>
    <row r="651" spans="2:13" x14ac:dyDescent="0.15">
      <c r="B651" s="333" t="s">
        <v>7481</v>
      </c>
      <c r="C651" s="333" t="s">
        <v>710</v>
      </c>
      <c r="D651" s="333" t="s">
        <v>519</v>
      </c>
      <c r="E651" s="29">
        <v>1</v>
      </c>
      <c r="F651" s="29">
        <v>1</v>
      </c>
      <c r="G651" s="29">
        <v>7526</v>
      </c>
      <c r="H651" s="27"/>
      <c r="M651" s="80" t="b">
        <f t="shared" si="9"/>
        <v>1</v>
      </c>
    </row>
    <row r="652" spans="2:13" x14ac:dyDescent="0.15">
      <c r="B652" s="333" t="s">
        <v>7481</v>
      </c>
      <c r="C652" s="333" t="s">
        <v>710</v>
      </c>
      <c r="D652" s="333" t="s">
        <v>519</v>
      </c>
      <c r="E652" s="29">
        <v>1</v>
      </c>
      <c r="F652" s="29">
        <v>1</v>
      </c>
      <c r="G652" s="29">
        <v>7560</v>
      </c>
      <c r="H652" s="27"/>
      <c r="M652" s="80" t="b">
        <f t="shared" si="9"/>
        <v>1</v>
      </c>
    </row>
    <row r="653" spans="2:13" x14ac:dyDescent="0.15">
      <c r="B653" s="333" t="s">
        <v>7368</v>
      </c>
      <c r="C653" s="333" t="s">
        <v>710</v>
      </c>
      <c r="D653" s="333" t="s">
        <v>523</v>
      </c>
      <c r="E653" s="29">
        <v>1</v>
      </c>
      <c r="F653" s="29">
        <v>3</v>
      </c>
      <c r="G653" s="29">
        <v>7521</v>
      </c>
      <c r="H653" s="27"/>
      <c r="M653" s="80" t="b">
        <f t="shared" si="9"/>
        <v>1</v>
      </c>
    </row>
    <row r="654" spans="2:13" x14ac:dyDescent="0.15">
      <c r="B654" s="333" t="s">
        <v>11449</v>
      </c>
      <c r="C654" s="333" t="s">
        <v>714</v>
      </c>
      <c r="D654" s="333" t="s">
        <v>525</v>
      </c>
      <c r="E654" s="29">
        <v>3</v>
      </c>
      <c r="F654" s="29">
        <v>4</v>
      </c>
      <c r="G654" s="29">
        <v>13131</v>
      </c>
      <c r="H654" s="27"/>
      <c r="M654" s="80" t="b">
        <f t="shared" ref="M654:M717" si="10">AND(  NOT(ISERROR(FIND(UPPER($B$7),UPPER($B654),1))),  OR($D$7="",NOT(ISERROR(FIND(UPPER($D$7),UPPER($B654),1)))),    OR($D$8="",(ISERROR(FIND(UPPER($D$8),UPPER($B654),1))))           )</f>
        <v>1</v>
      </c>
    </row>
    <row r="655" spans="2:13" x14ac:dyDescent="0.15">
      <c r="B655" s="333" t="s">
        <v>6988</v>
      </c>
      <c r="C655" s="333" t="s">
        <v>716</v>
      </c>
      <c r="D655" s="333" t="s">
        <v>523</v>
      </c>
      <c r="E655" s="29">
        <v>4</v>
      </c>
      <c r="F655" s="29">
        <v>3</v>
      </c>
      <c r="G655" s="29">
        <v>7123</v>
      </c>
      <c r="H655" s="27"/>
      <c r="M655" s="80" t="b">
        <f t="shared" si="10"/>
        <v>1</v>
      </c>
    </row>
    <row r="656" spans="2:13" x14ac:dyDescent="0.15">
      <c r="B656" s="333" t="s">
        <v>14160</v>
      </c>
      <c r="C656" s="333" t="s">
        <v>710</v>
      </c>
      <c r="D656" s="333" t="s">
        <v>525</v>
      </c>
      <c r="E656" s="29">
        <v>1</v>
      </c>
      <c r="F656" s="29">
        <v>4</v>
      </c>
      <c r="G656" s="29">
        <v>15856</v>
      </c>
      <c r="H656" s="27"/>
      <c r="M656" s="80" t="b">
        <f t="shared" si="10"/>
        <v>1</v>
      </c>
    </row>
    <row r="657" spans="2:13" x14ac:dyDescent="0.15">
      <c r="B657" s="333" t="s">
        <v>907</v>
      </c>
      <c r="C657" s="333" t="s">
        <v>710</v>
      </c>
      <c r="D657" s="333" t="s">
        <v>519</v>
      </c>
      <c r="E657" s="29">
        <v>1</v>
      </c>
      <c r="F657" s="29">
        <v>1</v>
      </c>
      <c r="G657" s="29">
        <v>195</v>
      </c>
      <c r="H657" s="27"/>
      <c r="M657" s="80" t="b">
        <f t="shared" si="10"/>
        <v>1</v>
      </c>
    </row>
    <row r="658" spans="2:13" x14ac:dyDescent="0.15">
      <c r="B658" s="333" t="s">
        <v>908</v>
      </c>
      <c r="C658" s="333" t="s">
        <v>710</v>
      </c>
      <c r="D658" s="333" t="s">
        <v>519</v>
      </c>
      <c r="E658" s="29">
        <v>1</v>
      </c>
      <c r="F658" s="29">
        <v>1</v>
      </c>
      <c r="G658" s="29">
        <v>196</v>
      </c>
      <c r="H658" s="27"/>
      <c r="M658" s="80" t="b">
        <f t="shared" si="10"/>
        <v>1</v>
      </c>
    </row>
    <row r="659" spans="2:13" x14ac:dyDescent="0.15">
      <c r="B659" s="333" t="s">
        <v>909</v>
      </c>
      <c r="C659" s="333" t="s">
        <v>716</v>
      </c>
      <c r="D659" s="333" t="s">
        <v>519</v>
      </c>
      <c r="E659" s="29">
        <v>4</v>
      </c>
      <c r="F659" s="29">
        <v>1</v>
      </c>
      <c r="G659" s="29">
        <v>197</v>
      </c>
      <c r="H659" s="27"/>
      <c r="M659" s="80" t="b">
        <f t="shared" si="10"/>
        <v>1</v>
      </c>
    </row>
    <row r="660" spans="2:13" x14ac:dyDescent="0.15">
      <c r="B660" s="333" t="s">
        <v>9040</v>
      </c>
      <c r="C660" s="333" t="s">
        <v>518</v>
      </c>
      <c r="D660" s="333" t="s">
        <v>518</v>
      </c>
      <c r="E660" s="29">
        <v>0</v>
      </c>
      <c r="F660" s="29">
        <v>0</v>
      </c>
      <c r="G660" s="29">
        <v>9869</v>
      </c>
      <c r="H660" s="27"/>
      <c r="M660" s="80" t="b">
        <f t="shared" si="10"/>
        <v>1</v>
      </c>
    </row>
    <row r="661" spans="2:13" x14ac:dyDescent="0.15">
      <c r="B661" s="333" t="s">
        <v>11450</v>
      </c>
      <c r="C661" s="333" t="s">
        <v>710</v>
      </c>
      <c r="D661" s="333" t="s">
        <v>525</v>
      </c>
      <c r="E661" s="29">
        <v>1</v>
      </c>
      <c r="F661" s="29">
        <v>4</v>
      </c>
      <c r="G661" s="29">
        <v>12410</v>
      </c>
      <c r="H661" s="27"/>
      <c r="M661" s="80" t="b">
        <f t="shared" si="10"/>
        <v>1</v>
      </c>
    </row>
    <row r="662" spans="2:13" x14ac:dyDescent="0.15">
      <c r="B662" s="333" t="s">
        <v>9041</v>
      </c>
      <c r="C662" s="333" t="s">
        <v>714</v>
      </c>
      <c r="D662" s="333" t="s">
        <v>523</v>
      </c>
      <c r="E662" s="29">
        <v>3</v>
      </c>
      <c r="F662" s="29">
        <v>3</v>
      </c>
      <c r="G662" s="29">
        <v>9336</v>
      </c>
      <c r="H662" s="27"/>
      <c r="M662" s="80" t="b">
        <f t="shared" si="10"/>
        <v>1</v>
      </c>
    </row>
    <row r="663" spans="2:13" x14ac:dyDescent="0.15">
      <c r="B663" s="333" t="s">
        <v>6971</v>
      </c>
      <c r="C663" s="333" t="s">
        <v>710</v>
      </c>
      <c r="D663" s="333" t="s">
        <v>525</v>
      </c>
      <c r="E663" s="29">
        <v>1</v>
      </c>
      <c r="F663" s="29">
        <v>4</v>
      </c>
      <c r="G663" s="29">
        <v>7106</v>
      </c>
      <c r="H663" s="27"/>
      <c r="M663" s="80" t="b">
        <f t="shared" si="10"/>
        <v>1</v>
      </c>
    </row>
    <row r="664" spans="2:13" x14ac:dyDescent="0.15">
      <c r="B664" s="333" t="s">
        <v>10804</v>
      </c>
      <c r="C664" s="333" t="s">
        <v>710</v>
      </c>
      <c r="D664" s="333" t="s">
        <v>521</v>
      </c>
      <c r="E664" s="29">
        <v>1</v>
      </c>
      <c r="F664" s="29">
        <v>2</v>
      </c>
      <c r="G664" s="29">
        <v>198</v>
      </c>
      <c r="H664" s="27"/>
      <c r="M664" s="80" t="b">
        <f t="shared" si="10"/>
        <v>1</v>
      </c>
    </row>
    <row r="665" spans="2:13" x14ac:dyDescent="0.15">
      <c r="B665" s="333" t="s">
        <v>5085</v>
      </c>
      <c r="C665" s="333" t="s">
        <v>710</v>
      </c>
      <c r="D665" s="333" t="s">
        <v>518</v>
      </c>
      <c r="E665" s="29">
        <v>1</v>
      </c>
      <c r="F665" s="29">
        <v>0</v>
      </c>
      <c r="G665" s="29">
        <v>4964</v>
      </c>
      <c r="H665" s="27"/>
      <c r="M665" s="80" t="b">
        <f t="shared" si="10"/>
        <v>1</v>
      </c>
    </row>
    <row r="666" spans="2:13" x14ac:dyDescent="0.15">
      <c r="B666" s="333" t="s">
        <v>4185</v>
      </c>
      <c r="C666" s="333" t="s">
        <v>712</v>
      </c>
      <c r="D666" s="333" t="s">
        <v>523</v>
      </c>
      <c r="E666" s="29">
        <v>2</v>
      </c>
      <c r="F666" s="29">
        <v>3</v>
      </c>
      <c r="G666" s="29">
        <v>3831</v>
      </c>
      <c r="H666" s="27"/>
      <c r="M666" s="80" t="b">
        <f t="shared" si="10"/>
        <v>1</v>
      </c>
    </row>
    <row r="667" spans="2:13" x14ac:dyDescent="0.15">
      <c r="B667" s="333" t="s">
        <v>7607</v>
      </c>
      <c r="C667" s="333" t="s">
        <v>710</v>
      </c>
      <c r="D667" s="333" t="s">
        <v>519</v>
      </c>
      <c r="E667" s="29">
        <v>1</v>
      </c>
      <c r="F667" s="29">
        <v>1</v>
      </c>
      <c r="G667" s="29">
        <v>7770</v>
      </c>
      <c r="H667" s="27"/>
      <c r="M667" s="80" t="b">
        <f t="shared" si="10"/>
        <v>1</v>
      </c>
    </row>
    <row r="668" spans="2:13" x14ac:dyDescent="0.15">
      <c r="B668" s="333" t="s">
        <v>11451</v>
      </c>
      <c r="C668" s="333" t="s">
        <v>712</v>
      </c>
      <c r="D668" s="333" t="s">
        <v>519</v>
      </c>
      <c r="E668" s="29">
        <v>2</v>
      </c>
      <c r="F668" s="29">
        <v>1</v>
      </c>
      <c r="G668" s="29">
        <v>13263</v>
      </c>
      <c r="H668" s="27"/>
      <c r="M668" s="80" t="b">
        <f t="shared" si="10"/>
        <v>1</v>
      </c>
    </row>
    <row r="669" spans="2:13" x14ac:dyDescent="0.15">
      <c r="B669" s="333" t="s">
        <v>7606</v>
      </c>
      <c r="C669" s="333" t="s">
        <v>710</v>
      </c>
      <c r="D669" s="333" t="s">
        <v>521</v>
      </c>
      <c r="E669" s="29">
        <v>1</v>
      </c>
      <c r="F669" s="29">
        <v>2</v>
      </c>
      <c r="G669" s="29">
        <v>7769</v>
      </c>
      <c r="H669" s="27"/>
      <c r="M669" s="80" t="b">
        <f t="shared" si="10"/>
        <v>1</v>
      </c>
    </row>
    <row r="670" spans="2:13" x14ac:dyDescent="0.15">
      <c r="B670" s="333" t="s">
        <v>5163</v>
      </c>
      <c r="C670" s="333" t="s">
        <v>710</v>
      </c>
      <c r="D670" s="333" t="s">
        <v>523</v>
      </c>
      <c r="E670" s="29">
        <v>1</v>
      </c>
      <c r="F670" s="29">
        <v>3</v>
      </c>
      <c r="G670" s="29">
        <v>5139</v>
      </c>
      <c r="H670" s="27"/>
      <c r="M670" s="80" t="b">
        <f t="shared" si="10"/>
        <v>1</v>
      </c>
    </row>
    <row r="671" spans="2:13" x14ac:dyDescent="0.15">
      <c r="B671" s="333" t="s">
        <v>910</v>
      </c>
      <c r="C671" s="333" t="s">
        <v>718</v>
      </c>
      <c r="D671" s="333" t="s">
        <v>521</v>
      </c>
      <c r="E671" s="29">
        <v>5</v>
      </c>
      <c r="F671" s="29">
        <v>2</v>
      </c>
      <c r="G671" s="29">
        <v>199</v>
      </c>
      <c r="H671" s="27"/>
      <c r="M671" s="80" t="b">
        <f t="shared" si="10"/>
        <v>1</v>
      </c>
    </row>
    <row r="672" spans="2:13" x14ac:dyDescent="0.15">
      <c r="B672" s="333" t="s">
        <v>13216</v>
      </c>
      <c r="C672" s="333" t="s">
        <v>714</v>
      </c>
      <c r="D672" s="333" t="s">
        <v>521</v>
      </c>
      <c r="E672" s="29">
        <v>3</v>
      </c>
      <c r="F672" s="29">
        <v>2</v>
      </c>
      <c r="G672" s="29">
        <v>14809</v>
      </c>
      <c r="H672" s="27"/>
      <c r="M672" s="80" t="b">
        <f t="shared" si="10"/>
        <v>1</v>
      </c>
    </row>
    <row r="673" spans="2:13" x14ac:dyDescent="0.15">
      <c r="B673" s="333" t="s">
        <v>10805</v>
      </c>
      <c r="C673" s="333" t="s">
        <v>712</v>
      </c>
      <c r="D673" s="333" t="s">
        <v>444</v>
      </c>
      <c r="E673" s="29">
        <v>2</v>
      </c>
      <c r="F673" s="29">
        <v>6</v>
      </c>
      <c r="G673" s="29">
        <v>4543</v>
      </c>
      <c r="H673" s="27"/>
      <c r="M673" s="80" t="b">
        <f t="shared" si="10"/>
        <v>1</v>
      </c>
    </row>
    <row r="674" spans="2:13" x14ac:dyDescent="0.15">
      <c r="B674" s="333" t="s">
        <v>911</v>
      </c>
      <c r="C674" s="333" t="s">
        <v>718</v>
      </c>
      <c r="D674" s="333" t="s">
        <v>521</v>
      </c>
      <c r="E674" s="29">
        <v>5</v>
      </c>
      <c r="F674" s="29">
        <v>2</v>
      </c>
      <c r="G674" s="29">
        <v>200</v>
      </c>
      <c r="H674" s="27"/>
      <c r="M674" s="80" t="b">
        <f t="shared" si="10"/>
        <v>1</v>
      </c>
    </row>
    <row r="675" spans="2:13" x14ac:dyDescent="0.15">
      <c r="B675" s="333" t="s">
        <v>12654</v>
      </c>
      <c r="C675" s="333" t="s">
        <v>712</v>
      </c>
      <c r="D675" s="333" t="s">
        <v>519</v>
      </c>
      <c r="E675" s="29">
        <v>2</v>
      </c>
      <c r="F675" s="29">
        <v>1</v>
      </c>
      <c r="G675" s="29">
        <v>14252</v>
      </c>
      <c r="H675" s="27"/>
      <c r="M675" s="80" t="b">
        <f t="shared" si="10"/>
        <v>1</v>
      </c>
    </row>
    <row r="676" spans="2:13" x14ac:dyDescent="0.15">
      <c r="B676" s="333" t="s">
        <v>13217</v>
      </c>
      <c r="C676" s="333" t="s">
        <v>712</v>
      </c>
      <c r="D676" s="333" t="s">
        <v>519</v>
      </c>
      <c r="E676" s="29">
        <v>2</v>
      </c>
      <c r="F676" s="29">
        <v>1</v>
      </c>
      <c r="G676" s="29">
        <v>15662</v>
      </c>
      <c r="H676" s="27"/>
      <c r="M676" s="80" t="b">
        <f t="shared" si="10"/>
        <v>1</v>
      </c>
    </row>
    <row r="677" spans="2:13" x14ac:dyDescent="0.15">
      <c r="B677" s="333" t="s">
        <v>13218</v>
      </c>
      <c r="C677" s="333" t="s">
        <v>710</v>
      </c>
      <c r="D677" s="333" t="s">
        <v>519</v>
      </c>
      <c r="E677" s="29">
        <v>1</v>
      </c>
      <c r="F677" s="29">
        <v>1</v>
      </c>
      <c r="G677" s="29">
        <v>15502</v>
      </c>
      <c r="H677" s="27"/>
      <c r="M677" s="80" t="b">
        <f t="shared" si="10"/>
        <v>1</v>
      </c>
    </row>
    <row r="678" spans="2:13" x14ac:dyDescent="0.15">
      <c r="B678" s="333" t="s">
        <v>5565</v>
      </c>
      <c r="C678" s="333" t="s">
        <v>716</v>
      </c>
      <c r="D678" s="333" t="s">
        <v>519</v>
      </c>
      <c r="E678" s="29">
        <v>4</v>
      </c>
      <c r="F678" s="29">
        <v>1</v>
      </c>
      <c r="G678" s="29">
        <v>5580</v>
      </c>
      <c r="H678" s="27"/>
      <c r="M678" s="80" t="b">
        <f t="shared" si="10"/>
        <v>1</v>
      </c>
    </row>
    <row r="679" spans="2:13" x14ac:dyDescent="0.15">
      <c r="B679" s="333" t="s">
        <v>5853</v>
      </c>
      <c r="C679" s="333" t="s">
        <v>716</v>
      </c>
      <c r="D679" s="333" t="s">
        <v>521</v>
      </c>
      <c r="E679" s="29">
        <v>4</v>
      </c>
      <c r="F679" s="29">
        <v>2</v>
      </c>
      <c r="G679" s="29">
        <v>5874</v>
      </c>
      <c r="H679" s="27"/>
      <c r="M679" s="80" t="b">
        <f t="shared" si="10"/>
        <v>1</v>
      </c>
    </row>
    <row r="680" spans="2:13" x14ac:dyDescent="0.15">
      <c r="B680" s="333" t="s">
        <v>912</v>
      </c>
      <c r="C680" s="333" t="s">
        <v>718</v>
      </c>
      <c r="D680" s="333" t="s">
        <v>523</v>
      </c>
      <c r="E680" s="29">
        <v>5</v>
      </c>
      <c r="F680" s="29">
        <v>3</v>
      </c>
      <c r="G680" s="29">
        <v>201</v>
      </c>
      <c r="H680" s="27"/>
      <c r="M680" s="80" t="b">
        <f t="shared" si="10"/>
        <v>1</v>
      </c>
    </row>
    <row r="681" spans="2:13" x14ac:dyDescent="0.15">
      <c r="B681" s="333" t="s">
        <v>14537</v>
      </c>
      <c r="C681" s="333" t="s">
        <v>710</v>
      </c>
      <c r="D681" s="333" t="s">
        <v>523</v>
      </c>
      <c r="E681" s="29">
        <v>1</v>
      </c>
      <c r="F681" s="29">
        <v>3</v>
      </c>
      <c r="G681" s="29">
        <v>16305</v>
      </c>
      <c r="H681" s="27"/>
      <c r="M681" s="80" t="b">
        <f t="shared" si="10"/>
        <v>1</v>
      </c>
    </row>
    <row r="682" spans="2:13" x14ac:dyDescent="0.15">
      <c r="B682" s="333" t="s">
        <v>913</v>
      </c>
      <c r="C682" s="333" t="s">
        <v>710</v>
      </c>
      <c r="D682" s="333" t="s">
        <v>519</v>
      </c>
      <c r="E682" s="29">
        <v>1</v>
      </c>
      <c r="F682" s="29">
        <v>1</v>
      </c>
      <c r="G682" s="29">
        <v>202</v>
      </c>
      <c r="H682" s="27"/>
      <c r="M682" s="80" t="b">
        <f t="shared" si="10"/>
        <v>1</v>
      </c>
    </row>
    <row r="683" spans="2:13" x14ac:dyDescent="0.15">
      <c r="B683" s="333" t="s">
        <v>4899</v>
      </c>
      <c r="C683" s="333" t="s">
        <v>518</v>
      </c>
      <c r="D683" s="333" t="s">
        <v>521</v>
      </c>
      <c r="E683" s="29">
        <v>0</v>
      </c>
      <c r="F683" s="29">
        <v>2</v>
      </c>
      <c r="G683" s="29">
        <v>4858</v>
      </c>
      <c r="H683" s="27"/>
      <c r="M683" s="80" t="b">
        <f t="shared" si="10"/>
        <v>1</v>
      </c>
    </row>
    <row r="684" spans="2:13" x14ac:dyDescent="0.15">
      <c r="B684" s="333" t="s">
        <v>727</v>
      </c>
      <c r="C684" s="333" t="s">
        <v>710</v>
      </c>
      <c r="D684" s="333" t="s">
        <v>521</v>
      </c>
      <c r="E684" s="29">
        <v>1</v>
      </c>
      <c r="F684" s="29">
        <v>2</v>
      </c>
      <c r="G684" s="29">
        <v>203</v>
      </c>
      <c r="H684" s="27"/>
      <c r="M684" s="80" t="b">
        <f t="shared" si="10"/>
        <v>1</v>
      </c>
    </row>
    <row r="685" spans="2:13" x14ac:dyDescent="0.15">
      <c r="B685" s="333" t="s">
        <v>14538</v>
      </c>
      <c r="C685" s="333" t="s">
        <v>718</v>
      </c>
      <c r="D685" s="333" t="s">
        <v>525</v>
      </c>
      <c r="E685" s="29">
        <v>5</v>
      </c>
      <c r="F685" s="29">
        <v>4</v>
      </c>
      <c r="G685" s="29">
        <v>17082</v>
      </c>
      <c r="H685" s="27"/>
      <c r="M685" s="80" t="b">
        <f t="shared" si="10"/>
        <v>1</v>
      </c>
    </row>
    <row r="686" spans="2:13" x14ac:dyDescent="0.15">
      <c r="B686" s="333" t="s">
        <v>6236</v>
      </c>
      <c r="C686" s="333" t="s">
        <v>716</v>
      </c>
      <c r="D686" s="333" t="s">
        <v>521</v>
      </c>
      <c r="E686" s="29">
        <v>4</v>
      </c>
      <c r="F686" s="29">
        <v>2</v>
      </c>
      <c r="G686" s="29">
        <v>6289</v>
      </c>
      <c r="H686" s="27"/>
      <c r="M686" s="80" t="b">
        <f t="shared" si="10"/>
        <v>1</v>
      </c>
    </row>
    <row r="687" spans="2:13" x14ac:dyDescent="0.15">
      <c r="B687" s="333" t="s">
        <v>4550</v>
      </c>
      <c r="C687" s="333" t="s">
        <v>710</v>
      </c>
      <c r="D687" s="333" t="s">
        <v>521</v>
      </c>
      <c r="E687" s="29">
        <v>1</v>
      </c>
      <c r="F687" s="29">
        <v>2</v>
      </c>
      <c r="G687" s="29">
        <v>4370</v>
      </c>
      <c r="H687" s="27"/>
      <c r="M687" s="80" t="b">
        <f t="shared" si="10"/>
        <v>1</v>
      </c>
    </row>
    <row r="688" spans="2:13" x14ac:dyDescent="0.15">
      <c r="B688" s="333" t="s">
        <v>13219</v>
      </c>
      <c r="C688" s="333" t="s">
        <v>716</v>
      </c>
      <c r="D688" s="333" t="s">
        <v>521</v>
      </c>
      <c r="E688" s="29">
        <v>4</v>
      </c>
      <c r="F688" s="29">
        <v>2</v>
      </c>
      <c r="G688" s="29">
        <v>15268</v>
      </c>
      <c r="H688" s="27"/>
      <c r="M688" s="80" t="b">
        <f t="shared" si="10"/>
        <v>1</v>
      </c>
    </row>
    <row r="689" spans="2:13" x14ac:dyDescent="0.15">
      <c r="B689" s="333" t="s">
        <v>10055</v>
      </c>
      <c r="C689" s="333" t="s">
        <v>714</v>
      </c>
      <c r="D689" s="333" t="s">
        <v>521</v>
      </c>
      <c r="E689" s="29">
        <v>3</v>
      </c>
      <c r="F689" s="29">
        <v>2</v>
      </c>
      <c r="G689" s="29">
        <v>10461</v>
      </c>
      <c r="H689" s="27"/>
      <c r="M689" s="80" t="b">
        <f t="shared" si="10"/>
        <v>1</v>
      </c>
    </row>
    <row r="690" spans="2:13" x14ac:dyDescent="0.15">
      <c r="B690" s="333" t="s">
        <v>11202</v>
      </c>
      <c r="C690" s="333" t="s">
        <v>714</v>
      </c>
      <c r="D690" s="333" t="s">
        <v>521</v>
      </c>
      <c r="E690" s="29">
        <v>3</v>
      </c>
      <c r="F690" s="29">
        <v>2</v>
      </c>
      <c r="G690" s="29">
        <v>11473</v>
      </c>
      <c r="H690" s="27"/>
      <c r="M690" s="80" t="b">
        <f t="shared" si="10"/>
        <v>1</v>
      </c>
    </row>
    <row r="691" spans="2:13" x14ac:dyDescent="0.15">
      <c r="B691" s="333" t="s">
        <v>9042</v>
      </c>
      <c r="C691" s="333" t="s">
        <v>712</v>
      </c>
      <c r="D691" s="333" t="s">
        <v>521</v>
      </c>
      <c r="E691" s="29">
        <v>2</v>
      </c>
      <c r="F691" s="29">
        <v>2</v>
      </c>
      <c r="G691" s="29">
        <v>9915</v>
      </c>
      <c r="H691" s="27"/>
      <c r="M691" s="80" t="b">
        <f t="shared" si="10"/>
        <v>1</v>
      </c>
    </row>
    <row r="692" spans="2:13" x14ac:dyDescent="0.15">
      <c r="B692" s="333" t="s">
        <v>3919</v>
      </c>
      <c r="C692" s="333" t="s">
        <v>712</v>
      </c>
      <c r="D692" s="333" t="s">
        <v>521</v>
      </c>
      <c r="E692" s="29">
        <v>2</v>
      </c>
      <c r="F692" s="29">
        <v>2</v>
      </c>
      <c r="G692" s="29">
        <v>3684</v>
      </c>
      <c r="H692" s="27"/>
      <c r="M692" s="80" t="b">
        <f t="shared" si="10"/>
        <v>1</v>
      </c>
    </row>
    <row r="693" spans="2:13" x14ac:dyDescent="0.15">
      <c r="B693" s="333" t="s">
        <v>728</v>
      </c>
      <c r="C693" s="333" t="s">
        <v>718</v>
      </c>
      <c r="D693" s="333" t="s">
        <v>521</v>
      </c>
      <c r="E693" s="29">
        <v>5</v>
      </c>
      <c r="F693" s="29">
        <v>2</v>
      </c>
      <c r="G693" s="29">
        <v>204</v>
      </c>
      <c r="H693" s="27"/>
      <c r="M693" s="80" t="b">
        <f t="shared" si="10"/>
        <v>1</v>
      </c>
    </row>
    <row r="694" spans="2:13" x14ac:dyDescent="0.15">
      <c r="B694" s="333" t="s">
        <v>7060</v>
      </c>
      <c r="C694" s="333" t="s">
        <v>710</v>
      </c>
      <c r="D694" s="333" t="s">
        <v>523</v>
      </c>
      <c r="E694" s="29">
        <v>1</v>
      </c>
      <c r="F694" s="29">
        <v>3</v>
      </c>
      <c r="G694" s="29">
        <v>7201</v>
      </c>
      <c r="H694" s="27"/>
      <c r="M694" s="80" t="b">
        <f t="shared" si="10"/>
        <v>1</v>
      </c>
    </row>
    <row r="695" spans="2:13" x14ac:dyDescent="0.15">
      <c r="B695" s="333" t="s">
        <v>5872</v>
      </c>
      <c r="C695" s="333" t="s">
        <v>712</v>
      </c>
      <c r="D695" s="333" t="s">
        <v>523</v>
      </c>
      <c r="E695" s="29">
        <v>2</v>
      </c>
      <c r="F695" s="29">
        <v>3</v>
      </c>
      <c r="G695" s="29">
        <v>5796</v>
      </c>
      <c r="H695" s="27"/>
      <c r="M695" s="80" t="b">
        <f t="shared" si="10"/>
        <v>1</v>
      </c>
    </row>
    <row r="696" spans="2:13" x14ac:dyDescent="0.15">
      <c r="B696" s="333" t="s">
        <v>5132</v>
      </c>
      <c r="C696" s="333" t="s">
        <v>712</v>
      </c>
      <c r="D696" s="333" t="s">
        <v>521</v>
      </c>
      <c r="E696" s="29">
        <v>2</v>
      </c>
      <c r="F696" s="29">
        <v>2</v>
      </c>
      <c r="G696" s="29">
        <v>5005</v>
      </c>
      <c r="H696" s="27"/>
      <c r="M696" s="80" t="b">
        <f t="shared" si="10"/>
        <v>1</v>
      </c>
    </row>
    <row r="697" spans="2:13" x14ac:dyDescent="0.15">
      <c r="B697" s="333" t="s">
        <v>729</v>
      </c>
      <c r="C697" s="333" t="s">
        <v>710</v>
      </c>
      <c r="D697" s="333" t="s">
        <v>519</v>
      </c>
      <c r="E697" s="29">
        <v>1</v>
      </c>
      <c r="F697" s="29">
        <v>1</v>
      </c>
      <c r="G697" s="29">
        <v>205</v>
      </c>
      <c r="H697" s="27"/>
      <c r="M697" s="80" t="b">
        <f t="shared" si="10"/>
        <v>1</v>
      </c>
    </row>
    <row r="698" spans="2:13" x14ac:dyDescent="0.15">
      <c r="B698" s="333" t="s">
        <v>3650</v>
      </c>
      <c r="C698" s="333" t="s">
        <v>710</v>
      </c>
      <c r="D698" s="333" t="s">
        <v>519</v>
      </c>
      <c r="E698" s="29">
        <v>1</v>
      </c>
      <c r="F698" s="29">
        <v>1</v>
      </c>
      <c r="G698" s="29">
        <v>3311</v>
      </c>
      <c r="H698" s="27"/>
      <c r="M698" s="80" t="b">
        <f t="shared" si="10"/>
        <v>1</v>
      </c>
    </row>
    <row r="699" spans="2:13" x14ac:dyDescent="0.15">
      <c r="B699" s="333" t="s">
        <v>11203</v>
      </c>
      <c r="C699" s="333" t="s">
        <v>716</v>
      </c>
      <c r="D699" s="333" t="s">
        <v>521</v>
      </c>
      <c r="E699" s="29">
        <v>4</v>
      </c>
      <c r="F699" s="29">
        <v>2</v>
      </c>
      <c r="G699" s="29">
        <v>11562</v>
      </c>
      <c r="H699" s="27"/>
      <c r="M699" s="80" t="b">
        <f t="shared" si="10"/>
        <v>1</v>
      </c>
    </row>
    <row r="700" spans="2:13" x14ac:dyDescent="0.15">
      <c r="B700" s="333" t="s">
        <v>730</v>
      </c>
      <c r="C700" s="333" t="s">
        <v>718</v>
      </c>
      <c r="D700" s="333" t="s">
        <v>525</v>
      </c>
      <c r="E700" s="29">
        <v>5</v>
      </c>
      <c r="F700" s="29">
        <v>4</v>
      </c>
      <c r="G700" s="29">
        <v>206</v>
      </c>
      <c r="H700" s="27"/>
      <c r="M700" s="80" t="b">
        <f t="shared" si="10"/>
        <v>1</v>
      </c>
    </row>
    <row r="701" spans="2:13" x14ac:dyDescent="0.15">
      <c r="B701" s="333" t="s">
        <v>5160</v>
      </c>
      <c r="C701" s="333" t="s">
        <v>712</v>
      </c>
      <c r="D701" s="333" t="s">
        <v>521</v>
      </c>
      <c r="E701" s="29">
        <v>2</v>
      </c>
      <c r="F701" s="29">
        <v>2</v>
      </c>
      <c r="G701" s="29">
        <v>5136</v>
      </c>
      <c r="H701" s="27"/>
      <c r="M701" s="80" t="b">
        <f t="shared" si="10"/>
        <v>1</v>
      </c>
    </row>
    <row r="702" spans="2:13" x14ac:dyDescent="0.15">
      <c r="B702" s="333" t="s">
        <v>9043</v>
      </c>
      <c r="C702" s="333" t="s">
        <v>716</v>
      </c>
      <c r="D702" s="333" t="s">
        <v>521</v>
      </c>
      <c r="E702" s="29">
        <v>4</v>
      </c>
      <c r="F702" s="29">
        <v>2</v>
      </c>
      <c r="G702" s="29">
        <v>9588</v>
      </c>
      <c r="H702" s="27"/>
      <c r="M702" s="80" t="b">
        <f t="shared" si="10"/>
        <v>1</v>
      </c>
    </row>
    <row r="703" spans="2:13" x14ac:dyDescent="0.15">
      <c r="B703" s="333" t="s">
        <v>14539</v>
      </c>
      <c r="C703" s="333" t="s">
        <v>716</v>
      </c>
      <c r="D703" s="333" t="s">
        <v>521</v>
      </c>
      <c r="E703" s="29">
        <v>4</v>
      </c>
      <c r="F703" s="29">
        <v>2</v>
      </c>
      <c r="G703" s="29">
        <v>16400</v>
      </c>
      <c r="H703" s="27"/>
      <c r="M703" s="80" t="b">
        <f t="shared" si="10"/>
        <v>1</v>
      </c>
    </row>
    <row r="704" spans="2:13" x14ac:dyDescent="0.15">
      <c r="B704" s="333" t="s">
        <v>731</v>
      </c>
      <c r="C704" s="333" t="s">
        <v>718</v>
      </c>
      <c r="D704" s="333" t="s">
        <v>521</v>
      </c>
      <c r="E704" s="29">
        <v>5</v>
      </c>
      <c r="F704" s="29">
        <v>2</v>
      </c>
      <c r="G704" s="29">
        <v>207</v>
      </c>
      <c r="H704" s="27"/>
      <c r="M704" s="80" t="b">
        <f t="shared" si="10"/>
        <v>1</v>
      </c>
    </row>
    <row r="705" spans="2:13" x14ac:dyDescent="0.15">
      <c r="B705" s="333" t="s">
        <v>6958</v>
      </c>
      <c r="C705" s="333" t="s">
        <v>518</v>
      </c>
      <c r="D705" s="333" t="s">
        <v>521</v>
      </c>
      <c r="E705" s="29">
        <v>0</v>
      </c>
      <c r="F705" s="29">
        <v>2</v>
      </c>
      <c r="G705" s="29">
        <v>6973</v>
      </c>
      <c r="H705" s="27"/>
      <c r="M705" s="80" t="b">
        <f t="shared" si="10"/>
        <v>1</v>
      </c>
    </row>
    <row r="706" spans="2:13" x14ac:dyDescent="0.15">
      <c r="B706" s="333" t="s">
        <v>5188</v>
      </c>
      <c r="C706" s="333" t="s">
        <v>710</v>
      </c>
      <c r="D706" s="333" t="s">
        <v>519</v>
      </c>
      <c r="E706" s="29">
        <v>1</v>
      </c>
      <c r="F706" s="29">
        <v>1</v>
      </c>
      <c r="G706" s="29">
        <v>5054</v>
      </c>
      <c r="H706" s="27"/>
      <c r="M706" s="80" t="b">
        <f t="shared" si="10"/>
        <v>1</v>
      </c>
    </row>
    <row r="707" spans="2:13" x14ac:dyDescent="0.15">
      <c r="B707" s="333" t="s">
        <v>10056</v>
      </c>
      <c r="C707" s="333" t="s">
        <v>710</v>
      </c>
      <c r="D707" s="333" t="s">
        <v>525</v>
      </c>
      <c r="E707" s="29">
        <v>1</v>
      </c>
      <c r="F707" s="29">
        <v>4</v>
      </c>
      <c r="G707" s="29">
        <v>10593</v>
      </c>
      <c r="H707" s="27"/>
      <c r="M707" s="80" t="b">
        <f t="shared" si="10"/>
        <v>1</v>
      </c>
    </row>
    <row r="708" spans="2:13" x14ac:dyDescent="0.15">
      <c r="B708" s="333" t="s">
        <v>732</v>
      </c>
      <c r="C708" s="333" t="s">
        <v>710</v>
      </c>
      <c r="D708" s="333" t="s">
        <v>519</v>
      </c>
      <c r="E708" s="29">
        <v>1</v>
      </c>
      <c r="F708" s="29">
        <v>1</v>
      </c>
      <c r="G708" s="29">
        <v>208</v>
      </c>
      <c r="H708" s="27"/>
      <c r="M708" s="80" t="b">
        <f t="shared" si="10"/>
        <v>1</v>
      </c>
    </row>
    <row r="709" spans="2:13" x14ac:dyDescent="0.15">
      <c r="B709" s="333" t="s">
        <v>11452</v>
      </c>
      <c r="C709" s="333" t="s">
        <v>710</v>
      </c>
      <c r="D709" s="333" t="s">
        <v>519</v>
      </c>
      <c r="E709" s="29">
        <v>1</v>
      </c>
      <c r="F709" s="29">
        <v>1</v>
      </c>
      <c r="G709" s="29">
        <v>11671</v>
      </c>
      <c r="H709" s="27"/>
      <c r="M709" s="80" t="b">
        <f t="shared" si="10"/>
        <v>1</v>
      </c>
    </row>
    <row r="710" spans="2:13" x14ac:dyDescent="0.15">
      <c r="B710" s="333" t="s">
        <v>6435</v>
      </c>
      <c r="C710" s="333" t="s">
        <v>718</v>
      </c>
      <c r="D710" s="333" t="s">
        <v>523</v>
      </c>
      <c r="E710" s="29">
        <v>5</v>
      </c>
      <c r="F710" s="29">
        <v>3</v>
      </c>
      <c r="G710" s="29">
        <v>6494</v>
      </c>
      <c r="H710" s="27"/>
      <c r="M710" s="80" t="b">
        <f t="shared" si="10"/>
        <v>1</v>
      </c>
    </row>
    <row r="711" spans="2:13" x14ac:dyDescent="0.15">
      <c r="B711" s="333" t="s">
        <v>9044</v>
      </c>
      <c r="C711" s="333" t="s">
        <v>518</v>
      </c>
      <c r="D711" s="333" t="s">
        <v>518</v>
      </c>
      <c r="E711" s="29">
        <v>0</v>
      </c>
      <c r="F711" s="29">
        <v>0</v>
      </c>
      <c r="G711" s="29">
        <v>9688</v>
      </c>
      <c r="H711" s="27"/>
      <c r="M711" s="80" t="b">
        <f t="shared" si="10"/>
        <v>1</v>
      </c>
    </row>
    <row r="712" spans="2:13" x14ac:dyDescent="0.15">
      <c r="B712" s="333" t="s">
        <v>75</v>
      </c>
      <c r="C712" s="333" t="s">
        <v>710</v>
      </c>
      <c r="D712" s="333" t="s">
        <v>525</v>
      </c>
      <c r="E712" s="29">
        <v>1</v>
      </c>
      <c r="F712" s="29">
        <v>4</v>
      </c>
      <c r="G712" s="29">
        <v>8708</v>
      </c>
      <c r="H712" s="27"/>
      <c r="M712" s="80" t="b">
        <f t="shared" si="10"/>
        <v>1</v>
      </c>
    </row>
    <row r="713" spans="2:13" x14ac:dyDescent="0.15">
      <c r="B713" s="333" t="s">
        <v>13220</v>
      </c>
      <c r="C713" s="333" t="s">
        <v>712</v>
      </c>
      <c r="D713" s="333" t="s">
        <v>521</v>
      </c>
      <c r="E713" s="29">
        <v>2</v>
      </c>
      <c r="F713" s="29">
        <v>2</v>
      </c>
      <c r="G713" s="29">
        <v>15133</v>
      </c>
      <c r="H713" s="27"/>
      <c r="M713" s="80" t="b">
        <f t="shared" si="10"/>
        <v>1</v>
      </c>
    </row>
    <row r="714" spans="2:13" x14ac:dyDescent="0.15">
      <c r="B714" s="333" t="s">
        <v>11453</v>
      </c>
      <c r="C714" s="333" t="s">
        <v>718</v>
      </c>
      <c r="D714" s="333" t="s">
        <v>523</v>
      </c>
      <c r="E714" s="29">
        <v>5</v>
      </c>
      <c r="F714" s="29">
        <v>3</v>
      </c>
      <c r="G714" s="29">
        <v>12334</v>
      </c>
      <c r="H714" s="27"/>
      <c r="M714" s="80" t="b">
        <f t="shared" si="10"/>
        <v>1</v>
      </c>
    </row>
    <row r="715" spans="2:13" x14ac:dyDescent="0.15">
      <c r="B715" s="333" t="s">
        <v>11454</v>
      </c>
      <c r="C715" s="333" t="s">
        <v>716</v>
      </c>
      <c r="D715" s="333" t="s">
        <v>523</v>
      </c>
      <c r="E715" s="29">
        <v>4</v>
      </c>
      <c r="F715" s="29">
        <v>3</v>
      </c>
      <c r="G715" s="29">
        <v>12563</v>
      </c>
      <c r="H715" s="27"/>
      <c r="M715" s="80" t="b">
        <f t="shared" si="10"/>
        <v>1</v>
      </c>
    </row>
    <row r="716" spans="2:13" x14ac:dyDescent="0.15">
      <c r="B716" s="333" t="s">
        <v>14540</v>
      </c>
      <c r="C716" s="333" t="s">
        <v>718</v>
      </c>
      <c r="D716" s="333" t="s">
        <v>525</v>
      </c>
      <c r="E716" s="29">
        <v>5</v>
      </c>
      <c r="F716" s="29">
        <v>4</v>
      </c>
      <c r="G716" s="29">
        <v>16393</v>
      </c>
      <c r="H716" s="27"/>
      <c r="M716" s="80" t="b">
        <f t="shared" si="10"/>
        <v>1</v>
      </c>
    </row>
    <row r="717" spans="2:13" x14ac:dyDescent="0.15">
      <c r="B717" s="333" t="s">
        <v>8785</v>
      </c>
      <c r="C717" s="333" t="s">
        <v>710</v>
      </c>
      <c r="D717" s="333" t="s">
        <v>525</v>
      </c>
      <c r="E717" s="29">
        <v>1</v>
      </c>
      <c r="F717" s="29">
        <v>4</v>
      </c>
      <c r="G717" s="29">
        <v>9135</v>
      </c>
      <c r="H717" s="27"/>
      <c r="M717" s="80" t="b">
        <f t="shared" si="10"/>
        <v>1</v>
      </c>
    </row>
    <row r="718" spans="2:13" x14ac:dyDescent="0.15">
      <c r="B718" s="333" t="s">
        <v>733</v>
      </c>
      <c r="C718" s="333" t="s">
        <v>710</v>
      </c>
      <c r="D718" s="333" t="s">
        <v>519</v>
      </c>
      <c r="E718" s="29">
        <v>1</v>
      </c>
      <c r="F718" s="29">
        <v>1</v>
      </c>
      <c r="G718" s="29">
        <v>209</v>
      </c>
      <c r="H718" s="27"/>
      <c r="M718" s="80" t="b">
        <f t="shared" ref="M718:M781" si="11">AND(  NOT(ISERROR(FIND(UPPER($B$7),UPPER($B718),1))),  OR($D$7="",NOT(ISERROR(FIND(UPPER($D$7),UPPER($B718),1)))),    OR($D$8="",(ISERROR(FIND(UPPER($D$8),UPPER($B718),1))))           )</f>
        <v>1</v>
      </c>
    </row>
    <row r="719" spans="2:13" x14ac:dyDescent="0.15">
      <c r="B719" s="333" t="s">
        <v>5016</v>
      </c>
      <c r="C719" s="333" t="s">
        <v>710</v>
      </c>
      <c r="D719" s="333" t="s">
        <v>519</v>
      </c>
      <c r="E719" s="29">
        <v>1</v>
      </c>
      <c r="F719" s="29">
        <v>1</v>
      </c>
      <c r="G719" s="29">
        <v>4983</v>
      </c>
      <c r="H719" s="27"/>
      <c r="M719" s="80" t="b">
        <f t="shared" si="11"/>
        <v>1</v>
      </c>
    </row>
    <row r="720" spans="2:13" x14ac:dyDescent="0.15">
      <c r="B720" s="333" t="s">
        <v>4961</v>
      </c>
      <c r="C720" s="333" t="s">
        <v>710</v>
      </c>
      <c r="D720" s="333" t="s">
        <v>519</v>
      </c>
      <c r="E720" s="29">
        <v>1</v>
      </c>
      <c r="F720" s="29">
        <v>1</v>
      </c>
      <c r="G720" s="29">
        <v>4926</v>
      </c>
      <c r="H720" s="27"/>
      <c r="M720" s="80" t="b">
        <f t="shared" si="11"/>
        <v>1</v>
      </c>
    </row>
    <row r="721" spans="2:13" x14ac:dyDescent="0.15">
      <c r="B721" s="333" t="s">
        <v>734</v>
      </c>
      <c r="C721" s="333" t="s">
        <v>710</v>
      </c>
      <c r="D721" s="333" t="s">
        <v>525</v>
      </c>
      <c r="E721" s="29">
        <v>1</v>
      </c>
      <c r="F721" s="29">
        <v>4</v>
      </c>
      <c r="G721" s="29">
        <v>210</v>
      </c>
      <c r="H721" s="27"/>
      <c r="M721" s="80" t="b">
        <f t="shared" si="11"/>
        <v>1</v>
      </c>
    </row>
    <row r="722" spans="2:13" x14ac:dyDescent="0.15">
      <c r="B722" s="333" t="s">
        <v>13221</v>
      </c>
      <c r="C722" s="333" t="s">
        <v>710</v>
      </c>
      <c r="D722" s="333" t="s">
        <v>521</v>
      </c>
      <c r="E722" s="29">
        <v>1</v>
      </c>
      <c r="F722" s="29">
        <v>2</v>
      </c>
      <c r="G722" s="29">
        <v>15032</v>
      </c>
      <c r="H722" s="27"/>
      <c r="M722" s="80" t="b">
        <f t="shared" si="11"/>
        <v>1</v>
      </c>
    </row>
    <row r="723" spans="2:13" x14ac:dyDescent="0.15">
      <c r="B723" s="333" t="s">
        <v>9045</v>
      </c>
      <c r="C723" s="333" t="s">
        <v>518</v>
      </c>
      <c r="D723" s="333" t="s">
        <v>518</v>
      </c>
      <c r="E723" s="29">
        <v>0</v>
      </c>
      <c r="F723" s="29">
        <v>0</v>
      </c>
      <c r="G723" s="29">
        <v>9991</v>
      </c>
      <c r="H723" s="27"/>
      <c r="M723" s="80" t="b">
        <f t="shared" si="11"/>
        <v>1</v>
      </c>
    </row>
    <row r="724" spans="2:13" x14ac:dyDescent="0.15">
      <c r="B724" s="333" t="s">
        <v>4935</v>
      </c>
      <c r="C724" s="333" t="s">
        <v>518</v>
      </c>
      <c r="D724" s="333" t="s">
        <v>523</v>
      </c>
      <c r="E724" s="29">
        <v>0</v>
      </c>
      <c r="F724" s="29">
        <v>3</v>
      </c>
      <c r="G724" s="29">
        <v>4900</v>
      </c>
      <c r="H724" s="27"/>
      <c r="M724" s="80" t="b">
        <f t="shared" si="11"/>
        <v>1</v>
      </c>
    </row>
    <row r="725" spans="2:13" x14ac:dyDescent="0.15">
      <c r="B725" s="333" t="s">
        <v>14541</v>
      </c>
      <c r="C725" s="333" t="s">
        <v>716</v>
      </c>
      <c r="D725" s="333" t="s">
        <v>523</v>
      </c>
      <c r="E725" s="29">
        <v>4</v>
      </c>
      <c r="F725" s="29">
        <v>3</v>
      </c>
      <c r="G725" s="29">
        <v>17352</v>
      </c>
      <c r="H725" s="27"/>
      <c r="J725" s="37"/>
      <c r="M725" s="80" t="b">
        <f t="shared" si="11"/>
        <v>1</v>
      </c>
    </row>
    <row r="726" spans="2:13" x14ac:dyDescent="0.15">
      <c r="B726" s="333" t="s">
        <v>8731</v>
      </c>
      <c r="C726" s="333" t="s">
        <v>710</v>
      </c>
      <c r="D726" s="333" t="s">
        <v>444</v>
      </c>
      <c r="E726" s="29">
        <v>1</v>
      </c>
      <c r="F726" s="29">
        <v>6</v>
      </c>
      <c r="G726" s="29">
        <v>9081</v>
      </c>
      <c r="H726" s="27"/>
      <c r="M726" s="80" t="b">
        <f t="shared" si="11"/>
        <v>1</v>
      </c>
    </row>
    <row r="727" spans="2:13" x14ac:dyDescent="0.15">
      <c r="B727" s="333" t="s">
        <v>10057</v>
      </c>
      <c r="C727" s="333" t="s">
        <v>712</v>
      </c>
      <c r="D727" s="333" t="s">
        <v>519</v>
      </c>
      <c r="E727" s="29">
        <v>2</v>
      </c>
      <c r="F727" s="29">
        <v>1</v>
      </c>
      <c r="G727" s="29">
        <v>10595</v>
      </c>
      <c r="H727" s="27"/>
      <c r="M727" s="80" t="b">
        <f t="shared" si="11"/>
        <v>1</v>
      </c>
    </row>
    <row r="728" spans="2:13" x14ac:dyDescent="0.15">
      <c r="B728" s="333" t="s">
        <v>11455</v>
      </c>
      <c r="C728" s="333" t="s">
        <v>712</v>
      </c>
      <c r="D728" s="333" t="s">
        <v>525</v>
      </c>
      <c r="E728" s="29">
        <v>2</v>
      </c>
      <c r="F728" s="29">
        <v>4</v>
      </c>
      <c r="G728" s="29">
        <v>13092</v>
      </c>
      <c r="H728" s="27"/>
      <c r="M728" s="80" t="b">
        <f t="shared" si="11"/>
        <v>1</v>
      </c>
    </row>
    <row r="729" spans="2:13" x14ac:dyDescent="0.15">
      <c r="B729" s="333" t="s">
        <v>6768</v>
      </c>
      <c r="C729" s="333" t="s">
        <v>714</v>
      </c>
      <c r="D729" s="333" t="s">
        <v>519</v>
      </c>
      <c r="E729" s="29">
        <v>3</v>
      </c>
      <c r="F729" s="29">
        <v>1</v>
      </c>
      <c r="G729" s="29">
        <v>6892</v>
      </c>
      <c r="H729" s="27"/>
      <c r="M729" s="80" t="b">
        <f t="shared" si="11"/>
        <v>1</v>
      </c>
    </row>
    <row r="730" spans="2:13" x14ac:dyDescent="0.15">
      <c r="B730" s="333" t="s">
        <v>13222</v>
      </c>
      <c r="C730" s="333" t="s">
        <v>714</v>
      </c>
      <c r="D730" s="333" t="s">
        <v>521</v>
      </c>
      <c r="E730" s="29">
        <v>3</v>
      </c>
      <c r="F730" s="29">
        <v>2</v>
      </c>
      <c r="G730" s="29">
        <v>15589</v>
      </c>
      <c r="H730" s="27"/>
      <c r="M730" s="80" t="b">
        <f t="shared" si="11"/>
        <v>1</v>
      </c>
    </row>
    <row r="731" spans="2:13" x14ac:dyDescent="0.15">
      <c r="B731" s="333" t="s">
        <v>4862</v>
      </c>
      <c r="C731" s="333" t="s">
        <v>714</v>
      </c>
      <c r="D731" s="333" t="s">
        <v>519</v>
      </c>
      <c r="E731" s="29">
        <v>3</v>
      </c>
      <c r="F731" s="29">
        <v>1</v>
      </c>
      <c r="G731" s="29">
        <v>4825</v>
      </c>
      <c r="H731" s="27"/>
      <c r="M731" s="80" t="b">
        <f t="shared" si="11"/>
        <v>1</v>
      </c>
    </row>
    <row r="732" spans="2:13" x14ac:dyDescent="0.15">
      <c r="B732" s="333" t="s">
        <v>11456</v>
      </c>
      <c r="C732" s="333" t="s">
        <v>710</v>
      </c>
      <c r="D732" s="333" t="s">
        <v>519</v>
      </c>
      <c r="E732" s="29">
        <v>1</v>
      </c>
      <c r="F732" s="29">
        <v>1</v>
      </c>
      <c r="G732" s="29">
        <v>13096</v>
      </c>
      <c r="H732" s="27"/>
      <c r="M732" s="80" t="b">
        <f t="shared" si="11"/>
        <v>1</v>
      </c>
    </row>
    <row r="733" spans="2:13" x14ac:dyDescent="0.15">
      <c r="B733" s="333" t="s">
        <v>14542</v>
      </c>
      <c r="C733" s="333" t="s">
        <v>710</v>
      </c>
      <c r="D733" s="333" t="s">
        <v>523</v>
      </c>
      <c r="E733" s="29">
        <v>1</v>
      </c>
      <c r="F733" s="29">
        <v>3</v>
      </c>
      <c r="G733" s="29">
        <v>17353</v>
      </c>
      <c r="H733" s="27"/>
      <c r="M733" s="80" t="b">
        <f t="shared" si="11"/>
        <v>1</v>
      </c>
    </row>
    <row r="734" spans="2:13" x14ac:dyDescent="0.15">
      <c r="B734" s="333" t="s">
        <v>7917</v>
      </c>
      <c r="C734" s="333" t="s">
        <v>712</v>
      </c>
      <c r="D734" s="333" t="s">
        <v>521</v>
      </c>
      <c r="E734" s="29">
        <v>2</v>
      </c>
      <c r="F734" s="29">
        <v>2</v>
      </c>
      <c r="G734" s="29">
        <v>8118</v>
      </c>
      <c r="H734" s="27"/>
      <c r="M734" s="80" t="b">
        <f t="shared" si="11"/>
        <v>1</v>
      </c>
    </row>
    <row r="735" spans="2:13" x14ac:dyDescent="0.15">
      <c r="B735" s="333" t="s">
        <v>13223</v>
      </c>
      <c r="C735" s="333" t="s">
        <v>710</v>
      </c>
      <c r="D735" s="333" t="s">
        <v>519</v>
      </c>
      <c r="E735" s="29">
        <v>1</v>
      </c>
      <c r="F735" s="29">
        <v>1</v>
      </c>
      <c r="G735" s="29">
        <v>14991</v>
      </c>
      <c r="H735" s="27"/>
      <c r="M735" s="80" t="b">
        <f t="shared" si="11"/>
        <v>1</v>
      </c>
    </row>
    <row r="736" spans="2:13" x14ac:dyDescent="0.15">
      <c r="B736" s="333" t="s">
        <v>12655</v>
      </c>
      <c r="C736" s="333" t="s">
        <v>718</v>
      </c>
      <c r="D736" s="333" t="s">
        <v>523</v>
      </c>
      <c r="E736" s="29">
        <v>5</v>
      </c>
      <c r="F736" s="29">
        <v>3</v>
      </c>
      <c r="G736" s="29">
        <v>13844</v>
      </c>
      <c r="H736" s="27"/>
      <c r="M736" s="80" t="b">
        <f t="shared" si="11"/>
        <v>1</v>
      </c>
    </row>
    <row r="737" spans="2:13" x14ac:dyDescent="0.15">
      <c r="B737" s="333" t="s">
        <v>4244</v>
      </c>
      <c r="C737" s="333" t="s">
        <v>718</v>
      </c>
      <c r="D737" s="333" t="s">
        <v>521</v>
      </c>
      <c r="E737" s="29">
        <v>5</v>
      </c>
      <c r="F737" s="29">
        <v>2</v>
      </c>
      <c r="G737" s="29">
        <v>4032</v>
      </c>
      <c r="H737" s="27"/>
      <c r="M737" s="80" t="b">
        <f t="shared" si="11"/>
        <v>1</v>
      </c>
    </row>
    <row r="738" spans="2:13" x14ac:dyDescent="0.15">
      <c r="B738" s="333" t="s">
        <v>172</v>
      </c>
      <c r="C738" s="333" t="s">
        <v>718</v>
      </c>
      <c r="D738" s="333" t="s">
        <v>521</v>
      </c>
      <c r="E738" s="29">
        <v>5</v>
      </c>
      <c r="F738" s="29">
        <v>2</v>
      </c>
      <c r="G738" s="29">
        <v>8575</v>
      </c>
      <c r="H738" s="27"/>
      <c r="M738" s="80" t="b">
        <f t="shared" si="11"/>
        <v>1</v>
      </c>
    </row>
    <row r="739" spans="2:13" x14ac:dyDescent="0.15">
      <c r="B739" s="333" t="s">
        <v>4110</v>
      </c>
      <c r="C739" s="333" t="s">
        <v>714</v>
      </c>
      <c r="D739" s="333" t="s">
        <v>521</v>
      </c>
      <c r="E739" s="29">
        <v>3</v>
      </c>
      <c r="F739" s="29">
        <v>2</v>
      </c>
      <c r="G739" s="29">
        <v>3772</v>
      </c>
      <c r="H739" s="27"/>
      <c r="M739" s="80" t="b">
        <f t="shared" si="11"/>
        <v>1</v>
      </c>
    </row>
    <row r="740" spans="2:13" x14ac:dyDescent="0.15">
      <c r="B740" s="333" t="s">
        <v>6911</v>
      </c>
      <c r="C740" s="333" t="s">
        <v>714</v>
      </c>
      <c r="D740" s="333" t="s">
        <v>521</v>
      </c>
      <c r="E740" s="29">
        <v>3</v>
      </c>
      <c r="F740" s="29">
        <v>2</v>
      </c>
      <c r="G740" s="29">
        <v>7045</v>
      </c>
      <c r="H740" s="27"/>
      <c r="M740" s="80" t="b">
        <f t="shared" si="11"/>
        <v>1</v>
      </c>
    </row>
    <row r="741" spans="2:13" x14ac:dyDescent="0.15">
      <c r="B741" s="333" t="s">
        <v>11204</v>
      </c>
      <c r="C741" s="333" t="s">
        <v>712</v>
      </c>
      <c r="D741" s="333" t="s">
        <v>523</v>
      </c>
      <c r="E741" s="29">
        <v>2</v>
      </c>
      <c r="F741" s="29">
        <v>3</v>
      </c>
      <c r="G741" s="29">
        <v>11229</v>
      </c>
      <c r="H741" s="27"/>
      <c r="M741" s="80" t="b">
        <f t="shared" si="11"/>
        <v>1</v>
      </c>
    </row>
    <row r="742" spans="2:13" x14ac:dyDescent="0.15">
      <c r="B742" s="333" t="s">
        <v>10058</v>
      </c>
      <c r="C742" s="333" t="s">
        <v>714</v>
      </c>
      <c r="D742" s="333" t="s">
        <v>523</v>
      </c>
      <c r="E742" s="29">
        <v>3</v>
      </c>
      <c r="F742" s="29">
        <v>3</v>
      </c>
      <c r="G742" s="29">
        <v>10761</v>
      </c>
      <c r="H742" s="27"/>
      <c r="M742" s="80" t="b">
        <f t="shared" si="11"/>
        <v>1</v>
      </c>
    </row>
    <row r="743" spans="2:13" x14ac:dyDescent="0.15">
      <c r="B743" s="333" t="s">
        <v>14543</v>
      </c>
      <c r="C743" s="333" t="s">
        <v>712</v>
      </c>
      <c r="D743" s="333" t="s">
        <v>519</v>
      </c>
      <c r="E743" s="29">
        <v>2</v>
      </c>
      <c r="F743" s="29">
        <v>1</v>
      </c>
      <c r="G743" s="29">
        <v>17084</v>
      </c>
      <c r="H743" s="27"/>
      <c r="M743" s="80" t="b">
        <f t="shared" si="11"/>
        <v>1</v>
      </c>
    </row>
    <row r="744" spans="2:13" x14ac:dyDescent="0.15">
      <c r="B744" s="333" t="s">
        <v>10059</v>
      </c>
      <c r="C744" s="333" t="s">
        <v>710</v>
      </c>
      <c r="D744" s="333" t="s">
        <v>523</v>
      </c>
      <c r="E744" s="29">
        <v>1</v>
      </c>
      <c r="F744" s="29">
        <v>3</v>
      </c>
      <c r="G744" s="29">
        <v>10945</v>
      </c>
      <c r="H744" s="27"/>
      <c r="M744" s="80" t="b">
        <f t="shared" si="11"/>
        <v>1</v>
      </c>
    </row>
    <row r="745" spans="2:13" x14ac:dyDescent="0.15">
      <c r="B745" s="333" t="s">
        <v>735</v>
      </c>
      <c r="C745" s="333" t="s">
        <v>718</v>
      </c>
      <c r="D745" s="333" t="s">
        <v>523</v>
      </c>
      <c r="E745" s="29">
        <v>5</v>
      </c>
      <c r="F745" s="29">
        <v>3</v>
      </c>
      <c r="G745" s="29">
        <v>211</v>
      </c>
      <c r="H745" s="27"/>
      <c r="M745" s="80" t="b">
        <f t="shared" si="11"/>
        <v>1</v>
      </c>
    </row>
    <row r="746" spans="2:13" x14ac:dyDescent="0.15">
      <c r="B746" s="333" t="s">
        <v>4123</v>
      </c>
      <c r="C746" s="333" t="s">
        <v>712</v>
      </c>
      <c r="D746" s="333" t="s">
        <v>523</v>
      </c>
      <c r="E746" s="29">
        <v>2</v>
      </c>
      <c r="F746" s="29">
        <v>3</v>
      </c>
      <c r="G746" s="29">
        <v>3892</v>
      </c>
      <c r="H746" s="27"/>
      <c r="M746" s="80" t="b">
        <f t="shared" si="11"/>
        <v>1</v>
      </c>
    </row>
    <row r="747" spans="2:13" x14ac:dyDescent="0.15">
      <c r="B747" s="333" t="s">
        <v>9046</v>
      </c>
      <c r="C747" s="333" t="s">
        <v>518</v>
      </c>
      <c r="D747" s="333" t="s">
        <v>518</v>
      </c>
      <c r="E747" s="29">
        <v>0</v>
      </c>
      <c r="F747" s="29">
        <v>0</v>
      </c>
      <c r="G747" s="29">
        <v>9639</v>
      </c>
      <c r="H747" s="27"/>
      <c r="M747" s="80" t="b">
        <f t="shared" si="11"/>
        <v>1</v>
      </c>
    </row>
    <row r="748" spans="2:13" x14ac:dyDescent="0.15">
      <c r="B748" s="333" t="s">
        <v>736</v>
      </c>
      <c r="C748" s="333" t="s">
        <v>714</v>
      </c>
      <c r="D748" s="333" t="s">
        <v>521</v>
      </c>
      <c r="E748" s="29">
        <v>3</v>
      </c>
      <c r="F748" s="29">
        <v>2</v>
      </c>
      <c r="G748" s="29">
        <v>212</v>
      </c>
      <c r="H748" s="27"/>
      <c r="M748" s="80" t="b">
        <f t="shared" si="11"/>
        <v>1</v>
      </c>
    </row>
    <row r="749" spans="2:13" x14ac:dyDescent="0.15">
      <c r="B749" s="333" t="s">
        <v>9047</v>
      </c>
      <c r="C749" s="333" t="s">
        <v>714</v>
      </c>
      <c r="D749" s="333" t="s">
        <v>523</v>
      </c>
      <c r="E749" s="29">
        <v>3</v>
      </c>
      <c r="F749" s="29">
        <v>3</v>
      </c>
      <c r="G749" s="29">
        <v>9350</v>
      </c>
      <c r="H749" s="27"/>
      <c r="M749" s="80" t="b">
        <f t="shared" si="11"/>
        <v>1</v>
      </c>
    </row>
    <row r="750" spans="2:13" x14ac:dyDescent="0.15">
      <c r="B750" s="333" t="s">
        <v>10060</v>
      </c>
      <c r="C750" s="333" t="s">
        <v>710</v>
      </c>
      <c r="D750" s="333" t="s">
        <v>523</v>
      </c>
      <c r="E750" s="29">
        <v>1</v>
      </c>
      <c r="F750" s="29">
        <v>3</v>
      </c>
      <c r="G750" s="29">
        <v>10762</v>
      </c>
      <c r="H750" s="27"/>
      <c r="M750" s="80" t="b">
        <f t="shared" si="11"/>
        <v>1</v>
      </c>
    </row>
    <row r="751" spans="2:13" x14ac:dyDescent="0.15">
      <c r="B751" s="333" t="s">
        <v>7747</v>
      </c>
      <c r="C751" s="333" t="s">
        <v>710</v>
      </c>
      <c r="D751" s="333" t="s">
        <v>523</v>
      </c>
      <c r="E751" s="29">
        <v>1</v>
      </c>
      <c r="F751" s="29">
        <v>3</v>
      </c>
      <c r="G751" s="29">
        <v>7815</v>
      </c>
      <c r="H751" s="27"/>
      <c r="M751" s="80" t="b">
        <f t="shared" si="11"/>
        <v>1</v>
      </c>
    </row>
    <row r="752" spans="2:13" x14ac:dyDescent="0.15">
      <c r="B752" s="333" t="s">
        <v>8568</v>
      </c>
      <c r="C752" s="333" t="s">
        <v>518</v>
      </c>
      <c r="D752" s="333" t="s">
        <v>518</v>
      </c>
      <c r="E752" s="29">
        <v>0</v>
      </c>
      <c r="F752" s="29">
        <v>0</v>
      </c>
      <c r="G752" s="29">
        <v>8907</v>
      </c>
      <c r="H752" s="27"/>
      <c r="M752" s="80" t="b">
        <f t="shared" si="11"/>
        <v>1</v>
      </c>
    </row>
    <row r="753" spans="2:13" x14ac:dyDescent="0.15">
      <c r="B753" s="333" t="s">
        <v>14544</v>
      </c>
      <c r="C753" s="333" t="s">
        <v>710</v>
      </c>
      <c r="D753" s="333" t="s">
        <v>523</v>
      </c>
      <c r="E753" s="29">
        <v>1</v>
      </c>
      <c r="F753" s="29">
        <v>3</v>
      </c>
      <c r="G753" s="29">
        <v>16289</v>
      </c>
      <c r="H753" s="27"/>
      <c r="M753" s="80" t="b">
        <f t="shared" si="11"/>
        <v>1</v>
      </c>
    </row>
    <row r="754" spans="2:13" x14ac:dyDescent="0.15">
      <c r="B754" s="333" t="s">
        <v>737</v>
      </c>
      <c r="C754" s="333" t="s">
        <v>712</v>
      </c>
      <c r="D754" s="333" t="s">
        <v>523</v>
      </c>
      <c r="E754" s="29">
        <v>2</v>
      </c>
      <c r="F754" s="29">
        <v>3</v>
      </c>
      <c r="G754" s="29">
        <v>213</v>
      </c>
      <c r="H754" s="27"/>
      <c r="M754" s="80" t="b">
        <f t="shared" si="11"/>
        <v>1</v>
      </c>
    </row>
    <row r="755" spans="2:13" x14ac:dyDescent="0.15">
      <c r="B755" s="333" t="s">
        <v>738</v>
      </c>
      <c r="C755" s="333" t="s">
        <v>716</v>
      </c>
      <c r="D755" s="333" t="s">
        <v>523</v>
      </c>
      <c r="E755" s="29">
        <v>4</v>
      </c>
      <c r="F755" s="29">
        <v>3</v>
      </c>
      <c r="G755" s="29">
        <v>214</v>
      </c>
      <c r="H755" s="27"/>
      <c r="M755" s="80" t="b">
        <f t="shared" si="11"/>
        <v>1</v>
      </c>
    </row>
    <row r="756" spans="2:13" x14ac:dyDescent="0.15">
      <c r="B756" s="333" t="s">
        <v>9048</v>
      </c>
      <c r="C756" s="333" t="s">
        <v>712</v>
      </c>
      <c r="D756" s="333" t="s">
        <v>525</v>
      </c>
      <c r="E756" s="29">
        <v>2</v>
      </c>
      <c r="F756" s="29">
        <v>4</v>
      </c>
      <c r="G756" s="29">
        <v>9916</v>
      </c>
      <c r="H756" s="27"/>
      <c r="M756" s="80" t="b">
        <f t="shared" si="11"/>
        <v>1</v>
      </c>
    </row>
    <row r="757" spans="2:13" x14ac:dyDescent="0.15">
      <c r="B757" s="333" t="s">
        <v>13224</v>
      </c>
      <c r="C757" s="333" t="s">
        <v>518</v>
      </c>
      <c r="D757" s="333" t="s">
        <v>518</v>
      </c>
      <c r="E757" s="29">
        <v>0</v>
      </c>
      <c r="F757" s="29">
        <v>0</v>
      </c>
      <c r="G757" s="29">
        <v>14696</v>
      </c>
      <c r="H757" s="27"/>
      <c r="M757" s="80" t="b">
        <f t="shared" si="11"/>
        <v>1</v>
      </c>
    </row>
    <row r="758" spans="2:13" x14ac:dyDescent="0.15">
      <c r="B758" s="333" t="s">
        <v>739</v>
      </c>
      <c r="C758" s="333" t="s">
        <v>712</v>
      </c>
      <c r="D758" s="333" t="s">
        <v>525</v>
      </c>
      <c r="E758" s="29">
        <v>2</v>
      </c>
      <c r="F758" s="29">
        <v>4</v>
      </c>
      <c r="G758" s="29">
        <v>215</v>
      </c>
      <c r="H758" s="27"/>
      <c r="M758" s="80" t="b">
        <f t="shared" si="11"/>
        <v>1</v>
      </c>
    </row>
    <row r="759" spans="2:13" x14ac:dyDescent="0.15">
      <c r="B759" s="333" t="s">
        <v>6436</v>
      </c>
      <c r="C759" s="333" t="s">
        <v>712</v>
      </c>
      <c r="D759" s="333" t="s">
        <v>525</v>
      </c>
      <c r="E759" s="29">
        <v>2</v>
      </c>
      <c r="F759" s="29">
        <v>4</v>
      </c>
      <c r="G759" s="29">
        <v>6495</v>
      </c>
      <c r="H759" s="27"/>
      <c r="M759" s="80" t="b">
        <f t="shared" si="11"/>
        <v>1</v>
      </c>
    </row>
    <row r="760" spans="2:13" x14ac:dyDescent="0.15">
      <c r="B760" s="333" t="s">
        <v>12656</v>
      </c>
      <c r="C760" s="333" t="s">
        <v>712</v>
      </c>
      <c r="D760" s="333" t="s">
        <v>525</v>
      </c>
      <c r="E760" s="29">
        <v>2</v>
      </c>
      <c r="F760" s="29">
        <v>4</v>
      </c>
      <c r="G760" s="29">
        <v>13986</v>
      </c>
      <c r="H760" s="27"/>
      <c r="M760" s="80" t="b">
        <f t="shared" si="11"/>
        <v>1</v>
      </c>
    </row>
    <row r="761" spans="2:13" x14ac:dyDescent="0.15">
      <c r="B761" s="333" t="s">
        <v>13105</v>
      </c>
      <c r="C761" s="333" t="s">
        <v>716</v>
      </c>
      <c r="D761" s="333" t="s">
        <v>523</v>
      </c>
      <c r="E761" s="29">
        <v>4</v>
      </c>
      <c r="F761" s="29">
        <v>3</v>
      </c>
      <c r="G761" s="29">
        <v>14513</v>
      </c>
      <c r="H761" s="27"/>
      <c r="M761" s="80" t="b">
        <f t="shared" si="11"/>
        <v>1</v>
      </c>
    </row>
    <row r="762" spans="2:13" x14ac:dyDescent="0.15">
      <c r="B762" s="333" t="s">
        <v>14161</v>
      </c>
      <c r="C762" s="333" t="s">
        <v>714</v>
      </c>
      <c r="D762" s="333" t="s">
        <v>521</v>
      </c>
      <c r="E762" s="29">
        <v>3</v>
      </c>
      <c r="F762" s="29">
        <v>2</v>
      </c>
      <c r="G762" s="29">
        <v>15875</v>
      </c>
      <c r="H762" s="27"/>
      <c r="M762" s="80" t="b">
        <f t="shared" si="11"/>
        <v>1</v>
      </c>
    </row>
    <row r="763" spans="2:13" x14ac:dyDescent="0.15">
      <c r="B763" s="333" t="s">
        <v>6437</v>
      </c>
      <c r="C763" s="333" t="s">
        <v>710</v>
      </c>
      <c r="D763" s="333" t="s">
        <v>521</v>
      </c>
      <c r="E763" s="29">
        <v>1</v>
      </c>
      <c r="F763" s="29">
        <v>2</v>
      </c>
      <c r="G763" s="29">
        <v>6496</v>
      </c>
      <c r="H763" s="27"/>
      <c r="M763" s="80" t="b">
        <f t="shared" si="11"/>
        <v>1</v>
      </c>
    </row>
    <row r="764" spans="2:13" x14ac:dyDescent="0.15">
      <c r="B764" s="333" t="s">
        <v>3814</v>
      </c>
      <c r="C764" s="333" t="s">
        <v>710</v>
      </c>
      <c r="D764" s="333" t="s">
        <v>521</v>
      </c>
      <c r="E764" s="29">
        <v>1</v>
      </c>
      <c r="F764" s="29">
        <v>2</v>
      </c>
      <c r="G764" s="29">
        <v>3467</v>
      </c>
      <c r="H764" s="27"/>
      <c r="M764" s="80" t="b">
        <f t="shared" si="11"/>
        <v>1</v>
      </c>
    </row>
    <row r="765" spans="2:13" x14ac:dyDescent="0.15">
      <c r="B765" s="333" t="s">
        <v>6684</v>
      </c>
      <c r="C765" s="333" t="s">
        <v>712</v>
      </c>
      <c r="D765" s="333" t="s">
        <v>521</v>
      </c>
      <c r="E765" s="29">
        <v>2</v>
      </c>
      <c r="F765" s="29">
        <v>2</v>
      </c>
      <c r="G765" s="29">
        <v>6798</v>
      </c>
      <c r="H765" s="27"/>
      <c r="M765" s="80" t="b">
        <f t="shared" si="11"/>
        <v>1</v>
      </c>
    </row>
    <row r="766" spans="2:13" x14ac:dyDescent="0.15">
      <c r="B766" s="333" t="s">
        <v>9049</v>
      </c>
      <c r="C766" s="333" t="s">
        <v>712</v>
      </c>
      <c r="D766" s="333" t="s">
        <v>521</v>
      </c>
      <c r="E766" s="29">
        <v>2</v>
      </c>
      <c r="F766" s="29">
        <v>2</v>
      </c>
      <c r="G766" s="29">
        <v>9917</v>
      </c>
      <c r="H766" s="27"/>
      <c r="M766" s="80" t="b">
        <f t="shared" si="11"/>
        <v>1</v>
      </c>
    </row>
    <row r="767" spans="2:13" x14ac:dyDescent="0.15">
      <c r="B767" s="333" t="s">
        <v>14545</v>
      </c>
      <c r="C767" s="333" t="s">
        <v>518</v>
      </c>
      <c r="D767" s="333" t="s">
        <v>521</v>
      </c>
      <c r="E767" s="29">
        <v>0</v>
      </c>
      <c r="F767" s="29">
        <v>2</v>
      </c>
      <c r="G767" s="29">
        <v>17648</v>
      </c>
      <c r="H767" s="27"/>
      <c r="M767" s="80" t="b">
        <f t="shared" si="11"/>
        <v>1</v>
      </c>
    </row>
    <row r="768" spans="2:13" x14ac:dyDescent="0.15">
      <c r="B768" s="333" t="s">
        <v>4245</v>
      </c>
      <c r="C768" s="333" t="s">
        <v>518</v>
      </c>
      <c r="D768" s="333" t="s">
        <v>521</v>
      </c>
      <c r="E768" s="29">
        <v>0</v>
      </c>
      <c r="F768" s="29">
        <v>2</v>
      </c>
      <c r="G768" s="29">
        <v>4033</v>
      </c>
      <c r="H768" s="27"/>
      <c r="M768" s="80" t="b">
        <f t="shared" si="11"/>
        <v>1</v>
      </c>
    </row>
    <row r="769" spans="2:13" x14ac:dyDescent="0.15">
      <c r="B769" s="333" t="s">
        <v>9050</v>
      </c>
      <c r="C769" s="333" t="s">
        <v>518</v>
      </c>
      <c r="D769" s="333" t="s">
        <v>518</v>
      </c>
      <c r="E769" s="29">
        <v>0</v>
      </c>
      <c r="F769" s="29">
        <v>0</v>
      </c>
      <c r="G769" s="29">
        <v>9640</v>
      </c>
      <c r="H769" s="27"/>
      <c r="M769" s="80" t="b">
        <f t="shared" si="11"/>
        <v>1</v>
      </c>
    </row>
    <row r="770" spans="2:13" x14ac:dyDescent="0.15">
      <c r="B770" s="333" t="s">
        <v>12657</v>
      </c>
      <c r="C770" s="333" t="s">
        <v>710</v>
      </c>
      <c r="D770" s="333" t="s">
        <v>521</v>
      </c>
      <c r="E770" s="29">
        <v>1</v>
      </c>
      <c r="F770" s="29">
        <v>2</v>
      </c>
      <c r="G770" s="29">
        <v>14126</v>
      </c>
      <c r="H770" s="27"/>
      <c r="M770" s="80" t="b">
        <f t="shared" si="11"/>
        <v>1</v>
      </c>
    </row>
    <row r="771" spans="2:13" x14ac:dyDescent="0.15">
      <c r="B771" s="333" t="s">
        <v>14162</v>
      </c>
      <c r="C771" s="333" t="s">
        <v>710</v>
      </c>
      <c r="D771" s="333" t="s">
        <v>521</v>
      </c>
      <c r="E771" s="29">
        <v>1</v>
      </c>
      <c r="F771" s="29">
        <v>2</v>
      </c>
      <c r="G771" s="29">
        <v>15939</v>
      </c>
      <c r="H771" s="27"/>
      <c r="M771" s="80" t="b">
        <f t="shared" si="11"/>
        <v>1</v>
      </c>
    </row>
    <row r="772" spans="2:13" x14ac:dyDescent="0.15">
      <c r="B772" s="333" t="s">
        <v>740</v>
      </c>
      <c r="C772" s="333" t="s">
        <v>718</v>
      </c>
      <c r="D772" s="333" t="s">
        <v>521</v>
      </c>
      <c r="E772" s="29">
        <v>5</v>
      </c>
      <c r="F772" s="29">
        <v>2</v>
      </c>
      <c r="G772" s="29">
        <v>216</v>
      </c>
      <c r="H772" s="27"/>
      <c r="M772" s="80" t="b">
        <f t="shared" si="11"/>
        <v>1</v>
      </c>
    </row>
    <row r="773" spans="2:13" x14ac:dyDescent="0.15">
      <c r="B773" s="333" t="s">
        <v>11457</v>
      </c>
      <c r="C773" s="333" t="s">
        <v>712</v>
      </c>
      <c r="D773" s="333" t="s">
        <v>521</v>
      </c>
      <c r="E773" s="29">
        <v>2</v>
      </c>
      <c r="F773" s="29">
        <v>2</v>
      </c>
      <c r="G773" s="29">
        <v>12196</v>
      </c>
      <c r="H773" s="27"/>
      <c r="M773" s="80" t="b">
        <f t="shared" si="11"/>
        <v>1</v>
      </c>
    </row>
    <row r="774" spans="2:13" x14ac:dyDescent="0.15">
      <c r="B774" s="333" t="s">
        <v>7313</v>
      </c>
      <c r="C774" s="333" t="s">
        <v>712</v>
      </c>
      <c r="D774" s="333" t="s">
        <v>521</v>
      </c>
      <c r="E774" s="29">
        <v>2</v>
      </c>
      <c r="F774" s="29">
        <v>2</v>
      </c>
      <c r="G774" s="29">
        <v>7342</v>
      </c>
      <c r="H774" s="27"/>
      <c r="M774" s="80" t="b">
        <f t="shared" si="11"/>
        <v>1</v>
      </c>
    </row>
    <row r="775" spans="2:13" x14ac:dyDescent="0.15">
      <c r="B775" s="333" t="s">
        <v>9051</v>
      </c>
      <c r="C775" s="333" t="s">
        <v>518</v>
      </c>
      <c r="D775" s="333" t="s">
        <v>518</v>
      </c>
      <c r="E775" s="29">
        <v>0</v>
      </c>
      <c r="F775" s="29">
        <v>0</v>
      </c>
      <c r="G775" s="29">
        <v>9689</v>
      </c>
      <c r="H775" s="27"/>
      <c r="M775" s="80" t="b">
        <f t="shared" si="11"/>
        <v>1</v>
      </c>
    </row>
    <row r="776" spans="2:13" x14ac:dyDescent="0.15">
      <c r="B776" s="333" t="s">
        <v>8786</v>
      </c>
      <c r="C776" s="333" t="s">
        <v>710</v>
      </c>
      <c r="D776" s="333" t="s">
        <v>525</v>
      </c>
      <c r="E776" s="29">
        <v>1</v>
      </c>
      <c r="F776" s="29">
        <v>4</v>
      </c>
      <c r="G776" s="29">
        <v>9136</v>
      </c>
      <c r="H776" s="27"/>
      <c r="M776" s="80" t="b">
        <f t="shared" si="11"/>
        <v>1</v>
      </c>
    </row>
    <row r="777" spans="2:13" x14ac:dyDescent="0.15">
      <c r="B777" s="333" t="s">
        <v>741</v>
      </c>
      <c r="C777" s="333" t="s">
        <v>716</v>
      </c>
      <c r="D777" s="333" t="s">
        <v>519</v>
      </c>
      <c r="E777" s="29">
        <v>4</v>
      </c>
      <c r="F777" s="29">
        <v>1</v>
      </c>
      <c r="G777" s="29">
        <v>217</v>
      </c>
      <c r="H777" s="27"/>
      <c r="M777" s="80" t="b">
        <f t="shared" si="11"/>
        <v>1</v>
      </c>
    </row>
    <row r="778" spans="2:13" x14ac:dyDescent="0.15">
      <c r="B778" s="333" t="s">
        <v>12658</v>
      </c>
      <c r="C778" s="333" t="s">
        <v>712</v>
      </c>
      <c r="D778" s="333" t="s">
        <v>523</v>
      </c>
      <c r="E778" s="29">
        <v>2</v>
      </c>
      <c r="F778" s="29">
        <v>3</v>
      </c>
      <c r="G778" s="29">
        <v>14021</v>
      </c>
      <c r="H778" s="27"/>
      <c r="M778" s="80" t="b">
        <f t="shared" si="11"/>
        <v>1</v>
      </c>
    </row>
    <row r="779" spans="2:13" x14ac:dyDescent="0.15">
      <c r="B779" s="333" t="s">
        <v>4125</v>
      </c>
      <c r="C779" s="333" t="s">
        <v>712</v>
      </c>
      <c r="D779" s="333" t="s">
        <v>523</v>
      </c>
      <c r="E779" s="29">
        <v>2</v>
      </c>
      <c r="F779" s="29">
        <v>3</v>
      </c>
      <c r="G779" s="29">
        <v>3894</v>
      </c>
      <c r="H779" s="27"/>
      <c r="M779" s="80" t="b">
        <f t="shared" si="11"/>
        <v>1</v>
      </c>
    </row>
    <row r="780" spans="2:13" x14ac:dyDescent="0.15">
      <c r="B780" s="333" t="s">
        <v>8787</v>
      </c>
      <c r="C780" s="333" t="s">
        <v>710</v>
      </c>
      <c r="D780" s="333" t="s">
        <v>521</v>
      </c>
      <c r="E780" s="29">
        <v>1</v>
      </c>
      <c r="F780" s="29">
        <v>2</v>
      </c>
      <c r="G780" s="29">
        <v>9137</v>
      </c>
      <c r="H780" s="27"/>
      <c r="M780" s="80" t="b">
        <f t="shared" si="11"/>
        <v>1</v>
      </c>
    </row>
    <row r="781" spans="2:13" x14ac:dyDescent="0.15">
      <c r="B781" s="333" t="s">
        <v>7018</v>
      </c>
      <c r="C781" s="333" t="s">
        <v>518</v>
      </c>
      <c r="D781" s="333" t="s">
        <v>523</v>
      </c>
      <c r="E781" s="29">
        <v>0</v>
      </c>
      <c r="F781" s="29">
        <v>3</v>
      </c>
      <c r="G781" s="29">
        <v>7039</v>
      </c>
      <c r="H781" s="27"/>
      <c r="M781" s="80" t="b">
        <f t="shared" si="11"/>
        <v>1</v>
      </c>
    </row>
    <row r="782" spans="2:13" x14ac:dyDescent="0.15">
      <c r="B782" s="333" t="s">
        <v>4124</v>
      </c>
      <c r="C782" s="333" t="s">
        <v>712</v>
      </c>
      <c r="D782" s="333" t="s">
        <v>523</v>
      </c>
      <c r="E782" s="29">
        <v>2</v>
      </c>
      <c r="F782" s="29">
        <v>3</v>
      </c>
      <c r="G782" s="29">
        <v>3893</v>
      </c>
      <c r="H782" s="27"/>
      <c r="M782" s="80" t="b">
        <f t="shared" ref="M782:M845" si="12">AND(  NOT(ISERROR(FIND(UPPER($B$7),UPPER($B782),1))),  OR($D$7="",NOT(ISERROR(FIND(UPPER($D$7),UPPER($B782),1)))),    OR($D$8="",(ISERROR(FIND(UPPER($D$8),UPPER($B782),1))))           )</f>
        <v>1</v>
      </c>
    </row>
    <row r="783" spans="2:13" x14ac:dyDescent="0.15">
      <c r="B783" s="333" t="s">
        <v>13225</v>
      </c>
      <c r="C783" s="333" t="s">
        <v>714</v>
      </c>
      <c r="D783" s="333" t="s">
        <v>525</v>
      </c>
      <c r="E783" s="29">
        <v>3</v>
      </c>
      <c r="F783" s="29">
        <v>4</v>
      </c>
      <c r="G783" s="29">
        <v>15074</v>
      </c>
      <c r="H783" s="27"/>
      <c r="M783" s="80" t="b">
        <f t="shared" si="12"/>
        <v>1</v>
      </c>
    </row>
    <row r="784" spans="2:13" x14ac:dyDescent="0.15">
      <c r="B784" s="333" t="s">
        <v>11458</v>
      </c>
      <c r="C784" s="333" t="s">
        <v>710</v>
      </c>
      <c r="D784" s="333" t="s">
        <v>519</v>
      </c>
      <c r="E784" s="29">
        <v>1</v>
      </c>
      <c r="F784" s="29">
        <v>1</v>
      </c>
      <c r="G784" s="29">
        <v>12197</v>
      </c>
      <c r="H784" s="27"/>
      <c r="M784" s="80" t="b">
        <f t="shared" si="12"/>
        <v>1</v>
      </c>
    </row>
    <row r="785" spans="2:13" x14ac:dyDescent="0.15">
      <c r="B785" s="333" t="s">
        <v>11459</v>
      </c>
      <c r="C785" s="333" t="s">
        <v>712</v>
      </c>
      <c r="D785" s="333" t="s">
        <v>525</v>
      </c>
      <c r="E785" s="29">
        <v>2</v>
      </c>
      <c r="F785" s="29">
        <v>4</v>
      </c>
      <c r="G785" s="29">
        <v>12198</v>
      </c>
      <c r="H785" s="27"/>
      <c r="M785" s="80" t="b">
        <f t="shared" si="12"/>
        <v>1</v>
      </c>
    </row>
    <row r="786" spans="2:13" x14ac:dyDescent="0.15">
      <c r="B786" s="333" t="s">
        <v>742</v>
      </c>
      <c r="C786" s="333" t="s">
        <v>718</v>
      </c>
      <c r="D786" s="333" t="s">
        <v>519</v>
      </c>
      <c r="E786" s="29">
        <v>5</v>
      </c>
      <c r="F786" s="29">
        <v>1</v>
      </c>
      <c r="G786" s="29">
        <v>218</v>
      </c>
      <c r="H786" s="27"/>
      <c r="M786" s="80" t="b">
        <f t="shared" si="12"/>
        <v>1</v>
      </c>
    </row>
    <row r="787" spans="2:13" x14ac:dyDescent="0.15">
      <c r="B787" s="333" t="s">
        <v>13226</v>
      </c>
      <c r="C787" s="333" t="s">
        <v>718</v>
      </c>
      <c r="D787" s="333" t="s">
        <v>519</v>
      </c>
      <c r="E787" s="29">
        <v>5</v>
      </c>
      <c r="F787" s="29">
        <v>1</v>
      </c>
      <c r="G787" s="29">
        <v>15285</v>
      </c>
      <c r="H787" s="27"/>
      <c r="M787" s="80" t="b">
        <f t="shared" si="12"/>
        <v>1</v>
      </c>
    </row>
    <row r="788" spans="2:13" x14ac:dyDescent="0.15">
      <c r="B788" s="333" t="s">
        <v>12659</v>
      </c>
      <c r="C788" s="333" t="s">
        <v>710</v>
      </c>
      <c r="D788" s="333" t="s">
        <v>519</v>
      </c>
      <c r="E788" s="29">
        <v>1</v>
      </c>
      <c r="F788" s="29">
        <v>1</v>
      </c>
      <c r="G788" s="29">
        <v>14048</v>
      </c>
      <c r="H788" s="27"/>
      <c r="M788" s="80" t="b">
        <f t="shared" si="12"/>
        <v>1</v>
      </c>
    </row>
    <row r="789" spans="2:13" x14ac:dyDescent="0.15">
      <c r="B789" s="333" t="s">
        <v>7770</v>
      </c>
      <c r="C789" s="333" t="s">
        <v>716</v>
      </c>
      <c r="D789" s="333" t="s">
        <v>521</v>
      </c>
      <c r="E789" s="29">
        <v>4</v>
      </c>
      <c r="F789" s="29">
        <v>2</v>
      </c>
      <c r="G789" s="29">
        <v>7949</v>
      </c>
      <c r="H789" s="27"/>
      <c r="M789" s="80" t="b">
        <f t="shared" si="12"/>
        <v>1</v>
      </c>
    </row>
    <row r="790" spans="2:13" x14ac:dyDescent="0.15">
      <c r="B790" s="333" t="s">
        <v>7770</v>
      </c>
      <c r="C790" s="333" t="s">
        <v>718</v>
      </c>
      <c r="D790" s="333" t="s">
        <v>521</v>
      </c>
      <c r="E790" s="29">
        <v>5</v>
      </c>
      <c r="F790" s="29">
        <v>2</v>
      </c>
      <c r="G790" s="29">
        <v>10920</v>
      </c>
      <c r="H790" s="27"/>
      <c r="M790" s="80" t="b">
        <f t="shared" si="12"/>
        <v>1</v>
      </c>
    </row>
    <row r="791" spans="2:13" x14ac:dyDescent="0.15">
      <c r="B791" s="333" t="s">
        <v>13227</v>
      </c>
      <c r="C791" s="333" t="s">
        <v>710</v>
      </c>
      <c r="D791" s="333" t="s">
        <v>523</v>
      </c>
      <c r="E791" s="29">
        <v>1</v>
      </c>
      <c r="F791" s="29">
        <v>3</v>
      </c>
      <c r="G791" s="29">
        <v>15030</v>
      </c>
      <c r="H791" s="27"/>
      <c r="M791" s="80" t="b">
        <f t="shared" si="12"/>
        <v>1</v>
      </c>
    </row>
    <row r="792" spans="2:13" x14ac:dyDescent="0.15">
      <c r="B792" s="333" t="s">
        <v>11460</v>
      </c>
      <c r="C792" s="333" t="s">
        <v>710</v>
      </c>
      <c r="D792" s="333" t="s">
        <v>521</v>
      </c>
      <c r="E792" s="29">
        <v>1</v>
      </c>
      <c r="F792" s="29">
        <v>2</v>
      </c>
      <c r="G792" s="29">
        <v>12361</v>
      </c>
      <c r="H792" s="27"/>
      <c r="M792" s="80" t="b">
        <f t="shared" si="12"/>
        <v>1</v>
      </c>
    </row>
    <row r="793" spans="2:13" x14ac:dyDescent="0.15">
      <c r="B793" s="333" t="s">
        <v>743</v>
      </c>
      <c r="C793" s="333" t="s">
        <v>712</v>
      </c>
      <c r="D793" s="333" t="s">
        <v>444</v>
      </c>
      <c r="E793" s="29">
        <v>2</v>
      </c>
      <c r="F793" s="29">
        <v>6</v>
      </c>
      <c r="G793" s="29">
        <v>219</v>
      </c>
      <c r="H793" s="27"/>
      <c r="M793" s="80" t="b">
        <f t="shared" si="12"/>
        <v>1</v>
      </c>
    </row>
    <row r="794" spans="2:13" x14ac:dyDescent="0.15">
      <c r="B794" s="333" t="s">
        <v>11461</v>
      </c>
      <c r="C794" s="333" t="s">
        <v>712</v>
      </c>
      <c r="D794" s="333" t="s">
        <v>523</v>
      </c>
      <c r="E794" s="29">
        <v>2</v>
      </c>
      <c r="F794" s="29">
        <v>3</v>
      </c>
      <c r="G794" s="29">
        <v>13264</v>
      </c>
      <c r="H794" s="27"/>
      <c r="M794" s="80" t="b">
        <f t="shared" si="12"/>
        <v>1</v>
      </c>
    </row>
    <row r="795" spans="2:13" x14ac:dyDescent="0.15">
      <c r="B795" s="333" t="s">
        <v>10061</v>
      </c>
      <c r="C795" s="333" t="s">
        <v>710</v>
      </c>
      <c r="D795" s="333" t="s">
        <v>519</v>
      </c>
      <c r="E795" s="29">
        <v>1</v>
      </c>
      <c r="F795" s="29">
        <v>1</v>
      </c>
      <c r="G795" s="29">
        <v>10890</v>
      </c>
      <c r="H795" s="27"/>
      <c r="M795" s="80" t="b">
        <f t="shared" si="12"/>
        <v>1</v>
      </c>
    </row>
    <row r="796" spans="2:13" x14ac:dyDescent="0.15">
      <c r="B796" s="333" t="s">
        <v>744</v>
      </c>
      <c r="C796" s="333" t="s">
        <v>716</v>
      </c>
      <c r="D796" s="333" t="s">
        <v>523</v>
      </c>
      <c r="E796" s="29">
        <v>4</v>
      </c>
      <c r="F796" s="29">
        <v>3</v>
      </c>
      <c r="G796" s="29">
        <v>220</v>
      </c>
      <c r="H796" s="27"/>
      <c r="M796" s="80" t="b">
        <f t="shared" si="12"/>
        <v>1</v>
      </c>
    </row>
    <row r="797" spans="2:13" x14ac:dyDescent="0.15">
      <c r="B797" s="333" t="s">
        <v>450</v>
      </c>
      <c r="C797" s="333" t="s">
        <v>712</v>
      </c>
      <c r="D797" s="333" t="s">
        <v>521</v>
      </c>
      <c r="E797" s="29">
        <v>2</v>
      </c>
      <c r="F797" s="29">
        <v>2</v>
      </c>
      <c r="G797" s="29">
        <v>8285</v>
      </c>
      <c r="H797" s="27"/>
      <c r="M797" s="80" t="b">
        <f t="shared" si="12"/>
        <v>1</v>
      </c>
    </row>
    <row r="798" spans="2:13" x14ac:dyDescent="0.15">
      <c r="B798" s="333" t="s">
        <v>9052</v>
      </c>
      <c r="C798" s="333" t="s">
        <v>716</v>
      </c>
      <c r="D798" s="333" t="s">
        <v>444</v>
      </c>
      <c r="E798" s="29">
        <v>4</v>
      </c>
      <c r="F798" s="29">
        <v>6</v>
      </c>
      <c r="G798" s="29">
        <v>9351</v>
      </c>
      <c r="H798" s="27"/>
      <c r="M798" s="80" t="b">
        <f t="shared" si="12"/>
        <v>1</v>
      </c>
    </row>
    <row r="799" spans="2:13" x14ac:dyDescent="0.15">
      <c r="B799" s="333" t="s">
        <v>4976</v>
      </c>
      <c r="C799" s="333" t="s">
        <v>710</v>
      </c>
      <c r="D799" s="333" t="s">
        <v>519</v>
      </c>
      <c r="E799" s="29">
        <v>1</v>
      </c>
      <c r="F799" s="29">
        <v>1</v>
      </c>
      <c r="G799" s="29">
        <v>4941</v>
      </c>
      <c r="H799" s="27"/>
      <c r="M799" s="80" t="b">
        <f t="shared" si="12"/>
        <v>1</v>
      </c>
    </row>
    <row r="800" spans="2:13" x14ac:dyDescent="0.15">
      <c r="B800" s="333" t="s">
        <v>745</v>
      </c>
      <c r="C800" s="333" t="s">
        <v>710</v>
      </c>
      <c r="D800" s="333" t="s">
        <v>521</v>
      </c>
      <c r="E800" s="29">
        <v>1</v>
      </c>
      <c r="F800" s="29">
        <v>2</v>
      </c>
      <c r="G800" s="29">
        <v>221</v>
      </c>
      <c r="H800" s="27"/>
      <c r="M800" s="80" t="b">
        <f t="shared" si="12"/>
        <v>1</v>
      </c>
    </row>
    <row r="801" spans="2:13" x14ac:dyDescent="0.15">
      <c r="B801" s="333" t="s">
        <v>8523</v>
      </c>
      <c r="C801" s="333" t="s">
        <v>712</v>
      </c>
      <c r="D801" s="333" t="s">
        <v>519</v>
      </c>
      <c r="E801" s="29">
        <v>2</v>
      </c>
      <c r="F801" s="29">
        <v>1</v>
      </c>
      <c r="G801" s="29">
        <v>8853</v>
      </c>
      <c r="H801" s="27"/>
      <c r="M801" s="80" t="b">
        <f t="shared" si="12"/>
        <v>1</v>
      </c>
    </row>
    <row r="802" spans="2:13" x14ac:dyDescent="0.15">
      <c r="B802" s="333" t="s">
        <v>10062</v>
      </c>
      <c r="C802" s="333" t="s">
        <v>714</v>
      </c>
      <c r="D802" s="333" t="s">
        <v>519</v>
      </c>
      <c r="E802" s="29">
        <v>3</v>
      </c>
      <c r="F802" s="29">
        <v>1</v>
      </c>
      <c r="G802" s="29">
        <v>10839</v>
      </c>
      <c r="H802" s="27"/>
      <c r="M802" s="80" t="b">
        <f t="shared" si="12"/>
        <v>1</v>
      </c>
    </row>
    <row r="803" spans="2:13" x14ac:dyDescent="0.15">
      <c r="B803" s="333" t="s">
        <v>8083</v>
      </c>
      <c r="C803" s="333" t="s">
        <v>718</v>
      </c>
      <c r="D803" s="333" t="s">
        <v>523</v>
      </c>
      <c r="E803" s="29">
        <v>5</v>
      </c>
      <c r="F803" s="29">
        <v>3</v>
      </c>
      <c r="G803" s="29">
        <v>8167</v>
      </c>
      <c r="H803" s="27"/>
      <c r="M803" s="80" t="b">
        <f t="shared" si="12"/>
        <v>1</v>
      </c>
    </row>
    <row r="804" spans="2:13" x14ac:dyDescent="0.15">
      <c r="B804" s="333" t="s">
        <v>13228</v>
      </c>
      <c r="C804" s="333" t="s">
        <v>710</v>
      </c>
      <c r="D804" s="333" t="s">
        <v>518</v>
      </c>
      <c r="E804" s="29">
        <v>1</v>
      </c>
      <c r="F804" s="29">
        <v>0</v>
      </c>
      <c r="G804" s="29">
        <v>14852</v>
      </c>
      <c r="H804" s="27"/>
      <c r="M804" s="80" t="b">
        <f t="shared" si="12"/>
        <v>1</v>
      </c>
    </row>
    <row r="805" spans="2:13" x14ac:dyDescent="0.15">
      <c r="B805" s="333" t="s">
        <v>746</v>
      </c>
      <c r="C805" s="333" t="s">
        <v>716</v>
      </c>
      <c r="D805" s="333" t="s">
        <v>523</v>
      </c>
      <c r="E805" s="29">
        <v>4</v>
      </c>
      <c r="F805" s="29">
        <v>3</v>
      </c>
      <c r="G805" s="29">
        <v>222</v>
      </c>
      <c r="H805" s="27"/>
      <c r="M805" s="80" t="b">
        <f t="shared" si="12"/>
        <v>1</v>
      </c>
    </row>
    <row r="806" spans="2:13" x14ac:dyDescent="0.15">
      <c r="B806" s="333" t="s">
        <v>747</v>
      </c>
      <c r="C806" s="333" t="s">
        <v>710</v>
      </c>
      <c r="D806" s="333" t="s">
        <v>519</v>
      </c>
      <c r="E806" s="29">
        <v>1</v>
      </c>
      <c r="F806" s="29">
        <v>1</v>
      </c>
      <c r="G806" s="29">
        <v>223</v>
      </c>
      <c r="H806" s="27"/>
      <c r="M806" s="80" t="b">
        <f t="shared" si="12"/>
        <v>1</v>
      </c>
    </row>
    <row r="807" spans="2:13" x14ac:dyDescent="0.15">
      <c r="B807" s="333" t="s">
        <v>4126</v>
      </c>
      <c r="C807" s="333" t="s">
        <v>712</v>
      </c>
      <c r="D807" s="333" t="s">
        <v>523</v>
      </c>
      <c r="E807" s="29">
        <v>2</v>
      </c>
      <c r="F807" s="29">
        <v>3</v>
      </c>
      <c r="G807" s="29">
        <v>3895</v>
      </c>
      <c r="H807" s="27"/>
      <c r="M807" s="80" t="b">
        <f t="shared" si="12"/>
        <v>1</v>
      </c>
    </row>
    <row r="808" spans="2:13" x14ac:dyDescent="0.15">
      <c r="B808" s="333" t="s">
        <v>7799</v>
      </c>
      <c r="C808" s="333" t="s">
        <v>710</v>
      </c>
      <c r="D808" s="333" t="s">
        <v>521</v>
      </c>
      <c r="E808" s="29">
        <v>1</v>
      </c>
      <c r="F808" s="29">
        <v>2</v>
      </c>
      <c r="G808" s="29">
        <v>7985</v>
      </c>
      <c r="H808" s="27"/>
      <c r="M808" s="80" t="b">
        <f t="shared" si="12"/>
        <v>1</v>
      </c>
    </row>
    <row r="809" spans="2:13" x14ac:dyDescent="0.15">
      <c r="B809" s="333" t="s">
        <v>748</v>
      </c>
      <c r="C809" s="333" t="s">
        <v>9879</v>
      </c>
      <c r="D809" s="333" t="s">
        <v>519</v>
      </c>
      <c r="E809" s="29">
        <v>13</v>
      </c>
      <c r="F809" s="29">
        <v>1</v>
      </c>
      <c r="G809" s="29">
        <v>224</v>
      </c>
      <c r="H809" s="27"/>
      <c r="M809" s="80" t="b">
        <f t="shared" si="12"/>
        <v>1</v>
      </c>
    </row>
    <row r="810" spans="2:13" x14ac:dyDescent="0.15">
      <c r="B810" s="333" t="s">
        <v>11462</v>
      </c>
      <c r="C810" s="333" t="s">
        <v>710</v>
      </c>
      <c r="D810" s="333" t="s">
        <v>525</v>
      </c>
      <c r="E810" s="29">
        <v>1</v>
      </c>
      <c r="F810" s="29">
        <v>4</v>
      </c>
      <c r="G810" s="29">
        <v>12411</v>
      </c>
      <c r="H810" s="27"/>
      <c r="M810" s="80" t="b">
        <f t="shared" si="12"/>
        <v>1</v>
      </c>
    </row>
    <row r="811" spans="2:13" x14ac:dyDescent="0.15">
      <c r="B811" s="333" t="s">
        <v>10806</v>
      </c>
      <c r="C811" s="333" t="s">
        <v>712</v>
      </c>
      <c r="D811" s="333" t="s">
        <v>519</v>
      </c>
      <c r="E811" s="29">
        <v>2</v>
      </c>
      <c r="F811" s="29">
        <v>1</v>
      </c>
      <c r="G811" s="29">
        <v>8272</v>
      </c>
      <c r="H811" s="27"/>
      <c r="M811" s="80" t="b">
        <f t="shared" si="12"/>
        <v>1</v>
      </c>
    </row>
    <row r="812" spans="2:13" x14ac:dyDescent="0.15">
      <c r="B812" s="333" t="s">
        <v>13229</v>
      </c>
      <c r="C812" s="333" t="s">
        <v>710</v>
      </c>
      <c r="D812" s="333" t="s">
        <v>521</v>
      </c>
      <c r="E812" s="29">
        <v>1</v>
      </c>
      <c r="F812" s="29">
        <v>2</v>
      </c>
      <c r="G812" s="29">
        <v>15400</v>
      </c>
      <c r="H812" s="27"/>
      <c r="M812" s="80" t="b">
        <f t="shared" si="12"/>
        <v>1</v>
      </c>
    </row>
    <row r="813" spans="2:13" x14ac:dyDescent="0.15">
      <c r="B813" s="333" t="s">
        <v>12660</v>
      </c>
      <c r="C813" s="333" t="s">
        <v>718</v>
      </c>
      <c r="D813" s="333" t="s">
        <v>523</v>
      </c>
      <c r="E813" s="29">
        <v>5</v>
      </c>
      <c r="F813" s="29">
        <v>3</v>
      </c>
      <c r="G813" s="29">
        <v>13845</v>
      </c>
      <c r="H813" s="27"/>
      <c r="M813" s="80" t="b">
        <f t="shared" si="12"/>
        <v>1</v>
      </c>
    </row>
    <row r="814" spans="2:13" x14ac:dyDescent="0.15">
      <c r="B814" s="333" t="s">
        <v>4936</v>
      </c>
      <c r="C814" s="333" t="s">
        <v>518</v>
      </c>
      <c r="D814" s="333" t="s">
        <v>523</v>
      </c>
      <c r="E814" s="29">
        <v>0</v>
      </c>
      <c r="F814" s="29">
        <v>3</v>
      </c>
      <c r="G814" s="29">
        <v>4901</v>
      </c>
      <c r="H814" s="27"/>
      <c r="M814" s="80" t="b">
        <f t="shared" si="12"/>
        <v>1</v>
      </c>
    </row>
    <row r="815" spans="2:13" x14ac:dyDescent="0.15">
      <c r="B815" s="333" t="s">
        <v>7314</v>
      </c>
      <c r="C815" s="333" t="s">
        <v>710</v>
      </c>
      <c r="D815" s="333" t="s">
        <v>521</v>
      </c>
      <c r="E815" s="29">
        <v>1</v>
      </c>
      <c r="F815" s="29">
        <v>2</v>
      </c>
      <c r="G815" s="29">
        <v>7343</v>
      </c>
      <c r="H815" s="27"/>
      <c r="M815" s="80" t="b">
        <f t="shared" si="12"/>
        <v>1</v>
      </c>
    </row>
    <row r="816" spans="2:13" x14ac:dyDescent="0.15">
      <c r="B816" s="333" t="s">
        <v>11463</v>
      </c>
      <c r="C816" s="333" t="s">
        <v>710</v>
      </c>
      <c r="D816" s="333" t="s">
        <v>444</v>
      </c>
      <c r="E816" s="29">
        <v>1</v>
      </c>
      <c r="F816" s="29">
        <v>6</v>
      </c>
      <c r="G816" s="29">
        <v>11609</v>
      </c>
      <c r="H816" s="27"/>
      <c r="M816" s="80" t="b">
        <f t="shared" si="12"/>
        <v>1</v>
      </c>
    </row>
    <row r="817" spans="2:13" x14ac:dyDescent="0.15">
      <c r="B817" s="333" t="s">
        <v>4379</v>
      </c>
      <c r="C817" s="333" t="s">
        <v>710</v>
      </c>
      <c r="D817" s="333" t="s">
        <v>525</v>
      </c>
      <c r="E817" s="29">
        <v>1</v>
      </c>
      <c r="F817" s="29">
        <v>4</v>
      </c>
      <c r="G817" s="29">
        <v>4175</v>
      </c>
      <c r="H817" s="27"/>
      <c r="M817" s="80" t="b">
        <f t="shared" si="12"/>
        <v>1</v>
      </c>
    </row>
    <row r="818" spans="2:13" x14ac:dyDescent="0.15">
      <c r="B818" s="333" t="s">
        <v>749</v>
      </c>
      <c r="C818" s="333" t="s">
        <v>710</v>
      </c>
      <c r="D818" s="333" t="s">
        <v>521</v>
      </c>
      <c r="E818" s="29">
        <v>1</v>
      </c>
      <c r="F818" s="29">
        <v>2</v>
      </c>
      <c r="G818" s="29">
        <v>225</v>
      </c>
      <c r="H818" s="27"/>
      <c r="M818" s="80" t="b">
        <f t="shared" si="12"/>
        <v>1</v>
      </c>
    </row>
    <row r="819" spans="2:13" x14ac:dyDescent="0.15">
      <c r="B819" s="333" t="s">
        <v>4610</v>
      </c>
      <c r="C819" s="333" t="s">
        <v>710</v>
      </c>
      <c r="D819" s="333" t="s">
        <v>523</v>
      </c>
      <c r="E819" s="29">
        <v>1</v>
      </c>
      <c r="F819" s="29">
        <v>3</v>
      </c>
      <c r="G819" s="29">
        <v>4306</v>
      </c>
      <c r="H819" s="27"/>
      <c r="M819" s="80" t="b">
        <f t="shared" si="12"/>
        <v>1</v>
      </c>
    </row>
    <row r="820" spans="2:13" x14ac:dyDescent="0.15">
      <c r="B820" s="333" t="s">
        <v>10063</v>
      </c>
      <c r="C820" s="333" t="s">
        <v>710</v>
      </c>
      <c r="D820" s="333" t="s">
        <v>525</v>
      </c>
      <c r="E820" s="29">
        <v>1</v>
      </c>
      <c r="F820" s="29">
        <v>4</v>
      </c>
      <c r="G820" s="29">
        <v>10499</v>
      </c>
      <c r="H820" s="27"/>
      <c r="M820" s="80" t="b">
        <f t="shared" si="12"/>
        <v>1</v>
      </c>
    </row>
    <row r="821" spans="2:13" x14ac:dyDescent="0.15">
      <c r="B821" s="333" t="s">
        <v>7315</v>
      </c>
      <c r="C821" s="333" t="s">
        <v>710</v>
      </c>
      <c r="D821" s="333" t="s">
        <v>519</v>
      </c>
      <c r="E821" s="29">
        <v>1</v>
      </c>
      <c r="F821" s="29">
        <v>1</v>
      </c>
      <c r="G821" s="29">
        <v>7344</v>
      </c>
      <c r="H821" s="27"/>
      <c r="M821" s="80" t="b">
        <f t="shared" si="12"/>
        <v>1</v>
      </c>
    </row>
    <row r="822" spans="2:13" x14ac:dyDescent="0.15">
      <c r="B822" s="333" t="s">
        <v>750</v>
      </c>
      <c r="C822" s="333" t="s">
        <v>716</v>
      </c>
      <c r="D822" s="333" t="s">
        <v>523</v>
      </c>
      <c r="E822" s="29">
        <v>4</v>
      </c>
      <c r="F822" s="29">
        <v>3</v>
      </c>
      <c r="G822" s="29">
        <v>226</v>
      </c>
      <c r="H822" s="27"/>
      <c r="M822" s="80" t="b">
        <f t="shared" si="12"/>
        <v>1</v>
      </c>
    </row>
    <row r="823" spans="2:13" x14ac:dyDescent="0.15">
      <c r="B823" s="333" t="s">
        <v>9053</v>
      </c>
      <c r="C823" s="333" t="s">
        <v>518</v>
      </c>
      <c r="D823" s="333" t="s">
        <v>523</v>
      </c>
      <c r="E823" s="29">
        <v>0</v>
      </c>
      <c r="F823" s="29">
        <v>3</v>
      </c>
      <c r="G823" s="29">
        <v>9391</v>
      </c>
      <c r="H823" s="27"/>
      <c r="M823" s="80" t="b">
        <f t="shared" si="12"/>
        <v>1</v>
      </c>
    </row>
    <row r="824" spans="2:13" x14ac:dyDescent="0.15">
      <c r="B824" s="333" t="s">
        <v>751</v>
      </c>
      <c r="C824" s="333" t="s">
        <v>718</v>
      </c>
      <c r="D824" s="333" t="s">
        <v>523</v>
      </c>
      <c r="E824" s="29">
        <v>5</v>
      </c>
      <c r="F824" s="29">
        <v>3</v>
      </c>
      <c r="G824" s="29">
        <v>227</v>
      </c>
      <c r="H824" s="27"/>
      <c r="M824" s="80" t="b">
        <f t="shared" si="12"/>
        <v>1</v>
      </c>
    </row>
    <row r="825" spans="2:13" x14ac:dyDescent="0.15">
      <c r="B825" s="333" t="s">
        <v>10064</v>
      </c>
      <c r="C825" s="333" t="s">
        <v>718</v>
      </c>
      <c r="D825" s="333" t="s">
        <v>523</v>
      </c>
      <c r="E825" s="29">
        <v>5</v>
      </c>
      <c r="F825" s="29">
        <v>3</v>
      </c>
      <c r="G825" s="29">
        <v>10763</v>
      </c>
      <c r="H825" s="27"/>
      <c r="M825" s="80" t="b">
        <f t="shared" si="12"/>
        <v>1</v>
      </c>
    </row>
    <row r="826" spans="2:13" x14ac:dyDescent="0.15">
      <c r="B826" s="333" t="s">
        <v>752</v>
      </c>
      <c r="C826" s="333" t="s">
        <v>718</v>
      </c>
      <c r="D826" s="333" t="s">
        <v>523</v>
      </c>
      <c r="E826" s="29">
        <v>5</v>
      </c>
      <c r="F826" s="29">
        <v>3</v>
      </c>
      <c r="G826" s="29">
        <v>228</v>
      </c>
      <c r="H826" s="27"/>
      <c r="M826" s="80" t="b">
        <f t="shared" si="12"/>
        <v>1</v>
      </c>
    </row>
    <row r="827" spans="2:13" x14ac:dyDescent="0.15">
      <c r="B827" s="333" t="s">
        <v>4127</v>
      </c>
      <c r="C827" s="333" t="s">
        <v>712</v>
      </c>
      <c r="D827" s="333" t="s">
        <v>523</v>
      </c>
      <c r="E827" s="29">
        <v>2</v>
      </c>
      <c r="F827" s="29">
        <v>3</v>
      </c>
      <c r="G827" s="29">
        <v>3896</v>
      </c>
      <c r="H827" s="27"/>
      <c r="M827" s="80" t="b">
        <f t="shared" si="12"/>
        <v>1</v>
      </c>
    </row>
    <row r="828" spans="2:13" x14ac:dyDescent="0.15">
      <c r="B828" s="333" t="s">
        <v>753</v>
      </c>
      <c r="C828" s="333" t="s">
        <v>716</v>
      </c>
      <c r="D828" s="333" t="s">
        <v>523</v>
      </c>
      <c r="E828" s="29">
        <v>4</v>
      </c>
      <c r="F828" s="29">
        <v>3</v>
      </c>
      <c r="G828" s="29">
        <v>229</v>
      </c>
      <c r="H828" s="27"/>
      <c r="M828" s="80" t="b">
        <f t="shared" si="12"/>
        <v>1</v>
      </c>
    </row>
    <row r="829" spans="2:13" x14ac:dyDescent="0.15">
      <c r="B829" s="333" t="s">
        <v>6438</v>
      </c>
      <c r="C829" s="333" t="s">
        <v>710</v>
      </c>
      <c r="D829" s="333" t="s">
        <v>525</v>
      </c>
      <c r="E829" s="29">
        <v>1</v>
      </c>
      <c r="F829" s="29">
        <v>4</v>
      </c>
      <c r="G829" s="29">
        <v>6497</v>
      </c>
      <c r="H829" s="27"/>
      <c r="M829" s="80" t="b">
        <f t="shared" si="12"/>
        <v>1</v>
      </c>
    </row>
    <row r="830" spans="2:13" x14ac:dyDescent="0.15">
      <c r="B830" s="333" t="s">
        <v>5017</v>
      </c>
      <c r="C830" s="333" t="s">
        <v>710</v>
      </c>
      <c r="D830" s="333" t="s">
        <v>519</v>
      </c>
      <c r="E830" s="29">
        <v>1</v>
      </c>
      <c r="F830" s="29">
        <v>1</v>
      </c>
      <c r="G830" s="29">
        <v>4984</v>
      </c>
      <c r="H830" s="27"/>
      <c r="M830" s="80" t="b">
        <f t="shared" si="12"/>
        <v>1</v>
      </c>
    </row>
    <row r="831" spans="2:13" x14ac:dyDescent="0.15">
      <c r="B831" s="333" t="s">
        <v>6889</v>
      </c>
      <c r="C831" s="333" t="s">
        <v>710</v>
      </c>
      <c r="D831" s="333" t="s">
        <v>521</v>
      </c>
      <c r="E831" s="29">
        <v>1</v>
      </c>
      <c r="F831" s="29">
        <v>2</v>
      </c>
      <c r="G831" s="29">
        <v>7021</v>
      </c>
      <c r="H831" s="27"/>
      <c r="M831" s="80" t="b">
        <f t="shared" si="12"/>
        <v>1</v>
      </c>
    </row>
    <row r="832" spans="2:13" x14ac:dyDescent="0.15">
      <c r="B832" s="333" t="s">
        <v>14546</v>
      </c>
      <c r="C832" s="333" t="s">
        <v>710</v>
      </c>
      <c r="D832" s="333" t="s">
        <v>523</v>
      </c>
      <c r="E832" s="29">
        <v>1</v>
      </c>
      <c r="F832" s="29">
        <v>3</v>
      </c>
      <c r="G832" s="29">
        <v>17354</v>
      </c>
      <c r="H832" s="27"/>
      <c r="M832" s="80" t="b">
        <f t="shared" si="12"/>
        <v>1</v>
      </c>
    </row>
    <row r="833" spans="2:13" x14ac:dyDescent="0.15">
      <c r="B833" s="333" t="s">
        <v>754</v>
      </c>
      <c r="C833" s="333" t="s">
        <v>710</v>
      </c>
      <c r="D833" s="333" t="s">
        <v>519</v>
      </c>
      <c r="E833" s="29">
        <v>1</v>
      </c>
      <c r="F833" s="29">
        <v>1</v>
      </c>
      <c r="G833" s="29">
        <v>230</v>
      </c>
      <c r="H833" s="27"/>
      <c r="M833" s="80" t="b">
        <f t="shared" si="12"/>
        <v>1</v>
      </c>
    </row>
    <row r="834" spans="2:13" x14ac:dyDescent="0.15">
      <c r="B834" s="333" t="s">
        <v>6440</v>
      </c>
      <c r="C834" s="333" t="s">
        <v>710</v>
      </c>
      <c r="D834" s="333" t="s">
        <v>519</v>
      </c>
      <c r="E834" s="29">
        <v>1</v>
      </c>
      <c r="F834" s="29">
        <v>1</v>
      </c>
      <c r="G834" s="29">
        <v>6499</v>
      </c>
      <c r="H834" s="27"/>
      <c r="M834" s="80" t="b">
        <f t="shared" si="12"/>
        <v>1</v>
      </c>
    </row>
    <row r="835" spans="2:13" x14ac:dyDescent="0.15">
      <c r="B835" s="333" t="s">
        <v>6441</v>
      </c>
      <c r="C835" s="333" t="s">
        <v>710</v>
      </c>
      <c r="D835" s="333" t="s">
        <v>525</v>
      </c>
      <c r="E835" s="29">
        <v>1</v>
      </c>
      <c r="F835" s="29">
        <v>4</v>
      </c>
      <c r="G835" s="29">
        <v>6500</v>
      </c>
      <c r="H835" s="27"/>
      <c r="M835" s="80" t="b">
        <f t="shared" si="12"/>
        <v>1</v>
      </c>
    </row>
    <row r="836" spans="2:13" x14ac:dyDescent="0.15">
      <c r="B836" s="333" t="s">
        <v>9054</v>
      </c>
      <c r="C836" s="333" t="s">
        <v>710</v>
      </c>
      <c r="D836" s="333" t="s">
        <v>519</v>
      </c>
      <c r="E836" s="29">
        <v>1</v>
      </c>
      <c r="F836" s="29">
        <v>1</v>
      </c>
      <c r="G836" s="29">
        <v>9918</v>
      </c>
      <c r="H836" s="27"/>
      <c r="M836" s="80" t="b">
        <f t="shared" si="12"/>
        <v>1</v>
      </c>
    </row>
    <row r="837" spans="2:13" x14ac:dyDescent="0.15">
      <c r="B837" s="333" t="s">
        <v>6442</v>
      </c>
      <c r="C837" s="333" t="s">
        <v>710</v>
      </c>
      <c r="D837" s="333" t="s">
        <v>519</v>
      </c>
      <c r="E837" s="29">
        <v>1</v>
      </c>
      <c r="F837" s="29">
        <v>1</v>
      </c>
      <c r="G837" s="29">
        <v>6501</v>
      </c>
      <c r="H837" s="27"/>
      <c r="M837" s="80" t="b">
        <f t="shared" si="12"/>
        <v>1</v>
      </c>
    </row>
    <row r="838" spans="2:13" x14ac:dyDescent="0.15">
      <c r="B838" s="333" t="s">
        <v>10807</v>
      </c>
      <c r="C838" s="333" t="s">
        <v>710</v>
      </c>
      <c r="D838" s="333" t="s">
        <v>519</v>
      </c>
      <c r="E838" s="29">
        <v>1</v>
      </c>
      <c r="F838" s="29">
        <v>1</v>
      </c>
      <c r="G838" s="29">
        <v>231</v>
      </c>
      <c r="H838" s="27"/>
      <c r="M838" s="80" t="b">
        <f t="shared" si="12"/>
        <v>1</v>
      </c>
    </row>
    <row r="839" spans="2:13" x14ac:dyDescent="0.15">
      <c r="B839" s="333" t="s">
        <v>6443</v>
      </c>
      <c r="C839" s="333" t="s">
        <v>710</v>
      </c>
      <c r="D839" s="333" t="s">
        <v>521</v>
      </c>
      <c r="E839" s="29">
        <v>1</v>
      </c>
      <c r="F839" s="29">
        <v>2</v>
      </c>
      <c r="G839" s="29">
        <v>6502</v>
      </c>
      <c r="H839" s="27"/>
      <c r="M839" s="80" t="b">
        <f t="shared" si="12"/>
        <v>1</v>
      </c>
    </row>
    <row r="840" spans="2:13" x14ac:dyDescent="0.15">
      <c r="B840" s="333" t="s">
        <v>10808</v>
      </c>
      <c r="C840" s="333" t="s">
        <v>710</v>
      </c>
      <c r="D840" s="333" t="s">
        <v>519</v>
      </c>
      <c r="E840" s="29">
        <v>1</v>
      </c>
      <c r="F840" s="29">
        <v>1</v>
      </c>
      <c r="G840" s="29">
        <v>232</v>
      </c>
      <c r="H840" s="27"/>
      <c r="M840" s="80" t="b">
        <f t="shared" si="12"/>
        <v>1</v>
      </c>
    </row>
    <row r="841" spans="2:13" x14ac:dyDescent="0.15">
      <c r="B841" s="333" t="s">
        <v>6444</v>
      </c>
      <c r="C841" s="333" t="s">
        <v>710</v>
      </c>
      <c r="D841" s="333" t="s">
        <v>525</v>
      </c>
      <c r="E841" s="29">
        <v>1</v>
      </c>
      <c r="F841" s="29">
        <v>4</v>
      </c>
      <c r="G841" s="29">
        <v>6503</v>
      </c>
      <c r="H841" s="27"/>
      <c r="M841" s="80" t="b">
        <f t="shared" si="12"/>
        <v>1</v>
      </c>
    </row>
    <row r="842" spans="2:13" x14ac:dyDescent="0.15">
      <c r="B842" s="333" t="s">
        <v>9055</v>
      </c>
      <c r="C842" s="333" t="s">
        <v>710</v>
      </c>
      <c r="D842" s="333" t="s">
        <v>519</v>
      </c>
      <c r="E842" s="29">
        <v>1</v>
      </c>
      <c r="F842" s="29">
        <v>1</v>
      </c>
      <c r="G842" s="29">
        <v>9919</v>
      </c>
      <c r="H842" s="27"/>
      <c r="M842" s="80" t="b">
        <f t="shared" si="12"/>
        <v>1</v>
      </c>
    </row>
    <row r="843" spans="2:13" x14ac:dyDescent="0.15">
      <c r="B843" s="333" t="s">
        <v>6445</v>
      </c>
      <c r="C843" s="333" t="s">
        <v>710</v>
      </c>
      <c r="D843" s="333" t="s">
        <v>521</v>
      </c>
      <c r="E843" s="29">
        <v>1</v>
      </c>
      <c r="F843" s="29">
        <v>2</v>
      </c>
      <c r="G843" s="29">
        <v>6504</v>
      </c>
      <c r="H843" s="27"/>
      <c r="M843" s="80" t="b">
        <f t="shared" si="12"/>
        <v>1</v>
      </c>
    </row>
    <row r="844" spans="2:13" x14ac:dyDescent="0.15">
      <c r="B844" s="333" t="s">
        <v>10809</v>
      </c>
      <c r="C844" s="333" t="s">
        <v>710</v>
      </c>
      <c r="D844" s="333" t="s">
        <v>519</v>
      </c>
      <c r="E844" s="29">
        <v>1</v>
      </c>
      <c r="F844" s="29">
        <v>1</v>
      </c>
      <c r="G844" s="29">
        <v>233</v>
      </c>
      <c r="H844" s="27"/>
      <c r="M844" s="80" t="b">
        <f t="shared" si="12"/>
        <v>1</v>
      </c>
    </row>
    <row r="845" spans="2:13" x14ac:dyDescent="0.15">
      <c r="B845" s="333" t="s">
        <v>6439</v>
      </c>
      <c r="C845" s="333" t="s">
        <v>710</v>
      </c>
      <c r="D845" s="333" t="s">
        <v>519</v>
      </c>
      <c r="E845" s="29">
        <v>1</v>
      </c>
      <c r="F845" s="29">
        <v>1</v>
      </c>
      <c r="G845" s="29">
        <v>6498</v>
      </c>
      <c r="H845" s="27"/>
      <c r="M845" s="80" t="b">
        <f t="shared" si="12"/>
        <v>1</v>
      </c>
    </row>
    <row r="846" spans="2:13" x14ac:dyDescent="0.15">
      <c r="B846" s="333" t="s">
        <v>755</v>
      </c>
      <c r="C846" s="333" t="s">
        <v>712</v>
      </c>
      <c r="D846" s="333" t="s">
        <v>525</v>
      </c>
      <c r="E846" s="29">
        <v>2</v>
      </c>
      <c r="F846" s="29">
        <v>4</v>
      </c>
      <c r="G846" s="29">
        <v>234</v>
      </c>
      <c r="H846" s="27"/>
      <c r="M846" s="80" t="b">
        <f t="shared" ref="M846:M909" si="13">AND(  NOT(ISERROR(FIND(UPPER($B$7),UPPER($B846),1))),  OR($D$7="",NOT(ISERROR(FIND(UPPER($D$7),UPPER($B846),1)))),    OR($D$8="",(ISERROR(FIND(UPPER($D$8),UPPER($B846),1))))           )</f>
        <v>1</v>
      </c>
    </row>
    <row r="847" spans="2:13" x14ac:dyDescent="0.15">
      <c r="B847" s="333" t="s">
        <v>9056</v>
      </c>
      <c r="C847" s="333" t="s">
        <v>518</v>
      </c>
      <c r="D847" s="333" t="s">
        <v>518</v>
      </c>
      <c r="E847" s="29">
        <v>0</v>
      </c>
      <c r="F847" s="29">
        <v>0</v>
      </c>
      <c r="G847" s="29">
        <v>9392</v>
      </c>
      <c r="H847" s="27"/>
      <c r="M847" s="80" t="b">
        <f t="shared" si="13"/>
        <v>1</v>
      </c>
    </row>
    <row r="848" spans="2:13" x14ac:dyDescent="0.15">
      <c r="B848" s="333" t="s">
        <v>756</v>
      </c>
      <c r="C848" s="333" t="s">
        <v>712</v>
      </c>
      <c r="D848" s="333" t="s">
        <v>525</v>
      </c>
      <c r="E848" s="29">
        <v>2</v>
      </c>
      <c r="F848" s="29">
        <v>4</v>
      </c>
      <c r="G848" s="29">
        <v>235</v>
      </c>
      <c r="H848" s="27"/>
      <c r="M848" s="80" t="b">
        <f t="shared" si="13"/>
        <v>1</v>
      </c>
    </row>
    <row r="849" spans="2:13" x14ac:dyDescent="0.15">
      <c r="B849" s="333" t="s">
        <v>4380</v>
      </c>
      <c r="C849" s="333" t="s">
        <v>710</v>
      </c>
      <c r="D849" s="333" t="s">
        <v>525</v>
      </c>
      <c r="E849" s="29">
        <v>1</v>
      </c>
      <c r="F849" s="29">
        <v>4</v>
      </c>
      <c r="G849" s="29">
        <v>4176</v>
      </c>
      <c r="H849" s="27"/>
      <c r="M849" s="80" t="b">
        <f t="shared" si="13"/>
        <v>1</v>
      </c>
    </row>
    <row r="850" spans="2:13" x14ac:dyDescent="0.15">
      <c r="B850" s="333" t="s">
        <v>7362</v>
      </c>
      <c r="C850" s="333" t="s">
        <v>518</v>
      </c>
      <c r="D850" s="333" t="s">
        <v>523</v>
      </c>
      <c r="E850" s="29">
        <v>0</v>
      </c>
      <c r="F850" s="29">
        <v>3</v>
      </c>
      <c r="G850" s="29">
        <v>7513</v>
      </c>
      <c r="H850" s="27"/>
      <c r="M850" s="80" t="b">
        <f t="shared" si="13"/>
        <v>1</v>
      </c>
    </row>
    <row r="851" spans="2:13" x14ac:dyDescent="0.15">
      <c r="B851" s="333" t="s">
        <v>10810</v>
      </c>
      <c r="C851" s="333" t="s">
        <v>710</v>
      </c>
      <c r="D851" s="333" t="s">
        <v>521</v>
      </c>
      <c r="E851" s="29">
        <v>1</v>
      </c>
      <c r="F851" s="29">
        <v>2</v>
      </c>
      <c r="G851" s="29">
        <v>4545</v>
      </c>
      <c r="H851" s="27"/>
      <c r="M851" s="80" t="b">
        <f t="shared" si="13"/>
        <v>1</v>
      </c>
    </row>
    <row r="852" spans="2:13" x14ac:dyDescent="0.15">
      <c r="B852" s="333" t="s">
        <v>14163</v>
      </c>
      <c r="C852" s="333" t="s">
        <v>712</v>
      </c>
      <c r="D852" s="333" t="s">
        <v>525</v>
      </c>
      <c r="E852" s="29">
        <v>2</v>
      </c>
      <c r="F852" s="29">
        <v>4</v>
      </c>
      <c r="G852" s="29">
        <v>15878</v>
      </c>
      <c r="H852" s="27"/>
      <c r="M852" s="80" t="b">
        <f t="shared" si="13"/>
        <v>1</v>
      </c>
    </row>
    <row r="853" spans="2:13" x14ac:dyDescent="0.15">
      <c r="B853" s="333" t="s">
        <v>14547</v>
      </c>
      <c r="C853" s="333" t="s">
        <v>712</v>
      </c>
      <c r="D853" s="333" t="s">
        <v>519</v>
      </c>
      <c r="E853" s="29">
        <v>2</v>
      </c>
      <c r="F853" s="29">
        <v>1</v>
      </c>
      <c r="G853" s="29">
        <v>16562</v>
      </c>
      <c r="H853" s="27"/>
      <c r="M853" s="80" t="b">
        <f t="shared" si="13"/>
        <v>1</v>
      </c>
    </row>
    <row r="854" spans="2:13" x14ac:dyDescent="0.15">
      <c r="B854" s="333" t="s">
        <v>6400</v>
      </c>
      <c r="C854" s="333" t="s">
        <v>710</v>
      </c>
      <c r="D854" s="333" t="s">
        <v>444</v>
      </c>
      <c r="E854" s="29">
        <v>1</v>
      </c>
      <c r="F854" s="29">
        <v>6</v>
      </c>
      <c r="G854" s="29">
        <v>6457</v>
      </c>
      <c r="H854" s="27"/>
      <c r="M854" s="80" t="b">
        <f t="shared" si="13"/>
        <v>1</v>
      </c>
    </row>
    <row r="855" spans="2:13" x14ac:dyDescent="0.15">
      <c r="B855" s="333" t="s">
        <v>11205</v>
      </c>
      <c r="C855" s="333" t="s">
        <v>712</v>
      </c>
      <c r="D855" s="333" t="s">
        <v>519</v>
      </c>
      <c r="E855" s="29">
        <v>2</v>
      </c>
      <c r="F855" s="29">
        <v>1</v>
      </c>
      <c r="G855" s="29">
        <v>11230</v>
      </c>
      <c r="H855" s="27"/>
      <c r="M855" s="80" t="b">
        <f t="shared" si="13"/>
        <v>1</v>
      </c>
    </row>
    <row r="856" spans="2:13" x14ac:dyDescent="0.15">
      <c r="B856" s="333" t="s">
        <v>14164</v>
      </c>
      <c r="C856" s="333" t="s">
        <v>712</v>
      </c>
      <c r="D856" s="333" t="s">
        <v>525</v>
      </c>
      <c r="E856" s="29">
        <v>2</v>
      </c>
      <c r="F856" s="29">
        <v>4</v>
      </c>
      <c r="G856" s="29">
        <v>15877</v>
      </c>
      <c r="H856" s="27"/>
      <c r="M856" s="80" t="b">
        <f t="shared" si="13"/>
        <v>1</v>
      </c>
    </row>
    <row r="857" spans="2:13" x14ac:dyDescent="0.15">
      <c r="B857" s="333" t="s">
        <v>757</v>
      </c>
      <c r="C857" s="333" t="s">
        <v>710</v>
      </c>
      <c r="D857" s="333" t="s">
        <v>519</v>
      </c>
      <c r="E857" s="29">
        <v>1</v>
      </c>
      <c r="F857" s="29">
        <v>1</v>
      </c>
      <c r="G857" s="29">
        <v>236</v>
      </c>
      <c r="H857" s="27"/>
      <c r="M857" s="80" t="b">
        <f t="shared" si="13"/>
        <v>1</v>
      </c>
    </row>
    <row r="858" spans="2:13" x14ac:dyDescent="0.15">
      <c r="B858" s="333" t="s">
        <v>11206</v>
      </c>
      <c r="C858" s="333" t="s">
        <v>710</v>
      </c>
      <c r="D858" s="333" t="s">
        <v>525</v>
      </c>
      <c r="E858" s="29">
        <v>1</v>
      </c>
      <c r="F858" s="29">
        <v>4</v>
      </c>
      <c r="G858" s="29">
        <v>11569</v>
      </c>
      <c r="H858" s="27"/>
      <c r="M858" s="80" t="b">
        <f t="shared" si="13"/>
        <v>1</v>
      </c>
    </row>
    <row r="859" spans="2:13" x14ac:dyDescent="0.15">
      <c r="B859" s="333" t="s">
        <v>14548</v>
      </c>
      <c r="C859" s="333" t="s">
        <v>712</v>
      </c>
      <c r="D859" s="333" t="s">
        <v>519</v>
      </c>
      <c r="E859" s="29">
        <v>2</v>
      </c>
      <c r="F859" s="29">
        <v>1</v>
      </c>
      <c r="G859" s="29">
        <v>17494</v>
      </c>
      <c r="H859" s="27"/>
      <c r="M859" s="80" t="b">
        <f t="shared" si="13"/>
        <v>1</v>
      </c>
    </row>
    <row r="860" spans="2:13" x14ac:dyDescent="0.15">
      <c r="B860" s="333" t="s">
        <v>14165</v>
      </c>
      <c r="C860" s="333" t="s">
        <v>710</v>
      </c>
      <c r="D860" s="333" t="s">
        <v>525</v>
      </c>
      <c r="E860" s="29">
        <v>1</v>
      </c>
      <c r="F860" s="29">
        <v>4</v>
      </c>
      <c r="G860" s="29">
        <v>15879</v>
      </c>
      <c r="H860" s="27"/>
      <c r="M860" s="80" t="b">
        <f t="shared" si="13"/>
        <v>1</v>
      </c>
    </row>
    <row r="861" spans="2:13" x14ac:dyDescent="0.15">
      <c r="B861" s="333" t="s">
        <v>11207</v>
      </c>
      <c r="C861" s="333" t="s">
        <v>710</v>
      </c>
      <c r="D861" s="333" t="s">
        <v>444</v>
      </c>
      <c r="E861" s="29">
        <v>1</v>
      </c>
      <c r="F861" s="29">
        <v>6</v>
      </c>
      <c r="G861" s="29">
        <v>11231</v>
      </c>
      <c r="H861" s="27"/>
      <c r="M861" s="80" t="b">
        <f t="shared" si="13"/>
        <v>1</v>
      </c>
    </row>
    <row r="862" spans="2:13" x14ac:dyDescent="0.15">
      <c r="B862" s="333" t="s">
        <v>5301</v>
      </c>
      <c r="C862" s="333" t="s">
        <v>712</v>
      </c>
      <c r="D862" s="333" t="s">
        <v>521</v>
      </c>
      <c r="E862" s="29">
        <v>2</v>
      </c>
      <c r="F862" s="29">
        <v>2</v>
      </c>
      <c r="G862" s="29">
        <v>5155</v>
      </c>
      <c r="H862" s="27"/>
      <c r="M862" s="80" t="b">
        <f t="shared" si="13"/>
        <v>1</v>
      </c>
    </row>
    <row r="863" spans="2:13" x14ac:dyDescent="0.15">
      <c r="B863" s="333" t="s">
        <v>7742</v>
      </c>
      <c r="C863" s="333" t="s">
        <v>710</v>
      </c>
      <c r="D863" s="333" t="s">
        <v>523</v>
      </c>
      <c r="E863" s="29">
        <v>1</v>
      </c>
      <c r="F863" s="29">
        <v>3</v>
      </c>
      <c r="G863" s="29">
        <v>7921</v>
      </c>
      <c r="H863" s="27"/>
      <c r="M863" s="80" t="b">
        <f t="shared" si="13"/>
        <v>1</v>
      </c>
    </row>
    <row r="864" spans="2:13" x14ac:dyDescent="0.15">
      <c r="B864" s="333" t="s">
        <v>14549</v>
      </c>
      <c r="C864" s="333" t="s">
        <v>710</v>
      </c>
      <c r="D864" s="333" t="s">
        <v>525</v>
      </c>
      <c r="E864" s="29">
        <v>1</v>
      </c>
      <c r="F864" s="29">
        <v>4</v>
      </c>
      <c r="G864" s="29">
        <v>17327</v>
      </c>
      <c r="H864" s="27"/>
      <c r="M864" s="80" t="b">
        <f t="shared" si="13"/>
        <v>1</v>
      </c>
    </row>
    <row r="865" spans="2:13" x14ac:dyDescent="0.15">
      <c r="B865" s="333" t="s">
        <v>758</v>
      </c>
      <c r="C865" s="333" t="s">
        <v>714</v>
      </c>
      <c r="D865" s="333" t="s">
        <v>523</v>
      </c>
      <c r="E865" s="29">
        <v>3</v>
      </c>
      <c r="F865" s="29">
        <v>3</v>
      </c>
      <c r="G865" s="29">
        <v>237</v>
      </c>
      <c r="H865" s="27"/>
      <c r="M865" s="80" t="b">
        <f t="shared" si="13"/>
        <v>1</v>
      </c>
    </row>
    <row r="866" spans="2:13" x14ac:dyDescent="0.15">
      <c r="B866" s="333" t="s">
        <v>11464</v>
      </c>
      <c r="C866" s="333" t="s">
        <v>710</v>
      </c>
      <c r="D866" s="333" t="s">
        <v>519</v>
      </c>
      <c r="E866" s="29">
        <v>1</v>
      </c>
      <c r="F866" s="29">
        <v>1</v>
      </c>
      <c r="G866" s="29">
        <v>11678</v>
      </c>
      <c r="H866" s="27"/>
      <c r="M866" s="80" t="b">
        <f t="shared" si="13"/>
        <v>1</v>
      </c>
    </row>
    <row r="867" spans="2:13" x14ac:dyDescent="0.15">
      <c r="B867" s="333" t="s">
        <v>4111</v>
      </c>
      <c r="C867" s="333" t="s">
        <v>714</v>
      </c>
      <c r="D867" s="333" t="s">
        <v>521</v>
      </c>
      <c r="E867" s="29">
        <v>3</v>
      </c>
      <c r="F867" s="29">
        <v>2</v>
      </c>
      <c r="G867" s="29">
        <v>3773</v>
      </c>
      <c r="H867" s="27"/>
      <c r="M867" s="80" t="b">
        <f t="shared" si="13"/>
        <v>1</v>
      </c>
    </row>
    <row r="868" spans="2:13" x14ac:dyDescent="0.15">
      <c r="B868" s="333" t="s">
        <v>6910</v>
      </c>
      <c r="C868" s="333" t="s">
        <v>712</v>
      </c>
      <c r="D868" s="333" t="s">
        <v>525</v>
      </c>
      <c r="E868" s="29">
        <v>2</v>
      </c>
      <c r="F868" s="29">
        <v>4</v>
      </c>
      <c r="G868" s="29">
        <v>7044</v>
      </c>
      <c r="H868" s="27"/>
      <c r="M868" s="80" t="b">
        <f t="shared" si="13"/>
        <v>1</v>
      </c>
    </row>
    <row r="869" spans="2:13" x14ac:dyDescent="0.15">
      <c r="B869" s="333" t="s">
        <v>12661</v>
      </c>
      <c r="C869" s="333" t="s">
        <v>718</v>
      </c>
      <c r="D869" s="333" t="s">
        <v>523</v>
      </c>
      <c r="E869" s="29">
        <v>5</v>
      </c>
      <c r="F869" s="29">
        <v>3</v>
      </c>
      <c r="G869" s="29">
        <v>13846</v>
      </c>
      <c r="H869" s="27"/>
      <c r="M869" s="80" t="b">
        <f t="shared" si="13"/>
        <v>1</v>
      </c>
    </row>
    <row r="870" spans="2:13" x14ac:dyDescent="0.15">
      <c r="B870" s="333" t="s">
        <v>6126</v>
      </c>
      <c r="C870" s="333" t="s">
        <v>710</v>
      </c>
      <c r="D870" s="333" t="s">
        <v>525</v>
      </c>
      <c r="E870" s="29">
        <v>1</v>
      </c>
      <c r="F870" s="29">
        <v>4</v>
      </c>
      <c r="G870" s="29">
        <v>6071</v>
      </c>
      <c r="H870" s="27"/>
      <c r="M870" s="80" t="b">
        <f t="shared" si="13"/>
        <v>1</v>
      </c>
    </row>
    <row r="871" spans="2:13" x14ac:dyDescent="0.15">
      <c r="B871" s="333" t="s">
        <v>7697</v>
      </c>
      <c r="C871" s="333" t="s">
        <v>710</v>
      </c>
      <c r="D871" s="333" t="s">
        <v>519</v>
      </c>
      <c r="E871" s="29">
        <v>1</v>
      </c>
      <c r="F871" s="29">
        <v>1</v>
      </c>
      <c r="G871" s="29">
        <v>7756</v>
      </c>
      <c r="H871" s="27"/>
      <c r="M871" s="80" t="b">
        <f t="shared" si="13"/>
        <v>1</v>
      </c>
    </row>
    <row r="872" spans="2:13" x14ac:dyDescent="0.15">
      <c r="B872" s="333" t="s">
        <v>4747</v>
      </c>
      <c r="C872" s="333" t="s">
        <v>714</v>
      </c>
      <c r="D872" s="333" t="s">
        <v>444</v>
      </c>
      <c r="E872" s="29">
        <v>3</v>
      </c>
      <c r="F872" s="29">
        <v>6</v>
      </c>
      <c r="G872" s="29">
        <v>4546</v>
      </c>
      <c r="H872" s="27"/>
      <c r="M872" s="80" t="b">
        <f t="shared" si="13"/>
        <v>1</v>
      </c>
    </row>
    <row r="873" spans="2:13" x14ac:dyDescent="0.15">
      <c r="B873" s="333" t="s">
        <v>759</v>
      </c>
      <c r="C873" s="333" t="s">
        <v>712</v>
      </c>
      <c r="D873" s="333" t="s">
        <v>523</v>
      </c>
      <c r="E873" s="29">
        <v>2</v>
      </c>
      <c r="F873" s="29">
        <v>3</v>
      </c>
      <c r="G873" s="29">
        <v>238</v>
      </c>
      <c r="H873" s="27"/>
      <c r="M873" s="80" t="b">
        <f t="shared" si="13"/>
        <v>1</v>
      </c>
    </row>
    <row r="874" spans="2:13" x14ac:dyDescent="0.15">
      <c r="B874" s="333" t="s">
        <v>6446</v>
      </c>
      <c r="C874" s="333" t="s">
        <v>712</v>
      </c>
      <c r="D874" s="333" t="s">
        <v>523</v>
      </c>
      <c r="E874" s="29">
        <v>2</v>
      </c>
      <c r="F874" s="29">
        <v>3</v>
      </c>
      <c r="G874" s="29">
        <v>6505</v>
      </c>
      <c r="H874" s="27"/>
      <c r="M874" s="80" t="b">
        <f t="shared" si="13"/>
        <v>1</v>
      </c>
    </row>
    <row r="875" spans="2:13" x14ac:dyDescent="0.15">
      <c r="B875" s="333" t="s">
        <v>9057</v>
      </c>
      <c r="C875" s="333" t="s">
        <v>518</v>
      </c>
      <c r="D875" s="333" t="s">
        <v>518</v>
      </c>
      <c r="E875" s="29">
        <v>0</v>
      </c>
      <c r="F875" s="29">
        <v>0</v>
      </c>
      <c r="G875" s="29">
        <v>9393</v>
      </c>
      <c r="H875" s="27"/>
      <c r="M875" s="80" t="b">
        <f t="shared" si="13"/>
        <v>1</v>
      </c>
    </row>
    <row r="876" spans="2:13" x14ac:dyDescent="0.15">
      <c r="B876" s="333" t="s">
        <v>11465</v>
      </c>
      <c r="C876" s="333" t="s">
        <v>710</v>
      </c>
      <c r="D876" s="333" t="s">
        <v>521</v>
      </c>
      <c r="E876" s="29">
        <v>1</v>
      </c>
      <c r="F876" s="29">
        <v>2</v>
      </c>
      <c r="G876" s="29">
        <v>13097</v>
      </c>
      <c r="H876" s="27"/>
      <c r="M876" s="80" t="b">
        <f t="shared" si="13"/>
        <v>1</v>
      </c>
    </row>
    <row r="877" spans="2:13" x14ac:dyDescent="0.15">
      <c r="B877" s="333" t="s">
        <v>4863</v>
      </c>
      <c r="C877" s="333" t="s">
        <v>710</v>
      </c>
      <c r="D877" s="333" t="s">
        <v>519</v>
      </c>
      <c r="E877" s="29">
        <v>1</v>
      </c>
      <c r="F877" s="29">
        <v>1</v>
      </c>
      <c r="G877" s="29">
        <v>4826</v>
      </c>
      <c r="H877" s="27"/>
      <c r="M877" s="80" t="b">
        <f t="shared" si="13"/>
        <v>1</v>
      </c>
    </row>
    <row r="878" spans="2:13" x14ac:dyDescent="0.15">
      <c r="B878" s="333" t="s">
        <v>13230</v>
      </c>
      <c r="C878" s="333" t="s">
        <v>710</v>
      </c>
      <c r="D878" s="333" t="s">
        <v>519</v>
      </c>
      <c r="E878" s="29">
        <v>1</v>
      </c>
      <c r="F878" s="29">
        <v>1</v>
      </c>
      <c r="G878" s="29">
        <v>14992</v>
      </c>
      <c r="H878" s="27"/>
      <c r="M878" s="80" t="b">
        <f t="shared" si="13"/>
        <v>1</v>
      </c>
    </row>
    <row r="879" spans="2:13" x14ac:dyDescent="0.15">
      <c r="B879" s="333" t="s">
        <v>11466</v>
      </c>
      <c r="C879" s="333" t="s">
        <v>710</v>
      </c>
      <c r="D879" s="333" t="s">
        <v>521</v>
      </c>
      <c r="E879" s="29">
        <v>1</v>
      </c>
      <c r="F879" s="29">
        <v>2</v>
      </c>
      <c r="G879" s="29">
        <v>13134</v>
      </c>
      <c r="H879" s="27"/>
      <c r="M879" s="80" t="b">
        <f t="shared" si="13"/>
        <v>1</v>
      </c>
    </row>
    <row r="880" spans="2:13" x14ac:dyDescent="0.15">
      <c r="B880" s="333" t="s">
        <v>760</v>
      </c>
      <c r="C880" s="333" t="s">
        <v>718</v>
      </c>
      <c r="D880" s="333" t="s">
        <v>523</v>
      </c>
      <c r="E880" s="29">
        <v>5</v>
      </c>
      <c r="F880" s="29">
        <v>3</v>
      </c>
      <c r="G880" s="29">
        <v>239</v>
      </c>
      <c r="H880" s="27"/>
      <c r="M880" s="80" t="b">
        <f t="shared" si="13"/>
        <v>1</v>
      </c>
    </row>
    <row r="881" spans="2:13" x14ac:dyDescent="0.15">
      <c r="B881" s="333" t="s">
        <v>14550</v>
      </c>
      <c r="C881" s="333" t="s">
        <v>710</v>
      </c>
      <c r="D881" s="333" t="s">
        <v>523</v>
      </c>
      <c r="E881" s="29">
        <v>1</v>
      </c>
      <c r="F881" s="29">
        <v>3</v>
      </c>
      <c r="G881" s="29">
        <v>16917</v>
      </c>
      <c r="H881" s="27"/>
      <c r="M881" s="80" t="b">
        <f t="shared" si="13"/>
        <v>1</v>
      </c>
    </row>
    <row r="882" spans="2:13" x14ac:dyDescent="0.15">
      <c r="B882" s="333" t="s">
        <v>5770</v>
      </c>
      <c r="C882" s="333" t="s">
        <v>712</v>
      </c>
      <c r="D882" s="333" t="s">
        <v>444</v>
      </c>
      <c r="E882" s="29">
        <v>2</v>
      </c>
      <c r="F882" s="29">
        <v>6</v>
      </c>
      <c r="G882" s="29">
        <v>5699</v>
      </c>
      <c r="H882" s="27"/>
      <c r="M882" s="80" t="b">
        <f t="shared" si="13"/>
        <v>1</v>
      </c>
    </row>
    <row r="883" spans="2:13" x14ac:dyDescent="0.15">
      <c r="B883" s="333" t="s">
        <v>6694</v>
      </c>
      <c r="C883" s="333" t="s">
        <v>710</v>
      </c>
      <c r="D883" s="333" t="s">
        <v>519</v>
      </c>
      <c r="E883" s="29">
        <v>1</v>
      </c>
      <c r="F883" s="29">
        <v>1</v>
      </c>
      <c r="G883" s="29">
        <v>6714</v>
      </c>
      <c r="H883" s="27"/>
      <c r="M883" s="80" t="b">
        <f t="shared" si="13"/>
        <v>1</v>
      </c>
    </row>
    <row r="884" spans="2:13" x14ac:dyDescent="0.15">
      <c r="B884" s="333" t="s">
        <v>11208</v>
      </c>
      <c r="C884" s="333" t="s">
        <v>710</v>
      </c>
      <c r="D884" s="333" t="s">
        <v>519</v>
      </c>
      <c r="E884" s="29">
        <v>1</v>
      </c>
      <c r="F884" s="29">
        <v>1</v>
      </c>
      <c r="G884" s="29">
        <v>11523</v>
      </c>
      <c r="H884" s="27"/>
      <c r="M884" s="80" t="b">
        <f t="shared" si="13"/>
        <v>1</v>
      </c>
    </row>
    <row r="885" spans="2:13" x14ac:dyDescent="0.15">
      <c r="B885" s="333" t="s">
        <v>10065</v>
      </c>
      <c r="C885" s="333" t="s">
        <v>710</v>
      </c>
      <c r="D885" s="333" t="s">
        <v>519</v>
      </c>
      <c r="E885" s="29">
        <v>1</v>
      </c>
      <c r="F885" s="29">
        <v>1</v>
      </c>
      <c r="G885" s="29">
        <v>10840</v>
      </c>
      <c r="H885" s="27"/>
      <c r="M885" s="80" t="b">
        <f t="shared" si="13"/>
        <v>1</v>
      </c>
    </row>
    <row r="886" spans="2:13" x14ac:dyDescent="0.15">
      <c r="B886" s="333" t="s">
        <v>11467</v>
      </c>
      <c r="C886" s="333" t="s">
        <v>710</v>
      </c>
      <c r="D886" s="333" t="s">
        <v>523</v>
      </c>
      <c r="E886" s="29">
        <v>1</v>
      </c>
      <c r="F886" s="29">
        <v>3</v>
      </c>
      <c r="G886" s="29">
        <v>12199</v>
      </c>
      <c r="H886" s="27"/>
      <c r="M886" s="80" t="b">
        <f t="shared" si="13"/>
        <v>1</v>
      </c>
    </row>
    <row r="887" spans="2:13" x14ac:dyDescent="0.15">
      <c r="B887" s="333" t="s">
        <v>6311</v>
      </c>
      <c r="C887" s="333" t="s">
        <v>710</v>
      </c>
      <c r="D887" s="333" t="s">
        <v>523</v>
      </c>
      <c r="E887" s="29">
        <v>1</v>
      </c>
      <c r="F887" s="29">
        <v>3</v>
      </c>
      <c r="G887" s="29">
        <v>6257</v>
      </c>
      <c r="H887" s="27"/>
      <c r="M887" s="80" t="b">
        <f t="shared" si="13"/>
        <v>1</v>
      </c>
    </row>
    <row r="888" spans="2:13" x14ac:dyDescent="0.15">
      <c r="B888" s="333" t="s">
        <v>11209</v>
      </c>
      <c r="C888" s="333" t="s">
        <v>710</v>
      </c>
      <c r="D888" s="333" t="s">
        <v>523</v>
      </c>
      <c r="E888" s="29">
        <v>1</v>
      </c>
      <c r="F888" s="29">
        <v>3</v>
      </c>
      <c r="G888" s="29">
        <v>11474</v>
      </c>
      <c r="H888" s="27"/>
      <c r="M888" s="80" t="b">
        <f t="shared" si="13"/>
        <v>1</v>
      </c>
    </row>
    <row r="889" spans="2:13" x14ac:dyDescent="0.15">
      <c r="B889" s="333" t="s">
        <v>7045</v>
      </c>
      <c r="C889" s="333" t="s">
        <v>710</v>
      </c>
      <c r="D889" s="333" t="s">
        <v>523</v>
      </c>
      <c r="E889" s="29">
        <v>1</v>
      </c>
      <c r="F889" s="29">
        <v>3</v>
      </c>
      <c r="G889" s="29">
        <v>7184</v>
      </c>
      <c r="H889" s="27"/>
      <c r="M889" s="80" t="b">
        <f t="shared" si="13"/>
        <v>1</v>
      </c>
    </row>
    <row r="890" spans="2:13" x14ac:dyDescent="0.15">
      <c r="B890" s="333" t="s">
        <v>14166</v>
      </c>
      <c r="C890" s="333" t="s">
        <v>710</v>
      </c>
      <c r="D890" s="333" t="s">
        <v>523</v>
      </c>
      <c r="E890" s="29">
        <v>1</v>
      </c>
      <c r="F890" s="29">
        <v>3</v>
      </c>
      <c r="G890" s="29">
        <v>16189</v>
      </c>
      <c r="H890" s="27"/>
      <c r="M890" s="80" t="b">
        <f t="shared" si="13"/>
        <v>1</v>
      </c>
    </row>
    <row r="891" spans="2:13" x14ac:dyDescent="0.15">
      <c r="B891" s="333" t="s">
        <v>761</v>
      </c>
      <c r="C891" s="333" t="s">
        <v>718</v>
      </c>
      <c r="D891" s="333" t="s">
        <v>523</v>
      </c>
      <c r="E891" s="29">
        <v>5</v>
      </c>
      <c r="F891" s="29">
        <v>3</v>
      </c>
      <c r="G891" s="29">
        <v>240</v>
      </c>
      <c r="H891" s="27"/>
      <c r="M891" s="80" t="b">
        <f t="shared" si="13"/>
        <v>1</v>
      </c>
    </row>
    <row r="892" spans="2:13" x14ac:dyDescent="0.15">
      <c r="B892" s="333" t="s">
        <v>762</v>
      </c>
      <c r="C892" s="333" t="s">
        <v>716</v>
      </c>
      <c r="D892" s="333" t="s">
        <v>521</v>
      </c>
      <c r="E892" s="29">
        <v>4</v>
      </c>
      <c r="F892" s="29">
        <v>2</v>
      </c>
      <c r="G892" s="29">
        <v>241</v>
      </c>
      <c r="H892" s="27"/>
      <c r="M892" s="80" t="b">
        <f t="shared" si="13"/>
        <v>1</v>
      </c>
    </row>
    <row r="893" spans="2:13" x14ac:dyDescent="0.15">
      <c r="B893" s="333" t="s">
        <v>12662</v>
      </c>
      <c r="C893" s="333" t="s">
        <v>710</v>
      </c>
      <c r="D893" s="333" t="s">
        <v>521</v>
      </c>
      <c r="E893" s="29">
        <v>1</v>
      </c>
      <c r="F893" s="29">
        <v>2</v>
      </c>
      <c r="G893" s="29">
        <v>14015</v>
      </c>
      <c r="H893" s="27"/>
      <c r="M893" s="80" t="b">
        <f t="shared" si="13"/>
        <v>1</v>
      </c>
    </row>
    <row r="894" spans="2:13" x14ac:dyDescent="0.15">
      <c r="B894" s="333" t="s">
        <v>11468</v>
      </c>
      <c r="C894" s="333" t="s">
        <v>710</v>
      </c>
      <c r="D894" s="333" t="s">
        <v>519</v>
      </c>
      <c r="E894" s="29">
        <v>1</v>
      </c>
      <c r="F894" s="29">
        <v>1</v>
      </c>
      <c r="G894" s="29">
        <v>13754</v>
      </c>
      <c r="H894" s="27"/>
      <c r="M894" s="80" t="b">
        <f t="shared" si="13"/>
        <v>1</v>
      </c>
    </row>
    <row r="895" spans="2:13" x14ac:dyDescent="0.15">
      <c r="B895" s="333" t="s">
        <v>14551</v>
      </c>
      <c r="C895" s="333" t="s">
        <v>710</v>
      </c>
      <c r="D895" s="333" t="s">
        <v>519</v>
      </c>
      <c r="E895" s="29">
        <v>1</v>
      </c>
      <c r="F895" s="29">
        <v>1</v>
      </c>
      <c r="G895" s="29">
        <v>16719</v>
      </c>
      <c r="H895" s="27"/>
      <c r="M895" s="80" t="b">
        <f t="shared" si="13"/>
        <v>1</v>
      </c>
    </row>
    <row r="896" spans="2:13" x14ac:dyDescent="0.15">
      <c r="B896" s="333" t="s">
        <v>14552</v>
      </c>
      <c r="C896" s="333" t="s">
        <v>712</v>
      </c>
      <c r="D896" s="333" t="s">
        <v>523</v>
      </c>
      <c r="E896" s="29">
        <v>2</v>
      </c>
      <c r="F896" s="29">
        <v>3</v>
      </c>
      <c r="G896" s="29">
        <v>16401</v>
      </c>
      <c r="H896" s="27"/>
      <c r="M896" s="80" t="b">
        <f t="shared" si="13"/>
        <v>1</v>
      </c>
    </row>
    <row r="897" spans="2:13" x14ac:dyDescent="0.15">
      <c r="B897" s="333" t="s">
        <v>12663</v>
      </c>
      <c r="C897" s="333" t="s">
        <v>710</v>
      </c>
      <c r="D897" s="333" t="s">
        <v>523</v>
      </c>
      <c r="E897" s="29">
        <v>1</v>
      </c>
      <c r="F897" s="29">
        <v>3</v>
      </c>
      <c r="G897" s="29">
        <v>13954</v>
      </c>
      <c r="H897" s="27"/>
      <c r="M897" s="80" t="b">
        <f t="shared" si="13"/>
        <v>1</v>
      </c>
    </row>
    <row r="898" spans="2:13" x14ac:dyDescent="0.15">
      <c r="B898" s="333" t="s">
        <v>10811</v>
      </c>
      <c r="C898" s="333" t="s">
        <v>718</v>
      </c>
      <c r="D898" s="333" t="s">
        <v>523</v>
      </c>
      <c r="E898" s="29">
        <v>5</v>
      </c>
      <c r="F898" s="29">
        <v>3</v>
      </c>
      <c r="G898" s="29">
        <v>242</v>
      </c>
      <c r="H898" s="27"/>
      <c r="M898" s="80" t="b">
        <f t="shared" si="13"/>
        <v>1</v>
      </c>
    </row>
    <row r="899" spans="2:13" x14ac:dyDescent="0.15">
      <c r="B899" s="333" t="s">
        <v>11469</v>
      </c>
      <c r="C899" s="333" t="s">
        <v>710</v>
      </c>
      <c r="D899" s="333" t="s">
        <v>523</v>
      </c>
      <c r="E899" s="29">
        <v>1</v>
      </c>
      <c r="F899" s="29">
        <v>3</v>
      </c>
      <c r="G899" s="29">
        <v>12659</v>
      </c>
      <c r="H899" s="27"/>
      <c r="M899" s="80" t="b">
        <f t="shared" si="13"/>
        <v>1</v>
      </c>
    </row>
    <row r="900" spans="2:13" x14ac:dyDescent="0.15">
      <c r="B900" s="333" t="s">
        <v>763</v>
      </c>
      <c r="C900" s="333" t="s">
        <v>710</v>
      </c>
      <c r="D900" s="333" t="s">
        <v>523</v>
      </c>
      <c r="E900" s="29">
        <v>1</v>
      </c>
      <c r="F900" s="29">
        <v>3</v>
      </c>
      <c r="G900" s="29">
        <v>243</v>
      </c>
      <c r="H900" s="27"/>
      <c r="M900" s="80" t="b">
        <f t="shared" si="13"/>
        <v>1</v>
      </c>
    </row>
    <row r="901" spans="2:13" x14ac:dyDescent="0.15">
      <c r="B901" s="333" t="s">
        <v>859</v>
      </c>
      <c r="C901" s="333" t="s">
        <v>718</v>
      </c>
      <c r="D901" s="333" t="s">
        <v>523</v>
      </c>
      <c r="E901" s="29">
        <v>5</v>
      </c>
      <c r="F901" s="29">
        <v>3</v>
      </c>
      <c r="G901" s="29">
        <v>244</v>
      </c>
      <c r="H901" s="27"/>
      <c r="M901" s="80" t="b">
        <f t="shared" si="13"/>
        <v>1</v>
      </c>
    </row>
    <row r="902" spans="2:13" x14ac:dyDescent="0.15">
      <c r="B902" s="333" t="s">
        <v>11470</v>
      </c>
      <c r="C902" s="333" t="s">
        <v>714</v>
      </c>
      <c r="D902" s="333" t="s">
        <v>519</v>
      </c>
      <c r="E902" s="29">
        <v>3</v>
      </c>
      <c r="F902" s="29">
        <v>1</v>
      </c>
      <c r="G902" s="29">
        <v>13402</v>
      </c>
      <c r="H902" s="27"/>
      <c r="M902" s="80" t="b">
        <f t="shared" si="13"/>
        <v>1</v>
      </c>
    </row>
    <row r="903" spans="2:13" x14ac:dyDescent="0.15">
      <c r="B903" s="333" t="s">
        <v>860</v>
      </c>
      <c r="C903" s="333" t="s">
        <v>712</v>
      </c>
      <c r="D903" s="333" t="s">
        <v>525</v>
      </c>
      <c r="E903" s="29">
        <v>2</v>
      </c>
      <c r="F903" s="29">
        <v>4</v>
      </c>
      <c r="G903" s="29">
        <v>245</v>
      </c>
      <c r="H903" s="27"/>
      <c r="M903" s="80" t="b">
        <f t="shared" si="13"/>
        <v>1</v>
      </c>
    </row>
    <row r="904" spans="2:13" x14ac:dyDescent="0.15">
      <c r="B904" s="333" t="s">
        <v>7800</v>
      </c>
      <c r="C904" s="333" t="s">
        <v>710</v>
      </c>
      <c r="D904" s="333" t="s">
        <v>521</v>
      </c>
      <c r="E904" s="29">
        <v>1</v>
      </c>
      <c r="F904" s="29">
        <v>2</v>
      </c>
      <c r="G904" s="29">
        <v>7986</v>
      </c>
      <c r="H904" s="27"/>
      <c r="M904" s="80" t="b">
        <f t="shared" si="13"/>
        <v>1</v>
      </c>
    </row>
    <row r="905" spans="2:13" x14ac:dyDescent="0.15">
      <c r="B905" s="333" t="s">
        <v>13231</v>
      </c>
      <c r="C905" s="333" t="s">
        <v>710</v>
      </c>
      <c r="D905" s="333" t="s">
        <v>444</v>
      </c>
      <c r="E905" s="29">
        <v>1</v>
      </c>
      <c r="F905" s="29">
        <v>6</v>
      </c>
      <c r="G905" s="29">
        <v>15528</v>
      </c>
      <c r="H905" s="27"/>
      <c r="M905" s="80" t="b">
        <f t="shared" si="13"/>
        <v>1</v>
      </c>
    </row>
    <row r="906" spans="2:13" x14ac:dyDescent="0.15">
      <c r="B906" s="333" t="s">
        <v>13232</v>
      </c>
      <c r="C906" s="333" t="s">
        <v>710</v>
      </c>
      <c r="D906" s="333" t="s">
        <v>444</v>
      </c>
      <c r="E906" s="29">
        <v>1</v>
      </c>
      <c r="F906" s="29">
        <v>6</v>
      </c>
      <c r="G906" s="29">
        <v>15476</v>
      </c>
      <c r="H906" s="27"/>
      <c r="M906" s="80" t="b">
        <f t="shared" si="13"/>
        <v>1</v>
      </c>
    </row>
    <row r="907" spans="2:13" x14ac:dyDescent="0.15">
      <c r="B907" s="333" t="s">
        <v>14553</v>
      </c>
      <c r="C907" s="333" t="s">
        <v>710</v>
      </c>
      <c r="D907" s="333" t="s">
        <v>525</v>
      </c>
      <c r="E907" s="29">
        <v>1</v>
      </c>
      <c r="F907" s="29">
        <v>4</v>
      </c>
      <c r="G907" s="29">
        <v>17602</v>
      </c>
      <c r="H907" s="27"/>
      <c r="M907" s="80" t="b">
        <f t="shared" si="13"/>
        <v>1</v>
      </c>
    </row>
    <row r="908" spans="2:13" x14ac:dyDescent="0.15">
      <c r="B908" s="333" t="s">
        <v>13233</v>
      </c>
      <c r="C908" s="333" t="s">
        <v>712</v>
      </c>
      <c r="D908" s="333" t="s">
        <v>525</v>
      </c>
      <c r="E908" s="29">
        <v>2</v>
      </c>
      <c r="F908" s="29">
        <v>4</v>
      </c>
      <c r="G908" s="29">
        <v>15517</v>
      </c>
      <c r="H908" s="27"/>
      <c r="M908" s="80" t="b">
        <f t="shared" si="13"/>
        <v>1</v>
      </c>
    </row>
    <row r="909" spans="2:13" x14ac:dyDescent="0.15">
      <c r="B909" s="333" t="s">
        <v>9058</v>
      </c>
      <c r="C909" s="333" t="s">
        <v>518</v>
      </c>
      <c r="D909" s="333" t="s">
        <v>518</v>
      </c>
      <c r="E909" s="29">
        <v>0</v>
      </c>
      <c r="F909" s="29">
        <v>0</v>
      </c>
      <c r="G909" s="29">
        <v>9690</v>
      </c>
      <c r="H909" s="27"/>
      <c r="M909" s="80" t="b">
        <f t="shared" si="13"/>
        <v>1</v>
      </c>
    </row>
    <row r="910" spans="2:13" x14ac:dyDescent="0.15">
      <c r="B910" s="333" t="s">
        <v>13234</v>
      </c>
      <c r="C910" s="333" t="s">
        <v>710</v>
      </c>
      <c r="D910" s="333" t="s">
        <v>444</v>
      </c>
      <c r="E910" s="29">
        <v>1</v>
      </c>
      <c r="F910" s="29">
        <v>6</v>
      </c>
      <c r="G910" s="29">
        <v>15514</v>
      </c>
      <c r="H910" s="27"/>
      <c r="M910" s="80" t="b">
        <f t="shared" ref="M910:M973" si="14">AND(  NOT(ISERROR(FIND(UPPER($B$7),UPPER($B910),1))),  OR($D$7="",NOT(ISERROR(FIND(UPPER($D$7),UPPER($B910),1)))),    OR($D$8="",(ISERROR(FIND(UPPER($D$8),UPPER($B910),1))))           )</f>
        <v>1</v>
      </c>
    </row>
    <row r="911" spans="2:13" x14ac:dyDescent="0.15">
      <c r="B911" s="333" t="s">
        <v>9059</v>
      </c>
      <c r="C911" s="333" t="s">
        <v>518</v>
      </c>
      <c r="D911" s="333" t="s">
        <v>518</v>
      </c>
      <c r="E911" s="29">
        <v>0</v>
      </c>
      <c r="F911" s="29">
        <v>0</v>
      </c>
      <c r="G911" s="29">
        <v>9691</v>
      </c>
      <c r="H911" s="27"/>
      <c r="M911" s="80" t="b">
        <f t="shared" si="14"/>
        <v>1</v>
      </c>
    </row>
    <row r="912" spans="2:13" x14ac:dyDescent="0.15">
      <c r="B912" s="333" t="s">
        <v>9060</v>
      </c>
      <c r="C912" s="333" t="s">
        <v>518</v>
      </c>
      <c r="D912" s="333" t="s">
        <v>518</v>
      </c>
      <c r="E912" s="29">
        <v>0</v>
      </c>
      <c r="F912" s="29">
        <v>0</v>
      </c>
      <c r="G912" s="29">
        <v>9692</v>
      </c>
      <c r="H912" s="27"/>
      <c r="M912" s="80" t="b">
        <f t="shared" si="14"/>
        <v>1</v>
      </c>
    </row>
    <row r="913" spans="2:13" x14ac:dyDescent="0.15">
      <c r="B913" s="333" t="s">
        <v>4748</v>
      </c>
      <c r="C913" s="333" t="s">
        <v>716</v>
      </c>
      <c r="D913" s="333" t="s">
        <v>523</v>
      </c>
      <c r="E913" s="29">
        <v>4</v>
      </c>
      <c r="F913" s="29">
        <v>3</v>
      </c>
      <c r="G913" s="29">
        <v>4547</v>
      </c>
      <c r="H913" s="27"/>
      <c r="M913" s="80" t="b">
        <f t="shared" si="14"/>
        <v>1</v>
      </c>
    </row>
    <row r="914" spans="2:13" x14ac:dyDescent="0.15">
      <c r="B914" s="333" t="s">
        <v>862</v>
      </c>
      <c r="C914" s="333" t="s">
        <v>710</v>
      </c>
      <c r="D914" s="333" t="s">
        <v>523</v>
      </c>
      <c r="E914" s="29">
        <v>1</v>
      </c>
      <c r="F914" s="29">
        <v>3</v>
      </c>
      <c r="G914" s="29">
        <v>247</v>
      </c>
      <c r="H914" s="27"/>
      <c r="M914" s="80" t="b">
        <f t="shared" si="14"/>
        <v>1</v>
      </c>
    </row>
    <row r="915" spans="2:13" x14ac:dyDescent="0.15">
      <c r="B915" s="333" t="s">
        <v>7634</v>
      </c>
      <c r="C915" s="333" t="s">
        <v>714</v>
      </c>
      <c r="D915" s="333" t="s">
        <v>523</v>
      </c>
      <c r="E915" s="29">
        <v>3</v>
      </c>
      <c r="F915" s="29">
        <v>3</v>
      </c>
      <c r="G915" s="29">
        <v>7797</v>
      </c>
      <c r="H915" s="27"/>
      <c r="M915" s="80" t="b">
        <f t="shared" si="14"/>
        <v>1</v>
      </c>
    </row>
    <row r="916" spans="2:13" x14ac:dyDescent="0.15">
      <c r="B916" s="333" t="s">
        <v>7131</v>
      </c>
      <c r="C916" s="333" t="s">
        <v>712</v>
      </c>
      <c r="D916" s="333" t="s">
        <v>519</v>
      </c>
      <c r="E916" s="29">
        <v>2</v>
      </c>
      <c r="F916" s="29">
        <v>1</v>
      </c>
      <c r="G916" s="29">
        <v>7272</v>
      </c>
      <c r="H916" s="27"/>
      <c r="M916" s="80" t="b">
        <f t="shared" si="14"/>
        <v>1</v>
      </c>
    </row>
    <row r="917" spans="2:13" x14ac:dyDescent="0.15">
      <c r="B917" s="333" t="s">
        <v>11471</v>
      </c>
      <c r="C917" s="333" t="s">
        <v>710</v>
      </c>
      <c r="D917" s="333" t="s">
        <v>523</v>
      </c>
      <c r="E917" s="29">
        <v>1</v>
      </c>
      <c r="F917" s="29">
        <v>3</v>
      </c>
      <c r="G917" s="29">
        <v>12200</v>
      </c>
      <c r="H917" s="27"/>
      <c r="M917" s="80" t="b">
        <f t="shared" si="14"/>
        <v>1</v>
      </c>
    </row>
    <row r="918" spans="2:13" x14ac:dyDescent="0.15">
      <c r="B918" s="333" t="s">
        <v>14554</v>
      </c>
      <c r="C918" s="333" t="s">
        <v>714</v>
      </c>
      <c r="D918" s="333" t="s">
        <v>444</v>
      </c>
      <c r="E918" s="29">
        <v>3</v>
      </c>
      <c r="F918" s="29">
        <v>6</v>
      </c>
      <c r="G918" s="29">
        <v>17282</v>
      </c>
      <c r="H918" s="27"/>
      <c r="M918" s="80" t="b">
        <f t="shared" si="14"/>
        <v>1</v>
      </c>
    </row>
    <row r="919" spans="2:13" x14ac:dyDescent="0.15">
      <c r="B919" s="333" t="s">
        <v>6735</v>
      </c>
      <c r="C919" s="333" t="s">
        <v>710</v>
      </c>
      <c r="D919" s="333" t="s">
        <v>519</v>
      </c>
      <c r="E919" s="29">
        <v>1</v>
      </c>
      <c r="F919" s="29">
        <v>1</v>
      </c>
      <c r="G919" s="29">
        <v>6859</v>
      </c>
      <c r="H919" s="27"/>
      <c r="M919" s="80" t="b">
        <f t="shared" si="14"/>
        <v>1</v>
      </c>
    </row>
    <row r="920" spans="2:13" x14ac:dyDescent="0.15">
      <c r="B920" s="333" t="s">
        <v>14555</v>
      </c>
      <c r="C920" s="333" t="s">
        <v>714</v>
      </c>
      <c r="D920" s="333" t="s">
        <v>444</v>
      </c>
      <c r="E920" s="29">
        <v>3</v>
      </c>
      <c r="F920" s="29">
        <v>6</v>
      </c>
      <c r="G920" s="29">
        <v>17283</v>
      </c>
      <c r="H920" s="27"/>
      <c r="M920" s="80" t="b">
        <f t="shared" si="14"/>
        <v>1</v>
      </c>
    </row>
    <row r="921" spans="2:13" x14ac:dyDescent="0.15">
      <c r="B921" s="333" t="s">
        <v>952</v>
      </c>
      <c r="C921" s="333" t="s">
        <v>714</v>
      </c>
      <c r="D921" s="333" t="s">
        <v>523</v>
      </c>
      <c r="E921" s="29">
        <v>3</v>
      </c>
      <c r="F921" s="29">
        <v>3</v>
      </c>
      <c r="G921" s="29">
        <v>248</v>
      </c>
      <c r="H921" s="27"/>
      <c r="M921" s="80" t="b">
        <f t="shared" si="14"/>
        <v>1</v>
      </c>
    </row>
    <row r="922" spans="2:13" x14ac:dyDescent="0.15">
      <c r="B922" s="333" t="s">
        <v>6719</v>
      </c>
      <c r="C922" s="333" t="s">
        <v>710</v>
      </c>
      <c r="D922" s="333" t="s">
        <v>523</v>
      </c>
      <c r="E922" s="29">
        <v>1</v>
      </c>
      <c r="F922" s="29">
        <v>3</v>
      </c>
      <c r="G922" s="29">
        <v>6841</v>
      </c>
      <c r="H922" s="27"/>
      <c r="M922" s="80" t="b">
        <f t="shared" si="14"/>
        <v>1</v>
      </c>
    </row>
    <row r="923" spans="2:13" x14ac:dyDescent="0.15">
      <c r="B923" s="333" t="s">
        <v>6720</v>
      </c>
      <c r="C923" s="333" t="s">
        <v>710</v>
      </c>
      <c r="D923" s="333" t="s">
        <v>523</v>
      </c>
      <c r="E923" s="29">
        <v>1</v>
      </c>
      <c r="F923" s="29">
        <v>3</v>
      </c>
      <c r="G923" s="29">
        <v>6842</v>
      </c>
      <c r="H923" s="27"/>
      <c r="M923" s="80" t="b">
        <f t="shared" si="14"/>
        <v>1</v>
      </c>
    </row>
    <row r="924" spans="2:13" x14ac:dyDescent="0.15">
      <c r="B924" s="333" t="s">
        <v>4128</v>
      </c>
      <c r="C924" s="333" t="s">
        <v>712</v>
      </c>
      <c r="D924" s="333" t="s">
        <v>523</v>
      </c>
      <c r="E924" s="29">
        <v>2</v>
      </c>
      <c r="F924" s="29">
        <v>3</v>
      </c>
      <c r="G924" s="29">
        <v>3897</v>
      </c>
      <c r="H924" s="27"/>
      <c r="M924" s="80" t="b">
        <f t="shared" si="14"/>
        <v>1</v>
      </c>
    </row>
    <row r="925" spans="2:13" x14ac:dyDescent="0.15">
      <c r="B925" s="333" t="s">
        <v>8641</v>
      </c>
      <c r="C925" s="333" t="s">
        <v>710</v>
      </c>
      <c r="D925" s="333" t="s">
        <v>523</v>
      </c>
      <c r="E925" s="29">
        <v>1</v>
      </c>
      <c r="F925" s="29">
        <v>3</v>
      </c>
      <c r="G925" s="29">
        <v>8991</v>
      </c>
      <c r="H925" s="27"/>
      <c r="M925" s="80" t="b">
        <f t="shared" si="14"/>
        <v>1</v>
      </c>
    </row>
    <row r="926" spans="2:13" x14ac:dyDescent="0.15">
      <c r="B926" s="333" t="s">
        <v>13235</v>
      </c>
      <c r="C926" s="333" t="s">
        <v>710</v>
      </c>
      <c r="D926" s="333" t="s">
        <v>519</v>
      </c>
      <c r="E926" s="29">
        <v>1</v>
      </c>
      <c r="F926" s="29">
        <v>1</v>
      </c>
      <c r="G926" s="29">
        <v>15456</v>
      </c>
      <c r="H926" s="27"/>
      <c r="M926" s="80" t="b">
        <f t="shared" si="14"/>
        <v>1</v>
      </c>
    </row>
    <row r="927" spans="2:13" x14ac:dyDescent="0.15">
      <c r="B927" s="333" t="s">
        <v>11472</v>
      </c>
      <c r="C927" s="333" t="s">
        <v>710</v>
      </c>
      <c r="D927" s="333" t="s">
        <v>519</v>
      </c>
      <c r="E927" s="29">
        <v>1</v>
      </c>
      <c r="F927" s="29">
        <v>1</v>
      </c>
      <c r="G927" s="29">
        <v>12951</v>
      </c>
      <c r="H927" s="27"/>
      <c r="M927" s="80" t="b">
        <f t="shared" si="14"/>
        <v>1</v>
      </c>
    </row>
    <row r="928" spans="2:13" x14ac:dyDescent="0.15">
      <c r="B928" s="333" t="s">
        <v>13236</v>
      </c>
      <c r="C928" s="333" t="s">
        <v>710</v>
      </c>
      <c r="D928" s="333" t="s">
        <v>523</v>
      </c>
      <c r="E928" s="29">
        <v>1</v>
      </c>
      <c r="F928" s="29">
        <v>3</v>
      </c>
      <c r="G928" s="29">
        <v>15461</v>
      </c>
      <c r="H928" s="27"/>
      <c r="M928" s="80" t="b">
        <f t="shared" si="14"/>
        <v>1</v>
      </c>
    </row>
    <row r="929" spans="2:13" x14ac:dyDescent="0.15">
      <c r="B929" s="333" t="s">
        <v>8870</v>
      </c>
      <c r="C929" s="333" t="s">
        <v>710</v>
      </c>
      <c r="D929" s="333" t="s">
        <v>519</v>
      </c>
      <c r="E929" s="29">
        <v>1</v>
      </c>
      <c r="F929" s="29">
        <v>1</v>
      </c>
      <c r="G929" s="29">
        <v>9220</v>
      </c>
      <c r="H929" s="27"/>
      <c r="M929" s="80" t="b">
        <f t="shared" si="14"/>
        <v>1</v>
      </c>
    </row>
    <row r="930" spans="2:13" x14ac:dyDescent="0.15">
      <c r="B930" s="333" t="s">
        <v>13237</v>
      </c>
      <c r="C930" s="333" t="s">
        <v>710</v>
      </c>
      <c r="D930" s="333" t="s">
        <v>519</v>
      </c>
      <c r="E930" s="29">
        <v>1</v>
      </c>
      <c r="F930" s="29">
        <v>1</v>
      </c>
      <c r="G930" s="29">
        <v>15439</v>
      </c>
      <c r="H930" s="27"/>
      <c r="M930" s="80" t="b">
        <f t="shared" si="14"/>
        <v>1</v>
      </c>
    </row>
    <row r="931" spans="2:13" x14ac:dyDescent="0.15">
      <c r="B931" s="333" t="s">
        <v>11473</v>
      </c>
      <c r="C931" s="333" t="s">
        <v>710</v>
      </c>
      <c r="D931" s="333" t="s">
        <v>523</v>
      </c>
      <c r="E931" s="29">
        <v>1</v>
      </c>
      <c r="F931" s="29">
        <v>3</v>
      </c>
      <c r="G931" s="29">
        <v>12953</v>
      </c>
      <c r="H931" s="27"/>
      <c r="M931" s="80" t="b">
        <f t="shared" si="14"/>
        <v>1</v>
      </c>
    </row>
    <row r="932" spans="2:13" x14ac:dyDescent="0.15">
      <c r="B932" s="333" t="s">
        <v>7730</v>
      </c>
      <c r="C932" s="333" t="s">
        <v>710</v>
      </c>
      <c r="D932" s="333" t="s">
        <v>519</v>
      </c>
      <c r="E932" s="29">
        <v>1</v>
      </c>
      <c r="F932" s="29">
        <v>1</v>
      </c>
      <c r="G932" s="29">
        <v>7906</v>
      </c>
      <c r="H932" s="27"/>
      <c r="M932" s="80" t="b">
        <f t="shared" si="14"/>
        <v>1</v>
      </c>
    </row>
    <row r="933" spans="2:13" x14ac:dyDescent="0.15">
      <c r="B933" s="333" t="s">
        <v>11474</v>
      </c>
      <c r="C933" s="333" t="s">
        <v>716</v>
      </c>
      <c r="D933" s="333" t="s">
        <v>444</v>
      </c>
      <c r="E933" s="29">
        <v>4</v>
      </c>
      <c r="F933" s="29">
        <v>6</v>
      </c>
      <c r="G933" s="29">
        <v>12201</v>
      </c>
      <c r="H933" s="27"/>
      <c r="M933" s="80" t="b">
        <f t="shared" si="14"/>
        <v>1</v>
      </c>
    </row>
    <row r="934" spans="2:13" x14ac:dyDescent="0.15">
      <c r="B934" s="333" t="s">
        <v>14167</v>
      </c>
      <c r="C934" s="333" t="s">
        <v>710</v>
      </c>
      <c r="D934" s="333" t="s">
        <v>523</v>
      </c>
      <c r="E934" s="29">
        <v>1</v>
      </c>
      <c r="F934" s="29">
        <v>3</v>
      </c>
      <c r="G934" s="29">
        <v>16248</v>
      </c>
      <c r="H934" s="27"/>
      <c r="M934" s="80" t="b">
        <f t="shared" si="14"/>
        <v>1</v>
      </c>
    </row>
    <row r="935" spans="2:13" x14ac:dyDescent="0.15">
      <c r="B935" s="333" t="s">
        <v>953</v>
      </c>
      <c r="C935" s="333" t="s">
        <v>716</v>
      </c>
      <c r="D935" s="333" t="s">
        <v>521</v>
      </c>
      <c r="E935" s="29">
        <v>4</v>
      </c>
      <c r="F935" s="29">
        <v>2</v>
      </c>
      <c r="G935" s="29">
        <v>249</v>
      </c>
      <c r="H935" s="27"/>
      <c r="M935" s="80" t="b">
        <f t="shared" si="14"/>
        <v>1</v>
      </c>
    </row>
    <row r="936" spans="2:13" x14ac:dyDescent="0.15">
      <c r="B936" s="333" t="s">
        <v>10066</v>
      </c>
      <c r="C936" s="333" t="s">
        <v>710</v>
      </c>
      <c r="D936" s="333" t="s">
        <v>521</v>
      </c>
      <c r="E936" s="29">
        <v>1</v>
      </c>
      <c r="F936" s="29">
        <v>2</v>
      </c>
      <c r="G936" s="29">
        <v>10557</v>
      </c>
      <c r="H936" s="27"/>
      <c r="M936" s="80" t="b">
        <f t="shared" si="14"/>
        <v>1</v>
      </c>
    </row>
    <row r="937" spans="2:13" x14ac:dyDescent="0.15">
      <c r="B937" s="333" t="s">
        <v>11210</v>
      </c>
      <c r="C937" s="333" t="s">
        <v>712</v>
      </c>
      <c r="D937" s="333" t="s">
        <v>523</v>
      </c>
      <c r="E937" s="29">
        <v>2</v>
      </c>
      <c r="F937" s="29">
        <v>3</v>
      </c>
      <c r="G937" s="29">
        <v>11232</v>
      </c>
      <c r="H937" s="27"/>
      <c r="M937" s="80" t="b">
        <f t="shared" si="14"/>
        <v>1</v>
      </c>
    </row>
    <row r="938" spans="2:13" x14ac:dyDescent="0.15">
      <c r="B938" s="333" t="s">
        <v>954</v>
      </c>
      <c r="C938" s="333" t="s">
        <v>9879</v>
      </c>
      <c r="D938" s="333" t="s">
        <v>519</v>
      </c>
      <c r="E938" s="29">
        <v>13</v>
      </c>
      <c r="F938" s="29">
        <v>1</v>
      </c>
      <c r="G938" s="29">
        <v>250</v>
      </c>
      <c r="H938" s="27"/>
      <c r="M938" s="80" t="b">
        <f t="shared" si="14"/>
        <v>1</v>
      </c>
    </row>
    <row r="939" spans="2:13" x14ac:dyDescent="0.15">
      <c r="B939" s="333" t="s">
        <v>7740</v>
      </c>
      <c r="C939" s="333" t="s">
        <v>710</v>
      </c>
      <c r="D939" s="333" t="s">
        <v>523</v>
      </c>
      <c r="E939" s="29">
        <v>1</v>
      </c>
      <c r="F939" s="29">
        <v>3</v>
      </c>
      <c r="G939" s="29">
        <v>7918</v>
      </c>
      <c r="H939" s="27"/>
      <c r="M939" s="80" t="b">
        <f t="shared" si="14"/>
        <v>1</v>
      </c>
    </row>
    <row r="940" spans="2:13" x14ac:dyDescent="0.15">
      <c r="B940" s="333" t="s">
        <v>9061</v>
      </c>
      <c r="C940" s="333" t="s">
        <v>710</v>
      </c>
      <c r="D940" s="333" t="s">
        <v>523</v>
      </c>
      <c r="E940" s="29">
        <v>1</v>
      </c>
      <c r="F940" s="29">
        <v>3</v>
      </c>
      <c r="G940" s="29">
        <v>9558</v>
      </c>
      <c r="H940" s="27"/>
      <c r="M940" s="80" t="b">
        <f t="shared" si="14"/>
        <v>1</v>
      </c>
    </row>
    <row r="941" spans="2:13" x14ac:dyDescent="0.15">
      <c r="B941" s="333" t="s">
        <v>185</v>
      </c>
      <c r="C941" s="333" t="s">
        <v>714</v>
      </c>
      <c r="D941" s="333" t="s">
        <v>521</v>
      </c>
      <c r="E941" s="29">
        <v>3</v>
      </c>
      <c r="F941" s="29">
        <v>2</v>
      </c>
      <c r="G941" s="29">
        <v>8590</v>
      </c>
      <c r="H941" s="27"/>
      <c r="M941" s="80" t="b">
        <f t="shared" si="14"/>
        <v>1</v>
      </c>
    </row>
    <row r="942" spans="2:13" x14ac:dyDescent="0.15">
      <c r="B942" s="333" t="s">
        <v>11475</v>
      </c>
      <c r="C942" s="333" t="s">
        <v>710</v>
      </c>
      <c r="D942" s="333" t="s">
        <v>523</v>
      </c>
      <c r="E942" s="29">
        <v>1</v>
      </c>
      <c r="F942" s="29">
        <v>3</v>
      </c>
      <c r="G942" s="29">
        <v>12969</v>
      </c>
      <c r="H942" s="27"/>
      <c r="M942" s="80" t="b">
        <f t="shared" si="14"/>
        <v>1</v>
      </c>
    </row>
    <row r="943" spans="2:13" x14ac:dyDescent="0.15">
      <c r="B943" s="333" t="s">
        <v>5161</v>
      </c>
      <c r="C943" s="333" t="s">
        <v>710</v>
      </c>
      <c r="D943" s="333" t="s">
        <v>523</v>
      </c>
      <c r="E943" s="29">
        <v>1</v>
      </c>
      <c r="F943" s="29">
        <v>3</v>
      </c>
      <c r="G943" s="29">
        <v>5137</v>
      </c>
      <c r="H943" s="27"/>
      <c r="M943" s="80" t="b">
        <f t="shared" si="14"/>
        <v>1</v>
      </c>
    </row>
    <row r="944" spans="2:13" x14ac:dyDescent="0.15">
      <c r="B944" s="333" t="s">
        <v>14556</v>
      </c>
      <c r="C944" s="333" t="s">
        <v>710</v>
      </c>
      <c r="D944" s="333" t="s">
        <v>523</v>
      </c>
      <c r="E944" s="29">
        <v>1</v>
      </c>
      <c r="F944" s="29">
        <v>3</v>
      </c>
      <c r="G944" s="29">
        <v>17355</v>
      </c>
      <c r="H944" s="27"/>
      <c r="M944" s="80" t="b">
        <f t="shared" si="14"/>
        <v>1</v>
      </c>
    </row>
    <row r="945" spans="2:13" x14ac:dyDescent="0.15">
      <c r="B945" s="333" t="s">
        <v>11476</v>
      </c>
      <c r="C945" s="333" t="s">
        <v>716</v>
      </c>
      <c r="D945" s="333" t="s">
        <v>519</v>
      </c>
      <c r="E945" s="29">
        <v>4</v>
      </c>
      <c r="F945" s="29">
        <v>1</v>
      </c>
      <c r="G945" s="29">
        <v>12479</v>
      </c>
      <c r="H945" s="27"/>
      <c r="M945" s="80" t="b">
        <f t="shared" si="14"/>
        <v>1</v>
      </c>
    </row>
    <row r="946" spans="2:13" x14ac:dyDescent="0.15">
      <c r="B946" s="333" t="s">
        <v>7300</v>
      </c>
      <c r="C946" s="333" t="s">
        <v>714</v>
      </c>
      <c r="D946" s="333" t="s">
        <v>523</v>
      </c>
      <c r="E946" s="29">
        <v>3</v>
      </c>
      <c r="F946" s="29">
        <v>3</v>
      </c>
      <c r="G946" s="29">
        <v>7447</v>
      </c>
      <c r="H946" s="27"/>
      <c r="M946" s="80" t="b">
        <f t="shared" si="14"/>
        <v>1</v>
      </c>
    </row>
    <row r="947" spans="2:13" x14ac:dyDescent="0.15">
      <c r="B947" s="333" t="s">
        <v>6950</v>
      </c>
      <c r="C947" s="333" t="s">
        <v>518</v>
      </c>
      <c r="D947" s="333" t="s">
        <v>523</v>
      </c>
      <c r="E947" s="29">
        <v>0</v>
      </c>
      <c r="F947" s="29">
        <v>3</v>
      </c>
      <c r="G947" s="29">
        <v>7083</v>
      </c>
      <c r="H947" s="27"/>
      <c r="M947" s="80" t="b">
        <f t="shared" si="14"/>
        <v>1</v>
      </c>
    </row>
    <row r="948" spans="2:13" x14ac:dyDescent="0.15">
      <c r="B948" s="333" t="s">
        <v>955</v>
      </c>
      <c r="C948" s="333" t="s">
        <v>710</v>
      </c>
      <c r="D948" s="333" t="s">
        <v>519</v>
      </c>
      <c r="E948" s="29">
        <v>1</v>
      </c>
      <c r="F948" s="29">
        <v>1</v>
      </c>
      <c r="G948" s="29">
        <v>251</v>
      </c>
      <c r="H948" s="27"/>
      <c r="M948" s="80" t="b">
        <f t="shared" si="14"/>
        <v>1</v>
      </c>
    </row>
    <row r="949" spans="2:13" x14ac:dyDescent="0.15">
      <c r="B949" s="333" t="s">
        <v>11211</v>
      </c>
      <c r="C949" s="333" t="s">
        <v>710</v>
      </c>
      <c r="D949" s="333" t="s">
        <v>525</v>
      </c>
      <c r="E949" s="29">
        <v>1</v>
      </c>
      <c r="F949" s="29">
        <v>4</v>
      </c>
      <c r="G949" s="29">
        <v>11427</v>
      </c>
      <c r="H949" s="27"/>
      <c r="M949" s="80" t="b">
        <f t="shared" si="14"/>
        <v>1</v>
      </c>
    </row>
    <row r="950" spans="2:13" x14ac:dyDescent="0.15">
      <c r="B950" s="333" t="s">
        <v>1</v>
      </c>
      <c r="C950" s="333" t="s">
        <v>710</v>
      </c>
      <c r="D950" s="333" t="s">
        <v>523</v>
      </c>
      <c r="E950" s="29">
        <v>1</v>
      </c>
      <c r="F950" s="29">
        <v>3</v>
      </c>
      <c r="G950" s="29">
        <v>8724</v>
      </c>
      <c r="H950" s="27"/>
      <c r="J950" s="37"/>
      <c r="M950" s="80" t="b">
        <f t="shared" si="14"/>
        <v>1</v>
      </c>
    </row>
    <row r="951" spans="2:13" x14ac:dyDescent="0.15">
      <c r="B951" s="333" t="s">
        <v>956</v>
      </c>
      <c r="C951" s="333" t="s">
        <v>710</v>
      </c>
      <c r="D951" s="333" t="s">
        <v>519</v>
      </c>
      <c r="E951" s="29">
        <v>1</v>
      </c>
      <c r="F951" s="29">
        <v>1</v>
      </c>
      <c r="G951" s="29">
        <v>252</v>
      </c>
      <c r="H951" s="27"/>
      <c r="M951" s="80" t="b">
        <f t="shared" si="14"/>
        <v>1</v>
      </c>
    </row>
    <row r="952" spans="2:13" x14ac:dyDescent="0.15">
      <c r="B952" s="333" t="s">
        <v>3853</v>
      </c>
      <c r="C952" s="333" t="s">
        <v>518</v>
      </c>
      <c r="D952" s="333" t="s">
        <v>518</v>
      </c>
      <c r="E952" s="29">
        <v>0</v>
      </c>
      <c r="F952" s="29">
        <v>0</v>
      </c>
      <c r="G952" s="29">
        <v>3506</v>
      </c>
      <c r="H952" s="27"/>
      <c r="M952" s="80" t="b">
        <f t="shared" si="14"/>
        <v>1</v>
      </c>
    </row>
    <row r="953" spans="2:13" x14ac:dyDescent="0.15">
      <c r="B953" s="333" t="s">
        <v>10812</v>
      </c>
      <c r="C953" s="333" t="s">
        <v>712</v>
      </c>
      <c r="D953" s="333" t="s">
        <v>525</v>
      </c>
      <c r="E953" s="29">
        <v>2</v>
      </c>
      <c r="F953" s="29">
        <v>4</v>
      </c>
      <c r="G953" s="29">
        <v>8337</v>
      </c>
      <c r="H953" s="27"/>
      <c r="M953" s="80" t="b">
        <f t="shared" si="14"/>
        <v>1</v>
      </c>
    </row>
    <row r="954" spans="2:13" x14ac:dyDescent="0.15">
      <c r="B954" s="333" t="s">
        <v>6086</v>
      </c>
      <c r="C954" s="333" t="s">
        <v>710</v>
      </c>
      <c r="D954" s="333" t="s">
        <v>521</v>
      </c>
      <c r="E954" s="29">
        <v>1</v>
      </c>
      <c r="F954" s="29">
        <v>2</v>
      </c>
      <c r="G954" s="29">
        <v>6141</v>
      </c>
      <c r="H954" s="27"/>
      <c r="M954" s="80" t="b">
        <f t="shared" si="14"/>
        <v>1</v>
      </c>
    </row>
    <row r="955" spans="2:13" x14ac:dyDescent="0.15">
      <c r="B955" s="333" t="s">
        <v>370</v>
      </c>
      <c r="C955" s="333" t="s">
        <v>710</v>
      </c>
      <c r="D955" s="333" t="s">
        <v>521</v>
      </c>
      <c r="E955" s="29">
        <v>1</v>
      </c>
      <c r="F955" s="29">
        <v>2</v>
      </c>
      <c r="G955" s="29">
        <v>8348</v>
      </c>
      <c r="H955" s="27"/>
      <c r="M955" s="80" t="b">
        <f t="shared" si="14"/>
        <v>1</v>
      </c>
    </row>
    <row r="956" spans="2:13" x14ac:dyDescent="0.15">
      <c r="B956" s="333" t="s">
        <v>957</v>
      </c>
      <c r="C956" s="333" t="s">
        <v>710</v>
      </c>
      <c r="D956" s="333" t="s">
        <v>523</v>
      </c>
      <c r="E956" s="29">
        <v>1</v>
      </c>
      <c r="F956" s="29">
        <v>3</v>
      </c>
      <c r="G956" s="29">
        <v>253</v>
      </c>
      <c r="H956" s="27"/>
      <c r="M956" s="80" t="b">
        <f t="shared" si="14"/>
        <v>1</v>
      </c>
    </row>
    <row r="957" spans="2:13" x14ac:dyDescent="0.15">
      <c r="B957" s="333" t="s">
        <v>6064</v>
      </c>
      <c r="C957" s="333" t="s">
        <v>710</v>
      </c>
      <c r="D957" s="333" t="s">
        <v>521</v>
      </c>
      <c r="E957" s="29">
        <v>1</v>
      </c>
      <c r="F957" s="29">
        <v>2</v>
      </c>
      <c r="G957" s="29">
        <v>6116</v>
      </c>
      <c r="H957" s="27"/>
      <c r="M957" s="80" t="b">
        <f t="shared" si="14"/>
        <v>1</v>
      </c>
    </row>
    <row r="958" spans="2:13" x14ac:dyDescent="0.15">
      <c r="B958" s="333" t="s">
        <v>9062</v>
      </c>
      <c r="C958" s="333" t="s">
        <v>518</v>
      </c>
      <c r="D958" s="333" t="s">
        <v>518</v>
      </c>
      <c r="E958" s="29">
        <v>0</v>
      </c>
      <c r="F958" s="29">
        <v>0</v>
      </c>
      <c r="G958" s="29">
        <v>9693</v>
      </c>
      <c r="H958" s="27"/>
      <c r="M958" s="80" t="b">
        <f t="shared" si="14"/>
        <v>1</v>
      </c>
    </row>
    <row r="959" spans="2:13" x14ac:dyDescent="0.15">
      <c r="B959" s="333" t="s">
        <v>6063</v>
      </c>
      <c r="C959" s="333" t="s">
        <v>710</v>
      </c>
      <c r="D959" s="333" t="s">
        <v>521</v>
      </c>
      <c r="E959" s="29">
        <v>1</v>
      </c>
      <c r="F959" s="29">
        <v>2</v>
      </c>
      <c r="G959" s="29">
        <v>6115</v>
      </c>
      <c r="H959" s="27"/>
      <c r="M959" s="80" t="b">
        <f t="shared" si="14"/>
        <v>1</v>
      </c>
    </row>
    <row r="960" spans="2:13" x14ac:dyDescent="0.15">
      <c r="B960" s="333" t="s">
        <v>9063</v>
      </c>
      <c r="C960" s="333" t="s">
        <v>518</v>
      </c>
      <c r="D960" s="333" t="s">
        <v>518</v>
      </c>
      <c r="E960" s="29">
        <v>0</v>
      </c>
      <c r="F960" s="29">
        <v>0</v>
      </c>
      <c r="G960" s="29">
        <v>9694</v>
      </c>
      <c r="H960" s="27"/>
      <c r="M960" s="80" t="b">
        <f t="shared" si="14"/>
        <v>1</v>
      </c>
    </row>
    <row r="961" spans="2:13" x14ac:dyDescent="0.15">
      <c r="B961" s="333" t="s">
        <v>958</v>
      </c>
      <c r="C961" s="333" t="s">
        <v>716</v>
      </c>
      <c r="D961" s="333" t="s">
        <v>521</v>
      </c>
      <c r="E961" s="29">
        <v>4</v>
      </c>
      <c r="F961" s="29">
        <v>2</v>
      </c>
      <c r="G961" s="29">
        <v>254</v>
      </c>
      <c r="H961" s="27"/>
      <c r="M961" s="80" t="b">
        <f t="shared" si="14"/>
        <v>1</v>
      </c>
    </row>
    <row r="962" spans="2:13" x14ac:dyDescent="0.15">
      <c r="B962" s="333" t="s">
        <v>11477</v>
      </c>
      <c r="C962" s="333" t="s">
        <v>714</v>
      </c>
      <c r="D962" s="333" t="s">
        <v>521</v>
      </c>
      <c r="E962" s="29">
        <v>3</v>
      </c>
      <c r="F962" s="29">
        <v>2</v>
      </c>
      <c r="G962" s="29">
        <v>12963</v>
      </c>
      <c r="H962" s="27"/>
      <c r="M962" s="80" t="b">
        <f t="shared" si="14"/>
        <v>1</v>
      </c>
    </row>
    <row r="963" spans="2:13" x14ac:dyDescent="0.15">
      <c r="B963" s="333" t="s">
        <v>8439</v>
      </c>
      <c r="C963" s="333" t="s">
        <v>710</v>
      </c>
      <c r="D963" s="333" t="s">
        <v>523</v>
      </c>
      <c r="E963" s="29">
        <v>1</v>
      </c>
      <c r="F963" s="29">
        <v>3</v>
      </c>
      <c r="G963" s="29">
        <v>8768</v>
      </c>
      <c r="H963" s="27"/>
      <c r="M963" s="80" t="b">
        <f t="shared" si="14"/>
        <v>1</v>
      </c>
    </row>
    <row r="964" spans="2:13" x14ac:dyDescent="0.15">
      <c r="B964" s="333" t="s">
        <v>9064</v>
      </c>
      <c r="C964" s="333" t="s">
        <v>518</v>
      </c>
      <c r="D964" s="333" t="s">
        <v>518</v>
      </c>
      <c r="E964" s="29">
        <v>0</v>
      </c>
      <c r="F964" s="29">
        <v>0</v>
      </c>
      <c r="G964" s="29">
        <v>9870</v>
      </c>
      <c r="H964" s="27"/>
      <c r="M964" s="80" t="b">
        <f t="shared" si="14"/>
        <v>1</v>
      </c>
    </row>
    <row r="965" spans="2:13" x14ac:dyDescent="0.15">
      <c r="B965" s="333" t="s">
        <v>8769</v>
      </c>
      <c r="C965" s="333" t="s">
        <v>712</v>
      </c>
      <c r="D965" s="333" t="s">
        <v>521</v>
      </c>
      <c r="E965" s="29">
        <v>2</v>
      </c>
      <c r="F965" s="29">
        <v>2</v>
      </c>
      <c r="G965" s="29">
        <v>9119</v>
      </c>
      <c r="H965" s="27"/>
      <c r="M965" s="80" t="b">
        <f t="shared" si="14"/>
        <v>1</v>
      </c>
    </row>
    <row r="966" spans="2:13" x14ac:dyDescent="0.15">
      <c r="B966" s="333" t="s">
        <v>12664</v>
      </c>
      <c r="C966" s="333" t="s">
        <v>710</v>
      </c>
      <c r="D966" s="333" t="s">
        <v>521</v>
      </c>
      <c r="E966" s="29">
        <v>1</v>
      </c>
      <c r="F966" s="29">
        <v>2</v>
      </c>
      <c r="G966" s="29">
        <v>13890</v>
      </c>
      <c r="H966" s="27"/>
      <c r="M966" s="80" t="b">
        <f t="shared" si="14"/>
        <v>1</v>
      </c>
    </row>
    <row r="967" spans="2:13" x14ac:dyDescent="0.15">
      <c r="B967" s="333" t="s">
        <v>6447</v>
      </c>
      <c r="C967" s="333" t="s">
        <v>710</v>
      </c>
      <c r="D967" s="333" t="s">
        <v>525</v>
      </c>
      <c r="E967" s="29">
        <v>1</v>
      </c>
      <c r="F967" s="29">
        <v>4</v>
      </c>
      <c r="G967" s="29">
        <v>6506</v>
      </c>
      <c r="H967" s="27"/>
      <c r="M967" s="80" t="b">
        <f t="shared" si="14"/>
        <v>1</v>
      </c>
    </row>
    <row r="968" spans="2:13" x14ac:dyDescent="0.15">
      <c r="B968" s="333" t="s">
        <v>11478</v>
      </c>
      <c r="C968" s="333" t="s">
        <v>710</v>
      </c>
      <c r="D968" s="333" t="s">
        <v>521</v>
      </c>
      <c r="E968" s="29">
        <v>1</v>
      </c>
      <c r="F968" s="29">
        <v>2</v>
      </c>
      <c r="G968" s="29">
        <v>13135</v>
      </c>
      <c r="H968" s="27"/>
      <c r="M968" s="80" t="b">
        <f t="shared" si="14"/>
        <v>1</v>
      </c>
    </row>
    <row r="969" spans="2:13" x14ac:dyDescent="0.15">
      <c r="B969" s="333" t="s">
        <v>11212</v>
      </c>
      <c r="C969" s="333" t="s">
        <v>710</v>
      </c>
      <c r="D969" s="333" t="s">
        <v>523</v>
      </c>
      <c r="E969" s="29">
        <v>1</v>
      </c>
      <c r="F969" s="29">
        <v>3</v>
      </c>
      <c r="G969" s="29">
        <v>11572</v>
      </c>
      <c r="H969" s="27"/>
      <c r="M969" s="80" t="b">
        <f t="shared" si="14"/>
        <v>1</v>
      </c>
    </row>
    <row r="970" spans="2:13" x14ac:dyDescent="0.15">
      <c r="B970" s="333" t="s">
        <v>10067</v>
      </c>
      <c r="C970" s="333" t="s">
        <v>712</v>
      </c>
      <c r="D970" s="333" t="s">
        <v>523</v>
      </c>
      <c r="E970" s="29">
        <v>2</v>
      </c>
      <c r="F970" s="29">
        <v>3</v>
      </c>
      <c r="G970" s="29">
        <v>10998</v>
      </c>
      <c r="H970" s="27"/>
      <c r="M970" s="80" t="b">
        <f t="shared" si="14"/>
        <v>1</v>
      </c>
    </row>
    <row r="971" spans="2:13" x14ac:dyDescent="0.15">
      <c r="B971" s="333" t="s">
        <v>959</v>
      </c>
      <c r="C971" s="333" t="s">
        <v>714</v>
      </c>
      <c r="D971" s="333" t="s">
        <v>523</v>
      </c>
      <c r="E971" s="29">
        <v>3</v>
      </c>
      <c r="F971" s="29">
        <v>3</v>
      </c>
      <c r="G971" s="29">
        <v>255</v>
      </c>
      <c r="H971" s="27"/>
      <c r="M971" s="80" t="b">
        <f t="shared" si="14"/>
        <v>1</v>
      </c>
    </row>
    <row r="972" spans="2:13" x14ac:dyDescent="0.15">
      <c r="B972" s="333" t="s">
        <v>4367</v>
      </c>
      <c r="C972" s="333" t="s">
        <v>716</v>
      </c>
      <c r="D972" s="333" t="s">
        <v>519</v>
      </c>
      <c r="E972" s="29">
        <v>4</v>
      </c>
      <c r="F972" s="29">
        <v>1</v>
      </c>
      <c r="G972" s="29">
        <v>4082</v>
      </c>
      <c r="H972" s="27"/>
      <c r="M972" s="80" t="b">
        <f t="shared" si="14"/>
        <v>1</v>
      </c>
    </row>
    <row r="973" spans="2:13" x14ac:dyDescent="0.15">
      <c r="B973" s="333" t="s">
        <v>3714</v>
      </c>
      <c r="C973" s="333" t="s">
        <v>710</v>
      </c>
      <c r="D973" s="333" t="s">
        <v>521</v>
      </c>
      <c r="E973" s="29">
        <v>1</v>
      </c>
      <c r="F973" s="29">
        <v>2</v>
      </c>
      <c r="G973" s="29">
        <v>3468</v>
      </c>
      <c r="H973" s="27"/>
      <c r="M973" s="80" t="b">
        <f t="shared" si="14"/>
        <v>1</v>
      </c>
    </row>
    <row r="974" spans="2:13" x14ac:dyDescent="0.15">
      <c r="B974" s="333" t="s">
        <v>13238</v>
      </c>
      <c r="C974" s="333" t="s">
        <v>710</v>
      </c>
      <c r="D974" s="333" t="s">
        <v>519</v>
      </c>
      <c r="E974" s="29">
        <v>1</v>
      </c>
      <c r="F974" s="29">
        <v>1</v>
      </c>
      <c r="G974" s="29">
        <v>14993</v>
      </c>
      <c r="H974" s="27"/>
      <c r="M974" s="80" t="b">
        <f t="shared" ref="M974:M1037" si="15">AND(  NOT(ISERROR(FIND(UPPER($B$7),UPPER($B974),1))),  OR($D$7="",NOT(ISERROR(FIND(UPPER($D$7),UPPER($B974),1)))),    OR($D$8="",(ISERROR(FIND(UPPER($D$8),UPPER($B974),1))))           )</f>
        <v>1</v>
      </c>
    </row>
    <row r="975" spans="2:13" x14ac:dyDescent="0.15">
      <c r="B975" s="333" t="s">
        <v>11479</v>
      </c>
      <c r="C975" s="333" t="s">
        <v>710</v>
      </c>
      <c r="D975" s="333" t="s">
        <v>521</v>
      </c>
      <c r="E975" s="29">
        <v>1</v>
      </c>
      <c r="F975" s="29">
        <v>2</v>
      </c>
      <c r="G975" s="29">
        <v>13136</v>
      </c>
      <c r="H975" s="27"/>
      <c r="M975" s="80" t="b">
        <f t="shared" si="15"/>
        <v>1</v>
      </c>
    </row>
    <row r="976" spans="2:13" x14ac:dyDescent="0.15">
      <c r="B976" s="333" t="s">
        <v>11480</v>
      </c>
      <c r="C976" s="333" t="s">
        <v>710</v>
      </c>
      <c r="D976" s="333" t="s">
        <v>521</v>
      </c>
      <c r="E976" s="29">
        <v>1</v>
      </c>
      <c r="F976" s="29">
        <v>2</v>
      </c>
      <c r="G976" s="29">
        <v>13137</v>
      </c>
      <c r="H976" s="27"/>
      <c r="M976" s="80" t="b">
        <f t="shared" si="15"/>
        <v>1</v>
      </c>
    </row>
    <row r="977" spans="2:13" x14ac:dyDescent="0.15">
      <c r="B977" s="333" t="s">
        <v>12665</v>
      </c>
      <c r="C977" s="333" t="s">
        <v>712</v>
      </c>
      <c r="D977" s="333" t="s">
        <v>444</v>
      </c>
      <c r="E977" s="29">
        <v>2</v>
      </c>
      <c r="F977" s="29">
        <v>6</v>
      </c>
      <c r="G977" s="29">
        <v>14067</v>
      </c>
      <c r="H977" s="27"/>
      <c r="M977" s="80" t="b">
        <f t="shared" si="15"/>
        <v>1</v>
      </c>
    </row>
    <row r="978" spans="2:13" x14ac:dyDescent="0.15">
      <c r="B978" s="333" t="s">
        <v>11481</v>
      </c>
      <c r="C978" s="333" t="s">
        <v>710</v>
      </c>
      <c r="D978" s="333" t="s">
        <v>523</v>
      </c>
      <c r="E978" s="29">
        <v>1</v>
      </c>
      <c r="F978" s="29">
        <v>3</v>
      </c>
      <c r="G978" s="29">
        <v>12660</v>
      </c>
      <c r="H978" s="27"/>
      <c r="M978" s="80" t="b">
        <f t="shared" si="15"/>
        <v>1</v>
      </c>
    </row>
    <row r="979" spans="2:13" x14ac:dyDescent="0.15">
      <c r="B979" s="333" t="s">
        <v>11482</v>
      </c>
      <c r="C979" s="333" t="s">
        <v>710</v>
      </c>
      <c r="D979" s="333" t="s">
        <v>523</v>
      </c>
      <c r="E979" s="29">
        <v>1</v>
      </c>
      <c r="F979" s="29">
        <v>3</v>
      </c>
      <c r="G979" s="29">
        <v>12202</v>
      </c>
      <c r="H979" s="27"/>
      <c r="M979" s="80" t="b">
        <f t="shared" si="15"/>
        <v>1</v>
      </c>
    </row>
    <row r="980" spans="2:13" x14ac:dyDescent="0.15">
      <c r="B980" s="333" t="s">
        <v>9065</v>
      </c>
      <c r="C980" s="333" t="s">
        <v>518</v>
      </c>
      <c r="D980" s="333" t="s">
        <v>518</v>
      </c>
      <c r="E980" s="29">
        <v>0</v>
      </c>
      <c r="F980" s="29">
        <v>0</v>
      </c>
      <c r="G980" s="29">
        <v>9695</v>
      </c>
      <c r="H980" s="27"/>
      <c r="M980" s="80" t="b">
        <f t="shared" si="15"/>
        <v>1</v>
      </c>
    </row>
    <row r="981" spans="2:13" x14ac:dyDescent="0.15">
      <c r="B981" s="333" t="s">
        <v>7279</v>
      </c>
      <c r="C981" s="333" t="s">
        <v>710</v>
      </c>
      <c r="D981" s="333" t="s">
        <v>525</v>
      </c>
      <c r="E981" s="29">
        <v>1</v>
      </c>
      <c r="F981" s="29">
        <v>4</v>
      </c>
      <c r="G981" s="29">
        <v>7425</v>
      </c>
      <c r="H981" s="27"/>
      <c r="M981" s="80" t="b">
        <f t="shared" si="15"/>
        <v>1</v>
      </c>
    </row>
    <row r="982" spans="2:13" x14ac:dyDescent="0.15">
      <c r="B982" s="333" t="s">
        <v>6448</v>
      </c>
      <c r="C982" s="333" t="s">
        <v>710</v>
      </c>
      <c r="D982" s="333" t="s">
        <v>523</v>
      </c>
      <c r="E982" s="29">
        <v>1</v>
      </c>
      <c r="F982" s="29">
        <v>3</v>
      </c>
      <c r="G982" s="29">
        <v>6507</v>
      </c>
      <c r="H982" s="27"/>
      <c r="M982" s="80" t="b">
        <f t="shared" si="15"/>
        <v>1</v>
      </c>
    </row>
    <row r="983" spans="2:13" x14ac:dyDescent="0.15">
      <c r="B983" s="333" t="s">
        <v>11483</v>
      </c>
      <c r="C983" s="333" t="s">
        <v>712</v>
      </c>
      <c r="D983" s="333" t="s">
        <v>519</v>
      </c>
      <c r="E983" s="29">
        <v>2</v>
      </c>
      <c r="F983" s="29">
        <v>1</v>
      </c>
      <c r="G983" s="29">
        <v>13363</v>
      </c>
      <c r="H983" s="27"/>
      <c r="M983" s="80" t="b">
        <f t="shared" si="15"/>
        <v>1</v>
      </c>
    </row>
    <row r="984" spans="2:13" x14ac:dyDescent="0.15">
      <c r="B984" s="333" t="s">
        <v>11484</v>
      </c>
      <c r="C984" s="333" t="s">
        <v>710</v>
      </c>
      <c r="D984" s="333" t="s">
        <v>519</v>
      </c>
      <c r="E984" s="29">
        <v>1</v>
      </c>
      <c r="F984" s="29">
        <v>1</v>
      </c>
      <c r="G984" s="29">
        <v>13364</v>
      </c>
      <c r="H984" s="27"/>
      <c r="M984" s="80" t="b">
        <f t="shared" si="15"/>
        <v>1</v>
      </c>
    </row>
    <row r="985" spans="2:13" x14ac:dyDescent="0.15">
      <c r="B985" s="333" t="s">
        <v>9977</v>
      </c>
      <c r="C985" s="333" t="s">
        <v>710</v>
      </c>
      <c r="D985" s="333" t="s">
        <v>519</v>
      </c>
      <c r="E985" s="29">
        <v>1</v>
      </c>
      <c r="F985" s="29">
        <v>1</v>
      </c>
      <c r="G985" s="29">
        <v>10216</v>
      </c>
      <c r="H985" s="27"/>
      <c r="M985" s="80" t="b">
        <f t="shared" si="15"/>
        <v>1</v>
      </c>
    </row>
    <row r="986" spans="2:13" x14ac:dyDescent="0.15">
      <c r="B986" s="333" t="s">
        <v>10813</v>
      </c>
      <c r="C986" s="333" t="s">
        <v>710</v>
      </c>
      <c r="D986" s="333" t="s">
        <v>521</v>
      </c>
      <c r="E986" s="29">
        <v>1</v>
      </c>
      <c r="F986" s="29">
        <v>2</v>
      </c>
      <c r="G986" s="29">
        <v>256</v>
      </c>
      <c r="H986" s="27"/>
      <c r="M986" s="80" t="b">
        <f t="shared" si="15"/>
        <v>1</v>
      </c>
    </row>
    <row r="987" spans="2:13" x14ac:dyDescent="0.15">
      <c r="B987" s="333" t="s">
        <v>10772</v>
      </c>
      <c r="C987" s="333" t="s">
        <v>710</v>
      </c>
      <c r="D987" s="333" t="s">
        <v>519</v>
      </c>
      <c r="E987" s="29">
        <v>1</v>
      </c>
      <c r="F987" s="29">
        <v>1</v>
      </c>
      <c r="G987" s="29">
        <v>11150</v>
      </c>
      <c r="H987" s="27"/>
      <c r="M987" s="80" t="b">
        <f t="shared" si="15"/>
        <v>1</v>
      </c>
    </row>
    <row r="988" spans="2:13" x14ac:dyDescent="0.15">
      <c r="B988" s="333" t="s">
        <v>12666</v>
      </c>
      <c r="C988" s="333" t="s">
        <v>710</v>
      </c>
      <c r="D988" s="333" t="s">
        <v>525</v>
      </c>
      <c r="E988" s="29">
        <v>1</v>
      </c>
      <c r="F988" s="29">
        <v>4</v>
      </c>
      <c r="G988" s="29">
        <v>14001</v>
      </c>
      <c r="H988" s="27"/>
      <c r="M988" s="80" t="b">
        <f t="shared" si="15"/>
        <v>1</v>
      </c>
    </row>
    <row r="989" spans="2:13" x14ac:dyDescent="0.15">
      <c r="B989" s="333" t="s">
        <v>10814</v>
      </c>
      <c r="C989" s="333" t="s">
        <v>710</v>
      </c>
      <c r="D989" s="333" t="s">
        <v>521</v>
      </c>
      <c r="E989" s="29">
        <v>1</v>
      </c>
      <c r="F989" s="29">
        <v>2</v>
      </c>
      <c r="G989" s="29">
        <v>257</v>
      </c>
      <c r="H989" s="27"/>
      <c r="M989" s="80" t="b">
        <f t="shared" si="15"/>
        <v>1</v>
      </c>
    </row>
    <row r="990" spans="2:13" x14ac:dyDescent="0.15">
      <c r="B990" s="333" t="s">
        <v>4953</v>
      </c>
      <c r="C990" s="333" t="s">
        <v>710</v>
      </c>
      <c r="D990" s="333" t="s">
        <v>519</v>
      </c>
      <c r="E990" s="29">
        <v>1</v>
      </c>
      <c r="F990" s="29">
        <v>1</v>
      </c>
      <c r="G990" s="29">
        <v>4918</v>
      </c>
      <c r="H990" s="27"/>
      <c r="M990" s="80" t="b">
        <f t="shared" si="15"/>
        <v>1</v>
      </c>
    </row>
    <row r="991" spans="2:13" x14ac:dyDescent="0.15">
      <c r="B991" s="333" t="s">
        <v>8485</v>
      </c>
      <c r="C991" s="333" t="s">
        <v>710</v>
      </c>
      <c r="D991" s="333" t="s">
        <v>525</v>
      </c>
      <c r="E991" s="29">
        <v>1</v>
      </c>
      <c r="F991" s="29">
        <v>4</v>
      </c>
      <c r="G991" s="29">
        <v>8814</v>
      </c>
      <c r="H991" s="27"/>
      <c r="M991" s="80" t="b">
        <f t="shared" si="15"/>
        <v>1</v>
      </c>
    </row>
    <row r="992" spans="2:13" x14ac:dyDescent="0.15">
      <c r="B992" s="333" t="s">
        <v>12667</v>
      </c>
      <c r="C992" s="333" t="s">
        <v>710</v>
      </c>
      <c r="D992" s="333" t="s">
        <v>521</v>
      </c>
      <c r="E992" s="29">
        <v>1</v>
      </c>
      <c r="F992" s="29">
        <v>2</v>
      </c>
      <c r="G992" s="29">
        <v>14305</v>
      </c>
      <c r="H992" s="27"/>
      <c r="M992" s="80" t="b">
        <f t="shared" si="15"/>
        <v>1</v>
      </c>
    </row>
    <row r="993" spans="2:13" x14ac:dyDescent="0.15">
      <c r="B993" s="333" t="s">
        <v>13239</v>
      </c>
      <c r="C993" s="333" t="s">
        <v>710</v>
      </c>
      <c r="D993" s="333" t="s">
        <v>523</v>
      </c>
      <c r="E993" s="29">
        <v>1</v>
      </c>
      <c r="F993" s="29">
        <v>3</v>
      </c>
      <c r="G993" s="29">
        <v>15152</v>
      </c>
      <c r="H993" s="27"/>
      <c r="M993" s="80" t="b">
        <f t="shared" si="15"/>
        <v>1</v>
      </c>
    </row>
    <row r="994" spans="2:13" x14ac:dyDescent="0.15">
      <c r="B994" s="333" t="s">
        <v>960</v>
      </c>
      <c r="C994" s="333" t="s">
        <v>716</v>
      </c>
      <c r="D994" s="333" t="s">
        <v>519</v>
      </c>
      <c r="E994" s="29">
        <v>4</v>
      </c>
      <c r="F994" s="29">
        <v>1</v>
      </c>
      <c r="G994" s="29">
        <v>258</v>
      </c>
      <c r="H994" s="27"/>
      <c r="M994" s="80" t="b">
        <f t="shared" si="15"/>
        <v>1</v>
      </c>
    </row>
    <row r="995" spans="2:13" x14ac:dyDescent="0.15">
      <c r="B995" s="333" t="s">
        <v>10773</v>
      </c>
      <c r="C995" s="333" t="s">
        <v>710</v>
      </c>
      <c r="D995" s="333" t="s">
        <v>523</v>
      </c>
      <c r="E995" s="29">
        <v>1</v>
      </c>
      <c r="F995" s="29">
        <v>3</v>
      </c>
      <c r="G995" s="29">
        <v>11152</v>
      </c>
      <c r="H995" s="27"/>
      <c r="M995" s="80" t="b">
        <f t="shared" si="15"/>
        <v>1</v>
      </c>
    </row>
    <row r="996" spans="2:13" x14ac:dyDescent="0.15">
      <c r="B996" s="333" t="s">
        <v>12668</v>
      </c>
      <c r="C996" s="333" t="s">
        <v>710</v>
      </c>
      <c r="D996" s="333" t="s">
        <v>519</v>
      </c>
      <c r="E996" s="29">
        <v>1</v>
      </c>
      <c r="F996" s="29">
        <v>1</v>
      </c>
      <c r="G996" s="29">
        <v>14396</v>
      </c>
      <c r="H996" s="27"/>
      <c r="M996" s="80" t="b">
        <f t="shared" si="15"/>
        <v>1</v>
      </c>
    </row>
    <row r="997" spans="2:13" x14ac:dyDescent="0.15">
      <c r="B997" s="333" t="s">
        <v>14557</v>
      </c>
      <c r="C997" s="333" t="s">
        <v>710</v>
      </c>
      <c r="D997" s="333" t="s">
        <v>521</v>
      </c>
      <c r="E997" s="29">
        <v>1</v>
      </c>
      <c r="F997" s="29">
        <v>2</v>
      </c>
      <c r="G997" s="29">
        <v>16792</v>
      </c>
      <c r="H997" s="27"/>
      <c r="M997" s="80" t="b">
        <f t="shared" si="15"/>
        <v>1</v>
      </c>
    </row>
    <row r="998" spans="2:13" x14ac:dyDescent="0.15">
      <c r="B998" s="333" t="s">
        <v>4966</v>
      </c>
      <c r="C998" s="333" t="s">
        <v>710</v>
      </c>
      <c r="D998" s="333" t="s">
        <v>519</v>
      </c>
      <c r="E998" s="29">
        <v>1</v>
      </c>
      <c r="F998" s="29">
        <v>1</v>
      </c>
      <c r="G998" s="29">
        <v>4931</v>
      </c>
      <c r="H998" s="27"/>
      <c r="M998" s="80" t="b">
        <f t="shared" si="15"/>
        <v>1</v>
      </c>
    </row>
    <row r="999" spans="2:13" x14ac:dyDescent="0.15">
      <c r="B999" s="333" t="s">
        <v>961</v>
      </c>
      <c r="C999" s="333" t="s">
        <v>710</v>
      </c>
      <c r="D999" s="333" t="s">
        <v>523</v>
      </c>
      <c r="E999" s="29">
        <v>1</v>
      </c>
      <c r="F999" s="29">
        <v>3</v>
      </c>
      <c r="G999" s="29">
        <v>259</v>
      </c>
      <c r="H999" s="27"/>
      <c r="M999" s="80" t="b">
        <f t="shared" si="15"/>
        <v>1</v>
      </c>
    </row>
    <row r="1000" spans="2:13" x14ac:dyDescent="0.15">
      <c r="B1000" s="333" t="s">
        <v>962</v>
      </c>
      <c r="C1000" s="333" t="s">
        <v>710</v>
      </c>
      <c r="D1000" s="333" t="s">
        <v>523</v>
      </c>
      <c r="E1000" s="29">
        <v>1</v>
      </c>
      <c r="F1000" s="29">
        <v>3</v>
      </c>
      <c r="G1000" s="29">
        <v>260</v>
      </c>
      <c r="H1000" s="27"/>
      <c r="M1000" s="80" t="b">
        <f t="shared" si="15"/>
        <v>1</v>
      </c>
    </row>
    <row r="1001" spans="2:13" x14ac:dyDescent="0.15">
      <c r="B1001" s="333" t="s">
        <v>7844</v>
      </c>
      <c r="C1001" s="333" t="s">
        <v>710</v>
      </c>
      <c r="D1001" s="333" t="s">
        <v>523</v>
      </c>
      <c r="E1001" s="29">
        <v>1</v>
      </c>
      <c r="F1001" s="29">
        <v>3</v>
      </c>
      <c r="G1001" s="29">
        <v>7925</v>
      </c>
      <c r="H1001" s="27"/>
      <c r="M1001" s="80" t="b">
        <f t="shared" si="15"/>
        <v>1</v>
      </c>
    </row>
    <row r="1002" spans="2:13" x14ac:dyDescent="0.15">
      <c r="B1002" s="333" t="s">
        <v>963</v>
      </c>
      <c r="C1002" s="333" t="s">
        <v>716</v>
      </c>
      <c r="D1002" s="333" t="s">
        <v>523</v>
      </c>
      <c r="E1002" s="29">
        <v>4</v>
      </c>
      <c r="F1002" s="29">
        <v>3</v>
      </c>
      <c r="G1002" s="29">
        <v>261</v>
      </c>
      <c r="H1002" s="27"/>
      <c r="M1002" s="80" t="b">
        <f t="shared" si="15"/>
        <v>1</v>
      </c>
    </row>
    <row r="1003" spans="2:13" x14ac:dyDescent="0.15">
      <c r="B1003" s="333" t="s">
        <v>8457</v>
      </c>
      <c r="C1003" s="333" t="s">
        <v>714</v>
      </c>
      <c r="D1003" s="333" t="s">
        <v>519</v>
      </c>
      <c r="E1003" s="29">
        <v>3</v>
      </c>
      <c r="F1003" s="29">
        <v>1</v>
      </c>
      <c r="G1003" s="29">
        <v>8786</v>
      </c>
      <c r="H1003" s="27"/>
      <c r="M1003" s="80" t="b">
        <f t="shared" si="15"/>
        <v>1</v>
      </c>
    </row>
    <row r="1004" spans="2:13" x14ac:dyDescent="0.15">
      <c r="B1004" s="333" t="s">
        <v>7468</v>
      </c>
      <c r="C1004" s="333" t="s">
        <v>710</v>
      </c>
      <c r="D1004" s="333" t="s">
        <v>525</v>
      </c>
      <c r="E1004" s="29">
        <v>1</v>
      </c>
      <c r="F1004" s="29">
        <v>4</v>
      </c>
      <c r="G1004" s="29">
        <v>7622</v>
      </c>
      <c r="H1004" s="27"/>
      <c r="M1004" s="80" t="b">
        <f t="shared" si="15"/>
        <v>1</v>
      </c>
    </row>
    <row r="1005" spans="2:13" x14ac:dyDescent="0.15">
      <c r="B1005" s="333" t="s">
        <v>7469</v>
      </c>
      <c r="C1005" s="333" t="s">
        <v>718</v>
      </c>
      <c r="D1005" s="333" t="s">
        <v>525</v>
      </c>
      <c r="E1005" s="29">
        <v>5</v>
      </c>
      <c r="F1005" s="29">
        <v>4</v>
      </c>
      <c r="G1005" s="29">
        <v>7623</v>
      </c>
      <c r="H1005" s="27"/>
      <c r="M1005" s="80" t="b">
        <f t="shared" si="15"/>
        <v>1</v>
      </c>
    </row>
    <row r="1006" spans="2:13" x14ac:dyDescent="0.15">
      <c r="B1006" s="333" t="s">
        <v>5771</v>
      </c>
      <c r="C1006" s="333" t="s">
        <v>710</v>
      </c>
      <c r="D1006" s="333" t="s">
        <v>444</v>
      </c>
      <c r="E1006" s="29">
        <v>1</v>
      </c>
      <c r="F1006" s="29">
        <v>6</v>
      </c>
      <c r="G1006" s="29">
        <v>5700</v>
      </c>
      <c r="H1006" s="27"/>
      <c r="M1006" s="80" t="b">
        <f t="shared" si="15"/>
        <v>1</v>
      </c>
    </row>
    <row r="1007" spans="2:13" x14ac:dyDescent="0.15">
      <c r="B1007" s="333" t="s">
        <v>14558</v>
      </c>
      <c r="C1007" s="333" t="s">
        <v>710</v>
      </c>
      <c r="D1007" s="333" t="s">
        <v>444</v>
      </c>
      <c r="E1007" s="29">
        <v>1</v>
      </c>
      <c r="F1007" s="29">
        <v>6</v>
      </c>
      <c r="G1007" s="29">
        <v>16793</v>
      </c>
      <c r="H1007" s="27"/>
      <c r="M1007" s="80" t="b">
        <f t="shared" si="15"/>
        <v>1</v>
      </c>
    </row>
    <row r="1008" spans="2:13" x14ac:dyDescent="0.15">
      <c r="B1008" s="333" t="s">
        <v>775</v>
      </c>
      <c r="C1008" s="333" t="s">
        <v>718</v>
      </c>
      <c r="D1008" s="333" t="s">
        <v>525</v>
      </c>
      <c r="E1008" s="29">
        <v>5</v>
      </c>
      <c r="F1008" s="29">
        <v>4</v>
      </c>
      <c r="G1008" s="29">
        <v>262</v>
      </c>
      <c r="H1008" s="27"/>
      <c r="M1008" s="80" t="b">
        <f t="shared" si="15"/>
        <v>1</v>
      </c>
    </row>
    <row r="1009" spans="2:13" x14ac:dyDescent="0.15">
      <c r="B1009" s="333" t="s">
        <v>6628</v>
      </c>
      <c r="C1009" s="333" t="s">
        <v>718</v>
      </c>
      <c r="D1009" s="333" t="s">
        <v>521</v>
      </c>
      <c r="E1009" s="29">
        <v>5</v>
      </c>
      <c r="F1009" s="29">
        <v>2</v>
      </c>
      <c r="G1009" s="29">
        <v>6739</v>
      </c>
      <c r="H1009" s="27"/>
      <c r="M1009" s="80" t="b">
        <f t="shared" si="15"/>
        <v>1</v>
      </c>
    </row>
    <row r="1010" spans="2:13" x14ac:dyDescent="0.15">
      <c r="B1010" s="333" t="s">
        <v>10815</v>
      </c>
      <c r="C1010" s="333" t="s">
        <v>718</v>
      </c>
      <c r="D1010" s="333" t="s">
        <v>519</v>
      </c>
      <c r="E1010" s="29">
        <v>5</v>
      </c>
      <c r="F1010" s="29">
        <v>1</v>
      </c>
      <c r="G1010" s="29">
        <v>263</v>
      </c>
      <c r="H1010" s="27"/>
      <c r="M1010" s="80" t="b">
        <f t="shared" si="15"/>
        <v>1</v>
      </c>
    </row>
    <row r="1011" spans="2:13" x14ac:dyDescent="0.15">
      <c r="B1011" s="333" t="s">
        <v>5884</v>
      </c>
      <c r="C1011" s="333" t="s">
        <v>714</v>
      </c>
      <c r="D1011" s="333" t="s">
        <v>523</v>
      </c>
      <c r="E1011" s="29">
        <v>3</v>
      </c>
      <c r="F1011" s="29">
        <v>3</v>
      </c>
      <c r="G1011" s="29">
        <v>5906</v>
      </c>
      <c r="H1011" s="27"/>
      <c r="M1011" s="80" t="b">
        <f t="shared" si="15"/>
        <v>1</v>
      </c>
    </row>
    <row r="1012" spans="2:13" x14ac:dyDescent="0.15">
      <c r="B1012" s="333" t="s">
        <v>3920</v>
      </c>
      <c r="C1012" s="333" t="s">
        <v>712</v>
      </c>
      <c r="D1012" s="333" t="s">
        <v>523</v>
      </c>
      <c r="E1012" s="29">
        <v>2</v>
      </c>
      <c r="F1012" s="29">
        <v>3</v>
      </c>
      <c r="G1012" s="29">
        <v>3685</v>
      </c>
      <c r="H1012" s="27"/>
      <c r="M1012" s="80" t="b">
        <f t="shared" si="15"/>
        <v>1</v>
      </c>
    </row>
    <row r="1013" spans="2:13" x14ac:dyDescent="0.15">
      <c r="B1013" s="333" t="s">
        <v>4611</v>
      </c>
      <c r="C1013" s="333" t="s">
        <v>710</v>
      </c>
      <c r="D1013" s="333" t="s">
        <v>523</v>
      </c>
      <c r="E1013" s="29">
        <v>1</v>
      </c>
      <c r="F1013" s="29">
        <v>3</v>
      </c>
      <c r="G1013" s="29">
        <v>4307</v>
      </c>
      <c r="H1013" s="27"/>
      <c r="M1013" s="80" t="b">
        <f t="shared" si="15"/>
        <v>1</v>
      </c>
    </row>
    <row r="1014" spans="2:13" x14ac:dyDescent="0.15">
      <c r="B1014" s="333" t="s">
        <v>776</v>
      </c>
      <c r="C1014" s="333" t="s">
        <v>716</v>
      </c>
      <c r="D1014" s="333" t="s">
        <v>523</v>
      </c>
      <c r="E1014" s="29">
        <v>4</v>
      </c>
      <c r="F1014" s="29">
        <v>3</v>
      </c>
      <c r="G1014" s="29">
        <v>264</v>
      </c>
      <c r="H1014" s="27"/>
      <c r="M1014" s="80" t="b">
        <f t="shared" si="15"/>
        <v>1</v>
      </c>
    </row>
    <row r="1015" spans="2:13" x14ac:dyDescent="0.15">
      <c r="B1015" s="333" t="s">
        <v>11485</v>
      </c>
      <c r="C1015" s="333" t="s">
        <v>710</v>
      </c>
      <c r="D1015" s="333" t="s">
        <v>523</v>
      </c>
      <c r="E1015" s="29">
        <v>1</v>
      </c>
      <c r="F1015" s="29">
        <v>3</v>
      </c>
      <c r="G1015" s="29">
        <v>13706</v>
      </c>
      <c r="H1015" s="27"/>
      <c r="M1015" s="80" t="b">
        <f t="shared" si="15"/>
        <v>1</v>
      </c>
    </row>
    <row r="1016" spans="2:13" x14ac:dyDescent="0.15">
      <c r="B1016" s="333" t="s">
        <v>13240</v>
      </c>
      <c r="C1016" s="333" t="s">
        <v>710</v>
      </c>
      <c r="D1016" s="333" t="s">
        <v>523</v>
      </c>
      <c r="E1016" s="29">
        <v>1</v>
      </c>
      <c r="F1016" s="29">
        <v>3</v>
      </c>
      <c r="G1016" s="29">
        <v>14840</v>
      </c>
      <c r="H1016" s="27"/>
      <c r="M1016" s="80" t="b">
        <f t="shared" si="15"/>
        <v>1</v>
      </c>
    </row>
    <row r="1017" spans="2:13" x14ac:dyDescent="0.15">
      <c r="B1017" s="333" t="s">
        <v>6973</v>
      </c>
      <c r="C1017" s="333" t="s">
        <v>712</v>
      </c>
      <c r="D1017" s="333" t="s">
        <v>525</v>
      </c>
      <c r="E1017" s="29">
        <v>2</v>
      </c>
      <c r="F1017" s="29">
        <v>4</v>
      </c>
      <c r="G1017" s="29">
        <v>7108</v>
      </c>
      <c r="H1017" s="27"/>
      <c r="M1017" s="80" t="b">
        <f t="shared" si="15"/>
        <v>1</v>
      </c>
    </row>
    <row r="1018" spans="2:13" x14ac:dyDescent="0.15">
      <c r="B1018" s="333" t="s">
        <v>4612</v>
      </c>
      <c r="C1018" s="333" t="s">
        <v>710</v>
      </c>
      <c r="D1018" s="333" t="s">
        <v>523</v>
      </c>
      <c r="E1018" s="29">
        <v>1</v>
      </c>
      <c r="F1018" s="29">
        <v>3</v>
      </c>
      <c r="G1018" s="29">
        <v>4308</v>
      </c>
      <c r="H1018" s="27"/>
      <c r="M1018" s="80" t="b">
        <f t="shared" si="15"/>
        <v>1</v>
      </c>
    </row>
    <row r="1019" spans="2:13" x14ac:dyDescent="0.15">
      <c r="B1019" s="333" t="s">
        <v>777</v>
      </c>
      <c r="C1019" s="333" t="s">
        <v>714</v>
      </c>
      <c r="D1019" s="333" t="s">
        <v>523</v>
      </c>
      <c r="E1019" s="29">
        <v>3</v>
      </c>
      <c r="F1019" s="29">
        <v>3</v>
      </c>
      <c r="G1019" s="29">
        <v>265</v>
      </c>
      <c r="H1019" s="27"/>
      <c r="M1019" s="80" t="b">
        <f t="shared" si="15"/>
        <v>1</v>
      </c>
    </row>
    <row r="1020" spans="2:13" x14ac:dyDescent="0.15">
      <c r="B1020" s="333" t="s">
        <v>7227</v>
      </c>
      <c r="C1020" s="333" t="s">
        <v>710</v>
      </c>
      <c r="D1020" s="333" t="s">
        <v>519</v>
      </c>
      <c r="E1020" s="29">
        <v>1</v>
      </c>
      <c r="F1020" s="29">
        <v>1</v>
      </c>
      <c r="G1020" s="29">
        <v>7370</v>
      </c>
      <c r="H1020" s="27"/>
      <c r="M1020" s="80" t="b">
        <f t="shared" si="15"/>
        <v>1</v>
      </c>
    </row>
    <row r="1021" spans="2:13" x14ac:dyDescent="0.15">
      <c r="B1021" s="333" t="s">
        <v>4381</v>
      </c>
      <c r="C1021" s="333" t="s">
        <v>710</v>
      </c>
      <c r="D1021" s="333" t="s">
        <v>525</v>
      </c>
      <c r="E1021" s="29">
        <v>1</v>
      </c>
      <c r="F1021" s="29">
        <v>4</v>
      </c>
      <c r="G1021" s="29">
        <v>4177</v>
      </c>
      <c r="H1021" s="27"/>
      <c r="M1021" s="80" t="b">
        <f t="shared" si="15"/>
        <v>1</v>
      </c>
    </row>
    <row r="1022" spans="2:13" x14ac:dyDescent="0.15">
      <c r="B1022" s="333" t="s">
        <v>11486</v>
      </c>
      <c r="C1022" s="333" t="s">
        <v>710</v>
      </c>
      <c r="D1022" s="333" t="s">
        <v>525</v>
      </c>
      <c r="E1022" s="29">
        <v>1</v>
      </c>
      <c r="F1022" s="29">
        <v>4</v>
      </c>
      <c r="G1022" s="29">
        <v>13156</v>
      </c>
      <c r="H1022" s="27"/>
      <c r="M1022" s="80" t="b">
        <f t="shared" si="15"/>
        <v>1</v>
      </c>
    </row>
    <row r="1023" spans="2:13" x14ac:dyDescent="0.15">
      <c r="B1023" s="333" t="s">
        <v>3854</v>
      </c>
      <c r="C1023" s="333" t="s">
        <v>712</v>
      </c>
      <c r="D1023" s="333" t="s">
        <v>525</v>
      </c>
      <c r="E1023" s="29">
        <v>2</v>
      </c>
      <c r="F1023" s="29">
        <v>4</v>
      </c>
      <c r="G1023" s="29">
        <v>3507</v>
      </c>
      <c r="H1023" s="27"/>
      <c r="M1023" s="80" t="b">
        <f t="shared" si="15"/>
        <v>1</v>
      </c>
    </row>
    <row r="1024" spans="2:13" x14ac:dyDescent="0.15">
      <c r="B1024" s="333" t="s">
        <v>11487</v>
      </c>
      <c r="C1024" s="333" t="s">
        <v>518</v>
      </c>
      <c r="D1024" s="333" t="s">
        <v>518</v>
      </c>
      <c r="E1024" s="29">
        <v>0</v>
      </c>
      <c r="F1024" s="29">
        <v>0</v>
      </c>
      <c r="G1024" s="29">
        <v>13157</v>
      </c>
      <c r="H1024" s="27"/>
      <c r="M1024" s="80" t="b">
        <f t="shared" si="15"/>
        <v>1</v>
      </c>
    </row>
    <row r="1025" spans="2:13" x14ac:dyDescent="0.15">
      <c r="B1025" s="333" t="s">
        <v>12669</v>
      </c>
      <c r="C1025" s="333" t="s">
        <v>712</v>
      </c>
      <c r="D1025" s="333" t="s">
        <v>523</v>
      </c>
      <c r="E1025" s="29">
        <v>2</v>
      </c>
      <c r="F1025" s="29">
        <v>3</v>
      </c>
      <c r="G1025" s="29">
        <v>14452</v>
      </c>
      <c r="H1025" s="27"/>
      <c r="M1025" s="80" t="b">
        <f t="shared" si="15"/>
        <v>1</v>
      </c>
    </row>
    <row r="1026" spans="2:13" x14ac:dyDescent="0.15">
      <c r="B1026" s="333" t="s">
        <v>10068</v>
      </c>
      <c r="C1026" s="333" t="s">
        <v>710</v>
      </c>
      <c r="D1026" s="333" t="s">
        <v>521</v>
      </c>
      <c r="E1026" s="29">
        <v>1</v>
      </c>
      <c r="F1026" s="29">
        <v>2</v>
      </c>
      <c r="G1026" s="29">
        <v>10555</v>
      </c>
      <c r="H1026" s="27"/>
      <c r="M1026" s="80" t="b">
        <f t="shared" si="15"/>
        <v>1</v>
      </c>
    </row>
    <row r="1027" spans="2:13" x14ac:dyDescent="0.15">
      <c r="B1027" s="333" t="s">
        <v>4864</v>
      </c>
      <c r="C1027" s="333" t="s">
        <v>710</v>
      </c>
      <c r="D1027" s="333" t="s">
        <v>519</v>
      </c>
      <c r="E1027" s="29">
        <v>1</v>
      </c>
      <c r="F1027" s="29">
        <v>1</v>
      </c>
      <c r="G1027" s="29">
        <v>4827</v>
      </c>
      <c r="H1027" s="27"/>
      <c r="M1027" s="80" t="b">
        <f t="shared" si="15"/>
        <v>1</v>
      </c>
    </row>
    <row r="1028" spans="2:13" x14ac:dyDescent="0.15">
      <c r="B1028" s="333" t="s">
        <v>11488</v>
      </c>
      <c r="C1028" s="333" t="s">
        <v>710</v>
      </c>
      <c r="D1028" s="333" t="s">
        <v>523</v>
      </c>
      <c r="E1028" s="29">
        <v>1</v>
      </c>
      <c r="F1028" s="29">
        <v>3</v>
      </c>
      <c r="G1028" s="29">
        <v>13707</v>
      </c>
      <c r="H1028" s="27"/>
      <c r="M1028" s="80" t="b">
        <f t="shared" si="15"/>
        <v>1</v>
      </c>
    </row>
    <row r="1029" spans="2:13" x14ac:dyDescent="0.15">
      <c r="B1029" s="333" t="s">
        <v>7470</v>
      </c>
      <c r="C1029" s="333" t="s">
        <v>710</v>
      </c>
      <c r="D1029" s="333" t="s">
        <v>525</v>
      </c>
      <c r="E1029" s="29">
        <v>1</v>
      </c>
      <c r="F1029" s="29">
        <v>4</v>
      </c>
      <c r="G1029" s="29">
        <v>7624</v>
      </c>
      <c r="H1029" s="27"/>
      <c r="M1029" s="80" t="b">
        <f t="shared" si="15"/>
        <v>1</v>
      </c>
    </row>
    <row r="1030" spans="2:13" x14ac:dyDescent="0.15">
      <c r="B1030" s="333" t="s">
        <v>3921</v>
      </c>
      <c r="C1030" s="333" t="s">
        <v>712</v>
      </c>
      <c r="D1030" s="333" t="s">
        <v>525</v>
      </c>
      <c r="E1030" s="29">
        <v>2</v>
      </c>
      <c r="F1030" s="29">
        <v>4</v>
      </c>
      <c r="G1030" s="29">
        <v>3686</v>
      </c>
      <c r="H1030" s="27"/>
      <c r="M1030" s="80" t="b">
        <f t="shared" si="15"/>
        <v>1</v>
      </c>
    </row>
    <row r="1031" spans="2:13" x14ac:dyDescent="0.15">
      <c r="B1031" s="333" t="s">
        <v>3855</v>
      </c>
      <c r="C1031" s="333" t="s">
        <v>518</v>
      </c>
      <c r="D1031" s="333" t="s">
        <v>518</v>
      </c>
      <c r="E1031" s="29">
        <v>0</v>
      </c>
      <c r="F1031" s="29">
        <v>0</v>
      </c>
      <c r="G1031" s="29">
        <v>3508</v>
      </c>
      <c r="H1031" s="27"/>
      <c r="M1031" s="80" t="b">
        <f t="shared" si="15"/>
        <v>1</v>
      </c>
    </row>
    <row r="1032" spans="2:13" x14ac:dyDescent="0.15">
      <c r="B1032" s="333" t="s">
        <v>12670</v>
      </c>
      <c r="C1032" s="333" t="s">
        <v>710</v>
      </c>
      <c r="D1032" s="333" t="s">
        <v>444</v>
      </c>
      <c r="E1032" s="29">
        <v>1</v>
      </c>
      <c r="F1032" s="29">
        <v>6</v>
      </c>
      <c r="G1032" s="29">
        <v>13948</v>
      </c>
      <c r="H1032" s="27"/>
      <c r="M1032" s="80" t="b">
        <f t="shared" si="15"/>
        <v>1</v>
      </c>
    </row>
    <row r="1033" spans="2:13" x14ac:dyDescent="0.15">
      <c r="B1033" s="333" t="s">
        <v>7515</v>
      </c>
      <c r="C1033" s="333" t="s">
        <v>710</v>
      </c>
      <c r="D1033" s="333" t="s">
        <v>525</v>
      </c>
      <c r="E1033" s="29">
        <v>1</v>
      </c>
      <c r="F1033" s="29">
        <v>4</v>
      </c>
      <c r="G1033" s="29">
        <v>7798</v>
      </c>
      <c r="H1033" s="27"/>
      <c r="M1033" s="80" t="b">
        <f t="shared" si="15"/>
        <v>1</v>
      </c>
    </row>
    <row r="1034" spans="2:13" x14ac:dyDescent="0.15">
      <c r="B1034" s="333" t="s">
        <v>778</v>
      </c>
      <c r="C1034" s="333" t="s">
        <v>712</v>
      </c>
      <c r="D1034" s="333" t="s">
        <v>523</v>
      </c>
      <c r="E1034" s="29">
        <v>2</v>
      </c>
      <c r="F1034" s="29">
        <v>3</v>
      </c>
      <c r="G1034" s="29">
        <v>266</v>
      </c>
      <c r="H1034" s="27"/>
      <c r="M1034" s="80" t="b">
        <f t="shared" si="15"/>
        <v>1</v>
      </c>
    </row>
    <row r="1035" spans="2:13" x14ac:dyDescent="0.15">
      <c r="B1035" s="333" t="s">
        <v>4551</v>
      </c>
      <c r="C1035" s="333" t="s">
        <v>710</v>
      </c>
      <c r="D1035" s="333" t="s">
        <v>521</v>
      </c>
      <c r="E1035" s="29">
        <v>1</v>
      </c>
      <c r="F1035" s="29">
        <v>2</v>
      </c>
      <c r="G1035" s="29">
        <v>4371</v>
      </c>
      <c r="H1035" s="27"/>
      <c r="M1035" s="80" t="b">
        <f t="shared" si="15"/>
        <v>1</v>
      </c>
    </row>
    <row r="1036" spans="2:13" x14ac:dyDescent="0.15">
      <c r="B1036" s="333" t="s">
        <v>9894</v>
      </c>
      <c r="C1036" s="333" t="s">
        <v>714</v>
      </c>
      <c r="D1036" s="333" t="s">
        <v>519</v>
      </c>
      <c r="E1036" s="29">
        <v>3</v>
      </c>
      <c r="F1036" s="29">
        <v>1</v>
      </c>
      <c r="G1036" s="29">
        <v>10095</v>
      </c>
      <c r="H1036" s="27"/>
      <c r="M1036" s="80" t="b">
        <f t="shared" si="15"/>
        <v>1</v>
      </c>
    </row>
    <row r="1037" spans="2:13" x14ac:dyDescent="0.15">
      <c r="B1037" s="333" t="s">
        <v>4368</v>
      </c>
      <c r="C1037" s="333" t="s">
        <v>716</v>
      </c>
      <c r="D1037" s="333" t="s">
        <v>519</v>
      </c>
      <c r="E1037" s="29">
        <v>4</v>
      </c>
      <c r="F1037" s="29">
        <v>1</v>
      </c>
      <c r="G1037" s="29">
        <v>4083</v>
      </c>
      <c r="H1037" s="27"/>
      <c r="M1037" s="80" t="b">
        <f t="shared" si="15"/>
        <v>1</v>
      </c>
    </row>
    <row r="1038" spans="2:13" x14ac:dyDescent="0.15">
      <c r="B1038" s="333" t="s">
        <v>10069</v>
      </c>
      <c r="C1038" s="333" t="s">
        <v>712</v>
      </c>
      <c r="D1038" s="333" t="s">
        <v>521</v>
      </c>
      <c r="E1038" s="29">
        <v>2</v>
      </c>
      <c r="F1038" s="29">
        <v>2</v>
      </c>
      <c r="G1038" s="29">
        <v>10989</v>
      </c>
      <c r="H1038" s="27"/>
      <c r="M1038" s="80" t="b">
        <f t="shared" ref="M1038:M1101" si="16">AND(  NOT(ISERROR(FIND(UPPER($B$7),UPPER($B1038),1))),  OR($D$7="",NOT(ISERROR(FIND(UPPER($D$7),UPPER($B1038),1)))),    OR($D$8="",(ISERROR(FIND(UPPER($D$8),UPPER($B1038),1))))           )</f>
        <v>1</v>
      </c>
    </row>
    <row r="1039" spans="2:13" x14ac:dyDescent="0.15">
      <c r="B1039" s="333" t="s">
        <v>779</v>
      </c>
      <c r="C1039" s="333" t="s">
        <v>712</v>
      </c>
      <c r="D1039" s="333" t="s">
        <v>521</v>
      </c>
      <c r="E1039" s="29">
        <v>2</v>
      </c>
      <c r="F1039" s="29">
        <v>2</v>
      </c>
      <c r="G1039" s="29">
        <v>267</v>
      </c>
      <c r="H1039" s="27"/>
      <c r="M1039" s="80" t="b">
        <f t="shared" si="16"/>
        <v>1</v>
      </c>
    </row>
    <row r="1040" spans="2:13" x14ac:dyDescent="0.15">
      <c r="B1040" s="333" t="s">
        <v>314</v>
      </c>
      <c r="C1040" s="333" t="s">
        <v>710</v>
      </c>
      <c r="D1040" s="333" t="s">
        <v>523</v>
      </c>
      <c r="E1040" s="29">
        <v>1</v>
      </c>
      <c r="F1040" s="29">
        <v>3</v>
      </c>
      <c r="G1040" s="29">
        <v>8395</v>
      </c>
      <c r="H1040" s="27"/>
      <c r="M1040" s="80" t="b">
        <f t="shared" si="16"/>
        <v>1</v>
      </c>
    </row>
    <row r="1041" spans="2:13" x14ac:dyDescent="0.15">
      <c r="B1041" s="333" t="s">
        <v>8879</v>
      </c>
      <c r="C1041" s="333" t="s">
        <v>712</v>
      </c>
      <c r="D1041" s="333" t="s">
        <v>525</v>
      </c>
      <c r="E1041" s="29">
        <v>2</v>
      </c>
      <c r="F1041" s="29">
        <v>4</v>
      </c>
      <c r="G1041" s="29">
        <v>9229</v>
      </c>
      <c r="H1041" s="27"/>
      <c r="M1041" s="80" t="b">
        <f t="shared" si="16"/>
        <v>1</v>
      </c>
    </row>
    <row r="1042" spans="2:13" x14ac:dyDescent="0.15">
      <c r="B1042" s="333" t="s">
        <v>6966</v>
      </c>
      <c r="C1042" s="333" t="s">
        <v>710</v>
      </c>
      <c r="D1042" s="333" t="s">
        <v>521</v>
      </c>
      <c r="E1042" s="29">
        <v>1</v>
      </c>
      <c r="F1042" s="29">
        <v>2</v>
      </c>
      <c r="G1042" s="29">
        <v>7101</v>
      </c>
      <c r="H1042" s="27"/>
      <c r="M1042" s="80" t="b">
        <f t="shared" si="16"/>
        <v>1</v>
      </c>
    </row>
    <row r="1043" spans="2:13" x14ac:dyDescent="0.15">
      <c r="B1043" s="333" t="s">
        <v>6996</v>
      </c>
      <c r="C1043" s="333" t="s">
        <v>710</v>
      </c>
      <c r="D1043" s="333" t="s">
        <v>519</v>
      </c>
      <c r="E1043" s="29">
        <v>1</v>
      </c>
      <c r="F1043" s="29">
        <v>1</v>
      </c>
      <c r="G1043" s="29">
        <v>7131</v>
      </c>
      <c r="H1043" s="27"/>
      <c r="M1043" s="80" t="b">
        <f t="shared" si="16"/>
        <v>1</v>
      </c>
    </row>
    <row r="1044" spans="2:13" x14ac:dyDescent="0.15">
      <c r="B1044" s="333" t="s">
        <v>4956</v>
      </c>
      <c r="C1044" s="333" t="s">
        <v>710</v>
      </c>
      <c r="D1044" s="333" t="s">
        <v>519</v>
      </c>
      <c r="E1044" s="29">
        <v>1</v>
      </c>
      <c r="F1044" s="29">
        <v>1</v>
      </c>
      <c r="G1044" s="29">
        <v>4921</v>
      </c>
      <c r="H1044" s="27"/>
      <c r="M1044" s="80" t="b">
        <f t="shared" si="16"/>
        <v>1</v>
      </c>
    </row>
    <row r="1045" spans="2:13" x14ac:dyDescent="0.15">
      <c r="B1045" s="333" t="s">
        <v>10816</v>
      </c>
      <c r="C1045" s="333" t="s">
        <v>716</v>
      </c>
      <c r="D1045" s="333" t="s">
        <v>523</v>
      </c>
      <c r="E1045" s="29">
        <v>4</v>
      </c>
      <c r="F1045" s="29">
        <v>3</v>
      </c>
      <c r="G1045" s="29">
        <v>268</v>
      </c>
      <c r="H1045" s="27"/>
      <c r="M1045" s="80" t="b">
        <f t="shared" si="16"/>
        <v>1</v>
      </c>
    </row>
    <row r="1046" spans="2:13" x14ac:dyDescent="0.15">
      <c r="B1046" s="333" t="s">
        <v>6986</v>
      </c>
      <c r="C1046" s="333" t="s">
        <v>710</v>
      </c>
      <c r="D1046" s="333" t="s">
        <v>519</v>
      </c>
      <c r="E1046" s="29">
        <v>1</v>
      </c>
      <c r="F1046" s="29">
        <v>1</v>
      </c>
      <c r="G1046" s="29">
        <v>7121</v>
      </c>
      <c r="H1046" s="27"/>
      <c r="M1046" s="80" t="b">
        <f t="shared" si="16"/>
        <v>1</v>
      </c>
    </row>
    <row r="1047" spans="2:13" x14ac:dyDescent="0.15">
      <c r="B1047" s="333" t="s">
        <v>10070</v>
      </c>
      <c r="C1047" s="333" t="s">
        <v>710</v>
      </c>
      <c r="D1047" s="333" t="s">
        <v>523</v>
      </c>
      <c r="E1047" s="29">
        <v>1</v>
      </c>
      <c r="F1047" s="29">
        <v>3</v>
      </c>
      <c r="G1047" s="29">
        <v>10944</v>
      </c>
      <c r="H1047" s="27"/>
      <c r="M1047" s="80" t="b">
        <f t="shared" si="16"/>
        <v>1</v>
      </c>
    </row>
    <row r="1048" spans="2:13" x14ac:dyDescent="0.15">
      <c r="B1048" s="333" t="s">
        <v>7480</v>
      </c>
      <c r="C1048" s="333" t="s">
        <v>710</v>
      </c>
      <c r="D1048" s="333" t="s">
        <v>525</v>
      </c>
      <c r="E1048" s="29">
        <v>1</v>
      </c>
      <c r="F1048" s="29">
        <v>4</v>
      </c>
      <c r="G1048" s="29">
        <v>7525</v>
      </c>
      <c r="H1048" s="27"/>
      <c r="M1048" s="80" t="b">
        <f t="shared" si="16"/>
        <v>1</v>
      </c>
    </row>
    <row r="1049" spans="2:13" x14ac:dyDescent="0.15">
      <c r="B1049" s="333" t="s">
        <v>10817</v>
      </c>
      <c r="C1049" s="333" t="s">
        <v>710</v>
      </c>
      <c r="D1049" s="333" t="s">
        <v>519</v>
      </c>
      <c r="E1049" s="29">
        <v>1</v>
      </c>
      <c r="F1049" s="29">
        <v>1</v>
      </c>
      <c r="G1049" s="29">
        <v>269</v>
      </c>
      <c r="H1049" s="27"/>
      <c r="M1049" s="80" t="b">
        <f t="shared" si="16"/>
        <v>1</v>
      </c>
    </row>
    <row r="1050" spans="2:13" x14ac:dyDescent="0.15">
      <c r="B1050" s="333" t="s">
        <v>11489</v>
      </c>
      <c r="C1050" s="333" t="s">
        <v>716</v>
      </c>
      <c r="D1050" s="333" t="s">
        <v>523</v>
      </c>
      <c r="E1050" s="29">
        <v>4</v>
      </c>
      <c r="F1050" s="29">
        <v>3</v>
      </c>
      <c r="G1050" s="29">
        <v>13640</v>
      </c>
      <c r="H1050" s="27"/>
      <c r="M1050" s="80" t="b">
        <f t="shared" si="16"/>
        <v>1</v>
      </c>
    </row>
    <row r="1051" spans="2:13" x14ac:dyDescent="0.15">
      <c r="B1051" s="333" t="s">
        <v>7548</v>
      </c>
      <c r="C1051" s="333" t="s">
        <v>710</v>
      </c>
      <c r="D1051" s="333" t="s">
        <v>519</v>
      </c>
      <c r="E1051" s="29">
        <v>1</v>
      </c>
      <c r="F1051" s="29">
        <v>1</v>
      </c>
      <c r="G1051" s="29">
        <v>7711</v>
      </c>
      <c r="H1051" s="27"/>
      <c r="M1051" s="80" t="b">
        <f t="shared" si="16"/>
        <v>1</v>
      </c>
    </row>
    <row r="1052" spans="2:13" x14ac:dyDescent="0.15">
      <c r="B1052" s="333" t="s">
        <v>780</v>
      </c>
      <c r="C1052" s="333" t="s">
        <v>718</v>
      </c>
      <c r="D1052" s="333" t="s">
        <v>525</v>
      </c>
      <c r="E1052" s="29">
        <v>5</v>
      </c>
      <c r="F1052" s="29">
        <v>4</v>
      </c>
      <c r="G1052" s="29">
        <v>270</v>
      </c>
      <c r="H1052" s="27"/>
      <c r="M1052" s="80" t="b">
        <f t="shared" si="16"/>
        <v>1</v>
      </c>
    </row>
    <row r="1053" spans="2:13" x14ac:dyDescent="0.15">
      <c r="B1053" s="333" t="s">
        <v>781</v>
      </c>
      <c r="C1053" s="333" t="s">
        <v>710</v>
      </c>
      <c r="D1053" s="333" t="s">
        <v>523</v>
      </c>
      <c r="E1053" s="29">
        <v>1</v>
      </c>
      <c r="F1053" s="29">
        <v>3</v>
      </c>
      <c r="G1053" s="29">
        <v>271</v>
      </c>
      <c r="H1053" s="27"/>
      <c r="M1053" s="80" t="b">
        <f t="shared" si="16"/>
        <v>1</v>
      </c>
    </row>
    <row r="1054" spans="2:13" x14ac:dyDescent="0.15">
      <c r="B1054" s="333" t="s">
        <v>6944</v>
      </c>
      <c r="C1054" s="333" t="s">
        <v>710</v>
      </c>
      <c r="D1054" s="333" t="s">
        <v>523</v>
      </c>
      <c r="E1054" s="29">
        <v>1</v>
      </c>
      <c r="F1054" s="29">
        <v>3</v>
      </c>
      <c r="G1054" s="29">
        <v>7202</v>
      </c>
      <c r="H1054" s="27"/>
      <c r="M1054" s="80" t="b">
        <f t="shared" si="16"/>
        <v>1</v>
      </c>
    </row>
    <row r="1055" spans="2:13" x14ac:dyDescent="0.15">
      <c r="B1055" s="333" t="s">
        <v>8654</v>
      </c>
      <c r="C1055" s="333" t="s">
        <v>716</v>
      </c>
      <c r="D1055" s="333" t="s">
        <v>523</v>
      </c>
      <c r="E1055" s="29">
        <v>4</v>
      </c>
      <c r="F1055" s="29">
        <v>3</v>
      </c>
      <c r="G1055" s="29">
        <v>9004</v>
      </c>
      <c r="H1055" s="27"/>
      <c r="M1055" s="80" t="b">
        <f t="shared" si="16"/>
        <v>1</v>
      </c>
    </row>
    <row r="1056" spans="2:13" x14ac:dyDescent="0.15">
      <c r="B1056" s="333" t="s">
        <v>8788</v>
      </c>
      <c r="C1056" s="333" t="s">
        <v>710</v>
      </c>
      <c r="D1056" s="333" t="s">
        <v>525</v>
      </c>
      <c r="E1056" s="29">
        <v>1</v>
      </c>
      <c r="F1056" s="29">
        <v>4</v>
      </c>
      <c r="G1056" s="29">
        <v>9138</v>
      </c>
      <c r="H1056" s="27"/>
      <c r="M1056" s="80" t="b">
        <f t="shared" si="16"/>
        <v>1</v>
      </c>
    </row>
    <row r="1057" spans="2:13" x14ac:dyDescent="0.15">
      <c r="B1057" s="333" t="s">
        <v>8789</v>
      </c>
      <c r="C1057" s="333" t="s">
        <v>710</v>
      </c>
      <c r="D1057" s="333" t="s">
        <v>521</v>
      </c>
      <c r="E1057" s="29">
        <v>1</v>
      </c>
      <c r="F1057" s="29">
        <v>2</v>
      </c>
      <c r="G1057" s="29">
        <v>9139</v>
      </c>
      <c r="H1057" s="27"/>
      <c r="M1057" s="80" t="b">
        <f t="shared" si="16"/>
        <v>1</v>
      </c>
    </row>
    <row r="1058" spans="2:13" x14ac:dyDescent="0.15">
      <c r="B1058" s="333" t="s">
        <v>13241</v>
      </c>
      <c r="C1058" s="333" t="s">
        <v>710</v>
      </c>
      <c r="D1058" s="333" t="s">
        <v>519</v>
      </c>
      <c r="E1058" s="29">
        <v>1</v>
      </c>
      <c r="F1058" s="29">
        <v>1</v>
      </c>
      <c r="G1058" s="29">
        <v>14776</v>
      </c>
      <c r="H1058" s="27"/>
      <c r="M1058" s="80" t="b">
        <f t="shared" si="16"/>
        <v>1</v>
      </c>
    </row>
    <row r="1059" spans="2:13" x14ac:dyDescent="0.15">
      <c r="B1059" s="333" t="s">
        <v>11490</v>
      </c>
      <c r="C1059" s="333" t="s">
        <v>710</v>
      </c>
      <c r="D1059" s="333" t="s">
        <v>523</v>
      </c>
      <c r="E1059" s="29">
        <v>1</v>
      </c>
      <c r="F1059" s="29">
        <v>3</v>
      </c>
      <c r="G1059" s="29">
        <v>13708</v>
      </c>
      <c r="H1059" s="27"/>
      <c r="M1059" s="80" t="b">
        <f t="shared" si="16"/>
        <v>1</v>
      </c>
    </row>
    <row r="1060" spans="2:13" x14ac:dyDescent="0.15">
      <c r="B1060" s="333" t="s">
        <v>8685</v>
      </c>
      <c r="C1060" s="333" t="s">
        <v>710</v>
      </c>
      <c r="D1060" s="333" t="s">
        <v>523</v>
      </c>
      <c r="E1060" s="29">
        <v>1</v>
      </c>
      <c r="F1060" s="29">
        <v>3</v>
      </c>
      <c r="G1060" s="29">
        <v>9035</v>
      </c>
      <c r="H1060" s="27"/>
      <c r="M1060" s="80" t="b">
        <f t="shared" si="16"/>
        <v>1</v>
      </c>
    </row>
    <row r="1061" spans="2:13" x14ac:dyDescent="0.15">
      <c r="B1061" s="333" t="s">
        <v>11491</v>
      </c>
      <c r="C1061" s="333" t="s">
        <v>710</v>
      </c>
      <c r="D1061" s="333" t="s">
        <v>521</v>
      </c>
      <c r="E1061" s="29">
        <v>1</v>
      </c>
      <c r="F1061" s="29">
        <v>2</v>
      </c>
      <c r="G1061" s="29">
        <v>12926</v>
      </c>
      <c r="H1061" s="27"/>
      <c r="M1061" s="80" t="b">
        <f t="shared" si="16"/>
        <v>1</v>
      </c>
    </row>
    <row r="1062" spans="2:13" x14ac:dyDescent="0.15">
      <c r="B1062" s="333" t="s">
        <v>13242</v>
      </c>
      <c r="C1062" s="333" t="s">
        <v>712</v>
      </c>
      <c r="D1062" s="333" t="s">
        <v>523</v>
      </c>
      <c r="E1062" s="29">
        <v>2</v>
      </c>
      <c r="F1062" s="29">
        <v>3</v>
      </c>
      <c r="G1062" s="29">
        <v>15590</v>
      </c>
      <c r="H1062" s="27"/>
      <c r="M1062" s="80" t="b">
        <f t="shared" si="16"/>
        <v>1</v>
      </c>
    </row>
    <row r="1063" spans="2:13" x14ac:dyDescent="0.15">
      <c r="B1063" s="333" t="s">
        <v>782</v>
      </c>
      <c r="C1063" s="333" t="s">
        <v>716</v>
      </c>
      <c r="D1063" s="333" t="s">
        <v>523</v>
      </c>
      <c r="E1063" s="29">
        <v>4</v>
      </c>
      <c r="F1063" s="29">
        <v>3</v>
      </c>
      <c r="G1063" s="29">
        <v>272</v>
      </c>
      <c r="H1063" s="27"/>
      <c r="M1063" s="80" t="b">
        <f t="shared" si="16"/>
        <v>1</v>
      </c>
    </row>
    <row r="1064" spans="2:13" x14ac:dyDescent="0.15">
      <c r="B1064" s="333" t="s">
        <v>10071</v>
      </c>
      <c r="C1064" s="333" t="s">
        <v>710</v>
      </c>
      <c r="D1064" s="333" t="s">
        <v>519</v>
      </c>
      <c r="E1064" s="29">
        <v>1</v>
      </c>
      <c r="F1064" s="29">
        <v>1</v>
      </c>
      <c r="G1064" s="29">
        <v>10887</v>
      </c>
      <c r="H1064" s="27"/>
      <c r="M1064" s="80" t="b">
        <f t="shared" si="16"/>
        <v>1</v>
      </c>
    </row>
    <row r="1065" spans="2:13" x14ac:dyDescent="0.15">
      <c r="B1065" s="333" t="s">
        <v>783</v>
      </c>
      <c r="C1065" s="333" t="s">
        <v>716</v>
      </c>
      <c r="D1065" s="333" t="s">
        <v>523</v>
      </c>
      <c r="E1065" s="29">
        <v>4</v>
      </c>
      <c r="F1065" s="29">
        <v>3</v>
      </c>
      <c r="G1065" s="29">
        <v>273</v>
      </c>
      <c r="H1065" s="27"/>
      <c r="M1065" s="80" t="b">
        <f t="shared" si="16"/>
        <v>1</v>
      </c>
    </row>
    <row r="1066" spans="2:13" x14ac:dyDescent="0.15">
      <c r="B1066" s="333" t="s">
        <v>13243</v>
      </c>
      <c r="C1066" s="333" t="s">
        <v>710</v>
      </c>
      <c r="D1066" s="333" t="s">
        <v>523</v>
      </c>
      <c r="E1066" s="29">
        <v>1</v>
      </c>
      <c r="F1066" s="29">
        <v>3</v>
      </c>
      <c r="G1066" s="29">
        <v>14805</v>
      </c>
      <c r="H1066" s="27"/>
      <c r="M1066" s="80" t="b">
        <f t="shared" si="16"/>
        <v>1</v>
      </c>
    </row>
    <row r="1067" spans="2:13" x14ac:dyDescent="0.15">
      <c r="B1067" s="333" t="s">
        <v>784</v>
      </c>
      <c r="C1067" s="333" t="s">
        <v>716</v>
      </c>
      <c r="D1067" s="333" t="s">
        <v>523</v>
      </c>
      <c r="E1067" s="29">
        <v>4</v>
      </c>
      <c r="F1067" s="29">
        <v>3</v>
      </c>
      <c r="G1067" s="29">
        <v>274</v>
      </c>
      <c r="H1067" s="27"/>
      <c r="M1067" s="80" t="b">
        <f t="shared" si="16"/>
        <v>1</v>
      </c>
    </row>
    <row r="1068" spans="2:13" x14ac:dyDescent="0.15">
      <c r="B1068" s="333" t="s">
        <v>11492</v>
      </c>
      <c r="C1068" s="333" t="s">
        <v>710</v>
      </c>
      <c r="D1068" s="333" t="s">
        <v>523</v>
      </c>
      <c r="E1068" s="29">
        <v>1</v>
      </c>
      <c r="F1068" s="29">
        <v>3</v>
      </c>
      <c r="G1068" s="29">
        <v>12203</v>
      </c>
      <c r="H1068" s="27"/>
      <c r="M1068" s="80" t="b">
        <f t="shared" si="16"/>
        <v>1</v>
      </c>
    </row>
    <row r="1069" spans="2:13" x14ac:dyDescent="0.15">
      <c r="B1069" s="333" t="s">
        <v>7565</v>
      </c>
      <c r="C1069" s="333" t="s">
        <v>712</v>
      </c>
      <c r="D1069" s="333" t="s">
        <v>525</v>
      </c>
      <c r="E1069" s="29">
        <v>2</v>
      </c>
      <c r="F1069" s="29">
        <v>4</v>
      </c>
      <c r="G1069" s="29">
        <v>7729</v>
      </c>
      <c r="H1069" s="27"/>
      <c r="M1069" s="80" t="b">
        <f t="shared" si="16"/>
        <v>1</v>
      </c>
    </row>
    <row r="1070" spans="2:13" x14ac:dyDescent="0.15">
      <c r="B1070" s="333" t="s">
        <v>10072</v>
      </c>
      <c r="C1070" s="333" t="s">
        <v>710</v>
      </c>
      <c r="D1070" s="333" t="s">
        <v>523</v>
      </c>
      <c r="E1070" s="29">
        <v>1</v>
      </c>
      <c r="F1070" s="29">
        <v>3</v>
      </c>
      <c r="G1070" s="29">
        <v>10500</v>
      </c>
      <c r="H1070" s="27"/>
      <c r="M1070" s="80" t="b">
        <f t="shared" si="16"/>
        <v>1</v>
      </c>
    </row>
    <row r="1071" spans="2:13" x14ac:dyDescent="0.15">
      <c r="B1071" s="333" t="s">
        <v>3715</v>
      </c>
      <c r="C1071" s="333" t="s">
        <v>710</v>
      </c>
      <c r="D1071" s="333" t="s">
        <v>523</v>
      </c>
      <c r="E1071" s="29">
        <v>1</v>
      </c>
      <c r="F1071" s="29">
        <v>3</v>
      </c>
      <c r="G1071" s="29">
        <v>3469</v>
      </c>
      <c r="H1071" s="27"/>
      <c r="M1071" s="80" t="b">
        <f t="shared" si="16"/>
        <v>1</v>
      </c>
    </row>
    <row r="1072" spans="2:13" x14ac:dyDescent="0.15">
      <c r="B1072" s="333" t="s">
        <v>6275</v>
      </c>
      <c r="C1072" s="333" t="s">
        <v>714</v>
      </c>
      <c r="D1072" s="333" t="s">
        <v>523</v>
      </c>
      <c r="E1072" s="29">
        <v>3</v>
      </c>
      <c r="F1072" s="29">
        <v>3</v>
      </c>
      <c r="G1072" s="29">
        <v>6337</v>
      </c>
      <c r="H1072" s="27"/>
      <c r="M1072" s="80" t="b">
        <f t="shared" si="16"/>
        <v>1</v>
      </c>
    </row>
    <row r="1073" spans="2:13" x14ac:dyDescent="0.15">
      <c r="B1073" s="333" t="s">
        <v>10073</v>
      </c>
      <c r="C1073" s="333" t="s">
        <v>710</v>
      </c>
      <c r="D1073" s="333" t="s">
        <v>523</v>
      </c>
      <c r="E1073" s="29">
        <v>1</v>
      </c>
      <c r="F1073" s="29">
        <v>3</v>
      </c>
      <c r="G1073" s="29">
        <v>10328</v>
      </c>
      <c r="H1073" s="27"/>
      <c r="M1073" s="80" t="b">
        <f t="shared" si="16"/>
        <v>1</v>
      </c>
    </row>
    <row r="1074" spans="2:13" x14ac:dyDescent="0.15">
      <c r="B1074" s="333" t="s">
        <v>14168</v>
      </c>
      <c r="C1074" s="333" t="s">
        <v>710</v>
      </c>
      <c r="D1074" s="333" t="s">
        <v>523</v>
      </c>
      <c r="E1074" s="29">
        <v>1</v>
      </c>
      <c r="F1074" s="29">
        <v>3</v>
      </c>
      <c r="G1074" s="29">
        <v>16104</v>
      </c>
      <c r="H1074" s="27"/>
      <c r="M1074" s="80" t="b">
        <f t="shared" si="16"/>
        <v>1</v>
      </c>
    </row>
    <row r="1075" spans="2:13" x14ac:dyDescent="0.15">
      <c r="B1075" s="333" t="s">
        <v>6237</v>
      </c>
      <c r="C1075" s="333" t="s">
        <v>710</v>
      </c>
      <c r="D1075" s="333" t="s">
        <v>521</v>
      </c>
      <c r="E1075" s="29">
        <v>1</v>
      </c>
      <c r="F1075" s="29">
        <v>2</v>
      </c>
      <c r="G1075" s="29">
        <v>6290</v>
      </c>
      <c r="H1075" s="27"/>
      <c r="M1075" s="80" t="b">
        <f t="shared" si="16"/>
        <v>1</v>
      </c>
    </row>
    <row r="1076" spans="2:13" x14ac:dyDescent="0.15">
      <c r="B1076" s="333" t="s">
        <v>785</v>
      </c>
      <c r="C1076" s="333" t="s">
        <v>716</v>
      </c>
      <c r="D1076" s="333" t="s">
        <v>523</v>
      </c>
      <c r="E1076" s="29">
        <v>4</v>
      </c>
      <c r="F1076" s="29">
        <v>3</v>
      </c>
      <c r="G1076" s="29">
        <v>275</v>
      </c>
      <c r="H1076" s="27"/>
      <c r="M1076" s="80" t="b">
        <f t="shared" si="16"/>
        <v>1</v>
      </c>
    </row>
    <row r="1077" spans="2:13" x14ac:dyDescent="0.15">
      <c r="B1077" s="333" t="s">
        <v>11493</v>
      </c>
      <c r="C1077" s="333" t="s">
        <v>710</v>
      </c>
      <c r="D1077" s="333" t="s">
        <v>521</v>
      </c>
      <c r="E1077" s="29">
        <v>1</v>
      </c>
      <c r="F1077" s="29">
        <v>2</v>
      </c>
      <c r="G1077" s="29">
        <v>12204</v>
      </c>
      <c r="H1077" s="27"/>
      <c r="M1077" s="80" t="b">
        <f t="shared" si="16"/>
        <v>1</v>
      </c>
    </row>
    <row r="1078" spans="2:13" x14ac:dyDescent="0.15">
      <c r="B1078" s="333" t="s">
        <v>786</v>
      </c>
      <c r="C1078" s="333" t="s">
        <v>712</v>
      </c>
      <c r="D1078" s="333" t="s">
        <v>444</v>
      </c>
      <c r="E1078" s="29">
        <v>2</v>
      </c>
      <c r="F1078" s="29">
        <v>6</v>
      </c>
      <c r="G1078" s="29">
        <v>278</v>
      </c>
      <c r="H1078" s="27"/>
      <c r="M1078" s="80" t="b">
        <f t="shared" si="16"/>
        <v>1</v>
      </c>
    </row>
    <row r="1079" spans="2:13" x14ac:dyDescent="0.15">
      <c r="B1079" s="333" t="s">
        <v>14559</v>
      </c>
      <c r="C1079" s="333" t="s">
        <v>712</v>
      </c>
      <c r="D1079" s="333" t="s">
        <v>523</v>
      </c>
      <c r="E1079" s="29">
        <v>2</v>
      </c>
      <c r="F1079" s="29">
        <v>3</v>
      </c>
      <c r="G1079" s="29">
        <v>16302</v>
      </c>
      <c r="H1079" s="27"/>
      <c r="M1079" s="80" t="b">
        <f t="shared" si="16"/>
        <v>1</v>
      </c>
    </row>
    <row r="1080" spans="2:13" x14ac:dyDescent="0.15">
      <c r="B1080" s="333" t="s">
        <v>8889</v>
      </c>
      <c r="C1080" s="333" t="s">
        <v>712</v>
      </c>
      <c r="D1080" s="333" t="s">
        <v>525</v>
      </c>
      <c r="E1080" s="29">
        <v>2</v>
      </c>
      <c r="F1080" s="29">
        <v>4</v>
      </c>
      <c r="G1080" s="29">
        <v>9239</v>
      </c>
      <c r="H1080" s="27"/>
      <c r="M1080" s="80" t="b">
        <f t="shared" si="16"/>
        <v>1</v>
      </c>
    </row>
    <row r="1081" spans="2:13" x14ac:dyDescent="0.15">
      <c r="B1081" s="333" t="s">
        <v>14560</v>
      </c>
      <c r="C1081" s="333" t="s">
        <v>518</v>
      </c>
      <c r="D1081" s="333" t="s">
        <v>444</v>
      </c>
      <c r="E1081" s="29">
        <v>0</v>
      </c>
      <c r="F1081" s="29">
        <v>6</v>
      </c>
      <c r="G1081" s="29">
        <v>16465</v>
      </c>
      <c r="H1081" s="27"/>
      <c r="M1081" s="80" t="b">
        <f t="shared" si="16"/>
        <v>1</v>
      </c>
    </row>
    <row r="1082" spans="2:13" x14ac:dyDescent="0.15">
      <c r="B1082" s="333" t="s">
        <v>787</v>
      </c>
      <c r="C1082" s="333" t="s">
        <v>712</v>
      </c>
      <c r="D1082" s="333" t="s">
        <v>523</v>
      </c>
      <c r="E1082" s="29">
        <v>2</v>
      </c>
      <c r="F1082" s="29">
        <v>3</v>
      </c>
      <c r="G1082" s="29">
        <v>279</v>
      </c>
      <c r="H1082" s="27"/>
      <c r="M1082" s="80" t="b">
        <f t="shared" si="16"/>
        <v>1</v>
      </c>
    </row>
    <row r="1083" spans="2:13" x14ac:dyDescent="0.15">
      <c r="B1083" s="333" t="s">
        <v>9066</v>
      </c>
      <c r="C1083" s="333" t="s">
        <v>518</v>
      </c>
      <c r="D1083" s="333" t="s">
        <v>518</v>
      </c>
      <c r="E1083" s="29">
        <v>0</v>
      </c>
      <c r="F1083" s="29">
        <v>0</v>
      </c>
      <c r="G1083" s="29">
        <v>9641</v>
      </c>
      <c r="H1083" s="27"/>
      <c r="M1083" s="80" t="b">
        <f t="shared" si="16"/>
        <v>1</v>
      </c>
    </row>
    <row r="1084" spans="2:13" x14ac:dyDescent="0.15">
      <c r="B1084" s="333" t="s">
        <v>11213</v>
      </c>
      <c r="C1084" s="333" t="s">
        <v>710</v>
      </c>
      <c r="D1084" s="333" t="s">
        <v>523</v>
      </c>
      <c r="E1084" s="29">
        <v>1</v>
      </c>
      <c r="F1084" s="29">
        <v>3</v>
      </c>
      <c r="G1084" s="29">
        <v>11233</v>
      </c>
      <c r="H1084" s="27"/>
      <c r="M1084" s="80" t="b">
        <f t="shared" si="16"/>
        <v>1</v>
      </c>
    </row>
    <row r="1085" spans="2:13" x14ac:dyDescent="0.15">
      <c r="B1085" s="333" t="s">
        <v>3856</v>
      </c>
      <c r="C1085" s="333" t="s">
        <v>518</v>
      </c>
      <c r="D1085" s="333" t="s">
        <v>518</v>
      </c>
      <c r="E1085" s="29">
        <v>0</v>
      </c>
      <c r="F1085" s="29">
        <v>0</v>
      </c>
      <c r="G1085" s="29">
        <v>3509</v>
      </c>
      <c r="H1085" s="27"/>
      <c r="M1085" s="80" t="b">
        <f t="shared" si="16"/>
        <v>1</v>
      </c>
    </row>
    <row r="1086" spans="2:13" x14ac:dyDescent="0.15">
      <c r="B1086" s="333" t="s">
        <v>6449</v>
      </c>
      <c r="C1086" s="333" t="s">
        <v>710</v>
      </c>
      <c r="D1086" s="333" t="s">
        <v>525</v>
      </c>
      <c r="E1086" s="29">
        <v>1</v>
      </c>
      <c r="F1086" s="29">
        <v>4</v>
      </c>
      <c r="G1086" s="29">
        <v>6508</v>
      </c>
      <c r="H1086" s="27"/>
      <c r="M1086" s="80" t="b">
        <f t="shared" si="16"/>
        <v>1</v>
      </c>
    </row>
    <row r="1087" spans="2:13" x14ac:dyDescent="0.15">
      <c r="B1087" s="333" t="s">
        <v>10818</v>
      </c>
      <c r="C1087" s="333" t="s">
        <v>710</v>
      </c>
      <c r="D1087" s="333" t="s">
        <v>519</v>
      </c>
      <c r="E1087" s="29">
        <v>1</v>
      </c>
      <c r="F1087" s="29">
        <v>1</v>
      </c>
      <c r="G1087" s="29">
        <v>280</v>
      </c>
      <c r="H1087" s="27"/>
      <c r="M1087" s="80" t="b">
        <f t="shared" si="16"/>
        <v>1</v>
      </c>
    </row>
    <row r="1088" spans="2:13" x14ac:dyDescent="0.15">
      <c r="B1088" s="333" t="s">
        <v>6450</v>
      </c>
      <c r="C1088" s="333" t="s">
        <v>710</v>
      </c>
      <c r="D1088" s="333" t="s">
        <v>525</v>
      </c>
      <c r="E1088" s="29">
        <v>1</v>
      </c>
      <c r="F1088" s="29">
        <v>4</v>
      </c>
      <c r="G1088" s="29">
        <v>6509</v>
      </c>
      <c r="H1088" s="27"/>
      <c r="M1088" s="80" t="b">
        <f t="shared" si="16"/>
        <v>1</v>
      </c>
    </row>
    <row r="1089" spans="2:13" x14ac:dyDescent="0.15">
      <c r="B1089" s="333" t="s">
        <v>4129</v>
      </c>
      <c r="C1089" s="333" t="s">
        <v>712</v>
      </c>
      <c r="D1089" s="333" t="s">
        <v>523</v>
      </c>
      <c r="E1089" s="29">
        <v>2</v>
      </c>
      <c r="F1089" s="29">
        <v>3</v>
      </c>
      <c r="G1089" s="29">
        <v>3898</v>
      </c>
      <c r="H1089" s="27"/>
      <c r="M1089" s="80" t="b">
        <f t="shared" si="16"/>
        <v>1</v>
      </c>
    </row>
    <row r="1090" spans="2:13" x14ac:dyDescent="0.15">
      <c r="B1090" s="333" t="s">
        <v>5369</v>
      </c>
      <c r="C1090" s="333" t="s">
        <v>718</v>
      </c>
      <c r="D1090" s="333" t="s">
        <v>523</v>
      </c>
      <c r="E1090" s="29">
        <v>5</v>
      </c>
      <c r="F1090" s="29">
        <v>3</v>
      </c>
      <c r="G1090" s="29">
        <v>5369</v>
      </c>
      <c r="H1090" s="27"/>
      <c r="M1090" s="80" t="b">
        <f t="shared" si="16"/>
        <v>1</v>
      </c>
    </row>
    <row r="1091" spans="2:13" x14ac:dyDescent="0.15">
      <c r="B1091" s="333" t="s">
        <v>8790</v>
      </c>
      <c r="C1091" s="333" t="s">
        <v>710</v>
      </c>
      <c r="D1091" s="333" t="s">
        <v>525</v>
      </c>
      <c r="E1091" s="29">
        <v>1</v>
      </c>
      <c r="F1091" s="29">
        <v>4</v>
      </c>
      <c r="G1091" s="29">
        <v>9140</v>
      </c>
      <c r="H1091" s="27"/>
      <c r="M1091" s="80" t="b">
        <f t="shared" si="16"/>
        <v>1</v>
      </c>
    </row>
    <row r="1092" spans="2:13" x14ac:dyDescent="0.15">
      <c r="B1092" s="333" t="s">
        <v>14561</v>
      </c>
      <c r="C1092" s="333" t="s">
        <v>714</v>
      </c>
      <c r="D1092" s="333" t="s">
        <v>525</v>
      </c>
      <c r="E1092" s="29">
        <v>3</v>
      </c>
      <c r="F1092" s="29">
        <v>4</v>
      </c>
      <c r="G1092" s="29">
        <v>16794</v>
      </c>
      <c r="H1092" s="27"/>
      <c r="M1092" s="80" t="b">
        <f t="shared" si="16"/>
        <v>1</v>
      </c>
    </row>
    <row r="1093" spans="2:13" x14ac:dyDescent="0.15">
      <c r="B1093" s="333" t="s">
        <v>11494</v>
      </c>
      <c r="C1093" s="333" t="s">
        <v>714</v>
      </c>
      <c r="D1093" s="333" t="s">
        <v>444</v>
      </c>
      <c r="E1093" s="29">
        <v>3</v>
      </c>
      <c r="F1093" s="29">
        <v>6</v>
      </c>
      <c r="G1093" s="29">
        <v>11646</v>
      </c>
      <c r="H1093" s="27"/>
      <c r="M1093" s="80" t="b">
        <f t="shared" si="16"/>
        <v>1</v>
      </c>
    </row>
    <row r="1094" spans="2:13" x14ac:dyDescent="0.15">
      <c r="B1094" s="333" t="s">
        <v>3857</v>
      </c>
      <c r="C1094" s="333" t="s">
        <v>518</v>
      </c>
      <c r="D1094" s="333" t="s">
        <v>518</v>
      </c>
      <c r="E1094" s="29">
        <v>0</v>
      </c>
      <c r="F1094" s="29">
        <v>0</v>
      </c>
      <c r="G1094" s="29">
        <v>3510</v>
      </c>
      <c r="H1094" s="27"/>
      <c r="M1094" s="80" t="b">
        <f t="shared" si="16"/>
        <v>1</v>
      </c>
    </row>
    <row r="1095" spans="2:13" x14ac:dyDescent="0.15">
      <c r="B1095" s="333" t="s">
        <v>6838</v>
      </c>
      <c r="C1095" s="333" t="s">
        <v>518</v>
      </c>
      <c r="D1095" s="333" t="s">
        <v>521</v>
      </c>
      <c r="E1095" s="29">
        <v>0</v>
      </c>
      <c r="F1095" s="29">
        <v>2</v>
      </c>
      <c r="G1095" s="29">
        <v>6967</v>
      </c>
      <c r="H1095" s="27"/>
      <c r="M1095" s="80" t="b">
        <f t="shared" si="16"/>
        <v>1</v>
      </c>
    </row>
    <row r="1096" spans="2:13" x14ac:dyDescent="0.15">
      <c r="B1096" s="333" t="s">
        <v>9067</v>
      </c>
      <c r="C1096" s="333" t="s">
        <v>716</v>
      </c>
      <c r="D1096" s="333" t="s">
        <v>519</v>
      </c>
      <c r="E1096" s="29">
        <v>4</v>
      </c>
      <c r="F1096" s="29">
        <v>1</v>
      </c>
      <c r="G1096" s="29">
        <v>9252</v>
      </c>
      <c r="H1096" s="27"/>
      <c r="M1096" s="80" t="b">
        <f t="shared" si="16"/>
        <v>1</v>
      </c>
    </row>
    <row r="1097" spans="2:13" x14ac:dyDescent="0.15">
      <c r="B1097" s="333" t="s">
        <v>788</v>
      </c>
      <c r="C1097" s="333" t="s">
        <v>712</v>
      </c>
      <c r="D1097" s="333" t="s">
        <v>521</v>
      </c>
      <c r="E1097" s="29">
        <v>2</v>
      </c>
      <c r="F1097" s="29">
        <v>2</v>
      </c>
      <c r="G1097" s="29">
        <v>281</v>
      </c>
      <c r="H1097" s="27"/>
      <c r="M1097" s="80" t="b">
        <f t="shared" si="16"/>
        <v>1</v>
      </c>
    </row>
    <row r="1098" spans="2:13" x14ac:dyDescent="0.15">
      <c r="B1098" s="333" t="s">
        <v>10774</v>
      </c>
      <c r="C1098" s="333" t="s">
        <v>716</v>
      </c>
      <c r="D1098" s="333" t="s">
        <v>519</v>
      </c>
      <c r="E1098" s="29">
        <v>4</v>
      </c>
      <c r="F1098" s="29">
        <v>1</v>
      </c>
      <c r="G1098" s="29">
        <v>5581</v>
      </c>
      <c r="H1098" s="27"/>
      <c r="M1098" s="80" t="b">
        <f t="shared" si="16"/>
        <v>1</v>
      </c>
    </row>
    <row r="1099" spans="2:13" x14ac:dyDescent="0.15">
      <c r="B1099" s="333" t="s">
        <v>13244</v>
      </c>
      <c r="C1099" s="333" t="s">
        <v>518</v>
      </c>
      <c r="D1099" s="333" t="s">
        <v>518</v>
      </c>
      <c r="E1099" s="29">
        <v>0</v>
      </c>
      <c r="F1099" s="29">
        <v>0</v>
      </c>
      <c r="G1099" s="29">
        <v>14678</v>
      </c>
      <c r="H1099" s="27"/>
      <c r="M1099" s="80" t="b">
        <f t="shared" si="16"/>
        <v>1</v>
      </c>
    </row>
    <row r="1100" spans="2:13" x14ac:dyDescent="0.15">
      <c r="B1100" s="333" t="s">
        <v>5103</v>
      </c>
      <c r="C1100" s="333" t="s">
        <v>714</v>
      </c>
      <c r="D1100" s="333" t="s">
        <v>521</v>
      </c>
      <c r="E1100" s="29">
        <v>3</v>
      </c>
      <c r="F1100" s="29">
        <v>2</v>
      </c>
      <c r="G1100" s="29">
        <v>5077</v>
      </c>
      <c r="H1100" s="27"/>
      <c r="M1100" s="80" t="b">
        <f t="shared" si="16"/>
        <v>1</v>
      </c>
    </row>
    <row r="1101" spans="2:13" x14ac:dyDescent="0.15">
      <c r="B1101" s="333" t="s">
        <v>5566</v>
      </c>
      <c r="C1101" s="333" t="s">
        <v>716</v>
      </c>
      <c r="D1101" s="333" t="s">
        <v>519</v>
      </c>
      <c r="E1101" s="29">
        <v>4</v>
      </c>
      <c r="F1101" s="29">
        <v>1</v>
      </c>
      <c r="G1101" s="29">
        <v>5582</v>
      </c>
      <c r="H1101" s="27"/>
      <c r="M1101" s="80" t="b">
        <f t="shared" si="16"/>
        <v>1</v>
      </c>
    </row>
    <row r="1102" spans="2:13" x14ac:dyDescent="0.15">
      <c r="B1102" s="333" t="s">
        <v>5567</v>
      </c>
      <c r="C1102" s="333" t="s">
        <v>716</v>
      </c>
      <c r="D1102" s="333" t="s">
        <v>519</v>
      </c>
      <c r="E1102" s="29">
        <v>4</v>
      </c>
      <c r="F1102" s="29">
        <v>1</v>
      </c>
      <c r="G1102" s="29">
        <v>5583</v>
      </c>
      <c r="H1102" s="27"/>
      <c r="M1102" s="80" t="b">
        <f t="shared" ref="M1102:M1165" si="17">AND(  NOT(ISERROR(FIND(UPPER($B$7),UPPER($B1102),1))),  OR($D$7="",NOT(ISERROR(FIND(UPPER($D$7),UPPER($B1102),1)))),    OR($D$8="",(ISERROR(FIND(UPPER($D$8),UPPER($B1102),1))))           )</f>
        <v>1</v>
      </c>
    </row>
    <row r="1103" spans="2:13" x14ac:dyDescent="0.15">
      <c r="B1103" s="333" t="s">
        <v>789</v>
      </c>
      <c r="C1103" s="333" t="s">
        <v>716</v>
      </c>
      <c r="D1103" s="333" t="s">
        <v>519</v>
      </c>
      <c r="E1103" s="29">
        <v>4</v>
      </c>
      <c r="F1103" s="29">
        <v>1</v>
      </c>
      <c r="G1103" s="29">
        <v>282</v>
      </c>
      <c r="H1103" s="27"/>
      <c r="M1103" s="80" t="b">
        <f t="shared" si="17"/>
        <v>1</v>
      </c>
    </row>
    <row r="1104" spans="2:13" x14ac:dyDescent="0.15">
      <c r="B1104" s="333" t="s">
        <v>790</v>
      </c>
      <c r="C1104" s="333" t="s">
        <v>716</v>
      </c>
      <c r="D1104" s="333" t="s">
        <v>519</v>
      </c>
      <c r="E1104" s="29">
        <v>4</v>
      </c>
      <c r="F1104" s="29">
        <v>1</v>
      </c>
      <c r="G1104" s="29">
        <v>283</v>
      </c>
      <c r="H1104" s="27"/>
      <c r="M1104" s="80" t="b">
        <f t="shared" si="17"/>
        <v>1</v>
      </c>
    </row>
    <row r="1105" spans="2:13" x14ac:dyDescent="0.15">
      <c r="B1105" s="333" t="s">
        <v>791</v>
      </c>
      <c r="C1105" s="333" t="s">
        <v>716</v>
      </c>
      <c r="D1105" s="333" t="s">
        <v>525</v>
      </c>
      <c r="E1105" s="29">
        <v>4</v>
      </c>
      <c r="F1105" s="29">
        <v>4</v>
      </c>
      <c r="G1105" s="29">
        <v>284</v>
      </c>
      <c r="H1105" s="27"/>
      <c r="M1105" s="80" t="b">
        <f t="shared" si="17"/>
        <v>1</v>
      </c>
    </row>
    <row r="1106" spans="2:13" x14ac:dyDescent="0.15">
      <c r="B1106" s="333" t="s">
        <v>10819</v>
      </c>
      <c r="C1106" s="333" t="s">
        <v>718</v>
      </c>
      <c r="D1106" s="333" t="s">
        <v>525</v>
      </c>
      <c r="E1106" s="29">
        <v>5</v>
      </c>
      <c r="F1106" s="29">
        <v>4</v>
      </c>
      <c r="G1106" s="29">
        <v>4123</v>
      </c>
      <c r="H1106" s="27"/>
      <c r="M1106" s="80" t="b">
        <f t="shared" si="17"/>
        <v>1</v>
      </c>
    </row>
    <row r="1107" spans="2:13" x14ac:dyDescent="0.15">
      <c r="B1107" s="333" t="s">
        <v>7930</v>
      </c>
      <c r="C1107" s="333" t="s">
        <v>714</v>
      </c>
      <c r="D1107" s="333" t="s">
        <v>523</v>
      </c>
      <c r="E1107" s="29">
        <v>3</v>
      </c>
      <c r="F1107" s="29">
        <v>3</v>
      </c>
      <c r="G1107" s="29">
        <v>8159</v>
      </c>
      <c r="H1107" s="27"/>
      <c r="M1107" s="80" t="b">
        <f t="shared" si="17"/>
        <v>1</v>
      </c>
    </row>
    <row r="1108" spans="2:13" x14ac:dyDescent="0.15">
      <c r="B1108" s="333" t="s">
        <v>13245</v>
      </c>
      <c r="C1108" s="333" t="s">
        <v>718</v>
      </c>
      <c r="D1108" s="333" t="s">
        <v>523</v>
      </c>
      <c r="E1108" s="29">
        <v>5</v>
      </c>
      <c r="F1108" s="29">
        <v>3</v>
      </c>
      <c r="G1108" s="29">
        <v>14814</v>
      </c>
      <c r="H1108" s="27"/>
      <c r="M1108" s="80" t="b">
        <f t="shared" si="17"/>
        <v>1</v>
      </c>
    </row>
    <row r="1109" spans="2:13" x14ac:dyDescent="0.15">
      <c r="B1109" s="333" t="s">
        <v>5104</v>
      </c>
      <c r="C1109" s="333" t="s">
        <v>718</v>
      </c>
      <c r="D1109" s="333" t="s">
        <v>523</v>
      </c>
      <c r="E1109" s="29">
        <v>5</v>
      </c>
      <c r="F1109" s="29">
        <v>3</v>
      </c>
      <c r="G1109" s="29">
        <v>5078</v>
      </c>
      <c r="H1109" s="27"/>
      <c r="M1109" s="80" t="b">
        <f t="shared" si="17"/>
        <v>1</v>
      </c>
    </row>
    <row r="1110" spans="2:13" x14ac:dyDescent="0.15">
      <c r="B1110" s="333" t="s">
        <v>793</v>
      </c>
      <c r="C1110" s="333" t="s">
        <v>718</v>
      </c>
      <c r="D1110" s="333" t="s">
        <v>523</v>
      </c>
      <c r="E1110" s="29">
        <v>5</v>
      </c>
      <c r="F1110" s="29">
        <v>3</v>
      </c>
      <c r="G1110" s="29">
        <v>286</v>
      </c>
      <c r="H1110" s="27"/>
      <c r="M1110" s="80" t="b">
        <f t="shared" si="17"/>
        <v>1</v>
      </c>
    </row>
    <row r="1111" spans="2:13" x14ac:dyDescent="0.15">
      <c r="B1111" s="333" t="s">
        <v>9068</v>
      </c>
      <c r="C1111" s="333" t="s">
        <v>712</v>
      </c>
      <c r="D1111" s="333" t="s">
        <v>525</v>
      </c>
      <c r="E1111" s="29">
        <v>2</v>
      </c>
      <c r="F1111" s="29">
        <v>4</v>
      </c>
      <c r="G1111" s="29">
        <v>10040</v>
      </c>
      <c r="H1111" s="27"/>
      <c r="M1111" s="80" t="b">
        <f t="shared" si="17"/>
        <v>1</v>
      </c>
    </row>
    <row r="1112" spans="2:13" x14ac:dyDescent="0.15">
      <c r="B1112" s="333" t="s">
        <v>4749</v>
      </c>
      <c r="C1112" s="333" t="s">
        <v>718</v>
      </c>
      <c r="D1112" s="333" t="s">
        <v>527</v>
      </c>
      <c r="E1112" s="29">
        <v>5</v>
      </c>
      <c r="F1112" s="29">
        <v>5</v>
      </c>
      <c r="G1112" s="29">
        <v>4551</v>
      </c>
      <c r="H1112" s="27"/>
      <c r="M1112" s="80" t="b">
        <f t="shared" si="17"/>
        <v>1</v>
      </c>
    </row>
    <row r="1113" spans="2:13" x14ac:dyDescent="0.15">
      <c r="B1113" s="333" t="s">
        <v>4797</v>
      </c>
      <c r="C1113" s="333" t="s">
        <v>712</v>
      </c>
      <c r="D1113" s="333" t="s">
        <v>519</v>
      </c>
      <c r="E1113" s="29">
        <v>2</v>
      </c>
      <c r="F1113" s="29">
        <v>1</v>
      </c>
      <c r="G1113" s="29">
        <v>4505</v>
      </c>
      <c r="H1113" s="27"/>
      <c r="M1113" s="80" t="b">
        <f t="shared" si="17"/>
        <v>1</v>
      </c>
    </row>
    <row r="1114" spans="2:13" x14ac:dyDescent="0.15">
      <c r="B1114" s="333" t="s">
        <v>4428</v>
      </c>
      <c r="C1114" s="333" t="s">
        <v>710</v>
      </c>
      <c r="D1114" s="333" t="s">
        <v>519</v>
      </c>
      <c r="E1114" s="29">
        <v>1</v>
      </c>
      <c r="F1114" s="29">
        <v>1</v>
      </c>
      <c r="G1114" s="29">
        <v>4234</v>
      </c>
      <c r="H1114" s="27"/>
      <c r="M1114" s="80" t="b">
        <f t="shared" si="17"/>
        <v>1</v>
      </c>
    </row>
    <row r="1115" spans="2:13" x14ac:dyDescent="0.15">
      <c r="B1115" s="333" t="s">
        <v>7400</v>
      </c>
      <c r="C1115" s="333" t="s">
        <v>710</v>
      </c>
      <c r="D1115" s="333" t="s">
        <v>525</v>
      </c>
      <c r="E1115" s="29">
        <v>1</v>
      </c>
      <c r="F1115" s="29">
        <v>4</v>
      </c>
      <c r="G1115" s="29">
        <v>7547</v>
      </c>
      <c r="H1115" s="27"/>
      <c r="M1115" s="80" t="b">
        <f t="shared" si="17"/>
        <v>1</v>
      </c>
    </row>
    <row r="1116" spans="2:13" x14ac:dyDescent="0.15">
      <c r="B1116" s="333" t="s">
        <v>13246</v>
      </c>
      <c r="C1116" s="333" t="s">
        <v>710</v>
      </c>
      <c r="D1116" s="333" t="s">
        <v>523</v>
      </c>
      <c r="E1116" s="29">
        <v>1</v>
      </c>
      <c r="F1116" s="29">
        <v>3</v>
      </c>
      <c r="G1116" s="29">
        <v>14738</v>
      </c>
      <c r="H1116" s="27"/>
      <c r="M1116" s="80" t="b">
        <f t="shared" si="17"/>
        <v>1</v>
      </c>
    </row>
    <row r="1117" spans="2:13" x14ac:dyDescent="0.15">
      <c r="B1117" s="333" t="s">
        <v>794</v>
      </c>
      <c r="C1117" s="333" t="s">
        <v>518</v>
      </c>
      <c r="D1117" s="333" t="s">
        <v>521</v>
      </c>
      <c r="E1117" s="29">
        <v>0</v>
      </c>
      <c r="F1117" s="29">
        <v>2</v>
      </c>
      <c r="G1117" s="29">
        <v>287</v>
      </c>
      <c r="H1117" s="27"/>
      <c r="M1117" s="80" t="b">
        <f t="shared" si="17"/>
        <v>1</v>
      </c>
    </row>
    <row r="1118" spans="2:13" x14ac:dyDescent="0.15">
      <c r="B1118" s="333" t="s">
        <v>3922</v>
      </c>
      <c r="C1118" s="333" t="s">
        <v>718</v>
      </c>
      <c r="D1118" s="333" t="s">
        <v>521</v>
      </c>
      <c r="E1118" s="29">
        <v>5</v>
      </c>
      <c r="F1118" s="29">
        <v>2</v>
      </c>
      <c r="G1118" s="29">
        <v>3687</v>
      </c>
      <c r="H1118" s="27"/>
      <c r="M1118" s="80" t="b">
        <f t="shared" si="17"/>
        <v>1</v>
      </c>
    </row>
    <row r="1119" spans="2:13" x14ac:dyDescent="0.15">
      <c r="B1119" s="333" t="s">
        <v>4450</v>
      </c>
      <c r="C1119" s="333" t="s">
        <v>718</v>
      </c>
      <c r="D1119" s="333" t="s">
        <v>521</v>
      </c>
      <c r="E1119" s="29">
        <v>5</v>
      </c>
      <c r="F1119" s="29">
        <v>2</v>
      </c>
      <c r="G1119" s="29">
        <v>4164</v>
      </c>
      <c r="H1119" s="27"/>
      <c r="M1119" s="80" t="b">
        <f t="shared" si="17"/>
        <v>1</v>
      </c>
    </row>
    <row r="1120" spans="2:13" x14ac:dyDescent="0.15">
      <c r="B1120" s="333" t="s">
        <v>14169</v>
      </c>
      <c r="C1120" s="333" t="s">
        <v>710</v>
      </c>
      <c r="D1120" s="333" t="s">
        <v>523</v>
      </c>
      <c r="E1120" s="29">
        <v>1</v>
      </c>
      <c r="F1120" s="29">
        <v>3</v>
      </c>
      <c r="G1120" s="29">
        <v>16144</v>
      </c>
      <c r="H1120" s="27"/>
      <c r="M1120" s="80" t="b">
        <f t="shared" si="17"/>
        <v>1</v>
      </c>
    </row>
    <row r="1121" spans="2:13" x14ac:dyDescent="0.15">
      <c r="B1121" s="333" t="s">
        <v>11495</v>
      </c>
      <c r="C1121" s="333" t="s">
        <v>710</v>
      </c>
      <c r="D1121" s="333" t="s">
        <v>521</v>
      </c>
      <c r="E1121" s="29">
        <v>1</v>
      </c>
      <c r="F1121" s="29">
        <v>2</v>
      </c>
      <c r="G1121" s="29">
        <v>12958</v>
      </c>
      <c r="H1121" s="27"/>
      <c r="M1121" s="80" t="b">
        <f t="shared" si="17"/>
        <v>1</v>
      </c>
    </row>
    <row r="1122" spans="2:13" x14ac:dyDescent="0.15">
      <c r="B1122" s="333" t="s">
        <v>11496</v>
      </c>
      <c r="C1122" s="333" t="s">
        <v>710</v>
      </c>
      <c r="D1122" s="333" t="s">
        <v>519</v>
      </c>
      <c r="E1122" s="29">
        <v>1</v>
      </c>
      <c r="F1122" s="29">
        <v>1</v>
      </c>
      <c r="G1122" s="29">
        <v>12957</v>
      </c>
      <c r="H1122" s="27"/>
      <c r="M1122" s="80" t="b">
        <f t="shared" si="17"/>
        <v>1</v>
      </c>
    </row>
    <row r="1123" spans="2:13" x14ac:dyDescent="0.15">
      <c r="B1123" s="333" t="s">
        <v>14170</v>
      </c>
      <c r="C1123" s="333" t="s">
        <v>712</v>
      </c>
      <c r="D1123" s="333" t="s">
        <v>523</v>
      </c>
      <c r="E1123" s="29">
        <v>2</v>
      </c>
      <c r="F1123" s="29">
        <v>3</v>
      </c>
      <c r="G1123" s="29">
        <v>15976</v>
      </c>
      <c r="H1123" s="27"/>
      <c r="M1123" s="80" t="b">
        <f t="shared" si="17"/>
        <v>1</v>
      </c>
    </row>
    <row r="1124" spans="2:13" x14ac:dyDescent="0.15">
      <c r="B1124" s="333" t="s">
        <v>11497</v>
      </c>
      <c r="C1124" s="333" t="s">
        <v>710</v>
      </c>
      <c r="D1124" s="333" t="s">
        <v>525</v>
      </c>
      <c r="E1124" s="29">
        <v>1</v>
      </c>
      <c r="F1124" s="29">
        <v>4</v>
      </c>
      <c r="G1124" s="29">
        <v>13755</v>
      </c>
      <c r="H1124" s="27"/>
      <c r="M1124" s="80" t="b">
        <f t="shared" si="17"/>
        <v>1</v>
      </c>
    </row>
    <row r="1125" spans="2:13" x14ac:dyDescent="0.15">
      <c r="B1125" s="333" t="s">
        <v>795</v>
      </c>
      <c r="C1125" s="333" t="s">
        <v>710</v>
      </c>
      <c r="D1125" s="333" t="s">
        <v>523</v>
      </c>
      <c r="E1125" s="29">
        <v>1</v>
      </c>
      <c r="F1125" s="29">
        <v>3</v>
      </c>
      <c r="G1125" s="29">
        <v>288</v>
      </c>
      <c r="H1125" s="27"/>
      <c r="M1125" s="80" t="b">
        <f t="shared" si="17"/>
        <v>1</v>
      </c>
    </row>
    <row r="1126" spans="2:13" x14ac:dyDescent="0.15">
      <c r="B1126" s="333" t="s">
        <v>14562</v>
      </c>
      <c r="C1126" s="333" t="s">
        <v>710</v>
      </c>
      <c r="D1126" s="333" t="s">
        <v>523</v>
      </c>
      <c r="E1126" s="29">
        <v>1</v>
      </c>
      <c r="F1126" s="29">
        <v>3</v>
      </c>
      <c r="G1126" s="29">
        <v>16795</v>
      </c>
      <c r="H1126" s="27"/>
      <c r="M1126" s="80" t="b">
        <f t="shared" si="17"/>
        <v>1</v>
      </c>
    </row>
    <row r="1127" spans="2:13" x14ac:dyDescent="0.15">
      <c r="B1127" s="333" t="s">
        <v>796</v>
      </c>
      <c r="C1127" s="333" t="s">
        <v>714</v>
      </c>
      <c r="D1127" s="333" t="s">
        <v>523</v>
      </c>
      <c r="E1127" s="29">
        <v>3</v>
      </c>
      <c r="F1127" s="29">
        <v>3</v>
      </c>
      <c r="G1127" s="29">
        <v>289</v>
      </c>
      <c r="H1127" s="27"/>
      <c r="M1127" s="80" t="b">
        <f t="shared" si="17"/>
        <v>1</v>
      </c>
    </row>
    <row r="1128" spans="2:13" x14ac:dyDescent="0.15">
      <c r="B1128" s="333" t="s">
        <v>13247</v>
      </c>
      <c r="C1128" s="333" t="s">
        <v>712</v>
      </c>
      <c r="D1128" s="333" t="s">
        <v>521</v>
      </c>
      <c r="E1128" s="29">
        <v>2</v>
      </c>
      <c r="F1128" s="29">
        <v>2</v>
      </c>
      <c r="G1128" s="29">
        <v>15516</v>
      </c>
      <c r="H1128" s="27"/>
      <c r="M1128" s="80" t="b">
        <f t="shared" si="17"/>
        <v>1</v>
      </c>
    </row>
    <row r="1129" spans="2:13" x14ac:dyDescent="0.15">
      <c r="B1129" s="333" t="s">
        <v>7516</v>
      </c>
      <c r="C1129" s="333" t="s">
        <v>710</v>
      </c>
      <c r="D1129" s="333" t="s">
        <v>525</v>
      </c>
      <c r="E1129" s="29">
        <v>1</v>
      </c>
      <c r="F1129" s="29">
        <v>4</v>
      </c>
      <c r="G1129" s="29">
        <v>7799</v>
      </c>
      <c r="H1129" s="27"/>
      <c r="M1129" s="80" t="b">
        <f t="shared" si="17"/>
        <v>1</v>
      </c>
    </row>
    <row r="1130" spans="2:13" x14ac:dyDescent="0.15">
      <c r="B1130" s="333" t="s">
        <v>5772</v>
      </c>
      <c r="C1130" s="333" t="s">
        <v>712</v>
      </c>
      <c r="D1130" s="333" t="s">
        <v>523</v>
      </c>
      <c r="E1130" s="29">
        <v>2</v>
      </c>
      <c r="F1130" s="29">
        <v>3</v>
      </c>
      <c r="G1130" s="29">
        <v>5701</v>
      </c>
      <c r="H1130" s="27"/>
      <c r="M1130" s="80" t="b">
        <f t="shared" si="17"/>
        <v>1</v>
      </c>
    </row>
    <row r="1131" spans="2:13" x14ac:dyDescent="0.15">
      <c r="B1131" s="333" t="s">
        <v>11498</v>
      </c>
      <c r="C1131" s="333" t="s">
        <v>710</v>
      </c>
      <c r="D1131" s="333" t="s">
        <v>521</v>
      </c>
      <c r="E1131" s="29">
        <v>1</v>
      </c>
      <c r="F1131" s="29">
        <v>2</v>
      </c>
      <c r="G1131" s="29">
        <v>13000</v>
      </c>
      <c r="H1131" s="27"/>
      <c r="M1131" s="80" t="b">
        <f t="shared" si="17"/>
        <v>1</v>
      </c>
    </row>
    <row r="1132" spans="2:13" x14ac:dyDescent="0.15">
      <c r="B1132" s="333" t="s">
        <v>13248</v>
      </c>
      <c r="C1132" s="333" t="s">
        <v>712</v>
      </c>
      <c r="D1132" s="333" t="s">
        <v>523</v>
      </c>
      <c r="E1132" s="29">
        <v>2</v>
      </c>
      <c r="F1132" s="29">
        <v>3</v>
      </c>
      <c r="G1132" s="29">
        <v>15149</v>
      </c>
      <c r="H1132" s="27"/>
      <c r="M1132" s="80" t="b">
        <f t="shared" si="17"/>
        <v>1</v>
      </c>
    </row>
    <row r="1133" spans="2:13" x14ac:dyDescent="0.15">
      <c r="B1133" s="333" t="s">
        <v>12671</v>
      </c>
      <c r="C1133" s="333" t="s">
        <v>710</v>
      </c>
      <c r="D1133" s="333" t="s">
        <v>523</v>
      </c>
      <c r="E1133" s="29">
        <v>1</v>
      </c>
      <c r="F1133" s="29">
        <v>3</v>
      </c>
      <c r="G1133" s="29">
        <v>13990</v>
      </c>
      <c r="H1133" s="27"/>
      <c r="M1133" s="80" t="b">
        <f t="shared" si="17"/>
        <v>1</v>
      </c>
    </row>
    <row r="1134" spans="2:13" x14ac:dyDescent="0.15">
      <c r="B1134" s="333" t="s">
        <v>12672</v>
      </c>
      <c r="C1134" s="333" t="s">
        <v>712</v>
      </c>
      <c r="D1134" s="333" t="s">
        <v>523</v>
      </c>
      <c r="E1134" s="29">
        <v>2</v>
      </c>
      <c r="F1134" s="29">
        <v>3</v>
      </c>
      <c r="G1134" s="29">
        <v>14399</v>
      </c>
      <c r="H1134" s="27"/>
      <c r="M1134" s="80" t="b">
        <f t="shared" si="17"/>
        <v>1</v>
      </c>
    </row>
    <row r="1135" spans="2:13" x14ac:dyDescent="0.15">
      <c r="B1135" s="333" t="s">
        <v>4130</v>
      </c>
      <c r="C1135" s="333" t="s">
        <v>712</v>
      </c>
      <c r="D1135" s="333" t="s">
        <v>523</v>
      </c>
      <c r="E1135" s="29">
        <v>2</v>
      </c>
      <c r="F1135" s="29">
        <v>3</v>
      </c>
      <c r="G1135" s="29">
        <v>3899</v>
      </c>
      <c r="H1135" s="27"/>
      <c r="M1135" s="80" t="b">
        <f t="shared" si="17"/>
        <v>1</v>
      </c>
    </row>
    <row r="1136" spans="2:13" x14ac:dyDescent="0.15">
      <c r="B1136" s="333" t="s">
        <v>6451</v>
      </c>
      <c r="C1136" s="333" t="s">
        <v>710</v>
      </c>
      <c r="D1136" s="333" t="s">
        <v>525</v>
      </c>
      <c r="E1136" s="29">
        <v>1</v>
      </c>
      <c r="F1136" s="29">
        <v>4</v>
      </c>
      <c r="G1136" s="29">
        <v>6510</v>
      </c>
      <c r="H1136" s="27"/>
      <c r="M1136" s="80" t="b">
        <f t="shared" si="17"/>
        <v>1</v>
      </c>
    </row>
    <row r="1137" spans="2:13" x14ac:dyDescent="0.15">
      <c r="B1137" s="333" t="s">
        <v>6884</v>
      </c>
      <c r="C1137" s="333" t="s">
        <v>714</v>
      </c>
      <c r="D1137" s="333" t="s">
        <v>521</v>
      </c>
      <c r="E1137" s="29">
        <v>3</v>
      </c>
      <c r="F1137" s="29">
        <v>2</v>
      </c>
      <c r="G1137" s="29">
        <v>7015</v>
      </c>
      <c r="H1137" s="27"/>
      <c r="M1137" s="80" t="b">
        <f t="shared" si="17"/>
        <v>1</v>
      </c>
    </row>
    <row r="1138" spans="2:13" x14ac:dyDescent="0.15">
      <c r="B1138" s="333" t="s">
        <v>7755</v>
      </c>
      <c r="C1138" s="333" t="s">
        <v>710</v>
      </c>
      <c r="D1138" s="333" t="s">
        <v>521</v>
      </c>
      <c r="E1138" s="29">
        <v>1</v>
      </c>
      <c r="F1138" s="29">
        <v>2</v>
      </c>
      <c r="G1138" s="29">
        <v>7934</v>
      </c>
      <c r="H1138" s="27"/>
      <c r="M1138" s="80" t="b">
        <f t="shared" si="17"/>
        <v>1</v>
      </c>
    </row>
    <row r="1139" spans="2:13" x14ac:dyDescent="0.15">
      <c r="B1139" s="333" t="s">
        <v>8632</v>
      </c>
      <c r="C1139" s="333" t="s">
        <v>710</v>
      </c>
      <c r="D1139" s="333" t="s">
        <v>523</v>
      </c>
      <c r="E1139" s="29">
        <v>1</v>
      </c>
      <c r="F1139" s="29">
        <v>3</v>
      </c>
      <c r="G1139" s="29">
        <v>8982</v>
      </c>
      <c r="H1139" s="27"/>
      <c r="M1139" s="80" t="b">
        <f t="shared" si="17"/>
        <v>1</v>
      </c>
    </row>
    <row r="1140" spans="2:13" x14ac:dyDescent="0.15">
      <c r="B1140" s="333" t="s">
        <v>4613</v>
      </c>
      <c r="C1140" s="333" t="s">
        <v>710</v>
      </c>
      <c r="D1140" s="333" t="s">
        <v>523</v>
      </c>
      <c r="E1140" s="29">
        <v>1</v>
      </c>
      <c r="F1140" s="29">
        <v>3</v>
      </c>
      <c r="G1140" s="29">
        <v>4309</v>
      </c>
      <c r="H1140" s="27"/>
      <c r="M1140" s="80" t="b">
        <f t="shared" si="17"/>
        <v>1</v>
      </c>
    </row>
    <row r="1141" spans="2:13" x14ac:dyDescent="0.15">
      <c r="B1141" s="333" t="s">
        <v>797</v>
      </c>
      <c r="C1141" s="333" t="s">
        <v>714</v>
      </c>
      <c r="D1141" s="333" t="s">
        <v>523</v>
      </c>
      <c r="E1141" s="29">
        <v>3</v>
      </c>
      <c r="F1141" s="29">
        <v>3</v>
      </c>
      <c r="G1141" s="29">
        <v>290</v>
      </c>
      <c r="H1141" s="27"/>
      <c r="M1141" s="80" t="b">
        <f t="shared" si="17"/>
        <v>1</v>
      </c>
    </row>
    <row r="1142" spans="2:13" x14ac:dyDescent="0.15">
      <c r="B1142" s="333" t="s">
        <v>10820</v>
      </c>
      <c r="C1142" s="333" t="s">
        <v>710</v>
      </c>
      <c r="D1142" s="333" t="s">
        <v>523</v>
      </c>
      <c r="E1142" s="29">
        <v>1</v>
      </c>
      <c r="F1142" s="29">
        <v>3</v>
      </c>
      <c r="G1142" s="29">
        <v>6824</v>
      </c>
      <c r="H1142" s="27"/>
      <c r="M1142" s="80" t="b">
        <f t="shared" si="17"/>
        <v>1</v>
      </c>
    </row>
    <row r="1143" spans="2:13" x14ac:dyDescent="0.15">
      <c r="B1143" s="333" t="s">
        <v>798</v>
      </c>
      <c r="C1143" s="333" t="s">
        <v>712</v>
      </c>
      <c r="D1143" s="333" t="s">
        <v>523</v>
      </c>
      <c r="E1143" s="29">
        <v>2</v>
      </c>
      <c r="F1143" s="29">
        <v>3</v>
      </c>
      <c r="G1143" s="29">
        <v>291</v>
      </c>
      <c r="H1143" s="27"/>
      <c r="M1143" s="80" t="b">
        <f t="shared" si="17"/>
        <v>1</v>
      </c>
    </row>
    <row r="1144" spans="2:13" x14ac:dyDescent="0.15">
      <c r="B1144" s="333" t="s">
        <v>7788</v>
      </c>
      <c r="C1144" s="333" t="s">
        <v>710</v>
      </c>
      <c r="D1144" s="333" t="s">
        <v>525</v>
      </c>
      <c r="E1144" s="29">
        <v>1</v>
      </c>
      <c r="F1144" s="29">
        <v>4</v>
      </c>
      <c r="G1144" s="29">
        <v>7865</v>
      </c>
      <c r="H1144" s="27"/>
      <c r="M1144" s="80" t="b">
        <f t="shared" si="17"/>
        <v>1</v>
      </c>
    </row>
    <row r="1145" spans="2:13" x14ac:dyDescent="0.15">
      <c r="B1145" s="333" t="s">
        <v>9069</v>
      </c>
      <c r="C1145" s="333" t="s">
        <v>710</v>
      </c>
      <c r="D1145" s="333" t="s">
        <v>523</v>
      </c>
      <c r="E1145" s="29">
        <v>1</v>
      </c>
      <c r="F1145" s="29">
        <v>3</v>
      </c>
      <c r="G1145" s="29">
        <v>9559</v>
      </c>
      <c r="H1145" s="27"/>
      <c r="M1145" s="80" t="b">
        <f t="shared" si="17"/>
        <v>1</v>
      </c>
    </row>
    <row r="1146" spans="2:13" x14ac:dyDescent="0.15">
      <c r="B1146" s="333" t="s">
        <v>9070</v>
      </c>
      <c r="C1146" s="333" t="s">
        <v>710</v>
      </c>
      <c r="D1146" s="333" t="s">
        <v>521</v>
      </c>
      <c r="E1146" s="29">
        <v>1</v>
      </c>
      <c r="F1146" s="29">
        <v>2</v>
      </c>
      <c r="G1146" s="29">
        <v>9560</v>
      </c>
      <c r="H1146" s="27"/>
      <c r="M1146" s="80" t="b">
        <f t="shared" si="17"/>
        <v>1</v>
      </c>
    </row>
    <row r="1147" spans="2:13" x14ac:dyDescent="0.15">
      <c r="B1147" s="333" t="s">
        <v>14171</v>
      </c>
      <c r="C1147" s="333" t="s">
        <v>710</v>
      </c>
      <c r="D1147" s="333" t="s">
        <v>523</v>
      </c>
      <c r="E1147" s="29">
        <v>1</v>
      </c>
      <c r="F1147" s="29">
        <v>3</v>
      </c>
      <c r="G1147" s="29">
        <v>15942</v>
      </c>
      <c r="H1147" s="27"/>
      <c r="M1147" s="80" t="b">
        <f t="shared" si="17"/>
        <v>1</v>
      </c>
    </row>
    <row r="1148" spans="2:13" x14ac:dyDescent="0.15">
      <c r="B1148" s="333" t="s">
        <v>4246</v>
      </c>
      <c r="C1148" s="333" t="s">
        <v>518</v>
      </c>
      <c r="D1148" s="333" t="s">
        <v>521</v>
      </c>
      <c r="E1148" s="29">
        <v>0</v>
      </c>
      <c r="F1148" s="29">
        <v>2</v>
      </c>
      <c r="G1148" s="29">
        <v>4034</v>
      </c>
      <c r="H1148" s="27"/>
      <c r="M1148" s="80" t="b">
        <f t="shared" si="17"/>
        <v>1</v>
      </c>
    </row>
    <row r="1149" spans="2:13" x14ac:dyDescent="0.15">
      <c r="B1149" s="333" t="s">
        <v>12673</v>
      </c>
      <c r="C1149" s="333" t="s">
        <v>718</v>
      </c>
      <c r="D1149" s="333" t="s">
        <v>521</v>
      </c>
      <c r="E1149" s="29">
        <v>5</v>
      </c>
      <c r="F1149" s="29">
        <v>2</v>
      </c>
      <c r="G1149" s="29">
        <v>14475</v>
      </c>
      <c r="H1149" s="27"/>
      <c r="M1149" s="80" t="b">
        <f t="shared" si="17"/>
        <v>1</v>
      </c>
    </row>
    <row r="1150" spans="2:13" x14ac:dyDescent="0.15">
      <c r="B1150" s="333" t="s">
        <v>7169</v>
      </c>
      <c r="C1150" s="333" t="s">
        <v>710</v>
      </c>
      <c r="D1150" s="333" t="s">
        <v>523</v>
      </c>
      <c r="E1150" s="29">
        <v>1</v>
      </c>
      <c r="F1150" s="29">
        <v>3</v>
      </c>
      <c r="G1150" s="29">
        <v>7311</v>
      </c>
      <c r="H1150" s="27"/>
      <c r="M1150" s="80" t="b">
        <f t="shared" si="17"/>
        <v>1</v>
      </c>
    </row>
    <row r="1151" spans="2:13" x14ac:dyDescent="0.15">
      <c r="B1151" s="333" t="s">
        <v>799</v>
      </c>
      <c r="C1151" s="333" t="s">
        <v>716</v>
      </c>
      <c r="D1151" s="333" t="s">
        <v>523</v>
      </c>
      <c r="E1151" s="29">
        <v>4</v>
      </c>
      <c r="F1151" s="29">
        <v>3</v>
      </c>
      <c r="G1151" s="29">
        <v>292</v>
      </c>
      <c r="H1151" s="27"/>
      <c r="M1151" s="80" t="b">
        <f t="shared" si="17"/>
        <v>1</v>
      </c>
    </row>
    <row r="1152" spans="2:13" x14ac:dyDescent="0.15">
      <c r="B1152" s="333" t="s">
        <v>7864</v>
      </c>
      <c r="C1152" s="333" t="s">
        <v>718</v>
      </c>
      <c r="D1152" s="333" t="s">
        <v>523</v>
      </c>
      <c r="E1152" s="29">
        <v>5</v>
      </c>
      <c r="F1152" s="29">
        <v>3</v>
      </c>
      <c r="G1152" s="29">
        <v>8050</v>
      </c>
      <c r="H1152" s="27"/>
      <c r="M1152" s="80" t="b">
        <f t="shared" si="17"/>
        <v>1</v>
      </c>
    </row>
    <row r="1153" spans="2:13" x14ac:dyDescent="0.15">
      <c r="B1153" s="333" t="s">
        <v>11214</v>
      </c>
      <c r="C1153" s="333" t="s">
        <v>710</v>
      </c>
      <c r="D1153" s="333" t="s">
        <v>523</v>
      </c>
      <c r="E1153" s="29">
        <v>1</v>
      </c>
      <c r="F1153" s="29">
        <v>3</v>
      </c>
      <c r="G1153" s="29">
        <v>11234</v>
      </c>
      <c r="H1153" s="27"/>
      <c r="M1153" s="80" t="b">
        <f t="shared" si="17"/>
        <v>1</v>
      </c>
    </row>
    <row r="1154" spans="2:13" x14ac:dyDescent="0.15">
      <c r="B1154" s="333" t="s">
        <v>13249</v>
      </c>
      <c r="C1154" s="333" t="s">
        <v>718</v>
      </c>
      <c r="D1154" s="333" t="s">
        <v>521</v>
      </c>
      <c r="E1154" s="29">
        <v>5</v>
      </c>
      <c r="F1154" s="29">
        <v>2</v>
      </c>
      <c r="G1154" s="29">
        <v>15582</v>
      </c>
      <c r="H1154" s="27"/>
      <c r="M1154" s="80" t="b">
        <f t="shared" si="17"/>
        <v>1</v>
      </c>
    </row>
    <row r="1155" spans="2:13" x14ac:dyDescent="0.15">
      <c r="B1155" s="333" t="s">
        <v>13250</v>
      </c>
      <c r="C1155" s="333" t="s">
        <v>718</v>
      </c>
      <c r="D1155" s="333" t="s">
        <v>521</v>
      </c>
      <c r="E1155" s="29">
        <v>5</v>
      </c>
      <c r="F1155" s="29">
        <v>2</v>
      </c>
      <c r="G1155" s="29">
        <v>15591</v>
      </c>
      <c r="H1155" s="27"/>
      <c r="M1155" s="80" t="b">
        <f t="shared" si="17"/>
        <v>1</v>
      </c>
    </row>
    <row r="1156" spans="2:13" x14ac:dyDescent="0.15">
      <c r="B1156" s="333" t="s">
        <v>800</v>
      </c>
      <c r="C1156" s="333" t="s">
        <v>716</v>
      </c>
      <c r="D1156" s="333" t="s">
        <v>521</v>
      </c>
      <c r="E1156" s="29">
        <v>4</v>
      </c>
      <c r="F1156" s="29">
        <v>2</v>
      </c>
      <c r="G1156" s="29">
        <v>293</v>
      </c>
      <c r="H1156" s="27"/>
      <c r="M1156" s="80" t="b">
        <f t="shared" si="17"/>
        <v>1</v>
      </c>
    </row>
    <row r="1157" spans="2:13" x14ac:dyDescent="0.15">
      <c r="B1157" s="333" t="s">
        <v>7236</v>
      </c>
      <c r="C1157" s="333" t="s">
        <v>710</v>
      </c>
      <c r="D1157" s="333" t="s">
        <v>523</v>
      </c>
      <c r="E1157" s="29">
        <v>1</v>
      </c>
      <c r="F1157" s="29">
        <v>3</v>
      </c>
      <c r="G1157" s="29">
        <v>7379</v>
      </c>
      <c r="H1157" s="27"/>
      <c r="M1157" s="80" t="b">
        <f t="shared" si="17"/>
        <v>1</v>
      </c>
    </row>
    <row r="1158" spans="2:13" x14ac:dyDescent="0.15">
      <c r="B1158" s="333" t="s">
        <v>258</v>
      </c>
      <c r="C1158" s="333" t="s">
        <v>710</v>
      </c>
      <c r="D1158" s="333" t="s">
        <v>523</v>
      </c>
      <c r="E1158" s="29">
        <v>1</v>
      </c>
      <c r="F1158" s="29">
        <v>3</v>
      </c>
      <c r="G1158" s="29">
        <v>8546</v>
      </c>
      <c r="H1158" s="27"/>
      <c r="M1158" s="80" t="b">
        <f t="shared" si="17"/>
        <v>1</v>
      </c>
    </row>
    <row r="1159" spans="2:13" x14ac:dyDescent="0.15">
      <c r="B1159" s="333" t="s">
        <v>9071</v>
      </c>
      <c r="C1159" s="333" t="s">
        <v>710</v>
      </c>
      <c r="D1159" s="333" t="s">
        <v>523</v>
      </c>
      <c r="E1159" s="29">
        <v>1</v>
      </c>
      <c r="F1159" s="29">
        <v>3</v>
      </c>
      <c r="G1159" s="29">
        <v>9261</v>
      </c>
      <c r="H1159" s="27"/>
      <c r="M1159" s="80" t="b">
        <f t="shared" si="17"/>
        <v>1</v>
      </c>
    </row>
    <row r="1160" spans="2:13" x14ac:dyDescent="0.15">
      <c r="B1160" s="333" t="s">
        <v>10074</v>
      </c>
      <c r="C1160" s="333" t="s">
        <v>714</v>
      </c>
      <c r="D1160" s="333" t="s">
        <v>523</v>
      </c>
      <c r="E1160" s="29">
        <v>3</v>
      </c>
      <c r="F1160" s="29">
        <v>3</v>
      </c>
      <c r="G1160" s="29">
        <v>10712</v>
      </c>
      <c r="H1160" s="27"/>
      <c r="M1160" s="80" t="b">
        <f t="shared" si="17"/>
        <v>1</v>
      </c>
    </row>
    <row r="1161" spans="2:13" x14ac:dyDescent="0.15">
      <c r="B1161" s="333" t="s">
        <v>95</v>
      </c>
      <c r="C1161" s="333" t="s">
        <v>710</v>
      </c>
      <c r="D1161" s="333" t="s">
        <v>519</v>
      </c>
      <c r="E1161" s="29">
        <v>1</v>
      </c>
      <c r="F1161" s="29">
        <v>1</v>
      </c>
      <c r="G1161" s="29">
        <v>8612</v>
      </c>
      <c r="H1161" s="27"/>
      <c r="M1161" s="80" t="b">
        <f t="shared" si="17"/>
        <v>1</v>
      </c>
    </row>
    <row r="1162" spans="2:13" x14ac:dyDescent="0.15">
      <c r="B1162" s="333" t="s">
        <v>96</v>
      </c>
      <c r="C1162" s="333" t="s">
        <v>710</v>
      </c>
      <c r="D1162" s="333" t="s">
        <v>519</v>
      </c>
      <c r="E1162" s="29">
        <v>1</v>
      </c>
      <c r="F1162" s="29">
        <v>1</v>
      </c>
      <c r="G1162" s="29">
        <v>8613</v>
      </c>
      <c r="H1162" s="27"/>
      <c r="M1162" s="80" t="b">
        <f t="shared" si="17"/>
        <v>1</v>
      </c>
    </row>
    <row r="1163" spans="2:13" x14ac:dyDescent="0.15">
      <c r="B1163" s="333" t="s">
        <v>6828</v>
      </c>
      <c r="C1163" s="333" t="s">
        <v>518</v>
      </c>
      <c r="D1163" s="333" t="s">
        <v>523</v>
      </c>
      <c r="E1163" s="29">
        <v>0</v>
      </c>
      <c r="F1163" s="29">
        <v>3</v>
      </c>
      <c r="G1163" s="29">
        <v>6955</v>
      </c>
      <c r="H1163" s="27"/>
      <c r="M1163" s="80" t="b">
        <f t="shared" si="17"/>
        <v>1</v>
      </c>
    </row>
    <row r="1164" spans="2:13" x14ac:dyDescent="0.15">
      <c r="B1164" s="333" t="s">
        <v>11499</v>
      </c>
      <c r="C1164" s="333" t="s">
        <v>718</v>
      </c>
      <c r="D1164" s="333" t="s">
        <v>521</v>
      </c>
      <c r="E1164" s="29">
        <v>5</v>
      </c>
      <c r="F1164" s="29">
        <v>2</v>
      </c>
      <c r="G1164" s="29">
        <v>13696</v>
      </c>
      <c r="H1164" s="27"/>
      <c r="M1164" s="80" t="b">
        <f t="shared" si="17"/>
        <v>1</v>
      </c>
    </row>
    <row r="1165" spans="2:13" x14ac:dyDescent="0.15">
      <c r="B1165" s="333" t="s">
        <v>4131</v>
      </c>
      <c r="C1165" s="333" t="s">
        <v>712</v>
      </c>
      <c r="D1165" s="333" t="s">
        <v>523</v>
      </c>
      <c r="E1165" s="29">
        <v>2</v>
      </c>
      <c r="F1165" s="29">
        <v>3</v>
      </c>
      <c r="G1165" s="29">
        <v>3900</v>
      </c>
      <c r="H1165" s="27"/>
      <c r="M1165" s="80" t="b">
        <f t="shared" si="17"/>
        <v>1</v>
      </c>
    </row>
    <row r="1166" spans="2:13" x14ac:dyDescent="0.15">
      <c r="B1166" s="333" t="s">
        <v>801</v>
      </c>
      <c r="C1166" s="333" t="s">
        <v>718</v>
      </c>
      <c r="D1166" s="333" t="s">
        <v>521</v>
      </c>
      <c r="E1166" s="29">
        <v>5</v>
      </c>
      <c r="F1166" s="29">
        <v>2</v>
      </c>
      <c r="G1166" s="29">
        <v>294</v>
      </c>
      <c r="H1166" s="27"/>
      <c r="M1166" s="80" t="b">
        <f t="shared" ref="M1166:M1229" si="18">AND(  NOT(ISERROR(FIND(UPPER($B$7),UPPER($B1166),1))),  OR($D$7="",NOT(ISERROR(FIND(UPPER($D$7),UPPER($B1166),1)))),    OR($D$8="",(ISERROR(FIND(UPPER($D$8),UPPER($B1166),1))))           )</f>
        <v>1</v>
      </c>
    </row>
    <row r="1167" spans="2:13" x14ac:dyDescent="0.15">
      <c r="B1167" s="333" t="s">
        <v>802</v>
      </c>
      <c r="C1167" s="333" t="s">
        <v>718</v>
      </c>
      <c r="D1167" s="333" t="s">
        <v>521</v>
      </c>
      <c r="E1167" s="29">
        <v>5</v>
      </c>
      <c r="F1167" s="29">
        <v>2</v>
      </c>
      <c r="G1167" s="29">
        <v>295</v>
      </c>
      <c r="H1167" s="27"/>
      <c r="M1167" s="80" t="b">
        <f t="shared" si="18"/>
        <v>1</v>
      </c>
    </row>
    <row r="1168" spans="2:13" x14ac:dyDescent="0.15">
      <c r="B1168" s="333" t="s">
        <v>803</v>
      </c>
      <c r="C1168" s="333" t="s">
        <v>716</v>
      </c>
      <c r="D1168" s="333" t="s">
        <v>523</v>
      </c>
      <c r="E1168" s="29">
        <v>4</v>
      </c>
      <c r="F1168" s="29">
        <v>3</v>
      </c>
      <c r="G1168" s="29">
        <v>296</v>
      </c>
      <c r="H1168" s="27"/>
      <c r="M1168" s="80" t="b">
        <f t="shared" si="18"/>
        <v>1</v>
      </c>
    </row>
    <row r="1169" spans="2:13" x14ac:dyDescent="0.15">
      <c r="B1169" s="333" t="s">
        <v>7074</v>
      </c>
      <c r="C1169" s="333" t="s">
        <v>518</v>
      </c>
      <c r="D1169" s="333" t="s">
        <v>523</v>
      </c>
      <c r="E1169" s="29">
        <v>0</v>
      </c>
      <c r="F1169" s="29">
        <v>3</v>
      </c>
      <c r="G1169" s="29">
        <v>7092</v>
      </c>
      <c r="H1169" s="27"/>
      <c r="M1169" s="80" t="b">
        <f t="shared" si="18"/>
        <v>1</v>
      </c>
    </row>
    <row r="1170" spans="2:13" x14ac:dyDescent="0.15">
      <c r="B1170" s="333" t="s">
        <v>8007</v>
      </c>
      <c r="C1170" s="333" t="s">
        <v>718</v>
      </c>
      <c r="D1170" s="333" t="s">
        <v>523</v>
      </c>
      <c r="E1170" s="29">
        <v>5</v>
      </c>
      <c r="F1170" s="29">
        <v>3</v>
      </c>
      <c r="G1170" s="29">
        <v>8218</v>
      </c>
      <c r="H1170" s="27"/>
      <c r="M1170" s="80" t="b">
        <f t="shared" si="18"/>
        <v>1</v>
      </c>
    </row>
    <row r="1171" spans="2:13" x14ac:dyDescent="0.15">
      <c r="B1171" s="333" t="s">
        <v>5515</v>
      </c>
      <c r="C1171" s="333" t="s">
        <v>710</v>
      </c>
      <c r="D1171" s="333" t="s">
        <v>444</v>
      </c>
      <c r="E1171" s="29">
        <v>1</v>
      </c>
      <c r="F1171" s="29">
        <v>6</v>
      </c>
      <c r="G1171" s="29">
        <v>5420</v>
      </c>
      <c r="H1171" s="27"/>
      <c r="M1171" s="80" t="b">
        <f t="shared" si="18"/>
        <v>1</v>
      </c>
    </row>
    <row r="1172" spans="2:13" x14ac:dyDescent="0.15">
      <c r="B1172" s="333" t="s">
        <v>804</v>
      </c>
      <c r="C1172" s="333" t="s">
        <v>716</v>
      </c>
      <c r="D1172" s="333" t="s">
        <v>523</v>
      </c>
      <c r="E1172" s="29">
        <v>4</v>
      </c>
      <c r="F1172" s="29">
        <v>3</v>
      </c>
      <c r="G1172" s="29">
        <v>297</v>
      </c>
      <c r="H1172" s="27"/>
      <c r="M1172" s="80" t="b">
        <f t="shared" si="18"/>
        <v>1</v>
      </c>
    </row>
    <row r="1173" spans="2:13" x14ac:dyDescent="0.15">
      <c r="B1173" s="333" t="s">
        <v>4405</v>
      </c>
      <c r="C1173" s="333" t="s">
        <v>712</v>
      </c>
      <c r="D1173" s="333" t="s">
        <v>523</v>
      </c>
      <c r="E1173" s="29">
        <v>2</v>
      </c>
      <c r="F1173" s="29">
        <v>3</v>
      </c>
      <c r="G1173" s="29">
        <v>4114</v>
      </c>
      <c r="H1173" s="27"/>
      <c r="M1173" s="80" t="b">
        <f t="shared" si="18"/>
        <v>1</v>
      </c>
    </row>
    <row r="1174" spans="2:13" x14ac:dyDescent="0.15">
      <c r="B1174" s="333" t="s">
        <v>14563</v>
      </c>
      <c r="C1174" s="333" t="s">
        <v>518</v>
      </c>
      <c r="D1174" s="333" t="s">
        <v>523</v>
      </c>
      <c r="E1174" s="29">
        <v>0</v>
      </c>
      <c r="F1174" s="29">
        <v>3</v>
      </c>
      <c r="G1174" s="29">
        <v>17647</v>
      </c>
      <c r="H1174" s="27"/>
      <c r="M1174" s="80" t="b">
        <f t="shared" si="18"/>
        <v>1</v>
      </c>
    </row>
    <row r="1175" spans="2:13" x14ac:dyDescent="0.15">
      <c r="B1175" s="333" t="s">
        <v>14172</v>
      </c>
      <c r="C1175" s="333" t="s">
        <v>710</v>
      </c>
      <c r="D1175" s="333" t="s">
        <v>521</v>
      </c>
      <c r="E1175" s="29">
        <v>1</v>
      </c>
      <c r="F1175" s="29">
        <v>2</v>
      </c>
      <c r="G1175" s="29">
        <v>15876</v>
      </c>
      <c r="H1175" s="27"/>
      <c r="M1175" s="80" t="b">
        <f t="shared" si="18"/>
        <v>1</v>
      </c>
    </row>
    <row r="1176" spans="2:13" x14ac:dyDescent="0.15">
      <c r="B1176" s="333" t="s">
        <v>13106</v>
      </c>
      <c r="C1176" s="333" t="s">
        <v>710</v>
      </c>
      <c r="D1176" s="333" t="s">
        <v>523</v>
      </c>
      <c r="E1176" s="29">
        <v>1</v>
      </c>
      <c r="F1176" s="29">
        <v>3</v>
      </c>
      <c r="G1176" s="29">
        <v>14553</v>
      </c>
      <c r="H1176" s="27"/>
      <c r="M1176" s="80" t="b">
        <f t="shared" si="18"/>
        <v>1</v>
      </c>
    </row>
    <row r="1177" spans="2:13" x14ac:dyDescent="0.15">
      <c r="B1177" s="333" t="s">
        <v>805</v>
      </c>
      <c r="C1177" s="333" t="s">
        <v>716</v>
      </c>
      <c r="D1177" s="333" t="s">
        <v>523</v>
      </c>
      <c r="E1177" s="29">
        <v>4</v>
      </c>
      <c r="F1177" s="29">
        <v>3</v>
      </c>
      <c r="G1177" s="29">
        <v>298</v>
      </c>
      <c r="H1177" s="27"/>
      <c r="M1177" s="80" t="b">
        <f t="shared" si="18"/>
        <v>1</v>
      </c>
    </row>
    <row r="1178" spans="2:13" x14ac:dyDescent="0.15">
      <c r="B1178" s="333" t="s">
        <v>806</v>
      </c>
      <c r="C1178" s="333" t="s">
        <v>716</v>
      </c>
      <c r="D1178" s="333" t="s">
        <v>523</v>
      </c>
      <c r="E1178" s="29">
        <v>4</v>
      </c>
      <c r="F1178" s="29">
        <v>3</v>
      </c>
      <c r="G1178" s="29">
        <v>299</v>
      </c>
      <c r="H1178" s="27"/>
      <c r="M1178" s="80" t="b">
        <f t="shared" si="18"/>
        <v>1</v>
      </c>
    </row>
    <row r="1179" spans="2:13" x14ac:dyDescent="0.15">
      <c r="B1179" s="333" t="s">
        <v>7731</v>
      </c>
      <c r="C1179" s="333" t="s">
        <v>710</v>
      </c>
      <c r="D1179" s="333" t="s">
        <v>521</v>
      </c>
      <c r="E1179" s="29">
        <v>1</v>
      </c>
      <c r="F1179" s="29">
        <v>2</v>
      </c>
      <c r="G1179" s="29">
        <v>7907</v>
      </c>
      <c r="H1179" s="27"/>
      <c r="M1179" s="80" t="b">
        <f t="shared" si="18"/>
        <v>1</v>
      </c>
    </row>
    <row r="1180" spans="2:13" x14ac:dyDescent="0.15">
      <c r="B1180" s="333" t="s">
        <v>807</v>
      </c>
      <c r="C1180" s="333" t="s">
        <v>716</v>
      </c>
      <c r="D1180" s="333" t="s">
        <v>523</v>
      </c>
      <c r="E1180" s="29">
        <v>4</v>
      </c>
      <c r="F1180" s="29">
        <v>3</v>
      </c>
      <c r="G1180" s="29">
        <v>300</v>
      </c>
      <c r="H1180" s="27"/>
      <c r="M1180" s="80" t="b">
        <f t="shared" si="18"/>
        <v>1</v>
      </c>
    </row>
    <row r="1181" spans="2:13" x14ac:dyDescent="0.15">
      <c r="B1181" s="333" t="s">
        <v>9072</v>
      </c>
      <c r="C1181" s="333" t="s">
        <v>518</v>
      </c>
      <c r="D1181" s="333" t="s">
        <v>518</v>
      </c>
      <c r="E1181" s="29">
        <v>0</v>
      </c>
      <c r="F1181" s="29">
        <v>0</v>
      </c>
      <c r="G1181" s="29">
        <v>9696</v>
      </c>
      <c r="H1181" s="27"/>
      <c r="M1181" s="80" t="b">
        <f t="shared" si="18"/>
        <v>1</v>
      </c>
    </row>
    <row r="1182" spans="2:13" x14ac:dyDescent="0.15">
      <c r="B1182" s="333" t="s">
        <v>7471</v>
      </c>
      <c r="C1182" s="333" t="s">
        <v>718</v>
      </c>
      <c r="D1182" s="333" t="s">
        <v>523</v>
      </c>
      <c r="E1182" s="29">
        <v>5</v>
      </c>
      <c r="F1182" s="29">
        <v>3</v>
      </c>
      <c r="G1182" s="29">
        <v>7625</v>
      </c>
      <c r="H1182" s="27"/>
      <c r="M1182" s="80" t="b">
        <f t="shared" si="18"/>
        <v>1</v>
      </c>
    </row>
    <row r="1183" spans="2:13" x14ac:dyDescent="0.15">
      <c r="B1183" s="333" t="s">
        <v>12674</v>
      </c>
      <c r="C1183" s="333" t="s">
        <v>710</v>
      </c>
      <c r="D1183" s="333" t="s">
        <v>523</v>
      </c>
      <c r="E1183" s="29">
        <v>1</v>
      </c>
      <c r="F1183" s="29">
        <v>3</v>
      </c>
      <c r="G1183" s="29">
        <v>13894</v>
      </c>
      <c r="H1183" s="27"/>
      <c r="M1183" s="80" t="b">
        <f t="shared" si="18"/>
        <v>1</v>
      </c>
    </row>
    <row r="1184" spans="2:13" x14ac:dyDescent="0.15">
      <c r="B1184" s="333" t="s">
        <v>5773</v>
      </c>
      <c r="C1184" s="333" t="s">
        <v>714</v>
      </c>
      <c r="D1184" s="333" t="s">
        <v>523</v>
      </c>
      <c r="E1184" s="29">
        <v>3</v>
      </c>
      <c r="F1184" s="29">
        <v>3</v>
      </c>
      <c r="G1184" s="29">
        <v>5702</v>
      </c>
      <c r="H1184" s="27"/>
      <c r="M1184" s="80" t="b">
        <f t="shared" si="18"/>
        <v>1</v>
      </c>
    </row>
    <row r="1185" spans="2:13" x14ac:dyDescent="0.15">
      <c r="B1185" s="333" t="s">
        <v>5463</v>
      </c>
      <c r="C1185" s="333" t="s">
        <v>710</v>
      </c>
      <c r="D1185" s="333" t="s">
        <v>523</v>
      </c>
      <c r="E1185" s="29">
        <v>1</v>
      </c>
      <c r="F1185" s="29">
        <v>3</v>
      </c>
      <c r="G1185" s="29">
        <v>5478</v>
      </c>
      <c r="H1185" s="27"/>
      <c r="M1185" s="80" t="b">
        <f t="shared" si="18"/>
        <v>1</v>
      </c>
    </row>
    <row r="1186" spans="2:13" x14ac:dyDescent="0.15">
      <c r="B1186" s="333" t="s">
        <v>13251</v>
      </c>
      <c r="C1186" s="333" t="s">
        <v>710</v>
      </c>
      <c r="D1186" s="333" t="s">
        <v>523</v>
      </c>
      <c r="E1186" s="29">
        <v>1</v>
      </c>
      <c r="F1186" s="29">
        <v>3</v>
      </c>
      <c r="G1186" s="29">
        <v>15142</v>
      </c>
      <c r="H1186" s="27"/>
      <c r="M1186" s="80" t="b">
        <f t="shared" si="18"/>
        <v>1</v>
      </c>
    </row>
    <row r="1187" spans="2:13" x14ac:dyDescent="0.15">
      <c r="B1187" s="333" t="s">
        <v>14173</v>
      </c>
      <c r="C1187" s="333" t="s">
        <v>710</v>
      </c>
      <c r="D1187" s="333" t="s">
        <v>523</v>
      </c>
      <c r="E1187" s="29">
        <v>1</v>
      </c>
      <c r="F1187" s="29">
        <v>3</v>
      </c>
      <c r="G1187" s="29">
        <v>16102</v>
      </c>
      <c r="H1187" s="27"/>
      <c r="M1187" s="80" t="b">
        <f t="shared" si="18"/>
        <v>1</v>
      </c>
    </row>
    <row r="1188" spans="2:13" x14ac:dyDescent="0.15">
      <c r="B1188" s="333" t="s">
        <v>14174</v>
      </c>
      <c r="C1188" s="333" t="s">
        <v>710</v>
      </c>
      <c r="D1188" s="333" t="s">
        <v>523</v>
      </c>
      <c r="E1188" s="29">
        <v>1</v>
      </c>
      <c r="F1188" s="29">
        <v>3</v>
      </c>
      <c r="G1188" s="29">
        <v>15951</v>
      </c>
      <c r="H1188" s="27"/>
      <c r="M1188" s="80" t="b">
        <f t="shared" si="18"/>
        <v>1</v>
      </c>
    </row>
    <row r="1189" spans="2:13" x14ac:dyDescent="0.15">
      <c r="B1189" s="333" t="s">
        <v>4965</v>
      </c>
      <c r="C1189" s="333" t="s">
        <v>710</v>
      </c>
      <c r="D1189" s="333" t="s">
        <v>519</v>
      </c>
      <c r="E1189" s="29">
        <v>1</v>
      </c>
      <c r="F1189" s="29">
        <v>1</v>
      </c>
      <c r="G1189" s="29">
        <v>4930</v>
      </c>
      <c r="H1189" s="27"/>
      <c r="M1189" s="80" t="b">
        <f t="shared" si="18"/>
        <v>1</v>
      </c>
    </row>
    <row r="1190" spans="2:13" x14ac:dyDescent="0.15">
      <c r="B1190" s="333" t="s">
        <v>12675</v>
      </c>
      <c r="C1190" s="333" t="s">
        <v>718</v>
      </c>
      <c r="D1190" s="333" t="s">
        <v>523</v>
      </c>
      <c r="E1190" s="29">
        <v>5</v>
      </c>
      <c r="F1190" s="29">
        <v>3</v>
      </c>
      <c r="G1190" s="29">
        <v>13971</v>
      </c>
      <c r="H1190" s="27"/>
      <c r="M1190" s="80" t="b">
        <f t="shared" si="18"/>
        <v>1</v>
      </c>
    </row>
    <row r="1191" spans="2:13" x14ac:dyDescent="0.15">
      <c r="B1191" s="333" t="s">
        <v>6845</v>
      </c>
      <c r="C1191" s="333" t="s">
        <v>718</v>
      </c>
      <c r="D1191" s="333" t="s">
        <v>523</v>
      </c>
      <c r="E1191" s="29">
        <v>5</v>
      </c>
      <c r="F1191" s="29">
        <v>3</v>
      </c>
      <c r="G1191" s="29">
        <v>7626</v>
      </c>
      <c r="H1191" s="27"/>
      <c r="M1191" s="80" t="b">
        <f t="shared" si="18"/>
        <v>1</v>
      </c>
    </row>
    <row r="1192" spans="2:13" x14ac:dyDescent="0.15">
      <c r="B1192" s="333" t="s">
        <v>6845</v>
      </c>
      <c r="C1192" s="333" t="s">
        <v>718</v>
      </c>
      <c r="D1192" s="333" t="s">
        <v>523</v>
      </c>
      <c r="E1192" s="29">
        <v>5</v>
      </c>
      <c r="F1192" s="29">
        <v>3</v>
      </c>
      <c r="G1192" s="29">
        <v>6867</v>
      </c>
      <c r="H1192" s="27"/>
      <c r="M1192" s="80" t="b">
        <f t="shared" si="18"/>
        <v>1</v>
      </c>
    </row>
    <row r="1193" spans="2:13" x14ac:dyDescent="0.15">
      <c r="B1193" s="333" t="s">
        <v>10821</v>
      </c>
      <c r="C1193" s="333" t="s">
        <v>716</v>
      </c>
      <c r="D1193" s="333" t="s">
        <v>523</v>
      </c>
      <c r="E1193" s="29">
        <v>4</v>
      </c>
      <c r="F1193" s="29">
        <v>3</v>
      </c>
      <c r="G1193" s="29">
        <v>301</v>
      </c>
      <c r="H1193" s="27"/>
      <c r="M1193" s="80" t="b">
        <f t="shared" si="18"/>
        <v>1</v>
      </c>
    </row>
    <row r="1194" spans="2:13" x14ac:dyDescent="0.15">
      <c r="B1194" s="333" t="s">
        <v>808</v>
      </c>
      <c r="C1194" s="333" t="s">
        <v>710</v>
      </c>
      <c r="D1194" s="333" t="s">
        <v>525</v>
      </c>
      <c r="E1194" s="29">
        <v>1</v>
      </c>
      <c r="F1194" s="29">
        <v>4</v>
      </c>
      <c r="G1194" s="29">
        <v>302</v>
      </c>
      <c r="H1194" s="27"/>
      <c r="M1194" s="80" t="b">
        <f t="shared" si="18"/>
        <v>1</v>
      </c>
    </row>
    <row r="1195" spans="2:13" x14ac:dyDescent="0.15">
      <c r="B1195" s="333" t="s">
        <v>809</v>
      </c>
      <c r="C1195" s="333" t="s">
        <v>716</v>
      </c>
      <c r="D1195" s="333" t="s">
        <v>521</v>
      </c>
      <c r="E1195" s="29">
        <v>4</v>
      </c>
      <c r="F1195" s="29">
        <v>2</v>
      </c>
      <c r="G1195" s="29">
        <v>303</v>
      </c>
      <c r="H1195" s="27"/>
      <c r="M1195" s="80" t="b">
        <f t="shared" si="18"/>
        <v>1</v>
      </c>
    </row>
    <row r="1196" spans="2:13" x14ac:dyDescent="0.15">
      <c r="B1196" s="333" t="s">
        <v>4039</v>
      </c>
      <c r="C1196" s="333" t="s">
        <v>712</v>
      </c>
      <c r="D1196" s="333" t="s">
        <v>521</v>
      </c>
      <c r="E1196" s="29">
        <v>2</v>
      </c>
      <c r="F1196" s="29">
        <v>2</v>
      </c>
      <c r="G1196" s="29">
        <v>3799</v>
      </c>
      <c r="H1196" s="27"/>
      <c r="M1196" s="80" t="b">
        <f t="shared" si="18"/>
        <v>1</v>
      </c>
    </row>
    <row r="1197" spans="2:13" x14ac:dyDescent="0.15">
      <c r="B1197" s="333" t="s">
        <v>4614</v>
      </c>
      <c r="C1197" s="333" t="s">
        <v>710</v>
      </c>
      <c r="D1197" s="333" t="s">
        <v>523</v>
      </c>
      <c r="E1197" s="29">
        <v>1</v>
      </c>
      <c r="F1197" s="29">
        <v>3</v>
      </c>
      <c r="G1197" s="29">
        <v>4310</v>
      </c>
      <c r="H1197" s="27"/>
      <c r="M1197" s="80" t="b">
        <f t="shared" si="18"/>
        <v>1</v>
      </c>
    </row>
    <row r="1198" spans="2:13" x14ac:dyDescent="0.15">
      <c r="B1198" s="333" t="s">
        <v>810</v>
      </c>
      <c r="C1198" s="333" t="s">
        <v>716</v>
      </c>
      <c r="D1198" s="333" t="s">
        <v>521</v>
      </c>
      <c r="E1198" s="29">
        <v>4</v>
      </c>
      <c r="F1198" s="29">
        <v>2</v>
      </c>
      <c r="G1198" s="29">
        <v>304</v>
      </c>
      <c r="H1198" s="27"/>
      <c r="M1198" s="80" t="b">
        <f t="shared" si="18"/>
        <v>1</v>
      </c>
    </row>
    <row r="1199" spans="2:13" x14ac:dyDescent="0.15">
      <c r="B1199" s="333" t="s">
        <v>11500</v>
      </c>
      <c r="C1199" s="333" t="s">
        <v>712</v>
      </c>
      <c r="D1199" s="333" t="s">
        <v>523</v>
      </c>
      <c r="E1199" s="29">
        <v>2</v>
      </c>
      <c r="F1199" s="29">
        <v>3</v>
      </c>
      <c r="G1199" s="29">
        <v>13265</v>
      </c>
      <c r="H1199" s="27"/>
      <c r="M1199" s="80" t="b">
        <f t="shared" si="18"/>
        <v>1</v>
      </c>
    </row>
    <row r="1200" spans="2:13" x14ac:dyDescent="0.15">
      <c r="B1200" s="333" t="s">
        <v>14564</v>
      </c>
      <c r="C1200" s="333" t="s">
        <v>710</v>
      </c>
      <c r="D1200" s="333" t="s">
        <v>521</v>
      </c>
      <c r="E1200" s="29">
        <v>1</v>
      </c>
      <c r="F1200" s="29">
        <v>2</v>
      </c>
      <c r="G1200" s="29">
        <v>16597</v>
      </c>
      <c r="H1200" s="27"/>
      <c r="M1200" s="80" t="b">
        <f t="shared" si="18"/>
        <v>1</v>
      </c>
    </row>
    <row r="1201" spans="2:13" x14ac:dyDescent="0.15">
      <c r="B1201" s="333" t="s">
        <v>11501</v>
      </c>
      <c r="C1201" s="333" t="s">
        <v>712</v>
      </c>
      <c r="D1201" s="333" t="s">
        <v>523</v>
      </c>
      <c r="E1201" s="29">
        <v>2</v>
      </c>
      <c r="F1201" s="29">
        <v>3</v>
      </c>
      <c r="G1201" s="29">
        <v>12375</v>
      </c>
      <c r="H1201" s="27"/>
      <c r="M1201" s="80" t="b">
        <f t="shared" si="18"/>
        <v>1</v>
      </c>
    </row>
    <row r="1202" spans="2:13" x14ac:dyDescent="0.15">
      <c r="B1202" s="333" t="s">
        <v>811</v>
      </c>
      <c r="C1202" s="333" t="s">
        <v>710</v>
      </c>
      <c r="D1202" s="333" t="s">
        <v>521</v>
      </c>
      <c r="E1202" s="29">
        <v>1</v>
      </c>
      <c r="F1202" s="29">
        <v>2</v>
      </c>
      <c r="G1202" s="29">
        <v>305</v>
      </c>
      <c r="H1202" s="27"/>
      <c r="M1202" s="80" t="b">
        <f t="shared" si="18"/>
        <v>1</v>
      </c>
    </row>
    <row r="1203" spans="2:13" x14ac:dyDescent="0.15">
      <c r="B1203" s="333" t="s">
        <v>11502</v>
      </c>
      <c r="C1203" s="333" t="s">
        <v>712</v>
      </c>
      <c r="D1203" s="333" t="s">
        <v>521</v>
      </c>
      <c r="E1203" s="29">
        <v>2</v>
      </c>
      <c r="F1203" s="29">
        <v>2</v>
      </c>
      <c r="G1203" s="29">
        <v>12205</v>
      </c>
      <c r="H1203" s="27"/>
      <c r="M1203" s="80" t="b">
        <f t="shared" si="18"/>
        <v>1</v>
      </c>
    </row>
    <row r="1204" spans="2:13" x14ac:dyDescent="0.15">
      <c r="B1204" s="333" t="s">
        <v>7330</v>
      </c>
      <c r="C1204" s="333" t="s">
        <v>718</v>
      </c>
      <c r="D1204" s="333" t="s">
        <v>521</v>
      </c>
      <c r="E1204" s="29">
        <v>5</v>
      </c>
      <c r="F1204" s="29">
        <v>2</v>
      </c>
      <c r="G1204" s="29">
        <v>7480</v>
      </c>
      <c r="H1204" s="27"/>
      <c r="M1204" s="80" t="b">
        <f t="shared" si="18"/>
        <v>1</v>
      </c>
    </row>
    <row r="1205" spans="2:13" x14ac:dyDescent="0.15">
      <c r="B1205" s="333" t="s">
        <v>898</v>
      </c>
      <c r="C1205" s="333" t="s">
        <v>712</v>
      </c>
      <c r="D1205" s="333" t="s">
        <v>525</v>
      </c>
      <c r="E1205" s="29">
        <v>2</v>
      </c>
      <c r="F1205" s="29">
        <v>4</v>
      </c>
      <c r="G1205" s="29">
        <v>306</v>
      </c>
      <c r="H1205" s="27"/>
      <c r="M1205" s="80" t="b">
        <f t="shared" si="18"/>
        <v>1</v>
      </c>
    </row>
    <row r="1206" spans="2:13" x14ac:dyDescent="0.15">
      <c r="B1206" s="333" t="s">
        <v>12676</v>
      </c>
      <c r="C1206" s="333" t="s">
        <v>712</v>
      </c>
      <c r="D1206" s="333" t="s">
        <v>523</v>
      </c>
      <c r="E1206" s="29">
        <v>2</v>
      </c>
      <c r="F1206" s="29">
        <v>3</v>
      </c>
      <c r="G1206" s="29">
        <v>14457</v>
      </c>
      <c r="H1206" s="27"/>
      <c r="M1206" s="80" t="b">
        <f t="shared" si="18"/>
        <v>1</v>
      </c>
    </row>
    <row r="1207" spans="2:13" x14ac:dyDescent="0.15">
      <c r="B1207" s="333" t="s">
        <v>899</v>
      </c>
      <c r="C1207" s="333" t="s">
        <v>716</v>
      </c>
      <c r="D1207" s="333" t="s">
        <v>523</v>
      </c>
      <c r="E1207" s="29">
        <v>4</v>
      </c>
      <c r="F1207" s="29">
        <v>3</v>
      </c>
      <c r="G1207" s="29">
        <v>307</v>
      </c>
      <c r="H1207" s="27"/>
      <c r="M1207" s="80" t="b">
        <f t="shared" si="18"/>
        <v>1</v>
      </c>
    </row>
    <row r="1208" spans="2:13" x14ac:dyDescent="0.15">
      <c r="B1208" s="333" t="s">
        <v>9073</v>
      </c>
      <c r="C1208" s="333" t="s">
        <v>518</v>
      </c>
      <c r="D1208" s="333" t="s">
        <v>518</v>
      </c>
      <c r="E1208" s="29">
        <v>0</v>
      </c>
      <c r="F1208" s="29">
        <v>0</v>
      </c>
      <c r="G1208" s="29">
        <v>9697</v>
      </c>
      <c r="H1208" s="27"/>
      <c r="M1208" s="80" t="b">
        <f t="shared" si="18"/>
        <v>1</v>
      </c>
    </row>
    <row r="1209" spans="2:13" x14ac:dyDescent="0.15">
      <c r="B1209" s="333" t="s">
        <v>900</v>
      </c>
      <c r="C1209" s="333" t="s">
        <v>710</v>
      </c>
      <c r="D1209" s="333" t="s">
        <v>519</v>
      </c>
      <c r="E1209" s="29">
        <v>1</v>
      </c>
      <c r="F1209" s="29">
        <v>1</v>
      </c>
      <c r="G1209" s="29">
        <v>308</v>
      </c>
      <c r="H1209" s="27"/>
      <c r="M1209" s="80" t="b">
        <f t="shared" si="18"/>
        <v>1</v>
      </c>
    </row>
    <row r="1210" spans="2:13" x14ac:dyDescent="0.15">
      <c r="B1210" s="333" t="s">
        <v>901</v>
      </c>
      <c r="C1210" s="333" t="s">
        <v>716</v>
      </c>
      <c r="D1210" s="333" t="s">
        <v>523</v>
      </c>
      <c r="E1210" s="29">
        <v>4</v>
      </c>
      <c r="F1210" s="29">
        <v>3</v>
      </c>
      <c r="G1210" s="29">
        <v>309</v>
      </c>
      <c r="H1210" s="27"/>
      <c r="M1210" s="80" t="b">
        <f t="shared" si="18"/>
        <v>1</v>
      </c>
    </row>
    <row r="1211" spans="2:13" x14ac:dyDescent="0.15">
      <c r="B1211" s="333" t="s">
        <v>1004</v>
      </c>
      <c r="C1211" s="333" t="s">
        <v>716</v>
      </c>
      <c r="D1211" s="333" t="s">
        <v>519</v>
      </c>
      <c r="E1211" s="29">
        <v>4</v>
      </c>
      <c r="F1211" s="29">
        <v>1</v>
      </c>
      <c r="G1211" s="29">
        <v>310</v>
      </c>
      <c r="H1211" s="27"/>
      <c r="M1211" s="80" t="b">
        <f t="shared" si="18"/>
        <v>1</v>
      </c>
    </row>
    <row r="1212" spans="2:13" x14ac:dyDescent="0.15">
      <c r="B1212" s="333" t="s">
        <v>7843</v>
      </c>
      <c r="C1212" s="333" t="s">
        <v>710</v>
      </c>
      <c r="D1212" s="333" t="s">
        <v>523</v>
      </c>
      <c r="E1212" s="29">
        <v>1</v>
      </c>
      <c r="F1212" s="29">
        <v>3</v>
      </c>
      <c r="G1212" s="29">
        <v>7924</v>
      </c>
      <c r="H1212" s="27"/>
      <c r="M1212" s="80" t="b">
        <f t="shared" si="18"/>
        <v>1</v>
      </c>
    </row>
    <row r="1213" spans="2:13" x14ac:dyDescent="0.15">
      <c r="B1213" s="333" t="s">
        <v>9895</v>
      </c>
      <c r="C1213" s="333" t="s">
        <v>716</v>
      </c>
      <c r="D1213" s="333" t="s">
        <v>519</v>
      </c>
      <c r="E1213" s="29">
        <v>4</v>
      </c>
      <c r="F1213" s="29">
        <v>1</v>
      </c>
      <c r="G1213" s="29">
        <v>10096</v>
      </c>
      <c r="H1213" s="27"/>
      <c r="M1213" s="80" t="b">
        <f t="shared" si="18"/>
        <v>1</v>
      </c>
    </row>
    <row r="1214" spans="2:13" x14ac:dyDescent="0.15">
      <c r="B1214" s="333" t="s">
        <v>5468</v>
      </c>
      <c r="C1214" s="333" t="s">
        <v>710</v>
      </c>
      <c r="D1214" s="333" t="s">
        <v>525</v>
      </c>
      <c r="E1214" s="29">
        <v>1</v>
      </c>
      <c r="F1214" s="29">
        <v>4</v>
      </c>
      <c r="G1214" s="29">
        <v>5483</v>
      </c>
      <c r="H1214" s="27"/>
      <c r="M1214" s="80" t="b">
        <f t="shared" si="18"/>
        <v>1</v>
      </c>
    </row>
    <row r="1215" spans="2:13" x14ac:dyDescent="0.15">
      <c r="B1215" s="333" t="s">
        <v>14175</v>
      </c>
      <c r="C1215" s="333" t="s">
        <v>710</v>
      </c>
      <c r="D1215" s="333" t="s">
        <v>523</v>
      </c>
      <c r="E1215" s="29">
        <v>1</v>
      </c>
      <c r="F1215" s="29">
        <v>3</v>
      </c>
      <c r="G1215" s="29">
        <v>16116</v>
      </c>
      <c r="H1215" s="27"/>
      <c r="M1215" s="80" t="b">
        <f t="shared" si="18"/>
        <v>1</v>
      </c>
    </row>
    <row r="1216" spans="2:13" x14ac:dyDescent="0.15">
      <c r="B1216" s="333" t="s">
        <v>12677</v>
      </c>
      <c r="C1216" s="333" t="s">
        <v>710</v>
      </c>
      <c r="D1216" s="333" t="s">
        <v>519</v>
      </c>
      <c r="E1216" s="29">
        <v>1</v>
      </c>
      <c r="F1216" s="29">
        <v>1</v>
      </c>
      <c r="G1216" s="29">
        <v>13883</v>
      </c>
      <c r="H1216" s="27"/>
      <c r="M1216" s="80" t="b">
        <f t="shared" si="18"/>
        <v>1</v>
      </c>
    </row>
    <row r="1217" spans="2:13" x14ac:dyDescent="0.15">
      <c r="B1217" s="333" t="s">
        <v>6859</v>
      </c>
      <c r="C1217" s="333" t="s">
        <v>518</v>
      </c>
      <c r="D1217" s="333" t="s">
        <v>523</v>
      </c>
      <c r="E1217" s="29">
        <v>0</v>
      </c>
      <c r="F1217" s="29">
        <v>3</v>
      </c>
      <c r="G1217" s="29">
        <v>6990</v>
      </c>
      <c r="H1217" s="27"/>
      <c r="M1217" s="80" t="b">
        <f t="shared" si="18"/>
        <v>1</v>
      </c>
    </row>
    <row r="1218" spans="2:13" x14ac:dyDescent="0.15">
      <c r="B1218" s="333" t="s">
        <v>9074</v>
      </c>
      <c r="C1218" s="333" t="s">
        <v>518</v>
      </c>
      <c r="D1218" s="333" t="s">
        <v>523</v>
      </c>
      <c r="E1218" s="29">
        <v>0</v>
      </c>
      <c r="F1218" s="29">
        <v>3</v>
      </c>
      <c r="G1218" s="29">
        <v>9394</v>
      </c>
      <c r="H1218" s="27"/>
      <c r="M1218" s="80" t="b">
        <f t="shared" si="18"/>
        <v>1</v>
      </c>
    </row>
    <row r="1219" spans="2:13" x14ac:dyDescent="0.15">
      <c r="B1219" s="333" t="s">
        <v>6231</v>
      </c>
      <c r="C1219" s="333" t="s">
        <v>710</v>
      </c>
      <c r="D1219" s="333" t="s">
        <v>523</v>
      </c>
      <c r="E1219" s="29">
        <v>1</v>
      </c>
      <c r="F1219" s="29">
        <v>3</v>
      </c>
      <c r="G1219" s="29">
        <v>6284</v>
      </c>
      <c r="H1219" s="27"/>
      <c r="M1219" s="80" t="b">
        <f t="shared" si="18"/>
        <v>1</v>
      </c>
    </row>
    <row r="1220" spans="2:13" x14ac:dyDescent="0.15">
      <c r="B1220" s="333" t="s">
        <v>12678</v>
      </c>
      <c r="C1220" s="333" t="s">
        <v>718</v>
      </c>
      <c r="D1220" s="333" t="s">
        <v>525</v>
      </c>
      <c r="E1220" s="29">
        <v>5</v>
      </c>
      <c r="F1220" s="29">
        <v>4</v>
      </c>
      <c r="G1220" s="29">
        <v>13837</v>
      </c>
      <c r="H1220" s="27"/>
      <c r="M1220" s="80" t="b">
        <f t="shared" si="18"/>
        <v>1</v>
      </c>
    </row>
    <row r="1221" spans="2:13" x14ac:dyDescent="0.15">
      <c r="B1221" s="333" t="s">
        <v>1005</v>
      </c>
      <c r="C1221" s="333" t="s">
        <v>716</v>
      </c>
      <c r="D1221" s="333" t="s">
        <v>523</v>
      </c>
      <c r="E1221" s="29">
        <v>4</v>
      </c>
      <c r="F1221" s="29">
        <v>3</v>
      </c>
      <c r="G1221" s="29">
        <v>311</v>
      </c>
      <c r="H1221" s="27"/>
      <c r="M1221" s="80" t="b">
        <f t="shared" si="18"/>
        <v>1</v>
      </c>
    </row>
    <row r="1222" spans="2:13" x14ac:dyDescent="0.15">
      <c r="B1222" s="333" t="s">
        <v>13252</v>
      </c>
      <c r="C1222" s="333" t="s">
        <v>710</v>
      </c>
      <c r="D1222" s="333" t="s">
        <v>519</v>
      </c>
      <c r="E1222" s="29">
        <v>1</v>
      </c>
      <c r="F1222" s="29">
        <v>1</v>
      </c>
      <c r="G1222" s="29">
        <v>15018</v>
      </c>
      <c r="H1222" s="27"/>
      <c r="M1222" s="80" t="b">
        <f t="shared" si="18"/>
        <v>1</v>
      </c>
    </row>
    <row r="1223" spans="2:13" x14ac:dyDescent="0.15">
      <c r="B1223" s="333" t="s">
        <v>13253</v>
      </c>
      <c r="C1223" s="333" t="s">
        <v>710</v>
      </c>
      <c r="D1223" s="333" t="s">
        <v>519</v>
      </c>
      <c r="E1223" s="29">
        <v>1</v>
      </c>
      <c r="F1223" s="29">
        <v>1</v>
      </c>
      <c r="G1223" s="29">
        <v>15327</v>
      </c>
      <c r="H1223" s="27"/>
      <c r="M1223" s="80" t="b">
        <f t="shared" si="18"/>
        <v>1</v>
      </c>
    </row>
    <row r="1224" spans="2:13" x14ac:dyDescent="0.15">
      <c r="B1224" s="333" t="s">
        <v>4866</v>
      </c>
      <c r="C1224" s="333" t="s">
        <v>710</v>
      </c>
      <c r="D1224" s="333" t="s">
        <v>519</v>
      </c>
      <c r="E1224" s="29">
        <v>1</v>
      </c>
      <c r="F1224" s="29">
        <v>1</v>
      </c>
      <c r="G1224" s="29">
        <v>4829</v>
      </c>
      <c r="H1224" s="27"/>
      <c r="M1224" s="80" t="b">
        <f t="shared" si="18"/>
        <v>1</v>
      </c>
    </row>
    <row r="1225" spans="2:13" x14ac:dyDescent="0.15">
      <c r="B1225" s="333" t="s">
        <v>10822</v>
      </c>
      <c r="C1225" s="333" t="s">
        <v>710</v>
      </c>
      <c r="D1225" s="333" t="s">
        <v>519</v>
      </c>
      <c r="E1225" s="29">
        <v>1</v>
      </c>
      <c r="F1225" s="29">
        <v>1</v>
      </c>
      <c r="G1225" s="29">
        <v>7563</v>
      </c>
      <c r="H1225" s="27"/>
      <c r="M1225" s="80" t="b">
        <f t="shared" si="18"/>
        <v>1</v>
      </c>
    </row>
    <row r="1226" spans="2:13" x14ac:dyDescent="0.15">
      <c r="B1226" s="333" t="s">
        <v>11503</v>
      </c>
      <c r="C1226" s="333" t="s">
        <v>710</v>
      </c>
      <c r="D1226" s="333" t="s">
        <v>519</v>
      </c>
      <c r="E1226" s="29">
        <v>1</v>
      </c>
      <c r="F1226" s="29">
        <v>1</v>
      </c>
      <c r="G1226" s="29">
        <v>13100</v>
      </c>
      <c r="H1226" s="27"/>
      <c r="M1226" s="80" t="b">
        <f t="shared" si="18"/>
        <v>1</v>
      </c>
    </row>
    <row r="1227" spans="2:13" x14ac:dyDescent="0.15">
      <c r="B1227" s="333" t="s">
        <v>13254</v>
      </c>
      <c r="C1227" s="333" t="s">
        <v>710</v>
      </c>
      <c r="D1227" s="333" t="s">
        <v>519</v>
      </c>
      <c r="E1227" s="29">
        <v>1</v>
      </c>
      <c r="F1227" s="29">
        <v>1</v>
      </c>
      <c r="G1227" s="29">
        <v>15014</v>
      </c>
      <c r="H1227" s="27"/>
      <c r="M1227" s="80" t="b">
        <f t="shared" si="18"/>
        <v>1</v>
      </c>
    </row>
    <row r="1228" spans="2:13" x14ac:dyDescent="0.15">
      <c r="B1228" s="333" t="s">
        <v>10823</v>
      </c>
      <c r="C1228" s="333" t="s">
        <v>710</v>
      </c>
      <c r="D1228" s="333" t="s">
        <v>519</v>
      </c>
      <c r="E1228" s="29">
        <v>1</v>
      </c>
      <c r="F1228" s="29">
        <v>1</v>
      </c>
      <c r="G1228" s="29">
        <v>7562</v>
      </c>
      <c r="H1228" s="27"/>
      <c r="M1228" s="80" t="b">
        <f t="shared" si="18"/>
        <v>1</v>
      </c>
    </row>
    <row r="1229" spans="2:13" x14ac:dyDescent="0.15">
      <c r="B1229" s="333" t="s">
        <v>13255</v>
      </c>
      <c r="C1229" s="333" t="s">
        <v>710</v>
      </c>
      <c r="D1229" s="333" t="s">
        <v>519</v>
      </c>
      <c r="E1229" s="29">
        <v>1</v>
      </c>
      <c r="F1229" s="29">
        <v>1</v>
      </c>
      <c r="G1229" s="29">
        <v>15329</v>
      </c>
      <c r="H1229" s="27"/>
      <c r="M1229" s="80" t="b">
        <f t="shared" si="18"/>
        <v>1</v>
      </c>
    </row>
    <row r="1230" spans="2:13" x14ac:dyDescent="0.15">
      <c r="B1230" s="333" t="s">
        <v>10824</v>
      </c>
      <c r="C1230" s="333" t="s">
        <v>710</v>
      </c>
      <c r="D1230" s="333" t="s">
        <v>519</v>
      </c>
      <c r="E1230" s="29">
        <v>1</v>
      </c>
      <c r="F1230" s="29">
        <v>1</v>
      </c>
      <c r="G1230" s="29">
        <v>7561</v>
      </c>
      <c r="H1230" s="27"/>
      <c r="M1230" s="80" t="b">
        <f t="shared" ref="M1230:M1293" si="19">AND(  NOT(ISERROR(FIND(UPPER($B$7),UPPER($B1230),1))),  OR($D$7="",NOT(ISERROR(FIND(UPPER($D$7),UPPER($B1230),1)))),    OR($D$8="",(ISERROR(FIND(UPPER($D$8),UPPER($B1230),1))))           )</f>
        <v>1</v>
      </c>
    </row>
    <row r="1231" spans="2:13" x14ac:dyDescent="0.15">
      <c r="B1231" s="333" t="s">
        <v>13256</v>
      </c>
      <c r="C1231" s="333" t="s">
        <v>710</v>
      </c>
      <c r="D1231" s="333" t="s">
        <v>519</v>
      </c>
      <c r="E1231" s="29">
        <v>1</v>
      </c>
      <c r="F1231" s="29">
        <v>1</v>
      </c>
      <c r="G1231" s="29">
        <v>15326</v>
      </c>
      <c r="H1231" s="27"/>
      <c r="M1231" s="80" t="b">
        <f t="shared" si="19"/>
        <v>1</v>
      </c>
    </row>
    <row r="1232" spans="2:13" x14ac:dyDescent="0.15">
      <c r="B1232" s="333" t="s">
        <v>13257</v>
      </c>
      <c r="C1232" s="333" t="s">
        <v>710</v>
      </c>
      <c r="D1232" s="333" t="s">
        <v>519</v>
      </c>
      <c r="E1232" s="29">
        <v>1</v>
      </c>
      <c r="F1232" s="29">
        <v>1</v>
      </c>
      <c r="G1232" s="29">
        <v>15324</v>
      </c>
      <c r="H1232" s="27"/>
      <c r="M1232" s="80" t="b">
        <f t="shared" si="19"/>
        <v>1</v>
      </c>
    </row>
    <row r="1233" spans="2:13" x14ac:dyDescent="0.15">
      <c r="B1233" s="333" t="s">
        <v>14565</v>
      </c>
      <c r="C1233" s="333" t="s">
        <v>710</v>
      </c>
      <c r="D1233" s="333" t="s">
        <v>519</v>
      </c>
      <c r="E1233" s="29">
        <v>1</v>
      </c>
      <c r="F1233" s="29">
        <v>1</v>
      </c>
      <c r="G1233" s="29">
        <v>16596</v>
      </c>
      <c r="H1233" s="27"/>
      <c r="M1233" s="80" t="b">
        <f t="shared" si="19"/>
        <v>1</v>
      </c>
    </row>
    <row r="1234" spans="2:13" x14ac:dyDescent="0.15">
      <c r="B1234" s="333" t="s">
        <v>13258</v>
      </c>
      <c r="C1234" s="333" t="s">
        <v>710</v>
      </c>
      <c r="D1234" s="333" t="s">
        <v>519</v>
      </c>
      <c r="E1234" s="29">
        <v>1</v>
      </c>
      <c r="F1234" s="29">
        <v>1</v>
      </c>
      <c r="G1234" s="29">
        <v>15023</v>
      </c>
      <c r="H1234" s="27"/>
      <c r="M1234" s="80" t="b">
        <f t="shared" si="19"/>
        <v>1</v>
      </c>
    </row>
    <row r="1235" spans="2:13" x14ac:dyDescent="0.15">
      <c r="B1235" s="333" t="s">
        <v>13259</v>
      </c>
      <c r="C1235" s="333" t="s">
        <v>710</v>
      </c>
      <c r="D1235" s="333" t="s">
        <v>519</v>
      </c>
      <c r="E1235" s="29">
        <v>1</v>
      </c>
      <c r="F1235" s="29">
        <v>1</v>
      </c>
      <c r="G1235" s="29">
        <v>15015</v>
      </c>
      <c r="H1235" s="27"/>
      <c r="M1235" s="80" t="b">
        <f t="shared" si="19"/>
        <v>1</v>
      </c>
    </row>
    <row r="1236" spans="2:13" x14ac:dyDescent="0.15">
      <c r="B1236" s="333" t="s">
        <v>10075</v>
      </c>
      <c r="C1236" s="333" t="s">
        <v>712</v>
      </c>
      <c r="D1236" s="333" t="s">
        <v>519</v>
      </c>
      <c r="E1236" s="29">
        <v>2</v>
      </c>
      <c r="F1236" s="29">
        <v>1</v>
      </c>
      <c r="G1236" s="29">
        <v>10534</v>
      </c>
      <c r="H1236" s="27"/>
      <c r="M1236" s="80" t="b">
        <f t="shared" si="19"/>
        <v>1</v>
      </c>
    </row>
    <row r="1237" spans="2:13" x14ac:dyDescent="0.15">
      <c r="B1237" s="333" t="s">
        <v>13260</v>
      </c>
      <c r="C1237" s="333" t="s">
        <v>710</v>
      </c>
      <c r="D1237" s="333" t="s">
        <v>519</v>
      </c>
      <c r="E1237" s="29">
        <v>1</v>
      </c>
      <c r="F1237" s="29">
        <v>1</v>
      </c>
      <c r="G1237" s="29">
        <v>15017</v>
      </c>
      <c r="H1237" s="27"/>
      <c r="M1237" s="80" t="b">
        <f t="shared" si="19"/>
        <v>1</v>
      </c>
    </row>
    <row r="1238" spans="2:13" x14ac:dyDescent="0.15">
      <c r="B1238" s="333" t="s">
        <v>10825</v>
      </c>
      <c r="C1238" s="333" t="s">
        <v>710</v>
      </c>
      <c r="D1238" s="333" t="s">
        <v>523</v>
      </c>
      <c r="E1238" s="29">
        <v>1</v>
      </c>
      <c r="F1238" s="29">
        <v>3</v>
      </c>
      <c r="G1238" s="29">
        <v>6511</v>
      </c>
      <c r="H1238" s="27"/>
      <c r="M1238" s="80" t="b">
        <f t="shared" si="19"/>
        <v>1</v>
      </c>
    </row>
    <row r="1239" spans="2:13" x14ac:dyDescent="0.15">
      <c r="B1239" s="333" t="s">
        <v>3959</v>
      </c>
      <c r="C1239" s="333" t="s">
        <v>518</v>
      </c>
      <c r="D1239" s="333" t="s">
        <v>518</v>
      </c>
      <c r="E1239" s="29">
        <v>0</v>
      </c>
      <c r="F1239" s="29">
        <v>0</v>
      </c>
      <c r="G1239" s="29">
        <v>3511</v>
      </c>
      <c r="H1239" s="27"/>
      <c r="M1239" s="80" t="b">
        <f t="shared" si="19"/>
        <v>1</v>
      </c>
    </row>
    <row r="1240" spans="2:13" x14ac:dyDescent="0.15">
      <c r="B1240" s="333" t="s">
        <v>381</v>
      </c>
      <c r="C1240" s="333" t="s">
        <v>710</v>
      </c>
      <c r="D1240" s="333" t="s">
        <v>525</v>
      </c>
      <c r="E1240" s="29">
        <v>1</v>
      </c>
      <c r="F1240" s="29">
        <v>4</v>
      </c>
      <c r="G1240" s="29">
        <v>8361</v>
      </c>
      <c r="H1240" s="27"/>
      <c r="M1240" s="80" t="b">
        <f t="shared" si="19"/>
        <v>1</v>
      </c>
    </row>
    <row r="1241" spans="2:13" x14ac:dyDescent="0.15">
      <c r="B1241" s="333" t="s">
        <v>6352</v>
      </c>
      <c r="C1241" s="333" t="s">
        <v>710</v>
      </c>
      <c r="D1241" s="333" t="s">
        <v>521</v>
      </c>
      <c r="E1241" s="29">
        <v>1</v>
      </c>
      <c r="F1241" s="29">
        <v>2</v>
      </c>
      <c r="G1241" s="29">
        <v>6413</v>
      </c>
      <c r="H1241" s="27"/>
      <c r="M1241" s="80" t="b">
        <f t="shared" si="19"/>
        <v>1</v>
      </c>
    </row>
    <row r="1242" spans="2:13" x14ac:dyDescent="0.15">
      <c r="B1242" s="333" t="s">
        <v>6339</v>
      </c>
      <c r="C1242" s="333" t="s">
        <v>716</v>
      </c>
      <c r="D1242" s="333" t="s">
        <v>519</v>
      </c>
      <c r="E1242" s="29">
        <v>4</v>
      </c>
      <c r="F1242" s="29">
        <v>1</v>
      </c>
      <c r="G1242" s="29">
        <v>6400</v>
      </c>
      <c r="H1242" s="27"/>
      <c r="M1242" s="80" t="b">
        <f t="shared" si="19"/>
        <v>1</v>
      </c>
    </row>
    <row r="1243" spans="2:13" x14ac:dyDescent="0.15">
      <c r="B1243" s="333" t="s">
        <v>6351</v>
      </c>
      <c r="C1243" s="333" t="s">
        <v>710</v>
      </c>
      <c r="D1243" s="333" t="s">
        <v>521</v>
      </c>
      <c r="E1243" s="29">
        <v>1</v>
      </c>
      <c r="F1243" s="29">
        <v>2</v>
      </c>
      <c r="G1243" s="29">
        <v>6412</v>
      </c>
      <c r="H1243" s="27"/>
      <c r="M1243" s="80" t="b">
        <f t="shared" si="19"/>
        <v>1</v>
      </c>
    </row>
    <row r="1244" spans="2:13" x14ac:dyDescent="0.15">
      <c r="B1244" s="333" t="s">
        <v>13261</v>
      </c>
      <c r="C1244" s="333" t="s">
        <v>518</v>
      </c>
      <c r="D1244" s="333" t="s">
        <v>518</v>
      </c>
      <c r="E1244" s="29">
        <v>0</v>
      </c>
      <c r="F1244" s="29">
        <v>0</v>
      </c>
      <c r="G1244" s="29">
        <v>14703</v>
      </c>
      <c r="H1244" s="27"/>
      <c r="M1244" s="80" t="b">
        <f t="shared" si="19"/>
        <v>1</v>
      </c>
    </row>
    <row r="1245" spans="2:13" x14ac:dyDescent="0.15">
      <c r="B1245" s="333" t="s">
        <v>3960</v>
      </c>
      <c r="C1245" s="333" t="s">
        <v>712</v>
      </c>
      <c r="D1245" s="333" t="s">
        <v>525</v>
      </c>
      <c r="E1245" s="29">
        <v>2</v>
      </c>
      <c r="F1245" s="29">
        <v>4</v>
      </c>
      <c r="G1245" s="29">
        <v>3512</v>
      </c>
      <c r="H1245" s="27"/>
      <c r="M1245" s="80" t="b">
        <f t="shared" si="19"/>
        <v>1</v>
      </c>
    </row>
    <row r="1246" spans="2:13" x14ac:dyDescent="0.15">
      <c r="B1246" s="333" t="s">
        <v>7503</v>
      </c>
      <c r="C1246" s="333" t="s">
        <v>710</v>
      </c>
      <c r="D1246" s="333" t="s">
        <v>525</v>
      </c>
      <c r="E1246" s="29">
        <v>1</v>
      </c>
      <c r="F1246" s="29">
        <v>4</v>
      </c>
      <c r="G1246" s="29">
        <v>7662</v>
      </c>
      <c r="H1246" s="27"/>
      <c r="M1246" s="80" t="b">
        <f t="shared" si="19"/>
        <v>1</v>
      </c>
    </row>
    <row r="1247" spans="2:13" x14ac:dyDescent="0.15">
      <c r="B1247" s="333" t="s">
        <v>7504</v>
      </c>
      <c r="C1247" s="333" t="s">
        <v>710</v>
      </c>
      <c r="D1247" s="333" t="s">
        <v>525</v>
      </c>
      <c r="E1247" s="29">
        <v>1</v>
      </c>
      <c r="F1247" s="29">
        <v>4</v>
      </c>
      <c r="G1247" s="29">
        <v>7663</v>
      </c>
      <c r="H1247" s="27"/>
      <c r="M1247" s="80" t="b">
        <f t="shared" si="19"/>
        <v>1</v>
      </c>
    </row>
    <row r="1248" spans="2:13" x14ac:dyDescent="0.15">
      <c r="B1248" s="333" t="s">
        <v>8458</v>
      </c>
      <c r="C1248" s="333" t="s">
        <v>710</v>
      </c>
      <c r="D1248" s="333" t="s">
        <v>523</v>
      </c>
      <c r="E1248" s="29">
        <v>1</v>
      </c>
      <c r="F1248" s="29">
        <v>3</v>
      </c>
      <c r="G1248" s="29">
        <v>8787</v>
      </c>
      <c r="H1248" s="27"/>
      <c r="M1248" s="80" t="b">
        <f t="shared" si="19"/>
        <v>1</v>
      </c>
    </row>
    <row r="1249" spans="2:13" x14ac:dyDescent="0.15">
      <c r="B1249" s="333" t="s">
        <v>11504</v>
      </c>
      <c r="C1249" s="333" t="s">
        <v>710</v>
      </c>
      <c r="D1249" s="333" t="s">
        <v>521</v>
      </c>
      <c r="E1249" s="29">
        <v>1</v>
      </c>
      <c r="F1249" s="29">
        <v>2</v>
      </c>
      <c r="G1249" s="29">
        <v>13349</v>
      </c>
      <c r="H1249" s="27"/>
      <c r="M1249" s="80" t="b">
        <f t="shared" si="19"/>
        <v>1</v>
      </c>
    </row>
    <row r="1250" spans="2:13" x14ac:dyDescent="0.15">
      <c r="B1250" s="333" t="s">
        <v>14176</v>
      </c>
      <c r="C1250" s="333" t="s">
        <v>718</v>
      </c>
      <c r="D1250" s="333" t="s">
        <v>523</v>
      </c>
      <c r="E1250" s="29">
        <v>5</v>
      </c>
      <c r="F1250" s="29">
        <v>3</v>
      </c>
      <c r="G1250" s="29">
        <v>16191</v>
      </c>
      <c r="H1250" s="27"/>
      <c r="M1250" s="80" t="b">
        <f t="shared" si="19"/>
        <v>1</v>
      </c>
    </row>
    <row r="1251" spans="2:13" x14ac:dyDescent="0.15">
      <c r="B1251" s="333" t="s">
        <v>10076</v>
      </c>
      <c r="C1251" s="333" t="s">
        <v>710</v>
      </c>
      <c r="D1251" s="333" t="s">
        <v>519</v>
      </c>
      <c r="E1251" s="29">
        <v>1</v>
      </c>
      <c r="F1251" s="29">
        <v>1</v>
      </c>
      <c r="G1251" s="29">
        <v>10899</v>
      </c>
      <c r="H1251" s="27"/>
      <c r="M1251" s="80" t="b">
        <f t="shared" si="19"/>
        <v>1</v>
      </c>
    </row>
    <row r="1252" spans="2:13" x14ac:dyDescent="0.15">
      <c r="B1252" s="333" t="s">
        <v>6772</v>
      </c>
      <c r="C1252" s="333" t="s">
        <v>712</v>
      </c>
      <c r="D1252" s="333" t="s">
        <v>525</v>
      </c>
      <c r="E1252" s="29">
        <v>2</v>
      </c>
      <c r="F1252" s="29">
        <v>4</v>
      </c>
      <c r="G1252" s="29">
        <v>6896</v>
      </c>
      <c r="H1252" s="27"/>
      <c r="M1252" s="80" t="b">
        <f t="shared" si="19"/>
        <v>1</v>
      </c>
    </row>
    <row r="1253" spans="2:13" x14ac:dyDescent="0.15">
      <c r="B1253" s="333" t="s">
        <v>11505</v>
      </c>
      <c r="C1253" s="333" t="s">
        <v>710</v>
      </c>
      <c r="D1253" s="333" t="s">
        <v>523</v>
      </c>
      <c r="E1253" s="29">
        <v>1</v>
      </c>
      <c r="F1253" s="29">
        <v>3</v>
      </c>
      <c r="G1253" s="29">
        <v>12206</v>
      </c>
      <c r="H1253" s="27"/>
      <c r="M1253" s="80" t="b">
        <f t="shared" si="19"/>
        <v>1</v>
      </c>
    </row>
    <row r="1254" spans="2:13" x14ac:dyDescent="0.15">
      <c r="B1254" s="333" t="s">
        <v>11506</v>
      </c>
      <c r="C1254" s="333" t="s">
        <v>710</v>
      </c>
      <c r="D1254" s="333" t="s">
        <v>523</v>
      </c>
      <c r="E1254" s="29">
        <v>1</v>
      </c>
      <c r="F1254" s="29">
        <v>3</v>
      </c>
      <c r="G1254" s="29">
        <v>13020</v>
      </c>
      <c r="H1254" s="27"/>
      <c r="M1254" s="80" t="b">
        <f t="shared" si="19"/>
        <v>1</v>
      </c>
    </row>
    <row r="1255" spans="2:13" x14ac:dyDescent="0.15">
      <c r="B1255" s="333" t="s">
        <v>14566</v>
      </c>
      <c r="C1255" s="333" t="s">
        <v>712</v>
      </c>
      <c r="D1255" s="333" t="s">
        <v>525</v>
      </c>
      <c r="E1255" s="29">
        <v>2</v>
      </c>
      <c r="F1255" s="29">
        <v>4</v>
      </c>
      <c r="G1255" s="29">
        <v>17493</v>
      </c>
      <c r="H1255" s="27"/>
      <c r="M1255" s="80" t="b">
        <f t="shared" si="19"/>
        <v>1</v>
      </c>
    </row>
    <row r="1256" spans="2:13" x14ac:dyDescent="0.15">
      <c r="B1256" s="333" t="s">
        <v>9075</v>
      </c>
      <c r="C1256" s="333" t="s">
        <v>712</v>
      </c>
      <c r="D1256" s="333" t="s">
        <v>525</v>
      </c>
      <c r="E1256" s="29">
        <v>2</v>
      </c>
      <c r="F1256" s="29">
        <v>4</v>
      </c>
      <c r="G1256" s="29">
        <v>10053</v>
      </c>
      <c r="H1256" s="27"/>
      <c r="M1256" s="80" t="b">
        <f t="shared" si="19"/>
        <v>1</v>
      </c>
    </row>
    <row r="1257" spans="2:13" x14ac:dyDescent="0.15">
      <c r="B1257" s="333" t="s">
        <v>1007</v>
      </c>
      <c r="C1257" s="333" t="s">
        <v>712</v>
      </c>
      <c r="D1257" s="333" t="s">
        <v>525</v>
      </c>
      <c r="E1257" s="29">
        <v>2</v>
      </c>
      <c r="F1257" s="29">
        <v>4</v>
      </c>
      <c r="G1257" s="29">
        <v>313</v>
      </c>
      <c r="H1257" s="27"/>
      <c r="M1257" s="80" t="b">
        <f t="shared" si="19"/>
        <v>1</v>
      </c>
    </row>
    <row r="1258" spans="2:13" x14ac:dyDescent="0.15">
      <c r="B1258" s="333" t="s">
        <v>1006</v>
      </c>
      <c r="C1258" s="333" t="s">
        <v>712</v>
      </c>
      <c r="D1258" s="333" t="s">
        <v>525</v>
      </c>
      <c r="E1258" s="29">
        <v>2</v>
      </c>
      <c r="F1258" s="29">
        <v>4</v>
      </c>
      <c r="G1258" s="29">
        <v>312</v>
      </c>
      <c r="H1258" s="27"/>
      <c r="M1258" s="80" t="b">
        <f t="shared" si="19"/>
        <v>1</v>
      </c>
    </row>
    <row r="1259" spans="2:13" x14ac:dyDescent="0.15">
      <c r="B1259" s="333" t="s">
        <v>7514</v>
      </c>
      <c r="C1259" s="333" t="s">
        <v>710</v>
      </c>
      <c r="D1259" s="333" t="s">
        <v>444</v>
      </c>
      <c r="E1259" s="29">
        <v>1</v>
      </c>
      <c r="F1259" s="29">
        <v>6</v>
      </c>
      <c r="G1259" s="29">
        <v>7673</v>
      </c>
      <c r="H1259" s="27"/>
      <c r="M1259" s="80" t="b">
        <f t="shared" si="19"/>
        <v>1</v>
      </c>
    </row>
    <row r="1260" spans="2:13" x14ac:dyDescent="0.15">
      <c r="B1260" s="333" t="s">
        <v>9076</v>
      </c>
      <c r="C1260" s="333" t="s">
        <v>518</v>
      </c>
      <c r="D1260" s="333" t="s">
        <v>518</v>
      </c>
      <c r="E1260" s="29">
        <v>0</v>
      </c>
      <c r="F1260" s="29">
        <v>0</v>
      </c>
      <c r="G1260" s="29">
        <v>9992</v>
      </c>
      <c r="H1260" s="27"/>
      <c r="M1260" s="80" t="b">
        <f t="shared" si="19"/>
        <v>1</v>
      </c>
    </row>
    <row r="1261" spans="2:13" x14ac:dyDescent="0.15">
      <c r="B1261" s="333" t="s">
        <v>1008</v>
      </c>
      <c r="C1261" s="333" t="s">
        <v>716</v>
      </c>
      <c r="D1261" s="333" t="s">
        <v>521</v>
      </c>
      <c r="E1261" s="29">
        <v>4</v>
      </c>
      <c r="F1261" s="29">
        <v>2</v>
      </c>
      <c r="G1261" s="29">
        <v>314</v>
      </c>
      <c r="H1261" s="27"/>
      <c r="M1261" s="80" t="b">
        <f t="shared" si="19"/>
        <v>1</v>
      </c>
    </row>
    <row r="1262" spans="2:13" x14ac:dyDescent="0.15">
      <c r="B1262" s="333" t="s">
        <v>7301</v>
      </c>
      <c r="C1262" s="333" t="s">
        <v>714</v>
      </c>
      <c r="D1262" s="333" t="s">
        <v>523</v>
      </c>
      <c r="E1262" s="29">
        <v>3</v>
      </c>
      <c r="F1262" s="29">
        <v>3</v>
      </c>
      <c r="G1262" s="29">
        <v>7448</v>
      </c>
      <c r="H1262" s="27"/>
      <c r="M1262" s="80" t="b">
        <f t="shared" si="19"/>
        <v>1</v>
      </c>
    </row>
    <row r="1263" spans="2:13" x14ac:dyDescent="0.15">
      <c r="B1263" s="333" t="s">
        <v>7684</v>
      </c>
      <c r="C1263" s="333" t="s">
        <v>710</v>
      </c>
      <c r="D1263" s="333" t="s">
        <v>523</v>
      </c>
      <c r="E1263" s="29">
        <v>1</v>
      </c>
      <c r="F1263" s="29">
        <v>3</v>
      </c>
      <c r="G1263" s="29">
        <v>7854</v>
      </c>
      <c r="H1263" s="27"/>
      <c r="M1263" s="80" t="b">
        <f t="shared" si="19"/>
        <v>1</v>
      </c>
    </row>
    <row r="1264" spans="2:13" x14ac:dyDescent="0.15">
      <c r="B1264" s="333" t="s">
        <v>315</v>
      </c>
      <c r="C1264" s="333" t="s">
        <v>710</v>
      </c>
      <c r="D1264" s="333" t="s">
        <v>521</v>
      </c>
      <c r="E1264" s="29">
        <v>1</v>
      </c>
      <c r="F1264" s="29">
        <v>2</v>
      </c>
      <c r="G1264" s="29">
        <v>8396</v>
      </c>
      <c r="H1264" s="27"/>
      <c r="M1264" s="80" t="b">
        <f t="shared" si="19"/>
        <v>1</v>
      </c>
    </row>
    <row r="1265" spans="2:13" x14ac:dyDescent="0.15">
      <c r="B1265" s="333" t="s">
        <v>12679</v>
      </c>
      <c r="C1265" s="333" t="s">
        <v>710</v>
      </c>
      <c r="D1265" s="333" t="s">
        <v>521</v>
      </c>
      <c r="E1265" s="29">
        <v>1</v>
      </c>
      <c r="F1265" s="29">
        <v>2</v>
      </c>
      <c r="G1265" s="29">
        <v>14228</v>
      </c>
      <c r="H1265" s="27"/>
      <c r="M1265" s="80" t="b">
        <f t="shared" si="19"/>
        <v>1</v>
      </c>
    </row>
    <row r="1266" spans="2:13" x14ac:dyDescent="0.15">
      <c r="B1266" s="333" t="s">
        <v>13262</v>
      </c>
      <c r="C1266" s="333" t="s">
        <v>710</v>
      </c>
      <c r="D1266" s="333" t="s">
        <v>521</v>
      </c>
      <c r="E1266" s="29">
        <v>1</v>
      </c>
      <c r="F1266" s="29">
        <v>2</v>
      </c>
      <c r="G1266" s="29">
        <v>14912</v>
      </c>
      <c r="H1266" s="27"/>
      <c r="M1266" s="80" t="b">
        <f t="shared" si="19"/>
        <v>1</v>
      </c>
    </row>
    <row r="1267" spans="2:13" x14ac:dyDescent="0.15">
      <c r="B1267" s="333" t="s">
        <v>11507</v>
      </c>
      <c r="C1267" s="333" t="s">
        <v>718</v>
      </c>
      <c r="D1267" s="333" t="s">
        <v>523</v>
      </c>
      <c r="E1267" s="29">
        <v>5</v>
      </c>
      <c r="F1267" s="29">
        <v>3</v>
      </c>
      <c r="G1267" s="29">
        <v>13756</v>
      </c>
      <c r="H1267" s="27"/>
      <c r="M1267" s="80" t="b">
        <f t="shared" si="19"/>
        <v>1</v>
      </c>
    </row>
    <row r="1268" spans="2:13" x14ac:dyDescent="0.15">
      <c r="B1268" s="333" t="s">
        <v>10826</v>
      </c>
      <c r="C1268" s="333" t="s">
        <v>716</v>
      </c>
      <c r="D1268" s="333" t="s">
        <v>523</v>
      </c>
      <c r="E1268" s="29">
        <v>4</v>
      </c>
      <c r="F1268" s="29">
        <v>3</v>
      </c>
      <c r="G1268" s="29">
        <v>315</v>
      </c>
      <c r="H1268" s="27"/>
      <c r="M1268" s="80" t="b">
        <f t="shared" si="19"/>
        <v>1</v>
      </c>
    </row>
    <row r="1269" spans="2:13" x14ac:dyDescent="0.15">
      <c r="B1269" s="333" t="s">
        <v>6308</v>
      </c>
      <c r="C1269" s="333" t="s">
        <v>718</v>
      </c>
      <c r="D1269" s="333" t="s">
        <v>523</v>
      </c>
      <c r="E1269" s="29">
        <v>5</v>
      </c>
      <c r="F1269" s="29">
        <v>3</v>
      </c>
      <c r="G1269" s="29">
        <v>6370</v>
      </c>
      <c r="H1269" s="27"/>
      <c r="M1269" s="80" t="b">
        <f t="shared" si="19"/>
        <v>1</v>
      </c>
    </row>
    <row r="1270" spans="2:13" x14ac:dyDescent="0.15">
      <c r="B1270" s="333" t="s">
        <v>14567</v>
      </c>
      <c r="C1270" s="333" t="s">
        <v>714</v>
      </c>
      <c r="D1270" s="333" t="s">
        <v>523</v>
      </c>
      <c r="E1270" s="29">
        <v>3</v>
      </c>
      <c r="F1270" s="29">
        <v>3</v>
      </c>
      <c r="G1270" s="29">
        <v>16999</v>
      </c>
      <c r="H1270" s="27"/>
      <c r="M1270" s="80" t="b">
        <f t="shared" si="19"/>
        <v>1</v>
      </c>
    </row>
    <row r="1271" spans="2:13" x14ac:dyDescent="0.15">
      <c r="B1271" s="333" t="s">
        <v>4865</v>
      </c>
      <c r="C1271" s="333" t="s">
        <v>710</v>
      </c>
      <c r="D1271" s="333" t="s">
        <v>519</v>
      </c>
      <c r="E1271" s="29">
        <v>1</v>
      </c>
      <c r="F1271" s="29">
        <v>1</v>
      </c>
      <c r="G1271" s="29">
        <v>4828</v>
      </c>
      <c r="H1271" s="27"/>
      <c r="M1271" s="80" t="b">
        <f t="shared" si="19"/>
        <v>1</v>
      </c>
    </row>
    <row r="1272" spans="2:13" x14ac:dyDescent="0.15">
      <c r="B1272" s="333" t="s">
        <v>10827</v>
      </c>
      <c r="C1272" s="333" t="s">
        <v>710</v>
      </c>
      <c r="D1272" s="333" t="s">
        <v>523</v>
      </c>
      <c r="E1272" s="29">
        <v>1</v>
      </c>
      <c r="F1272" s="29">
        <v>3</v>
      </c>
      <c r="G1272" s="29">
        <v>8284</v>
      </c>
      <c r="H1272" s="27"/>
      <c r="M1272" s="80" t="b">
        <f t="shared" si="19"/>
        <v>1</v>
      </c>
    </row>
    <row r="1273" spans="2:13" x14ac:dyDescent="0.15">
      <c r="B1273" s="333" t="s">
        <v>11508</v>
      </c>
      <c r="C1273" s="333" t="s">
        <v>710</v>
      </c>
      <c r="D1273" s="333" t="s">
        <v>523</v>
      </c>
      <c r="E1273" s="29">
        <v>1</v>
      </c>
      <c r="F1273" s="29">
        <v>3</v>
      </c>
      <c r="G1273" s="29">
        <v>13158</v>
      </c>
      <c r="H1273" s="27"/>
      <c r="M1273" s="80" t="b">
        <f t="shared" si="19"/>
        <v>1</v>
      </c>
    </row>
    <row r="1274" spans="2:13" x14ac:dyDescent="0.15">
      <c r="B1274" s="333" t="s">
        <v>1009</v>
      </c>
      <c r="C1274" s="333" t="s">
        <v>710</v>
      </c>
      <c r="D1274" s="333" t="s">
        <v>523</v>
      </c>
      <c r="E1274" s="29">
        <v>1</v>
      </c>
      <c r="F1274" s="29">
        <v>3</v>
      </c>
      <c r="G1274" s="29">
        <v>316</v>
      </c>
      <c r="H1274" s="27"/>
      <c r="M1274" s="80" t="b">
        <f t="shared" si="19"/>
        <v>1</v>
      </c>
    </row>
    <row r="1275" spans="2:13" x14ac:dyDescent="0.15">
      <c r="B1275" s="333" t="s">
        <v>11215</v>
      </c>
      <c r="C1275" s="333" t="s">
        <v>710</v>
      </c>
      <c r="D1275" s="333" t="s">
        <v>523</v>
      </c>
      <c r="E1275" s="29">
        <v>1</v>
      </c>
      <c r="F1275" s="29">
        <v>3</v>
      </c>
      <c r="G1275" s="29">
        <v>11475</v>
      </c>
      <c r="H1275" s="27"/>
      <c r="M1275" s="80" t="b">
        <f t="shared" si="19"/>
        <v>1</v>
      </c>
    </row>
    <row r="1276" spans="2:13" x14ac:dyDescent="0.15">
      <c r="B1276" s="333" t="s">
        <v>3961</v>
      </c>
      <c r="C1276" s="333" t="s">
        <v>712</v>
      </c>
      <c r="D1276" s="333" t="s">
        <v>525</v>
      </c>
      <c r="E1276" s="29">
        <v>2</v>
      </c>
      <c r="F1276" s="29">
        <v>4</v>
      </c>
      <c r="G1276" s="29">
        <v>3513</v>
      </c>
      <c r="H1276" s="27"/>
      <c r="M1276" s="80" t="b">
        <f t="shared" si="19"/>
        <v>1</v>
      </c>
    </row>
    <row r="1277" spans="2:13" x14ac:dyDescent="0.15">
      <c r="B1277" s="333" t="s">
        <v>6423</v>
      </c>
      <c r="C1277" s="333" t="s">
        <v>710</v>
      </c>
      <c r="D1277" s="333" t="s">
        <v>444</v>
      </c>
      <c r="E1277" s="29">
        <v>1</v>
      </c>
      <c r="F1277" s="29">
        <v>6</v>
      </c>
      <c r="G1277" s="29">
        <v>7883</v>
      </c>
      <c r="H1277" s="27"/>
      <c r="M1277" s="80" t="b">
        <f t="shared" si="19"/>
        <v>1</v>
      </c>
    </row>
    <row r="1278" spans="2:13" x14ac:dyDescent="0.15">
      <c r="B1278" s="333" t="s">
        <v>6423</v>
      </c>
      <c r="C1278" s="333" t="s">
        <v>714</v>
      </c>
      <c r="D1278" s="333" t="s">
        <v>521</v>
      </c>
      <c r="E1278" s="29">
        <v>3</v>
      </c>
      <c r="F1278" s="29">
        <v>2</v>
      </c>
      <c r="G1278" s="29">
        <v>6375</v>
      </c>
      <c r="H1278" s="27"/>
      <c r="M1278" s="80" t="b">
        <f t="shared" si="19"/>
        <v>1</v>
      </c>
    </row>
    <row r="1279" spans="2:13" x14ac:dyDescent="0.15">
      <c r="B1279" s="333" t="s">
        <v>1010</v>
      </c>
      <c r="C1279" s="333" t="s">
        <v>710</v>
      </c>
      <c r="D1279" s="333" t="s">
        <v>519</v>
      </c>
      <c r="E1279" s="29">
        <v>1</v>
      </c>
      <c r="F1279" s="29">
        <v>1</v>
      </c>
      <c r="G1279" s="29">
        <v>317</v>
      </c>
      <c r="H1279" s="27"/>
      <c r="M1279" s="80" t="b">
        <f t="shared" si="19"/>
        <v>1</v>
      </c>
    </row>
    <row r="1280" spans="2:13" x14ac:dyDescent="0.15">
      <c r="B1280" s="333" t="s">
        <v>14568</v>
      </c>
      <c r="C1280" s="333" t="s">
        <v>710</v>
      </c>
      <c r="D1280" s="333" t="s">
        <v>525</v>
      </c>
      <c r="E1280" s="29">
        <v>1</v>
      </c>
      <c r="F1280" s="29">
        <v>4</v>
      </c>
      <c r="G1280" s="29">
        <v>17087</v>
      </c>
      <c r="H1280" s="27"/>
      <c r="M1280" s="80" t="b">
        <f t="shared" si="19"/>
        <v>1</v>
      </c>
    </row>
    <row r="1281" spans="2:13" x14ac:dyDescent="0.15">
      <c r="B1281" s="333" t="s">
        <v>14569</v>
      </c>
      <c r="C1281" s="333" t="s">
        <v>718</v>
      </c>
      <c r="D1281" s="333" t="s">
        <v>519</v>
      </c>
      <c r="E1281" s="29">
        <v>5</v>
      </c>
      <c r="F1281" s="29">
        <v>1</v>
      </c>
      <c r="G1281" s="29">
        <v>16476</v>
      </c>
      <c r="H1281" s="27"/>
      <c r="M1281" s="80" t="b">
        <f t="shared" si="19"/>
        <v>1</v>
      </c>
    </row>
    <row r="1282" spans="2:13" x14ac:dyDescent="0.15">
      <c r="B1282" s="333" t="s">
        <v>14570</v>
      </c>
      <c r="C1282" s="333" t="s">
        <v>718</v>
      </c>
      <c r="D1282" s="333" t="s">
        <v>519</v>
      </c>
      <c r="E1282" s="29">
        <v>5</v>
      </c>
      <c r="F1282" s="29">
        <v>1</v>
      </c>
      <c r="G1282" s="29">
        <v>16478</v>
      </c>
      <c r="H1282" s="27"/>
      <c r="M1282" s="80" t="b">
        <f t="shared" si="19"/>
        <v>1</v>
      </c>
    </row>
    <row r="1283" spans="2:13" x14ac:dyDescent="0.15">
      <c r="B1283" s="333" t="s">
        <v>11509</v>
      </c>
      <c r="C1283" s="333" t="s">
        <v>710</v>
      </c>
      <c r="D1283" s="333" t="s">
        <v>521</v>
      </c>
      <c r="E1283" s="29">
        <v>1</v>
      </c>
      <c r="F1283" s="29">
        <v>2</v>
      </c>
      <c r="G1283" s="29">
        <v>12207</v>
      </c>
      <c r="H1283" s="27"/>
      <c r="M1283" s="80" t="b">
        <f t="shared" si="19"/>
        <v>1</v>
      </c>
    </row>
    <row r="1284" spans="2:13" x14ac:dyDescent="0.15">
      <c r="B1284" s="333" t="s">
        <v>11510</v>
      </c>
      <c r="C1284" s="333" t="s">
        <v>710</v>
      </c>
      <c r="D1284" s="333" t="s">
        <v>519</v>
      </c>
      <c r="E1284" s="29">
        <v>1</v>
      </c>
      <c r="F1284" s="29">
        <v>1</v>
      </c>
      <c r="G1284" s="29">
        <v>12208</v>
      </c>
      <c r="H1284" s="27"/>
      <c r="M1284" s="80" t="b">
        <f t="shared" si="19"/>
        <v>1</v>
      </c>
    </row>
    <row r="1285" spans="2:13" x14ac:dyDescent="0.15">
      <c r="B1285" s="333" t="s">
        <v>11511</v>
      </c>
      <c r="C1285" s="333" t="s">
        <v>710</v>
      </c>
      <c r="D1285" s="333" t="s">
        <v>519</v>
      </c>
      <c r="E1285" s="29">
        <v>1</v>
      </c>
      <c r="F1285" s="29">
        <v>1</v>
      </c>
      <c r="G1285" s="29">
        <v>12209</v>
      </c>
      <c r="H1285" s="27"/>
      <c r="M1285" s="80" t="b">
        <f t="shared" si="19"/>
        <v>1</v>
      </c>
    </row>
    <row r="1286" spans="2:13" x14ac:dyDescent="0.15">
      <c r="B1286" s="333" t="s">
        <v>11512</v>
      </c>
      <c r="C1286" s="333" t="s">
        <v>710</v>
      </c>
      <c r="D1286" s="333" t="s">
        <v>519</v>
      </c>
      <c r="E1286" s="29">
        <v>1</v>
      </c>
      <c r="F1286" s="29">
        <v>1</v>
      </c>
      <c r="G1286" s="29">
        <v>12210</v>
      </c>
      <c r="H1286" s="27"/>
      <c r="M1286" s="80" t="b">
        <f t="shared" si="19"/>
        <v>1</v>
      </c>
    </row>
    <row r="1287" spans="2:13" x14ac:dyDescent="0.15">
      <c r="B1287" s="333" t="s">
        <v>11513</v>
      </c>
      <c r="C1287" s="333" t="s">
        <v>710</v>
      </c>
      <c r="D1287" s="333" t="s">
        <v>519</v>
      </c>
      <c r="E1287" s="29">
        <v>1</v>
      </c>
      <c r="F1287" s="29">
        <v>1</v>
      </c>
      <c r="G1287" s="29">
        <v>12211</v>
      </c>
      <c r="H1287" s="27"/>
      <c r="M1287" s="80" t="b">
        <f t="shared" si="19"/>
        <v>1</v>
      </c>
    </row>
    <row r="1288" spans="2:13" x14ac:dyDescent="0.15">
      <c r="B1288" s="333" t="s">
        <v>13263</v>
      </c>
      <c r="C1288" s="333" t="s">
        <v>712</v>
      </c>
      <c r="D1288" s="333" t="s">
        <v>525</v>
      </c>
      <c r="E1288" s="29">
        <v>2</v>
      </c>
      <c r="F1288" s="29">
        <v>4</v>
      </c>
      <c r="G1288" s="29">
        <v>15376</v>
      </c>
      <c r="H1288" s="27"/>
      <c r="M1288" s="80" t="b">
        <f t="shared" si="19"/>
        <v>1</v>
      </c>
    </row>
    <row r="1289" spans="2:13" x14ac:dyDescent="0.15">
      <c r="B1289" s="333" t="s">
        <v>11514</v>
      </c>
      <c r="C1289" s="333" t="s">
        <v>710</v>
      </c>
      <c r="D1289" s="333" t="s">
        <v>519</v>
      </c>
      <c r="E1289" s="29">
        <v>1</v>
      </c>
      <c r="F1289" s="29">
        <v>1</v>
      </c>
      <c r="G1289" s="29">
        <v>12212</v>
      </c>
      <c r="H1289" s="27"/>
      <c r="M1289" s="80" t="b">
        <f t="shared" si="19"/>
        <v>1</v>
      </c>
    </row>
    <row r="1290" spans="2:13" x14ac:dyDescent="0.15">
      <c r="B1290" s="333" t="s">
        <v>12680</v>
      </c>
      <c r="C1290" s="333" t="s">
        <v>710</v>
      </c>
      <c r="D1290" s="333" t="s">
        <v>519</v>
      </c>
      <c r="E1290" s="29">
        <v>1</v>
      </c>
      <c r="F1290" s="29">
        <v>1</v>
      </c>
      <c r="G1290" s="29">
        <v>13843</v>
      </c>
      <c r="H1290" s="27"/>
      <c r="M1290" s="80" t="b">
        <f t="shared" si="19"/>
        <v>1</v>
      </c>
    </row>
    <row r="1291" spans="2:13" x14ac:dyDescent="0.15">
      <c r="B1291" s="333" t="s">
        <v>11515</v>
      </c>
      <c r="C1291" s="333" t="s">
        <v>716</v>
      </c>
      <c r="D1291" s="333" t="s">
        <v>519</v>
      </c>
      <c r="E1291" s="29">
        <v>4</v>
      </c>
      <c r="F1291" s="29">
        <v>1</v>
      </c>
      <c r="G1291" s="29">
        <v>12213</v>
      </c>
      <c r="H1291" s="27"/>
      <c r="M1291" s="80" t="b">
        <f t="shared" si="19"/>
        <v>1</v>
      </c>
    </row>
    <row r="1292" spans="2:13" x14ac:dyDescent="0.15">
      <c r="B1292" s="333" t="s">
        <v>11516</v>
      </c>
      <c r="C1292" s="333" t="s">
        <v>710</v>
      </c>
      <c r="D1292" s="333" t="s">
        <v>525</v>
      </c>
      <c r="E1292" s="29">
        <v>1</v>
      </c>
      <c r="F1292" s="29">
        <v>4</v>
      </c>
      <c r="G1292" s="29">
        <v>12214</v>
      </c>
      <c r="H1292" s="27"/>
      <c r="M1292" s="80" t="b">
        <f t="shared" si="19"/>
        <v>1</v>
      </c>
    </row>
    <row r="1293" spans="2:13" x14ac:dyDescent="0.15">
      <c r="B1293" s="333" t="s">
        <v>11517</v>
      </c>
      <c r="C1293" s="333" t="s">
        <v>710</v>
      </c>
      <c r="D1293" s="333" t="s">
        <v>521</v>
      </c>
      <c r="E1293" s="29">
        <v>1</v>
      </c>
      <c r="F1293" s="29">
        <v>2</v>
      </c>
      <c r="G1293" s="29">
        <v>12215</v>
      </c>
      <c r="H1293" s="27"/>
      <c r="M1293" s="80" t="b">
        <f t="shared" si="19"/>
        <v>1</v>
      </c>
    </row>
    <row r="1294" spans="2:13" x14ac:dyDescent="0.15">
      <c r="B1294" s="333" t="s">
        <v>13264</v>
      </c>
      <c r="C1294" s="333" t="s">
        <v>710</v>
      </c>
      <c r="D1294" s="333" t="s">
        <v>521</v>
      </c>
      <c r="E1294" s="29">
        <v>1</v>
      </c>
      <c r="F1294" s="29">
        <v>2</v>
      </c>
      <c r="G1294" s="29">
        <v>15396</v>
      </c>
      <c r="H1294" s="27"/>
      <c r="M1294" s="80" t="b">
        <f t="shared" ref="M1294:M1357" si="20">AND(  NOT(ISERROR(FIND(UPPER($B$7),UPPER($B1294),1))),  OR($D$7="",NOT(ISERROR(FIND(UPPER($D$7),UPPER($B1294),1)))),    OR($D$8="",(ISERROR(FIND(UPPER($D$8),UPPER($B1294),1))))           )</f>
        <v>1</v>
      </c>
    </row>
    <row r="1295" spans="2:13" x14ac:dyDescent="0.15">
      <c r="B1295" s="333" t="s">
        <v>11518</v>
      </c>
      <c r="C1295" s="333" t="s">
        <v>710</v>
      </c>
      <c r="D1295" s="333" t="s">
        <v>519</v>
      </c>
      <c r="E1295" s="29">
        <v>1</v>
      </c>
      <c r="F1295" s="29">
        <v>1</v>
      </c>
      <c r="G1295" s="29">
        <v>12216</v>
      </c>
      <c r="H1295" s="27"/>
      <c r="M1295" s="80" t="b">
        <f t="shared" si="20"/>
        <v>1</v>
      </c>
    </row>
    <row r="1296" spans="2:13" x14ac:dyDescent="0.15">
      <c r="B1296" s="333" t="s">
        <v>14177</v>
      </c>
      <c r="C1296" s="333" t="s">
        <v>710</v>
      </c>
      <c r="D1296" s="333" t="s">
        <v>525</v>
      </c>
      <c r="E1296" s="29">
        <v>1</v>
      </c>
      <c r="F1296" s="29">
        <v>4</v>
      </c>
      <c r="G1296" s="29">
        <v>15867</v>
      </c>
      <c r="H1296" s="27"/>
      <c r="M1296" s="80" t="b">
        <f t="shared" si="20"/>
        <v>1</v>
      </c>
    </row>
    <row r="1297" spans="2:13" x14ac:dyDescent="0.15">
      <c r="B1297" s="333" t="s">
        <v>11519</v>
      </c>
      <c r="C1297" s="333" t="s">
        <v>710</v>
      </c>
      <c r="D1297" s="333" t="s">
        <v>525</v>
      </c>
      <c r="E1297" s="29">
        <v>1</v>
      </c>
      <c r="F1297" s="29">
        <v>4</v>
      </c>
      <c r="G1297" s="29">
        <v>12217</v>
      </c>
      <c r="H1297" s="27"/>
      <c r="M1297" s="80" t="b">
        <f t="shared" si="20"/>
        <v>1</v>
      </c>
    </row>
    <row r="1298" spans="2:13" x14ac:dyDescent="0.15">
      <c r="B1298" s="333" t="s">
        <v>14571</v>
      </c>
      <c r="C1298" s="333" t="s">
        <v>518</v>
      </c>
      <c r="D1298" s="333" t="s">
        <v>523</v>
      </c>
      <c r="E1298" s="29">
        <v>0</v>
      </c>
      <c r="F1298" s="29">
        <v>3</v>
      </c>
      <c r="G1298" s="29">
        <v>17208</v>
      </c>
      <c r="H1298" s="27"/>
      <c r="M1298" s="80" t="b">
        <f t="shared" si="20"/>
        <v>1</v>
      </c>
    </row>
    <row r="1299" spans="2:13" x14ac:dyDescent="0.15">
      <c r="B1299" s="333" t="s">
        <v>14572</v>
      </c>
      <c r="C1299" s="333" t="s">
        <v>710</v>
      </c>
      <c r="D1299" s="333" t="s">
        <v>444</v>
      </c>
      <c r="E1299" s="29">
        <v>1</v>
      </c>
      <c r="F1299" s="29">
        <v>6</v>
      </c>
      <c r="G1299" s="29">
        <v>17607</v>
      </c>
      <c r="H1299" s="27"/>
      <c r="M1299" s="80" t="b">
        <f t="shared" si="20"/>
        <v>1</v>
      </c>
    </row>
    <row r="1300" spans="2:13" x14ac:dyDescent="0.15">
      <c r="B1300" s="333" t="s">
        <v>14573</v>
      </c>
      <c r="C1300" s="333" t="s">
        <v>710</v>
      </c>
      <c r="D1300" s="333" t="s">
        <v>444</v>
      </c>
      <c r="E1300" s="29">
        <v>1</v>
      </c>
      <c r="F1300" s="29">
        <v>6</v>
      </c>
      <c r="G1300" s="29">
        <v>17614</v>
      </c>
      <c r="H1300" s="27"/>
      <c r="M1300" s="80" t="b">
        <f t="shared" si="20"/>
        <v>1</v>
      </c>
    </row>
    <row r="1301" spans="2:13" x14ac:dyDescent="0.15">
      <c r="B1301" s="333" t="s">
        <v>14574</v>
      </c>
      <c r="C1301" s="333" t="s">
        <v>710</v>
      </c>
      <c r="D1301" s="333" t="s">
        <v>444</v>
      </c>
      <c r="E1301" s="29">
        <v>1</v>
      </c>
      <c r="F1301" s="29">
        <v>6</v>
      </c>
      <c r="G1301" s="29">
        <v>17608</v>
      </c>
      <c r="H1301" s="27"/>
      <c r="M1301" s="80" t="b">
        <f t="shared" si="20"/>
        <v>1</v>
      </c>
    </row>
    <row r="1302" spans="2:13" x14ac:dyDescent="0.15">
      <c r="B1302" s="333" t="s">
        <v>97</v>
      </c>
      <c r="C1302" s="333" t="s">
        <v>710</v>
      </c>
      <c r="D1302" s="333" t="s">
        <v>519</v>
      </c>
      <c r="E1302" s="29">
        <v>1</v>
      </c>
      <c r="F1302" s="29">
        <v>1</v>
      </c>
      <c r="G1302" s="29">
        <v>8614</v>
      </c>
      <c r="H1302" s="27"/>
      <c r="M1302" s="80" t="b">
        <f t="shared" si="20"/>
        <v>1</v>
      </c>
    </row>
    <row r="1303" spans="2:13" x14ac:dyDescent="0.15">
      <c r="B1303" s="333" t="s">
        <v>4685</v>
      </c>
      <c r="C1303" s="333" t="s">
        <v>710</v>
      </c>
      <c r="D1303" s="333" t="s">
        <v>523</v>
      </c>
      <c r="E1303" s="29">
        <v>1</v>
      </c>
      <c r="F1303" s="29">
        <v>3</v>
      </c>
      <c r="G1303" s="29">
        <v>4311</v>
      </c>
      <c r="H1303" s="27"/>
      <c r="M1303" s="80" t="b">
        <f t="shared" si="20"/>
        <v>1</v>
      </c>
    </row>
    <row r="1304" spans="2:13" x14ac:dyDescent="0.15">
      <c r="B1304" s="333" t="s">
        <v>316</v>
      </c>
      <c r="C1304" s="333" t="s">
        <v>710</v>
      </c>
      <c r="D1304" s="333" t="s">
        <v>519</v>
      </c>
      <c r="E1304" s="29">
        <v>1</v>
      </c>
      <c r="F1304" s="29">
        <v>1</v>
      </c>
      <c r="G1304" s="29">
        <v>8397</v>
      </c>
      <c r="H1304" s="27"/>
      <c r="M1304" s="80" t="b">
        <f t="shared" si="20"/>
        <v>1</v>
      </c>
    </row>
    <row r="1305" spans="2:13" x14ac:dyDescent="0.15">
      <c r="B1305" s="333" t="s">
        <v>1012</v>
      </c>
      <c r="C1305" s="333" t="s">
        <v>716</v>
      </c>
      <c r="D1305" s="333" t="s">
        <v>523</v>
      </c>
      <c r="E1305" s="29">
        <v>4</v>
      </c>
      <c r="F1305" s="29">
        <v>3</v>
      </c>
      <c r="G1305" s="29">
        <v>319</v>
      </c>
      <c r="H1305" s="27"/>
      <c r="M1305" s="80" t="b">
        <f t="shared" si="20"/>
        <v>1</v>
      </c>
    </row>
    <row r="1306" spans="2:13" x14ac:dyDescent="0.15">
      <c r="B1306" s="333" t="s">
        <v>1013</v>
      </c>
      <c r="C1306" s="333" t="s">
        <v>714</v>
      </c>
      <c r="D1306" s="333" t="s">
        <v>523</v>
      </c>
      <c r="E1306" s="29">
        <v>3</v>
      </c>
      <c r="F1306" s="29">
        <v>3</v>
      </c>
      <c r="G1306" s="29">
        <v>320</v>
      </c>
      <c r="H1306" s="27"/>
      <c r="M1306" s="80" t="b">
        <f t="shared" si="20"/>
        <v>1</v>
      </c>
    </row>
    <row r="1307" spans="2:13" x14ac:dyDescent="0.15">
      <c r="B1307" s="333" t="s">
        <v>11520</v>
      </c>
      <c r="C1307" s="333" t="s">
        <v>710</v>
      </c>
      <c r="D1307" s="333" t="s">
        <v>519</v>
      </c>
      <c r="E1307" s="29">
        <v>1</v>
      </c>
      <c r="F1307" s="29">
        <v>1</v>
      </c>
      <c r="G1307" s="29">
        <v>12935</v>
      </c>
      <c r="H1307" s="27"/>
      <c r="M1307" s="80" t="b">
        <f t="shared" si="20"/>
        <v>1</v>
      </c>
    </row>
    <row r="1308" spans="2:13" x14ac:dyDescent="0.15">
      <c r="B1308" s="333" t="s">
        <v>11521</v>
      </c>
      <c r="C1308" s="333" t="s">
        <v>710</v>
      </c>
      <c r="D1308" s="333" t="s">
        <v>521</v>
      </c>
      <c r="E1308" s="29">
        <v>1</v>
      </c>
      <c r="F1308" s="29">
        <v>2</v>
      </c>
      <c r="G1308" s="29">
        <v>12936</v>
      </c>
      <c r="H1308" s="27"/>
      <c r="M1308" s="80" t="b">
        <f t="shared" si="20"/>
        <v>1</v>
      </c>
    </row>
    <row r="1309" spans="2:13" x14ac:dyDescent="0.15">
      <c r="B1309" s="333" t="s">
        <v>13265</v>
      </c>
      <c r="C1309" s="333" t="s">
        <v>710</v>
      </c>
      <c r="D1309" s="333" t="s">
        <v>523</v>
      </c>
      <c r="E1309" s="29">
        <v>1</v>
      </c>
      <c r="F1309" s="29">
        <v>3</v>
      </c>
      <c r="G1309" s="29">
        <v>14580</v>
      </c>
      <c r="H1309" s="27"/>
      <c r="M1309" s="80" t="b">
        <f t="shared" si="20"/>
        <v>1</v>
      </c>
    </row>
    <row r="1310" spans="2:13" x14ac:dyDescent="0.15">
      <c r="B1310" s="333" t="s">
        <v>13266</v>
      </c>
      <c r="C1310" s="333" t="s">
        <v>710</v>
      </c>
      <c r="D1310" s="333" t="s">
        <v>523</v>
      </c>
      <c r="E1310" s="29">
        <v>1</v>
      </c>
      <c r="F1310" s="29">
        <v>3</v>
      </c>
      <c r="G1310" s="29">
        <v>14581</v>
      </c>
      <c r="H1310" s="27"/>
      <c r="M1310" s="80" t="b">
        <f t="shared" si="20"/>
        <v>1</v>
      </c>
    </row>
    <row r="1311" spans="2:13" x14ac:dyDescent="0.15">
      <c r="B1311" s="333" t="s">
        <v>7793</v>
      </c>
      <c r="C1311" s="333" t="s">
        <v>710</v>
      </c>
      <c r="D1311" s="333" t="s">
        <v>519</v>
      </c>
      <c r="E1311" s="29">
        <v>1</v>
      </c>
      <c r="F1311" s="29">
        <v>1</v>
      </c>
      <c r="G1311" s="29">
        <v>7870</v>
      </c>
      <c r="H1311" s="27"/>
      <c r="M1311" s="80" t="b">
        <f t="shared" si="20"/>
        <v>1</v>
      </c>
    </row>
    <row r="1312" spans="2:13" x14ac:dyDescent="0.15">
      <c r="B1312" s="333" t="s">
        <v>14575</v>
      </c>
      <c r="C1312" s="333" t="s">
        <v>710</v>
      </c>
      <c r="D1312" s="333" t="s">
        <v>523</v>
      </c>
      <c r="E1312" s="29">
        <v>1</v>
      </c>
      <c r="F1312" s="29">
        <v>3</v>
      </c>
      <c r="G1312" s="29">
        <v>17356</v>
      </c>
      <c r="H1312" s="27"/>
      <c r="M1312" s="80" t="b">
        <f t="shared" si="20"/>
        <v>1</v>
      </c>
    </row>
    <row r="1313" spans="2:13" x14ac:dyDescent="0.15">
      <c r="B1313" s="333" t="s">
        <v>1014</v>
      </c>
      <c r="C1313" s="333" t="s">
        <v>716</v>
      </c>
      <c r="D1313" s="333" t="s">
        <v>523</v>
      </c>
      <c r="E1313" s="29">
        <v>4</v>
      </c>
      <c r="F1313" s="29">
        <v>3</v>
      </c>
      <c r="G1313" s="29">
        <v>321</v>
      </c>
      <c r="H1313" s="27"/>
      <c r="M1313" s="80" t="b">
        <f t="shared" si="20"/>
        <v>1</v>
      </c>
    </row>
    <row r="1314" spans="2:13" x14ac:dyDescent="0.15">
      <c r="B1314" s="333" t="s">
        <v>824</v>
      </c>
      <c r="C1314" s="333" t="s">
        <v>716</v>
      </c>
      <c r="D1314" s="333" t="s">
        <v>525</v>
      </c>
      <c r="E1314" s="29">
        <v>4</v>
      </c>
      <c r="F1314" s="29">
        <v>4</v>
      </c>
      <c r="G1314" s="29">
        <v>322</v>
      </c>
      <c r="H1314" s="27"/>
      <c r="M1314" s="80" t="b">
        <f t="shared" si="20"/>
        <v>1</v>
      </c>
    </row>
    <row r="1315" spans="2:13" x14ac:dyDescent="0.15">
      <c r="B1315" s="333" t="s">
        <v>7389</v>
      </c>
      <c r="C1315" s="333" t="s">
        <v>710</v>
      </c>
      <c r="D1315" s="333" t="s">
        <v>525</v>
      </c>
      <c r="E1315" s="29">
        <v>1</v>
      </c>
      <c r="F1315" s="29">
        <v>4</v>
      </c>
      <c r="G1315" s="29">
        <v>7536</v>
      </c>
      <c r="H1315" s="27"/>
      <c r="M1315" s="80" t="b">
        <f t="shared" si="20"/>
        <v>1</v>
      </c>
    </row>
    <row r="1316" spans="2:13" x14ac:dyDescent="0.15">
      <c r="B1316" s="333" t="s">
        <v>6945</v>
      </c>
      <c r="C1316" s="333" t="s">
        <v>710</v>
      </c>
      <c r="D1316" s="333" t="s">
        <v>523</v>
      </c>
      <c r="E1316" s="29">
        <v>1</v>
      </c>
      <c r="F1316" s="29">
        <v>3</v>
      </c>
      <c r="G1316" s="29">
        <v>7203</v>
      </c>
      <c r="H1316" s="27"/>
      <c r="M1316" s="80" t="b">
        <f t="shared" si="20"/>
        <v>1</v>
      </c>
    </row>
    <row r="1317" spans="2:13" x14ac:dyDescent="0.15">
      <c r="B1317" s="333" t="s">
        <v>7396</v>
      </c>
      <c r="C1317" s="333" t="s">
        <v>710</v>
      </c>
      <c r="D1317" s="333" t="s">
        <v>519</v>
      </c>
      <c r="E1317" s="29">
        <v>1</v>
      </c>
      <c r="F1317" s="29">
        <v>1</v>
      </c>
      <c r="G1317" s="29">
        <v>7543</v>
      </c>
      <c r="H1317" s="27"/>
      <c r="M1317" s="80" t="b">
        <f t="shared" si="20"/>
        <v>1</v>
      </c>
    </row>
    <row r="1318" spans="2:13" x14ac:dyDescent="0.15">
      <c r="B1318" s="333" t="s">
        <v>13267</v>
      </c>
      <c r="C1318" s="333" t="s">
        <v>710</v>
      </c>
      <c r="D1318" s="333" t="s">
        <v>519</v>
      </c>
      <c r="E1318" s="29">
        <v>1</v>
      </c>
      <c r="F1318" s="29">
        <v>1</v>
      </c>
      <c r="G1318" s="29">
        <v>15019</v>
      </c>
      <c r="H1318" s="27"/>
      <c r="M1318" s="80" t="b">
        <f t="shared" si="20"/>
        <v>1</v>
      </c>
    </row>
    <row r="1319" spans="2:13" x14ac:dyDescent="0.15">
      <c r="B1319" s="333" t="s">
        <v>825</v>
      </c>
      <c r="C1319" s="333" t="s">
        <v>716</v>
      </c>
      <c r="D1319" s="333" t="s">
        <v>525</v>
      </c>
      <c r="E1319" s="29">
        <v>4</v>
      </c>
      <c r="F1319" s="29">
        <v>4</v>
      </c>
      <c r="G1319" s="29">
        <v>323</v>
      </c>
      <c r="H1319" s="27"/>
      <c r="M1319" s="80" t="b">
        <f t="shared" si="20"/>
        <v>1</v>
      </c>
    </row>
    <row r="1320" spans="2:13" x14ac:dyDescent="0.15">
      <c r="B1320" s="333" t="s">
        <v>4132</v>
      </c>
      <c r="C1320" s="333" t="s">
        <v>712</v>
      </c>
      <c r="D1320" s="333" t="s">
        <v>523</v>
      </c>
      <c r="E1320" s="29">
        <v>2</v>
      </c>
      <c r="F1320" s="29">
        <v>3</v>
      </c>
      <c r="G1320" s="29">
        <v>3901</v>
      </c>
      <c r="H1320" s="27"/>
      <c r="M1320" s="80" t="b">
        <f t="shared" si="20"/>
        <v>1</v>
      </c>
    </row>
    <row r="1321" spans="2:13" x14ac:dyDescent="0.15">
      <c r="B1321" s="333" t="s">
        <v>8702</v>
      </c>
      <c r="C1321" s="333" t="s">
        <v>710</v>
      </c>
      <c r="D1321" s="333" t="s">
        <v>525</v>
      </c>
      <c r="E1321" s="29">
        <v>1</v>
      </c>
      <c r="F1321" s="29">
        <v>4</v>
      </c>
      <c r="G1321" s="29">
        <v>9052</v>
      </c>
      <c r="H1321" s="27"/>
      <c r="M1321" s="80" t="b">
        <f t="shared" si="20"/>
        <v>1</v>
      </c>
    </row>
    <row r="1322" spans="2:13" x14ac:dyDescent="0.15">
      <c r="B1322" s="333" t="s">
        <v>5385</v>
      </c>
      <c r="C1322" s="333" t="s">
        <v>712</v>
      </c>
      <c r="D1322" s="333" t="s">
        <v>519</v>
      </c>
      <c r="E1322" s="29">
        <v>2</v>
      </c>
      <c r="F1322" s="29">
        <v>1</v>
      </c>
      <c r="G1322" s="29">
        <v>5385</v>
      </c>
      <c r="H1322" s="27"/>
      <c r="M1322" s="80" t="b">
        <f t="shared" si="20"/>
        <v>1</v>
      </c>
    </row>
    <row r="1323" spans="2:13" x14ac:dyDescent="0.15">
      <c r="B1323" s="333" t="s">
        <v>826</v>
      </c>
      <c r="C1323" s="333" t="s">
        <v>710</v>
      </c>
      <c r="D1323" s="333" t="s">
        <v>523</v>
      </c>
      <c r="E1323" s="29">
        <v>1</v>
      </c>
      <c r="F1323" s="29">
        <v>3</v>
      </c>
      <c r="G1323" s="29">
        <v>324</v>
      </c>
      <c r="H1323" s="27"/>
      <c r="M1323" s="80" t="b">
        <f t="shared" si="20"/>
        <v>1</v>
      </c>
    </row>
    <row r="1324" spans="2:13" x14ac:dyDescent="0.15">
      <c r="B1324" s="333" t="s">
        <v>10828</v>
      </c>
      <c r="C1324" s="333" t="s">
        <v>714</v>
      </c>
      <c r="D1324" s="333" t="s">
        <v>521</v>
      </c>
      <c r="E1324" s="29">
        <v>3</v>
      </c>
      <c r="F1324" s="29">
        <v>2</v>
      </c>
      <c r="G1324" s="29">
        <v>8044</v>
      </c>
      <c r="H1324" s="27"/>
      <c r="M1324" s="80" t="b">
        <f t="shared" si="20"/>
        <v>1</v>
      </c>
    </row>
    <row r="1325" spans="2:13" x14ac:dyDescent="0.15">
      <c r="B1325" s="333" t="s">
        <v>827</v>
      </c>
      <c r="C1325" s="333" t="s">
        <v>710</v>
      </c>
      <c r="D1325" s="333" t="s">
        <v>521</v>
      </c>
      <c r="E1325" s="29">
        <v>1</v>
      </c>
      <c r="F1325" s="29">
        <v>2</v>
      </c>
      <c r="G1325" s="29">
        <v>325</v>
      </c>
      <c r="H1325" s="27"/>
      <c r="M1325" s="80" t="b">
        <f t="shared" si="20"/>
        <v>1</v>
      </c>
    </row>
    <row r="1326" spans="2:13" x14ac:dyDescent="0.15">
      <c r="B1326" s="333" t="s">
        <v>5516</v>
      </c>
      <c r="C1326" s="333" t="s">
        <v>710</v>
      </c>
      <c r="D1326" s="333" t="s">
        <v>444</v>
      </c>
      <c r="E1326" s="29">
        <v>1</v>
      </c>
      <c r="F1326" s="29">
        <v>6</v>
      </c>
      <c r="G1326" s="29">
        <v>5421</v>
      </c>
      <c r="H1326" s="27"/>
      <c r="M1326" s="80" t="b">
        <f t="shared" si="20"/>
        <v>1</v>
      </c>
    </row>
    <row r="1327" spans="2:13" x14ac:dyDescent="0.15">
      <c r="B1327" s="333" t="s">
        <v>828</v>
      </c>
      <c r="C1327" s="333" t="s">
        <v>710</v>
      </c>
      <c r="D1327" s="333" t="s">
        <v>521</v>
      </c>
      <c r="E1327" s="29">
        <v>1</v>
      </c>
      <c r="F1327" s="29">
        <v>2</v>
      </c>
      <c r="G1327" s="29">
        <v>326</v>
      </c>
      <c r="H1327" s="27"/>
      <c r="M1327" s="80" t="b">
        <f t="shared" si="20"/>
        <v>1</v>
      </c>
    </row>
    <row r="1328" spans="2:13" x14ac:dyDescent="0.15">
      <c r="B1328" s="333" t="s">
        <v>6786</v>
      </c>
      <c r="C1328" s="333" t="s">
        <v>712</v>
      </c>
      <c r="D1328" s="333" t="s">
        <v>525</v>
      </c>
      <c r="E1328" s="29">
        <v>2</v>
      </c>
      <c r="F1328" s="29">
        <v>4</v>
      </c>
      <c r="G1328" s="29">
        <v>6811</v>
      </c>
      <c r="H1328" s="27"/>
      <c r="M1328" s="80" t="b">
        <f t="shared" si="20"/>
        <v>1</v>
      </c>
    </row>
    <row r="1329" spans="2:13" x14ac:dyDescent="0.15">
      <c r="B1329" s="333" t="s">
        <v>11522</v>
      </c>
      <c r="C1329" s="333" t="s">
        <v>710</v>
      </c>
      <c r="D1329" s="333" t="s">
        <v>519</v>
      </c>
      <c r="E1329" s="29">
        <v>1</v>
      </c>
      <c r="F1329" s="29">
        <v>1</v>
      </c>
      <c r="G1329" s="29">
        <v>13016</v>
      </c>
      <c r="H1329" s="27"/>
      <c r="M1329" s="80" t="b">
        <f t="shared" si="20"/>
        <v>1</v>
      </c>
    </row>
    <row r="1330" spans="2:13" x14ac:dyDescent="0.15">
      <c r="B1330" s="333" t="s">
        <v>6787</v>
      </c>
      <c r="C1330" s="333" t="s">
        <v>710</v>
      </c>
      <c r="D1330" s="333" t="s">
        <v>525</v>
      </c>
      <c r="E1330" s="29">
        <v>1</v>
      </c>
      <c r="F1330" s="29">
        <v>4</v>
      </c>
      <c r="G1330" s="29">
        <v>6812</v>
      </c>
      <c r="H1330" s="27"/>
      <c r="M1330" s="80" t="b">
        <f t="shared" si="20"/>
        <v>1</v>
      </c>
    </row>
    <row r="1331" spans="2:13" x14ac:dyDescent="0.15">
      <c r="B1331" s="333" t="s">
        <v>829</v>
      </c>
      <c r="C1331" s="333" t="s">
        <v>718</v>
      </c>
      <c r="D1331" s="333" t="s">
        <v>523</v>
      </c>
      <c r="E1331" s="29">
        <v>5</v>
      </c>
      <c r="F1331" s="29">
        <v>3</v>
      </c>
      <c r="G1331" s="29">
        <v>327</v>
      </c>
      <c r="H1331" s="27"/>
      <c r="M1331" s="80" t="b">
        <f t="shared" si="20"/>
        <v>1</v>
      </c>
    </row>
    <row r="1332" spans="2:13" x14ac:dyDescent="0.15">
      <c r="B1332" s="333" t="s">
        <v>830</v>
      </c>
      <c r="C1332" s="333" t="s">
        <v>718</v>
      </c>
      <c r="D1332" s="333" t="s">
        <v>519</v>
      </c>
      <c r="E1332" s="29">
        <v>5</v>
      </c>
      <c r="F1332" s="29">
        <v>1</v>
      </c>
      <c r="G1332" s="29">
        <v>328</v>
      </c>
      <c r="H1332" s="27"/>
      <c r="M1332" s="80" t="b">
        <f t="shared" si="20"/>
        <v>1</v>
      </c>
    </row>
    <row r="1333" spans="2:13" x14ac:dyDescent="0.15">
      <c r="B1333" s="333" t="s">
        <v>7278</v>
      </c>
      <c r="C1333" s="333" t="s">
        <v>718</v>
      </c>
      <c r="D1333" s="333" t="s">
        <v>521</v>
      </c>
      <c r="E1333" s="29">
        <v>5</v>
      </c>
      <c r="F1333" s="29">
        <v>2</v>
      </c>
      <c r="G1333" s="29">
        <v>7424</v>
      </c>
      <c r="H1333" s="27"/>
      <c r="M1333" s="80" t="b">
        <f t="shared" si="20"/>
        <v>1</v>
      </c>
    </row>
    <row r="1334" spans="2:13" x14ac:dyDescent="0.15">
      <c r="B1334" s="333" t="s">
        <v>4342</v>
      </c>
      <c r="C1334" s="333" t="s">
        <v>718</v>
      </c>
      <c r="D1334" s="333" t="s">
        <v>519</v>
      </c>
      <c r="E1334" s="29">
        <v>5</v>
      </c>
      <c r="F1334" s="29">
        <v>1</v>
      </c>
      <c r="G1334" s="29">
        <v>4134</v>
      </c>
      <c r="H1334" s="27"/>
      <c r="M1334" s="80" t="b">
        <f t="shared" si="20"/>
        <v>1</v>
      </c>
    </row>
    <row r="1335" spans="2:13" x14ac:dyDescent="0.15">
      <c r="B1335" s="333" t="s">
        <v>831</v>
      </c>
      <c r="C1335" s="333" t="s">
        <v>718</v>
      </c>
      <c r="D1335" s="333" t="s">
        <v>519</v>
      </c>
      <c r="E1335" s="29">
        <v>5</v>
      </c>
      <c r="F1335" s="29">
        <v>1</v>
      </c>
      <c r="G1335" s="29">
        <v>329</v>
      </c>
      <c r="H1335" s="27"/>
      <c r="M1335" s="80" t="b">
        <f t="shared" si="20"/>
        <v>1</v>
      </c>
    </row>
    <row r="1336" spans="2:13" x14ac:dyDescent="0.15">
      <c r="B1336" s="333" t="s">
        <v>832</v>
      </c>
      <c r="C1336" s="333" t="s">
        <v>718</v>
      </c>
      <c r="D1336" s="333" t="s">
        <v>523</v>
      </c>
      <c r="E1336" s="29">
        <v>5</v>
      </c>
      <c r="F1336" s="29">
        <v>3</v>
      </c>
      <c r="G1336" s="29">
        <v>330</v>
      </c>
      <c r="H1336" s="27"/>
      <c r="M1336" s="80" t="b">
        <f t="shared" si="20"/>
        <v>1</v>
      </c>
    </row>
    <row r="1337" spans="2:13" x14ac:dyDescent="0.15">
      <c r="B1337" s="333" t="s">
        <v>11216</v>
      </c>
      <c r="C1337" s="333" t="s">
        <v>718</v>
      </c>
      <c r="D1337" s="333" t="s">
        <v>519</v>
      </c>
      <c r="E1337" s="29">
        <v>5</v>
      </c>
      <c r="F1337" s="29">
        <v>1</v>
      </c>
      <c r="G1337" s="29">
        <v>11415</v>
      </c>
      <c r="H1337" s="27"/>
      <c r="M1337" s="80" t="b">
        <f t="shared" si="20"/>
        <v>1</v>
      </c>
    </row>
    <row r="1338" spans="2:13" x14ac:dyDescent="0.15">
      <c r="B1338" s="333" t="s">
        <v>5060</v>
      </c>
      <c r="C1338" s="333" t="s">
        <v>718</v>
      </c>
      <c r="D1338" s="333" t="s">
        <v>523</v>
      </c>
      <c r="E1338" s="29">
        <v>5</v>
      </c>
      <c r="F1338" s="29">
        <v>3</v>
      </c>
      <c r="G1338" s="29">
        <v>5025</v>
      </c>
      <c r="H1338" s="27"/>
      <c r="M1338" s="80" t="b">
        <f t="shared" si="20"/>
        <v>1</v>
      </c>
    </row>
    <row r="1339" spans="2:13" x14ac:dyDescent="0.15">
      <c r="B1339" s="333" t="s">
        <v>7472</v>
      </c>
      <c r="C1339" s="333" t="s">
        <v>710</v>
      </c>
      <c r="D1339" s="333" t="s">
        <v>525</v>
      </c>
      <c r="E1339" s="29">
        <v>1</v>
      </c>
      <c r="F1339" s="29">
        <v>4</v>
      </c>
      <c r="G1339" s="29">
        <v>7627</v>
      </c>
      <c r="H1339" s="27"/>
      <c r="M1339" s="80" t="b">
        <f t="shared" si="20"/>
        <v>1</v>
      </c>
    </row>
    <row r="1340" spans="2:13" x14ac:dyDescent="0.15">
      <c r="B1340" s="333" t="s">
        <v>9077</v>
      </c>
      <c r="C1340" s="333" t="s">
        <v>518</v>
      </c>
      <c r="D1340" s="333" t="s">
        <v>518</v>
      </c>
      <c r="E1340" s="29">
        <v>0</v>
      </c>
      <c r="F1340" s="29">
        <v>0</v>
      </c>
      <c r="G1340" s="29">
        <v>10067</v>
      </c>
      <c r="H1340" s="27"/>
      <c r="M1340" s="80" t="b">
        <f t="shared" si="20"/>
        <v>1</v>
      </c>
    </row>
    <row r="1341" spans="2:13" x14ac:dyDescent="0.15">
      <c r="B1341" s="333" t="s">
        <v>5774</v>
      </c>
      <c r="C1341" s="333" t="s">
        <v>710</v>
      </c>
      <c r="D1341" s="333" t="s">
        <v>444</v>
      </c>
      <c r="E1341" s="29">
        <v>1</v>
      </c>
      <c r="F1341" s="29">
        <v>6</v>
      </c>
      <c r="G1341" s="29">
        <v>5703</v>
      </c>
      <c r="H1341" s="27"/>
      <c r="M1341" s="80" t="b">
        <f t="shared" si="20"/>
        <v>1</v>
      </c>
    </row>
    <row r="1342" spans="2:13" x14ac:dyDescent="0.15">
      <c r="B1342" s="333" t="s">
        <v>14576</v>
      </c>
      <c r="C1342" s="333" t="s">
        <v>710</v>
      </c>
      <c r="D1342" s="333" t="s">
        <v>523</v>
      </c>
      <c r="E1342" s="29">
        <v>1</v>
      </c>
      <c r="F1342" s="29">
        <v>3</v>
      </c>
      <c r="G1342" s="29">
        <v>17357</v>
      </c>
      <c r="H1342" s="27"/>
      <c r="M1342" s="80" t="b">
        <f t="shared" si="20"/>
        <v>1</v>
      </c>
    </row>
    <row r="1343" spans="2:13" x14ac:dyDescent="0.15">
      <c r="B1343" s="333" t="s">
        <v>12681</v>
      </c>
      <c r="C1343" s="333" t="s">
        <v>714</v>
      </c>
      <c r="D1343" s="333" t="s">
        <v>523</v>
      </c>
      <c r="E1343" s="29">
        <v>3</v>
      </c>
      <c r="F1343" s="29">
        <v>3</v>
      </c>
      <c r="G1343" s="29">
        <v>14006</v>
      </c>
      <c r="H1343" s="27"/>
      <c r="M1343" s="80" t="b">
        <f t="shared" si="20"/>
        <v>1</v>
      </c>
    </row>
    <row r="1344" spans="2:13" x14ac:dyDescent="0.15">
      <c r="B1344" s="333" t="s">
        <v>10077</v>
      </c>
      <c r="C1344" s="333" t="s">
        <v>712</v>
      </c>
      <c r="D1344" s="333" t="s">
        <v>519</v>
      </c>
      <c r="E1344" s="29">
        <v>2</v>
      </c>
      <c r="F1344" s="29">
        <v>1</v>
      </c>
      <c r="G1344" s="29">
        <v>10624</v>
      </c>
      <c r="H1344" s="27"/>
      <c r="M1344" s="80" t="b">
        <f t="shared" si="20"/>
        <v>1</v>
      </c>
    </row>
    <row r="1345" spans="2:13" x14ac:dyDescent="0.15">
      <c r="B1345" s="333" t="s">
        <v>5260</v>
      </c>
      <c r="C1345" s="333" t="s">
        <v>710</v>
      </c>
      <c r="D1345" s="333" t="s">
        <v>525</v>
      </c>
      <c r="E1345" s="29">
        <v>1</v>
      </c>
      <c r="F1345" s="29">
        <v>4</v>
      </c>
      <c r="G1345" s="29">
        <v>5253</v>
      </c>
      <c r="H1345" s="27"/>
      <c r="M1345" s="80" t="b">
        <f t="shared" si="20"/>
        <v>1</v>
      </c>
    </row>
    <row r="1346" spans="2:13" x14ac:dyDescent="0.15">
      <c r="B1346" s="333" t="s">
        <v>4912</v>
      </c>
      <c r="C1346" s="333" t="s">
        <v>712</v>
      </c>
      <c r="D1346" s="333" t="s">
        <v>525</v>
      </c>
      <c r="E1346" s="29">
        <v>2</v>
      </c>
      <c r="F1346" s="29">
        <v>4</v>
      </c>
      <c r="G1346" s="29">
        <v>4871</v>
      </c>
      <c r="H1346" s="27"/>
      <c r="M1346" s="80" t="b">
        <f t="shared" si="20"/>
        <v>1</v>
      </c>
    </row>
    <row r="1347" spans="2:13" x14ac:dyDescent="0.15">
      <c r="B1347" s="333" t="s">
        <v>5889</v>
      </c>
      <c r="C1347" s="333" t="s">
        <v>710</v>
      </c>
      <c r="D1347" s="333" t="s">
        <v>523</v>
      </c>
      <c r="E1347" s="29">
        <v>1</v>
      </c>
      <c r="F1347" s="29">
        <v>3</v>
      </c>
      <c r="G1347" s="29">
        <v>5911</v>
      </c>
      <c r="H1347" s="27"/>
      <c r="M1347" s="80" t="b">
        <f t="shared" si="20"/>
        <v>1</v>
      </c>
    </row>
    <row r="1348" spans="2:13" x14ac:dyDescent="0.15">
      <c r="B1348" s="333" t="s">
        <v>833</v>
      </c>
      <c r="C1348" s="333" t="s">
        <v>716</v>
      </c>
      <c r="D1348" s="333" t="s">
        <v>519</v>
      </c>
      <c r="E1348" s="29">
        <v>4</v>
      </c>
      <c r="F1348" s="29">
        <v>1</v>
      </c>
      <c r="G1348" s="29">
        <v>331</v>
      </c>
      <c r="H1348" s="27"/>
      <c r="M1348" s="80" t="b">
        <f t="shared" si="20"/>
        <v>1</v>
      </c>
    </row>
    <row r="1349" spans="2:13" x14ac:dyDescent="0.15">
      <c r="B1349" s="333" t="s">
        <v>834</v>
      </c>
      <c r="C1349" s="333" t="s">
        <v>716</v>
      </c>
      <c r="D1349" s="333" t="s">
        <v>523</v>
      </c>
      <c r="E1349" s="29">
        <v>4</v>
      </c>
      <c r="F1349" s="29">
        <v>3</v>
      </c>
      <c r="G1349" s="29">
        <v>332</v>
      </c>
      <c r="H1349" s="27"/>
      <c r="M1349" s="80" t="b">
        <f t="shared" si="20"/>
        <v>1</v>
      </c>
    </row>
    <row r="1350" spans="2:13" x14ac:dyDescent="0.15">
      <c r="B1350" s="333" t="s">
        <v>835</v>
      </c>
      <c r="C1350" s="333" t="s">
        <v>716</v>
      </c>
      <c r="D1350" s="333" t="s">
        <v>521</v>
      </c>
      <c r="E1350" s="29">
        <v>4</v>
      </c>
      <c r="F1350" s="29">
        <v>2</v>
      </c>
      <c r="G1350" s="29">
        <v>333</v>
      </c>
      <c r="H1350" s="27"/>
      <c r="M1350" s="80" t="b">
        <f t="shared" si="20"/>
        <v>1</v>
      </c>
    </row>
    <row r="1351" spans="2:13" x14ac:dyDescent="0.15">
      <c r="B1351" s="333" t="s">
        <v>12682</v>
      </c>
      <c r="C1351" s="333" t="s">
        <v>710</v>
      </c>
      <c r="D1351" s="333" t="s">
        <v>525</v>
      </c>
      <c r="E1351" s="29">
        <v>1</v>
      </c>
      <c r="F1351" s="29">
        <v>4</v>
      </c>
      <c r="G1351" s="29">
        <v>14234</v>
      </c>
      <c r="H1351" s="27"/>
      <c r="M1351" s="80" t="b">
        <f t="shared" si="20"/>
        <v>1</v>
      </c>
    </row>
    <row r="1352" spans="2:13" x14ac:dyDescent="0.15">
      <c r="B1352" s="333" t="s">
        <v>7473</v>
      </c>
      <c r="C1352" s="333" t="s">
        <v>710</v>
      </c>
      <c r="D1352" s="333" t="s">
        <v>525</v>
      </c>
      <c r="E1352" s="29">
        <v>1</v>
      </c>
      <c r="F1352" s="29">
        <v>4</v>
      </c>
      <c r="G1352" s="29">
        <v>7628</v>
      </c>
      <c r="H1352" s="27"/>
      <c r="M1352" s="80" t="b">
        <f t="shared" si="20"/>
        <v>1</v>
      </c>
    </row>
    <row r="1353" spans="2:13" x14ac:dyDescent="0.15">
      <c r="B1353" s="333" t="s">
        <v>11523</v>
      </c>
      <c r="C1353" s="333" t="s">
        <v>710</v>
      </c>
      <c r="D1353" s="333" t="s">
        <v>521</v>
      </c>
      <c r="E1353" s="29">
        <v>1</v>
      </c>
      <c r="F1353" s="29">
        <v>2</v>
      </c>
      <c r="G1353" s="29">
        <v>13231</v>
      </c>
      <c r="H1353" s="27"/>
      <c r="M1353" s="80" t="b">
        <f t="shared" si="20"/>
        <v>1</v>
      </c>
    </row>
    <row r="1354" spans="2:13" x14ac:dyDescent="0.15">
      <c r="B1354" s="333" t="s">
        <v>7744</v>
      </c>
      <c r="C1354" s="333" t="s">
        <v>710</v>
      </c>
      <c r="D1354" s="333" t="s">
        <v>525</v>
      </c>
      <c r="E1354" s="29">
        <v>1</v>
      </c>
      <c r="F1354" s="29">
        <v>4</v>
      </c>
      <c r="G1354" s="29">
        <v>7812</v>
      </c>
      <c r="H1354" s="27"/>
      <c r="M1354" s="80" t="b">
        <f t="shared" si="20"/>
        <v>1</v>
      </c>
    </row>
    <row r="1355" spans="2:13" x14ac:dyDescent="0.15">
      <c r="B1355" s="333" t="s">
        <v>14577</v>
      </c>
      <c r="C1355" s="333" t="s">
        <v>710</v>
      </c>
      <c r="D1355" s="333" t="s">
        <v>444</v>
      </c>
      <c r="E1355" s="29">
        <v>1</v>
      </c>
      <c r="F1355" s="29">
        <v>6</v>
      </c>
      <c r="G1355" s="29">
        <v>16395</v>
      </c>
      <c r="H1355" s="27"/>
      <c r="M1355" s="80" t="b">
        <f t="shared" si="20"/>
        <v>1</v>
      </c>
    </row>
    <row r="1356" spans="2:13" x14ac:dyDescent="0.15">
      <c r="B1356" s="333" t="s">
        <v>11524</v>
      </c>
      <c r="C1356" s="333" t="s">
        <v>710</v>
      </c>
      <c r="D1356" s="333" t="s">
        <v>519</v>
      </c>
      <c r="E1356" s="29">
        <v>1</v>
      </c>
      <c r="F1356" s="29">
        <v>1</v>
      </c>
      <c r="G1356" s="29">
        <v>12993</v>
      </c>
      <c r="H1356" s="27"/>
      <c r="M1356" s="80" t="b">
        <f t="shared" si="20"/>
        <v>1</v>
      </c>
    </row>
    <row r="1357" spans="2:13" x14ac:dyDescent="0.15">
      <c r="B1357" s="333" t="s">
        <v>6629</v>
      </c>
      <c r="C1357" s="333" t="s">
        <v>718</v>
      </c>
      <c r="D1357" s="333" t="s">
        <v>523</v>
      </c>
      <c r="E1357" s="29">
        <v>5</v>
      </c>
      <c r="F1357" s="29">
        <v>3</v>
      </c>
      <c r="G1357" s="29">
        <v>6740</v>
      </c>
      <c r="H1357" s="27"/>
      <c r="M1357" s="80" t="b">
        <f t="shared" si="20"/>
        <v>1</v>
      </c>
    </row>
    <row r="1358" spans="2:13" x14ac:dyDescent="0.15">
      <c r="B1358" s="333" t="s">
        <v>3923</v>
      </c>
      <c r="C1358" s="333" t="s">
        <v>710</v>
      </c>
      <c r="D1358" s="333" t="s">
        <v>519</v>
      </c>
      <c r="E1358" s="29">
        <v>1</v>
      </c>
      <c r="F1358" s="29">
        <v>1</v>
      </c>
      <c r="G1358" s="29">
        <v>3688</v>
      </c>
      <c r="H1358" s="27"/>
      <c r="M1358" s="80" t="b">
        <f t="shared" ref="M1358:M1421" si="21">AND(  NOT(ISERROR(FIND(UPPER($B$7),UPPER($B1358),1))),  OR($D$7="",NOT(ISERROR(FIND(UPPER($D$7),UPPER($B1358),1)))),    OR($D$8="",(ISERROR(FIND(UPPER($D$8),UPPER($B1358),1))))           )</f>
        <v>1</v>
      </c>
    </row>
    <row r="1359" spans="2:13" x14ac:dyDescent="0.15">
      <c r="B1359" s="333" t="s">
        <v>9078</v>
      </c>
      <c r="C1359" s="333" t="s">
        <v>714</v>
      </c>
      <c r="D1359" s="333" t="s">
        <v>519</v>
      </c>
      <c r="E1359" s="29">
        <v>3</v>
      </c>
      <c r="F1359" s="29">
        <v>1</v>
      </c>
      <c r="G1359" s="29">
        <v>10084</v>
      </c>
      <c r="H1359" s="27"/>
      <c r="M1359" s="80" t="b">
        <f t="shared" si="21"/>
        <v>1</v>
      </c>
    </row>
    <row r="1360" spans="2:13" x14ac:dyDescent="0.15">
      <c r="B1360" s="333" t="s">
        <v>10078</v>
      </c>
      <c r="C1360" s="333" t="s">
        <v>710</v>
      </c>
      <c r="D1360" s="333" t="s">
        <v>519</v>
      </c>
      <c r="E1360" s="29">
        <v>1</v>
      </c>
      <c r="F1360" s="29">
        <v>1</v>
      </c>
      <c r="G1360" s="29">
        <v>10892</v>
      </c>
      <c r="H1360" s="27"/>
      <c r="M1360" s="80" t="b">
        <f t="shared" si="21"/>
        <v>1</v>
      </c>
    </row>
    <row r="1361" spans="2:13" x14ac:dyDescent="0.15">
      <c r="B1361" s="333" t="s">
        <v>10079</v>
      </c>
      <c r="C1361" s="333" t="s">
        <v>710</v>
      </c>
      <c r="D1361" s="333" t="s">
        <v>519</v>
      </c>
      <c r="E1361" s="29">
        <v>1</v>
      </c>
      <c r="F1361" s="29">
        <v>1</v>
      </c>
      <c r="G1361" s="29">
        <v>10891</v>
      </c>
      <c r="H1361" s="27"/>
      <c r="M1361" s="80" t="b">
        <f t="shared" si="21"/>
        <v>1</v>
      </c>
    </row>
    <row r="1362" spans="2:13" x14ac:dyDescent="0.15">
      <c r="B1362" s="333" t="s">
        <v>3924</v>
      </c>
      <c r="C1362" s="333" t="s">
        <v>710</v>
      </c>
      <c r="D1362" s="333" t="s">
        <v>519</v>
      </c>
      <c r="E1362" s="29">
        <v>1</v>
      </c>
      <c r="F1362" s="29">
        <v>1</v>
      </c>
      <c r="G1362" s="29">
        <v>3689</v>
      </c>
      <c r="H1362" s="27"/>
      <c r="M1362" s="80" t="b">
        <f t="shared" si="21"/>
        <v>1</v>
      </c>
    </row>
    <row r="1363" spans="2:13" x14ac:dyDescent="0.15">
      <c r="B1363" s="333" t="s">
        <v>836</v>
      </c>
      <c r="C1363" s="333" t="s">
        <v>712</v>
      </c>
      <c r="D1363" s="333" t="s">
        <v>525</v>
      </c>
      <c r="E1363" s="29">
        <v>2</v>
      </c>
      <c r="F1363" s="29">
        <v>4</v>
      </c>
      <c r="G1363" s="29">
        <v>334</v>
      </c>
      <c r="H1363" s="27"/>
      <c r="M1363" s="80" t="b">
        <f t="shared" si="21"/>
        <v>1</v>
      </c>
    </row>
    <row r="1364" spans="2:13" x14ac:dyDescent="0.15">
      <c r="B1364" s="333" t="s">
        <v>7729</v>
      </c>
      <c r="C1364" s="333" t="s">
        <v>710</v>
      </c>
      <c r="D1364" s="333" t="s">
        <v>519</v>
      </c>
      <c r="E1364" s="29">
        <v>1</v>
      </c>
      <c r="F1364" s="29">
        <v>1</v>
      </c>
      <c r="G1364" s="29">
        <v>7905</v>
      </c>
      <c r="H1364" s="27"/>
      <c r="M1364" s="80" t="b">
        <f t="shared" si="21"/>
        <v>1</v>
      </c>
    </row>
    <row r="1365" spans="2:13" x14ac:dyDescent="0.15">
      <c r="B1365" s="333" t="s">
        <v>11525</v>
      </c>
      <c r="C1365" s="333" t="s">
        <v>710</v>
      </c>
      <c r="D1365" s="333" t="s">
        <v>519</v>
      </c>
      <c r="E1365" s="29">
        <v>1</v>
      </c>
      <c r="F1365" s="29">
        <v>1</v>
      </c>
      <c r="G1365" s="29">
        <v>12218</v>
      </c>
      <c r="H1365" s="27"/>
      <c r="M1365" s="80" t="b">
        <f t="shared" si="21"/>
        <v>1</v>
      </c>
    </row>
    <row r="1366" spans="2:13" x14ac:dyDescent="0.15">
      <c r="B1366" s="333" t="s">
        <v>5906</v>
      </c>
      <c r="C1366" s="333" t="s">
        <v>710</v>
      </c>
      <c r="D1366" s="333" t="s">
        <v>523</v>
      </c>
      <c r="E1366" s="29">
        <v>1</v>
      </c>
      <c r="F1366" s="29">
        <v>3</v>
      </c>
      <c r="G1366" s="29">
        <v>6055</v>
      </c>
      <c r="H1366" s="27"/>
      <c r="M1366" s="80" t="b">
        <f t="shared" si="21"/>
        <v>1</v>
      </c>
    </row>
    <row r="1367" spans="2:13" x14ac:dyDescent="0.15">
      <c r="B1367" s="333" t="s">
        <v>14578</v>
      </c>
      <c r="C1367" s="333" t="s">
        <v>518</v>
      </c>
      <c r="D1367" s="333" t="s">
        <v>444</v>
      </c>
      <c r="E1367" s="29">
        <v>0</v>
      </c>
      <c r="F1367" s="29">
        <v>6</v>
      </c>
      <c r="G1367" s="29">
        <v>16466</v>
      </c>
      <c r="H1367" s="27"/>
      <c r="M1367" s="80" t="b">
        <f t="shared" si="21"/>
        <v>1</v>
      </c>
    </row>
    <row r="1368" spans="2:13" x14ac:dyDescent="0.15">
      <c r="B1368" s="333" t="s">
        <v>4198</v>
      </c>
      <c r="C1368" s="333" t="s">
        <v>710</v>
      </c>
      <c r="D1368" s="333" t="s">
        <v>518</v>
      </c>
      <c r="E1368" s="29">
        <v>1</v>
      </c>
      <c r="F1368" s="29">
        <v>0</v>
      </c>
      <c r="G1368" s="29">
        <v>3981</v>
      </c>
      <c r="H1368" s="27"/>
      <c r="M1368" s="80" t="b">
        <f t="shared" si="21"/>
        <v>1</v>
      </c>
    </row>
    <row r="1369" spans="2:13" x14ac:dyDescent="0.15">
      <c r="B1369" s="333" t="s">
        <v>5018</v>
      </c>
      <c r="C1369" s="333" t="s">
        <v>710</v>
      </c>
      <c r="D1369" s="333" t="s">
        <v>519</v>
      </c>
      <c r="E1369" s="29">
        <v>1</v>
      </c>
      <c r="F1369" s="29">
        <v>1</v>
      </c>
      <c r="G1369" s="29">
        <v>4985</v>
      </c>
      <c r="H1369" s="27"/>
      <c r="M1369" s="80" t="b">
        <f t="shared" si="21"/>
        <v>1</v>
      </c>
    </row>
    <row r="1370" spans="2:13" x14ac:dyDescent="0.15">
      <c r="B1370" s="333" t="s">
        <v>6890</v>
      </c>
      <c r="C1370" s="333" t="s">
        <v>710</v>
      </c>
      <c r="D1370" s="333" t="s">
        <v>519</v>
      </c>
      <c r="E1370" s="29">
        <v>1</v>
      </c>
      <c r="F1370" s="29">
        <v>1</v>
      </c>
      <c r="G1370" s="29">
        <v>7022</v>
      </c>
      <c r="H1370" s="27"/>
      <c r="M1370" s="80" t="b">
        <f t="shared" si="21"/>
        <v>1</v>
      </c>
    </row>
    <row r="1371" spans="2:13" x14ac:dyDescent="0.15">
      <c r="B1371" s="333" t="s">
        <v>4199</v>
      </c>
      <c r="C1371" s="333" t="s">
        <v>712</v>
      </c>
      <c r="D1371" s="333" t="s">
        <v>518</v>
      </c>
      <c r="E1371" s="29">
        <v>2</v>
      </c>
      <c r="F1371" s="29">
        <v>0</v>
      </c>
      <c r="G1371" s="29">
        <v>3982</v>
      </c>
      <c r="H1371" s="27"/>
      <c r="M1371" s="80" t="b">
        <f t="shared" si="21"/>
        <v>1</v>
      </c>
    </row>
    <row r="1372" spans="2:13" x14ac:dyDescent="0.15">
      <c r="B1372" s="333" t="s">
        <v>50</v>
      </c>
      <c r="C1372" s="333" t="s">
        <v>710</v>
      </c>
      <c r="D1372" s="333" t="s">
        <v>444</v>
      </c>
      <c r="E1372" s="29">
        <v>1</v>
      </c>
      <c r="F1372" s="29">
        <v>6</v>
      </c>
      <c r="G1372" s="29">
        <v>8683</v>
      </c>
      <c r="H1372" s="27"/>
      <c r="M1372" s="80" t="b">
        <f t="shared" si="21"/>
        <v>1</v>
      </c>
    </row>
    <row r="1373" spans="2:13" x14ac:dyDescent="0.15">
      <c r="B1373" s="333" t="s">
        <v>10080</v>
      </c>
      <c r="C1373" s="333" t="s">
        <v>710</v>
      </c>
      <c r="D1373" s="333" t="s">
        <v>521</v>
      </c>
      <c r="E1373" s="29">
        <v>1</v>
      </c>
      <c r="F1373" s="29">
        <v>2</v>
      </c>
      <c r="G1373" s="29">
        <v>10318</v>
      </c>
      <c r="H1373" s="27"/>
      <c r="M1373" s="80" t="b">
        <f t="shared" si="21"/>
        <v>1</v>
      </c>
    </row>
    <row r="1374" spans="2:13" x14ac:dyDescent="0.15">
      <c r="B1374" s="333" t="s">
        <v>10081</v>
      </c>
      <c r="C1374" s="333" t="s">
        <v>710</v>
      </c>
      <c r="D1374" s="333" t="s">
        <v>521</v>
      </c>
      <c r="E1374" s="29">
        <v>1</v>
      </c>
      <c r="F1374" s="29">
        <v>2</v>
      </c>
      <c r="G1374" s="29">
        <v>10317</v>
      </c>
      <c r="H1374" s="27"/>
      <c r="M1374" s="80" t="b">
        <f t="shared" si="21"/>
        <v>1</v>
      </c>
    </row>
    <row r="1375" spans="2:13" x14ac:dyDescent="0.15">
      <c r="B1375" s="333" t="s">
        <v>10082</v>
      </c>
      <c r="C1375" s="333" t="s">
        <v>710</v>
      </c>
      <c r="D1375" s="333" t="s">
        <v>521</v>
      </c>
      <c r="E1375" s="29">
        <v>1</v>
      </c>
      <c r="F1375" s="29">
        <v>2</v>
      </c>
      <c r="G1375" s="29">
        <v>10351</v>
      </c>
      <c r="H1375" s="27"/>
      <c r="M1375" s="80" t="b">
        <f t="shared" si="21"/>
        <v>1</v>
      </c>
    </row>
    <row r="1376" spans="2:13" x14ac:dyDescent="0.15">
      <c r="B1376" s="333" t="s">
        <v>7302</v>
      </c>
      <c r="C1376" s="333" t="s">
        <v>714</v>
      </c>
      <c r="D1376" s="333" t="s">
        <v>523</v>
      </c>
      <c r="E1376" s="29">
        <v>3</v>
      </c>
      <c r="F1376" s="29">
        <v>3</v>
      </c>
      <c r="G1376" s="29">
        <v>7449</v>
      </c>
      <c r="H1376" s="27"/>
      <c r="M1376" s="80" t="b">
        <f t="shared" si="21"/>
        <v>1</v>
      </c>
    </row>
    <row r="1377" spans="2:13" x14ac:dyDescent="0.15">
      <c r="B1377" s="333" t="s">
        <v>837</v>
      </c>
      <c r="C1377" s="333" t="s">
        <v>710</v>
      </c>
      <c r="D1377" s="333" t="s">
        <v>519</v>
      </c>
      <c r="E1377" s="29">
        <v>1</v>
      </c>
      <c r="F1377" s="29">
        <v>1</v>
      </c>
      <c r="G1377" s="29">
        <v>335</v>
      </c>
      <c r="H1377" s="27"/>
      <c r="M1377" s="80" t="b">
        <f t="shared" si="21"/>
        <v>1</v>
      </c>
    </row>
    <row r="1378" spans="2:13" x14ac:dyDescent="0.15">
      <c r="B1378" s="333" t="s">
        <v>6112</v>
      </c>
      <c r="C1378" s="333" t="s">
        <v>710</v>
      </c>
      <c r="D1378" s="333" t="s">
        <v>525</v>
      </c>
      <c r="E1378" s="29">
        <v>1</v>
      </c>
      <c r="F1378" s="29">
        <v>4</v>
      </c>
      <c r="G1378" s="29">
        <v>6167</v>
      </c>
      <c r="H1378" s="27"/>
      <c r="M1378" s="80" t="b">
        <f t="shared" si="21"/>
        <v>1</v>
      </c>
    </row>
    <row r="1379" spans="2:13" x14ac:dyDescent="0.15">
      <c r="B1379" s="333" t="s">
        <v>838</v>
      </c>
      <c r="C1379" s="333" t="s">
        <v>712</v>
      </c>
      <c r="D1379" s="333" t="s">
        <v>525</v>
      </c>
      <c r="E1379" s="29">
        <v>2</v>
      </c>
      <c r="F1379" s="29">
        <v>4</v>
      </c>
      <c r="G1379" s="29">
        <v>336</v>
      </c>
      <c r="H1379" s="27"/>
      <c r="M1379" s="80" t="b">
        <f t="shared" si="21"/>
        <v>1</v>
      </c>
    </row>
    <row r="1380" spans="2:13" x14ac:dyDescent="0.15">
      <c r="B1380" s="333" t="s">
        <v>9079</v>
      </c>
      <c r="C1380" s="333" t="s">
        <v>712</v>
      </c>
      <c r="D1380" s="333" t="s">
        <v>525</v>
      </c>
      <c r="E1380" s="29">
        <v>2</v>
      </c>
      <c r="F1380" s="29">
        <v>4</v>
      </c>
      <c r="G1380" s="29">
        <v>9262</v>
      </c>
      <c r="H1380" s="27"/>
      <c r="M1380" s="80" t="b">
        <f t="shared" si="21"/>
        <v>1</v>
      </c>
    </row>
    <row r="1381" spans="2:13" x14ac:dyDescent="0.15">
      <c r="B1381" s="333" t="s">
        <v>11526</v>
      </c>
      <c r="C1381" s="333" t="s">
        <v>710</v>
      </c>
      <c r="D1381" s="333" t="s">
        <v>523</v>
      </c>
      <c r="E1381" s="29">
        <v>1</v>
      </c>
      <c r="F1381" s="29">
        <v>3</v>
      </c>
      <c r="G1381" s="29">
        <v>13152</v>
      </c>
      <c r="H1381" s="27"/>
      <c r="M1381" s="80" t="b">
        <f t="shared" si="21"/>
        <v>1</v>
      </c>
    </row>
    <row r="1382" spans="2:13" x14ac:dyDescent="0.15">
      <c r="B1382" s="333" t="s">
        <v>6821</v>
      </c>
      <c r="C1382" s="333" t="s">
        <v>518</v>
      </c>
      <c r="D1382" s="333" t="s">
        <v>523</v>
      </c>
      <c r="E1382" s="29">
        <v>0</v>
      </c>
      <c r="F1382" s="29">
        <v>3</v>
      </c>
      <c r="G1382" s="29">
        <v>6948</v>
      </c>
      <c r="H1382" s="27"/>
      <c r="M1382" s="80" t="b">
        <f t="shared" si="21"/>
        <v>1</v>
      </c>
    </row>
    <row r="1383" spans="2:13" x14ac:dyDescent="0.15">
      <c r="B1383" s="333" t="s">
        <v>13268</v>
      </c>
      <c r="C1383" s="333" t="s">
        <v>710</v>
      </c>
      <c r="D1383" s="333" t="s">
        <v>523</v>
      </c>
      <c r="E1383" s="29">
        <v>1</v>
      </c>
      <c r="F1383" s="29">
        <v>3</v>
      </c>
      <c r="G1383" s="29">
        <v>14818</v>
      </c>
      <c r="H1383" s="27"/>
      <c r="M1383" s="80" t="b">
        <f t="shared" si="21"/>
        <v>1</v>
      </c>
    </row>
    <row r="1384" spans="2:13" x14ac:dyDescent="0.15">
      <c r="B1384" s="333" t="s">
        <v>14579</v>
      </c>
      <c r="C1384" s="333" t="s">
        <v>712</v>
      </c>
      <c r="D1384" s="333" t="s">
        <v>525</v>
      </c>
      <c r="E1384" s="29">
        <v>2</v>
      </c>
      <c r="F1384" s="29">
        <v>4</v>
      </c>
      <c r="G1384" s="29">
        <v>16641</v>
      </c>
      <c r="H1384" s="27"/>
      <c r="M1384" s="80" t="b">
        <f t="shared" si="21"/>
        <v>1</v>
      </c>
    </row>
    <row r="1385" spans="2:13" x14ac:dyDescent="0.15">
      <c r="B1385" s="333" t="s">
        <v>7997</v>
      </c>
      <c r="C1385" s="333" t="s">
        <v>718</v>
      </c>
      <c r="D1385" s="333" t="s">
        <v>523</v>
      </c>
      <c r="E1385" s="29">
        <v>5</v>
      </c>
      <c r="F1385" s="29">
        <v>3</v>
      </c>
      <c r="G1385" s="29">
        <v>8207</v>
      </c>
      <c r="H1385" s="27"/>
      <c r="M1385" s="80" t="b">
        <f t="shared" si="21"/>
        <v>1</v>
      </c>
    </row>
    <row r="1386" spans="2:13" x14ac:dyDescent="0.15">
      <c r="B1386" s="333" t="s">
        <v>5568</v>
      </c>
      <c r="C1386" s="333" t="s">
        <v>716</v>
      </c>
      <c r="D1386" s="333" t="s">
        <v>519</v>
      </c>
      <c r="E1386" s="29">
        <v>4</v>
      </c>
      <c r="F1386" s="29">
        <v>1</v>
      </c>
      <c r="G1386" s="29">
        <v>5585</v>
      </c>
      <c r="H1386" s="27"/>
      <c r="M1386" s="80" t="b">
        <f t="shared" si="21"/>
        <v>1</v>
      </c>
    </row>
    <row r="1387" spans="2:13" x14ac:dyDescent="0.15">
      <c r="B1387" s="333" t="s">
        <v>9080</v>
      </c>
      <c r="C1387" s="333" t="s">
        <v>710</v>
      </c>
      <c r="D1387" s="333" t="s">
        <v>521</v>
      </c>
      <c r="E1387" s="29">
        <v>1</v>
      </c>
      <c r="F1387" s="29">
        <v>2</v>
      </c>
      <c r="G1387" s="29">
        <v>9579</v>
      </c>
      <c r="H1387" s="27"/>
      <c r="M1387" s="80" t="b">
        <f t="shared" si="21"/>
        <v>1</v>
      </c>
    </row>
    <row r="1388" spans="2:13" x14ac:dyDescent="0.15">
      <c r="B1388" s="333" t="s">
        <v>13269</v>
      </c>
      <c r="C1388" s="333" t="s">
        <v>712</v>
      </c>
      <c r="D1388" s="333" t="s">
        <v>521</v>
      </c>
      <c r="E1388" s="29">
        <v>2</v>
      </c>
      <c r="F1388" s="29">
        <v>2</v>
      </c>
      <c r="G1388" s="29">
        <v>14879</v>
      </c>
      <c r="H1388" s="27"/>
      <c r="M1388" s="80" t="b">
        <f t="shared" si="21"/>
        <v>1</v>
      </c>
    </row>
    <row r="1389" spans="2:13" x14ac:dyDescent="0.15">
      <c r="B1389" s="333" t="s">
        <v>11527</v>
      </c>
      <c r="C1389" s="333" t="s">
        <v>710</v>
      </c>
      <c r="D1389" s="333" t="s">
        <v>521</v>
      </c>
      <c r="E1389" s="29">
        <v>1</v>
      </c>
      <c r="F1389" s="29">
        <v>2</v>
      </c>
      <c r="G1389" s="29">
        <v>12219</v>
      </c>
      <c r="H1389" s="27"/>
      <c r="M1389" s="80" t="b">
        <f t="shared" si="21"/>
        <v>1</v>
      </c>
    </row>
    <row r="1390" spans="2:13" x14ac:dyDescent="0.15">
      <c r="B1390" s="333" t="s">
        <v>839</v>
      </c>
      <c r="C1390" s="333" t="s">
        <v>716</v>
      </c>
      <c r="D1390" s="333" t="s">
        <v>519</v>
      </c>
      <c r="E1390" s="29">
        <v>4</v>
      </c>
      <c r="F1390" s="29">
        <v>1</v>
      </c>
      <c r="G1390" s="29">
        <v>337</v>
      </c>
      <c r="H1390" s="27"/>
      <c r="M1390" s="80" t="b">
        <f t="shared" si="21"/>
        <v>1</v>
      </c>
    </row>
    <row r="1391" spans="2:13" x14ac:dyDescent="0.15">
      <c r="B1391" s="333" t="s">
        <v>7663</v>
      </c>
      <c r="C1391" s="333" t="s">
        <v>710</v>
      </c>
      <c r="D1391" s="333" t="s">
        <v>521</v>
      </c>
      <c r="E1391" s="29">
        <v>1</v>
      </c>
      <c r="F1391" s="29">
        <v>2</v>
      </c>
      <c r="G1391" s="29">
        <v>7827</v>
      </c>
      <c r="H1391" s="27"/>
      <c r="M1391" s="80" t="b">
        <f t="shared" si="21"/>
        <v>1</v>
      </c>
    </row>
    <row r="1392" spans="2:13" x14ac:dyDescent="0.15">
      <c r="B1392" s="333" t="s">
        <v>13270</v>
      </c>
      <c r="C1392" s="333" t="s">
        <v>710</v>
      </c>
      <c r="D1392" s="333" t="s">
        <v>523</v>
      </c>
      <c r="E1392" s="29">
        <v>1</v>
      </c>
      <c r="F1392" s="29">
        <v>3</v>
      </c>
      <c r="G1392" s="29">
        <v>15560</v>
      </c>
      <c r="H1392" s="27"/>
      <c r="M1392" s="80" t="b">
        <f t="shared" si="21"/>
        <v>1</v>
      </c>
    </row>
    <row r="1393" spans="2:13" x14ac:dyDescent="0.15">
      <c r="B1393" s="333" t="s">
        <v>5873</v>
      </c>
      <c r="C1393" s="333" t="s">
        <v>714</v>
      </c>
      <c r="D1393" s="333" t="s">
        <v>521</v>
      </c>
      <c r="E1393" s="29">
        <v>3</v>
      </c>
      <c r="F1393" s="29">
        <v>2</v>
      </c>
      <c r="G1393" s="29">
        <v>5797</v>
      </c>
      <c r="H1393" s="27"/>
      <c r="M1393" s="80" t="b">
        <f t="shared" si="21"/>
        <v>1</v>
      </c>
    </row>
    <row r="1394" spans="2:13" x14ac:dyDescent="0.15">
      <c r="B1394" s="333" t="s">
        <v>3962</v>
      </c>
      <c r="C1394" s="333" t="s">
        <v>518</v>
      </c>
      <c r="D1394" s="333" t="s">
        <v>518</v>
      </c>
      <c r="E1394" s="29">
        <v>0</v>
      </c>
      <c r="F1394" s="29">
        <v>0</v>
      </c>
      <c r="G1394" s="29">
        <v>3514</v>
      </c>
      <c r="H1394" s="27"/>
      <c r="M1394" s="80" t="b">
        <f t="shared" si="21"/>
        <v>1</v>
      </c>
    </row>
    <row r="1395" spans="2:13" x14ac:dyDescent="0.15">
      <c r="B1395" s="333" t="s">
        <v>7664</v>
      </c>
      <c r="C1395" s="333" t="s">
        <v>710</v>
      </c>
      <c r="D1395" s="333" t="s">
        <v>521</v>
      </c>
      <c r="E1395" s="29">
        <v>1</v>
      </c>
      <c r="F1395" s="29">
        <v>2</v>
      </c>
      <c r="G1395" s="29">
        <v>7828</v>
      </c>
      <c r="H1395" s="27"/>
      <c r="M1395" s="80" t="b">
        <f t="shared" si="21"/>
        <v>1</v>
      </c>
    </row>
    <row r="1396" spans="2:13" x14ac:dyDescent="0.15">
      <c r="B1396" s="333" t="s">
        <v>13271</v>
      </c>
      <c r="C1396" s="333" t="s">
        <v>710</v>
      </c>
      <c r="D1396" s="333" t="s">
        <v>523</v>
      </c>
      <c r="E1396" s="29">
        <v>1</v>
      </c>
      <c r="F1396" s="29">
        <v>3</v>
      </c>
      <c r="G1396" s="29">
        <v>15558</v>
      </c>
      <c r="H1396" s="27"/>
      <c r="M1396" s="80" t="b">
        <f t="shared" si="21"/>
        <v>1</v>
      </c>
    </row>
    <row r="1397" spans="2:13" x14ac:dyDescent="0.15">
      <c r="B1397" s="333" t="s">
        <v>13272</v>
      </c>
      <c r="C1397" s="333" t="s">
        <v>712</v>
      </c>
      <c r="D1397" s="333" t="s">
        <v>525</v>
      </c>
      <c r="E1397" s="29">
        <v>2</v>
      </c>
      <c r="F1397" s="29">
        <v>4</v>
      </c>
      <c r="G1397" s="29">
        <v>14812</v>
      </c>
      <c r="H1397" s="27"/>
      <c r="M1397" s="80" t="b">
        <f t="shared" si="21"/>
        <v>1</v>
      </c>
    </row>
    <row r="1398" spans="2:13" x14ac:dyDescent="0.15">
      <c r="B1398" s="333" t="s">
        <v>840</v>
      </c>
      <c r="C1398" s="333" t="s">
        <v>716</v>
      </c>
      <c r="D1398" s="333" t="s">
        <v>523</v>
      </c>
      <c r="E1398" s="29">
        <v>4</v>
      </c>
      <c r="F1398" s="29">
        <v>3</v>
      </c>
      <c r="G1398" s="29">
        <v>338</v>
      </c>
      <c r="H1398" s="27"/>
      <c r="M1398" s="80" t="b">
        <f t="shared" si="21"/>
        <v>1</v>
      </c>
    </row>
    <row r="1399" spans="2:13" x14ac:dyDescent="0.15">
      <c r="B1399" s="333" t="s">
        <v>841</v>
      </c>
      <c r="C1399" s="333" t="s">
        <v>710</v>
      </c>
      <c r="D1399" s="333" t="s">
        <v>523</v>
      </c>
      <c r="E1399" s="29">
        <v>1</v>
      </c>
      <c r="F1399" s="29">
        <v>3</v>
      </c>
      <c r="G1399" s="29">
        <v>339</v>
      </c>
      <c r="H1399" s="27"/>
      <c r="M1399" s="80" t="b">
        <f t="shared" si="21"/>
        <v>1</v>
      </c>
    </row>
    <row r="1400" spans="2:13" x14ac:dyDescent="0.15">
      <c r="B1400" s="333" t="s">
        <v>10829</v>
      </c>
      <c r="C1400" s="333" t="s">
        <v>716</v>
      </c>
      <c r="D1400" s="333" t="s">
        <v>523</v>
      </c>
      <c r="E1400" s="29">
        <v>4</v>
      </c>
      <c r="F1400" s="29">
        <v>3</v>
      </c>
      <c r="G1400" s="29">
        <v>340</v>
      </c>
      <c r="H1400" s="27"/>
      <c r="M1400" s="80" t="b">
        <f t="shared" si="21"/>
        <v>1</v>
      </c>
    </row>
    <row r="1401" spans="2:13" x14ac:dyDescent="0.15">
      <c r="B1401" s="333" t="s">
        <v>14580</v>
      </c>
      <c r="C1401" s="333" t="s">
        <v>710</v>
      </c>
      <c r="D1401" s="333" t="s">
        <v>519</v>
      </c>
      <c r="E1401" s="29">
        <v>1</v>
      </c>
      <c r="F1401" s="29">
        <v>1</v>
      </c>
      <c r="G1401" s="29">
        <v>16667</v>
      </c>
      <c r="H1401" s="27"/>
      <c r="M1401" s="80" t="b">
        <f t="shared" si="21"/>
        <v>1</v>
      </c>
    </row>
    <row r="1402" spans="2:13" x14ac:dyDescent="0.15">
      <c r="B1402" s="333" t="s">
        <v>14581</v>
      </c>
      <c r="C1402" s="333" t="s">
        <v>718</v>
      </c>
      <c r="D1402" s="333" t="s">
        <v>523</v>
      </c>
      <c r="E1402" s="29">
        <v>5</v>
      </c>
      <c r="F1402" s="29">
        <v>3</v>
      </c>
      <c r="G1402" s="29">
        <v>16954</v>
      </c>
      <c r="H1402" s="27"/>
      <c r="M1402" s="80" t="b">
        <f t="shared" si="21"/>
        <v>1</v>
      </c>
    </row>
    <row r="1403" spans="2:13" x14ac:dyDescent="0.15">
      <c r="B1403" s="333" t="s">
        <v>12683</v>
      </c>
      <c r="C1403" s="333" t="s">
        <v>718</v>
      </c>
      <c r="D1403" s="333" t="s">
        <v>523</v>
      </c>
      <c r="E1403" s="29">
        <v>5</v>
      </c>
      <c r="F1403" s="29">
        <v>3</v>
      </c>
      <c r="G1403" s="29">
        <v>14291</v>
      </c>
      <c r="H1403" s="27"/>
      <c r="M1403" s="80" t="b">
        <f t="shared" si="21"/>
        <v>1</v>
      </c>
    </row>
    <row r="1404" spans="2:13" x14ac:dyDescent="0.15">
      <c r="B1404" s="333" t="s">
        <v>7971</v>
      </c>
      <c r="C1404" s="333" t="s">
        <v>718</v>
      </c>
      <c r="D1404" s="333" t="s">
        <v>523</v>
      </c>
      <c r="E1404" s="29">
        <v>5</v>
      </c>
      <c r="F1404" s="29">
        <v>3</v>
      </c>
      <c r="G1404" s="29">
        <v>8181</v>
      </c>
      <c r="H1404" s="27"/>
      <c r="M1404" s="80" t="b">
        <f t="shared" si="21"/>
        <v>1</v>
      </c>
    </row>
    <row r="1405" spans="2:13" x14ac:dyDescent="0.15">
      <c r="B1405" s="333" t="s">
        <v>842</v>
      </c>
      <c r="C1405" s="333" t="s">
        <v>718</v>
      </c>
      <c r="D1405" s="333" t="s">
        <v>523</v>
      </c>
      <c r="E1405" s="29">
        <v>5</v>
      </c>
      <c r="F1405" s="29">
        <v>3</v>
      </c>
      <c r="G1405" s="29">
        <v>341</v>
      </c>
      <c r="H1405" s="27"/>
      <c r="M1405" s="80" t="b">
        <f t="shared" si="21"/>
        <v>1</v>
      </c>
    </row>
    <row r="1406" spans="2:13" x14ac:dyDescent="0.15">
      <c r="B1406" s="333" t="s">
        <v>8495</v>
      </c>
      <c r="C1406" s="333" t="s">
        <v>710</v>
      </c>
      <c r="D1406" s="333" t="s">
        <v>521</v>
      </c>
      <c r="E1406" s="29">
        <v>1</v>
      </c>
      <c r="F1406" s="29">
        <v>2</v>
      </c>
      <c r="G1406" s="29">
        <v>8824</v>
      </c>
      <c r="H1406" s="27"/>
      <c r="M1406" s="80" t="b">
        <f t="shared" si="21"/>
        <v>1</v>
      </c>
    </row>
    <row r="1407" spans="2:13" x14ac:dyDescent="0.15">
      <c r="B1407" s="333" t="s">
        <v>10083</v>
      </c>
      <c r="C1407" s="333" t="s">
        <v>710</v>
      </c>
      <c r="D1407" s="333" t="s">
        <v>523</v>
      </c>
      <c r="E1407" s="29">
        <v>1</v>
      </c>
      <c r="F1407" s="29">
        <v>3</v>
      </c>
      <c r="G1407" s="29">
        <v>10333</v>
      </c>
      <c r="H1407" s="27"/>
      <c r="M1407" s="80" t="b">
        <f t="shared" si="21"/>
        <v>1</v>
      </c>
    </row>
    <row r="1408" spans="2:13" x14ac:dyDescent="0.15">
      <c r="B1408" s="333" t="s">
        <v>843</v>
      </c>
      <c r="C1408" s="333" t="s">
        <v>716</v>
      </c>
      <c r="D1408" s="333" t="s">
        <v>519</v>
      </c>
      <c r="E1408" s="29">
        <v>4</v>
      </c>
      <c r="F1408" s="29">
        <v>1</v>
      </c>
      <c r="G1408" s="29">
        <v>342</v>
      </c>
      <c r="H1408" s="27"/>
      <c r="M1408" s="80" t="b">
        <f t="shared" si="21"/>
        <v>1</v>
      </c>
    </row>
    <row r="1409" spans="2:13" x14ac:dyDescent="0.15">
      <c r="B1409" s="333" t="s">
        <v>844</v>
      </c>
      <c r="C1409" s="333" t="s">
        <v>716</v>
      </c>
      <c r="D1409" s="333" t="s">
        <v>519</v>
      </c>
      <c r="E1409" s="29">
        <v>4</v>
      </c>
      <c r="F1409" s="29">
        <v>1</v>
      </c>
      <c r="G1409" s="29">
        <v>343</v>
      </c>
      <c r="H1409" s="27"/>
      <c r="M1409" s="80" t="b">
        <f t="shared" si="21"/>
        <v>1</v>
      </c>
    </row>
    <row r="1410" spans="2:13" x14ac:dyDescent="0.15">
      <c r="B1410" s="333" t="s">
        <v>7678</v>
      </c>
      <c r="C1410" s="333" t="s">
        <v>716</v>
      </c>
      <c r="D1410" s="333" t="s">
        <v>519</v>
      </c>
      <c r="E1410" s="29">
        <v>4</v>
      </c>
      <c r="F1410" s="29">
        <v>1</v>
      </c>
      <c r="G1410" s="29">
        <v>7847</v>
      </c>
      <c r="H1410" s="27"/>
      <c r="M1410" s="80" t="b">
        <f t="shared" si="21"/>
        <v>1</v>
      </c>
    </row>
    <row r="1411" spans="2:13" x14ac:dyDescent="0.15">
      <c r="B1411" s="333" t="s">
        <v>9978</v>
      </c>
      <c r="C1411" s="333" t="s">
        <v>716</v>
      </c>
      <c r="D1411" s="333" t="s">
        <v>519</v>
      </c>
      <c r="E1411" s="29">
        <v>4</v>
      </c>
      <c r="F1411" s="29">
        <v>1</v>
      </c>
      <c r="G1411" s="29">
        <v>10217</v>
      </c>
      <c r="H1411" s="27"/>
      <c r="M1411" s="80" t="b">
        <f t="shared" si="21"/>
        <v>1</v>
      </c>
    </row>
    <row r="1412" spans="2:13" x14ac:dyDescent="0.15">
      <c r="B1412" s="333" t="s">
        <v>5847</v>
      </c>
      <c r="C1412" s="333" t="s">
        <v>716</v>
      </c>
      <c r="D1412" s="333" t="s">
        <v>519</v>
      </c>
      <c r="E1412" s="29">
        <v>4</v>
      </c>
      <c r="F1412" s="29">
        <v>1</v>
      </c>
      <c r="G1412" s="29">
        <v>5867</v>
      </c>
      <c r="H1412" s="27"/>
      <c r="M1412" s="80" t="b">
        <f t="shared" si="21"/>
        <v>1</v>
      </c>
    </row>
    <row r="1413" spans="2:13" x14ac:dyDescent="0.15">
      <c r="B1413" s="333" t="s">
        <v>7903</v>
      </c>
      <c r="C1413" s="333" t="s">
        <v>712</v>
      </c>
      <c r="D1413" s="333" t="s">
        <v>519</v>
      </c>
      <c r="E1413" s="29">
        <v>2</v>
      </c>
      <c r="F1413" s="29">
        <v>1</v>
      </c>
      <c r="G1413" s="29">
        <v>8104</v>
      </c>
      <c r="H1413" s="27"/>
      <c r="M1413" s="80" t="b">
        <f t="shared" si="21"/>
        <v>1</v>
      </c>
    </row>
    <row r="1414" spans="2:13" x14ac:dyDescent="0.15">
      <c r="B1414" s="333" t="s">
        <v>9081</v>
      </c>
      <c r="C1414" s="333" t="s">
        <v>716</v>
      </c>
      <c r="D1414" s="333" t="s">
        <v>519</v>
      </c>
      <c r="E1414" s="29">
        <v>4</v>
      </c>
      <c r="F1414" s="29">
        <v>1</v>
      </c>
      <c r="G1414" s="29">
        <v>9297</v>
      </c>
      <c r="H1414" s="27"/>
      <c r="M1414" s="80" t="b">
        <f t="shared" si="21"/>
        <v>1</v>
      </c>
    </row>
    <row r="1415" spans="2:13" x14ac:dyDescent="0.15">
      <c r="B1415" s="333" t="s">
        <v>11528</v>
      </c>
      <c r="C1415" s="333" t="s">
        <v>714</v>
      </c>
      <c r="D1415" s="333" t="s">
        <v>523</v>
      </c>
      <c r="E1415" s="29">
        <v>3</v>
      </c>
      <c r="F1415" s="29">
        <v>3</v>
      </c>
      <c r="G1415" s="29">
        <v>13645</v>
      </c>
      <c r="H1415" s="27"/>
      <c r="M1415" s="80" t="b">
        <f t="shared" si="21"/>
        <v>1</v>
      </c>
    </row>
    <row r="1416" spans="2:13" x14ac:dyDescent="0.15">
      <c r="B1416" s="333" t="s">
        <v>5261</v>
      </c>
      <c r="C1416" s="333" t="s">
        <v>710</v>
      </c>
      <c r="D1416" s="333" t="s">
        <v>519</v>
      </c>
      <c r="E1416" s="29">
        <v>1</v>
      </c>
      <c r="F1416" s="29">
        <v>1</v>
      </c>
      <c r="G1416" s="29">
        <v>5254</v>
      </c>
      <c r="H1416" s="27"/>
      <c r="M1416" s="80" t="b">
        <f t="shared" si="21"/>
        <v>1</v>
      </c>
    </row>
    <row r="1417" spans="2:13" x14ac:dyDescent="0.15">
      <c r="B1417" s="333" t="s">
        <v>5262</v>
      </c>
      <c r="C1417" s="333" t="s">
        <v>710</v>
      </c>
      <c r="D1417" s="333" t="s">
        <v>519</v>
      </c>
      <c r="E1417" s="29">
        <v>1</v>
      </c>
      <c r="F1417" s="29">
        <v>1</v>
      </c>
      <c r="G1417" s="29">
        <v>5255</v>
      </c>
      <c r="H1417" s="27"/>
      <c r="M1417" s="80" t="b">
        <f t="shared" si="21"/>
        <v>1</v>
      </c>
    </row>
    <row r="1418" spans="2:13" x14ac:dyDescent="0.15">
      <c r="B1418" s="333" t="s">
        <v>5263</v>
      </c>
      <c r="C1418" s="333" t="s">
        <v>710</v>
      </c>
      <c r="D1418" s="333" t="s">
        <v>521</v>
      </c>
      <c r="E1418" s="29">
        <v>1</v>
      </c>
      <c r="F1418" s="29">
        <v>2</v>
      </c>
      <c r="G1418" s="29">
        <v>5256</v>
      </c>
      <c r="H1418" s="27"/>
      <c r="M1418" s="80" t="b">
        <f t="shared" si="21"/>
        <v>1</v>
      </c>
    </row>
    <row r="1419" spans="2:13" x14ac:dyDescent="0.15">
      <c r="B1419" s="333" t="s">
        <v>4913</v>
      </c>
      <c r="C1419" s="333" t="s">
        <v>712</v>
      </c>
      <c r="D1419" s="333" t="s">
        <v>525</v>
      </c>
      <c r="E1419" s="29">
        <v>2</v>
      </c>
      <c r="F1419" s="29">
        <v>4</v>
      </c>
      <c r="G1419" s="29">
        <v>4872</v>
      </c>
      <c r="H1419" s="27"/>
      <c r="M1419" s="80" t="b">
        <f t="shared" si="21"/>
        <v>1</v>
      </c>
    </row>
    <row r="1420" spans="2:13" x14ac:dyDescent="0.15">
      <c r="B1420" s="333" t="s">
        <v>5264</v>
      </c>
      <c r="C1420" s="333" t="s">
        <v>710</v>
      </c>
      <c r="D1420" s="333" t="s">
        <v>519</v>
      </c>
      <c r="E1420" s="29">
        <v>1</v>
      </c>
      <c r="F1420" s="29">
        <v>1</v>
      </c>
      <c r="G1420" s="29">
        <v>5257</v>
      </c>
      <c r="H1420" s="27"/>
      <c r="M1420" s="80" t="b">
        <f t="shared" si="21"/>
        <v>1</v>
      </c>
    </row>
    <row r="1421" spans="2:13" x14ac:dyDescent="0.15">
      <c r="B1421" s="333" t="s">
        <v>6029</v>
      </c>
      <c r="C1421" s="333" t="s">
        <v>710</v>
      </c>
      <c r="D1421" s="333" t="s">
        <v>523</v>
      </c>
      <c r="E1421" s="29">
        <v>1</v>
      </c>
      <c r="F1421" s="29">
        <v>3</v>
      </c>
      <c r="G1421" s="29">
        <v>6080</v>
      </c>
      <c r="H1421" s="27"/>
      <c r="M1421" s="80" t="b">
        <f t="shared" si="21"/>
        <v>1</v>
      </c>
    </row>
    <row r="1422" spans="2:13" x14ac:dyDescent="0.15">
      <c r="B1422" s="333" t="s">
        <v>5257</v>
      </c>
      <c r="C1422" s="333" t="s">
        <v>710</v>
      </c>
      <c r="D1422" s="333" t="s">
        <v>523</v>
      </c>
      <c r="E1422" s="29">
        <v>1</v>
      </c>
      <c r="F1422" s="29">
        <v>3</v>
      </c>
      <c r="G1422" s="29">
        <v>5250</v>
      </c>
      <c r="H1422" s="27"/>
      <c r="M1422" s="80" t="b">
        <f t="shared" ref="M1422:M1485" si="22">AND(  NOT(ISERROR(FIND(UPPER($B$7),UPPER($B1422),1))),  OR($D$7="",NOT(ISERROR(FIND(UPPER($D$7),UPPER($B1422),1)))),    OR($D$8="",(ISERROR(FIND(UPPER($D$8),UPPER($B1422),1))))           )</f>
        <v>1</v>
      </c>
    </row>
    <row r="1423" spans="2:13" x14ac:dyDescent="0.15">
      <c r="B1423" s="333" t="s">
        <v>72</v>
      </c>
      <c r="C1423" s="333" t="s">
        <v>710</v>
      </c>
      <c r="D1423" s="333" t="s">
        <v>519</v>
      </c>
      <c r="E1423" s="29">
        <v>1</v>
      </c>
      <c r="F1423" s="29">
        <v>1</v>
      </c>
      <c r="G1423" s="29">
        <v>8705</v>
      </c>
      <c r="H1423" s="27"/>
      <c r="M1423" s="80" t="b">
        <f t="shared" si="22"/>
        <v>1</v>
      </c>
    </row>
    <row r="1424" spans="2:13" x14ac:dyDescent="0.15">
      <c r="B1424" s="333" t="s">
        <v>9082</v>
      </c>
      <c r="C1424" s="333" t="s">
        <v>710</v>
      </c>
      <c r="D1424" s="333" t="s">
        <v>521</v>
      </c>
      <c r="E1424" s="29">
        <v>1</v>
      </c>
      <c r="F1424" s="29">
        <v>2</v>
      </c>
      <c r="G1424" s="29">
        <v>9263</v>
      </c>
      <c r="H1424" s="27"/>
      <c r="M1424" s="80" t="b">
        <f t="shared" si="22"/>
        <v>1</v>
      </c>
    </row>
    <row r="1425" spans="2:13" x14ac:dyDescent="0.15">
      <c r="B1425" s="333" t="s">
        <v>14178</v>
      </c>
      <c r="C1425" s="333" t="s">
        <v>710</v>
      </c>
      <c r="D1425" s="333" t="s">
        <v>519</v>
      </c>
      <c r="E1425" s="29">
        <v>1</v>
      </c>
      <c r="F1425" s="29">
        <v>1</v>
      </c>
      <c r="G1425" s="29">
        <v>15880</v>
      </c>
      <c r="H1425" s="27"/>
      <c r="M1425" s="80" t="b">
        <f t="shared" si="22"/>
        <v>1</v>
      </c>
    </row>
    <row r="1426" spans="2:13" x14ac:dyDescent="0.15">
      <c r="B1426" s="333" t="s">
        <v>6776</v>
      </c>
      <c r="C1426" s="333" t="s">
        <v>518</v>
      </c>
      <c r="D1426" s="333" t="s">
        <v>523</v>
      </c>
      <c r="E1426" s="29">
        <v>0</v>
      </c>
      <c r="F1426" s="29">
        <v>3</v>
      </c>
      <c r="G1426" s="29">
        <v>7023</v>
      </c>
      <c r="H1426" s="27"/>
      <c r="M1426" s="80" t="b">
        <f t="shared" si="22"/>
        <v>1</v>
      </c>
    </row>
    <row r="1427" spans="2:13" x14ac:dyDescent="0.15">
      <c r="B1427" s="333" t="s">
        <v>10084</v>
      </c>
      <c r="C1427" s="333" t="s">
        <v>712</v>
      </c>
      <c r="D1427" s="333" t="s">
        <v>519</v>
      </c>
      <c r="E1427" s="29">
        <v>2</v>
      </c>
      <c r="F1427" s="29">
        <v>1</v>
      </c>
      <c r="G1427" s="29">
        <v>10475</v>
      </c>
      <c r="H1427" s="27"/>
      <c r="M1427" s="80" t="b">
        <f t="shared" si="22"/>
        <v>1</v>
      </c>
    </row>
    <row r="1428" spans="2:13" x14ac:dyDescent="0.15">
      <c r="B1428" s="333" t="s">
        <v>845</v>
      </c>
      <c r="C1428" s="333" t="s">
        <v>710</v>
      </c>
      <c r="D1428" s="333" t="s">
        <v>523</v>
      </c>
      <c r="E1428" s="29">
        <v>1</v>
      </c>
      <c r="F1428" s="29">
        <v>3</v>
      </c>
      <c r="G1428" s="29">
        <v>345</v>
      </c>
      <c r="H1428" s="27"/>
      <c r="M1428" s="80" t="b">
        <f t="shared" si="22"/>
        <v>1</v>
      </c>
    </row>
    <row r="1429" spans="2:13" x14ac:dyDescent="0.15">
      <c r="B1429" s="333" t="s">
        <v>6806</v>
      </c>
      <c r="C1429" s="333" t="s">
        <v>712</v>
      </c>
      <c r="D1429" s="333" t="s">
        <v>525</v>
      </c>
      <c r="E1429" s="29">
        <v>2</v>
      </c>
      <c r="F1429" s="29">
        <v>4</v>
      </c>
      <c r="G1429" s="29">
        <v>6933</v>
      </c>
      <c r="H1429" s="27"/>
      <c r="M1429" s="80" t="b">
        <f t="shared" si="22"/>
        <v>1</v>
      </c>
    </row>
    <row r="1430" spans="2:13" x14ac:dyDescent="0.15">
      <c r="B1430" s="333" t="s">
        <v>6353</v>
      </c>
      <c r="C1430" s="333" t="s">
        <v>710</v>
      </c>
      <c r="D1430" s="333" t="s">
        <v>521</v>
      </c>
      <c r="E1430" s="29">
        <v>1</v>
      </c>
      <c r="F1430" s="29">
        <v>2</v>
      </c>
      <c r="G1430" s="29">
        <v>6414</v>
      </c>
      <c r="H1430" s="27"/>
      <c r="M1430" s="80" t="b">
        <f t="shared" si="22"/>
        <v>1</v>
      </c>
    </row>
    <row r="1431" spans="2:13" x14ac:dyDescent="0.15">
      <c r="B1431" s="333" t="s">
        <v>10085</v>
      </c>
      <c r="C1431" s="333" t="s">
        <v>710</v>
      </c>
      <c r="D1431" s="333" t="s">
        <v>519</v>
      </c>
      <c r="E1431" s="29">
        <v>1</v>
      </c>
      <c r="F1431" s="29">
        <v>1</v>
      </c>
      <c r="G1431" s="29">
        <v>10841</v>
      </c>
      <c r="H1431" s="27"/>
      <c r="M1431" s="80" t="b">
        <f t="shared" si="22"/>
        <v>1</v>
      </c>
    </row>
    <row r="1432" spans="2:13" x14ac:dyDescent="0.15">
      <c r="B1432" s="333" t="s">
        <v>7539</v>
      </c>
      <c r="C1432" s="333" t="s">
        <v>710</v>
      </c>
      <c r="D1432" s="333" t="s">
        <v>519</v>
      </c>
      <c r="E1432" s="29">
        <v>1</v>
      </c>
      <c r="F1432" s="29">
        <v>1</v>
      </c>
      <c r="G1432" s="29">
        <v>7702</v>
      </c>
      <c r="H1432" s="27"/>
      <c r="M1432" s="80" t="b">
        <f t="shared" si="22"/>
        <v>1</v>
      </c>
    </row>
    <row r="1433" spans="2:13" x14ac:dyDescent="0.15">
      <c r="B1433" s="333" t="s">
        <v>846</v>
      </c>
      <c r="C1433" s="333" t="s">
        <v>712</v>
      </c>
      <c r="D1433" s="333" t="s">
        <v>523</v>
      </c>
      <c r="E1433" s="29">
        <v>2</v>
      </c>
      <c r="F1433" s="29">
        <v>3</v>
      </c>
      <c r="G1433" s="29">
        <v>346</v>
      </c>
      <c r="H1433" s="27"/>
      <c r="M1433" s="80" t="b">
        <f t="shared" si="22"/>
        <v>1</v>
      </c>
    </row>
    <row r="1434" spans="2:13" x14ac:dyDescent="0.15">
      <c r="B1434" s="333" t="s">
        <v>11529</v>
      </c>
      <c r="C1434" s="333" t="s">
        <v>716</v>
      </c>
      <c r="D1434" s="333" t="s">
        <v>523</v>
      </c>
      <c r="E1434" s="29">
        <v>4</v>
      </c>
      <c r="F1434" s="29">
        <v>3</v>
      </c>
      <c r="G1434" s="29">
        <v>12572</v>
      </c>
      <c r="H1434" s="27"/>
      <c r="M1434" s="80" t="b">
        <f t="shared" si="22"/>
        <v>1</v>
      </c>
    </row>
    <row r="1435" spans="2:13" x14ac:dyDescent="0.15">
      <c r="B1435" s="333" t="s">
        <v>9083</v>
      </c>
      <c r="C1435" s="333" t="s">
        <v>518</v>
      </c>
      <c r="D1435" s="333" t="s">
        <v>518</v>
      </c>
      <c r="E1435" s="29">
        <v>0</v>
      </c>
      <c r="F1435" s="29">
        <v>0</v>
      </c>
      <c r="G1435" s="29">
        <v>9698</v>
      </c>
      <c r="H1435" s="27"/>
      <c r="M1435" s="80" t="b">
        <f t="shared" si="22"/>
        <v>1</v>
      </c>
    </row>
    <row r="1436" spans="2:13" x14ac:dyDescent="0.15">
      <c r="B1436" s="333" t="s">
        <v>13273</v>
      </c>
      <c r="C1436" s="333" t="s">
        <v>518</v>
      </c>
      <c r="D1436" s="333" t="s">
        <v>518</v>
      </c>
      <c r="E1436" s="29">
        <v>0</v>
      </c>
      <c r="F1436" s="29">
        <v>0</v>
      </c>
      <c r="G1436" s="29">
        <v>15226</v>
      </c>
      <c r="H1436" s="27"/>
      <c r="M1436" s="80" t="b">
        <f t="shared" si="22"/>
        <v>1</v>
      </c>
    </row>
    <row r="1437" spans="2:13" x14ac:dyDescent="0.15">
      <c r="B1437" s="333" t="s">
        <v>10086</v>
      </c>
      <c r="C1437" s="333" t="s">
        <v>712</v>
      </c>
      <c r="D1437" s="333" t="s">
        <v>519</v>
      </c>
      <c r="E1437" s="29">
        <v>2</v>
      </c>
      <c r="F1437" s="29">
        <v>1</v>
      </c>
      <c r="G1437" s="29">
        <v>10723</v>
      </c>
      <c r="H1437" s="27"/>
      <c r="M1437" s="80" t="b">
        <f t="shared" si="22"/>
        <v>1</v>
      </c>
    </row>
    <row r="1438" spans="2:13" x14ac:dyDescent="0.15">
      <c r="B1438" s="333" t="s">
        <v>10087</v>
      </c>
      <c r="C1438" s="333" t="s">
        <v>714</v>
      </c>
      <c r="D1438" s="333" t="s">
        <v>521</v>
      </c>
      <c r="E1438" s="29">
        <v>3</v>
      </c>
      <c r="F1438" s="29">
        <v>2</v>
      </c>
      <c r="G1438" s="29">
        <v>10699</v>
      </c>
      <c r="H1438" s="27"/>
      <c r="M1438" s="80" t="b">
        <f t="shared" si="22"/>
        <v>1</v>
      </c>
    </row>
    <row r="1439" spans="2:13" x14ac:dyDescent="0.15">
      <c r="B1439" s="333" t="s">
        <v>10088</v>
      </c>
      <c r="C1439" s="333" t="s">
        <v>518</v>
      </c>
      <c r="D1439" s="333" t="s">
        <v>518</v>
      </c>
      <c r="E1439" s="29">
        <v>0</v>
      </c>
      <c r="F1439" s="29">
        <v>0</v>
      </c>
      <c r="G1439" s="29">
        <v>11100</v>
      </c>
      <c r="H1439" s="27"/>
      <c r="M1439" s="80" t="b">
        <f t="shared" si="22"/>
        <v>1</v>
      </c>
    </row>
    <row r="1440" spans="2:13" x14ac:dyDescent="0.15">
      <c r="B1440" s="333" t="s">
        <v>6221</v>
      </c>
      <c r="C1440" s="333" t="s">
        <v>714</v>
      </c>
      <c r="D1440" s="333" t="s">
        <v>523</v>
      </c>
      <c r="E1440" s="29">
        <v>3</v>
      </c>
      <c r="F1440" s="29">
        <v>3</v>
      </c>
      <c r="G1440" s="29">
        <v>6274</v>
      </c>
      <c r="H1440" s="27"/>
      <c r="M1440" s="80" t="b">
        <f t="shared" si="22"/>
        <v>1</v>
      </c>
    </row>
    <row r="1441" spans="2:13" x14ac:dyDescent="0.15">
      <c r="B1441" s="333" t="s">
        <v>7465</v>
      </c>
      <c r="C1441" s="333" t="s">
        <v>714</v>
      </c>
      <c r="D1441" s="333" t="s">
        <v>523</v>
      </c>
      <c r="E1441" s="29">
        <v>3</v>
      </c>
      <c r="F1441" s="29">
        <v>3</v>
      </c>
      <c r="G1441" s="29">
        <v>7618</v>
      </c>
      <c r="H1441" s="27"/>
      <c r="M1441" s="80" t="b">
        <f t="shared" si="22"/>
        <v>1</v>
      </c>
    </row>
    <row r="1442" spans="2:13" x14ac:dyDescent="0.15">
      <c r="B1442" s="333" t="s">
        <v>6312</v>
      </c>
      <c r="C1442" s="333" t="s">
        <v>714</v>
      </c>
      <c r="D1442" s="333" t="s">
        <v>523</v>
      </c>
      <c r="E1442" s="29">
        <v>3</v>
      </c>
      <c r="F1442" s="29">
        <v>3</v>
      </c>
      <c r="G1442" s="29">
        <v>6258</v>
      </c>
      <c r="H1442" s="27"/>
      <c r="M1442" s="80" t="b">
        <f t="shared" si="22"/>
        <v>1</v>
      </c>
    </row>
    <row r="1443" spans="2:13" x14ac:dyDescent="0.15">
      <c r="B1443" s="333" t="s">
        <v>12684</v>
      </c>
      <c r="C1443" s="333" t="s">
        <v>710</v>
      </c>
      <c r="D1443" s="333" t="s">
        <v>521</v>
      </c>
      <c r="E1443" s="29">
        <v>1</v>
      </c>
      <c r="F1443" s="29">
        <v>2</v>
      </c>
      <c r="G1443" s="29">
        <v>14013</v>
      </c>
      <c r="H1443" s="27"/>
      <c r="M1443" s="80" t="b">
        <f t="shared" si="22"/>
        <v>1</v>
      </c>
    </row>
    <row r="1444" spans="2:13" x14ac:dyDescent="0.15">
      <c r="B1444" s="333" t="s">
        <v>847</v>
      </c>
      <c r="C1444" s="333" t="s">
        <v>710</v>
      </c>
      <c r="D1444" s="333" t="s">
        <v>444</v>
      </c>
      <c r="E1444" s="29">
        <v>1</v>
      </c>
      <c r="F1444" s="29">
        <v>6</v>
      </c>
      <c r="G1444" s="29">
        <v>348</v>
      </c>
      <c r="H1444" s="27"/>
      <c r="M1444" s="80" t="b">
        <f t="shared" si="22"/>
        <v>1</v>
      </c>
    </row>
    <row r="1445" spans="2:13" x14ac:dyDescent="0.15">
      <c r="B1445" s="333" t="s">
        <v>13274</v>
      </c>
      <c r="C1445" s="333" t="s">
        <v>710</v>
      </c>
      <c r="D1445" s="333" t="s">
        <v>525</v>
      </c>
      <c r="E1445" s="29">
        <v>1</v>
      </c>
      <c r="F1445" s="29">
        <v>4</v>
      </c>
      <c r="G1445" s="29">
        <v>14596</v>
      </c>
      <c r="H1445" s="27"/>
      <c r="M1445" s="80" t="b">
        <f t="shared" si="22"/>
        <v>1</v>
      </c>
    </row>
    <row r="1446" spans="2:13" x14ac:dyDescent="0.15">
      <c r="B1446" s="333" t="s">
        <v>3588</v>
      </c>
      <c r="C1446" s="333" t="s">
        <v>712</v>
      </c>
      <c r="D1446" s="333" t="s">
        <v>519</v>
      </c>
      <c r="E1446" s="29">
        <v>2</v>
      </c>
      <c r="F1446" s="29">
        <v>1</v>
      </c>
      <c r="G1446" s="29">
        <v>3337</v>
      </c>
      <c r="H1446" s="27"/>
      <c r="M1446" s="80" t="b">
        <f t="shared" si="22"/>
        <v>1</v>
      </c>
    </row>
    <row r="1447" spans="2:13" x14ac:dyDescent="0.15">
      <c r="B1447" s="333" t="s">
        <v>14582</v>
      </c>
      <c r="C1447" s="333" t="s">
        <v>710</v>
      </c>
      <c r="D1447" s="333" t="s">
        <v>519</v>
      </c>
      <c r="E1447" s="29">
        <v>1</v>
      </c>
      <c r="F1447" s="29">
        <v>1</v>
      </c>
      <c r="G1447" s="29">
        <v>16411</v>
      </c>
      <c r="H1447" s="27"/>
      <c r="M1447" s="80" t="b">
        <f t="shared" si="22"/>
        <v>1</v>
      </c>
    </row>
    <row r="1448" spans="2:13" x14ac:dyDescent="0.15">
      <c r="B1448" s="333" t="s">
        <v>9084</v>
      </c>
      <c r="C1448" s="333" t="s">
        <v>518</v>
      </c>
      <c r="D1448" s="333" t="s">
        <v>518</v>
      </c>
      <c r="E1448" s="29">
        <v>0</v>
      </c>
      <c r="F1448" s="29">
        <v>0</v>
      </c>
      <c r="G1448" s="29">
        <v>9699</v>
      </c>
      <c r="H1448" s="27"/>
      <c r="M1448" s="80" t="b">
        <f t="shared" si="22"/>
        <v>1</v>
      </c>
    </row>
    <row r="1449" spans="2:13" x14ac:dyDescent="0.15">
      <c r="B1449" s="333" t="s">
        <v>12685</v>
      </c>
      <c r="C1449" s="333" t="s">
        <v>710</v>
      </c>
      <c r="D1449" s="333" t="s">
        <v>523</v>
      </c>
      <c r="E1449" s="29">
        <v>1</v>
      </c>
      <c r="F1449" s="29">
        <v>3</v>
      </c>
      <c r="G1449" s="29">
        <v>14488</v>
      </c>
      <c r="H1449" s="27"/>
      <c r="M1449" s="80" t="b">
        <f t="shared" si="22"/>
        <v>1</v>
      </c>
    </row>
    <row r="1450" spans="2:13" x14ac:dyDescent="0.15">
      <c r="B1450" s="333" t="s">
        <v>13275</v>
      </c>
      <c r="C1450" s="333" t="s">
        <v>710</v>
      </c>
      <c r="D1450" s="333" t="s">
        <v>521</v>
      </c>
      <c r="E1450" s="29">
        <v>1</v>
      </c>
      <c r="F1450" s="29">
        <v>2</v>
      </c>
      <c r="G1450" s="29">
        <v>15584</v>
      </c>
      <c r="H1450" s="27"/>
      <c r="M1450" s="80" t="b">
        <f t="shared" si="22"/>
        <v>1</v>
      </c>
    </row>
    <row r="1451" spans="2:13" x14ac:dyDescent="0.15">
      <c r="B1451" s="333" t="s">
        <v>3589</v>
      </c>
      <c r="C1451" s="333" t="s">
        <v>714</v>
      </c>
      <c r="D1451" s="333" t="s">
        <v>521</v>
      </c>
      <c r="E1451" s="29">
        <v>3</v>
      </c>
      <c r="F1451" s="29">
        <v>2</v>
      </c>
      <c r="G1451" s="29">
        <v>3338</v>
      </c>
      <c r="H1451" s="27"/>
      <c r="M1451" s="80" t="b">
        <f t="shared" si="22"/>
        <v>1</v>
      </c>
    </row>
    <row r="1452" spans="2:13" x14ac:dyDescent="0.15">
      <c r="B1452" s="333" t="s">
        <v>6815</v>
      </c>
      <c r="C1452" s="333" t="s">
        <v>518</v>
      </c>
      <c r="D1452" s="333" t="s">
        <v>523</v>
      </c>
      <c r="E1452" s="29">
        <v>0</v>
      </c>
      <c r="F1452" s="29">
        <v>3</v>
      </c>
      <c r="G1452" s="29">
        <v>6942</v>
      </c>
      <c r="H1452" s="27"/>
      <c r="M1452" s="80" t="b">
        <f t="shared" si="22"/>
        <v>1</v>
      </c>
    </row>
    <row r="1453" spans="2:13" x14ac:dyDescent="0.15">
      <c r="B1453" s="333" t="s">
        <v>3963</v>
      </c>
      <c r="C1453" s="333" t="s">
        <v>518</v>
      </c>
      <c r="D1453" s="333" t="s">
        <v>518</v>
      </c>
      <c r="E1453" s="29">
        <v>0</v>
      </c>
      <c r="F1453" s="29">
        <v>0</v>
      </c>
      <c r="G1453" s="29">
        <v>3515</v>
      </c>
      <c r="H1453" s="27"/>
      <c r="M1453" s="80" t="b">
        <f t="shared" si="22"/>
        <v>1</v>
      </c>
    </row>
    <row r="1454" spans="2:13" x14ac:dyDescent="0.15">
      <c r="B1454" s="333" t="s">
        <v>9085</v>
      </c>
      <c r="C1454" s="333" t="s">
        <v>712</v>
      </c>
      <c r="D1454" s="333" t="s">
        <v>521</v>
      </c>
      <c r="E1454" s="29">
        <v>2</v>
      </c>
      <c r="F1454" s="29">
        <v>2</v>
      </c>
      <c r="G1454" s="29">
        <v>10014</v>
      </c>
      <c r="H1454" s="27"/>
      <c r="M1454" s="80" t="b">
        <f t="shared" si="22"/>
        <v>1</v>
      </c>
    </row>
    <row r="1455" spans="2:13" x14ac:dyDescent="0.15">
      <c r="B1455" s="333" t="s">
        <v>5854</v>
      </c>
      <c r="C1455" s="333" t="s">
        <v>714</v>
      </c>
      <c r="D1455" s="333" t="s">
        <v>519</v>
      </c>
      <c r="E1455" s="29">
        <v>3</v>
      </c>
      <c r="F1455" s="29">
        <v>1</v>
      </c>
      <c r="G1455" s="29">
        <v>5875</v>
      </c>
      <c r="H1455" s="27"/>
      <c r="M1455" s="80" t="b">
        <f t="shared" si="22"/>
        <v>1</v>
      </c>
    </row>
    <row r="1456" spans="2:13" x14ac:dyDescent="0.15">
      <c r="B1456" s="333" t="s">
        <v>848</v>
      </c>
      <c r="C1456" s="333" t="s">
        <v>710</v>
      </c>
      <c r="D1456" s="333" t="s">
        <v>519</v>
      </c>
      <c r="E1456" s="29">
        <v>1</v>
      </c>
      <c r="F1456" s="29">
        <v>1</v>
      </c>
      <c r="G1456" s="29">
        <v>349</v>
      </c>
      <c r="H1456" s="27"/>
      <c r="M1456" s="80" t="b">
        <f t="shared" si="22"/>
        <v>1</v>
      </c>
    </row>
    <row r="1457" spans="2:13" x14ac:dyDescent="0.15">
      <c r="B1457" s="333" t="s">
        <v>849</v>
      </c>
      <c r="C1457" s="333" t="s">
        <v>710</v>
      </c>
      <c r="D1457" s="333" t="s">
        <v>525</v>
      </c>
      <c r="E1457" s="29">
        <v>1</v>
      </c>
      <c r="F1457" s="29">
        <v>4</v>
      </c>
      <c r="G1457" s="29">
        <v>350</v>
      </c>
      <c r="H1457" s="27"/>
      <c r="M1457" s="80" t="b">
        <f t="shared" si="22"/>
        <v>1</v>
      </c>
    </row>
    <row r="1458" spans="2:13" x14ac:dyDescent="0.15">
      <c r="B1458" s="333" t="s">
        <v>9086</v>
      </c>
      <c r="C1458" s="333" t="s">
        <v>518</v>
      </c>
      <c r="D1458" s="333" t="s">
        <v>518</v>
      </c>
      <c r="E1458" s="29">
        <v>0</v>
      </c>
      <c r="F1458" s="29">
        <v>0</v>
      </c>
      <c r="G1458" s="29">
        <v>9700</v>
      </c>
      <c r="H1458" s="27"/>
      <c r="M1458" s="80" t="b">
        <f t="shared" si="22"/>
        <v>1</v>
      </c>
    </row>
    <row r="1459" spans="2:13" x14ac:dyDescent="0.15">
      <c r="B1459" s="333" t="s">
        <v>4750</v>
      </c>
      <c r="C1459" s="333" t="s">
        <v>710</v>
      </c>
      <c r="D1459" s="333" t="s">
        <v>518</v>
      </c>
      <c r="E1459" s="29">
        <v>1</v>
      </c>
      <c r="F1459" s="29">
        <v>0</v>
      </c>
      <c r="G1459" s="29">
        <v>4554</v>
      </c>
      <c r="H1459" s="27"/>
      <c r="M1459" s="80" t="b">
        <f t="shared" si="22"/>
        <v>1</v>
      </c>
    </row>
    <row r="1460" spans="2:13" x14ac:dyDescent="0.15">
      <c r="B1460" s="333" t="s">
        <v>5259</v>
      </c>
      <c r="C1460" s="333" t="s">
        <v>710</v>
      </c>
      <c r="D1460" s="333" t="s">
        <v>523</v>
      </c>
      <c r="E1460" s="29">
        <v>1</v>
      </c>
      <c r="F1460" s="29">
        <v>3</v>
      </c>
      <c r="G1460" s="29">
        <v>5252</v>
      </c>
      <c r="H1460" s="27"/>
      <c r="M1460" s="80" t="b">
        <f t="shared" si="22"/>
        <v>1</v>
      </c>
    </row>
    <row r="1461" spans="2:13" x14ac:dyDescent="0.15">
      <c r="B1461" s="333" t="s">
        <v>850</v>
      </c>
      <c r="C1461" s="333" t="s">
        <v>714</v>
      </c>
      <c r="D1461" s="333" t="s">
        <v>523</v>
      </c>
      <c r="E1461" s="29">
        <v>3</v>
      </c>
      <c r="F1461" s="29">
        <v>3</v>
      </c>
      <c r="G1461" s="29">
        <v>351</v>
      </c>
      <c r="H1461" s="27"/>
      <c r="M1461" s="80" t="b">
        <f t="shared" si="22"/>
        <v>1</v>
      </c>
    </row>
    <row r="1462" spans="2:13" x14ac:dyDescent="0.15">
      <c r="B1462" s="333" t="s">
        <v>6124</v>
      </c>
      <c r="C1462" s="333" t="s">
        <v>710</v>
      </c>
      <c r="D1462" s="333" t="s">
        <v>525</v>
      </c>
      <c r="E1462" s="29">
        <v>1</v>
      </c>
      <c r="F1462" s="29">
        <v>4</v>
      </c>
      <c r="G1462" s="29">
        <v>6069</v>
      </c>
      <c r="H1462" s="27"/>
      <c r="M1462" s="80" t="b">
        <f t="shared" si="22"/>
        <v>1</v>
      </c>
    </row>
    <row r="1463" spans="2:13" x14ac:dyDescent="0.15">
      <c r="B1463" s="333" t="s">
        <v>12686</v>
      </c>
      <c r="C1463" s="333" t="s">
        <v>710</v>
      </c>
      <c r="D1463" s="333" t="s">
        <v>519</v>
      </c>
      <c r="E1463" s="29">
        <v>1</v>
      </c>
      <c r="F1463" s="29">
        <v>1</v>
      </c>
      <c r="G1463" s="29">
        <v>14145</v>
      </c>
      <c r="H1463" s="27"/>
      <c r="M1463" s="80" t="b">
        <f t="shared" si="22"/>
        <v>1</v>
      </c>
    </row>
    <row r="1464" spans="2:13" x14ac:dyDescent="0.15">
      <c r="B1464" s="333" t="s">
        <v>6044</v>
      </c>
      <c r="C1464" s="333" t="s">
        <v>710</v>
      </c>
      <c r="D1464" s="333" t="s">
        <v>519</v>
      </c>
      <c r="E1464" s="29">
        <v>1</v>
      </c>
      <c r="F1464" s="29">
        <v>1</v>
      </c>
      <c r="G1464" s="29">
        <v>6095</v>
      </c>
      <c r="H1464" s="27"/>
      <c r="M1464" s="80" t="b">
        <f t="shared" si="22"/>
        <v>1</v>
      </c>
    </row>
    <row r="1465" spans="2:13" x14ac:dyDescent="0.15">
      <c r="B1465" s="333" t="s">
        <v>6113</v>
      </c>
      <c r="C1465" s="333" t="s">
        <v>710</v>
      </c>
      <c r="D1465" s="333" t="s">
        <v>519</v>
      </c>
      <c r="E1465" s="29">
        <v>1</v>
      </c>
      <c r="F1465" s="29">
        <v>1</v>
      </c>
      <c r="G1465" s="29">
        <v>6168</v>
      </c>
      <c r="H1465" s="27"/>
      <c r="M1465" s="80" t="b">
        <f t="shared" si="22"/>
        <v>1</v>
      </c>
    </row>
    <row r="1466" spans="2:13" x14ac:dyDescent="0.15">
      <c r="B1466" s="333" t="s">
        <v>6007</v>
      </c>
      <c r="C1466" s="333" t="s">
        <v>710</v>
      </c>
      <c r="D1466" s="333" t="s">
        <v>519</v>
      </c>
      <c r="E1466" s="29">
        <v>1</v>
      </c>
      <c r="F1466" s="29">
        <v>1</v>
      </c>
      <c r="G1466" s="29">
        <v>6060</v>
      </c>
      <c r="H1466" s="27"/>
      <c r="M1466" s="80" t="b">
        <f t="shared" si="22"/>
        <v>1</v>
      </c>
    </row>
    <row r="1467" spans="2:13" x14ac:dyDescent="0.15">
      <c r="B1467" s="333" t="s">
        <v>3590</v>
      </c>
      <c r="C1467" s="333" t="s">
        <v>714</v>
      </c>
      <c r="D1467" s="333" t="s">
        <v>521</v>
      </c>
      <c r="E1467" s="29">
        <v>3</v>
      </c>
      <c r="F1467" s="29">
        <v>2</v>
      </c>
      <c r="G1467" s="29">
        <v>3339</v>
      </c>
      <c r="H1467" s="27"/>
      <c r="M1467" s="80" t="b">
        <f t="shared" si="22"/>
        <v>1</v>
      </c>
    </row>
    <row r="1468" spans="2:13" x14ac:dyDescent="0.15">
      <c r="B1468" s="333" t="s">
        <v>6754</v>
      </c>
      <c r="C1468" s="333" t="s">
        <v>712</v>
      </c>
      <c r="D1468" s="333" t="s">
        <v>525</v>
      </c>
      <c r="E1468" s="29">
        <v>2</v>
      </c>
      <c r="F1468" s="29">
        <v>4</v>
      </c>
      <c r="G1468" s="29">
        <v>6877</v>
      </c>
      <c r="H1468" s="27"/>
      <c r="M1468" s="80" t="b">
        <f t="shared" si="22"/>
        <v>1</v>
      </c>
    </row>
    <row r="1469" spans="2:13" x14ac:dyDescent="0.15">
      <c r="B1469" s="333" t="s">
        <v>9896</v>
      </c>
      <c r="C1469" s="333" t="s">
        <v>710</v>
      </c>
      <c r="D1469" s="333" t="s">
        <v>523</v>
      </c>
      <c r="E1469" s="29">
        <v>1</v>
      </c>
      <c r="F1469" s="29">
        <v>3</v>
      </c>
      <c r="G1469" s="29">
        <v>10097</v>
      </c>
      <c r="H1469" s="27"/>
      <c r="M1469" s="80" t="b">
        <f t="shared" si="22"/>
        <v>1</v>
      </c>
    </row>
    <row r="1470" spans="2:13" x14ac:dyDescent="0.15">
      <c r="B1470" s="333" t="s">
        <v>3651</v>
      </c>
      <c r="C1470" s="333" t="s">
        <v>718</v>
      </c>
      <c r="D1470" s="333" t="s">
        <v>523</v>
      </c>
      <c r="E1470" s="29">
        <v>5</v>
      </c>
      <c r="F1470" s="29">
        <v>3</v>
      </c>
      <c r="G1470" s="29">
        <v>3312</v>
      </c>
      <c r="H1470" s="27"/>
      <c r="M1470" s="80" t="b">
        <f t="shared" si="22"/>
        <v>1</v>
      </c>
    </row>
    <row r="1471" spans="2:13" x14ac:dyDescent="0.15">
      <c r="B1471" s="333" t="s">
        <v>851</v>
      </c>
      <c r="C1471" s="333" t="s">
        <v>712</v>
      </c>
      <c r="D1471" s="333" t="s">
        <v>521</v>
      </c>
      <c r="E1471" s="29">
        <v>2</v>
      </c>
      <c r="F1471" s="29">
        <v>2</v>
      </c>
      <c r="G1471" s="29">
        <v>352</v>
      </c>
      <c r="H1471" s="27"/>
      <c r="M1471" s="80" t="b">
        <f t="shared" si="22"/>
        <v>1</v>
      </c>
    </row>
    <row r="1472" spans="2:13" x14ac:dyDescent="0.15">
      <c r="B1472" s="333" t="s">
        <v>14583</v>
      </c>
      <c r="C1472" s="333" t="s">
        <v>714</v>
      </c>
      <c r="D1472" s="333" t="s">
        <v>521</v>
      </c>
      <c r="E1472" s="29">
        <v>3</v>
      </c>
      <c r="F1472" s="29">
        <v>2</v>
      </c>
      <c r="G1472" s="29">
        <v>17301</v>
      </c>
      <c r="H1472" s="27"/>
      <c r="M1472" s="80" t="b">
        <f t="shared" si="22"/>
        <v>1</v>
      </c>
    </row>
    <row r="1473" spans="2:13" x14ac:dyDescent="0.15">
      <c r="B1473" s="333" t="s">
        <v>852</v>
      </c>
      <c r="C1473" s="333" t="s">
        <v>712</v>
      </c>
      <c r="D1473" s="333" t="s">
        <v>523</v>
      </c>
      <c r="E1473" s="29">
        <v>2</v>
      </c>
      <c r="F1473" s="29">
        <v>3</v>
      </c>
      <c r="G1473" s="29">
        <v>353</v>
      </c>
      <c r="H1473" s="27"/>
      <c r="M1473" s="80" t="b">
        <f t="shared" si="22"/>
        <v>1</v>
      </c>
    </row>
    <row r="1474" spans="2:13" x14ac:dyDescent="0.15">
      <c r="B1474" s="333" t="s">
        <v>853</v>
      </c>
      <c r="C1474" s="333" t="s">
        <v>712</v>
      </c>
      <c r="D1474" s="333" t="s">
        <v>523</v>
      </c>
      <c r="E1474" s="29">
        <v>2</v>
      </c>
      <c r="F1474" s="29">
        <v>3</v>
      </c>
      <c r="G1474" s="29">
        <v>354</v>
      </c>
      <c r="H1474" s="27"/>
      <c r="M1474" s="80" t="b">
        <f t="shared" si="22"/>
        <v>1</v>
      </c>
    </row>
    <row r="1475" spans="2:13" x14ac:dyDescent="0.15">
      <c r="B1475" s="333" t="s">
        <v>6674</v>
      </c>
      <c r="C1475" s="333" t="s">
        <v>712</v>
      </c>
      <c r="D1475" s="333" t="s">
        <v>519</v>
      </c>
      <c r="E1475" s="29">
        <v>2</v>
      </c>
      <c r="F1475" s="29">
        <v>1</v>
      </c>
      <c r="G1475" s="29">
        <v>6788</v>
      </c>
      <c r="H1475" s="27"/>
      <c r="M1475" s="80" t="b">
        <f t="shared" si="22"/>
        <v>1</v>
      </c>
    </row>
    <row r="1476" spans="2:13" x14ac:dyDescent="0.15">
      <c r="B1476" s="333" t="s">
        <v>10089</v>
      </c>
      <c r="C1476" s="333" t="s">
        <v>712</v>
      </c>
      <c r="D1476" s="333" t="s">
        <v>444</v>
      </c>
      <c r="E1476" s="29">
        <v>2</v>
      </c>
      <c r="F1476" s="29">
        <v>6</v>
      </c>
      <c r="G1476" s="29">
        <v>10747</v>
      </c>
      <c r="H1476" s="27"/>
      <c r="M1476" s="80" t="b">
        <f t="shared" si="22"/>
        <v>1</v>
      </c>
    </row>
    <row r="1477" spans="2:13" x14ac:dyDescent="0.15">
      <c r="B1477" s="333" t="s">
        <v>854</v>
      </c>
      <c r="C1477" s="333" t="s">
        <v>712</v>
      </c>
      <c r="D1477" s="333" t="s">
        <v>521</v>
      </c>
      <c r="E1477" s="29">
        <v>2</v>
      </c>
      <c r="F1477" s="29">
        <v>2</v>
      </c>
      <c r="G1477" s="29">
        <v>355</v>
      </c>
      <c r="H1477" s="27"/>
      <c r="M1477" s="80" t="b">
        <f t="shared" si="22"/>
        <v>1</v>
      </c>
    </row>
    <row r="1478" spans="2:13" x14ac:dyDescent="0.15">
      <c r="B1478" s="333" t="s">
        <v>855</v>
      </c>
      <c r="C1478" s="333" t="s">
        <v>712</v>
      </c>
      <c r="D1478" s="333" t="s">
        <v>519</v>
      </c>
      <c r="E1478" s="29">
        <v>2</v>
      </c>
      <c r="F1478" s="29">
        <v>1</v>
      </c>
      <c r="G1478" s="29">
        <v>356</v>
      </c>
      <c r="H1478" s="27"/>
      <c r="M1478" s="80" t="b">
        <f t="shared" si="22"/>
        <v>1</v>
      </c>
    </row>
    <row r="1479" spans="2:13" x14ac:dyDescent="0.15">
      <c r="B1479" s="333" t="s">
        <v>856</v>
      </c>
      <c r="C1479" s="333" t="s">
        <v>712</v>
      </c>
      <c r="D1479" s="333" t="s">
        <v>521</v>
      </c>
      <c r="E1479" s="29">
        <v>2</v>
      </c>
      <c r="F1479" s="29">
        <v>2</v>
      </c>
      <c r="G1479" s="29">
        <v>357</v>
      </c>
      <c r="H1479" s="27"/>
      <c r="M1479" s="80" t="b">
        <f t="shared" si="22"/>
        <v>1</v>
      </c>
    </row>
    <row r="1480" spans="2:13" x14ac:dyDescent="0.15">
      <c r="B1480" s="333" t="s">
        <v>857</v>
      </c>
      <c r="C1480" s="333" t="s">
        <v>712</v>
      </c>
      <c r="D1480" s="333" t="s">
        <v>519</v>
      </c>
      <c r="E1480" s="29">
        <v>2</v>
      </c>
      <c r="F1480" s="29">
        <v>1</v>
      </c>
      <c r="G1480" s="29">
        <v>358</v>
      </c>
      <c r="H1480" s="27"/>
      <c r="M1480" s="80" t="b">
        <f t="shared" si="22"/>
        <v>1</v>
      </c>
    </row>
    <row r="1481" spans="2:13" x14ac:dyDescent="0.15">
      <c r="B1481" s="333" t="s">
        <v>3652</v>
      </c>
      <c r="C1481" s="333" t="s">
        <v>714</v>
      </c>
      <c r="D1481" s="333" t="s">
        <v>521</v>
      </c>
      <c r="E1481" s="29">
        <v>3</v>
      </c>
      <c r="F1481" s="29">
        <v>2</v>
      </c>
      <c r="G1481" s="29">
        <v>3313</v>
      </c>
      <c r="H1481" s="27"/>
      <c r="M1481" s="80" t="b">
        <f t="shared" si="22"/>
        <v>1</v>
      </c>
    </row>
    <row r="1482" spans="2:13" x14ac:dyDescent="0.15">
      <c r="B1482" s="333" t="s">
        <v>858</v>
      </c>
      <c r="C1482" s="333" t="s">
        <v>712</v>
      </c>
      <c r="D1482" s="333" t="s">
        <v>521</v>
      </c>
      <c r="E1482" s="29">
        <v>2</v>
      </c>
      <c r="F1482" s="29">
        <v>2</v>
      </c>
      <c r="G1482" s="29">
        <v>359</v>
      </c>
      <c r="H1482" s="27"/>
      <c r="M1482" s="80" t="b">
        <f t="shared" si="22"/>
        <v>1</v>
      </c>
    </row>
    <row r="1483" spans="2:13" x14ac:dyDescent="0.15">
      <c r="B1483" s="333" t="s">
        <v>14584</v>
      </c>
      <c r="C1483" s="333" t="s">
        <v>712</v>
      </c>
      <c r="D1483" s="333" t="s">
        <v>519</v>
      </c>
      <c r="E1483" s="29">
        <v>2</v>
      </c>
      <c r="F1483" s="29">
        <v>1</v>
      </c>
      <c r="G1483" s="29">
        <v>17586</v>
      </c>
      <c r="H1483" s="27"/>
      <c r="M1483" s="80" t="b">
        <f t="shared" si="22"/>
        <v>1</v>
      </c>
    </row>
    <row r="1484" spans="2:13" x14ac:dyDescent="0.15">
      <c r="B1484" s="333" t="s">
        <v>9897</v>
      </c>
      <c r="C1484" s="333" t="s">
        <v>714</v>
      </c>
      <c r="D1484" s="333" t="s">
        <v>525</v>
      </c>
      <c r="E1484" s="29">
        <v>3</v>
      </c>
      <c r="F1484" s="29">
        <v>4</v>
      </c>
      <c r="G1484" s="29">
        <v>10098</v>
      </c>
      <c r="H1484" s="27"/>
      <c r="M1484" s="80" t="b">
        <f t="shared" si="22"/>
        <v>1</v>
      </c>
    </row>
    <row r="1485" spans="2:13" x14ac:dyDescent="0.15">
      <c r="B1485" s="333" t="s">
        <v>950</v>
      </c>
      <c r="C1485" s="333" t="s">
        <v>712</v>
      </c>
      <c r="D1485" s="333" t="s">
        <v>519</v>
      </c>
      <c r="E1485" s="29">
        <v>2</v>
      </c>
      <c r="F1485" s="29">
        <v>1</v>
      </c>
      <c r="G1485" s="29">
        <v>360</v>
      </c>
      <c r="H1485" s="27"/>
      <c r="M1485" s="80" t="b">
        <f t="shared" si="22"/>
        <v>1</v>
      </c>
    </row>
    <row r="1486" spans="2:13" x14ac:dyDescent="0.15">
      <c r="B1486" s="333" t="s">
        <v>951</v>
      </c>
      <c r="C1486" s="333" t="s">
        <v>712</v>
      </c>
      <c r="D1486" s="333" t="s">
        <v>519</v>
      </c>
      <c r="E1486" s="29">
        <v>2</v>
      </c>
      <c r="F1486" s="29">
        <v>1</v>
      </c>
      <c r="G1486" s="29">
        <v>361</v>
      </c>
      <c r="H1486" s="27"/>
      <c r="M1486" s="80" t="b">
        <f t="shared" ref="M1486:M1549" si="23">AND(  NOT(ISERROR(FIND(UPPER($B$7),UPPER($B1486),1))),  OR($D$7="",NOT(ISERROR(FIND(UPPER($D$7),UPPER($B1486),1)))),    OR($D$8="",(ISERROR(FIND(UPPER($D$8),UPPER($B1486),1))))           )</f>
        <v>1</v>
      </c>
    </row>
    <row r="1487" spans="2:13" x14ac:dyDescent="0.15">
      <c r="B1487" s="333" t="s">
        <v>1064</v>
      </c>
      <c r="C1487" s="333" t="s">
        <v>712</v>
      </c>
      <c r="D1487" s="333" t="s">
        <v>519</v>
      </c>
      <c r="E1487" s="29">
        <v>2</v>
      </c>
      <c r="F1487" s="29">
        <v>1</v>
      </c>
      <c r="G1487" s="29">
        <v>362</v>
      </c>
      <c r="H1487" s="27"/>
      <c r="M1487" s="80" t="b">
        <f t="shared" si="23"/>
        <v>1</v>
      </c>
    </row>
    <row r="1488" spans="2:13" x14ac:dyDescent="0.15">
      <c r="B1488" s="333" t="s">
        <v>1065</v>
      </c>
      <c r="C1488" s="333" t="s">
        <v>712</v>
      </c>
      <c r="D1488" s="333" t="s">
        <v>519</v>
      </c>
      <c r="E1488" s="29">
        <v>2</v>
      </c>
      <c r="F1488" s="29">
        <v>1</v>
      </c>
      <c r="G1488" s="29">
        <v>363</v>
      </c>
      <c r="H1488" s="27"/>
      <c r="M1488" s="80" t="b">
        <f t="shared" si="23"/>
        <v>1</v>
      </c>
    </row>
    <row r="1489" spans="2:13" x14ac:dyDescent="0.15">
      <c r="B1489" s="333" t="s">
        <v>1066</v>
      </c>
      <c r="C1489" s="333" t="s">
        <v>712</v>
      </c>
      <c r="D1489" s="333" t="s">
        <v>519</v>
      </c>
      <c r="E1489" s="29">
        <v>2</v>
      </c>
      <c r="F1489" s="29">
        <v>1</v>
      </c>
      <c r="G1489" s="29">
        <v>364</v>
      </c>
      <c r="H1489" s="27"/>
      <c r="M1489" s="80" t="b">
        <f t="shared" si="23"/>
        <v>1</v>
      </c>
    </row>
    <row r="1490" spans="2:13" x14ac:dyDescent="0.15">
      <c r="B1490" s="333" t="s">
        <v>12687</v>
      </c>
      <c r="C1490" s="333" t="s">
        <v>712</v>
      </c>
      <c r="D1490" s="333" t="s">
        <v>519</v>
      </c>
      <c r="E1490" s="29">
        <v>2</v>
      </c>
      <c r="F1490" s="29">
        <v>1</v>
      </c>
      <c r="G1490" s="29">
        <v>14215</v>
      </c>
      <c r="H1490" s="27"/>
      <c r="M1490" s="80" t="b">
        <f t="shared" si="23"/>
        <v>1</v>
      </c>
    </row>
    <row r="1491" spans="2:13" x14ac:dyDescent="0.15">
      <c r="B1491" s="333" t="s">
        <v>412</v>
      </c>
      <c r="C1491" s="333" t="s">
        <v>712</v>
      </c>
      <c r="D1491" s="333" t="s">
        <v>519</v>
      </c>
      <c r="E1491" s="29">
        <v>2</v>
      </c>
      <c r="F1491" s="29">
        <v>1</v>
      </c>
      <c r="G1491" s="29">
        <v>8299</v>
      </c>
      <c r="H1491" s="27"/>
      <c r="M1491" s="80" t="b">
        <f t="shared" si="23"/>
        <v>1</v>
      </c>
    </row>
    <row r="1492" spans="2:13" x14ac:dyDescent="0.15">
      <c r="B1492" s="333" t="s">
        <v>1067</v>
      </c>
      <c r="C1492" s="333" t="s">
        <v>712</v>
      </c>
      <c r="D1492" s="333" t="s">
        <v>519</v>
      </c>
      <c r="E1492" s="29">
        <v>2</v>
      </c>
      <c r="F1492" s="29">
        <v>1</v>
      </c>
      <c r="G1492" s="29">
        <v>365</v>
      </c>
      <c r="H1492" s="27"/>
      <c r="M1492" s="80" t="b">
        <f t="shared" si="23"/>
        <v>1</v>
      </c>
    </row>
    <row r="1493" spans="2:13" x14ac:dyDescent="0.15">
      <c r="B1493" s="333" t="s">
        <v>1068</v>
      </c>
      <c r="C1493" s="333" t="s">
        <v>712</v>
      </c>
      <c r="D1493" s="333" t="s">
        <v>519</v>
      </c>
      <c r="E1493" s="29">
        <v>2</v>
      </c>
      <c r="F1493" s="29">
        <v>1</v>
      </c>
      <c r="G1493" s="29">
        <v>366</v>
      </c>
      <c r="H1493" s="27"/>
      <c r="M1493" s="80" t="b">
        <f t="shared" si="23"/>
        <v>1</v>
      </c>
    </row>
    <row r="1494" spans="2:13" x14ac:dyDescent="0.15">
      <c r="B1494" s="333" t="s">
        <v>1069</v>
      </c>
      <c r="C1494" s="333" t="s">
        <v>712</v>
      </c>
      <c r="D1494" s="333" t="s">
        <v>519</v>
      </c>
      <c r="E1494" s="29">
        <v>2</v>
      </c>
      <c r="F1494" s="29">
        <v>1</v>
      </c>
      <c r="G1494" s="29">
        <v>367</v>
      </c>
      <c r="H1494" s="27"/>
      <c r="M1494" s="80" t="b">
        <f t="shared" si="23"/>
        <v>1</v>
      </c>
    </row>
    <row r="1495" spans="2:13" x14ac:dyDescent="0.15">
      <c r="B1495" s="333" t="s">
        <v>14585</v>
      </c>
      <c r="C1495" s="333" t="s">
        <v>712</v>
      </c>
      <c r="D1495" s="333" t="s">
        <v>519</v>
      </c>
      <c r="E1495" s="29">
        <v>2</v>
      </c>
      <c r="F1495" s="29">
        <v>1</v>
      </c>
      <c r="G1495" s="29">
        <v>16423</v>
      </c>
      <c r="H1495" s="27"/>
      <c r="M1495" s="80" t="b">
        <f t="shared" si="23"/>
        <v>1</v>
      </c>
    </row>
    <row r="1496" spans="2:13" x14ac:dyDescent="0.15">
      <c r="B1496" s="333" t="s">
        <v>1070</v>
      </c>
      <c r="C1496" s="333" t="s">
        <v>712</v>
      </c>
      <c r="D1496" s="333" t="s">
        <v>519</v>
      </c>
      <c r="E1496" s="29">
        <v>2</v>
      </c>
      <c r="F1496" s="29">
        <v>1</v>
      </c>
      <c r="G1496" s="29">
        <v>368</v>
      </c>
      <c r="H1496" s="27"/>
      <c r="M1496" s="80" t="b">
        <f t="shared" si="23"/>
        <v>1</v>
      </c>
    </row>
    <row r="1497" spans="2:13" x14ac:dyDescent="0.15">
      <c r="B1497" s="333" t="s">
        <v>870</v>
      </c>
      <c r="C1497" s="333" t="s">
        <v>712</v>
      </c>
      <c r="D1497" s="333" t="s">
        <v>519</v>
      </c>
      <c r="E1497" s="29">
        <v>2</v>
      </c>
      <c r="F1497" s="29">
        <v>1</v>
      </c>
      <c r="G1497" s="29">
        <v>369</v>
      </c>
      <c r="H1497" s="27"/>
      <c r="M1497" s="80" t="b">
        <f t="shared" si="23"/>
        <v>1</v>
      </c>
    </row>
    <row r="1498" spans="2:13" x14ac:dyDescent="0.15">
      <c r="B1498" s="333" t="s">
        <v>3653</v>
      </c>
      <c r="C1498" s="333" t="s">
        <v>712</v>
      </c>
      <c r="D1498" s="333" t="s">
        <v>521</v>
      </c>
      <c r="E1498" s="29">
        <v>2</v>
      </c>
      <c r="F1498" s="29">
        <v>2</v>
      </c>
      <c r="G1498" s="29">
        <v>3314</v>
      </c>
      <c r="H1498" s="27"/>
      <c r="M1498" s="80" t="b">
        <f t="shared" si="23"/>
        <v>1</v>
      </c>
    </row>
    <row r="1499" spans="2:13" x14ac:dyDescent="0.15">
      <c r="B1499" s="333" t="s">
        <v>317</v>
      </c>
      <c r="C1499" s="333" t="s">
        <v>712</v>
      </c>
      <c r="D1499" s="333" t="s">
        <v>519</v>
      </c>
      <c r="E1499" s="29">
        <v>2</v>
      </c>
      <c r="F1499" s="29">
        <v>1</v>
      </c>
      <c r="G1499" s="29">
        <v>8398</v>
      </c>
      <c r="H1499" s="27"/>
      <c r="M1499" s="80" t="b">
        <f t="shared" si="23"/>
        <v>1</v>
      </c>
    </row>
    <row r="1500" spans="2:13" x14ac:dyDescent="0.15">
      <c r="B1500" s="333" t="s">
        <v>3755</v>
      </c>
      <c r="C1500" s="333" t="s">
        <v>714</v>
      </c>
      <c r="D1500" s="333" t="s">
        <v>521</v>
      </c>
      <c r="E1500" s="29">
        <v>3</v>
      </c>
      <c r="F1500" s="29">
        <v>2</v>
      </c>
      <c r="G1500" s="29">
        <v>3315</v>
      </c>
      <c r="H1500" s="27"/>
      <c r="M1500" s="80" t="b">
        <f t="shared" si="23"/>
        <v>1</v>
      </c>
    </row>
    <row r="1501" spans="2:13" x14ac:dyDescent="0.15">
      <c r="B1501" s="333" t="s">
        <v>871</v>
      </c>
      <c r="C1501" s="333" t="s">
        <v>712</v>
      </c>
      <c r="D1501" s="333" t="s">
        <v>519</v>
      </c>
      <c r="E1501" s="29">
        <v>2</v>
      </c>
      <c r="F1501" s="29">
        <v>1</v>
      </c>
      <c r="G1501" s="29">
        <v>370</v>
      </c>
      <c r="H1501" s="27"/>
      <c r="M1501" s="80" t="b">
        <f t="shared" si="23"/>
        <v>1</v>
      </c>
    </row>
    <row r="1502" spans="2:13" x14ac:dyDescent="0.15">
      <c r="B1502" s="333" t="s">
        <v>6276</v>
      </c>
      <c r="C1502" s="333" t="s">
        <v>714</v>
      </c>
      <c r="D1502" s="333" t="s">
        <v>519</v>
      </c>
      <c r="E1502" s="29">
        <v>3</v>
      </c>
      <c r="F1502" s="29">
        <v>1</v>
      </c>
      <c r="G1502" s="29">
        <v>6338</v>
      </c>
      <c r="H1502" s="27"/>
      <c r="M1502" s="80" t="b">
        <f t="shared" si="23"/>
        <v>1</v>
      </c>
    </row>
    <row r="1503" spans="2:13" x14ac:dyDescent="0.15">
      <c r="B1503" s="333" t="s">
        <v>3756</v>
      </c>
      <c r="C1503" s="333" t="s">
        <v>714</v>
      </c>
      <c r="D1503" s="333" t="s">
        <v>521</v>
      </c>
      <c r="E1503" s="29">
        <v>3</v>
      </c>
      <c r="F1503" s="29">
        <v>2</v>
      </c>
      <c r="G1503" s="29">
        <v>3316</v>
      </c>
      <c r="H1503" s="27"/>
      <c r="M1503" s="80" t="b">
        <f t="shared" si="23"/>
        <v>1</v>
      </c>
    </row>
    <row r="1504" spans="2:13" x14ac:dyDescent="0.15">
      <c r="B1504" s="333" t="s">
        <v>872</v>
      </c>
      <c r="C1504" s="333" t="s">
        <v>712</v>
      </c>
      <c r="D1504" s="333" t="s">
        <v>519</v>
      </c>
      <c r="E1504" s="29">
        <v>2</v>
      </c>
      <c r="F1504" s="29">
        <v>1</v>
      </c>
      <c r="G1504" s="29">
        <v>371</v>
      </c>
      <c r="H1504" s="27"/>
      <c r="M1504" s="80" t="b">
        <f t="shared" si="23"/>
        <v>1</v>
      </c>
    </row>
    <row r="1505" spans="2:13" x14ac:dyDescent="0.15">
      <c r="B1505" s="333" t="s">
        <v>3716</v>
      </c>
      <c r="C1505" s="333" t="s">
        <v>712</v>
      </c>
      <c r="D1505" s="333" t="s">
        <v>521</v>
      </c>
      <c r="E1505" s="29">
        <v>2</v>
      </c>
      <c r="F1505" s="29">
        <v>2</v>
      </c>
      <c r="G1505" s="29">
        <v>3470</v>
      </c>
      <c r="H1505" s="27"/>
      <c r="M1505" s="80" t="b">
        <f t="shared" si="23"/>
        <v>1</v>
      </c>
    </row>
    <row r="1506" spans="2:13" x14ac:dyDescent="0.15">
      <c r="B1506" s="333" t="s">
        <v>3757</v>
      </c>
      <c r="C1506" s="333" t="s">
        <v>712</v>
      </c>
      <c r="D1506" s="333" t="s">
        <v>521</v>
      </c>
      <c r="E1506" s="29">
        <v>2</v>
      </c>
      <c r="F1506" s="29">
        <v>2</v>
      </c>
      <c r="G1506" s="29">
        <v>3317</v>
      </c>
      <c r="H1506" s="27"/>
      <c r="M1506" s="80" t="b">
        <f t="shared" si="23"/>
        <v>1</v>
      </c>
    </row>
    <row r="1507" spans="2:13" x14ac:dyDescent="0.15">
      <c r="B1507" s="333" t="s">
        <v>873</v>
      </c>
      <c r="C1507" s="333" t="s">
        <v>712</v>
      </c>
      <c r="D1507" s="333" t="s">
        <v>521</v>
      </c>
      <c r="E1507" s="29">
        <v>2</v>
      </c>
      <c r="F1507" s="29">
        <v>2</v>
      </c>
      <c r="G1507" s="29">
        <v>372</v>
      </c>
      <c r="H1507" s="27"/>
      <c r="M1507" s="80" t="b">
        <f t="shared" si="23"/>
        <v>1</v>
      </c>
    </row>
    <row r="1508" spans="2:13" x14ac:dyDescent="0.15">
      <c r="B1508" s="333" t="s">
        <v>7776</v>
      </c>
      <c r="C1508" s="333" t="s">
        <v>712</v>
      </c>
      <c r="D1508" s="333" t="s">
        <v>523</v>
      </c>
      <c r="E1508" s="29">
        <v>2</v>
      </c>
      <c r="F1508" s="29">
        <v>3</v>
      </c>
      <c r="G1508" s="29">
        <v>7956</v>
      </c>
      <c r="H1508" s="27"/>
      <c r="M1508" s="80" t="b">
        <f t="shared" si="23"/>
        <v>1</v>
      </c>
    </row>
    <row r="1509" spans="2:13" x14ac:dyDescent="0.15">
      <c r="B1509" s="333" t="s">
        <v>11530</v>
      </c>
      <c r="C1509" s="333" t="s">
        <v>712</v>
      </c>
      <c r="D1509" s="333" t="s">
        <v>519</v>
      </c>
      <c r="E1509" s="29">
        <v>2</v>
      </c>
      <c r="F1509" s="29">
        <v>1</v>
      </c>
      <c r="G1509" s="29">
        <v>13392</v>
      </c>
      <c r="H1509" s="27"/>
      <c r="M1509" s="80" t="b">
        <f t="shared" si="23"/>
        <v>1</v>
      </c>
    </row>
    <row r="1510" spans="2:13" x14ac:dyDescent="0.15">
      <c r="B1510" s="333" t="s">
        <v>10830</v>
      </c>
      <c r="C1510" s="333" t="s">
        <v>710</v>
      </c>
      <c r="D1510" s="333" t="s">
        <v>527</v>
      </c>
      <c r="E1510" s="29">
        <v>1</v>
      </c>
      <c r="F1510" s="29">
        <v>5</v>
      </c>
      <c r="G1510" s="29">
        <v>4555</v>
      </c>
      <c r="H1510" s="27"/>
      <c r="M1510" s="80" t="b">
        <f t="shared" si="23"/>
        <v>1</v>
      </c>
    </row>
    <row r="1511" spans="2:13" x14ac:dyDescent="0.15">
      <c r="B1511" s="333" t="s">
        <v>3964</v>
      </c>
      <c r="C1511" s="333" t="s">
        <v>712</v>
      </c>
      <c r="D1511" s="333" t="s">
        <v>525</v>
      </c>
      <c r="E1511" s="29">
        <v>2</v>
      </c>
      <c r="F1511" s="29">
        <v>4</v>
      </c>
      <c r="G1511" s="29">
        <v>3516</v>
      </c>
      <c r="H1511" s="27"/>
      <c r="J1511" s="37"/>
      <c r="M1511" s="80" t="b">
        <f t="shared" si="23"/>
        <v>1</v>
      </c>
    </row>
    <row r="1512" spans="2:13" x14ac:dyDescent="0.15">
      <c r="B1512" s="333" t="s">
        <v>11531</v>
      </c>
      <c r="C1512" s="333" t="s">
        <v>714</v>
      </c>
      <c r="D1512" s="333" t="s">
        <v>444</v>
      </c>
      <c r="E1512" s="29">
        <v>3</v>
      </c>
      <c r="F1512" s="29">
        <v>6</v>
      </c>
      <c r="G1512" s="29">
        <v>13628</v>
      </c>
      <c r="H1512" s="27"/>
      <c r="M1512" s="80" t="b">
        <f t="shared" si="23"/>
        <v>1</v>
      </c>
    </row>
    <row r="1513" spans="2:13" x14ac:dyDescent="0.15">
      <c r="B1513" s="333" t="s">
        <v>3591</v>
      </c>
      <c r="C1513" s="333" t="s">
        <v>712</v>
      </c>
      <c r="D1513" s="333" t="s">
        <v>521</v>
      </c>
      <c r="E1513" s="29">
        <v>2</v>
      </c>
      <c r="F1513" s="29">
        <v>2</v>
      </c>
      <c r="G1513" s="29">
        <v>3340</v>
      </c>
      <c r="H1513" s="27"/>
      <c r="M1513" s="80" t="b">
        <f t="shared" si="23"/>
        <v>1</v>
      </c>
    </row>
    <row r="1514" spans="2:13" x14ac:dyDescent="0.15">
      <c r="B1514" s="333" t="s">
        <v>7801</v>
      </c>
      <c r="C1514" s="333" t="s">
        <v>712</v>
      </c>
      <c r="D1514" s="333" t="s">
        <v>521</v>
      </c>
      <c r="E1514" s="29">
        <v>2</v>
      </c>
      <c r="F1514" s="29">
        <v>2</v>
      </c>
      <c r="G1514" s="29">
        <v>7987</v>
      </c>
      <c r="H1514" s="27"/>
      <c r="M1514" s="80" t="b">
        <f t="shared" si="23"/>
        <v>1</v>
      </c>
    </row>
    <row r="1515" spans="2:13" x14ac:dyDescent="0.15">
      <c r="B1515" s="333" t="s">
        <v>4798</v>
      </c>
      <c r="C1515" s="333" t="s">
        <v>712</v>
      </c>
      <c r="D1515" s="333" t="s">
        <v>519</v>
      </c>
      <c r="E1515" s="29">
        <v>2</v>
      </c>
      <c r="F1515" s="29">
        <v>1</v>
      </c>
      <c r="G1515" s="29">
        <v>4506</v>
      </c>
      <c r="H1515" s="27"/>
      <c r="M1515" s="80" t="b">
        <f t="shared" si="23"/>
        <v>1</v>
      </c>
    </row>
    <row r="1516" spans="2:13" x14ac:dyDescent="0.15">
      <c r="B1516" s="333" t="s">
        <v>14586</v>
      </c>
      <c r="C1516" s="333" t="s">
        <v>712</v>
      </c>
      <c r="D1516" s="333" t="s">
        <v>521</v>
      </c>
      <c r="E1516" s="29">
        <v>2</v>
      </c>
      <c r="F1516" s="29">
        <v>2</v>
      </c>
      <c r="G1516" s="29">
        <v>17489</v>
      </c>
      <c r="H1516" s="27"/>
      <c r="M1516" s="80" t="b">
        <f t="shared" si="23"/>
        <v>1</v>
      </c>
    </row>
    <row r="1517" spans="2:13" x14ac:dyDescent="0.15">
      <c r="B1517" s="333" t="s">
        <v>8515</v>
      </c>
      <c r="C1517" s="333" t="s">
        <v>714</v>
      </c>
      <c r="D1517" s="333" t="s">
        <v>444</v>
      </c>
      <c r="E1517" s="29">
        <v>3</v>
      </c>
      <c r="F1517" s="29">
        <v>6</v>
      </c>
      <c r="G1517" s="29">
        <v>8844</v>
      </c>
      <c r="H1517" s="27"/>
      <c r="M1517" s="80" t="b">
        <f t="shared" si="23"/>
        <v>1</v>
      </c>
    </row>
    <row r="1518" spans="2:13" x14ac:dyDescent="0.15">
      <c r="B1518" s="333" t="s">
        <v>3758</v>
      </c>
      <c r="C1518" s="333" t="s">
        <v>712</v>
      </c>
      <c r="D1518" s="333" t="s">
        <v>521</v>
      </c>
      <c r="E1518" s="29">
        <v>2</v>
      </c>
      <c r="F1518" s="29">
        <v>2</v>
      </c>
      <c r="G1518" s="29">
        <v>3318</v>
      </c>
      <c r="H1518" s="27"/>
      <c r="M1518" s="80" t="b">
        <f t="shared" si="23"/>
        <v>1</v>
      </c>
    </row>
    <row r="1519" spans="2:13" x14ac:dyDescent="0.15">
      <c r="B1519" s="333" t="s">
        <v>3717</v>
      </c>
      <c r="C1519" s="333" t="s">
        <v>712</v>
      </c>
      <c r="D1519" s="333" t="s">
        <v>519</v>
      </c>
      <c r="E1519" s="29">
        <v>2</v>
      </c>
      <c r="F1519" s="29">
        <v>1</v>
      </c>
      <c r="G1519" s="29">
        <v>3471</v>
      </c>
      <c r="H1519" s="27"/>
      <c r="M1519" s="80" t="b">
        <f t="shared" si="23"/>
        <v>1</v>
      </c>
    </row>
    <row r="1520" spans="2:13" x14ac:dyDescent="0.15">
      <c r="B1520" s="333" t="s">
        <v>874</v>
      </c>
      <c r="C1520" s="333" t="s">
        <v>712</v>
      </c>
      <c r="D1520" s="333" t="s">
        <v>519</v>
      </c>
      <c r="E1520" s="29">
        <v>2</v>
      </c>
      <c r="F1520" s="29">
        <v>1</v>
      </c>
      <c r="G1520" s="29">
        <v>373</v>
      </c>
      <c r="H1520" s="27"/>
      <c r="M1520" s="80" t="b">
        <f t="shared" si="23"/>
        <v>1</v>
      </c>
    </row>
    <row r="1521" spans="2:13" x14ac:dyDescent="0.15">
      <c r="B1521" s="333" t="s">
        <v>875</v>
      </c>
      <c r="C1521" s="333" t="s">
        <v>712</v>
      </c>
      <c r="D1521" s="333" t="s">
        <v>519</v>
      </c>
      <c r="E1521" s="29">
        <v>2</v>
      </c>
      <c r="F1521" s="29">
        <v>1</v>
      </c>
      <c r="G1521" s="29">
        <v>374</v>
      </c>
      <c r="H1521" s="27"/>
      <c r="M1521" s="80" t="b">
        <f t="shared" si="23"/>
        <v>1</v>
      </c>
    </row>
    <row r="1522" spans="2:13" x14ac:dyDescent="0.15">
      <c r="B1522" s="333" t="s">
        <v>4799</v>
      </c>
      <c r="C1522" s="333" t="s">
        <v>712</v>
      </c>
      <c r="D1522" s="333" t="s">
        <v>519</v>
      </c>
      <c r="E1522" s="29">
        <v>2</v>
      </c>
      <c r="F1522" s="29">
        <v>1</v>
      </c>
      <c r="G1522" s="29">
        <v>4507</v>
      </c>
      <c r="H1522" s="27"/>
      <c r="M1522" s="80" t="b">
        <f t="shared" si="23"/>
        <v>1</v>
      </c>
    </row>
    <row r="1523" spans="2:13" x14ac:dyDescent="0.15">
      <c r="B1523" s="333" t="s">
        <v>12688</v>
      </c>
      <c r="C1523" s="333" t="s">
        <v>518</v>
      </c>
      <c r="D1523" s="333" t="s">
        <v>518</v>
      </c>
      <c r="E1523" s="29">
        <v>0</v>
      </c>
      <c r="F1523" s="29">
        <v>0</v>
      </c>
      <c r="G1523" s="29">
        <v>14110</v>
      </c>
      <c r="H1523" s="27"/>
      <c r="M1523" s="80" t="b">
        <f t="shared" si="23"/>
        <v>1</v>
      </c>
    </row>
    <row r="1524" spans="2:13" x14ac:dyDescent="0.15">
      <c r="B1524" s="333" t="s">
        <v>876</v>
      </c>
      <c r="C1524" s="333" t="s">
        <v>712</v>
      </c>
      <c r="D1524" s="333" t="s">
        <v>525</v>
      </c>
      <c r="E1524" s="29">
        <v>2</v>
      </c>
      <c r="F1524" s="29">
        <v>4</v>
      </c>
      <c r="G1524" s="29">
        <v>375</v>
      </c>
      <c r="H1524" s="27"/>
      <c r="M1524" s="80" t="b">
        <f t="shared" si="23"/>
        <v>1</v>
      </c>
    </row>
    <row r="1525" spans="2:13" x14ac:dyDescent="0.15">
      <c r="B1525" s="333" t="s">
        <v>3718</v>
      </c>
      <c r="C1525" s="333" t="s">
        <v>712</v>
      </c>
      <c r="D1525" s="333" t="s">
        <v>525</v>
      </c>
      <c r="E1525" s="29">
        <v>2</v>
      </c>
      <c r="F1525" s="29">
        <v>4</v>
      </c>
      <c r="G1525" s="29">
        <v>3472</v>
      </c>
      <c r="H1525" s="27"/>
      <c r="M1525" s="80" t="b">
        <f t="shared" si="23"/>
        <v>1</v>
      </c>
    </row>
    <row r="1526" spans="2:13" x14ac:dyDescent="0.15">
      <c r="B1526" s="333" t="s">
        <v>6600</v>
      </c>
      <c r="C1526" s="333" t="s">
        <v>712</v>
      </c>
      <c r="D1526" s="333" t="s">
        <v>519</v>
      </c>
      <c r="E1526" s="29">
        <v>2</v>
      </c>
      <c r="F1526" s="29">
        <v>1</v>
      </c>
      <c r="G1526" s="29">
        <v>6711</v>
      </c>
      <c r="H1526" s="27"/>
      <c r="M1526" s="80" t="b">
        <f t="shared" si="23"/>
        <v>1</v>
      </c>
    </row>
    <row r="1527" spans="2:13" x14ac:dyDescent="0.15">
      <c r="B1527" s="333" t="s">
        <v>877</v>
      </c>
      <c r="C1527" s="333" t="s">
        <v>712</v>
      </c>
      <c r="D1527" s="333" t="s">
        <v>519</v>
      </c>
      <c r="E1527" s="29">
        <v>2</v>
      </c>
      <c r="F1527" s="29">
        <v>1</v>
      </c>
      <c r="G1527" s="29">
        <v>376</v>
      </c>
      <c r="H1527" s="27"/>
      <c r="M1527" s="80" t="b">
        <f t="shared" si="23"/>
        <v>1</v>
      </c>
    </row>
    <row r="1528" spans="2:13" x14ac:dyDescent="0.15">
      <c r="B1528" s="333" t="s">
        <v>878</v>
      </c>
      <c r="C1528" s="333" t="s">
        <v>712</v>
      </c>
      <c r="D1528" s="333" t="s">
        <v>519</v>
      </c>
      <c r="E1528" s="29">
        <v>2</v>
      </c>
      <c r="F1528" s="29">
        <v>1</v>
      </c>
      <c r="G1528" s="29">
        <v>377</v>
      </c>
      <c r="H1528" s="27"/>
      <c r="M1528" s="80" t="b">
        <f t="shared" si="23"/>
        <v>1</v>
      </c>
    </row>
    <row r="1529" spans="2:13" x14ac:dyDescent="0.15">
      <c r="B1529" s="333" t="s">
        <v>879</v>
      </c>
      <c r="C1529" s="333" t="s">
        <v>712</v>
      </c>
      <c r="D1529" s="333" t="s">
        <v>521</v>
      </c>
      <c r="E1529" s="29">
        <v>2</v>
      </c>
      <c r="F1529" s="29">
        <v>2</v>
      </c>
      <c r="G1529" s="29">
        <v>378</v>
      </c>
      <c r="H1529" s="27"/>
      <c r="M1529" s="80" t="b">
        <f t="shared" si="23"/>
        <v>1</v>
      </c>
    </row>
    <row r="1530" spans="2:13" x14ac:dyDescent="0.15">
      <c r="B1530" s="333" t="s">
        <v>880</v>
      </c>
      <c r="C1530" s="333" t="s">
        <v>712</v>
      </c>
      <c r="D1530" s="333" t="s">
        <v>521</v>
      </c>
      <c r="E1530" s="29">
        <v>2</v>
      </c>
      <c r="F1530" s="29">
        <v>2</v>
      </c>
      <c r="G1530" s="29">
        <v>379</v>
      </c>
      <c r="H1530" s="27"/>
      <c r="M1530" s="80" t="b">
        <f t="shared" si="23"/>
        <v>1</v>
      </c>
    </row>
    <row r="1531" spans="2:13" x14ac:dyDescent="0.15">
      <c r="B1531" s="333" t="s">
        <v>7802</v>
      </c>
      <c r="C1531" s="333" t="s">
        <v>712</v>
      </c>
      <c r="D1531" s="333" t="s">
        <v>521</v>
      </c>
      <c r="E1531" s="29">
        <v>2</v>
      </c>
      <c r="F1531" s="29">
        <v>2</v>
      </c>
      <c r="G1531" s="29">
        <v>7988</v>
      </c>
      <c r="H1531" s="27"/>
      <c r="M1531" s="80" t="b">
        <f t="shared" si="23"/>
        <v>1</v>
      </c>
    </row>
    <row r="1532" spans="2:13" x14ac:dyDescent="0.15">
      <c r="B1532" s="333" t="s">
        <v>3526</v>
      </c>
      <c r="C1532" s="333" t="s">
        <v>712</v>
      </c>
      <c r="D1532" s="333" t="s">
        <v>527</v>
      </c>
      <c r="E1532" s="29">
        <v>2</v>
      </c>
      <c r="F1532" s="29">
        <v>5</v>
      </c>
      <c r="G1532" s="29">
        <v>3270</v>
      </c>
      <c r="H1532" s="27"/>
      <c r="M1532" s="80" t="b">
        <f t="shared" si="23"/>
        <v>1</v>
      </c>
    </row>
    <row r="1533" spans="2:13" x14ac:dyDescent="0.15">
      <c r="B1533" s="333" t="s">
        <v>4288</v>
      </c>
      <c r="C1533" s="333" t="s">
        <v>712</v>
      </c>
      <c r="D1533" s="333" t="s">
        <v>527</v>
      </c>
      <c r="E1533" s="29">
        <v>2</v>
      </c>
      <c r="F1533" s="29">
        <v>5</v>
      </c>
      <c r="G1533" s="29">
        <v>3830</v>
      </c>
      <c r="H1533" s="27"/>
      <c r="M1533" s="80" t="b">
        <f t="shared" si="23"/>
        <v>1</v>
      </c>
    </row>
    <row r="1534" spans="2:13" x14ac:dyDescent="0.15">
      <c r="B1534" s="333" t="s">
        <v>881</v>
      </c>
      <c r="C1534" s="333" t="s">
        <v>712</v>
      </c>
      <c r="D1534" s="333" t="s">
        <v>521</v>
      </c>
      <c r="E1534" s="29">
        <v>2</v>
      </c>
      <c r="F1534" s="29">
        <v>2</v>
      </c>
      <c r="G1534" s="29">
        <v>381</v>
      </c>
      <c r="H1534" s="27"/>
      <c r="M1534" s="80" t="b">
        <f t="shared" si="23"/>
        <v>1</v>
      </c>
    </row>
    <row r="1535" spans="2:13" x14ac:dyDescent="0.15">
      <c r="B1535" s="333" t="s">
        <v>882</v>
      </c>
      <c r="C1535" s="333" t="s">
        <v>712</v>
      </c>
      <c r="D1535" s="333" t="s">
        <v>521</v>
      </c>
      <c r="E1535" s="29">
        <v>2</v>
      </c>
      <c r="F1535" s="29">
        <v>2</v>
      </c>
      <c r="G1535" s="29">
        <v>382</v>
      </c>
      <c r="H1535" s="27"/>
      <c r="M1535" s="80" t="b">
        <f t="shared" si="23"/>
        <v>1</v>
      </c>
    </row>
    <row r="1536" spans="2:13" x14ac:dyDescent="0.15">
      <c r="B1536" s="333" t="s">
        <v>883</v>
      </c>
      <c r="C1536" s="333" t="s">
        <v>712</v>
      </c>
      <c r="D1536" s="333" t="s">
        <v>519</v>
      </c>
      <c r="E1536" s="29">
        <v>2</v>
      </c>
      <c r="F1536" s="29">
        <v>1</v>
      </c>
      <c r="G1536" s="29">
        <v>383</v>
      </c>
      <c r="H1536" s="27"/>
      <c r="M1536" s="80" t="b">
        <f t="shared" si="23"/>
        <v>1</v>
      </c>
    </row>
    <row r="1537" spans="2:13" x14ac:dyDescent="0.15">
      <c r="B1537" s="333" t="s">
        <v>884</v>
      </c>
      <c r="C1537" s="333" t="s">
        <v>712</v>
      </c>
      <c r="D1537" s="333" t="s">
        <v>519</v>
      </c>
      <c r="E1537" s="29">
        <v>2</v>
      </c>
      <c r="F1537" s="29">
        <v>1</v>
      </c>
      <c r="G1537" s="29">
        <v>384</v>
      </c>
      <c r="H1537" s="27"/>
      <c r="M1537" s="80" t="b">
        <f t="shared" si="23"/>
        <v>1</v>
      </c>
    </row>
    <row r="1538" spans="2:13" x14ac:dyDescent="0.15">
      <c r="B1538" s="333" t="s">
        <v>885</v>
      </c>
      <c r="C1538" s="333" t="s">
        <v>712</v>
      </c>
      <c r="D1538" s="333" t="s">
        <v>519</v>
      </c>
      <c r="E1538" s="29">
        <v>2</v>
      </c>
      <c r="F1538" s="29">
        <v>1</v>
      </c>
      <c r="G1538" s="29">
        <v>385</v>
      </c>
      <c r="H1538" s="27"/>
      <c r="M1538" s="80" t="b">
        <f t="shared" si="23"/>
        <v>1</v>
      </c>
    </row>
    <row r="1539" spans="2:13" x14ac:dyDescent="0.15">
      <c r="B1539" s="333" t="s">
        <v>886</v>
      </c>
      <c r="C1539" s="333" t="s">
        <v>712</v>
      </c>
      <c r="D1539" s="333" t="s">
        <v>519</v>
      </c>
      <c r="E1539" s="29">
        <v>2</v>
      </c>
      <c r="F1539" s="29">
        <v>1</v>
      </c>
      <c r="G1539" s="29">
        <v>386</v>
      </c>
      <c r="H1539" s="27"/>
      <c r="M1539" s="80" t="b">
        <f t="shared" si="23"/>
        <v>1</v>
      </c>
    </row>
    <row r="1540" spans="2:13" x14ac:dyDescent="0.15">
      <c r="B1540" s="333" t="s">
        <v>7723</v>
      </c>
      <c r="C1540" s="333" t="s">
        <v>712</v>
      </c>
      <c r="D1540" s="333" t="s">
        <v>525</v>
      </c>
      <c r="E1540" s="29">
        <v>2</v>
      </c>
      <c r="F1540" s="29">
        <v>4</v>
      </c>
      <c r="G1540" s="29">
        <v>7899</v>
      </c>
      <c r="H1540" s="27"/>
      <c r="M1540" s="80" t="b">
        <f t="shared" si="23"/>
        <v>1</v>
      </c>
    </row>
    <row r="1541" spans="2:13" x14ac:dyDescent="0.15">
      <c r="B1541" s="333" t="s">
        <v>887</v>
      </c>
      <c r="C1541" s="333" t="s">
        <v>712</v>
      </c>
      <c r="D1541" s="333" t="s">
        <v>519</v>
      </c>
      <c r="E1541" s="29">
        <v>2</v>
      </c>
      <c r="F1541" s="29">
        <v>1</v>
      </c>
      <c r="G1541" s="29">
        <v>387</v>
      </c>
      <c r="H1541" s="27"/>
      <c r="M1541" s="80" t="b">
        <f t="shared" si="23"/>
        <v>1</v>
      </c>
    </row>
    <row r="1542" spans="2:13" x14ac:dyDescent="0.15">
      <c r="B1542" s="333" t="s">
        <v>888</v>
      </c>
      <c r="C1542" s="333" t="s">
        <v>712</v>
      </c>
      <c r="D1542" s="333" t="s">
        <v>525</v>
      </c>
      <c r="E1542" s="29">
        <v>2</v>
      </c>
      <c r="F1542" s="29">
        <v>4</v>
      </c>
      <c r="G1542" s="29">
        <v>388</v>
      </c>
      <c r="H1542" s="27"/>
      <c r="M1542" s="80" t="b">
        <f t="shared" si="23"/>
        <v>1</v>
      </c>
    </row>
    <row r="1543" spans="2:13" x14ac:dyDescent="0.15">
      <c r="B1543" s="333" t="s">
        <v>10090</v>
      </c>
      <c r="C1543" s="333" t="s">
        <v>714</v>
      </c>
      <c r="D1543" s="333" t="s">
        <v>525</v>
      </c>
      <c r="E1543" s="29">
        <v>3</v>
      </c>
      <c r="F1543" s="29">
        <v>4</v>
      </c>
      <c r="G1543" s="29">
        <v>10745</v>
      </c>
      <c r="H1543" s="27"/>
      <c r="M1543" s="80" t="b">
        <f t="shared" si="23"/>
        <v>1</v>
      </c>
    </row>
    <row r="1544" spans="2:13" x14ac:dyDescent="0.15">
      <c r="B1544" s="333" t="s">
        <v>889</v>
      </c>
      <c r="C1544" s="333" t="s">
        <v>712</v>
      </c>
      <c r="D1544" s="333" t="s">
        <v>525</v>
      </c>
      <c r="E1544" s="29">
        <v>2</v>
      </c>
      <c r="F1544" s="29">
        <v>4</v>
      </c>
      <c r="G1544" s="29">
        <v>389</v>
      </c>
      <c r="H1544" s="27"/>
      <c r="M1544" s="80" t="b">
        <f t="shared" si="23"/>
        <v>1</v>
      </c>
    </row>
    <row r="1545" spans="2:13" x14ac:dyDescent="0.15">
      <c r="B1545" s="333" t="s">
        <v>3719</v>
      </c>
      <c r="C1545" s="333" t="s">
        <v>712</v>
      </c>
      <c r="D1545" s="333" t="s">
        <v>525</v>
      </c>
      <c r="E1545" s="29">
        <v>2</v>
      </c>
      <c r="F1545" s="29">
        <v>4</v>
      </c>
      <c r="G1545" s="29">
        <v>3473</v>
      </c>
      <c r="H1545" s="27"/>
      <c r="M1545" s="80" t="b">
        <f t="shared" si="23"/>
        <v>1</v>
      </c>
    </row>
    <row r="1546" spans="2:13" x14ac:dyDescent="0.15">
      <c r="B1546" s="333" t="s">
        <v>6626</v>
      </c>
      <c r="C1546" s="333" t="s">
        <v>712</v>
      </c>
      <c r="D1546" s="333" t="s">
        <v>525</v>
      </c>
      <c r="E1546" s="29">
        <v>2</v>
      </c>
      <c r="F1546" s="29">
        <v>4</v>
      </c>
      <c r="G1546" s="29">
        <v>6736</v>
      </c>
      <c r="H1546" s="27"/>
      <c r="M1546" s="80" t="b">
        <f t="shared" si="23"/>
        <v>1</v>
      </c>
    </row>
    <row r="1547" spans="2:13" x14ac:dyDescent="0.15">
      <c r="B1547" s="333" t="s">
        <v>5105</v>
      </c>
      <c r="C1547" s="333" t="s">
        <v>712</v>
      </c>
      <c r="D1547" s="333" t="s">
        <v>525</v>
      </c>
      <c r="E1547" s="29">
        <v>2</v>
      </c>
      <c r="F1547" s="29">
        <v>4</v>
      </c>
      <c r="G1547" s="29">
        <v>5079</v>
      </c>
      <c r="H1547" s="27"/>
      <c r="M1547" s="80" t="b">
        <f t="shared" si="23"/>
        <v>1</v>
      </c>
    </row>
    <row r="1548" spans="2:13" x14ac:dyDescent="0.15">
      <c r="B1548" s="333" t="s">
        <v>890</v>
      </c>
      <c r="C1548" s="333" t="s">
        <v>712</v>
      </c>
      <c r="D1548" s="333" t="s">
        <v>525</v>
      </c>
      <c r="E1548" s="29">
        <v>2</v>
      </c>
      <c r="F1548" s="29">
        <v>4</v>
      </c>
      <c r="G1548" s="29">
        <v>390</v>
      </c>
      <c r="H1548" s="27"/>
      <c r="M1548" s="80" t="b">
        <f t="shared" si="23"/>
        <v>1</v>
      </c>
    </row>
    <row r="1549" spans="2:13" x14ac:dyDescent="0.15">
      <c r="B1549" s="333" t="s">
        <v>891</v>
      </c>
      <c r="C1549" s="333" t="s">
        <v>712</v>
      </c>
      <c r="D1549" s="333" t="s">
        <v>525</v>
      </c>
      <c r="E1549" s="29">
        <v>2</v>
      </c>
      <c r="F1549" s="29">
        <v>4</v>
      </c>
      <c r="G1549" s="29">
        <v>391</v>
      </c>
      <c r="H1549" s="27"/>
      <c r="M1549" s="80" t="b">
        <f t="shared" si="23"/>
        <v>1</v>
      </c>
    </row>
    <row r="1550" spans="2:13" x14ac:dyDescent="0.15">
      <c r="B1550" s="333" t="s">
        <v>892</v>
      </c>
      <c r="C1550" s="333" t="s">
        <v>712</v>
      </c>
      <c r="D1550" s="333" t="s">
        <v>525</v>
      </c>
      <c r="E1550" s="29">
        <v>2</v>
      </c>
      <c r="F1550" s="29">
        <v>4</v>
      </c>
      <c r="G1550" s="29">
        <v>392</v>
      </c>
      <c r="H1550" s="27"/>
      <c r="M1550" s="80" t="b">
        <f t="shared" ref="M1550:M1613" si="24">AND(  NOT(ISERROR(FIND(UPPER($B$7),UPPER($B1550),1))),  OR($D$7="",NOT(ISERROR(FIND(UPPER($D$7),UPPER($B1550),1)))),    OR($D$8="",(ISERROR(FIND(UPPER($D$8),UPPER($B1550),1))))           )</f>
        <v>1</v>
      </c>
    </row>
    <row r="1551" spans="2:13" x14ac:dyDescent="0.15">
      <c r="B1551" s="333" t="s">
        <v>895</v>
      </c>
      <c r="C1551" s="333" t="s">
        <v>712</v>
      </c>
      <c r="D1551" s="333" t="s">
        <v>525</v>
      </c>
      <c r="E1551" s="29">
        <v>2</v>
      </c>
      <c r="F1551" s="29">
        <v>4</v>
      </c>
      <c r="G1551" s="29">
        <v>395</v>
      </c>
      <c r="H1551" s="27"/>
      <c r="M1551" s="80" t="b">
        <f t="shared" si="24"/>
        <v>1</v>
      </c>
    </row>
    <row r="1552" spans="2:13" x14ac:dyDescent="0.15">
      <c r="B1552" s="333" t="s">
        <v>896</v>
      </c>
      <c r="C1552" s="333" t="s">
        <v>712</v>
      </c>
      <c r="D1552" s="333" t="s">
        <v>525</v>
      </c>
      <c r="E1552" s="29">
        <v>2</v>
      </c>
      <c r="F1552" s="29">
        <v>4</v>
      </c>
      <c r="G1552" s="29">
        <v>396</v>
      </c>
      <c r="H1552" s="27"/>
      <c r="M1552" s="80" t="b">
        <f t="shared" si="24"/>
        <v>1</v>
      </c>
    </row>
    <row r="1553" spans="2:13" x14ac:dyDescent="0.15">
      <c r="B1553" s="333" t="s">
        <v>5106</v>
      </c>
      <c r="C1553" s="333" t="s">
        <v>712</v>
      </c>
      <c r="D1553" s="333" t="s">
        <v>525</v>
      </c>
      <c r="E1553" s="29">
        <v>2</v>
      </c>
      <c r="F1553" s="29">
        <v>4</v>
      </c>
      <c r="G1553" s="29">
        <v>5080</v>
      </c>
      <c r="H1553" s="27"/>
      <c r="M1553" s="80" t="b">
        <f t="shared" si="24"/>
        <v>1</v>
      </c>
    </row>
    <row r="1554" spans="2:13" x14ac:dyDescent="0.15">
      <c r="B1554" s="333" t="s">
        <v>5107</v>
      </c>
      <c r="C1554" s="333" t="s">
        <v>712</v>
      </c>
      <c r="D1554" s="333" t="s">
        <v>525</v>
      </c>
      <c r="E1554" s="29">
        <v>2</v>
      </c>
      <c r="F1554" s="29">
        <v>4</v>
      </c>
      <c r="G1554" s="29">
        <v>5081</v>
      </c>
      <c r="H1554" s="27"/>
      <c r="M1554" s="80" t="b">
        <f t="shared" si="24"/>
        <v>1</v>
      </c>
    </row>
    <row r="1555" spans="2:13" x14ac:dyDescent="0.15">
      <c r="B1555" s="333" t="s">
        <v>7724</v>
      </c>
      <c r="C1555" s="333" t="s">
        <v>712</v>
      </c>
      <c r="D1555" s="333" t="s">
        <v>525</v>
      </c>
      <c r="E1555" s="29">
        <v>2</v>
      </c>
      <c r="F1555" s="29">
        <v>4</v>
      </c>
      <c r="G1555" s="29">
        <v>7900</v>
      </c>
      <c r="H1555" s="27"/>
      <c r="M1555" s="80" t="b">
        <f t="shared" si="24"/>
        <v>1</v>
      </c>
    </row>
    <row r="1556" spans="2:13" x14ac:dyDescent="0.15">
      <c r="B1556" s="333" t="s">
        <v>6599</v>
      </c>
      <c r="C1556" s="333" t="s">
        <v>712</v>
      </c>
      <c r="D1556" s="333" t="s">
        <v>525</v>
      </c>
      <c r="E1556" s="29">
        <v>2</v>
      </c>
      <c r="F1556" s="29">
        <v>4</v>
      </c>
      <c r="G1556" s="29">
        <v>6710</v>
      </c>
      <c r="H1556" s="27"/>
      <c r="M1556" s="80" t="b">
        <f t="shared" si="24"/>
        <v>1</v>
      </c>
    </row>
    <row r="1557" spans="2:13" x14ac:dyDescent="0.15">
      <c r="B1557" s="333" t="s">
        <v>5108</v>
      </c>
      <c r="C1557" s="333" t="s">
        <v>712</v>
      </c>
      <c r="D1557" s="333" t="s">
        <v>525</v>
      </c>
      <c r="E1557" s="29">
        <v>2</v>
      </c>
      <c r="F1557" s="29">
        <v>4</v>
      </c>
      <c r="G1557" s="29">
        <v>5082</v>
      </c>
      <c r="H1557" s="27"/>
      <c r="M1557" s="80" t="b">
        <f t="shared" si="24"/>
        <v>1</v>
      </c>
    </row>
    <row r="1558" spans="2:13" x14ac:dyDescent="0.15">
      <c r="B1558" s="333" t="s">
        <v>1003</v>
      </c>
      <c r="C1558" s="333" t="s">
        <v>712</v>
      </c>
      <c r="D1558" s="333" t="s">
        <v>519</v>
      </c>
      <c r="E1558" s="29">
        <v>2</v>
      </c>
      <c r="F1558" s="29">
        <v>1</v>
      </c>
      <c r="G1558" s="29">
        <v>399</v>
      </c>
      <c r="H1558" s="27"/>
      <c r="M1558" s="80" t="b">
        <f t="shared" si="24"/>
        <v>1</v>
      </c>
    </row>
    <row r="1559" spans="2:13" x14ac:dyDescent="0.15">
      <c r="B1559" s="333" t="s">
        <v>1113</v>
      </c>
      <c r="C1559" s="333" t="s">
        <v>712</v>
      </c>
      <c r="D1559" s="333" t="s">
        <v>519</v>
      </c>
      <c r="E1559" s="29">
        <v>2</v>
      </c>
      <c r="F1559" s="29">
        <v>1</v>
      </c>
      <c r="G1559" s="29">
        <v>400</v>
      </c>
      <c r="H1559" s="27"/>
      <c r="M1559" s="80" t="b">
        <f t="shared" si="24"/>
        <v>1</v>
      </c>
    </row>
    <row r="1560" spans="2:13" x14ac:dyDescent="0.15">
      <c r="B1560" s="333" t="s">
        <v>10091</v>
      </c>
      <c r="C1560" s="333" t="s">
        <v>712</v>
      </c>
      <c r="D1560" s="333" t="s">
        <v>519</v>
      </c>
      <c r="E1560" s="29">
        <v>2</v>
      </c>
      <c r="F1560" s="29">
        <v>1</v>
      </c>
      <c r="G1560" s="29">
        <v>10701</v>
      </c>
      <c r="H1560" s="27"/>
      <c r="M1560" s="80" t="b">
        <f t="shared" si="24"/>
        <v>1</v>
      </c>
    </row>
    <row r="1561" spans="2:13" x14ac:dyDescent="0.15">
      <c r="B1561" s="333" t="s">
        <v>1114</v>
      </c>
      <c r="C1561" s="333" t="s">
        <v>712</v>
      </c>
      <c r="D1561" s="333" t="s">
        <v>519</v>
      </c>
      <c r="E1561" s="29">
        <v>2</v>
      </c>
      <c r="F1561" s="29">
        <v>1</v>
      </c>
      <c r="G1561" s="29">
        <v>401</v>
      </c>
      <c r="H1561" s="27"/>
      <c r="M1561" s="80" t="b">
        <f t="shared" si="24"/>
        <v>1</v>
      </c>
    </row>
    <row r="1562" spans="2:13" x14ac:dyDescent="0.15">
      <c r="B1562" s="333" t="s">
        <v>8098</v>
      </c>
      <c r="C1562" s="333" t="s">
        <v>712</v>
      </c>
      <c r="D1562" s="333" t="s">
        <v>521</v>
      </c>
      <c r="E1562" s="29">
        <v>2</v>
      </c>
      <c r="F1562" s="29">
        <v>2</v>
      </c>
      <c r="G1562" s="29">
        <v>8249</v>
      </c>
      <c r="H1562" s="27"/>
      <c r="M1562" s="80" t="b">
        <f t="shared" si="24"/>
        <v>1</v>
      </c>
    </row>
    <row r="1563" spans="2:13" x14ac:dyDescent="0.15">
      <c r="B1563" s="333" t="s">
        <v>6625</v>
      </c>
      <c r="C1563" s="333" t="s">
        <v>712</v>
      </c>
      <c r="D1563" s="333" t="s">
        <v>525</v>
      </c>
      <c r="E1563" s="29">
        <v>2</v>
      </c>
      <c r="F1563" s="29">
        <v>4</v>
      </c>
      <c r="G1563" s="29">
        <v>6735</v>
      </c>
      <c r="H1563" s="27"/>
      <c r="M1563" s="80" t="b">
        <f t="shared" si="24"/>
        <v>1</v>
      </c>
    </row>
    <row r="1564" spans="2:13" x14ac:dyDescent="0.15">
      <c r="B1564" s="333" t="s">
        <v>7803</v>
      </c>
      <c r="C1564" s="333" t="s">
        <v>712</v>
      </c>
      <c r="D1564" s="333" t="s">
        <v>444</v>
      </c>
      <c r="E1564" s="29">
        <v>2</v>
      </c>
      <c r="F1564" s="29">
        <v>6</v>
      </c>
      <c r="G1564" s="29">
        <v>7989</v>
      </c>
      <c r="H1564" s="27"/>
      <c r="M1564" s="80" t="b">
        <f t="shared" si="24"/>
        <v>1</v>
      </c>
    </row>
    <row r="1565" spans="2:13" x14ac:dyDescent="0.15">
      <c r="B1565" s="333" t="s">
        <v>1115</v>
      </c>
      <c r="C1565" s="333" t="s">
        <v>712</v>
      </c>
      <c r="D1565" s="333" t="s">
        <v>519</v>
      </c>
      <c r="E1565" s="29">
        <v>2</v>
      </c>
      <c r="F1565" s="29">
        <v>1</v>
      </c>
      <c r="G1565" s="29">
        <v>402</v>
      </c>
      <c r="H1565" s="27"/>
      <c r="M1565" s="80" t="b">
        <f t="shared" si="24"/>
        <v>1</v>
      </c>
    </row>
    <row r="1566" spans="2:13" x14ac:dyDescent="0.15">
      <c r="B1566" s="333" t="s">
        <v>3592</v>
      </c>
      <c r="C1566" s="333" t="s">
        <v>712</v>
      </c>
      <c r="D1566" s="333" t="s">
        <v>521</v>
      </c>
      <c r="E1566" s="29">
        <v>2</v>
      </c>
      <c r="F1566" s="29">
        <v>2</v>
      </c>
      <c r="G1566" s="29">
        <v>3341</v>
      </c>
      <c r="H1566" s="27"/>
      <c r="M1566" s="80" t="b">
        <f t="shared" si="24"/>
        <v>1</v>
      </c>
    </row>
    <row r="1567" spans="2:13" x14ac:dyDescent="0.15">
      <c r="B1567" s="333" t="s">
        <v>3593</v>
      </c>
      <c r="C1567" s="333" t="s">
        <v>712</v>
      </c>
      <c r="D1567" s="333" t="s">
        <v>521</v>
      </c>
      <c r="E1567" s="29">
        <v>2</v>
      </c>
      <c r="F1567" s="29">
        <v>2</v>
      </c>
      <c r="G1567" s="29">
        <v>3342</v>
      </c>
      <c r="H1567" s="27"/>
      <c r="M1567" s="80" t="b">
        <f t="shared" si="24"/>
        <v>1</v>
      </c>
    </row>
    <row r="1568" spans="2:13" x14ac:dyDescent="0.15">
      <c r="B1568" s="333" t="s">
        <v>7804</v>
      </c>
      <c r="C1568" s="333" t="s">
        <v>714</v>
      </c>
      <c r="D1568" s="333" t="s">
        <v>523</v>
      </c>
      <c r="E1568" s="29">
        <v>3</v>
      </c>
      <c r="F1568" s="29">
        <v>3</v>
      </c>
      <c r="G1568" s="29">
        <v>7990</v>
      </c>
      <c r="H1568" s="27"/>
      <c r="M1568" s="80" t="b">
        <f t="shared" si="24"/>
        <v>1</v>
      </c>
    </row>
    <row r="1569" spans="2:13" x14ac:dyDescent="0.15">
      <c r="B1569" s="333" t="s">
        <v>9087</v>
      </c>
      <c r="C1569" s="333" t="s">
        <v>518</v>
      </c>
      <c r="D1569" s="333" t="s">
        <v>518</v>
      </c>
      <c r="E1569" s="29">
        <v>0</v>
      </c>
      <c r="F1569" s="29">
        <v>0</v>
      </c>
      <c r="G1569" s="29">
        <v>9701</v>
      </c>
      <c r="H1569" s="27"/>
      <c r="M1569" s="80" t="b">
        <f t="shared" si="24"/>
        <v>1</v>
      </c>
    </row>
    <row r="1570" spans="2:13" x14ac:dyDescent="0.15">
      <c r="B1570" s="333" t="s">
        <v>1116</v>
      </c>
      <c r="C1570" s="333" t="s">
        <v>716</v>
      </c>
      <c r="D1570" s="333" t="s">
        <v>523</v>
      </c>
      <c r="E1570" s="29">
        <v>4</v>
      </c>
      <c r="F1570" s="29">
        <v>3</v>
      </c>
      <c r="G1570" s="29">
        <v>403</v>
      </c>
      <c r="H1570" s="27"/>
      <c r="M1570" s="80" t="b">
        <f t="shared" si="24"/>
        <v>1</v>
      </c>
    </row>
    <row r="1571" spans="2:13" x14ac:dyDescent="0.15">
      <c r="B1571" s="333" t="s">
        <v>14587</v>
      </c>
      <c r="C1571" s="333" t="s">
        <v>710</v>
      </c>
      <c r="D1571" s="333" t="s">
        <v>519</v>
      </c>
      <c r="E1571" s="29">
        <v>1</v>
      </c>
      <c r="F1571" s="29">
        <v>1</v>
      </c>
      <c r="G1571" s="29">
        <v>16412</v>
      </c>
      <c r="H1571" s="27"/>
      <c r="M1571" s="80" t="b">
        <f t="shared" si="24"/>
        <v>1</v>
      </c>
    </row>
    <row r="1572" spans="2:13" x14ac:dyDescent="0.15">
      <c r="B1572" s="333" t="s">
        <v>11532</v>
      </c>
      <c r="C1572" s="333" t="s">
        <v>710</v>
      </c>
      <c r="D1572" s="333" t="s">
        <v>523</v>
      </c>
      <c r="E1572" s="29">
        <v>1</v>
      </c>
      <c r="F1572" s="29">
        <v>3</v>
      </c>
      <c r="G1572" s="29">
        <v>13159</v>
      </c>
      <c r="H1572" s="27"/>
      <c r="M1572" s="80" t="b">
        <f t="shared" si="24"/>
        <v>1</v>
      </c>
    </row>
    <row r="1573" spans="2:13" x14ac:dyDescent="0.15">
      <c r="B1573" s="333" t="s">
        <v>11533</v>
      </c>
      <c r="C1573" s="333" t="s">
        <v>712</v>
      </c>
      <c r="D1573" s="333" t="s">
        <v>521</v>
      </c>
      <c r="E1573" s="29">
        <v>2</v>
      </c>
      <c r="F1573" s="29">
        <v>2</v>
      </c>
      <c r="G1573" s="29">
        <v>13250</v>
      </c>
      <c r="H1573" s="27"/>
      <c r="M1573" s="80" t="b">
        <f t="shared" si="24"/>
        <v>1</v>
      </c>
    </row>
    <row r="1574" spans="2:13" x14ac:dyDescent="0.15">
      <c r="B1574" s="333" t="s">
        <v>5595</v>
      </c>
      <c r="C1574" s="333" t="s">
        <v>710</v>
      </c>
      <c r="D1574" s="333" t="s">
        <v>525</v>
      </c>
      <c r="E1574" s="29">
        <v>1</v>
      </c>
      <c r="F1574" s="29">
        <v>4</v>
      </c>
      <c r="G1574" s="29">
        <v>5530</v>
      </c>
      <c r="H1574" s="27"/>
      <c r="M1574" s="80" t="b">
        <f t="shared" si="24"/>
        <v>1</v>
      </c>
    </row>
    <row r="1575" spans="2:13" x14ac:dyDescent="0.15">
      <c r="B1575" s="333" t="s">
        <v>14179</v>
      </c>
      <c r="C1575" s="333" t="s">
        <v>710</v>
      </c>
      <c r="D1575" s="333" t="s">
        <v>519</v>
      </c>
      <c r="E1575" s="29">
        <v>1</v>
      </c>
      <c r="F1575" s="29">
        <v>1</v>
      </c>
      <c r="G1575" s="29">
        <v>16012</v>
      </c>
      <c r="H1575" s="27"/>
      <c r="M1575" s="80" t="b">
        <f t="shared" si="24"/>
        <v>1</v>
      </c>
    </row>
    <row r="1576" spans="2:13" x14ac:dyDescent="0.15">
      <c r="B1576" s="333" t="s">
        <v>13276</v>
      </c>
      <c r="C1576" s="333" t="s">
        <v>710</v>
      </c>
      <c r="D1576" s="333" t="s">
        <v>525</v>
      </c>
      <c r="E1576" s="29">
        <v>1</v>
      </c>
      <c r="F1576" s="29">
        <v>4</v>
      </c>
      <c r="G1576" s="29">
        <v>14789</v>
      </c>
      <c r="H1576" s="27"/>
      <c r="M1576" s="80" t="b">
        <f t="shared" si="24"/>
        <v>1</v>
      </c>
    </row>
    <row r="1577" spans="2:13" x14ac:dyDescent="0.15">
      <c r="B1577" s="333" t="s">
        <v>5588</v>
      </c>
      <c r="C1577" s="333" t="s">
        <v>710</v>
      </c>
      <c r="D1577" s="333" t="s">
        <v>521</v>
      </c>
      <c r="E1577" s="29">
        <v>1</v>
      </c>
      <c r="F1577" s="29">
        <v>2</v>
      </c>
      <c r="G1577" s="29">
        <v>5523</v>
      </c>
      <c r="H1577" s="27"/>
      <c r="M1577" s="80" t="b">
        <f t="shared" si="24"/>
        <v>1</v>
      </c>
    </row>
    <row r="1578" spans="2:13" x14ac:dyDescent="0.15">
      <c r="B1578" s="333" t="s">
        <v>6796</v>
      </c>
      <c r="C1578" s="333" t="s">
        <v>710</v>
      </c>
      <c r="D1578" s="333" t="s">
        <v>525</v>
      </c>
      <c r="E1578" s="29">
        <v>1</v>
      </c>
      <c r="F1578" s="29">
        <v>4</v>
      </c>
      <c r="G1578" s="29">
        <v>6923</v>
      </c>
      <c r="H1578" s="27"/>
      <c r="M1578" s="80" t="b">
        <f t="shared" si="24"/>
        <v>1</v>
      </c>
    </row>
    <row r="1579" spans="2:13" x14ac:dyDescent="0.15">
      <c r="B1579" s="333" t="s">
        <v>14180</v>
      </c>
      <c r="C1579" s="333" t="s">
        <v>712</v>
      </c>
      <c r="D1579" s="333" t="s">
        <v>519</v>
      </c>
      <c r="E1579" s="29">
        <v>2</v>
      </c>
      <c r="F1579" s="29">
        <v>1</v>
      </c>
      <c r="G1579" s="29">
        <v>15881</v>
      </c>
      <c r="H1579" s="27"/>
      <c r="M1579" s="80" t="b">
        <f t="shared" si="24"/>
        <v>1</v>
      </c>
    </row>
    <row r="1580" spans="2:13" x14ac:dyDescent="0.15">
      <c r="B1580" s="333" t="s">
        <v>8094</v>
      </c>
      <c r="C1580" s="333" t="s">
        <v>710</v>
      </c>
      <c r="D1580" s="333" t="s">
        <v>519</v>
      </c>
      <c r="E1580" s="29">
        <v>1</v>
      </c>
      <c r="F1580" s="29">
        <v>1</v>
      </c>
      <c r="G1580" s="29">
        <v>8245</v>
      </c>
      <c r="H1580" s="27"/>
      <c r="M1580" s="80" t="b">
        <f t="shared" si="24"/>
        <v>1</v>
      </c>
    </row>
    <row r="1581" spans="2:13" x14ac:dyDescent="0.15">
      <c r="B1581" s="333" t="s">
        <v>5775</v>
      </c>
      <c r="C1581" s="333" t="s">
        <v>518</v>
      </c>
      <c r="D1581" s="333" t="s">
        <v>444</v>
      </c>
      <c r="E1581" s="29">
        <v>0</v>
      </c>
      <c r="F1581" s="29">
        <v>6</v>
      </c>
      <c r="G1581" s="29">
        <v>5704</v>
      </c>
      <c r="H1581" s="27"/>
      <c r="M1581" s="80" t="b">
        <f t="shared" si="24"/>
        <v>1</v>
      </c>
    </row>
    <row r="1582" spans="2:13" x14ac:dyDescent="0.15">
      <c r="B1582" s="333" t="s">
        <v>11217</v>
      </c>
      <c r="C1582" s="333" t="s">
        <v>710</v>
      </c>
      <c r="D1582" s="333" t="s">
        <v>521</v>
      </c>
      <c r="E1582" s="29">
        <v>1</v>
      </c>
      <c r="F1582" s="29">
        <v>2</v>
      </c>
      <c r="G1582" s="29">
        <v>11235</v>
      </c>
      <c r="H1582" s="27"/>
      <c r="M1582" s="80" t="b">
        <f t="shared" si="24"/>
        <v>1</v>
      </c>
    </row>
    <row r="1583" spans="2:13" x14ac:dyDescent="0.15">
      <c r="B1583" s="333" t="s">
        <v>7739</v>
      </c>
      <c r="C1583" s="333" t="s">
        <v>710</v>
      </c>
      <c r="D1583" s="333" t="s">
        <v>523</v>
      </c>
      <c r="E1583" s="29">
        <v>1</v>
      </c>
      <c r="F1583" s="29">
        <v>3</v>
      </c>
      <c r="G1583" s="29">
        <v>7917</v>
      </c>
      <c r="H1583" s="27"/>
      <c r="M1583" s="80" t="b">
        <f t="shared" si="24"/>
        <v>1</v>
      </c>
    </row>
    <row r="1584" spans="2:13" x14ac:dyDescent="0.15">
      <c r="B1584" s="333" t="s">
        <v>7287</v>
      </c>
      <c r="C1584" s="333" t="s">
        <v>710</v>
      </c>
      <c r="D1584" s="333" t="s">
        <v>521</v>
      </c>
      <c r="E1584" s="29">
        <v>1</v>
      </c>
      <c r="F1584" s="29">
        <v>2</v>
      </c>
      <c r="G1584" s="29">
        <v>7433</v>
      </c>
      <c r="H1584" s="27"/>
      <c r="M1584" s="80" t="b">
        <f t="shared" si="24"/>
        <v>1</v>
      </c>
    </row>
    <row r="1585" spans="2:13" x14ac:dyDescent="0.15">
      <c r="B1585" s="333" t="s">
        <v>13277</v>
      </c>
      <c r="C1585" s="333" t="s">
        <v>718</v>
      </c>
      <c r="D1585" s="333" t="s">
        <v>523</v>
      </c>
      <c r="E1585" s="29">
        <v>5</v>
      </c>
      <c r="F1585" s="29">
        <v>3</v>
      </c>
      <c r="G1585" s="29">
        <v>15370</v>
      </c>
      <c r="H1585" s="27"/>
      <c r="M1585" s="80" t="b">
        <f t="shared" si="24"/>
        <v>1</v>
      </c>
    </row>
    <row r="1586" spans="2:13" x14ac:dyDescent="0.15">
      <c r="B1586" s="333" t="s">
        <v>7833</v>
      </c>
      <c r="C1586" s="333" t="s">
        <v>710</v>
      </c>
      <c r="D1586" s="333" t="s">
        <v>523</v>
      </c>
      <c r="E1586" s="29">
        <v>1</v>
      </c>
      <c r="F1586" s="29">
        <v>3</v>
      </c>
      <c r="G1586" s="29">
        <v>8130</v>
      </c>
      <c r="H1586" s="27"/>
      <c r="M1586" s="80" t="b">
        <f t="shared" si="24"/>
        <v>1</v>
      </c>
    </row>
    <row r="1587" spans="2:13" x14ac:dyDescent="0.15">
      <c r="B1587" s="333" t="s">
        <v>9088</v>
      </c>
      <c r="C1587" s="333" t="s">
        <v>710</v>
      </c>
      <c r="D1587" s="333" t="s">
        <v>523</v>
      </c>
      <c r="E1587" s="29">
        <v>1</v>
      </c>
      <c r="F1587" s="29">
        <v>3</v>
      </c>
      <c r="G1587" s="29">
        <v>9312</v>
      </c>
      <c r="H1587" s="27"/>
      <c r="M1587" s="80" t="b">
        <f t="shared" si="24"/>
        <v>1</v>
      </c>
    </row>
    <row r="1588" spans="2:13" x14ac:dyDescent="0.15">
      <c r="B1588" s="333" t="s">
        <v>11218</v>
      </c>
      <c r="C1588" s="333" t="s">
        <v>710</v>
      </c>
      <c r="D1588" s="333" t="s">
        <v>444</v>
      </c>
      <c r="E1588" s="29">
        <v>1</v>
      </c>
      <c r="F1588" s="29">
        <v>6</v>
      </c>
      <c r="G1588" s="29">
        <v>11428</v>
      </c>
      <c r="H1588" s="27"/>
      <c r="M1588" s="80" t="b">
        <f t="shared" si="24"/>
        <v>1</v>
      </c>
    </row>
    <row r="1589" spans="2:13" x14ac:dyDescent="0.15">
      <c r="B1589" s="333" t="s">
        <v>382</v>
      </c>
      <c r="C1589" s="333" t="s">
        <v>710</v>
      </c>
      <c r="D1589" s="333" t="s">
        <v>525</v>
      </c>
      <c r="E1589" s="29">
        <v>1</v>
      </c>
      <c r="F1589" s="29">
        <v>4</v>
      </c>
      <c r="G1589" s="29">
        <v>8362</v>
      </c>
      <c r="H1589" s="27"/>
      <c r="M1589" s="80" t="b">
        <f t="shared" si="24"/>
        <v>1</v>
      </c>
    </row>
    <row r="1590" spans="2:13" x14ac:dyDescent="0.15">
      <c r="B1590" s="333" t="s">
        <v>7474</v>
      </c>
      <c r="C1590" s="333" t="s">
        <v>710</v>
      </c>
      <c r="D1590" s="333" t="s">
        <v>525</v>
      </c>
      <c r="E1590" s="29">
        <v>1</v>
      </c>
      <c r="F1590" s="29">
        <v>4</v>
      </c>
      <c r="G1590" s="29">
        <v>7629</v>
      </c>
      <c r="H1590" s="27"/>
      <c r="M1590" s="80" t="b">
        <f t="shared" si="24"/>
        <v>1</v>
      </c>
    </row>
    <row r="1591" spans="2:13" x14ac:dyDescent="0.15">
      <c r="B1591" s="333" t="s">
        <v>6479</v>
      </c>
      <c r="C1591" s="333" t="s">
        <v>710</v>
      </c>
      <c r="D1591" s="333" t="s">
        <v>521</v>
      </c>
      <c r="E1591" s="29">
        <v>1</v>
      </c>
      <c r="F1591" s="29">
        <v>2</v>
      </c>
      <c r="G1591" s="29">
        <v>6430</v>
      </c>
      <c r="H1591" s="27"/>
      <c r="M1591" s="80" t="b">
        <f t="shared" si="24"/>
        <v>1</v>
      </c>
    </row>
    <row r="1592" spans="2:13" x14ac:dyDescent="0.15">
      <c r="B1592" s="333" t="s">
        <v>13278</v>
      </c>
      <c r="C1592" s="333" t="s">
        <v>710</v>
      </c>
      <c r="D1592" s="333" t="s">
        <v>525</v>
      </c>
      <c r="E1592" s="29">
        <v>1</v>
      </c>
      <c r="F1592" s="29">
        <v>4</v>
      </c>
      <c r="G1592" s="29">
        <v>14597</v>
      </c>
      <c r="H1592" s="27"/>
      <c r="M1592" s="80" t="b">
        <f t="shared" si="24"/>
        <v>1</v>
      </c>
    </row>
    <row r="1593" spans="2:13" x14ac:dyDescent="0.15">
      <c r="B1593" s="333" t="s">
        <v>148</v>
      </c>
      <c r="C1593" s="333" t="s">
        <v>710</v>
      </c>
      <c r="D1593" s="333" t="s">
        <v>519</v>
      </c>
      <c r="E1593" s="29">
        <v>1</v>
      </c>
      <c r="F1593" s="29">
        <v>1</v>
      </c>
      <c r="G1593" s="29">
        <v>8551</v>
      </c>
      <c r="H1593" s="27"/>
      <c r="M1593" s="80" t="b">
        <f t="shared" si="24"/>
        <v>1</v>
      </c>
    </row>
    <row r="1594" spans="2:13" x14ac:dyDescent="0.15">
      <c r="B1594" s="333" t="s">
        <v>1117</v>
      </c>
      <c r="C1594" s="333" t="s">
        <v>710</v>
      </c>
      <c r="D1594" s="333" t="s">
        <v>519</v>
      </c>
      <c r="E1594" s="29">
        <v>1</v>
      </c>
      <c r="F1594" s="29">
        <v>1</v>
      </c>
      <c r="G1594" s="29">
        <v>404</v>
      </c>
      <c r="H1594" s="27"/>
      <c r="M1594" s="80" t="b">
        <f t="shared" si="24"/>
        <v>1</v>
      </c>
    </row>
    <row r="1595" spans="2:13" x14ac:dyDescent="0.15">
      <c r="B1595" s="333" t="s">
        <v>69</v>
      </c>
      <c r="C1595" s="333" t="s">
        <v>710</v>
      </c>
      <c r="D1595" s="333" t="s">
        <v>519</v>
      </c>
      <c r="E1595" s="29">
        <v>1</v>
      </c>
      <c r="F1595" s="29">
        <v>1</v>
      </c>
      <c r="G1595" s="29">
        <v>8702</v>
      </c>
      <c r="H1595" s="27"/>
      <c r="M1595" s="80" t="b">
        <f t="shared" si="24"/>
        <v>1</v>
      </c>
    </row>
    <row r="1596" spans="2:13" x14ac:dyDescent="0.15">
      <c r="B1596" s="333" t="s">
        <v>7408</v>
      </c>
      <c r="C1596" s="333" t="s">
        <v>710</v>
      </c>
      <c r="D1596" s="333" t="s">
        <v>519</v>
      </c>
      <c r="E1596" s="29">
        <v>1</v>
      </c>
      <c r="F1596" s="29">
        <v>1</v>
      </c>
      <c r="G1596" s="29">
        <v>7555</v>
      </c>
      <c r="H1596" s="27"/>
      <c r="M1596" s="80" t="b">
        <f t="shared" si="24"/>
        <v>1</v>
      </c>
    </row>
    <row r="1597" spans="2:13" x14ac:dyDescent="0.15">
      <c r="B1597" s="333" t="s">
        <v>9979</v>
      </c>
      <c r="C1597" s="333" t="s">
        <v>710</v>
      </c>
      <c r="D1597" s="333" t="s">
        <v>525</v>
      </c>
      <c r="E1597" s="29">
        <v>1</v>
      </c>
      <c r="F1597" s="29">
        <v>4</v>
      </c>
      <c r="G1597" s="29">
        <v>10218</v>
      </c>
      <c r="H1597" s="27"/>
      <c r="M1597" s="80" t="b">
        <f t="shared" si="24"/>
        <v>1</v>
      </c>
    </row>
    <row r="1598" spans="2:13" x14ac:dyDescent="0.15">
      <c r="B1598" s="333" t="s">
        <v>7407</v>
      </c>
      <c r="C1598" s="333" t="s">
        <v>710</v>
      </c>
      <c r="D1598" s="333" t="s">
        <v>519</v>
      </c>
      <c r="E1598" s="29">
        <v>1</v>
      </c>
      <c r="F1598" s="29">
        <v>1</v>
      </c>
      <c r="G1598" s="29">
        <v>7554</v>
      </c>
      <c r="H1598" s="27"/>
      <c r="M1598" s="80" t="b">
        <f t="shared" si="24"/>
        <v>1</v>
      </c>
    </row>
    <row r="1599" spans="2:13" x14ac:dyDescent="0.15">
      <c r="B1599" s="333" t="s">
        <v>5019</v>
      </c>
      <c r="C1599" s="333" t="s">
        <v>710</v>
      </c>
      <c r="D1599" s="333" t="s">
        <v>519</v>
      </c>
      <c r="E1599" s="29">
        <v>1</v>
      </c>
      <c r="F1599" s="29">
        <v>1</v>
      </c>
      <c r="G1599" s="29">
        <v>4986</v>
      </c>
      <c r="H1599" s="27"/>
      <c r="M1599" s="80" t="b">
        <f t="shared" si="24"/>
        <v>1</v>
      </c>
    </row>
    <row r="1600" spans="2:13" x14ac:dyDescent="0.15">
      <c r="B1600" s="333" t="s">
        <v>8693</v>
      </c>
      <c r="C1600" s="333" t="s">
        <v>710</v>
      </c>
      <c r="D1600" s="333" t="s">
        <v>525</v>
      </c>
      <c r="E1600" s="29">
        <v>1</v>
      </c>
      <c r="F1600" s="29">
        <v>4</v>
      </c>
      <c r="G1600" s="29">
        <v>9043</v>
      </c>
      <c r="H1600" s="27"/>
      <c r="M1600" s="80" t="b">
        <f t="shared" si="24"/>
        <v>1</v>
      </c>
    </row>
    <row r="1601" spans="2:13" x14ac:dyDescent="0.15">
      <c r="B1601" s="333" t="s">
        <v>147</v>
      </c>
      <c r="C1601" s="333" t="s">
        <v>710</v>
      </c>
      <c r="D1601" s="333" t="s">
        <v>519</v>
      </c>
      <c r="E1601" s="29">
        <v>1</v>
      </c>
      <c r="F1601" s="29">
        <v>1</v>
      </c>
      <c r="G1601" s="29">
        <v>8550</v>
      </c>
      <c r="H1601" s="27"/>
      <c r="M1601" s="80" t="b">
        <f t="shared" si="24"/>
        <v>1</v>
      </c>
    </row>
    <row r="1602" spans="2:13" x14ac:dyDescent="0.15">
      <c r="B1602" s="333" t="s">
        <v>151</v>
      </c>
      <c r="C1602" s="333" t="s">
        <v>710</v>
      </c>
      <c r="D1602" s="333" t="s">
        <v>519</v>
      </c>
      <c r="E1602" s="29">
        <v>1</v>
      </c>
      <c r="F1602" s="29">
        <v>1</v>
      </c>
      <c r="G1602" s="29">
        <v>8554</v>
      </c>
      <c r="H1602" s="27"/>
      <c r="M1602" s="80" t="b">
        <f t="shared" si="24"/>
        <v>1</v>
      </c>
    </row>
    <row r="1603" spans="2:13" x14ac:dyDescent="0.15">
      <c r="B1603" s="333" t="s">
        <v>149</v>
      </c>
      <c r="C1603" s="333" t="s">
        <v>710</v>
      </c>
      <c r="D1603" s="333" t="s">
        <v>519</v>
      </c>
      <c r="E1603" s="29">
        <v>1</v>
      </c>
      <c r="F1603" s="29">
        <v>1</v>
      </c>
      <c r="G1603" s="29">
        <v>8552</v>
      </c>
      <c r="H1603" s="27"/>
      <c r="M1603" s="80" t="b">
        <f t="shared" si="24"/>
        <v>1</v>
      </c>
    </row>
    <row r="1604" spans="2:13" x14ac:dyDescent="0.15">
      <c r="B1604" s="333" t="s">
        <v>7412</v>
      </c>
      <c r="C1604" s="333" t="s">
        <v>714</v>
      </c>
      <c r="D1604" s="333" t="s">
        <v>519</v>
      </c>
      <c r="E1604" s="29">
        <v>3</v>
      </c>
      <c r="F1604" s="29">
        <v>1</v>
      </c>
      <c r="G1604" s="29">
        <v>7559</v>
      </c>
      <c r="H1604" s="27"/>
      <c r="M1604" s="80" t="b">
        <f t="shared" si="24"/>
        <v>1</v>
      </c>
    </row>
    <row r="1605" spans="2:13" x14ac:dyDescent="0.15">
      <c r="B1605" s="333" t="s">
        <v>150</v>
      </c>
      <c r="C1605" s="333" t="s">
        <v>710</v>
      </c>
      <c r="D1605" s="333" t="s">
        <v>519</v>
      </c>
      <c r="E1605" s="29">
        <v>1</v>
      </c>
      <c r="F1605" s="29">
        <v>1</v>
      </c>
      <c r="G1605" s="29">
        <v>8553</v>
      </c>
      <c r="H1605" s="27"/>
      <c r="M1605" s="80" t="b">
        <f t="shared" si="24"/>
        <v>1</v>
      </c>
    </row>
    <row r="1606" spans="2:13" x14ac:dyDescent="0.15">
      <c r="B1606" s="333" t="s">
        <v>5265</v>
      </c>
      <c r="C1606" s="333" t="s">
        <v>710</v>
      </c>
      <c r="D1606" s="333" t="s">
        <v>525</v>
      </c>
      <c r="E1606" s="29">
        <v>1</v>
      </c>
      <c r="F1606" s="29">
        <v>4</v>
      </c>
      <c r="G1606" s="29">
        <v>5258</v>
      </c>
      <c r="H1606" s="27"/>
      <c r="M1606" s="80" t="b">
        <f t="shared" si="24"/>
        <v>1</v>
      </c>
    </row>
    <row r="1607" spans="2:13" x14ac:dyDescent="0.15">
      <c r="B1607" s="333" t="s">
        <v>7237</v>
      </c>
      <c r="C1607" s="333" t="s">
        <v>710</v>
      </c>
      <c r="D1607" s="333" t="s">
        <v>523</v>
      </c>
      <c r="E1607" s="29">
        <v>1</v>
      </c>
      <c r="F1607" s="29">
        <v>3</v>
      </c>
      <c r="G1607" s="29">
        <v>7380</v>
      </c>
      <c r="H1607" s="27"/>
      <c r="M1607" s="80" t="b">
        <f t="shared" si="24"/>
        <v>1</v>
      </c>
    </row>
    <row r="1608" spans="2:13" x14ac:dyDescent="0.15">
      <c r="B1608" s="333" t="s">
        <v>11534</v>
      </c>
      <c r="C1608" s="333" t="s">
        <v>710</v>
      </c>
      <c r="D1608" s="333" t="s">
        <v>519</v>
      </c>
      <c r="E1608" s="29">
        <v>1</v>
      </c>
      <c r="F1608" s="29">
        <v>1</v>
      </c>
      <c r="G1608" s="29">
        <v>13021</v>
      </c>
      <c r="H1608" s="27"/>
      <c r="M1608" s="80" t="b">
        <f t="shared" si="24"/>
        <v>1</v>
      </c>
    </row>
    <row r="1609" spans="2:13" x14ac:dyDescent="0.15">
      <c r="B1609" s="333" t="s">
        <v>6009</v>
      </c>
      <c r="C1609" s="333" t="s">
        <v>710</v>
      </c>
      <c r="D1609" s="333" t="s">
        <v>519</v>
      </c>
      <c r="E1609" s="29">
        <v>1</v>
      </c>
      <c r="F1609" s="29">
        <v>1</v>
      </c>
      <c r="G1609" s="29">
        <v>6062</v>
      </c>
      <c r="H1609" s="27"/>
      <c r="M1609" s="80" t="b">
        <f t="shared" si="24"/>
        <v>1</v>
      </c>
    </row>
    <row r="1610" spans="2:13" x14ac:dyDescent="0.15">
      <c r="B1610" s="333" t="s">
        <v>14588</v>
      </c>
      <c r="C1610" s="333" t="s">
        <v>710</v>
      </c>
      <c r="D1610" s="333" t="s">
        <v>519</v>
      </c>
      <c r="E1610" s="29">
        <v>1</v>
      </c>
      <c r="F1610" s="29">
        <v>1</v>
      </c>
      <c r="G1610" s="29">
        <v>17592</v>
      </c>
      <c r="H1610" s="27"/>
      <c r="M1610" s="80" t="b">
        <f t="shared" si="24"/>
        <v>1</v>
      </c>
    </row>
    <row r="1611" spans="2:13" x14ac:dyDescent="0.15">
      <c r="B1611" s="333" t="s">
        <v>14589</v>
      </c>
      <c r="C1611" s="333" t="s">
        <v>710</v>
      </c>
      <c r="D1611" s="333" t="s">
        <v>444</v>
      </c>
      <c r="E1611" s="29">
        <v>1</v>
      </c>
      <c r="F1611" s="29">
        <v>6</v>
      </c>
      <c r="G1611" s="29">
        <v>17591</v>
      </c>
      <c r="H1611" s="27"/>
      <c r="M1611" s="80" t="b">
        <f t="shared" si="24"/>
        <v>1</v>
      </c>
    </row>
    <row r="1612" spans="2:13" x14ac:dyDescent="0.15">
      <c r="B1612" s="333" t="s">
        <v>1118</v>
      </c>
      <c r="C1612" s="333" t="s">
        <v>710</v>
      </c>
      <c r="D1612" s="333" t="s">
        <v>525</v>
      </c>
      <c r="E1612" s="29">
        <v>1</v>
      </c>
      <c r="F1612" s="29">
        <v>4</v>
      </c>
      <c r="G1612" s="29">
        <v>405</v>
      </c>
      <c r="H1612" s="27"/>
      <c r="M1612" s="80" t="b">
        <f t="shared" si="24"/>
        <v>1</v>
      </c>
    </row>
    <row r="1613" spans="2:13" x14ac:dyDescent="0.15">
      <c r="B1613" s="333" t="s">
        <v>5187</v>
      </c>
      <c r="C1613" s="333" t="s">
        <v>710</v>
      </c>
      <c r="D1613" s="333" t="s">
        <v>519</v>
      </c>
      <c r="E1613" s="29">
        <v>1</v>
      </c>
      <c r="F1613" s="29">
        <v>1</v>
      </c>
      <c r="G1613" s="29">
        <v>5053</v>
      </c>
      <c r="H1613" s="27"/>
      <c r="M1613" s="80" t="b">
        <f t="shared" si="24"/>
        <v>1</v>
      </c>
    </row>
    <row r="1614" spans="2:13" x14ac:dyDescent="0.15">
      <c r="B1614" s="333" t="s">
        <v>1119</v>
      </c>
      <c r="C1614" s="333" t="s">
        <v>710</v>
      </c>
      <c r="D1614" s="333" t="s">
        <v>521</v>
      </c>
      <c r="E1614" s="29">
        <v>1</v>
      </c>
      <c r="F1614" s="29">
        <v>2</v>
      </c>
      <c r="G1614" s="29">
        <v>406</v>
      </c>
      <c r="H1614" s="27"/>
      <c r="M1614" s="80" t="b">
        <f t="shared" ref="M1614:M1677" si="25">AND(  NOT(ISERROR(FIND(UPPER($B$7),UPPER($B1614),1))),  OR($D$7="",NOT(ISERROR(FIND(UPPER($D$7),UPPER($B1614),1)))),    OR($D$8="",(ISERROR(FIND(UPPER($D$8),UPPER($B1614),1))))           )</f>
        <v>1</v>
      </c>
    </row>
    <row r="1615" spans="2:13" x14ac:dyDescent="0.15">
      <c r="B1615" s="333" t="s">
        <v>14181</v>
      </c>
      <c r="C1615" s="333" t="s">
        <v>712</v>
      </c>
      <c r="D1615" s="333" t="s">
        <v>521</v>
      </c>
      <c r="E1615" s="29">
        <v>2</v>
      </c>
      <c r="F1615" s="29">
        <v>2</v>
      </c>
      <c r="G1615" s="29">
        <v>16196</v>
      </c>
      <c r="H1615" s="27"/>
      <c r="M1615" s="80" t="b">
        <f t="shared" si="25"/>
        <v>1</v>
      </c>
    </row>
    <row r="1616" spans="2:13" x14ac:dyDescent="0.15">
      <c r="B1616" s="333" t="s">
        <v>4095</v>
      </c>
      <c r="C1616" s="333" t="s">
        <v>712</v>
      </c>
      <c r="D1616" s="333" t="s">
        <v>519</v>
      </c>
      <c r="E1616" s="29">
        <v>2</v>
      </c>
      <c r="F1616" s="29">
        <v>1</v>
      </c>
      <c r="G1616" s="29">
        <v>3857</v>
      </c>
      <c r="H1616" s="27"/>
      <c r="M1616" s="80" t="b">
        <f t="shared" si="25"/>
        <v>1</v>
      </c>
    </row>
    <row r="1617" spans="2:13" x14ac:dyDescent="0.15">
      <c r="B1617" s="333" t="s">
        <v>13279</v>
      </c>
      <c r="C1617" s="333" t="s">
        <v>710</v>
      </c>
      <c r="D1617" s="333" t="s">
        <v>519</v>
      </c>
      <c r="E1617" s="29">
        <v>1</v>
      </c>
      <c r="F1617" s="29">
        <v>1</v>
      </c>
      <c r="G1617" s="29">
        <v>15115</v>
      </c>
      <c r="H1617" s="27"/>
      <c r="M1617" s="80" t="b">
        <f t="shared" si="25"/>
        <v>1</v>
      </c>
    </row>
    <row r="1618" spans="2:13" x14ac:dyDescent="0.15">
      <c r="B1618" s="333" t="s">
        <v>14590</v>
      </c>
      <c r="C1618" s="333" t="s">
        <v>710</v>
      </c>
      <c r="D1618" s="333" t="s">
        <v>519</v>
      </c>
      <c r="E1618" s="29">
        <v>1</v>
      </c>
      <c r="F1618" s="29">
        <v>1</v>
      </c>
      <c r="G1618" s="29">
        <v>17599</v>
      </c>
      <c r="H1618" s="27"/>
      <c r="M1618" s="80" t="b">
        <f t="shared" si="25"/>
        <v>1</v>
      </c>
    </row>
    <row r="1619" spans="2:13" x14ac:dyDescent="0.15">
      <c r="B1619" s="333" t="s">
        <v>5109</v>
      </c>
      <c r="C1619" s="333" t="s">
        <v>710</v>
      </c>
      <c r="D1619" s="333" t="s">
        <v>525</v>
      </c>
      <c r="E1619" s="29">
        <v>1</v>
      </c>
      <c r="F1619" s="29">
        <v>4</v>
      </c>
      <c r="G1619" s="29">
        <v>5083</v>
      </c>
      <c r="H1619" s="27"/>
      <c r="M1619" s="80" t="b">
        <f t="shared" si="25"/>
        <v>1</v>
      </c>
    </row>
    <row r="1620" spans="2:13" x14ac:dyDescent="0.15">
      <c r="B1620" s="333" t="s">
        <v>10092</v>
      </c>
      <c r="C1620" s="333" t="s">
        <v>714</v>
      </c>
      <c r="D1620" s="333" t="s">
        <v>444</v>
      </c>
      <c r="E1620" s="29">
        <v>3</v>
      </c>
      <c r="F1620" s="29">
        <v>6</v>
      </c>
      <c r="G1620" s="29">
        <v>10472</v>
      </c>
      <c r="H1620" s="27"/>
      <c r="M1620" s="80" t="b">
        <f t="shared" si="25"/>
        <v>1</v>
      </c>
    </row>
    <row r="1621" spans="2:13" x14ac:dyDescent="0.15">
      <c r="B1621" s="333" t="s">
        <v>3594</v>
      </c>
      <c r="C1621" s="333" t="s">
        <v>712</v>
      </c>
      <c r="D1621" s="333" t="s">
        <v>518</v>
      </c>
      <c r="E1621" s="29">
        <v>2</v>
      </c>
      <c r="F1621" s="29">
        <v>0</v>
      </c>
      <c r="G1621" s="29">
        <v>3343</v>
      </c>
      <c r="H1621" s="27"/>
      <c r="M1621" s="80" t="b">
        <f t="shared" si="25"/>
        <v>1</v>
      </c>
    </row>
    <row r="1622" spans="2:13" x14ac:dyDescent="0.15">
      <c r="B1622" s="333" t="s">
        <v>7303</v>
      </c>
      <c r="C1622" s="333" t="s">
        <v>714</v>
      </c>
      <c r="D1622" s="333" t="s">
        <v>523</v>
      </c>
      <c r="E1622" s="29">
        <v>3</v>
      </c>
      <c r="F1622" s="29">
        <v>3</v>
      </c>
      <c r="G1622" s="29">
        <v>7450</v>
      </c>
      <c r="H1622" s="27"/>
      <c r="M1622" s="80" t="b">
        <f t="shared" si="25"/>
        <v>1</v>
      </c>
    </row>
    <row r="1623" spans="2:13" x14ac:dyDescent="0.15">
      <c r="B1623" s="333" t="s">
        <v>1120</v>
      </c>
      <c r="C1623" s="333" t="s">
        <v>718</v>
      </c>
      <c r="D1623" s="333" t="s">
        <v>523</v>
      </c>
      <c r="E1623" s="29">
        <v>5</v>
      </c>
      <c r="F1623" s="29">
        <v>3</v>
      </c>
      <c r="G1623" s="29">
        <v>407</v>
      </c>
      <c r="H1623" s="27"/>
      <c r="M1623" s="80" t="b">
        <f t="shared" si="25"/>
        <v>1</v>
      </c>
    </row>
    <row r="1624" spans="2:13" x14ac:dyDescent="0.15">
      <c r="B1624" s="333" t="s">
        <v>1121</v>
      </c>
      <c r="C1624" s="333" t="s">
        <v>718</v>
      </c>
      <c r="D1624" s="333" t="s">
        <v>519</v>
      </c>
      <c r="E1624" s="29">
        <v>5</v>
      </c>
      <c r="F1624" s="29">
        <v>1</v>
      </c>
      <c r="G1624" s="29">
        <v>408</v>
      </c>
      <c r="H1624" s="27"/>
      <c r="M1624" s="80" t="b">
        <f t="shared" si="25"/>
        <v>1</v>
      </c>
    </row>
    <row r="1625" spans="2:13" x14ac:dyDescent="0.15">
      <c r="B1625" s="333" t="s">
        <v>5874</v>
      </c>
      <c r="C1625" s="333" t="s">
        <v>718</v>
      </c>
      <c r="D1625" s="333" t="s">
        <v>519</v>
      </c>
      <c r="E1625" s="29">
        <v>5</v>
      </c>
      <c r="F1625" s="29">
        <v>1</v>
      </c>
      <c r="G1625" s="29">
        <v>5798</v>
      </c>
      <c r="H1625" s="27"/>
      <c r="M1625" s="80" t="b">
        <f t="shared" si="25"/>
        <v>1</v>
      </c>
    </row>
    <row r="1626" spans="2:13" x14ac:dyDescent="0.15">
      <c r="B1626" s="333" t="s">
        <v>1123</v>
      </c>
      <c r="C1626" s="333" t="s">
        <v>718</v>
      </c>
      <c r="D1626" s="333" t="s">
        <v>519</v>
      </c>
      <c r="E1626" s="29">
        <v>5</v>
      </c>
      <c r="F1626" s="29">
        <v>1</v>
      </c>
      <c r="G1626" s="29">
        <v>410</v>
      </c>
      <c r="H1626" s="27"/>
      <c r="M1626" s="80" t="b">
        <f t="shared" si="25"/>
        <v>1</v>
      </c>
    </row>
    <row r="1627" spans="2:13" x14ac:dyDescent="0.15">
      <c r="B1627" s="333" t="s">
        <v>6238</v>
      </c>
      <c r="C1627" s="333" t="s">
        <v>718</v>
      </c>
      <c r="D1627" s="333" t="s">
        <v>521</v>
      </c>
      <c r="E1627" s="29">
        <v>5</v>
      </c>
      <c r="F1627" s="29">
        <v>2</v>
      </c>
      <c r="G1627" s="29">
        <v>6291</v>
      </c>
      <c r="H1627" s="27"/>
      <c r="M1627" s="80" t="b">
        <f t="shared" si="25"/>
        <v>1</v>
      </c>
    </row>
    <row r="1628" spans="2:13" x14ac:dyDescent="0.15">
      <c r="B1628" s="333" t="s">
        <v>11219</v>
      </c>
      <c r="C1628" s="333" t="s">
        <v>718</v>
      </c>
      <c r="D1628" s="333" t="s">
        <v>521</v>
      </c>
      <c r="E1628" s="29">
        <v>5</v>
      </c>
      <c r="F1628" s="29">
        <v>2</v>
      </c>
      <c r="G1628" s="29">
        <v>11304</v>
      </c>
      <c r="H1628" s="27"/>
      <c r="M1628" s="80" t="b">
        <f t="shared" si="25"/>
        <v>1</v>
      </c>
    </row>
    <row r="1629" spans="2:13" x14ac:dyDescent="0.15">
      <c r="B1629" s="333" t="s">
        <v>6378</v>
      </c>
      <c r="C1629" s="333" t="s">
        <v>718</v>
      </c>
      <c r="D1629" s="333" t="s">
        <v>444</v>
      </c>
      <c r="E1629" s="29">
        <v>5</v>
      </c>
      <c r="F1629" s="29">
        <v>6</v>
      </c>
      <c r="G1629" s="29">
        <v>6328</v>
      </c>
      <c r="H1629" s="27"/>
      <c r="M1629" s="80" t="b">
        <f t="shared" si="25"/>
        <v>1</v>
      </c>
    </row>
    <row r="1630" spans="2:13" x14ac:dyDescent="0.15">
      <c r="B1630" s="333" t="s">
        <v>6313</v>
      </c>
      <c r="C1630" s="333" t="s">
        <v>718</v>
      </c>
      <c r="D1630" s="333" t="s">
        <v>523</v>
      </c>
      <c r="E1630" s="29">
        <v>5</v>
      </c>
      <c r="F1630" s="29">
        <v>3</v>
      </c>
      <c r="G1630" s="29">
        <v>6259</v>
      </c>
      <c r="H1630" s="27"/>
      <c r="M1630" s="80" t="b">
        <f t="shared" si="25"/>
        <v>1</v>
      </c>
    </row>
    <row r="1631" spans="2:13" x14ac:dyDescent="0.15">
      <c r="B1631" s="333" t="s">
        <v>10831</v>
      </c>
      <c r="C1631" s="333" t="s">
        <v>714</v>
      </c>
      <c r="D1631" s="333" t="s">
        <v>521</v>
      </c>
      <c r="E1631" s="29">
        <v>3</v>
      </c>
      <c r="F1631" s="29">
        <v>2</v>
      </c>
      <c r="G1631" s="29">
        <v>7968</v>
      </c>
      <c r="H1631" s="27"/>
      <c r="M1631" s="80" t="b">
        <f t="shared" si="25"/>
        <v>1</v>
      </c>
    </row>
    <row r="1632" spans="2:13" x14ac:dyDescent="0.15">
      <c r="B1632" s="333" t="s">
        <v>8001</v>
      </c>
      <c r="C1632" s="333" t="s">
        <v>718</v>
      </c>
      <c r="D1632" s="333" t="s">
        <v>523</v>
      </c>
      <c r="E1632" s="29">
        <v>5</v>
      </c>
      <c r="F1632" s="29">
        <v>3</v>
      </c>
      <c r="G1632" s="29">
        <v>8211</v>
      </c>
      <c r="H1632" s="27"/>
      <c r="M1632" s="80" t="b">
        <f t="shared" si="25"/>
        <v>1</v>
      </c>
    </row>
    <row r="1633" spans="2:13" x14ac:dyDescent="0.15">
      <c r="B1633" s="333" t="s">
        <v>7981</v>
      </c>
      <c r="C1633" s="333" t="s">
        <v>714</v>
      </c>
      <c r="D1633" s="333" t="s">
        <v>523</v>
      </c>
      <c r="E1633" s="29">
        <v>3</v>
      </c>
      <c r="F1633" s="29">
        <v>3</v>
      </c>
      <c r="G1633" s="29">
        <v>8191</v>
      </c>
      <c r="H1633" s="27"/>
      <c r="M1633" s="80" t="b">
        <f t="shared" si="25"/>
        <v>1</v>
      </c>
    </row>
    <row r="1634" spans="2:13" x14ac:dyDescent="0.15">
      <c r="B1634" s="333" t="s">
        <v>7150</v>
      </c>
      <c r="C1634" s="333" t="s">
        <v>714</v>
      </c>
      <c r="D1634" s="333" t="s">
        <v>521</v>
      </c>
      <c r="E1634" s="29">
        <v>3</v>
      </c>
      <c r="F1634" s="29">
        <v>2</v>
      </c>
      <c r="G1634" s="29">
        <v>7289</v>
      </c>
      <c r="H1634" s="27"/>
      <c r="M1634" s="80" t="b">
        <f t="shared" si="25"/>
        <v>1</v>
      </c>
    </row>
    <row r="1635" spans="2:13" x14ac:dyDescent="0.15">
      <c r="B1635" s="333" t="s">
        <v>5143</v>
      </c>
      <c r="C1635" s="333" t="s">
        <v>718</v>
      </c>
      <c r="D1635" s="333" t="s">
        <v>525</v>
      </c>
      <c r="E1635" s="29">
        <v>5</v>
      </c>
      <c r="F1635" s="29">
        <v>4</v>
      </c>
      <c r="G1635" s="29">
        <v>5119</v>
      </c>
      <c r="H1635" s="27"/>
      <c r="M1635" s="80" t="b">
        <f t="shared" si="25"/>
        <v>1</v>
      </c>
    </row>
    <row r="1636" spans="2:13" x14ac:dyDescent="0.15">
      <c r="B1636" s="333" t="s">
        <v>98</v>
      </c>
      <c r="C1636" s="333" t="s">
        <v>710</v>
      </c>
      <c r="D1636" s="333" t="s">
        <v>525</v>
      </c>
      <c r="E1636" s="29">
        <v>1</v>
      </c>
      <c r="F1636" s="29">
        <v>4</v>
      </c>
      <c r="G1636" s="29">
        <v>8615</v>
      </c>
      <c r="H1636" s="27"/>
      <c r="M1636" s="80" t="b">
        <f t="shared" si="25"/>
        <v>1</v>
      </c>
    </row>
    <row r="1637" spans="2:13" x14ac:dyDescent="0.15">
      <c r="B1637" s="333" t="s">
        <v>99</v>
      </c>
      <c r="C1637" s="333" t="s">
        <v>710</v>
      </c>
      <c r="D1637" s="333" t="s">
        <v>519</v>
      </c>
      <c r="E1637" s="29">
        <v>1</v>
      </c>
      <c r="F1637" s="29">
        <v>1</v>
      </c>
      <c r="G1637" s="29">
        <v>8616</v>
      </c>
      <c r="H1637" s="27"/>
      <c r="M1637" s="80" t="b">
        <f t="shared" si="25"/>
        <v>1</v>
      </c>
    </row>
    <row r="1638" spans="2:13" x14ac:dyDescent="0.15">
      <c r="B1638" s="333" t="s">
        <v>4686</v>
      </c>
      <c r="C1638" s="333" t="s">
        <v>710</v>
      </c>
      <c r="D1638" s="333" t="s">
        <v>523</v>
      </c>
      <c r="E1638" s="29">
        <v>1</v>
      </c>
      <c r="F1638" s="29">
        <v>3</v>
      </c>
      <c r="G1638" s="29">
        <v>4312</v>
      </c>
      <c r="H1638" s="27"/>
      <c r="M1638" s="80" t="b">
        <f t="shared" si="25"/>
        <v>1</v>
      </c>
    </row>
    <row r="1639" spans="2:13" x14ac:dyDescent="0.15">
      <c r="B1639" s="333" t="s">
        <v>1015</v>
      </c>
      <c r="C1639" s="333" t="s">
        <v>710</v>
      </c>
      <c r="D1639" s="333" t="s">
        <v>523</v>
      </c>
      <c r="E1639" s="29">
        <v>1</v>
      </c>
      <c r="F1639" s="29">
        <v>3</v>
      </c>
      <c r="G1639" s="29">
        <v>411</v>
      </c>
      <c r="H1639" s="27"/>
      <c r="M1639" s="80" t="b">
        <f t="shared" si="25"/>
        <v>1</v>
      </c>
    </row>
    <row r="1640" spans="2:13" x14ac:dyDescent="0.15">
      <c r="B1640" s="333" t="s">
        <v>6354</v>
      </c>
      <c r="C1640" s="333" t="s">
        <v>710</v>
      </c>
      <c r="D1640" s="333" t="s">
        <v>523</v>
      </c>
      <c r="E1640" s="29">
        <v>1</v>
      </c>
      <c r="F1640" s="29">
        <v>3</v>
      </c>
      <c r="G1640" s="29">
        <v>6415</v>
      </c>
      <c r="H1640" s="27"/>
      <c r="M1640" s="80" t="b">
        <f t="shared" si="25"/>
        <v>1</v>
      </c>
    </row>
    <row r="1641" spans="2:13" x14ac:dyDescent="0.15">
      <c r="B1641" s="333" t="s">
        <v>8670</v>
      </c>
      <c r="C1641" s="333" t="s">
        <v>710</v>
      </c>
      <c r="D1641" s="333" t="s">
        <v>523</v>
      </c>
      <c r="E1641" s="29">
        <v>1</v>
      </c>
      <c r="F1641" s="29">
        <v>3</v>
      </c>
      <c r="G1641" s="29">
        <v>9020</v>
      </c>
      <c r="H1641" s="27"/>
      <c r="M1641" s="80" t="b">
        <f t="shared" si="25"/>
        <v>1</v>
      </c>
    </row>
    <row r="1642" spans="2:13" x14ac:dyDescent="0.15">
      <c r="B1642" s="333" t="s">
        <v>10093</v>
      </c>
      <c r="C1642" s="333" t="s">
        <v>710</v>
      </c>
      <c r="D1642" s="333" t="s">
        <v>523</v>
      </c>
      <c r="E1642" s="29">
        <v>1</v>
      </c>
      <c r="F1642" s="29">
        <v>3</v>
      </c>
      <c r="G1642" s="29">
        <v>10764</v>
      </c>
      <c r="H1642" s="27"/>
      <c r="M1642" s="80" t="b">
        <f t="shared" si="25"/>
        <v>1</v>
      </c>
    </row>
    <row r="1643" spans="2:13" x14ac:dyDescent="0.15">
      <c r="B1643" s="333" t="s">
        <v>6340</v>
      </c>
      <c r="C1643" s="333" t="s">
        <v>716</v>
      </c>
      <c r="D1643" s="333" t="s">
        <v>519</v>
      </c>
      <c r="E1643" s="29">
        <v>4</v>
      </c>
      <c r="F1643" s="29">
        <v>1</v>
      </c>
      <c r="G1643" s="29">
        <v>6401</v>
      </c>
      <c r="H1643" s="27"/>
      <c r="M1643" s="80" t="b">
        <f t="shared" si="25"/>
        <v>1</v>
      </c>
    </row>
    <row r="1644" spans="2:13" x14ac:dyDescent="0.15">
      <c r="B1644" s="333" t="s">
        <v>6693</v>
      </c>
      <c r="C1644" s="333" t="s">
        <v>710</v>
      </c>
      <c r="D1644" s="333" t="s">
        <v>519</v>
      </c>
      <c r="E1644" s="29">
        <v>1</v>
      </c>
      <c r="F1644" s="29">
        <v>1</v>
      </c>
      <c r="G1644" s="29">
        <v>6713</v>
      </c>
      <c r="H1644" s="27"/>
      <c r="M1644" s="80" t="b">
        <f t="shared" si="25"/>
        <v>1</v>
      </c>
    </row>
    <row r="1645" spans="2:13" x14ac:dyDescent="0.15">
      <c r="B1645" s="333" t="s">
        <v>10094</v>
      </c>
      <c r="C1645" s="333" t="s">
        <v>518</v>
      </c>
      <c r="D1645" s="333" t="s">
        <v>518</v>
      </c>
      <c r="E1645" s="29">
        <v>0</v>
      </c>
      <c r="F1645" s="29">
        <v>0</v>
      </c>
      <c r="G1645" s="29">
        <v>11023</v>
      </c>
      <c r="H1645" s="27"/>
      <c r="M1645" s="80" t="b">
        <f t="shared" si="25"/>
        <v>1</v>
      </c>
    </row>
    <row r="1646" spans="2:13" x14ac:dyDescent="0.15">
      <c r="B1646" s="333" t="s">
        <v>11220</v>
      </c>
      <c r="C1646" s="333" t="s">
        <v>710</v>
      </c>
      <c r="D1646" s="333" t="s">
        <v>519</v>
      </c>
      <c r="E1646" s="29">
        <v>1</v>
      </c>
      <c r="F1646" s="29">
        <v>1</v>
      </c>
      <c r="G1646" s="29">
        <v>11524</v>
      </c>
      <c r="H1646" s="27"/>
      <c r="M1646" s="80" t="b">
        <f t="shared" si="25"/>
        <v>1</v>
      </c>
    </row>
    <row r="1647" spans="2:13" x14ac:dyDescent="0.15">
      <c r="B1647" s="333" t="s">
        <v>9089</v>
      </c>
      <c r="C1647" s="333" t="s">
        <v>518</v>
      </c>
      <c r="D1647" s="333" t="s">
        <v>518</v>
      </c>
      <c r="E1647" s="29">
        <v>0</v>
      </c>
      <c r="F1647" s="29">
        <v>0</v>
      </c>
      <c r="G1647" s="29">
        <v>10016</v>
      </c>
      <c r="H1647" s="27"/>
      <c r="M1647" s="80" t="b">
        <f t="shared" si="25"/>
        <v>1</v>
      </c>
    </row>
    <row r="1648" spans="2:13" x14ac:dyDescent="0.15">
      <c r="B1648" s="333" t="s">
        <v>9090</v>
      </c>
      <c r="C1648" s="333" t="s">
        <v>518</v>
      </c>
      <c r="D1648" s="333" t="s">
        <v>518</v>
      </c>
      <c r="E1648" s="29">
        <v>0</v>
      </c>
      <c r="F1648" s="29">
        <v>0</v>
      </c>
      <c r="G1648" s="29">
        <v>10017</v>
      </c>
      <c r="H1648" s="27"/>
      <c r="M1648" s="80" t="b">
        <f t="shared" si="25"/>
        <v>1</v>
      </c>
    </row>
    <row r="1649" spans="2:13" x14ac:dyDescent="0.15">
      <c r="B1649" s="333" t="s">
        <v>11221</v>
      </c>
      <c r="C1649" s="333" t="s">
        <v>710</v>
      </c>
      <c r="D1649" s="333" t="s">
        <v>523</v>
      </c>
      <c r="E1649" s="29">
        <v>1</v>
      </c>
      <c r="F1649" s="29">
        <v>3</v>
      </c>
      <c r="G1649" s="29">
        <v>11525</v>
      </c>
      <c r="H1649" s="27"/>
      <c r="M1649" s="80" t="b">
        <f t="shared" si="25"/>
        <v>1</v>
      </c>
    </row>
    <row r="1650" spans="2:13" x14ac:dyDescent="0.15">
      <c r="B1650" s="333" t="s">
        <v>9091</v>
      </c>
      <c r="C1650" s="333" t="s">
        <v>716</v>
      </c>
      <c r="D1650" s="333" t="s">
        <v>519</v>
      </c>
      <c r="E1650" s="29">
        <v>4</v>
      </c>
      <c r="F1650" s="29">
        <v>1</v>
      </c>
      <c r="G1650" s="29">
        <v>9300</v>
      </c>
      <c r="H1650" s="27"/>
      <c r="M1650" s="80" t="b">
        <f t="shared" si="25"/>
        <v>1</v>
      </c>
    </row>
    <row r="1651" spans="2:13" x14ac:dyDescent="0.15">
      <c r="B1651" s="333" t="s">
        <v>11535</v>
      </c>
      <c r="C1651" s="333" t="s">
        <v>714</v>
      </c>
      <c r="D1651" s="333" t="s">
        <v>523</v>
      </c>
      <c r="E1651" s="29">
        <v>3</v>
      </c>
      <c r="F1651" s="29">
        <v>3</v>
      </c>
      <c r="G1651" s="29">
        <v>13689</v>
      </c>
      <c r="H1651" s="27"/>
      <c r="M1651" s="80" t="b">
        <f t="shared" si="25"/>
        <v>1</v>
      </c>
    </row>
    <row r="1652" spans="2:13" x14ac:dyDescent="0.15">
      <c r="B1652" s="333" t="s">
        <v>14591</v>
      </c>
      <c r="C1652" s="333" t="s">
        <v>710</v>
      </c>
      <c r="D1652" s="333" t="s">
        <v>519</v>
      </c>
      <c r="E1652" s="29">
        <v>1</v>
      </c>
      <c r="F1652" s="29">
        <v>1</v>
      </c>
      <c r="G1652" s="29">
        <v>16796</v>
      </c>
      <c r="H1652" s="27"/>
      <c r="M1652" s="80" t="b">
        <f t="shared" si="25"/>
        <v>1</v>
      </c>
    </row>
    <row r="1653" spans="2:13" x14ac:dyDescent="0.15">
      <c r="B1653" s="333" t="s">
        <v>13280</v>
      </c>
      <c r="C1653" s="333" t="s">
        <v>710</v>
      </c>
      <c r="D1653" s="333" t="s">
        <v>523</v>
      </c>
      <c r="E1653" s="29">
        <v>1</v>
      </c>
      <c r="F1653" s="29">
        <v>3</v>
      </c>
      <c r="G1653" s="29">
        <v>15291</v>
      </c>
      <c r="H1653" s="27"/>
      <c r="M1653" s="80" t="b">
        <f t="shared" si="25"/>
        <v>1</v>
      </c>
    </row>
    <row r="1654" spans="2:13" x14ac:dyDescent="0.15">
      <c r="B1654" s="333" t="s">
        <v>5678</v>
      </c>
      <c r="C1654" s="333" t="s">
        <v>710</v>
      </c>
      <c r="D1654" s="333" t="s">
        <v>523</v>
      </c>
      <c r="E1654" s="29">
        <v>1</v>
      </c>
      <c r="F1654" s="29">
        <v>3</v>
      </c>
      <c r="G1654" s="29">
        <v>5705</v>
      </c>
      <c r="H1654" s="27"/>
      <c r="M1654" s="80" t="b">
        <f t="shared" si="25"/>
        <v>1</v>
      </c>
    </row>
    <row r="1655" spans="2:13" x14ac:dyDescent="0.15">
      <c r="B1655" s="333" t="s">
        <v>11222</v>
      </c>
      <c r="C1655" s="333" t="s">
        <v>710</v>
      </c>
      <c r="D1655" s="333" t="s">
        <v>521</v>
      </c>
      <c r="E1655" s="29">
        <v>1</v>
      </c>
      <c r="F1655" s="29">
        <v>2</v>
      </c>
      <c r="G1655" s="29">
        <v>11560</v>
      </c>
      <c r="H1655" s="27"/>
      <c r="M1655" s="80" t="b">
        <f t="shared" si="25"/>
        <v>1</v>
      </c>
    </row>
    <row r="1656" spans="2:13" x14ac:dyDescent="0.15">
      <c r="B1656" s="333" t="s">
        <v>914</v>
      </c>
      <c r="C1656" s="333" t="s">
        <v>716</v>
      </c>
      <c r="D1656" s="333" t="s">
        <v>519</v>
      </c>
      <c r="E1656" s="29">
        <v>4</v>
      </c>
      <c r="F1656" s="29">
        <v>1</v>
      </c>
      <c r="G1656" s="29">
        <v>412</v>
      </c>
      <c r="H1656" s="27"/>
      <c r="M1656" s="80" t="b">
        <f t="shared" si="25"/>
        <v>1</v>
      </c>
    </row>
    <row r="1657" spans="2:13" x14ac:dyDescent="0.15">
      <c r="B1657" s="333" t="s">
        <v>12689</v>
      </c>
      <c r="C1657" s="333" t="s">
        <v>712</v>
      </c>
      <c r="D1657" s="333" t="s">
        <v>523</v>
      </c>
      <c r="E1657" s="29">
        <v>2</v>
      </c>
      <c r="F1657" s="29">
        <v>3</v>
      </c>
      <c r="G1657" s="29">
        <v>14454</v>
      </c>
      <c r="H1657" s="27"/>
      <c r="M1657" s="80" t="b">
        <f t="shared" si="25"/>
        <v>1</v>
      </c>
    </row>
    <row r="1658" spans="2:13" x14ac:dyDescent="0.15">
      <c r="B1658" s="333" t="s">
        <v>9980</v>
      </c>
      <c r="C1658" s="333" t="s">
        <v>710</v>
      </c>
      <c r="D1658" s="333" t="s">
        <v>525</v>
      </c>
      <c r="E1658" s="29">
        <v>1</v>
      </c>
      <c r="F1658" s="29">
        <v>4</v>
      </c>
      <c r="G1658" s="29">
        <v>10219</v>
      </c>
      <c r="H1658" s="27"/>
      <c r="M1658" s="80" t="b">
        <f t="shared" si="25"/>
        <v>1</v>
      </c>
    </row>
    <row r="1659" spans="2:13" x14ac:dyDescent="0.15">
      <c r="B1659" s="333" t="s">
        <v>7415</v>
      </c>
      <c r="C1659" s="333" t="s">
        <v>710</v>
      </c>
      <c r="D1659" s="333" t="s">
        <v>444</v>
      </c>
      <c r="E1659" s="29">
        <v>1</v>
      </c>
      <c r="F1659" s="29">
        <v>6</v>
      </c>
      <c r="G1659" s="29">
        <v>7674</v>
      </c>
      <c r="H1659" s="27"/>
      <c r="M1659" s="80" t="b">
        <f t="shared" si="25"/>
        <v>1</v>
      </c>
    </row>
    <row r="1660" spans="2:13" x14ac:dyDescent="0.15">
      <c r="B1660" s="333" t="s">
        <v>11223</v>
      </c>
      <c r="C1660" s="333" t="s">
        <v>710</v>
      </c>
      <c r="D1660" s="333" t="s">
        <v>523</v>
      </c>
      <c r="E1660" s="29">
        <v>1</v>
      </c>
      <c r="F1660" s="29">
        <v>3</v>
      </c>
      <c r="G1660" s="29">
        <v>11236</v>
      </c>
      <c r="H1660" s="27"/>
      <c r="M1660" s="80" t="b">
        <f t="shared" si="25"/>
        <v>1</v>
      </c>
    </row>
    <row r="1661" spans="2:13" x14ac:dyDescent="0.15">
      <c r="B1661" s="333" t="s">
        <v>5679</v>
      </c>
      <c r="C1661" s="333" t="s">
        <v>710</v>
      </c>
      <c r="D1661" s="333" t="s">
        <v>525</v>
      </c>
      <c r="E1661" s="29">
        <v>1</v>
      </c>
      <c r="F1661" s="29">
        <v>4</v>
      </c>
      <c r="G1661" s="29">
        <v>5706</v>
      </c>
      <c r="H1661" s="27"/>
      <c r="M1661" s="80" t="b">
        <f t="shared" si="25"/>
        <v>1</v>
      </c>
    </row>
    <row r="1662" spans="2:13" x14ac:dyDescent="0.15">
      <c r="B1662" s="333" t="s">
        <v>4096</v>
      </c>
      <c r="C1662" s="333" t="s">
        <v>712</v>
      </c>
      <c r="D1662" s="333" t="s">
        <v>519</v>
      </c>
      <c r="E1662" s="29">
        <v>2</v>
      </c>
      <c r="F1662" s="29">
        <v>1</v>
      </c>
      <c r="G1662" s="29">
        <v>3858</v>
      </c>
      <c r="H1662" s="27"/>
      <c r="M1662" s="80" t="b">
        <f t="shared" si="25"/>
        <v>1</v>
      </c>
    </row>
    <row r="1663" spans="2:13" x14ac:dyDescent="0.15">
      <c r="B1663" s="333" t="s">
        <v>14592</v>
      </c>
      <c r="C1663" s="333" t="s">
        <v>712</v>
      </c>
      <c r="D1663" s="333" t="s">
        <v>521</v>
      </c>
      <c r="E1663" s="29">
        <v>2</v>
      </c>
      <c r="F1663" s="29">
        <v>2</v>
      </c>
      <c r="G1663" s="29">
        <v>16605</v>
      </c>
      <c r="H1663" s="27"/>
      <c r="M1663" s="80" t="b">
        <f t="shared" si="25"/>
        <v>1</v>
      </c>
    </row>
    <row r="1664" spans="2:13" x14ac:dyDescent="0.15">
      <c r="B1664" s="333" t="s">
        <v>915</v>
      </c>
      <c r="C1664" s="333" t="s">
        <v>710</v>
      </c>
      <c r="D1664" s="333" t="s">
        <v>519</v>
      </c>
      <c r="E1664" s="29">
        <v>1</v>
      </c>
      <c r="F1664" s="29">
        <v>1</v>
      </c>
      <c r="G1664" s="29">
        <v>413</v>
      </c>
      <c r="H1664" s="27"/>
      <c r="M1664" s="80" t="b">
        <f t="shared" si="25"/>
        <v>1</v>
      </c>
    </row>
    <row r="1665" spans="2:13" x14ac:dyDescent="0.15">
      <c r="B1665" s="333" t="s">
        <v>4867</v>
      </c>
      <c r="C1665" s="333" t="s">
        <v>710</v>
      </c>
      <c r="D1665" s="333" t="s">
        <v>519</v>
      </c>
      <c r="E1665" s="29">
        <v>1</v>
      </c>
      <c r="F1665" s="29">
        <v>1</v>
      </c>
      <c r="G1665" s="29">
        <v>4830</v>
      </c>
      <c r="H1665" s="27"/>
      <c r="M1665" s="80" t="b">
        <f t="shared" si="25"/>
        <v>1</v>
      </c>
    </row>
    <row r="1666" spans="2:13" x14ac:dyDescent="0.15">
      <c r="B1666" s="333" t="s">
        <v>10095</v>
      </c>
      <c r="C1666" s="333" t="s">
        <v>712</v>
      </c>
      <c r="D1666" s="333" t="s">
        <v>525</v>
      </c>
      <c r="E1666" s="29">
        <v>2</v>
      </c>
      <c r="F1666" s="29">
        <v>4</v>
      </c>
      <c r="G1666" s="29">
        <v>10583</v>
      </c>
      <c r="H1666" s="27"/>
      <c r="M1666" s="80" t="b">
        <f t="shared" si="25"/>
        <v>1</v>
      </c>
    </row>
    <row r="1667" spans="2:13" x14ac:dyDescent="0.15">
      <c r="B1667" s="333" t="s">
        <v>10096</v>
      </c>
      <c r="C1667" s="333" t="s">
        <v>712</v>
      </c>
      <c r="D1667" s="333" t="s">
        <v>519</v>
      </c>
      <c r="E1667" s="29">
        <v>2</v>
      </c>
      <c r="F1667" s="29">
        <v>1</v>
      </c>
      <c r="G1667" s="29">
        <v>10594</v>
      </c>
      <c r="H1667" s="27"/>
      <c r="M1667" s="80" t="b">
        <f t="shared" si="25"/>
        <v>1</v>
      </c>
    </row>
    <row r="1668" spans="2:13" x14ac:dyDescent="0.15">
      <c r="B1668" s="333" t="s">
        <v>9092</v>
      </c>
      <c r="C1668" s="333" t="s">
        <v>714</v>
      </c>
      <c r="D1668" s="333" t="s">
        <v>525</v>
      </c>
      <c r="E1668" s="29">
        <v>3</v>
      </c>
      <c r="F1668" s="29">
        <v>4</v>
      </c>
      <c r="G1668" s="29">
        <v>9546</v>
      </c>
      <c r="H1668" s="27"/>
      <c r="M1668" s="80" t="b">
        <f t="shared" si="25"/>
        <v>1</v>
      </c>
    </row>
    <row r="1669" spans="2:13" x14ac:dyDescent="0.15">
      <c r="B1669" s="333" t="s">
        <v>13281</v>
      </c>
      <c r="C1669" s="333" t="s">
        <v>710</v>
      </c>
      <c r="D1669" s="333" t="s">
        <v>525</v>
      </c>
      <c r="E1669" s="29">
        <v>1</v>
      </c>
      <c r="F1669" s="29">
        <v>4</v>
      </c>
      <c r="G1669" s="29">
        <v>15036</v>
      </c>
      <c r="H1669" s="27"/>
      <c r="M1669" s="80" t="b">
        <f t="shared" si="25"/>
        <v>1</v>
      </c>
    </row>
    <row r="1670" spans="2:13" x14ac:dyDescent="0.15">
      <c r="B1670" s="333" t="s">
        <v>10097</v>
      </c>
      <c r="C1670" s="333" t="s">
        <v>712</v>
      </c>
      <c r="D1670" s="333" t="s">
        <v>523</v>
      </c>
      <c r="E1670" s="29">
        <v>2</v>
      </c>
      <c r="F1670" s="29">
        <v>3</v>
      </c>
      <c r="G1670" s="29">
        <v>10576</v>
      </c>
      <c r="H1670" s="27"/>
      <c r="M1670" s="80" t="b">
        <f t="shared" si="25"/>
        <v>1</v>
      </c>
    </row>
    <row r="1671" spans="2:13" x14ac:dyDescent="0.15">
      <c r="B1671" s="333" t="s">
        <v>4898</v>
      </c>
      <c r="C1671" s="333" t="s">
        <v>716</v>
      </c>
      <c r="D1671" s="333" t="s">
        <v>519</v>
      </c>
      <c r="E1671" s="29">
        <v>4</v>
      </c>
      <c r="F1671" s="29">
        <v>1</v>
      </c>
      <c r="G1671" s="29">
        <v>4857</v>
      </c>
      <c r="H1671" s="27"/>
      <c r="M1671" s="80" t="b">
        <f t="shared" si="25"/>
        <v>1</v>
      </c>
    </row>
    <row r="1672" spans="2:13" x14ac:dyDescent="0.15">
      <c r="B1672" s="333" t="s">
        <v>10098</v>
      </c>
      <c r="C1672" s="333" t="s">
        <v>712</v>
      </c>
      <c r="D1672" s="333" t="s">
        <v>523</v>
      </c>
      <c r="E1672" s="29">
        <v>2</v>
      </c>
      <c r="F1672" s="29">
        <v>3</v>
      </c>
      <c r="G1672" s="29">
        <v>10574</v>
      </c>
      <c r="H1672" s="27"/>
      <c r="M1672" s="80" t="b">
        <f t="shared" si="25"/>
        <v>1</v>
      </c>
    </row>
    <row r="1673" spans="2:13" x14ac:dyDescent="0.15">
      <c r="B1673" s="333" t="s">
        <v>5680</v>
      </c>
      <c r="C1673" s="333" t="s">
        <v>714</v>
      </c>
      <c r="D1673" s="333" t="s">
        <v>523</v>
      </c>
      <c r="E1673" s="29">
        <v>3</v>
      </c>
      <c r="F1673" s="29">
        <v>3</v>
      </c>
      <c r="G1673" s="29">
        <v>5707</v>
      </c>
      <c r="H1673" s="27"/>
      <c r="M1673" s="80" t="b">
        <f t="shared" si="25"/>
        <v>1</v>
      </c>
    </row>
    <row r="1674" spans="2:13" x14ac:dyDescent="0.15">
      <c r="B1674" s="333" t="s">
        <v>7262</v>
      </c>
      <c r="C1674" s="333" t="s">
        <v>710</v>
      </c>
      <c r="D1674" s="333" t="s">
        <v>519</v>
      </c>
      <c r="E1674" s="29">
        <v>1</v>
      </c>
      <c r="F1674" s="29">
        <v>1</v>
      </c>
      <c r="G1674" s="29">
        <v>7280</v>
      </c>
      <c r="H1674" s="27"/>
      <c r="M1674" s="80" t="b">
        <f t="shared" si="25"/>
        <v>1</v>
      </c>
    </row>
    <row r="1675" spans="2:13" x14ac:dyDescent="0.15">
      <c r="B1675" s="333" t="s">
        <v>8648</v>
      </c>
      <c r="C1675" s="333" t="s">
        <v>710</v>
      </c>
      <c r="D1675" s="333" t="s">
        <v>523</v>
      </c>
      <c r="E1675" s="29">
        <v>1</v>
      </c>
      <c r="F1675" s="29">
        <v>3</v>
      </c>
      <c r="G1675" s="29">
        <v>8998</v>
      </c>
      <c r="H1675" s="27"/>
      <c r="M1675" s="80" t="b">
        <f t="shared" si="25"/>
        <v>1</v>
      </c>
    </row>
    <row r="1676" spans="2:13" x14ac:dyDescent="0.15">
      <c r="B1676" s="333" t="s">
        <v>14593</v>
      </c>
      <c r="C1676" s="333" t="s">
        <v>712</v>
      </c>
      <c r="D1676" s="333" t="s">
        <v>523</v>
      </c>
      <c r="E1676" s="29">
        <v>2</v>
      </c>
      <c r="F1676" s="29">
        <v>3</v>
      </c>
      <c r="G1676" s="29">
        <v>17259</v>
      </c>
      <c r="H1676" s="27"/>
      <c r="M1676" s="80" t="b">
        <f t="shared" si="25"/>
        <v>1</v>
      </c>
    </row>
    <row r="1677" spans="2:13" x14ac:dyDescent="0.15">
      <c r="B1677" s="333" t="s">
        <v>10099</v>
      </c>
      <c r="C1677" s="333" t="s">
        <v>712</v>
      </c>
      <c r="D1677" s="333" t="s">
        <v>523</v>
      </c>
      <c r="E1677" s="29">
        <v>2</v>
      </c>
      <c r="F1677" s="29">
        <v>3</v>
      </c>
      <c r="G1677" s="29">
        <v>10575</v>
      </c>
      <c r="H1677" s="27"/>
      <c r="M1677" s="80" t="b">
        <f t="shared" si="25"/>
        <v>1</v>
      </c>
    </row>
    <row r="1678" spans="2:13" x14ac:dyDescent="0.15">
      <c r="B1678" s="333" t="s">
        <v>14594</v>
      </c>
      <c r="C1678" s="333" t="s">
        <v>712</v>
      </c>
      <c r="D1678" s="333" t="s">
        <v>519</v>
      </c>
      <c r="E1678" s="29">
        <v>2</v>
      </c>
      <c r="F1678" s="29">
        <v>1</v>
      </c>
      <c r="G1678" s="29">
        <v>16672</v>
      </c>
      <c r="H1678" s="27"/>
      <c r="M1678" s="80" t="b">
        <f t="shared" ref="M1678:M1741" si="26">AND(  NOT(ISERROR(FIND(UPPER($B$7),UPPER($B1678),1))),  OR($D$7="",NOT(ISERROR(FIND(UPPER($D$7),UPPER($B1678),1)))),    OR($D$8="",(ISERROR(FIND(UPPER($D$8),UPPER($B1678),1))))           )</f>
        <v>1</v>
      </c>
    </row>
    <row r="1679" spans="2:13" x14ac:dyDescent="0.15">
      <c r="B1679" s="333" t="s">
        <v>5875</v>
      </c>
      <c r="C1679" s="333" t="s">
        <v>712</v>
      </c>
      <c r="D1679" s="333" t="s">
        <v>519</v>
      </c>
      <c r="E1679" s="29">
        <v>2</v>
      </c>
      <c r="F1679" s="29">
        <v>1</v>
      </c>
      <c r="G1679" s="29">
        <v>5799</v>
      </c>
      <c r="H1679" s="27"/>
      <c r="M1679" s="80" t="b">
        <f t="shared" si="26"/>
        <v>1</v>
      </c>
    </row>
    <row r="1680" spans="2:13" x14ac:dyDescent="0.15">
      <c r="B1680" s="333" t="s">
        <v>14182</v>
      </c>
      <c r="C1680" s="333" t="s">
        <v>710</v>
      </c>
      <c r="D1680" s="333" t="s">
        <v>523</v>
      </c>
      <c r="E1680" s="29">
        <v>1</v>
      </c>
      <c r="F1680" s="29">
        <v>3</v>
      </c>
      <c r="G1680" s="29">
        <v>15882</v>
      </c>
      <c r="H1680" s="27"/>
      <c r="M1680" s="80" t="b">
        <f t="shared" si="26"/>
        <v>1</v>
      </c>
    </row>
    <row r="1681" spans="2:13" x14ac:dyDescent="0.15">
      <c r="B1681" s="333" t="s">
        <v>916</v>
      </c>
      <c r="C1681" s="333" t="s">
        <v>716</v>
      </c>
      <c r="D1681" s="333" t="s">
        <v>521</v>
      </c>
      <c r="E1681" s="29">
        <v>4</v>
      </c>
      <c r="F1681" s="29">
        <v>2</v>
      </c>
      <c r="G1681" s="29">
        <v>414</v>
      </c>
      <c r="H1681" s="27"/>
      <c r="M1681" s="80" t="b">
        <f t="shared" si="26"/>
        <v>1</v>
      </c>
    </row>
    <row r="1682" spans="2:13" x14ac:dyDescent="0.15">
      <c r="B1682" s="333" t="s">
        <v>14595</v>
      </c>
      <c r="C1682" s="333" t="s">
        <v>710</v>
      </c>
      <c r="D1682" s="333" t="s">
        <v>519</v>
      </c>
      <c r="E1682" s="29">
        <v>1</v>
      </c>
      <c r="F1682" s="29">
        <v>1</v>
      </c>
      <c r="G1682" s="29">
        <v>17074</v>
      </c>
      <c r="H1682" s="27"/>
      <c r="M1682" s="80" t="b">
        <f t="shared" si="26"/>
        <v>1</v>
      </c>
    </row>
    <row r="1683" spans="2:13" x14ac:dyDescent="0.15">
      <c r="B1683" s="333" t="s">
        <v>10832</v>
      </c>
      <c r="C1683" s="333" t="s">
        <v>718</v>
      </c>
      <c r="D1683" s="333" t="s">
        <v>523</v>
      </c>
      <c r="E1683" s="29">
        <v>5</v>
      </c>
      <c r="F1683" s="29">
        <v>3</v>
      </c>
      <c r="G1683" s="29">
        <v>4150</v>
      </c>
      <c r="H1683" s="27"/>
      <c r="M1683" s="80" t="b">
        <f t="shared" si="26"/>
        <v>1</v>
      </c>
    </row>
    <row r="1684" spans="2:13" x14ac:dyDescent="0.15">
      <c r="B1684" s="333" t="s">
        <v>3595</v>
      </c>
      <c r="C1684" s="333" t="s">
        <v>714</v>
      </c>
      <c r="D1684" s="333" t="s">
        <v>519</v>
      </c>
      <c r="E1684" s="29">
        <v>3</v>
      </c>
      <c r="F1684" s="29">
        <v>1</v>
      </c>
      <c r="G1684" s="29">
        <v>3344</v>
      </c>
      <c r="H1684" s="27"/>
      <c r="M1684" s="80" t="b">
        <f t="shared" si="26"/>
        <v>1</v>
      </c>
    </row>
    <row r="1685" spans="2:13" x14ac:dyDescent="0.15">
      <c r="B1685" s="333" t="s">
        <v>11536</v>
      </c>
      <c r="C1685" s="333" t="s">
        <v>710</v>
      </c>
      <c r="D1685" s="333" t="s">
        <v>523</v>
      </c>
      <c r="E1685" s="29">
        <v>1</v>
      </c>
      <c r="F1685" s="29">
        <v>3</v>
      </c>
      <c r="G1685" s="29">
        <v>13660</v>
      </c>
      <c r="H1685" s="27"/>
      <c r="M1685" s="80" t="b">
        <f t="shared" si="26"/>
        <v>1</v>
      </c>
    </row>
    <row r="1686" spans="2:13" x14ac:dyDescent="0.15">
      <c r="B1686" s="333" t="s">
        <v>11537</v>
      </c>
      <c r="C1686" s="333" t="s">
        <v>710</v>
      </c>
      <c r="D1686" s="333" t="s">
        <v>523</v>
      </c>
      <c r="E1686" s="29">
        <v>1</v>
      </c>
      <c r="F1686" s="29">
        <v>3</v>
      </c>
      <c r="G1686" s="29">
        <v>13661</v>
      </c>
      <c r="H1686" s="27"/>
      <c r="M1686" s="80" t="b">
        <f t="shared" si="26"/>
        <v>1</v>
      </c>
    </row>
    <row r="1687" spans="2:13" x14ac:dyDescent="0.15">
      <c r="B1687" s="333" t="s">
        <v>11538</v>
      </c>
      <c r="C1687" s="333" t="s">
        <v>710</v>
      </c>
      <c r="D1687" s="333" t="s">
        <v>523</v>
      </c>
      <c r="E1687" s="29">
        <v>1</v>
      </c>
      <c r="F1687" s="29">
        <v>3</v>
      </c>
      <c r="G1687" s="29">
        <v>13662</v>
      </c>
      <c r="H1687" s="27"/>
      <c r="M1687" s="80" t="b">
        <f t="shared" si="26"/>
        <v>1</v>
      </c>
    </row>
    <row r="1688" spans="2:13" x14ac:dyDescent="0.15">
      <c r="B1688" s="333" t="s">
        <v>11539</v>
      </c>
      <c r="C1688" s="333" t="s">
        <v>710</v>
      </c>
      <c r="D1688" s="333" t="s">
        <v>523</v>
      </c>
      <c r="E1688" s="29">
        <v>1</v>
      </c>
      <c r="F1688" s="29">
        <v>3</v>
      </c>
      <c r="G1688" s="29">
        <v>13709</v>
      </c>
      <c r="H1688" s="27"/>
      <c r="M1688" s="80" t="b">
        <f t="shared" si="26"/>
        <v>1</v>
      </c>
    </row>
    <row r="1689" spans="2:13" x14ac:dyDescent="0.15">
      <c r="B1689" s="333" t="s">
        <v>12690</v>
      </c>
      <c r="C1689" s="333" t="s">
        <v>710</v>
      </c>
      <c r="D1689" s="333" t="s">
        <v>523</v>
      </c>
      <c r="E1689" s="29">
        <v>1</v>
      </c>
      <c r="F1689" s="29">
        <v>3</v>
      </c>
      <c r="G1689" s="29">
        <v>14462</v>
      </c>
      <c r="H1689" s="27"/>
      <c r="M1689" s="80" t="b">
        <f t="shared" si="26"/>
        <v>1</v>
      </c>
    </row>
    <row r="1690" spans="2:13" x14ac:dyDescent="0.15">
      <c r="B1690" s="333" t="s">
        <v>9093</v>
      </c>
      <c r="C1690" s="333" t="s">
        <v>518</v>
      </c>
      <c r="D1690" s="333" t="s">
        <v>518</v>
      </c>
      <c r="E1690" s="29">
        <v>0</v>
      </c>
      <c r="F1690" s="29">
        <v>0</v>
      </c>
      <c r="G1690" s="29">
        <v>9702</v>
      </c>
      <c r="H1690" s="27"/>
      <c r="M1690" s="80" t="b">
        <f t="shared" si="26"/>
        <v>1</v>
      </c>
    </row>
    <row r="1691" spans="2:13" x14ac:dyDescent="0.15">
      <c r="B1691" s="333" t="s">
        <v>11540</v>
      </c>
      <c r="C1691" s="333" t="s">
        <v>710</v>
      </c>
      <c r="D1691" s="333" t="s">
        <v>523</v>
      </c>
      <c r="E1691" s="29">
        <v>1</v>
      </c>
      <c r="F1691" s="29">
        <v>3</v>
      </c>
      <c r="G1691" s="29">
        <v>13663</v>
      </c>
      <c r="H1691" s="27"/>
      <c r="M1691" s="80" t="b">
        <f t="shared" si="26"/>
        <v>1</v>
      </c>
    </row>
    <row r="1692" spans="2:13" x14ac:dyDescent="0.15">
      <c r="B1692" s="333" t="s">
        <v>11541</v>
      </c>
      <c r="C1692" s="333" t="s">
        <v>710</v>
      </c>
      <c r="D1692" s="333" t="s">
        <v>523</v>
      </c>
      <c r="E1692" s="29">
        <v>1</v>
      </c>
      <c r="F1692" s="29">
        <v>3</v>
      </c>
      <c r="G1692" s="29">
        <v>12661</v>
      </c>
      <c r="H1692" s="27"/>
      <c r="M1692" s="80" t="b">
        <f t="shared" si="26"/>
        <v>1</v>
      </c>
    </row>
    <row r="1693" spans="2:13" x14ac:dyDescent="0.15">
      <c r="B1693" s="333" t="s">
        <v>11542</v>
      </c>
      <c r="C1693" s="333" t="s">
        <v>710</v>
      </c>
      <c r="D1693" s="333" t="s">
        <v>523</v>
      </c>
      <c r="E1693" s="29">
        <v>1</v>
      </c>
      <c r="F1693" s="29">
        <v>3</v>
      </c>
      <c r="G1693" s="29">
        <v>12220</v>
      </c>
      <c r="H1693" s="27"/>
      <c r="M1693" s="80" t="b">
        <f t="shared" si="26"/>
        <v>1</v>
      </c>
    </row>
    <row r="1694" spans="2:13" x14ac:dyDescent="0.15">
      <c r="B1694" s="333" t="s">
        <v>13282</v>
      </c>
      <c r="C1694" s="333" t="s">
        <v>710</v>
      </c>
      <c r="D1694" s="333" t="s">
        <v>523</v>
      </c>
      <c r="E1694" s="29">
        <v>1</v>
      </c>
      <c r="F1694" s="29">
        <v>3</v>
      </c>
      <c r="G1694" s="29">
        <v>14885</v>
      </c>
      <c r="H1694" s="27"/>
      <c r="M1694" s="80" t="b">
        <f t="shared" si="26"/>
        <v>1</v>
      </c>
    </row>
    <row r="1695" spans="2:13" x14ac:dyDescent="0.15">
      <c r="B1695" s="333" t="s">
        <v>5876</v>
      </c>
      <c r="C1695" s="333" t="s">
        <v>710</v>
      </c>
      <c r="D1695" s="333" t="s">
        <v>523</v>
      </c>
      <c r="E1695" s="29">
        <v>1</v>
      </c>
      <c r="F1695" s="29">
        <v>3</v>
      </c>
      <c r="G1695" s="29">
        <v>5800</v>
      </c>
      <c r="H1695" s="27"/>
      <c r="M1695" s="80" t="b">
        <f t="shared" si="26"/>
        <v>1</v>
      </c>
    </row>
    <row r="1696" spans="2:13" x14ac:dyDescent="0.15">
      <c r="B1696" s="333" t="s">
        <v>7855</v>
      </c>
      <c r="C1696" s="333" t="s">
        <v>714</v>
      </c>
      <c r="D1696" s="333" t="s">
        <v>525</v>
      </c>
      <c r="E1696" s="29">
        <v>3</v>
      </c>
      <c r="F1696" s="29">
        <v>4</v>
      </c>
      <c r="G1696" s="29">
        <v>8040</v>
      </c>
      <c r="H1696" s="27"/>
      <c r="M1696" s="80" t="b">
        <f t="shared" si="26"/>
        <v>1</v>
      </c>
    </row>
    <row r="1697" spans="2:13" x14ac:dyDescent="0.15">
      <c r="B1697" s="333" t="s">
        <v>11224</v>
      </c>
      <c r="C1697" s="333" t="s">
        <v>710</v>
      </c>
      <c r="D1697" s="333" t="s">
        <v>523</v>
      </c>
      <c r="E1697" s="29">
        <v>1</v>
      </c>
      <c r="F1697" s="29">
        <v>3</v>
      </c>
      <c r="G1697" s="29">
        <v>11476</v>
      </c>
      <c r="H1697" s="27"/>
      <c r="M1697" s="80" t="b">
        <f t="shared" si="26"/>
        <v>1</v>
      </c>
    </row>
    <row r="1698" spans="2:13" x14ac:dyDescent="0.15">
      <c r="B1698" s="333" t="s">
        <v>7715</v>
      </c>
      <c r="C1698" s="333" t="s">
        <v>716</v>
      </c>
      <c r="D1698" s="333" t="s">
        <v>521</v>
      </c>
      <c r="E1698" s="29">
        <v>4</v>
      </c>
      <c r="F1698" s="29">
        <v>2</v>
      </c>
      <c r="G1698" s="29">
        <v>7888</v>
      </c>
      <c r="H1698" s="27"/>
      <c r="M1698" s="80" t="b">
        <f t="shared" si="26"/>
        <v>1</v>
      </c>
    </row>
    <row r="1699" spans="2:13" x14ac:dyDescent="0.15">
      <c r="B1699" s="333" t="s">
        <v>10833</v>
      </c>
      <c r="C1699" s="333" t="s">
        <v>710</v>
      </c>
      <c r="D1699" s="333" t="s">
        <v>523</v>
      </c>
      <c r="E1699" s="29">
        <v>1</v>
      </c>
      <c r="F1699" s="29">
        <v>3</v>
      </c>
      <c r="G1699" s="29">
        <v>7180</v>
      </c>
      <c r="H1699" s="27"/>
      <c r="M1699" s="80" t="b">
        <f t="shared" si="26"/>
        <v>1</v>
      </c>
    </row>
    <row r="1700" spans="2:13" x14ac:dyDescent="0.15">
      <c r="B1700" s="333" t="s">
        <v>14596</v>
      </c>
      <c r="C1700" s="333" t="s">
        <v>710</v>
      </c>
      <c r="D1700" s="333" t="s">
        <v>523</v>
      </c>
      <c r="E1700" s="29">
        <v>1</v>
      </c>
      <c r="F1700" s="29">
        <v>3</v>
      </c>
      <c r="G1700" s="29">
        <v>16923</v>
      </c>
      <c r="H1700" s="27"/>
      <c r="M1700" s="80" t="b">
        <f t="shared" si="26"/>
        <v>1</v>
      </c>
    </row>
    <row r="1701" spans="2:13" x14ac:dyDescent="0.15">
      <c r="B1701" s="333" t="s">
        <v>11543</v>
      </c>
      <c r="C1701" s="333" t="s">
        <v>718</v>
      </c>
      <c r="D1701" s="333" t="s">
        <v>521</v>
      </c>
      <c r="E1701" s="29">
        <v>5</v>
      </c>
      <c r="F1701" s="29">
        <v>2</v>
      </c>
      <c r="G1701" s="29">
        <v>12945</v>
      </c>
      <c r="H1701" s="27"/>
      <c r="M1701" s="80" t="b">
        <f t="shared" si="26"/>
        <v>1</v>
      </c>
    </row>
    <row r="1702" spans="2:13" x14ac:dyDescent="0.15">
      <c r="B1702" s="333" t="s">
        <v>7583</v>
      </c>
      <c r="C1702" s="333" t="s">
        <v>714</v>
      </c>
      <c r="D1702" s="333" t="s">
        <v>521</v>
      </c>
      <c r="E1702" s="29">
        <v>3</v>
      </c>
      <c r="F1702" s="29">
        <v>2</v>
      </c>
      <c r="G1702" s="29">
        <v>7747</v>
      </c>
      <c r="H1702" s="27"/>
      <c r="M1702" s="80" t="b">
        <f t="shared" si="26"/>
        <v>1</v>
      </c>
    </row>
    <row r="1703" spans="2:13" x14ac:dyDescent="0.15">
      <c r="B1703" s="333" t="s">
        <v>12691</v>
      </c>
      <c r="C1703" s="333" t="s">
        <v>714</v>
      </c>
      <c r="D1703" s="333" t="s">
        <v>444</v>
      </c>
      <c r="E1703" s="29">
        <v>3</v>
      </c>
      <c r="F1703" s="29">
        <v>6</v>
      </c>
      <c r="G1703" s="29">
        <v>14051</v>
      </c>
      <c r="H1703" s="27"/>
      <c r="M1703" s="80" t="b">
        <f t="shared" si="26"/>
        <v>1</v>
      </c>
    </row>
    <row r="1704" spans="2:13" x14ac:dyDescent="0.15">
      <c r="B1704" s="333" t="s">
        <v>917</v>
      </c>
      <c r="C1704" s="333" t="s">
        <v>714</v>
      </c>
      <c r="D1704" s="333" t="s">
        <v>444</v>
      </c>
      <c r="E1704" s="29">
        <v>3</v>
      </c>
      <c r="F1704" s="29">
        <v>6</v>
      </c>
      <c r="G1704" s="29">
        <v>415</v>
      </c>
      <c r="H1704" s="27"/>
      <c r="M1704" s="80" t="b">
        <f t="shared" si="26"/>
        <v>1</v>
      </c>
    </row>
    <row r="1705" spans="2:13" x14ac:dyDescent="0.15">
      <c r="B1705" s="333" t="s">
        <v>7889</v>
      </c>
      <c r="C1705" s="333" t="s">
        <v>714</v>
      </c>
      <c r="D1705" s="333" t="s">
        <v>521</v>
      </c>
      <c r="E1705" s="29">
        <v>3</v>
      </c>
      <c r="F1705" s="29">
        <v>2</v>
      </c>
      <c r="G1705" s="29">
        <v>7974</v>
      </c>
      <c r="H1705" s="27"/>
      <c r="M1705" s="80" t="b">
        <f t="shared" si="26"/>
        <v>1</v>
      </c>
    </row>
    <row r="1706" spans="2:13" x14ac:dyDescent="0.15">
      <c r="B1706" s="333" t="s">
        <v>9094</v>
      </c>
      <c r="C1706" s="333" t="s">
        <v>518</v>
      </c>
      <c r="D1706" s="333" t="s">
        <v>518</v>
      </c>
      <c r="E1706" s="29">
        <v>0</v>
      </c>
      <c r="F1706" s="29">
        <v>0</v>
      </c>
      <c r="G1706" s="29">
        <v>9642</v>
      </c>
      <c r="H1706" s="27"/>
      <c r="M1706" s="80" t="b">
        <f t="shared" si="26"/>
        <v>1</v>
      </c>
    </row>
    <row r="1707" spans="2:13" x14ac:dyDescent="0.15">
      <c r="B1707" s="333" t="s">
        <v>10834</v>
      </c>
      <c r="C1707" s="333" t="s">
        <v>718</v>
      </c>
      <c r="D1707" s="333" t="s">
        <v>521</v>
      </c>
      <c r="E1707" s="29">
        <v>5</v>
      </c>
      <c r="F1707" s="29">
        <v>2</v>
      </c>
      <c r="G1707" s="29">
        <v>8874</v>
      </c>
      <c r="H1707" s="27"/>
      <c r="M1707" s="80" t="b">
        <f t="shared" si="26"/>
        <v>1</v>
      </c>
    </row>
    <row r="1708" spans="2:13" x14ac:dyDescent="0.15">
      <c r="B1708" s="333" t="s">
        <v>5653</v>
      </c>
      <c r="C1708" s="333" t="s">
        <v>710</v>
      </c>
      <c r="D1708" s="333" t="s">
        <v>525</v>
      </c>
      <c r="E1708" s="29">
        <v>1</v>
      </c>
      <c r="F1708" s="29">
        <v>4</v>
      </c>
      <c r="G1708" s="29">
        <v>5672</v>
      </c>
      <c r="H1708" s="27"/>
      <c r="M1708" s="80" t="b">
        <f t="shared" si="26"/>
        <v>1</v>
      </c>
    </row>
    <row r="1709" spans="2:13" x14ac:dyDescent="0.15">
      <c r="B1709" s="333" t="s">
        <v>6811</v>
      </c>
      <c r="C1709" s="333" t="s">
        <v>712</v>
      </c>
      <c r="D1709" s="333" t="s">
        <v>525</v>
      </c>
      <c r="E1709" s="29">
        <v>2</v>
      </c>
      <c r="F1709" s="29">
        <v>4</v>
      </c>
      <c r="G1709" s="29">
        <v>6938</v>
      </c>
      <c r="H1709" s="27"/>
      <c r="M1709" s="80" t="b">
        <f t="shared" si="26"/>
        <v>1</v>
      </c>
    </row>
    <row r="1710" spans="2:13" x14ac:dyDescent="0.15">
      <c r="B1710" s="333" t="s">
        <v>4287</v>
      </c>
      <c r="C1710" s="333" t="s">
        <v>712</v>
      </c>
      <c r="D1710" s="333" t="s">
        <v>523</v>
      </c>
      <c r="E1710" s="29">
        <v>2</v>
      </c>
      <c r="F1710" s="29">
        <v>3</v>
      </c>
      <c r="G1710" s="29">
        <v>3829</v>
      </c>
      <c r="H1710" s="27"/>
      <c r="M1710" s="80" t="b">
        <f t="shared" si="26"/>
        <v>1</v>
      </c>
    </row>
    <row r="1711" spans="2:13" x14ac:dyDescent="0.15">
      <c r="B1711" s="333" t="s">
        <v>918</v>
      </c>
      <c r="C1711" s="333" t="s">
        <v>716</v>
      </c>
      <c r="D1711" s="333" t="s">
        <v>523</v>
      </c>
      <c r="E1711" s="29">
        <v>4</v>
      </c>
      <c r="F1711" s="29">
        <v>3</v>
      </c>
      <c r="G1711" s="29">
        <v>416</v>
      </c>
      <c r="H1711" s="27"/>
      <c r="M1711" s="80" t="b">
        <f t="shared" si="26"/>
        <v>1</v>
      </c>
    </row>
    <row r="1712" spans="2:13" x14ac:dyDescent="0.15">
      <c r="B1712" s="333" t="s">
        <v>13283</v>
      </c>
      <c r="C1712" s="333" t="s">
        <v>712</v>
      </c>
      <c r="D1712" s="333" t="s">
        <v>525</v>
      </c>
      <c r="E1712" s="29">
        <v>2</v>
      </c>
      <c r="F1712" s="29">
        <v>4</v>
      </c>
      <c r="G1712" s="29">
        <v>15109</v>
      </c>
      <c r="H1712" s="27"/>
      <c r="M1712" s="80" t="b">
        <f t="shared" si="26"/>
        <v>1</v>
      </c>
    </row>
    <row r="1713" spans="2:13" x14ac:dyDescent="0.15">
      <c r="B1713" s="333" t="s">
        <v>11544</v>
      </c>
      <c r="C1713" s="333" t="s">
        <v>714</v>
      </c>
      <c r="D1713" s="333" t="s">
        <v>519</v>
      </c>
      <c r="E1713" s="29">
        <v>3</v>
      </c>
      <c r="F1713" s="29">
        <v>1</v>
      </c>
      <c r="G1713" s="29">
        <v>13408</v>
      </c>
      <c r="H1713" s="27"/>
      <c r="M1713" s="80" t="b">
        <f t="shared" si="26"/>
        <v>1</v>
      </c>
    </row>
    <row r="1714" spans="2:13" x14ac:dyDescent="0.15">
      <c r="B1714" s="333" t="s">
        <v>9095</v>
      </c>
      <c r="C1714" s="333" t="s">
        <v>710</v>
      </c>
      <c r="D1714" s="333" t="s">
        <v>519</v>
      </c>
      <c r="E1714" s="29">
        <v>1</v>
      </c>
      <c r="F1714" s="29">
        <v>1</v>
      </c>
      <c r="G1714" s="29">
        <v>9589</v>
      </c>
      <c r="H1714" s="27"/>
      <c r="M1714" s="80" t="b">
        <f t="shared" si="26"/>
        <v>1</v>
      </c>
    </row>
    <row r="1715" spans="2:13" x14ac:dyDescent="0.15">
      <c r="B1715" s="333" t="s">
        <v>9096</v>
      </c>
      <c r="C1715" s="333" t="s">
        <v>716</v>
      </c>
      <c r="D1715" s="333" t="s">
        <v>521</v>
      </c>
      <c r="E1715" s="29">
        <v>4</v>
      </c>
      <c r="F1715" s="29">
        <v>2</v>
      </c>
      <c r="G1715" s="29">
        <v>9468</v>
      </c>
      <c r="H1715" s="27"/>
      <c r="M1715" s="80" t="b">
        <f t="shared" si="26"/>
        <v>1</v>
      </c>
    </row>
    <row r="1716" spans="2:13" x14ac:dyDescent="0.15">
      <c r="B1716" s="333" t="s">
        <v>11545</v>
      </c>
      <c r="C1716" s="333" t="s">
        <v>714</v>
      </c>
      <c r="D1716" s="333" t="s">
        <v>525</v>
      </c>
      <c r="E1716" s="29">
        <v>3</v>
      </c>
      <c r="F1716" s="29">
        <v>4</v>
      </c>
      <c r="G1716" s="29">
        <v>12819</v>
      </c>
      <c r="H1716" s="27"/>
      <c r="M1716" s="80" t="b">
        <f t="shared" si="26"/>
        <v>1</v>
      </c>
    </row>
    <row r="1717" spans="2:13" x14ac:dyDescent="0.15">
      <c r="B1717" s="333" t="s">
        <v>13284</v>
      </c>
      <c r="C1717" s="333" t="s">
        <v>710</v>
      </c>
      <c r="D1717" s="333" t="s">
        <v>444</v>
      </c>
      <c r="E1717" s="29">
        <v>1</v>
      </c>
      <c r="F1717" s="29">
        <v>6</v>
      </c>
      <c r="G1717" s="29">
        <v>14598</v>
      </c>
      <c r="H1717" s="27"/>
      <c r="M1717" s="80" t="b">
        <f t="shared" si="26"/>
        <v>1</v>
      </c>
    </row>
    <row r="1718" spans="2:13" x14ac:dyDescent="0.15">
      <c r="B1718" s="333" t="s">
        <v>14597</v>
      </c>
      <c r="C1718" s="333" t="s">
        <v>712</v>
      </c>
      <c r="D1718" s="333" t="s">
        <v>523</v>
      </c>
      <c r="E1718" s="29">
        <v>2</v>
      </c>
      <c r="F1718" s="29">
        <v>3</v>
      </c>
      <c r="G1718" s="29">
        <v>16984</v>
      </c>
      <c r="H1718" s="27"/>
      <c r="M1718" s="80" t="b">
        <f t="shared" si="26"/>
        <v>1</v>
      </c>
    </row>
    <row r="1719" spans="2:13" x14ac:dyDescent="0.15">
      <c r="B1719" s="333" t="s">
        <v>5020</v>
      </c>
      <c r="C1719" s="333" t="s">
        <v>710</v>
      </c>
      <c r="D1719" s="333" t="s">
        <v>519</v>
      </c>
      <c r="E1719" s="29">
        <v>1</v>
      </c>
      <c r="F1719" s="29">
        <v>1</v>
      </c>
      <c r="G1719" s="29">
        <v>4987</v>
      </c>
      <c r="H1719" s="27"/>
      <c r="M1719" s="80" t="b">
        <f t="shared" si="26"/>
        <v>1</v>
      </c>
    </row>
    <row r="1720" spans="2:13" x14ac:dyDescent="0.15">
      <c r="B1720" s="333" t="s">
        <v>7653</v>
      </c>
      <c r="C1720" s="333" t="s">
        <v>710</v>
      </c>
      <c r="D1720" s="333" t="s">
        <v>519</v>
      </c>
      <c r="E1720" s="29">
        <v>1</v>
      </c>
      <c r="F1720" s="29">
        <v>1</v>
      </c>
      <c r="G1720" s="29">
        <v>7693</v>
      </c>
      <c r="H1720" s="27"/>
      <c r="M1720" s="80" t="b">
        <f t="shared" si="26"/>
        <v>1</v>
      </c>
    </row>
    <row r="1721" spans="2:13" x14ac:dyDescent="0.15">
      <c r="B1721" s="333" t="s">
        <v>6079</v>
      </c>
      <c r="C1721" s="333" t="s">
        <v>716</v>
      </c>
      <c r="D1721" s="333" t="s">
        <v>523</v>
      </c>
      <c r="E1721" s="29">
        <v>4</v>
      </c>
      <c r="F1721" s="29">
        <v>3</v>
      </c>
      <c r="G1721" s="29">
        <v>6026</v>
      </c>
      <c r="H1721" s="27"/>
      <c r="M1721" s="80" t="b">
        <f t="shared" si="26"/>
        <v>1</v>
      </c>
    </row>
    <row r="1722" spans="2:13" x14ac:dyDescent="0.15">
      <c r="B1722" s="333" t="s">
        <v>7040</v>
      </c>
      <c r="C1722" s="333" t="s">
        <v>710</v>
      </c>
      <c r="D1722" s="333" t="s">
        <v>523</v>
      </c>
      <c r="E1722" s="29">
        <v>1</v>
      </c>
      <c r="F1722" s="29">
        <v>3</v>
      </c>
      <c r="G1722" s="29">
        <v>7177</v>
      </c>
      <c r="H1722" s="27"/>
      <c r="M1722" s="80" t="b">
        <f t="shared" si="26"/>
        <v>1</v>
      </c>
    </row>
    <row r="1723" spans="2:13" x14ac:dyDescent="0.15">
      <c r="B1723" s="333" t="s">
        <v>11546</v>
      </c>
      <c r="C1723" s="333" t="s">
        <v>710</v>
      </c>
      <c r="D1723" s="333" t="s">
        <v>523</v>
      </c>
      <c r="E1723" s="29">
        <v>1</v>
      </c>
      <c r="F1723" s="29">
        <v>3</v>
      </c>
      <c r="G1723" s="29">
        <v>12662</v>
      </c>
      <c r="H1723" s="27"/>
      <c r="M1723" s="80" t="b">
        <f t="shared" si="26"/>
        <v>1</v>
      </c>
    </row>
    <row r="1724" spans="2:13" x14ac:dyDescent="0.15">
      <c r="B1724" s="333" t="s">
        <v>5083</v>
      </c>
      <c r="C1724" s="333" t="s">
        <v>712</v>
      </c>
      <c r="D1724" s="333" t="s">
        <v>525</v>
      </c>
      <c r="E1724" s="29">
        <v>2</v>
      </c>
      <c r="F1724" s="29">
        <v>4</v>
      </c>
      <c r="G1724" s="29">
        <v>4962</v>
      </c>
      <c r="H1724" s="27"/>
      <c r="M1724" s="80" t="b">
        <f t="shared" si="26"/>
        <v>1</v>
      </c>
    </row>
    <row r="1725" spans="2:13" x14ac:dyDescent="0.15">
      <c r="B1725" s="333" t="s">
        <v>9981</v>
      </c>
      <c r="C1725" s="333" t="s">
        <v>714</v>
      </c>
      <c r="D1725" s="333" t="s">
        <v>523</v>
      </c>
      <c r="E1725" s="29">
        <v>3</v>
      </c>
      <c r="F1725" s="29">
        <v>3</v>
      </c>
      <c r="G1725" s="29">
        <v>10220</v>
      </c>
      <c r="H1725" s="27"/>
      <c r="M1725" s="80" t="b">
        <f t="shared" si="26"/>
        <v>1</v>
      </c>
    </row>
    <row r="1726" spans="2:13" x14ac:dyDescent="0.15">
      <c r="B1726" s="333" t="s">
        <v>919</v>
      </c>
      <c r="C1726" s="333" t="s">
        <v>716</v>
      </c>
      <c r="D1726" s="333" t="s">
        <v>523</v>
      </c>
      <c r="E1726" s="29">
        <v>4</v>
      </c>
      <c r="F1726" s="29">
        <v>3</v>
      </c>
      <c r="G1726" s="29">
        <v>417</v>
      </c>
      <c r="H1726" s="27"/>
      <c r="M1726" s="80" t="b">
        <f t="shared" si="26"/>
        <v>1</v>
      </c>
    </row>
    <row r="1727" spans="2:13" x14ac:dyDescent="0.15">
      <c r="B1727" s="333" t="s">
        <v>4133</v>
      </c>
      <c r="C1727" s="333" t="s">
        <v>712</v>
      </c>
      <c r="D1727" s="333" t="s">
        <v>523</v>
      </c>
      <c r="E1727" s="29">
        <v>2</v>
      </c>
      <c r="F1727" s="29">
        <v>3</v>
      </c>
      <c r="G1727" s="29">
        <v>3902</v>
      </c>
      <c r="H1727" s="27"/>
      <c r="M1727" s="80" t="b">
        <f t="shared" si="26"/>
        <v>1</v>
      </c>
    </row>
    <row r="1728" spans="2:13" x14ac:dyDescent="0.15">
      <c r="B1728" s="333" t="s">
        <v>7031</v>
      </c>
      <c r="C1728" s="333" t="s">
        <v>710</v>
      </c>
      <c r="D1728" s="333" t="s">
        <v>523</v>
      </c>
      <c r="E1728" s="29">
        <v>1</v>
      </c>
      <c r="F1728" s="29">
        <v>3</v>
      </c>
      <c r="G1728" s="29">
        <v>7168</v>
      </c>
      <c r="H1728" s="27"/>
      <c r="M1728" s="80" t="b">
        <f t="shared" si="26"/>
        <v>1</v>
      </c>
    </row>
    <row r="1729" spans="2:13" x14ac:dyDescent="0.15">
      <c r="B1729" s="333" t="s">
        <v>7024</v>
      </c>
      <c r="C1729" s="333" t="s">
        <v>710</v>
      </c>
      <c r="D1729" s="333" t="s">
        <v>521</v>
      </c>
      <c r="E1729" s="29">
        <v>1</v>
      </c>
      <c r="F1729" s="29">
        <v>2</v>
      </c>
      <c r="G1729" s="29">
        <v>7161</v>
      </c>
      <c r="H1729" s="27"/>
      <c r="M1729" s="80" t="b">
        <f t="shared" si="26"/>
        <v>1</v>
      </c>
    </row>
    <row r="1730" spans="2:13" x14ac:dyDescent="0.15">
      <c r="B1730" s="333" t="s">
        <v>13285</v>
      </c>
      <c r="C1730" s="333" t="s">
        <v>710</v>
      </c>
      <c r="D1730" s="333" t="s">
        <v>521</v>
      </c>
      <c r="E1730" s="29">
        <v>1</v>
      </c>
      <c r="F1730" s="29">
        <v>2</v>
      </c>
      <c r="G1730" s="29">
        <v>15235</v>
      </c>
      <c r="H1730" s="27"/>
      <c r="M1730" s="80" t="b">
        <f t="shared" si="26"/>
        <v>1</v>
      </c>
    </row>
    <row r="1731" spans="2:13" x14ac:dyDescent="0.15">
      <c r="B1731" s="333" t="s">
        <v>11547</v>
      </c>
      <c r="C1731" s="333" t="s">
        <v>710</v>
      </c>
      <c r="D1731" s="333" t="s">
        <v>523</v>
      </c>
      <c r="E1731" s="29">
        <v>1</v>
      </c>
      <c r="F1731" s="29">
        <v>3</v>
      </c>
      <c r="G1731" s="29">
        <v>12663</v>
      </c>
      <c r="H1731" s="27"/>
      <c r="M1731" s="80" t="b">
        <f t="shared" si="26"/>
        <v>1</v>
      </c>
    </row>
    <row r="1732" spans="2:13" x14ac:dyDescent="0.15">
      <c r="B1732" s="333" t="s">
        <v>4134</v>
      </c>
      <c r="C1732" s="333" t="s">
        <v>712</v>
      </c>
      <c r="D1732" s="333" t="s">
        <v>523</v>
      </c>
      <c r="E1732" s="29">
        <v>2</v>
      </c>
      <c r="F1732" s="29">
        <v>3</v>
      </c>
      <c r="G1732" s="29">
        <v>3903</v>
      </c>
      <c r="H1732" s="27"/>
      <c r="M1732" s="80" t="b">
        <f t="shared" si="26"/>
        <v>1</v>
      </c>
    </row>
    <row r="1733" spans="2:13" x14ac:dyDescent="0.15">
      <c r="B1733" s="333" t="s">
        <v>920</v>
      </c>
      <c r="C1733" s="333" t="s">
        <v>714</v>
      </c>
      <c r="D1733" s="333" t="s">
        <v>521</v>
      </c>
      <c r="E1733" s="29">
        <v>3</v>
      </c>
      <c r="F1733" s="29">
        <v>2</v>
      </c>
      <c r="G1733" s="29">
        <v>418</v>
      </c>
      <c r="H1733" s="27"/>
      <c r="M1733" s="80" t="b">
        <f t="shared" si="26"/>
        <v>1</v>
      </c>
    </row>
    <row r="1734" spans="2:13" x14ac:dyDescent="0.15">
      <c r="B1734" s="333" t="s">
        <v>921</v>
      </c>
      <c r="C1734" s="333" t="s">
        <v>714</v>
      </c>
      <c r="D1734" s="333" t="s">
        <v>519</v>
      </c>
      <c r="E1734" s="29">
        <v>3</v>
      </c>
      <c r="F1734" s="29">
        <v>1</v>
      </c>
      <c r="G1734" s="29">
        <v>419</v>
      </c>
      <c r="H1734" s="27"/>
      <c r="M1734" s="80" t="b">
        <f t="shared" si="26"/>
        <v>1</v>
      </c>
    </row>
    <row r="1735" spans="2:13" x14ac:dyDescent="0.15">
      <c r="B1735" s="333" t="s">
        <v>4835</v>
      </c>
      <c r="C1735" s="333" t="s">
        <v>712</v>
      </c>
      <c r="D1735" s="333" t="s">
        <v>527</v>
      </c>
      <c r="E1735" s="29">
        <v>2</v>
      </c>
      <c r="F1735" s="29">
        <v>5</v>
      </c>
      <c r="G1735" s="29">
        <v>4556</v>
      </c>
      <c r="H1735" s="27"/>
      <c r="M1735" s="80" t="b">
        <f t="shared" si="26"/>
        <v>1</v>
      </c>
    </row>
    <row r="1736" spans="2:13" x14ac:dyDescent="0.15">
      <c r="B1736" s="333" t="s">
        <v>4835</v>
      </c>
      <c r="C1736" s="333" t="s">
        <v>714</v>
      </c>
      <c r="D1736" s="333" t="s">
        <v>525</v>
      </c>
      <c r="E1736" s="29">
        <v>3</v>
      </c>
      <c r="F1736" s="29">
        <v>4</v>
      </c>
      <c r="G1736" s="29">
        <v>7193</v>
      </c>
      <c r="H1736" s="27"/>
      <c r="M1736" s="80" t="b">
        <f t="shared" si="26"/>
        <v>1</v>
      </c>
    </row>
    <row r="1737" spans="2:13" x14ac:dyDescent="0.15">
      <c r="B1737" s="333" t="s">
        <v>922</v>
      </c>
      <c r="C1737" s="333" t="s">
        <v>710</v>
      </c>
      <c r="D1737" s="333" t="s">
        <v>519</v>
      </c>
      <c r="E1737" s="29">
        <v>1</v>
      </c>
      <c r="F1737" s="29">
        <v>1</v>
      </c>
      <c r="G1737" s="29">
        <v>420</v>
      </c>
      <c r="H1737" s="27"/>
      <c r="M1737" s="80" t="b">
        <f t="shared" si="26"/>
        <v>1</v>
      </c>
    </row>
    <row r="1738" spans="2:13" x14ac:dyDescent="0.15">
      <c r="B1738" s="333" t="s">
        <v>923</v>
      </c>
      <c r="C1738" s="333" t="s">
        <v>710</v>
      </c>
      <c r="D1738" s="333" t="s">
        <v>519</v>
      </c>
      <c r="E1738" s="29">
        <v>1</v>
      </c>
      <c r="F1738" s="29">
        <v>1</v>
      </c>
      <c r="G1738" s="29">
        <v>421</v>
      </c>
      <c r="H1738" s="27"/>
      <c r="M1738" s="80" t="b">
        <f t="shared" si="26"/>
        <v>1</v>
      </c>
    </row>
    <row r="1739" spans="2:13" x14ac:dyDescent="0.15">
      <c r="B1739" s="333" t="s">
        <v>7908</v>
      </c>
      <c r="C1739" s="333" t="s">
        <v>710</v>
      </c>
      <c r="D1739" s="333" t="s">
        <v>519</v>
      </c>
      <c r="E1739" s="29">
        <v>1</v>
      </c>
      <c r="F1739" s="29">
        <v>1</v>
      </c>
      <c r="G1739" s="29">
        <v>8109</v>
      </c>
      <c r="H1739" s="27"/>
      <c r="M1739" s="80" t="b">
        <f t="shared" si="26"/>
        <v>1</v>
      </c>
    </row>
    <row r="1740" spans="2:13" x14ac:dyDescent="0.15">
      <c r="B1740" s="333" t="s">
        <v>13286</v>
      </c>
      <c r="C1740" s="333" t="s">
        <v>710</v>
      </c>
      <c r="D1740" s="333" t="s">
        <v>521</v>
      </c>
      <c r="E1740" s="29">
        <v>1</v>
      </c>
      <c r="F1740" s="29">
        <v>2</v>
      </c>
      <c r="G1740" s="29">
        <v>15649</v>
      </c>
      <c r="H1740" s="27"/>
      <c r="M1740" s="80" t="b">
        <f t="shared" si="26"/>
        <v>1</v>
      </c>
    </row>
    <row r="1741" spans="2:13" x14ac:dyDescent="0.15">
      <c r="B1741" s="333" t="s">
        <v>13287</v>
      </c>
      <c r="C1741" s="333" t="s">
        <v>710</v>
      </c>
      <c r="D1741" s="333" t="s">
        <v>521</v>
      </c>
      <c r="E1741" s="29">
        <v>1</v>
      </c>
      <c r="F1741" s="29">
        <v>2</v>
      </c>
      <c r="G1741" s="29">
        <v>15648</v>
      </c>
      <c r="H1741" s="27"/>
      <c r="M1741" s="80" t="b">
        <f t="shared" si="26"/>
        <v>1</v>
      </c>
    </row>
    <row r="1742" spans="2:13" x14ac:dyDescent="0.15">
      <c r="B1742" s="333" t="s">
        <v>13288</v>
      </c>
      <c r="C1742" s="333" t="s">
        <v>710</v>
      </c>
      <c r="D1742" s="333" t="s">
        <v>519</v>
      </c>
      <c r="E1742" s="29">
        <v>1</v>
      </c>
      <c r="F1742" s="29">
        <v>1</v>
      </c>
      <c r="G1742" s="29">
        <v>15650</v>
      </c>
      <c r="H1742" s="27"/>
      <c r="M1742" s="80" t="b">
        <f t="shared" ref="M1742:M1805" si="27">AND(  NOT(ISERROR(FIND(UPPER($B$7),UPPER($B1742),1))),  OR($D$7="",NOT(ISERROR(FIND(UPPER($D$7),UPPER($B1742),1)))),    OR($D$8="",(ISERROR(FIND(UPPER($D$8),UPPER($B1742),1))))           )</f>
        <v>1</v>
      </c>
    </row>
    <row r="1743" spans="2:13" x14ac:dyDescent="0.15">
      <c r="B1743" s="333" t="s">
        <v>13289</v>
      </c>
      <c r="C1743" s="333" t="s">
        <v>710</v>
      </c>
      <c r="D1743" s="333" t="s">
        <v>521</v>
      </c>
      <c r="E1743" s="29">
        <v>1</v>
      </c>
      <c r="F1743" s="29">
        <v>2</v>
      </c>
      <c r="G1743" s="29">
        <v>15651</v>
      </c>
      <c r="H1743" s="27"/>
      <c r="M1743" s="80" t="b">
        <f t="shared" si="27"/>
        <v>1</v>
      </c>
    </row>
    <row r="1744" spans="2:13" x14ac:dyDescent="0.15">
      <c r="B1744" s="333" t="s">
        <v>924</v>
      </c>
      <c r="C1744" s="333" t="s">
        <v>712</v>
      </c>
      <c r="D1744" s="333" t="s">
        <v>525</v>
      </c>
      <c r="E1744" s="29">
        <v>2</v>
      </c>
      <c r="F1744" s="29">
        <v>4</v>
      </c>
      <c r="G1744" s="29">
        <v>422</v>
      </c>
      <c r="H1744" s="27"/>
      <c r="M1744" s="80" t="b">
        <f t="shared" si="27"/>
        <v>1</v>
      </c>
    </row>
    <row r="1745" spans="2:13" x14ac:dyDescent="0.15">
      <c r="B1745" s="333" t="s">
        <v>13107</v>
      </c>
      <c r="C1745" s="333" t="s">
        <v>710</v>
      </c>
      <c r="D1745" s="333" t="s">
        <v>519</v>
      </c>
      <c r="E1745" s="29">
        <v>1</v>
      </c>
      <c r="F1745" s="29">
        <v>1</v>
      </c>
      <c r="G1745" s="29">
        <v>14558</v>
      </c>
      <c r="H1745" s="27"/>
      <c r="M1745" s="80" t="b">
        <f t="shared" si="27"/>
        <v>1</v>
      </c>
    </row>
    <row r="1746" spans="2:13" x14ac:dyDescent="0.15">
      <c r="B1746" s="333" t="s">
        <v>8026</v>
      </c>
      <c r="C1746" s="333" t="s">
        <v>710</v>
      </c>
      <c r="D1746" s="333" t="s">
        <v>519</v>
      </c>
      <c r="E1746" s="29">
        <v>1</v>
      </c>
      <c r="F1746" s="29">
        <v>1</v>
      </c>
      <c r="G1746" s="29">
        <v>8242</v>
      </c>
      <c r="H1746" s="27"/>
      <c r="M1746" s="80" t="b">
        <f t="shared" si="27"/>
        <v>1</v>
      </c>
    </row>
    <row r="1747" spans="2:13" x14ac:dyDescent="0.15">
      <c r="B1747" s="333" t="s">
        <v>925</v>
      </c>
      <c r="C1747" s="333" t="s">
        <v>712</v>
      </c>
      <c r="D1747" s="333" t="s">
        <v>521</v>
      </c>
      <c r="E1747" s="29">
        <v>2</v>
      </c>
      <c r="F1747" s="29">
        <v>2</v>
      </c>
      <c r="G1747" s="29">
        <v>423</v>
      </c>
      <c r="H1747" s="27"/>
      <c r="M1747" s="80" t="b">
        <f t="shared" si="27"/>
        <v>1</v>
      </c>
    </row>
    <row r="1748" spans="2:13" x14ac:dyDescent="0.15">
      <c r="B1748" s="333" t="s">
        <v>926</v>
      </c>
      <c r="C1748" s="333" t="s">
        <v>712</v>
      </c>
      <c r="D1748" s="333" t="s">
        <v>525</v>
      </c>
      <c r="E1748" s="29">
        <v>2</v>
      </c>
      <c r="F1748" s="29">
        <v>4</v>
      </c>
      <c r="G1748" s="29">
        <v>424</v>
      </c>
      <c r="H1748" s="27"/>
      <c r="M1748" s="80" t="b">
        <f t="shared" si="27"/>
        <v>1</v>
      </c>
    </row>
    <row r="1749" spans="2:13" x14ac:dyDescent="0.15">
      <c r="B1749" s="333" t="s">
        <v>14598</v>
      </c>
      <c r="C1749" s="333" t="s">
        <v>712</v>
      </c>
      <c r="D1749" s="333" t="s">
        <v>525</v>
      </c>
      <c r="E1749" s="29">
        <v>2</v>
      </c>
      <c r="F1749" s="29">
        <v>4</v>
      </c>
      <c r="G1749" s="29">
        <v>16985</v>
      </c>
      <c r="H1749" s="27"/>
      <c r="M1749" s="80" t="b">
        <f t="shared" si="27"/>
        <v>1</v>
      </c>
    </row>
    <row r="1750" spans="2:13" x14ac:dyDescent="0.15">
      <c r="B1750" s="333" t="s">
        <v>5021</v>
      </c>
      <c r="C1750" s="333" t="s">
        <v>710</v>
      </c>
      <c r="D1750" s="333" t="s">
        <v>519</v>
      </c>
      <c r="E1750" s="29">
        <v>1</v>
      </c>
      <c r="F1750" s="29">
        <v>1</v>
      </c>
      <c r="G1750" s="29">
        <v>4988</v>
      </c>
      <c r="H1750" s="27"/>
      <c r="M1750" s="80" t="b">
        <f t="shared" si="27"/>
        <v>1</v>
      </c>
    </row>
    <row r="1751" spans="2:13" x14ac:dyDescent="0.15">
      <c r="B1751" s="333" t="s">
        <v>927</v>
      </c>
      <c r="C1751" s="333" t="s">
        <v>710</v>
      </c>
      <c r="D1751" s="333" t="s">
        <v>521</v>
      </c>
      <c r="E1751" s="29">
        <v>1</v>
      </c>
      <c r="F1751" s="29">
        <v>2</v>
      </c>
      <c r="G1751" s="29">
        <v>425</v>
      </c>
      <c r="H1751" s="27"/>
      <c r="M1751" s="80" t="b">
        <f t="shared" si="27"/>
        <v>1</v>
      </c>
    </row>
    <row r="1752" spans="2:13" x14ac:dyDescent="0.15">
      <c r="B1752" s="333" t="s">
        <v>928</v>
      </c>
      <c r="C1752" s="333" t="s">
        <v>710</v>
      </c>
      <c r="D1752" s="333" t="s">
        <v>521</v>
      </c>
      <c r="E1752" s="29">
        <v>1</v>
      </c>
      <c r="F1752" s="29">
        <v>2</v>
      </c>
      <c r="G1752" s="29">
        <v>426</v>
      </c>
      <c r="H1752" s="27"/>
      <c r="M1752" s="80" t="b">
        <f t="shared" si="27"/>
        <v>1</v>
      </c>
    </row>
    <row r="1753" spans="2:13" x14ac:dyDescent="0.15">
      <c r="B1753" s="333" t="s">
        <v>11548</v>
      </c>
      <c r="C1753" s="333" t="s">
        <v>710</v>
      </c>
      <c r="D1753" s="333" t="s">
        <v>525</v>
      </c>
      <c r="E1753" s="29">
        <v>1</v>
      </c>
      <c r="F1753" s="29">
        <v>4</v>
      </c>
      <c r="G1753" s="29">
        <v>12664</v>
      </c>
      <c r="H1753" s="27"/>
      <c r="M1753" s="80" t="b">
        <f t="shared" si="27"/>
        <v>1</v>
      </c>
    </row>
    <row r="1754" spans="2:13" x14ac:dyDescent="0.15">
      <c r="B1754" s="333" t="s">
        <v>929</v>
      </c>
      <c r="C1754" s="333" t="s">
        <v>710</v>
      </c>
      <c r="D1754" s="333" t="s">
        <v>519</v>
      </c>
      <c r="E1754" s="29">
        <v>1</v>
      </c>
      <c r="F1754" s="29">
        <v>1</v>
      </c>
      <c r="G1754" s="29">
        <v>427</v>
      </c>
      <c r="H1754" s="27"/>
      <c r="M1754" s="80" t="b">
        <f t="shared" si="27"/>
        <v>1</v>
      </c>
    </row>
    <row r="1755" spans="2:13" x14ac:dyDescent="0.15">
      <c r="B1755" s="333" t="s">
        <v>930</v>
      </c>
      <c r="C1755" s="333" t="s">
        <v>710</v>
      </c>
      <c r="D1755" s="333" t="s">
        <v>519</v>
      </c>
      <c r="E1755" s="29">
        <v>1</v>
      </c>
      <c r="F1755" s="29">
        <v>1</v>
      </c>
      <c r="G1755" s="29">
        <v>428</v>
      </c>
      <c r="H1755" s="27"/>
      <c r="M1755" s="80" t="b">
        <f t="shared" si="27"/>
        <v>1</v>
      </c>
    </row>
    <row r="1756" spans="2:13" x14ac:dyDescent="0.15">
      <c r="B1756" s="333" t="s">
        <v>931</v>
      </c>
      <c r="C1756" s="333" t="s">
        <v>710</v>
      </c>
      <c r="D1756" s="333" t="s">
        <v>519</v>
      </c>
      <c r="E1756" s="29">
        <v>1</v>
      </c>
      <c r="F1756" s="29">
        <v>1</v>
      </c>
      <c r="G1756" s="29">
        <v>429</v>
      </c>
      <c r="H1756" s="27"/>
      <c r="M1756" s="80" t="b">
        <f t="shared" si="27"/>
        <v>1</v>
      </c>
    </row>
    <row r="1757" spans="2:13" x14ac:dyDescent="0.15">
      <c r="B1757" s="333" t="s">
        <v>4200</v>
      </c>
      <c r="C1757" s="333" t="s">
        <v>710</v>
      </c>
      <c r="D1757" s="333" t="s">
        <v>518</v>
      </c>
      <c r="E1757" s="29">
        <v>1</v>
      </c>
      <c r="F1757" s="29">
        <v>0</v>
      </c>
      <c r="G1757" s="29">
        <v>3983</v>
      </c>
      <c r="H1757" s="27"/>
      <c r="M1757" s="80" t="b">
        <f t="shared" si="27"/>
        <v>1</v>
      </c>
    </row>
    <row r="1758" spans="2:13" x14ac:dyDescent="0.15">
      <c r="B1758" s="333" t="s">
        <v>8664</v>
      </c>
      <c r="C1758" s="333" t="s">
        <v>710</v>
      </c>
      <c r="D1758" s="333" t="s">
        <v>523</v>
      </c>
      <c r="E1758" s="29">
        <v>1</v>
      </c>
      <c r="F1758" s="29">
        <v>3</v>
      </c>
      <c r="G1758" s="29">
        <v>9014</v>
      </c>
      <c r="H1758" s="27"/>
      <c r="M1758" s="80" t="b">
        <f t="shared" si="27"/>
        <v>1</v>
      </c>
    </row>
    <row r="1759" spans="2:13" x14ac:dyDescent="0.15">
      <c r="B1759" s="333" t="s">
        <v>14599</v>
      </c>
      <c r="C1759" s="333" t="s">
        <v>518</v>
      </c>
      <c r="D1759" s="333" t="s">
        <v>525</v>
      </c>
      <c r="E1759" s="29">
        <v>0</v>
      </c>
      <c r="F1759" s="29">
        <v>4</v>
      </c>
      <c r="G1759" s="29">
        <v>17596</v>
      </c>
      <c r="H1759" s="27"/>
      <c r="J1759" s="37"/>
      <c r="M1759" s="80" t="b">
        <f t="shared" si="27"/>
        <v>1</v>
      </c>
    </row>
    <row r="1760" spans="2:13" x14ac:dyDescent="0.15">
      <c r="B1760" s="333" t="s">
        <v>6452</v>
      </c>
      <c r="C1760" s="333" t="s">
        <v>710</v>
      </c>
      <c r="D1760" s="333" t="s">
        <v>525</v>
      </c>
      <c r="E1760" s="29">
        <v>1</v>
      </c>
      <c r="F1760" s="29">
        <v>4</v>
      </c>
      <c r="G1760" s="29">
        <v>6512</v>
      </c>
      <c r="H1760" s="27"/>
      <c r="M1760" s="80" t="b">
        <f t="shared" si="27"/>
        <v>1</v>
      </c>
    </row>
    <row r="1761" spans="2:13" x14ac:dyDescent="0.15">
      <c r="B1761" s="333" t="s">
        <v>11549</v>
      </c>
      <c r="C1761" s="333" t="s">
        <v>714</v>
      </c>
      <c r="D1761" s="333" t="s">
        <v>519</v>
      </c>
      <c r="E1761" s="29">
        <v>3</v>
      </c>
      <c r="F1761" s="29">
        <v>1</v>
      </c>
      <c r="G1761" s="29">
        <v>13399</v>
      </c>
      <c r="H1761" s="27"/>
      <c r="M1761" s="80" t="b">
        <f t="shared" si="27"/>
        <v>1</v>
      </c>
    </row>
    <row r="1762" spans="2:13" x14ac:dyDescent="0.15">
      <c r="B1762" s="333" t="s">
        <v>13290</v>
      </c>
      <c r="C1762" s="333" t="s">
        <v>714</v>
      </c>
      <c r="D1762" s="333" t="s">
        <v>525</v>
      </c>
      <c r="E1762" s="29">
        <v>3</v>
      </c>
      <c r="F1762" s="29">
        <v>4</v>
      </c>
      <c r="G1762" s="29">
        <v>14915</v>
      </c>
      <c r="H1762" s="27"/>
      <c r="M1762" s="80" t="b">
        <f t="shared" si="27"/>
        <v>1</v>
      </c>
    </row>
    <row r="1763" spans="2:13" x14ac:dyDescent="0.15">
      <c r="B1763" s="333" t="s">
        <v>4836</v>
      </c>
      <c r="C1763" s="333" t="s">
        <v>710</v>
      </c>
      <c r="D1763" s="333" t="s">
        <v>527</v>
      </c>
      <c r="E1763" s="29">
        <v>1</v>
      </c>
      <c r="F1763" s="29">
        <v>5</v>
      </c>
      <c r="G1763" s="29">
        <v>4557</v>
      </c>
      <c r="H1763" s="27"/>
      <c r="M1763" s="80" t="b">
        <f t="shared" si="27"/>
        <v>1</v>
      </c>
    </row>
    <row r="1764" spans="2:13" x14ac:dyDescent="0.15">
      <c r="B1764" s="333" t="s">
        <v>8553</v>
      </c>
      <c r="C1764" s="333" t="s">
        <v>518</v>
      </c>
      <c r="D1764" s="333" t="s">
        <v>521</v>
      </c>
      <c r="E1764" s="29">
        <v>0</v>
      </c>
      <c r="F1764" s="29">
        <v>2</v>
      </c>
      <c r="G1764" s="29">
        <v>8888</v>
      </c>
      <c r="H1764" s="27"/>
      <c r="M1764" s="80" t="b">
        <f t="shared" si="27"/>
        <v>1</v>
      </c>
    </row>
    <row r="1765" spans="2:13" x14ac:dyDescent="0.15">
      <c r="B1765" s="333" t="s">
        <v>8553</v>
      </c>
      <c r="C1765" s="333" t="s">
        <v>518</v>
      </c>
      <c r="D1765" s="333" t="s">
        <v>521</v>
      </c>
      <c r="E1765" s="29">
        <v>0</v>
      </c>
      <c r="F1765" s="29">
        <v>2</v>
      </c>
      <c r="G1765" s="29">
        <v>8890</v>
      </c>
      <c r="H1765" s="27"/>
      <c r="M1765" s="80" t="b">
        <f t="shared" si="27"/>
        <v>1</v>
      </c>
    </row>
    <row r="1766" spans="2:13" x14ac:dyDescent="0.15">
      <c r="B1766" s="333" t="s">
        <v>4552</v>
      </c>
      <c r="C1766" s="333" t="s">
        <v>710</v>
      </c>
      <c r="D1766" s="333" t="s">
        <v>521</v>
      </c>
      <c r="E1766" s="29">
        <v>1</v>
      </c>
      <c r="F1766" s="29">
        <v>2</v>
      </c>
      <c r="G1766" s="29">
        <v>4372</v>
      </c>
      <c r="H1766" s="27"/>
      <c r="M1766" s="80" t="b">
        <f t="shared" si="27"/>
        <v>1</v>
      </c>
    </row>
    <row r="1767" spans="2:13" x14ac:dyDescent="0.15">
      <c r="B1767" s="333" t="s">
        <v>3694</v>
      </c>
      <c r="C1767" s="333" t="s">
        <v>712</v>
      </c>
      <c r="D1767" s="333" t="s">
        <v>519</v>
      </c>
      <c r="E1767" s="29">
        <v>2</v>
      </c>
      <c r="F1767" s="29">
        <v>1</v>
      </c>
      <c r="G1767" s="29">
        <v>3346</v>
      </c>
      <c r="H1767" s="27"/>
      <c r="M1767" s="80" t="b">
        <f t="shared" si="27"/>
        <v>1</v>
      </c>
    </row>
    <row r="1768" spans="2:13" x14ac:dyDescent="0.15">
      <c r="B1768" s="333" t="s">
        <v>318</v>
      </c>
      <c r="C1768" s="333" t="s">
        <v>710</v>
      </c>
      <c r="D1768" s="333" t="s">
        <v>523</v>
      </c>
      <c r="E1768" s="29">
        <v>1</v>
      </c>
      <c r="F1768" s="29">
        <v>3</v>
      </c>
      <c r="G1768" s="29">
        <v>8399</v>
      </c>
      <c r="H1768" s="27"/>
      <c r="M1768" s="80" t="b">
        <f t="shared" si="27"/>
        <v>1</v>
      </c>
    </row>
    <row r="1769" spans="2:13" x14ac:dyDescent="0.15">
      <c r="B1769" s="333" t="s">
        <v>7238</v>
      </c>
      <c r="C1769" s="333" t="s">
        <v>714</v>
      </c>
      <c r="D1769" s="333" t="s">
        <v>521</v>
      </c>
      <c r="E1769" s="29">
        <v>3</v>
      </c>
      <c r="F1769" s="29">
        <v>2</v>
      </c>
      <c r="G1769" s="29">
        <v>7381</v>
      </c>
      <c r="H1769" s="27"/>
      <c r="M1769" s="80" t="b">
        <f t="shared" si="27"/>
        <v>1</v>
      </c>
    </row>
    <row r="1770" spans="2:13" x14ac:dyDescent="0.15">
      <c r="B1770" s="333" t="s">
        <v>932</v>
      </c>
      <c r="C1770" s="333" t="s">
        <v>710</v>
      </c>
      <c r="D1770" s="333" t="s">
        <v>521</v>
      </c>
      <c r="E1770" s="29">
        <v>1</v>
      </c>
      <c r="F1770" s="29">
        <v>2</v>
      </c>
      <c r="G1770" s="29">
        <v>430</v>
      </c>
      <c r="H1770" s="27"/>
      <c r="M1770" s="80" t="b">
        <f t="shared" si="27"/>
        <v>1</v>
      </c>
    </row>
    <row r="1771" spans="2:13" x14ac:dyDescent="0.15">
      <c r="B1771" s="333" t="s">
        <v>10100</v>
      </c>
      <c r="C1771" s="333" t="s">
        <v>714</v>
      </c>
      <c r="D1771" s="333" t="s">
        <v>519</v>
      </c>
      <c r="E1771" s="29">
        <v>3</v>
      </c>
      <c r="F1771" s="29">
        <v>1</v>
      </c>
      <c r="G1771" s="29">
        <v>10842</v>
      </c>
      <c r="H1771" s="27"/>
      <c r="M1771" s="80" t="b">
        <f t="shared" si="27"/>
        <v>1</v>
      </c>
    </row>
    <row r="1772" spans="2:13" x14ac:dyDescent="0.15">
      <c r="B1772" s="333" t="s">
        <v>11550</v>
      </c>
      <c r="C1772" s="333" t="s">
        <v>710</v>
      </c>
      <c r="D1772" s="333" t="s">
        <v>523</v>
      </c>
      <c r="E1772" s="29">
        <v>1</v>
      </c>
      <c r="F1772" s="29">
        <v>3</v>
      </c>
      <c r="G1772" s="29">
        <v>13160</v>
      </c>
      <c r="H1772" s="27"/>
      <c r="M1772" s="80" t="b">
        <f t="shared" si="27"/>
        <v>1</v>
      </c>
    </row>
    <row r="1773" spans="2:13" x14ac:dyDescent="0.15">
      <c r="B1773" s="333" t="s">
        <v>933</v>
      </c>
      <c r="C1773" s="333" t="s">
        <v>712</v>
      </c>
      <c r="D1773" s="333" t="s">
        <v>525</v>
      </c>
      <c r="E1773" s="29">
        <v>2</v>
      </c>
      <c r="F1773" s="29">
        <v>4</v>
      </c>
      <c r="G1773" s="29">
        <v>431</v>
      </c>
      <c r="H1773" s="27"/>
      <c r="M1773" s="80" t="b">
        <f t="shared" si="27"/>
        <v>1</v>
      </c>
    </row>
    <row r="1774" spans="2:13" x14ac:dyDescent="0.15">
      <c r="B1774" s="333" t="s">
        <v>934</v>
      </c>
      <c r="C1774" s="333" t="s">
        <v>716</v>
      </c>
      <c r="D1774" s="333" t="s">
        <v>523</v>
      </c>
      <c r="E1774" s="29">
        <v>4</v>
      </c>
      <c r="F1774" s="29">
        <v>3</v>
      </c>
      <c r="G1774" s="29">
        <v>432</v>
      </c>
      <c r="H1774" s="27"/>
      <c r="M1774" s="80" t="b">
        <f t="shared" si="27"/>
        <v>1</v>
      </c>
    </row>
    <row r="1775" spans="2:13" x14ac:dyDescent="0.15">
      <c r="B1775" s="333" t="s">
        <v>13291</v>
      </c>
      <c r="C1775" s="333" t="s">
        <v>710</v>
      </c>
      <c r="D1775" s="333" t="s">
        <v>523</v>
      </c>
      <c r="E1775" s="29">
        <v>1</v>
      </c>
      <c r="F1775" s="29">
        <v>3</v>
      </c>
      <c r="G1775" s="29">
        <v>14819</v>
      </c>
      <c r="H1775" s="27"/>
      <c r="M1775" s="80" t="b">
        <f t="shared" si="27"/>
        <v>1</v>
      </c>
    </row>
    <row r="1776" spans="2:13" x14ac:dyDescent="0.15">
      <c r="B1776" s="333" t="s">
        <v>6943</v>
      </c>
      <c r="C1776" s="333" t="s">
        <v>518</v>
      </c>
      <c r="D1776" s="333" t="s">
        <v>523</v>
      </c>
      <c r="E1776" s="29">
        <v>0</v>
      </c>
      <c r="F1776" s="29">
        <v>3</v>
      </c>
      <c r="G1776" s="29">
        <v>7078</v>
      </c>
      <c r="H1776" s="27"/>
      <c r="M1776" s="80" t="b">
        <f t="shared" si="27"/>
        <v>1</v>
      </c>
    </row>
    <row r="1777" spans="2:13" x14ac:dyDescent="0.15">
      <c r="B1777" s="333" t="s">
        <v>935</v>
      </c>
      <c r="C1777" s="333" t="s">
        <v>710</v>
      </c>
      <c r="D1777" s="333" t="s">
        <v>523</v>
      </c>
      <c r="E1777" s="29">
        <v>1</v>
      </c>
      <c r="F1777" s="29">
        <v>3</v>
      </c>
      <c r="G1777" s="29">
        <v>433</v>
      </c>
      <c r="H1777" s="27"/>
      <c r="M1777" s="80" t="b">
        <f t="shared" si="27"/>
        <v>1</v>
      </c>
    </row>
    <row r="1778" spans="2:13" x14ac:dyDescent="0.15">
      <c r="B1778" s="333" t="s">
        <v>11551</v>
      </c>
      <c r="C1778" s="333" t="s">
        <v>712</v>
      </c>
      <c r="D1778" s="333" t="s">
        <v>523</v>
      </c>
      <c r="E1778" s="29">
        <v>2</v>
      </c>
      <c r="F1778" s="29">
        <v>3</v>
      </c>
      <c r="G1778" s="29">
        <v>13327</v>
      </c>
      <c r="H1778" s="27"/>
      <c r="M1778" s="80" t="b">
        <f t="shared" si="27"/>
        <v>1</v>
      </c>
    </row>
    <row r="1779" spans="2:13" x14ac:dyDescent="0.15">
      <c r="B1779" s="333" t="s">
        <v>11552</v>
      </c>
      <c r="C1779" s="333" t="s">
        <v>710</v>
      </c>
      <c r="D1779" s="333" t="s">
        <v>523</v>
      </c>
      <c r="E1779" s="29">
        <v>1</v>
      </c>
      <c r="F1779" s="29">
        <v>3</v>
      </c>
      <c r="G1779" s="29">
        <v>12221</v>
      </c>
      <c r="H1779" s="27"/>
      <c r="M1779" s="80" t="b">
        <f t="shared" si="27"/>
        <v>1</v>
      </c>
    </row>
    <row r="1780" spans="2:13" x14ac:dyDescent="0.15">
      <c r="B1780" s="333" t="s">
        <v>232</v>
      </c>
      <c r="C1780" s="333" t="s">
        <v>710</v>
      </c>
      <c r="D1780" s="333" t="s">
        <v>521</v>
      </c>
      <c r="E1780" s="29">
        <v>1</v>
      </c>
      <c r="F1780" s="29">
        <v>2</v>
      </c>
      <c r="G1780" s="29">
        <v>8520</v>
      </c>
      <c r="H1780" s="27"/>
      <c r="M1780" s="80" t="b">
        <f t="shared" si="27"/>
        <v>1</v>
      </c>
    </row>
    <row r="1781" spans="2:13" x14ac:dyDescent="0.15">
      <c r="B1781" s="333" t="s">
        <v>4135</v>
      </c>
      <c r="C1781" s="333" t="s">
        <v>712</v>
      </c>
      <c r="D1781" s="333" t="s">
        <v>523</v>
      </c>
      <c r="E1781" s="29">
        <v>2</v>
      </c>
      <c r="F1781" s="29">
        <v>3</v>
      </c>
      <c r="G1781" s="29">
        <v>3904</v>
      </c>
      <c r="H1781" s="27"/>
      <c r="M1781" s="80" t="b">
        <f t="shared" si="27"/>
        <v>1</v>
      </c>
    </row>
    <row r="1782" spans="2:13" x14ac:dyDescent="0.15">
      <c r="B1782" s="333" t="s">
        <v>4382</v>
      </c>
      <c r="C1782" s="333" t="s">
        <v>710</v>
      </c>
      <c r="D1782" s="333" t="s">
        <v>525</v>
      </c>
      <c r="E1782" s="29">
        <v>1</v>
      </c>
      <c r="F1782" s="29">
        <v>4</v>
      </c>
      <c r="G1782" s="29">
        <v>4178</v>
      </c>
      <c r="H1782" s="27"/>
      <c r="M1782" s="80" t="b">
        <f t="shared" si="27"/>
        <v>1</v>
      </c>
    </row>
    <row r="1783" spans="2:13" x14ac:dyDescent="0.15">
      <c r="B1783" s="333" t="s">
        <v>4383</v>
      </c>
      <c r="C1783" s="333" t="s">
        <v>710</v>
      </c>
      <c r="D1783" s="333" t="s">
        <v>525</v>
      </c>
      <c r="E1783" s="29">
        <v>1</v>
      </c>
      <c r="F1783" s="29">
        <v>4</v>
      </c>
      <c r="G1783" s="29">
        <v>4179</v>
      </c>
      <c r="H1783" s="27"/>
      <c r="M1783" s="80" t="b">
        <f t="shared" si="27"/>
        <v>1</v>
      </c>
    </row>
    <row r="1784" spans="2:13" x14ac:dyDescent="0.15">
      <c r="B1784" s="333" t="s">
        <v>10835</v>
      </c>
      <c r="C1784" s="333" t="s">
        <v>710</v>
      </c>
      <c r="D1784" s="333" t="s">
        <v>525</v>
      </c>
      <c r="E1784" s="29">
        <v>1</v>
      </c>
      <c r="F1784" s="29">
        <v>4</v>
      </c>
      <c r="G1784" s="29">
        <v>5259</v>
      </c>
      <c r="H1784" s="27"/>
      <c r="M1784" s="80" t="b">
        <f t="shared" si="27"/>
        <v>1</v>
      </c>
    </row>
    <row r="1785" spans="2:13" x14ac:dyDescent="0.15">
      <c r="B1785" s="333" t="s">
        <v>6753</v>
      </c>
      <c r="C1785" s="333" t="s">
        <v>712</v>
      </c>
      <c r="D1785" s="333" t="s">
        <v>525</v>
      </c>
      <c r="E1785" s="29">
        <v>2</v>
      </c>
      <c r="F1785" s="29">
        <v>4</v>
      </c>
      <c r="G1785" s="29">
        <v>6876</v>
      </c>
      <c r="H1785" s="27"/>
      <c r="M1785" s="80" t="b">
        <f t="shared" si="27"/>
        <v>1</v>
      </c>
    </row>
    <row r="1786" spans="2:13" x14ac:dyDescent="0.15">
      <c r="B1786" s="333" t="s">
        <v>12692</v>
      </c>
      <c r="C1786" s="333" t="s">
        <v>710</v>
      </c>
      <c r="D1786" s="333" t="s">
        <v>519</v>
      </c>
      <c r="E1786" s="29">
        <v>1</v>
      </c>
      <c r="F1786" s="29">
        <v>1</v>
      </c>
      <c r="G1786" s="29">
        <v>13970</v>
      </c>
      <c r="H1786" s="27"/>
      <c r="M1786" s="80" t="b">
        <f t="shared" si="27"/>
        <v>1</v>
      </c>
    </row>
    <row r="1787" spans="2:13" x14ac:dyDescent="0.15">
      <c r="B1787" s="333" t="s">
        <v>7805</v>
      </c>
      <c r="C1787" s="333" t="s">
        <v>710</v>
      </c>
      <c r="D1787" s="333" t="s">
        <v>523</v>
      </c>
      <c r="E1787" s="29">
        <v>1</v>
      </c>
      <c r="F1787" s="29">
        <v>3</v>
      </c>
      <c r="G1787" s="29">
        <v>7991</v>
      </c>
      <c r="H1787" s="27"/>
      <c r="M1787" s="80" t="b">
        <f t="shared" si="27"/>
        <v>1</v>
      </c>
    </row>
    <row r="1788" spans="2:13" x14ac:dyDescent="0.15">
      <c r="B1788" s="333" t="s">
        <v>13292</v>
      </c>
      <c r="C1788" s="333" t="s">
        <v>714</v>
      </c>
      <c r="D1788" s="333" t="s">
        <v>523</v>
      </c>
      <c r="E1788" s="29">
        <v>3</v>
      </c>
      <c r="F1788" s="29">
        <v>3</v>
      </c>
      <c r="G1788" s="29">
        <v>15116</v>
      </c>
      <c r="H1788" s="27"/>
      <c r="M1788" s="80" t="b">
        <f t="shared" si="27"/>
        <v>1</v>
      </c>
    </row>
    <row r="1789" spans="2:13" x14ac:dyDescent="0.15">
      <c r="B1789" s="333" t="s">
        <v>13293</v>
      </c>
      <c r="C1789" s="333" t="s">
        <v>714</v>
      </c>
      <c r="D1789" s="333" t="s">
        <v>523</v>
      </c>
      <c r="E1789" s="29">
        <v>3</v>
      </c>
      <c r="F1789" s="29">
        <v>3</v>
      </c>
      <c r="G1789" s="29">
        <v>15071</v>
      </c>
      <c r="H1789" s="27"/>
      <c r="M1789" s="80" t="b">
        <f t="shared" si="27"/>
        <v>1</v>
      </c>
    </row>
    <row r="1790" spans="2:13" x14ac:dyDescent="0.15">
      <c r="B1790" s="333" t="s">
        <v>4136</v>
      </c>
      <c r="C1790" s="333" t="s">
        <v>712</v>
      </c>
      <c r="D1790" s="333" t="s">
        <v>523</v>
      </c>
      <c r="E1790" s="29">
        <v>2</v>
      </c>
      <c r="F1790" s="29">
        <v>3</v>
      </c>
      <c r="G1790" s="29">
        <v>3905</v>
      </c>
      <c r="H1790" s="27"/>
      <c r="M1790" s="80" t="b">
        <f t="shared" si="27"/>
        <v>1</v>
      </c>
    </row>
    <row r="1791" spans="2:13" x14ac:dyDescent="0.15">
      <c r="B1791" s="333" t="s">
        <v>5166</v>
      </c>
      <c r="C1791" s="333" t="s">
        <v>710</v>
      </c>
      <c r="D1791" s="333" t="s">
        <v>523</v>
      </c>
      <c r="E1791" s="29">
        <v>1</v>
      </c>
      <c r="F1791" s="29">
        <v>3</v>
      </c>
      <c r="G1791" s="29">
        <v>5142</v>
      </c>
      <c r="H1791" s="27"/>
      <c r="M1791" s="80" t="b">
        <f t="shared" si="27"/>
        <v>1</v>
      </c>
    </row>
    <row r="1792" spans="2:13" x14ac:dyDescent="0.15">
      <c r="B1792" s="333" t="s">
        <v>14600</v>
      </c>
      <c r="C1792" s="333" t="s">
        <v>710</v>
      </c>
      <c r="D1792" s="333" t="s">
        <v>523</v>
      </c>
      <c r="E1792" s="29">
        <v>1</v>
      </c>
      <c r="F1792" s="29">
        <v>3</v>
      </c>
      <c r="G1792" s="29">
        <v>16810</v>
      </c>
      <c r="H1792" s="27"/>
      <c r="M1792" s="80" t="b">
        <f t="shared" si="27"/>
        <v>1</v>
      </c>
    </row>
    <row r="1793" spans="2:13" x14ac:dyDescent="0.15">
      <c r="B1793" s="333" t="s">
        <v>6453</v>
      </c>
      <c r="C1793" s="333" t="s">
        <v>710</v>
      </c>
      <c r="D1793" s="333" t="s">
        <v>523</v>
      </c>
      <c r="E1793" s="29">
        <v>1</v>
      </c>
      <c r="F1793" s="29">
        <v>3</v>
      </c>
      <c r="G1793" s="29">
        <v>6513</v>
      </c>
      <c r="H1793" s="27"/>
      <c r="M1793" s="80" t="b">
        <f t="shared" si="27"/>
        <v>1</v>
      </c>
    </row>
    <row r="1794" spans="2:13" x14ac:dyDescent="0.15">
      <c r="B1794" s="333" t="s">
        <v>14601</v>
      </c>
      <c r="C1794" s="333" t="s">
        <v>710</v>
      </c>
      <c r="D1794" s="333" t="s">
        <v>525</v>
      </c>
      <c r="E1794" s="29">
        <v>1</v>
      </c>
      <c r="F1794" s="29">
        <v>4</v>
      </c>
      <c r="G1794" s="29">
        <v>16903</v>
      </c>
      <c r="H1794" s="27"/>
      <c r="M1794" s="80" t="b">
        <f t="shared" si="27"/>
        <v>1</v>
      </c>
    </row>
    <row r="1795" spans="2:13" x14ac:dyDescent="0.15">
      <c r="B1795" s="333" t="s">
        <v>12693</v>
      </c>
      <c r="C1795" s="333" t="s">
        <v>710</v>
      </c>
      <c r="D1795" s="333" t="s">
        <v>521</v>
      </c>
      <c r="E1795" s="29">
        <v>1</v>
      </c>
      <c r="F1795" s="29">
        <v>2</v>
      </c>
      <c r="G1795" s="29">
        <v>13892</v>
      </c>
      <c r="H1795" s="27"/>
      <c r="M1795" s="80" t="b">
        <f t="shared" si="27"/>
        <v>1</v>
      </c>
    </row>
    <row r="1796" spans="2:13" x14ac:dyDescent="0.15">
      <c r="B1796" s="333" t="s">
        <v>4645</v>
      </c>
      <c r="C1796" s="333" t="s">
        <v>710</v>
      </c>
      <c r="D1796" s="333" t="s">
        <v>521</v>
      </c>
      <c r="E1796" s="29">
        <v>1</v>
      </c>
      <c r="F1796" s="29">
        <v>2</v>
      </c>
      <c r="G1796" s="29">
        <v>4373</v>
      </c>
      <c r="H1796" s="27"/>
      <c r="M1796" s="80" t="b">
        <f t="shared" si="27"/>
        <v>1</v>
      </c>
    </row>
    <row r="1797" spans="2:13" x14ac:dyDescent="0.15">
      <c r="B1797" s="333" t="s">
        <v>12694</v>
      </c>
      <c r="C1797" s="333" t="s">
        <v>710</v>
      </c>
      <c r="D1797" s="333" t="s">
        <v>444</v>
      </c>
      <c r="E1797" s="29">
        <v>1</v>
      </c>
      <c r="F1797" s="29">
        <v>6</v>
      </c>
      <c r="G1797" s="29">
        <v>13947</v>
      </c>
      <c r="H1797" s="27"/>
      <c r="M1797" s="80" t="b">
        <f t="shared" si="27"/>
        <v>1</v>
      </c>
    </row>
    <row r="1798" spans="2:13" x14ac:dyDescent="0.15">
      <c r="B1798" s="333" t="s">
        <v>12695</v>
      </c>
      <c r="C1798" s="333" t="s">
        <v>518</v>
      </c>
      <c r="D1798" s="333" t="s">
        <v>521</v>
      </c>
      <c r="E1798" s="29">
        <v>0</v>
      </c>
      <c r="F1798" s="29">
        <v>2</v>
      </c>
      <c r="G1798" s="29">
        <v>13891</v>
      </c>
      <c r="H1798" s="27"/>
      <c r="M1798" s="80" t="b">
        <f t="shared" si="27"/>
        <v>1</v>
      </c>
    </row>
    <row r="1799" spans="2:13" x14ac:dyDescent="0.15">
      <c r="B1799" s="333" t="s">
        <v>10836</v>
      </c>
      <c r="C1799" s="333" t="s">
        <v>714</v>
      </c>
      <c r="D1799" s="333" t="s">
        <v>444</v>
      </c>
      <c r="E1799" s="29">
        <v>3</v>
      </c>
      <c r="F1799" s="29">
        <v>6</v>
      </c>
      <c r="G1799" s="29">
        <v>5801</v>
      </c>
      <c r="H1799" s="27"/>
      <c r="M1799" s="80" t="b">
        <f t="shared" si="27"/>
        <v>1</v>
      </c>
    </row>
    <row r="1800" spans="2:13" x14ac:dyDescent="0.15">
      <c r="B1800" s="333" t="s">
        <v>6946</v>
      </c>
      <c r="C1800" s="333" t="s">
        <v>710</v>
      </c>
      <c r="D1800" s="333" t="s">
        <v>523</v>
      </c>
      <c r="E1800" s="29">
        <v>1</v>
      </c>
      <c r="F1800" s="29">
        <v>3</v>
      </c>
      <c r="G1800" s="29">
        <v>7204</v>
      </c>
      <c r="H1800" s="27"/>
      <c r="M1800" s="80" t="b">
        <f t="shared" si="27"/>
        <v>1</v>
      </c>
    </row>
    <row r="1801" spans="2:13" x14ac:dyDescent="0.15">
      <c r="B1801" s="333" t="s">
        <v>936</v>
      </c>
      <c r="C1801" s="333" t="s">
        <v>710</v>
      </c>
      <c r="D1801" s="333" t="s">
        <v>444</v>
      </c>
      <c r="E1801" s="29">
        <v>1</v>
      </c>
      <c r="F1801" s="29">
        <v>6</v>
      </c>
      <c r="G1801" s="29">
        <v>434</v>
      </c>
      <c r="H1801" s="27"/>
      <c r="M1801" s="80" t="b">
        <f t="shared" si="27"/>
        <v>1</v>
      </c>
    </row>
    <row r="1802" spans="2:13" x14ac:dyDescent="0.15">
      <c r="B1802" s="333" t="s">
        <v>5776</v>
      </c>
      <c r="C1802" s="333" t="s">
        <v>710</v>
      </c>
      <c r="D1802" s="333" t="s">
        <v>525</v>
      </c>
      <c r="E1802" s="29">
        <v>1</v>
      </c>
      <c r="F1802" s="29">
        <v>4</v>
      </c>
      <c r="G1802" s="29">
        <v>5802</v>
      </c>
      <c r="H1802" s="27"/>
      <c r="M1802" s="80" t="b">
        <f t="shared" si="27"/>
        <v>1</v>
      </c>
    </row>
    <row r="1803" spans="2:13" x14ac:dyDescent="0.15">
      <c r="B1803" s="333" t="s">
        <v>5777</v>
      </c>
      <c r="C1803" s="333" t="s">
        <v>710</v>
      </c>
      <c r="D1803" s="333" t="s">
        <v>519</v>
      </c>
      <c r="E1803" s="29">
        <v>1</v>
      </c>
      <c r="F1803" s="29">
        <v>1</v>
      </c>
      <c r="G1803" s="29">
        <v>5803</v>
      </c>
      <c r="H1803" s="27"/>
      <c r="M1803" s="80" t="b">
        <f t="shared" si="27"/>
        <v>1</v>
      </c>
    </row>
    <row r="1804" spans="2:13" x14ac:dyDescent="0.15">
      <c r="B1804" s="333" t="s">
        <v>13294</v>
      </c>
      <c r="C1804" s="333" t="s">
        <v>710</v>
      </c>
      <c r="D1804" s="333" t="s">
        <v>519</v>
      </c>
      <c r="E1804" s="29">
        <v>1</v>
      </c>
      <c r="F1804" s="29">
        <v>1</v>
      </c>
      <c r="G1804" s="29">
        <v>14963</v>
      </c>
      <c r="H1804" s="27"/>
      <c r="M1804" s="80" t="b">
        <f t="shared" si="27"/>
        <v>1</v>
      </c>
    </row>
    <row r="1805" spans="2:13" x14ac:dyDescent="0.15">
      <c r="B1805" s="333" t="s">
        <v>13295</v>
      </c>
      <c r="C1805" s="333" t="s">
        <v>710</v>
      </c>
      <c r="D1805" s="333" t="s">
        <v>518</v>
      </c>
      <c r="E1805" s="29">
        <v>1</v>
      </c>
      <c r="F1805" s="29">
        <v>0</v>
      </c>
      <c r="G1805" s="29">
        <v>14976</v>
      </c>
      <c r="H1805" s="27"/>
      <c r="M1805" s="80" t="b">
        <f t="shared" si="27"/>
        <v>1</v>
      </c>
    </row>
    <row r="1806" spans="2:13" x14ac:dyDescent="0.15">
      <c r="B1806" s="333" t="s">
        <v>11553</v>
      </c>
      <c r="C1806" s="333" t="s">
        <v>710</v>
      </c>
      <c r="D1806" s="333" t="s">
        <v>523</v>
      </c>
      <c r="E1806" s="29">
        <v>1</v>
      </c>
      <c r="F1806" s="29">
        <v>3</v>
      </c>
      <c r="G1806" s="29">
        <v>13757</v>
      </c>
      <c r="H1806" s="27"/>
      <c r="M1806" s="80" t="b">
        <f t="shared" ref="M1806:M1869" si="28">AND(  NOT(ISERROR(FIND(UPPER($B$7),UPPER($B1806),1))),  OR($D$7="",NOT(ISERROR(FIND(UPPER($D$7),UPPER($B1806),1)))),    OR($D$8="",(ISERROR(FIND(UPPER($D$8),UPPER($B1806),1))))           )</f>
        <v>1</v>
      </c>
    </row>
    <row r="1807" spans="2:13" x14ac:dyDescent="0.15">
      <c r="B1807" s="333" t="s">
        <v>10101</v>
      </c>
      <c r="C1807" s="333" t="s">
        <v>712</v>
      </c>
      <c r="D1807" s="333" t="s">
        <v>523</v>
      </c>
      <c r="E1807" s="29">
        <v>2</v>
      </c>
      <c r="F1807" s="29">
        <v>3</v>
      </c>
      <c r="G1807" s="29">
        <v>10580</v>
      </c>
      <c r="H1807" s="27"/>
      <c r="M1807" s="80" t="b">
        <f t="shared" si="28"/>
        <v>1</v>
      </c>
    </row>
    <row r="1808" spans="2:13" x14ac:dyDescent="0.15">
      <c r="B1808" s="333" t="s">
        <v>11225</v>
      </c>
      <c r="C1808" s="333" t="s">
        <v>710</v>
      </c>
      <c r="D1808" s="333" t="s">
        <v>519</v>
      </c>
      <c r="E1808" s="29">
        <v>1</v>
      </c>
      <c r="F1808" s="29">
        <v>1</v>
      </c>
      <c r="G1808" s="29">
        <v>11237</v>
      </c>
      <c r="H1808" s="27"/>
      <c r="M1808" s="80" t="b">
        <f t="shared" si="28"/>
        <v>1</v>
      </c>
    </row>
    <row r="1809" spans="2:13" x14ac:dyDescent="0.15">
      <c r="B1809" s="333" t="s">
        <v>14183</v>
      </c>
      <c r="C1809" s="333" t="s">
        <v>710</v>
      </c>
      <c r="D1809" s="333" t="s">
        <v>521</v>
      </c>
      <c r="E1809" s="29">
        <v>1</v>
      </c>
      <c r="F1809" s="29">
        <v>2</v>
      </c>
      <c r="G1809" s="29">
        <v>15883</v>
      </c>
      <c r="H1809" s="27"/>
      <c r="M1809" s="80" t="b">
        <f t="shared" si="28"/>
        <v>1</v>
      </c>
    </row>
    <row r="1810" spans="2:13" x14ac:dyDescent="0.15">
      <c r="B1810" s="333" t="s">
        <v>9097</v>
      </c>
      <c r="C1810" s="333" t="s">
        <v>518</v>
      </c>
      <c r="D1810" s="333" t="s">
        <v>518</v>
      </c>
      <c r="E1810" s="29">
        <v>0</v>
      </c>
      <c r="F1810" s="29">
        <v>0</v>
      </c>
      <c r="G1810" s="29">
        <v>9643</v>
      </c>
      <c r="H1810" s="27"/>
      <c r="M1810" s="80" t="b">
        <f t="shared" si="28"/>
        <v>1</v>
      </c>
    </row>
    <row r="1811" spans="2:13" x14ac:dyDescent="0.15">
      <c r="B1811" s="333" t="s">
        <v>13296</v>
      </c>
      <c r="C1811" s="333" t="s">
        <v>518</v>
      </c>
      <c r="D1811" s="333" t="s">
        <v>518</v>
      </c>
      <c r="E1811" s="29">
        <v>0</v>
      </c>
      <c r="F1811" s="29">
        <v>0</v>
      </c>
      <c r="G1811" s="29">
        <v>15220</v>
      </c>
      <c r="H1811" s="27"/>
      <c r="M1811" s="80" t="b">
        <f t="shared" si="28"/>
        <v>1</v>
      </c>
    </row>
    <row r="1812" spans="2:13" x14ac:dyDescent="0.15">
      <c r="B1812" s="333" t="s">
        <v>13297</v>
      </c>
      <c r="C1812" s="333" t="s">
        <v>518</v>
      </c>
      <c r="D1812" s="333" t="s">
        <v>518</v>
      </c>
      <c r="E1812" s="29">
        <v>0</v>
      </c>
      <c r="F1812" s="29">
        <v>0</v>
      </c>
      <c r="G1812" s="29">
        <v>15219</v>
      </c>
      <c r="H1812" s="27"/>
      <c r="M1812" s="80" t="b">
        <f t="shared" si="28"/>
        <v>1</v>
      </c>
    </row>
    <row r="1813" spans="2:13" x14ac:dyDescent="0.15">
      <c r="B1813" s="333" t="s">
        <v>937</v>
      </c>
      <c r="C1813" s="333" t="s">
        <v>710</v>
      </c>
      <c r="D1813" s="333" t="s">
        <v>523</v>
      </c>
      <c r="E1813" s="29">
        <v>1</v>
      </c>
      <c r="F1813" s="29">
        <v>3</v>
      </c>
      <c r="G1813" s="29">
        <v>435</v>
      </c>
      <c r="H1813" s="27"/>
      <c r="M1813" s="80" t="b">
        <f t="shared" si="28"/>
        <v>1</v>
      </c>
    </row>
    <row r="1814" spans="2:13" x14ac:dyDescent="0.15">
      <c r="B1814" s="333" t="s">
        <v>938</v>
      </c>
      <c r="C1814" s="333" t="s">
        <v>710</v>
      </c>
      <c r="D1814" s="333" t="s">
        <v>523</v>
      </c>
      <c r="E1814" s="29">
        <v>1</v>
      </c>
      <c r="F1814" s="29">
        <v>3</v>
      </c>
      <c r="G1814" s="29">
        <v>436</v>
      </c>
      <c r="H1814" s="27"/>
      <c r="M1814" s="80" t="b">
        <f t="shared" si="28"/>
        <v>1</v>
      </c>
    </row>
    <row r="1815" spans="2:13" x14ac:dyDescent="0.15">
      <c r="B1815" s="333" t="s">
        <v>8045</v>
      </c>
      <c r="C1815" s="333" t="s">
        <v>710</v>
      </c>
      <c r="D1815" s="333" t="s">
        <v>523</v>
      </c>
      <c r="E1815" s="29">
        <v>1</v>
      </c>
      <c r="F1815" s="29">
        <v>3</v>
      </c>
      <c r="G1815" s="29">
        <v>8266</v>
      </c>
      <c r="H1815" s="27"/>
      <c r="M1815" s="80" t="b">
        <f t="shared" si="28"/>
        <v>1</v>
      </c>
    </row>
    <row r="1816" spans="2:13" x14ac:dyDescent="0.15">
      <c r="B1816" s="333" t="s">
        <v>4646</v>
      </c>
      <c r="C1816" s="333" t="s">
        <v>710</v>
      </c>
      <c r="D1816" s="333" t="s">
        <v>521</v>
      </c>
      <c r="E1816" s="29">
        <v>1</v>
      </c>
      <c r="F1816" s="29">
        <v>2</v>
      </c>
      <c r="G1816" s="29">
        <v>4374</v>
      </c>
      <c r="H1816" s="27"/>
      <c r="M1816" s="80" t="b">
        <f t="shared" si="28"/>
        <v>1</v>
      </c>
    </row>
    <row r="1817" spans="2:13" x14ac:dyDescent="0.15">
      <c r="B1817" s="333" t="s">
        <v>939</v>
      </c>
      <c r="C1817" s="333" t="s">
        <v>718</v>
      </c>
      <c r="D1817" s="333" t="s">
        <v>521</v>
      </c>
      <c r="E1817" s="29">
        <v>5</v>
      </c>
      <c r="F1817" s="29">
        <v>2</v>
      </c>
      <c r="G1817" s="29">
        <v>437</v>
      </c>
      <c r="H1817" s="27"/>
      <c r="M1817" s="80" t="b">
        <f t="shared" si="28"/>
        <v>1</v>
      </c>
    </row>
    <row r="1818" spans="2:13" x14ac:dyDescent="0.15">
      <c r="B1818" s="333" t="s">
        <v>3925</v>
      </c>
      <c r="C1818" s="333" t="s">
        <v>712</v>
      </c>
      <c r="D1818" s="333" t="s">
        <v>518</v>
      </c>
      <c r="E1818" s="29">
        <v>2</v>
      </c>
      <c r="F1818" s="29">
        <v>0</v>
      </c>
      <c r="G1818" s="29">
        <v>3690</v>
      </c>
      <c r="H1818" s="27"/>
      <c r="M1818" s="80" t="b">
        <f t="shared" si="28"/>
        <v>1</v>
      </c>
    </row>
    <row r="1819" spans="2:13" x14ac:dyDescent="0.15">
      <c r="B1819" s="333" t="s">
        <v>5370</v>
      </c>
      <c r="C1819" s="333" t="s">
        <v>712</v>
      </c>
      <c r="D1819" s="333" t="s">
        <v>521</v>
      </c>
      <c r="E1819" s="29">
        <v>2</v>
      </c>
      <c r="F1819" s="29">
        <v>2</v>
      </c>
      <c r="G1819" s="29">
        <v>5370</v>
      </c>
      <c r="H1819" s="27"/>
      <c r="M1819" s="80" t="b">
        <f t="shared" si="28"/>
        <v>1</v>
      </c>
    </row>
    <row r="1820" spans="2:13" x14ac:dyDescent="0.15">
      <c r="B1820" s="333" t="s">
        <v>13108</v>
      </c>
      <c r="C1820" s="333" t="s">
        <v>716</v>
      </c>
      <c r="D1820" s="333" t="s">
        <v>521</v>
      </c>
      <c r="E1820" s="29">
        <v>4</v>
      </c>
      <c r="F1820" s="29">
        <v>2</v>
      </c>
      <c r="G1820" s="29">
        <v>14512</v>
      </c>
      <c r="H1820" s="27"/>
      <c r="M1820" s="80" t="b">
        <f t="shared" si="28"/>
        <v>1</v>
      </c>
    </row>
    <row r="1821" spans="2:13" x14ac:dyDescent="0.15">
      <c r="B1821" s="333" t="s">
        <v>940</v>
      </c>
      <c r="C1821" s="333" t="s">
        <v>714</v>
      </c>
      <c r="D1821" s="333" t="s">
        <v>521</v>
      </c>
      <c r="E1821" s="29">
        <v>3</v>
      </c>
      <c r="F1821" s="29">
        <v>2</v>
      </c>
      <c r="G1821" s="29">
        <v>438</v>
      </c>
      <c r="H1821" s="27"/>
      <c r="M1821" s="80" t="b">
        <f t="shared" si="28"/>
        <v>1</v>
      </c>
    </row>
    <row r="1822" spans="2:13" x14ac:dyDescent="0.15">
      <c r="B1822" s="333" t="s">
        <v>4107</v>
      </c>
      <c r="C1822" s="333" t="s">
        <v>716</v>
      </c>
      <c r="D1822" s="333" t="s">
        <v>519</v>
      </c>
      <c r="E1822" s="29">
        <v>4</v>
      </c>
      <c r="F1822" s="29">
        <v>1</v>
      </c>
      <c r="G1822" s="29">
        <v>3769</v>
      </c>
      <c r="H1822" s="27"/>
      <c r="M1822" s="80" t="b">
        <f t="shared" si="28"/>
        <v>1</v>
      </c>
    </row>
    <row r="1823" spans="2:13" x14ac:dyDescent="0.15">
      <c r="B1823" s="333" t="s">
        <v>5658</v>
      </c>
      <c r="C1823" s="333" t="s">
        <v>716</v>
      </c>
      <c r="D1823" s="333" t="s">
        <v>519</v>
      </c>
      <c r="E1823" s="29">
        <v>4</v>
      </c>
      <c r="F1823" s="29">
        <v>1</v>
      </c>
      <c r="G1823" s="29">
        <v>5677</v>
      </c>
      <c r="H1823" s="27"/>
      <c r="M1823" s="80" t="b">
        <f t="shared" si="28"/>
        <v>1</v>
      </c>
    </row>
    <row r="1824" spans="2:13" x14ac:dyDescent="0.15">
      <c r="B1824" s="333" t="s">
        <v>7475</v>
      </c>
      <c r="C1824" s="333" t="s">
        <v>710</v>
      </c>
      <c r="D1824" s="333" t="s">
        <v>525</v>
      </c>
      <c r="E1824" s="29">
        <v>1</v>
      </c>
      <c r="F1824" s="29">
        <v>4</v>
      </c>
      <c r="G1824" s="29">
        <v>7630</v>
      </c>
      <c r="H1824" s="27"/>
      <c r="M1824" s="80" t="b">
        <f t="shared" si="28"/>
        <v>1</v>
      </c>
    </row>
    <row r="1825" spans="2:13" x14ac:dyDescent="0.15">
      <c r="B1825" s="333" t="s">
        <v>14602</v>
      </c>
      <c r="C1825" s="333" t="s">
        <v>712</v>
      </c>
      <c r="D1825" s="333" t="s">
        <v>525</v>
      </c>
      <c r="E1825" s="29">
        <v>2</v>
      </c>
      <c r="F1825" s="29">
        <v>4</v>
      </c>
      <c r="G1825" s="29">
        <v>17358</v>
      </c>
      <c r="H1825" s="27"/>
      <c r="M1825" s="80" t="b">
        <f t="shared" si="28"/>
        <v>1</v>
      </c>
    </row>
    <row r="1826" spans="2:13" x14ac:dyDescent="0.15">
      <c r="B1826" s="333" t="s">
        <v>9098</v>
      </c>
      <c r="C1826" s="333" t="s">
        <v>710</v>
      </c>
      <c r="D1826" s="333" t="s">
        <v>521</v>
      </c>
      <c r="E1826" s="29">
        <v>1</v>
      </c>
      <c r="F1826" s="29">
        <v>2</v>
      </c>
      <c r="G1826" s="29">
        <v>9920</v>
      </c>
      <c r="H1826" s="27"/>
      <c r="M1826" s="80" t="b">
        <f t="shared" si="28"/>
        <v>1</v>
      </c>
    </row>
    <row r="1827" spans="2:13" x14ac:dyDescent="0.15">
      <c r="B1827" s="333" t="s">
        <v>4837</v>
      </c>
      <c r="C1827" s="333" t="s">
        <v>716</v>
      </c>
      <c r="D1827" s="333" t="s">
        <v>519</v>
      </c>
      <c r="E1827" s="29">
        <v>4</v>
      </c>
      <c r="F1827" s="29">
        <v>1</v>
      </c>
      <c r="G1827" s="29">
        <v>4558</v>
      </c>
      <c r="H1827" s="27"/>
      <c r="M1827" s="80" t="b">
        <f t="shared" si="28"/>
        <v>1</v>
      </c>
    </row>
    <row r="1828" spans="2:13" x14ac:dyDescent="0.15">
      <c r="B1828" s="333" t="s">
        <v>5359</v>
      </c>
      <c r="C1828" s="333" t="s">
        <v>710</v>
      </c>
      <c r="D1828" s="333" t="s">
        <v>521</v>
      </c>
      <c r="E1828" s="29">
        <v>1</v>
      </c>
      <c r="F1828" s="29">
        <v>2</v>
      </c>
      <c r="G1828" s="29">
        <v>5243</v>
      </c>
      <c r="H1828" s="27"/>
      <c r="J1828" s="37"/>
      <c r="M1828" s="80" t="b">
        <f t="shared" si="28"/>
        <v>1</v>
      </c>
    </row>
    <row r="1829" spans="2:13" x14ac:dyDescent="0.15">
      <c r="B1829" s="333" t="s">
        <v>13298</v>
      </c>
      <c r="C1829" s="333" t="s">
        <v>710</v>
      </c>
      <c r="D1829" s="333" t="s">
        <v>521</v>
      </c>
      <c r="E1829" s="29">
        <v>1</v>
      </c>
      <c r="F1829" s="29">
        <v>2</v>
      </c>
      <c r="G1829" s="29">
        <v>15117</v>
      </c>
      <c r="H1829" s="27"/>
      <c r="M1829" s="80" t="b">
        <f t="shared" si="28"/>
        <v>1</v>
      </c>
    </row>
    <row r="1830" spans="2:13" x14ac:dyDescent="0.15">
      <c r="B1830" s="333" t="s">
        <v>14603</v>
      </c>
      <c r="C1830" s="333" t="s">
        <v>718</v>
      </c>
      <c r="D1830" s="333" t="s">
        <v>519</v>
      </c>
      <c r="E1830" s="29">
        <v>5</v>
      </c>
      <c r="F1830" s="29">
        <v>1</v>
      </c>
      <c r="G1830" s="29">
        <v>16797</v>
      </c>
      <c r="H1830" s="27"/>
      <c r="M1830" s="80" t="b">
        <f t="shared" si="28"/>
        <v>1</v>
      </c>
    </row>
    <row r="1831" spans="2:13" x14ac:dyDescent="0.15">
      <c r="B1831" s="333" t="s">
        <v>9099</v>
      </c>
      <c r="C1831" s="333" t="s">
        <v>712</v>
      </c>
      <c r="D1831" s="333" t="s">
        <v>521</v>
      </c>
      <c r="E1831" s="29">
        <v>2</v>
      </c>
      <c r="F1831" s="29">
        <v>2</v>
      </c>
      <c r="G1831" s="29">
        <v>9921</v>
      </c>
      <c r="H1831" s="27"/>
      <c r="M1831" s="80" t="b">
        <f t="shared" si="28"/>
        <v>1</v>
      </c>
    </row>
    <row r="1832" spans="2:13" x14ac:dyDescent="0.15">
      <c r="B1832" s="333" t="s">
        <v>6852</v>
      </c>
      <c r="C1832" s="333" t="s">
        <v>712</v>
      </c>
      <c r="D1832" s="333" t="s">
        <v>523</v>
      </c>
      <c r="E1832" s="29">
        <v>2</v>
      </c>
      <c r="F1832" s="29">
        <v>3</v>
      </c>
      <c r="G1832" s="29">
        <v>6983</v>
      </c>
      <c r="H1832" s="27"/>
      <c r="M1832" s="80" t="b">
        <f t="shared" si="28"/>
        <v>1</v>
      </c>
    </row>
    <row r="1833" spans="2:13" x14ac:dyDescent="0.15">
      <c r="B1833" s="333" t="s">
        <v>12696</v>
      </c>
      <c r="C1833" s="333" t="s">
        <v>712</v>
      </c>
      <c r="D1833" s="333" t="s">
        <v>525</v>
      </c>
      <c r="E1833" s="29">
        <v>2</v>
      </c>
      <c r="F1833" s="29">
        <v>4</v>
      </c>
      <c r="G1833" s="29">
        <v>14022</v>
      </c>
      <c r="H1833" s="27"/>
      <c r="M1833" s="80" t="b">
        <f t="shared" si="28"/>
        <v>1</v>
      </c>
    </row>
    <row r="1834" spans="2:13" x14ac:dyDescent="0.15">
      <c r="B1834" s="333" t="s">
        <v>941</v>
      </c>
      <c r="C1834" s="333" t="s">
        <v>714</v>
      </c>
      <c r="D1834" s="333" t="s">
        <v>525</v>
      </c>
      <c r="E1834" s="29">
        <v>3</v>
      </c>
      <c r="F1834" s="29">
        <v>4</v>
      </c>
      <c r="G1834" s="29">
        <v>439</v>
      </c>
      <c r="H1834" s="27"/>
      <c r="M1834" s="80" t="b">
        <f t="shared" si="28"/>
        <v>1</v>
      </c>
    </row>
    <row r="1835" spans="2:13" x14ac:dyDescent="0.15">
      <c r="B1835" s="333" t="s">
        <v>8456</v>
      </c>
      <c r="C1835" s="333" t="s">
        <v>714</v>
      </c>
      <c r="D1835" s="333" t="s">
        <v>521</v>
      </c>
      <c r="E1835" s="29">
        <v>3</v>
      </c>
      <c r="F1835" s="29">
        <v>2</v>
      </c>
      <c r="G1835" s="29">
        <v>10923</v>
      </c>
      <c r="H1835" s="27"/>
      <c r="M1835" s="80" t="b">
        <f t="shared" si="28"/>
        <v>1</v>
      </c>
    </row>
    <row r="1836" spans="2:13" x14ac:dyDescent="0.15">
      <c r="B1836" s="333" t="s">
        <v>8456</v>
      </c>
      <c r="C1836" s="333" t="s">
        <v>714</v>
      </c>
      <c r="D1836" s="333" t="s">
        <v>521</v>
      </c>
      <c r="E1836" s="29">
        <v>3</v>
      </c>
      <c r="F1836" s="29">
        <v>2</v>
      </c>
      <c r="G1836" s="29">
        <v>10919</v>
      </c>
      <c r="H1836" s="27"/>
      <c r="M1836" s="80" t="b">
        <f t="shared" si="28"/>
        <v>1</v>
      </c>
    </row>
    <row r="1837" spans="2:13" x14ac:dyDescent="0.15">
      <c r="B1837" s="333" t="s">
        <v>8456</v>
      </c>
      <c r="C1837" s="333" t="s">
        <v>714</v>
      </c>
      <c r="D1837" s="333" t="s">
        <v>525</v>
      </c>
      <c r="E1837" s="29">
        <v>3</v>
      </c>
      <c r="F1837" s="29">
        <v>4</v>
      </c>
      <c r="G1837" s="29">
        <v>8785</v>
      </c>
      <c r="H1837" s="27"/>
      <c r="M1837" s="80" t="b">
        <f t="shared" si="28"/>
        <v>1</v>
      </c>
    </row>
    <row r="1838" spans="2:13" x14ac:dyDescent="0.15">
      <c r="B1838" s="333" t="s">
        <v>9100</v>
      </c>
      <c r="C1838" s="333" t="s">
        <v>518</v>
      </c>
      <c r="D1838" s="333" t="s">
        <v>518</v>
      </c>
      <c r="E1838" s="29">
        <v>0</v>
      </c>
      <c r="F1838" s="29">
        <v>0</v>
      </c>
      <c r="G1838" s="29">
        <v>9703</v>
      </c>
      <c r="H1838" s="27"/>
      <c r="M1838" s="80" t="b">
        <f t="shared" si="28"/>
        <v>1</v>
      </c>
    </row>
    <row r="1839" spans="2:13" x14ac:dyDescent="0.15">
      <c r="B1839" s="333" t="s">
        <v>942</v>
      </c>
      <c r="C1839" s="333" t="s">
        <v>716</v>
      </c>
      <c r="D1839" s="333" t="s">
        <v>444</v>
      </c>
      <c r="E1839" s="29">
        <v>4</v>
      </c>
      <c r="F1839" s="29">
        <v>6</v>
      </c>
      <c r="G1839" s="29">
        <v>440</v>
      </c>
      <c r="H1839" s="27"/>
      <c r="M1839" s="80" t="b">
        <f t="shared" si="28"/>
        <v>1</v>
      </c>
    </row>
    <row r="1840" spans="2:13" x14ac:dyDescent="0.15">
      <c r="B1840" s="333" t="s">
        <v>6055</v>
      </c>
      <c r="C1840" s="333" t="s">
        <v>710</v>
      </c>
      <c r="D1840" s="333" t="s">
        <v>521</v>
      </c>
      <c r="E1840" s="29">
        <v>1</v>
      </c>
      <c r="F1840" s="29">
        <v>2</v>
      </c>
      <c r="G1840" s="29">
        <v>6106</v>
      </c>
      <c r="H1840" s="27"/>
      <c r="M1840" s="80" t="b">
        <f t="shared" si="28"/>
        <v>1</v>
      </c>
    </row>
    <row r="1841" spans="2:13" x14ac:dyDescent="0.15">
      <c r="B1841" s="333" t="s">
        <v>14604</v>
      </c>
      <c r="C1841" s="333" t="s">
        <v>710</v>
      </c>
      <c r="D1841" s="333" t="s">
        <v>521</v>
      </c>
      <c r="E1841" s="29">
        <v>1</v>
      </c>
      <c r="F1841" s="29">
        <v>2</v>
      </c>
      <c r="G1841" s="29">
        <v>16798</v>
      </c>
      <c r="H1841" s="27"/>
      <c r="M1841" s="80" t="b">
        <f t="shared" si="28"/>
        <v>1</v>
      </c>
    </row>
    <row r="1842" spans="2:13" x14ac:dyDescent="0.15">
      <c r="B1842" s="333" t="s">
        <v>7888</v>
      </c>
      <c r="C1842" s="333" t="s">
        <v>716</v>
      </c>
      <c r="D1842" s="333" t="s">
        <v>519</v>
      </c>
      <c r="E1842" s="29">
        <v>4</v>
      </c>
      <c r="F1842" s="29">
        <v>1</v>
      </c>
      <c r="G1842" s="29">
        <v>7973</v>
      </c>
      <c r="H1842" s="27"/>
      <c r="M1842" s="80" t="b">
        <f t="shared" si="28"/>
        <v>1</v>
      </c>
    </row>
    <row r="1843" spans="2:13" x14ac:dyDescent="0.15">
      <c r="B1843" s="333" t="s">
        <v>8708</v>
      </c>
      <c r="C1843" s="333" t="s">
        <v>714</v>
      </c>
      <c r="D1843" s="333" t="s">
        <v>521</v>
      </c>
      <c r="E1843" s="29">
        <v>3</v>
      </c>
      <c r="F1843" s="29">
        <v>2</v>
      </c>
      <c r="G1843" s="29">
        <v>9058</v>
      </c>
      <c r="H1843" s="27"/>
      <c r="M1843" s="80" t="b">
        <f t="shared" si="28"/>
        <v>1</v>
      </c>
    </row>
    <row r="1844" spans="2:13" x14ac:dyDescent="0.15">
      <c r="B1844" s="333" t="s">
        <v>7717</v>
      </c>
      <c r="C1844" s="333" t="s">
        <v>712</v>
      </c>
      <c r="D1844" s="333" t="s">
        <v>519</v>
      </c>
      <c r="E1844" s="29">
        <v>2</v>
      </c>
      <c r="F1844" s="29">
        <v>1</v>
      </c>
      <c r="G1844" s="29">
        <v>7892</v>
      </c>
      <c r="H1844" s="27"/>
      <c r="M1844" s="80" t="b">
        <f t="shared" si="28"/>
        <v>1</v>
      </c>
    </row>
    <row r="1845" spans="2:13" x14ac:dyDescent="0.15">
      <c r="B1845" s="333" t="s">
        <v>7911</v>
      </c>
      <c r="C1845" s="333" t="s">
        <v>714</v>
      </c>
      <c r="D1845" s="333" t="s">
        <v>525</v>
      </c>
      <c r="E1845" s="29">
        <v>3</v>
      </c>
      <c r="F1845" s="29">
        <v>4</v>
      </c>
      <c r="G1845" s="29">
        <v>8112</v>
      </c>
      <c r="H1845" s="27"/>
      <c r="M1845" s="80" t="b">
        <f t="shared" si="28"/>
        <v>1</v>
      </c>
    </row>
    <row r="1846" spans="2:13" x14ac:dyDescent="0.15">
      <c r="B1846" s="333" t="s">
        <v>10102</v>
      </c>
      <c r="C1846" s="333" t="s">
        <v>712</v>
      </c>
      <c r="D1846" s="333" t="s">
        <v>525</v>
      </c>
      <c r="E1846" s="29">
        <v>2</v>
      </c>
      <c r="F1846" s="29">
        <v>4</v>
      </c>
      <c r="G1846" s="29">
        <v>10464</v>
      </c>
      <c r="H1846" s="27"/>
      <c r="M1846" s="80" t="b">
        <f t="shared" si="28"/>
        <v>1</v>
      </c>
    </row>
    <row r="1847" spans="2:13" x14ac:dyDescent="0.15">
      <c r="B1847" s="333" t="s">
        <v>6631</v>
      </c>
      <c r="C1847" s="333" t="s">
        <v>710</v>
      </c>
      <c r="D1847" s="333" t="s">
        <v>444</v>
      </c>
      <c r="E1847" s="29">
        <v>1</v>
      </c>
      <c r="F1847" s="29">
        <v>6</v>
      </c>
      <c r="G1847" s="29">
        <v>6742</v>
      </c>
      <c r="H1847" s="27"/>
      <c r="M1847" s="80" t="b">
        <f t="shared" si="28"/>
        <v>1</v>
      </c>
    </row>
    <row r="1848" spans="2:13" x14ac:dyDescent="0.15">
      <c r="B1848" s="333" t="s">
        <v>943</v>
      </c>
      <c r="C1848" s="333" t="s">
        <v>716</v>
      </c>
      <c r="D1848" s="333" t="s">
        <v>521</v>
      </c>
      <c r="E1848" s="29">
        <v>4</v>
      </c>
      <c r="F1848" s="29">
        <v>2</v>
      </c>
      <c r="G1848" s="29">
        <v>441</v>
      </c>
      <c r="H1848" s="27"/>
      <c r="M1848" s="80" t="b">
        <f t="shared" si="28"/>
        <v>1</v>
      </c>
    </row>
    <row r="1849" spans="2:13" x14ac:dyDescent="0.15">
      <c r="B1849" s="333" t="s">
        <v>5006</v>
      </c>
      <c r="C1849" s="333" t="s">
        <v>712</v>
      </c>
      <c r="D1849" s="333" t="s">
        <v>525</v>
      </c>
      <c r="E1849" s="29">
        <v>2</v>
      </c>
      <c r="F1849" s="29">
        <v>4</v>
      </c>
      <c r="G1849" s="29">
        <v>4972</v>
      </c>
      <c r="H1849" s="27"/>
      <c r="M1849" s="80" t="b">
        <f t="shared" si="28"/>
        <v>1</v>
      </c>
    </row>
    <row r="1850" spans="2:13" x14ac:dyDescent="0.15">
      <c r="B1850" s="333" t="s">
        <v>5110</v>
      </c>
      <c r="C1850" s="333" t="s">
        <v>714</v>
      </c>
      <c r="D1850" s="333" t="s">
        <v>521</v>
      </c>
      <c r="E1850" s="29">
        <v>3</v>
      </c>
      <c r="F1850" s="29">
        <v>2</v>
      </c>
      <c r="G1850" s="29">
        <v>5084</v>
      </c>
      <c r="H1850" s="27"/>
      <c r="M1850" s="80" t="b">
        <f t="shared" si="28"/>
        <v>1</v>
      </c>
    </row>
    <row r="1851" spans="2:13" x14ac:dyDescent="0.15">
      <c r="B1851" s="333" t="s">
        <v>5089</v>
      </c>
      <c r="C1851" s="333" t="s">
        <v>712</v>
      </c>
      <c r="D1851" s="333" t="s">
        <v>525</v>
      </c>
      <c r="E1851" s="29">
        <v>2</v>
      </c>
      <c r="F1851" s="29">
        <v>4</v>
      </c>
      <c r="G1851" s="29">
        <v>4968</v>
      </c>
      <c r="H1851" s="27"/>
      <c r="M1851" s="80" t="b">
        <f t="shared" si="28"/>
        <v>1</v>
      </c>
    </row>
    <row r="1852" spans="2:13" x14ac:dyDescent="0.15">
      <c r="B1852" s="333" t="s">
        <v>7623</v>
      </c>
      <c r="C1852" s="333" t="s">
        <v>710</v>
      </c>
      <c r="D1852" s="333" t="s">
        <v>521</v>
      </c>
      <c r="E1852" s="29">
        <v>1</v>
      </c>
      <c r="F1852" s="29">
        <v>2</v>
      </c>
      <c r="G1852" s="29">
        <v>7786</v>
      </c>
      <c r="H1852" s="27"/>
      <c r="M1852" s="80" t="b">
        <f t="shared" si="28"/>
        <v>1</v>
      </c>
    </row>
    <row r="1853" spans="2:13" x14ac:dyDescent="0.15">
      <c r="B1853" s="333" t="s">
        <v>3695</v>
      </c>
      <c r="C1853" s="333" t="s">
        <v>712</v>
      </c>
      <c r="D1853" s="333" t="s">
        <v>521</v>
      </c>
      <c r="E1853" s="29">
        <v>2</v>
      </c>
      <c r="F1853" s="29">
        <v>2</v>
      </c>
      <c r="G1853" s="29">
        <v>3347</v>
      </c>
      <c r="H1853" s="27"/>
      <c r="M1853" s="80" t="b">
        <f t="shared" si="28"/>
        <v>1</v>
      </c>
    </row>
    <row r="1854" spans="2:13" x14ac:dyDescent="0.15">
      <c r="B1854" s="333" t="s">
        <v>5569</v>
      </c>
      <c r="C1854" s="333" t="s">
        <v>716</v>
      </c>
      <c r="D1854" s="333" t="s">
        <v>519</v>
      </c>
      <c r="E1854" s="29">
        <v>4</v>
      </c>
      <c r="F1854" s="29">
        <v>1</v>
      </c>
      <c r="G1854" s="29">
        <v>5586</v>
      </c>
      <c r="H1854" s="27"/>
      <c r="M1854" s="80" t="b">
        <f t="shared" si="28"/>
        <v>1</v>
      </c>
    </row>
    <row r="1855" spans="2:13" x14ac:dyDescent="0.15">
      <c r="B1855" s="333" t="s">
        <v>13299</v>
      </c>
      <c r="C1855" s="333" t="s">
        <v>518</v>
      </c>
      <c r="D1855" s="333" t="s">
        <v>444</v>
      </c>
      <c r="E1855" s="29">
        <v>0</v>
      </c>
      <c r="F1855" s="29">
        <v>6</v>
      </c>
      <c r="G1855" s="29">
        <v>15477</v>
      </c>
      <c r="H1855" s="27"/>
      <c r="M1855" s="80" t="b">
        <f t="shared" si="28"/>
        <v>1</v>
      </c>
    </row>
    <row r="1856" spans="2:13" x14ac:dyDescent="0.15">
      <c r="B1856" s="333" t="s">
        <v>11554</v>
      </c>
      <c r="C1856" s="333" t="s">
        <v>712</v>
      </c>
      <c r="D1856" s="333" t="s">
        <v>525</v>
      </c>
      <c r="E1856" s="29">
        <v>2</v>
      </c>
      <c r="F1856" s="29">
        <v>4</v>
      </c>
      <c r="G1856" s="29">
        <v>13267</v>
      </c>
      <c r="H1856" s="27"/>
      <c r="M1856" s="80" t="b">
        <f t="shared" si="28"/>
        <v>1</v>
      </c>
    </row>
    <row r="1857" spans="2:13" x14ac:dyDescent="0.15">
      <c r="B1857" s="333" t="s">
        <v>7902</v>
      </c>
      <c r="C1857" s="333" t="s">
        <v>718</v>
      </c>
      <c r="D1857" s="333" t="s">
        <v>525</v>
      </c>
      <c r="E1857" s="29">
        <v>5</v>
      </c>
      <c r="F1857" s="29">
        <v>4</v>
      </c>
      <c r="G1857" s="29">
        <v>8103</v>
      </c>
      <c r="H1857" s="27"/>
      <c r="M1857" s="80" t="b">
        <f t="shared" si="28"/>
        <v>1</v>
      </c>
    </row>
    <row r="1858" spans="2:13" x14ac:dyDescent="0.15">
      <c r="B1858" s="333" t="s">
        <v>5620</v>
      </c>
      <c r="C1858" s="333" t="s">
        <v>716</v>
      </c>
      <c r="D1858" s="333" t="s">
        <v>519</v>
      </c>
      <c r="E1858" s="29">
        <v>4</v>
      </c>
      <c r="F1858" s="29">
        <v>1</v>
      </c>
      <c r="G1858" s="29">
        <v>5639</v>
      </c>
      <c r="H1858" s="27"/>
      <c r="M1858" s="80" t="b">
        <f t="shared" si="28"/>
        <v>1</v>
      </c>
    </row>
    <row r="1859" spans="2:13" x14ac:dyDescent="0.15">
      <c r="B1859" s="333" t="s">
        <v>10103</v>
      </c>
      <c r="C1859" s="333" t="s">
        <v>714</v>
      </c>
      <c r="D1859" s="333" t="s">
        <v>521</v>
      </c>
      <c r="E1859" s="29">
        <v>3</v>
      </c>
      <c r="F1859" s="29">
        <v>2</v>
      </c>
      <c r="G1859" s="29">
        <v>10301</v>
      </c>
      <c r="H1859" s="27"/>
      <c r="M1859" s="80" t="b">
        <f t="shared" si="28"/>
        <v>1</v>
      </c>
    </row>
    <row r="1860" spans="2:13" x14ac:dyDescent="0.15">
      <c r="B1860" s="333" t="s">
        <v>5090</v>
      </c>
      <c r="C1860" s="333" t="s">
        <v>712</v>
      </c>
      <c r="D1860" s="333" t="s">
        <v>525</v>
      </c>
      <c r="E1860" s="29">
        <v>2</v>
      </c>
      <c r="F1860" s="29">
        <v>4</v>
      </c>
      <c r="G1860" s="29">
        <v>4969</v>
      </c>
      <c r="H1860" s="27"/>
      <c r="M1860" s="80" t="b">
        <f t="shared" si="28"/>
        <v>1</v>
      </c>
    </row>
    <row r="1861" spans="2:13" x14ac:dyDescent="0.15">
      <c r="B1861" s="333" t="s">
        <v>14184</v>
      </c>
      <c r="C1861" s="333" t="s">
        <v>712</v>
      </c>
      <c r="D1861" s="333" t="s">
        <v>525</v>
      </c>
      <c r="E1861" s="29">
        <v>2</v>
      </c>
      <c r="F1861" s="29">
        <v>4</v>
      </c>
      <c r="G1861" s="29">
        <v>15821</v>
      </c>
      <c r="H1861" s="27"/>
      <c r="M1861" s="80" t="b">
        <f t="shared" si="28"/>
        <v>1</v>
      </c>
    </row>
    <row r="1862" spans="2:13" x14ac:dyDescent="0.15">
      <c r="B1862" s="333" t="s">
        <v>5266</v>
      </c>
      <c r="C1862" s="333" t="s">
        <v>710</v>
      </c>
      <c r="D1862" s="333" t="s">
        <v>525</v>
      </c>
      <c r="E1862" s="29">
        <v>1</v>
      </c>
      <c r="F1862" s="29">
        <v>4</v>
      </c>
      <c r="G1862" s="29">
        <v>5260</v>
      </c>
      <c r="H1862" s="27"/>
      <c r="M1862" s="80" t="b">
        <f t="shared" si="28"/>
        <v>1</v>
      </c>
    </row>
    <row r="1863" spans="2:13" x14ac:dyDescent="0.15">
      <c r="B1863" s="333" t="s">
        <v>5681</v>
      </c>
      <c r="C1863" s="333" t="s">
        <v>712</v>
      </c>
      <c r="D1863" s="333" t="s">
        <v>519</v>
      </c>
      <c r="E1863" s="29">
        <v>2</v>
      </c>
      <c r="F1863" s="29">
        <v>1</v>
      </c>
      <c r="G1863" s="29">
        <v>5708</v>
      </c>
      <c r="H1863" s="27"/>
      <c r="M1863" s="80" t="b">
        <f t="shared" si="28"/>
        <v>1</v>
      </c>
    </row>
    <row r="1864" spans="2:13" x14ac:dyDescent="0.15">
      <c r="B1864" s="333" t="s">
        <v>13300</v>
      </c>
      <c r="C1864" s="333" t="s">
        <v>710</v>
      </c>
      <c r="D1864" s="333" t="s">
        <v>518</v>
      </c>
      <c r="E1864" s="29">
        <v>1</v>
      </c>
      <c r="F1864" s="29">
        <v>0</v>
      </c>
      <c r="G1864" s="29">
        <v>14973</v>
      </c>
      <c r="H1864" s="27"/>
      <c r="M1864" s="80" t="b">
        <f t="shared" si="28"/>
        <v>1</v>
      </c>
    </row>
    <row r="1865" spans="2:13" x14ac:dyDescent="0.15">
      <c r="B1865" s="333" t="s">
        <v>944</v>
      </c>
      <c r="C1865" s="333" t="s">
        <v>714</v>
      </c>
      <c r="D1865" s="333" t="s">
        <v>521</v>
      </c>
      <c r="E1865" s="29">
        <v>3</v>
      </c>
      <c r="F1865" s="29">
        <v>2</v>
      </c>
      <c r="G1865" s="29">
        <v>442</v>
      </c>
      <c r="H1865" s="27"/>
      <c r="M1865" s="80" t="b">
        <f t="shared" si="28"/>
        <v>1</v>
      </c>
    </row>
    <row r="1866" spans="2:13" x14ac:dyDescent="0.15">
      <c r="B1866" s="333" t="s">
        <v>4924</v>
      </c>
      <c r="C1866" s="333" t="s">
        <v>710</v>
      </c>
      <c r="D1866" s="333" t="s">
        <v>523</v>
      </c>
      <c r="E1866" s="29">
        <v>1</v>
      </c>
      <c r="F1866" s="29">
        <v>3</v>
      </c>
      <c r="G1866" s="29">
        <v>4561</v>
      </c>
      <c r="H1866" s="27"/>
      <c r="M1866" s="80" t="b">
        <f t="shared" si="28"/>
        <v>1</v>
      </c>
    </row>
    <row r="1867" spans="2:13" x14ac:dyDescent="0.15">
      <c r="B1867" s="333" t="s">
        <v>10104</v>
      </c>
      <c r="C1867" s="333" t="s">
        <v>518</v>
      </c>
      <c r="D1867" s="333" t="s">
        <v>521</v>
      </c>
      <c r="E1867" s="29">
        <v>0</v>
      </c>
      <c r="F1867" s="29">
        <v>2</v>
      </c>
      <c r="G1867" s="29">
        <v>10752</v>
      </c>
      <c r="H1867" s="27"/>
      <c r="M1867" s="80" t="b">
        <f t="shared" si="28"/>
        <v>1</v>
      </c>
    </row>
    <row r="1868" spans="2:13" x14ac:dyDescent="0.15">
      <c r="B1868" s="333" t="s">
        <v>7754</v>
      </c>
      <c r="C1868" s="333" t="s">
        <v>716</v>
      </c>
      <c r="D1868" s="333" t="s">
        <v>519</v>
      </c>
      <c r="E1868" s="29">
        <v>4</v>
      </c>
      <c r="F1868" s="29">
        <v>1</v>
      </c>
      <c r="G1868" s="29">
        <v>7933</v>
      </c>
      <c r="H1868" s="27"/>
      <c r="M1868" s="80" t="b">
        <f t="shared" si="28"/>
        <v>1</v>
      </c>
    </row>
    <row r="1869" spans="2:13" x14ac:dyDescent="0.15">
      <c r="B1869" s="333" t="s">
        <v>11555</v>
      </c>
      <c r="C1869" s="333" t="s">
        <v>712</v>
      </c>
      <c r="D1869" s="333" t="s">
        <v>525</v>
      </c>
      <c r="E1869" s="29">
        <v>2</v>
      </c>
      <c r="F1869" s="29">
        <v>4</v>
      </c>
      <c r="G1869" s="29">
        <v>13365</v>
      </c>
      <c r="H1869" s="27"/>
      <c r="M1869" s="80" t="b">
        <f t="shared" si="28"/>
        <v>1</v>
      </c>
    </row>
    <row r="1870" spans="2:13" x14ac:dyDescent="0.15">
      <c r="B1870" s="333" t="s">
        <v>945</v>
      </c>
      <c r="C1870" s="333" t="s">
        <v>716</v>
      </c>
      <c r="D1870" s="333" t="s">
        <v>444</v>
      </c>
      <c r="E1870" s="29">
        <v>4</v>
      </c>
      <c r="F1870" s="29">
        <v>6</v>
      </c>
      <c r="G1870" s="29">
        <v>443</v>
      </c>
      <c r="H1870" s="27"/>
      <c r="M1870" s="80" t="b">
        <f t="shared" ref="M1870:M1933" si="29">AND(  NOT(ISERROR(FIND(UPPER($B$7),UPPER($B1870),1))),  OR($D$7="",NOT(ISERROR(FIND(UPPER($D$7),UPPER($B1870),1)))),    OR($D$8="",(ISERROR(FIND(UPPER($D$8),UPPER($B1870),1))))           )</f>
        <v>1</v>
      </c>
    </row>
    <row r="1871" spans="2:13" x14ac:dyDescent="0.15">
      <c r="B1871" s="333" t="s">
        <v>11226</v>
      </c>
      <c r="C1871" s="333" t="s">
        <v>714</v>
      </c>
      <c r="D1871" s="333" t="s">
        <v>521</v>
      </c>
      <c r="E1871" s="29">
        <v>3</v>
      </c>
      <c r="F1871" s="29">
        <v>2</v>
      </c>
      <c r="G1871" s="29">
        <v>11238</v>
      </c>
      <c r="H1871" s="27"/>
      <c r="M1871" s="80" t="b">
        <f t="shared" si="29"/>
        <v>1</v>
      </c>
    </row>
    <row r="1872" spans="2:13" x14ac:dyDescent="0.15">
      <c r="B1872" s="333" t="s">
        <v>4647</v>
      </c>
      <c r="C1872" s="333" t="s">
        <v>710</v>
      </c>
      <c r="D1872" s="333" t="s">
        <v>521</v>
      </c>
      <c r="E1872" s="29">
        <v>1</v>
      </c>
      <c r="F1872" s="29">
        <v>2</v>
      </c>
      <c r="G1872" s="29">
        <v>4375</v>
      </c>
      <c r="H1872" s="27"/>
      <c r="M1872" s="80" t="b">
        <f t="shared" si="29"/>
        <v>1</v>
      </c>
    </row>
    <row r="1873" spans="2:13" x14ac:dyDescent="0.15">
      <c r="B1873" s="333" t="s">
        <v>13301</v>
      </c>
      <c r="C1873" s="333" t="s">
        <v>710</v>
      </c>
      <c r="D1873" s="333" t="s">
        <v>523</v>
      </c>
      <c r="E1873" s="29">
        <v>1</v>
      </c>
      <c r="F1873" s="29">
        <v>3</v>
      </c>
      <c r="G1873" s="29">
        <v>15067</v>
      </c>
      <c r="H1873" s="27"/>
      <c r="M1873" s="80" t="b">
        <f t="shared" si="29"/>
        <v>1</v>
      </c>
    </row>
    <row r="1874" spans="2:13" x14ac:dyDescent="0.15">
      <c r="B1874" s="333" t="s">
        <v>946</v>
      </c>
      <c r="C1874" s="333" t="s">
        <v>716</v>
      </c>
      <c r="D1874" s="333" t="s">
        <v>519</v>
      </c>
      <c r="E1874" s="29">
        <v>4</v>
      </c>
      <c r="F1874" s="29">
        <v>1</v>
      </c>
      <c r="G1874" s="29">
        <v>444</v>
      </c>
      <c r="H1874" s="27"/>
      <c r="M1874" s="80" t="b">
        <f t="shared" si="29"/>
        <v>1</v>
      </c>
    </row>
    <row r="1875" spans="2:13" x14ac:dyDescent="0.15">
      <c r="B1875" s="333" t="s">
        <v>13302</v>
      </c>
      <c r="C1875" s="333" t="s">
        <v>712</v>
      </c>
      <c r="D1875" s="333" t="s">
        <v>444</v>
      </c>
      <c r="E1875" s="29">
        <v>2</v>
      </c>
      <c r="F1875" s="29">
        <v>6</v>
      </c>
      <c r="G1875" s="29">
        <v>15092</v>
      </c>
      <c r="H1875" s="27"/>
      <c r="M1875" s="80" t="b">
        <f t="shared" si="29"/>
        <v>1</v>
      </c>
    </row>
    <row r="1876" spans="2:13" x14ac:dyDescent="0.15">
      <c r="B1876" s="333" t="s">
        <v>12697</v>
      </c>
      <c r="C1876" s="333" t="s">
        <v>712</v>
      </c>
      <c r="D1876" s="333" t="s">
        <v>525</v>
      </c>
      <c r="E1876" s="29">
        <v>2</v>
      </c>
      <c r="F1876" s="29">
        <v>4</v>
      </c>
      <c r="G1876" s="29">
        <v>14405</v>
      </c>
      <c r="H1876" s="27"/>
      <c r="M1876" s="80" t="b">
        <f t="shared" si="29"/>
        <v>1</v>
      </c>
    </row>
    <row r="1877" spans="2:13" x14ac:dyDescent="0.15">
      <c r="B1877" s="333" t="s">
        <v>9101</v>
      </c>
      <c r="C1877" s="333" t="s">
        <v>712</v>
      </c>
      <c r="D1877" s="333" t="s">
        <v>525</v>
      </c>
      <c r="E1877" s="29">
        <v>2</v>
      </c>
      <c r="F1877" s="29">
        <v>4</v>
      </c>
      <c r="G1877" s="29">
        <v>9395</v>
      </c>
      <c r="H1877" s="27"/>
      <c r="J1877" s="37"/>
      <c r="M1877" s="80" t="b">
        <f t="shared" si="29"/>
        <v>1</v>
      </c>
    </row>
    <row r="1878" spans="2:13" x14ac:dyDescent="0.15">
      <c r="B1878" s="333" t="s">
        <v>947</v>
      </c>
      <c r="C1878" s="333" t="s">
        <v>714</v>
      </c>
      <c r="D1878" s="333" t="s">
        <v>525</v>
      </c>
      <c r="E1878" s="29">
        <v>3</v>
      </c>
      <c r="F1878" s="29">
        <v>4</v>
      </c>
      <c r="G1878" s="29">
        <v>445</v>
      </c>
      <c r="H1878" s="27"/>
      <c r="M1878" s="80" t="b">
        <f t="shared" si="29"/>
        <v>1</v>
      </c>
    </row>
    <row r="1879" spans="2:13" x14ac:dyDescent="0.15">
      <c r="B1879" s="333" t="s">
        <v>10837</v>
      </c>
      <c r="C1879" s="333" t="s">
        <v>714</v>
      </c>
      <c r="D1879" s="333" t="s">
        <v>525</v>
      </c>
      <c r="E1879" s="29">
        <v>3</v>
      </c>
      <c r="F1879" s="29">
        <v>4</v>
      </c>
      <c r="G1879" s="29">
        <v>6822</v>
      </c>
      <c r="H1879" s="27"/>
      <c r="M1879" s="80" t="b">
        <f t="shared" si="29"/>
        <v>1</v>
      </c>
    </row>
    <row r="1880" spans="2:13" x14ac:dyDescent="0.15">
      <c r="B1880" s="333" t="s">
        <v>6454</v>
      </c>
      <c r="C1880" s="333" t="s">
        <v>714</v>
      </c>
      <c r="D1880" s="333" t="s">
        <v>519</v>
      </c>
      <c r="E1880" s="29">
        <v>3</v>
      </c>
      <c r="F1880" s="29">
        <v>1</v>
      </c>
      <c r="G1880" s="29">
        <v>6514</v>
      </c>
      <c r="H1880" s="27"/>
      <c r="M1880" s="80" t="b">
        <f t="shared" si="29"/>
        <v>1</v>
      </c>
    </row>
    <row r="1881" spans="2:13" x14ac:dyDescent="0.15">
      <c r="B1881" s="333" t="s">
        <v>4838</v>
      </c>
      <c r="C1881" s="333" t="s">
        <v>714</v>
      </c>
      <c r="D1881" s="333" t="s">
        <v>519</v>
      </c>
      <c r="E1881" s="29">
        <v>3</v>
      </c>
      <c r="F1881" s="29">
        <v>1</v>
      </c>
      <c r="G1881" s="29">
        <v>4563</v>
      </c>
      <c r="H1881" s="27"/>
      <c r="M1881" s="80" t="b">
        <f t="shared" si="29"/>
        <v>1</v>
      </c>
    </row>
    <row r="1882" spans="2:13" x14ac:dyDescent="0.15">
      <c r="B1882" s="333" t="s">
        <v>10838</v>
      </c>
      <c r="C1882" s="333" t="s">
        <v>718</v>
      </c>
      <c r="D1882" s="333" t="s">
        <v>519</v>
      </c>
      <c r="E1882" s="29">
        <v>5</v>
      </c>
      <c r="F1882" s="29">
        <v>1</v>
      </c>
      <c r="G1882" s="29">
        <v>6823</v>
      </c>
      <c r="H1882" s="27"/>
      <c r="M1882" s="80" t="b">
        <f t="shared" si="29"/>
        <v>1</v>
      </c>
    </row>
    <row r="1883" spans="2:13" x14ac:dyDescent="0.15">
      <c r="B1883" s="333" t="s">
        <v>4753</v>
      </c>
      <c r="C1883" s="333" t="s">
        <v>714</v>
      </c>
      <c r="D1883" s="333" t="s">
        <v>525</v>
      </c>
      <c r="E1883" s="29">
        <v>3</v>
      </c>
      <c r="F1883" s="29">
        <v>4</v>
      </c>
      <c r="G1883" s="29">
        <v>4432</v>
      </c>
      <c r="H1883" s="27"/>
      <c r="M1883" s="80" t="b">
        <f t="shared" si="29"/>
        <v>1</v>
      </c>
    </row>
    <row r="1884" spans="2:13" x14ac:dyDescent="0.15">
      <c r="B1884" s="333" t="s">
        <v>10839</v>
      </c>
      <c r="C1884" s="333" t="s">
        <v>714</v>
      </c>
      <c r="D1884" s="333" t="s">
        <v>525</v>
      </c>
      <c r="E1884" s="29">
        <v>3</v>
      </c>
      <c r="F1884" s="29">
        <v>4</v>
      </c>
      <c r="G1884" s="29">
        <v>7358</v>
      </c>
      <c r="H1884" s="27"/>
      <c r="M1884" s="80" t="b">
        <f t="shared" si="29"/>
        <v>1</v>
      </c>
    </row>
    <row r="1885" spans="2:13" x14ac:dyDescent="0.15">
      <c r="B1885" s="333" t="s">
        <v>4262</v>
      </c>
      <c r="C1885" s="333" t="s">
        <v>714</v>
      </c>
      <c r="D1885" s="333" t="s">
        <v>519</v>
      </c>
      <c r="E1885" s="29">
        <v>3</v>
      </c>
      <c r="F1885" s="29">
        <v>1</v>
      </c>
      <c r="G1885" s="29">
        <v>4053</v>
      </c>
      <c r="H1885" s="27"/>
      <c r="M1885" s="80" t="b">
        <f t="shared" si="29"/>
        <v>1</v>
      </c>
    </row>
    <row r="1886" spans="2:13" x14ac:dyDescent="0.15">
      <c r="B1886" s="333" t="s">
        <v>4698</v>
      </c>
      <c r="C1886" s="333" t="s">
        <v>714</v>
      </c>
      <c r="D1886" s="333" t="s">
        <v>525</v>
      </c>
      <c r="E1886" s="29">
        <v>3</v>
      </c>
      <c r="F1886" s="29">
        <v>4</v>
      </c>
      <c r="G1886" s="29">
        <v>4433</v>
      </c>
      <c r="H1886" s="27"/>
      <c r="M1886" s="80" t="b">
        <f t="shared" si="29"/>
        <v>1</v>
      </c>
    </row>
    <row r="1887" spans="2:13" x14ac:dyDescent="0.15">
      <c r="B1887" s="333" t="s">
        <v>11227</v>
      </c>
      <c r="C1887" s="333" t="s">
        <v>714</v>
      </c>
      <c r="D1887" s="333" t="s">
        <v>519</v>
      </c>
      <c r="E1887" s="29">
        <v>3</v>
      </c>
      <c r="F1887" s="29">
        <v>1</v>
      </c>
      <c r="G1887" s="29">
        <v>11477</v>
      </c>
      <c r="H1887" s="27"/>
      <c r="M1887" s="80" t="b">
        <f t="shared" si="29"/>
        <v>1</v>
      </c>
    </row>
    <row r="1888" spans="2:13" x14ac:dyDescent="0.15">
      <c r="B1888" s="333" t="s">
        <v>3926</v>
      </c>
      <c r="C1888" s="333" t="s">
        <v>710</v>
      </c>
      <c r="D1888" s="333" t="s">
        <v>521</v>
      </c>
      <c r="E1888" s="29">
        <v>1</v>
      </c>
      <c r="F1888" s="29">
        <v>2</v>
      </c>
      <c r="G1888" s="29">
        <v>3691</v>
      </c>
      <c r="H1888" s="27"/>
      <c r="M1888" s="80" t="b">
        <f t="shared" si="29"/>
        <v>1</v>
      </c>
    </row>
    <row r="1889" spans="2:13" x14ac:dyDescent="0.15">
      <c r="B1889" s="333" t="s">
        <v>948</v>
      </c>
      <c r="C1889" s="333" t="s">
        <v>718</v>
      </c>
      <c r="D1889" s="333" t="s">
        <v>525</v>
      </c>
      <c r="E1889" s="29">
        <v>5</v>
      </c>
      <c r="F1889" s="29">
        <v>4</v>
      </c>
      <c r="G1889" s="29">
        <v>446</v>
      </c>
      <c r="H1889" s="27"/>
      <c r="M1889" s="80" t="b">
        <f t="shared" si="29"/>
        <v>1</v>
      </c>
    </row>
    <row r="1890" spans="2:13" x14ac:dyDescent="0.15">
      <c r="B1890" s="333" t="s">
        <v>3579</v>
      </c>
      <c r="C1890" s="333" t="s">
        <v>714</v>
      </c>
      <c r="D1890" s="333" t="s">
        <v>519</v>
      </c>
      <c r="E1890" s="29">
        <v>3</v>
      </c>
      <c r="F1890" s="29">
        <v>1</v>
      </c>
      <c r="G1890" s="29">
        <v>3328</v>
      </c>
      <c r="H1890" s="27"/>
      <c r="M1890" s="80" t="b">
        <f t="shared" si="29"/>
        <v>1</v>
      </c>
    </row>
    <row r="1891" spans="2:13" x14ac:dyDescent="0.15">
      <c r="B1891" s="333" t="s">
        <v>11556</v>
      </c>
      <c r="C1891" s="333" t="s">
        <v>712</v>
      </c>
      <c r="D1891" s="333" t="s">
        <v>523</v>
      </c>
      <c r="E1891" s="29">
        <v>2</v>
      </c>
      <c r="F1891" s="29">
        <v>3</v>
      </c>
      <c r="G1891" s="29">
        <v>13266</v>
      </c>
      <c r="H1891" s="27"/>
      <c r="M1891" s="80" t="b">
        <f t="shared" si="29"/>
        <v>1</v>
      </c>
    </row>
    <row r="1892" spans="2:13" x14ac:dyDescent="0.15">
      <c r="B1892" s="333" t="s">
        <v>949</v>
      </c>
      <c r="C1892" s="333" t="s">
        <v>710</v>
      </c>
      <c r="D1892" s="333" t="s">
        <v>521</v>
      </c>
      <c r="E1892" s="29">
        <v>1</v>
      </c>
      <c r="F1892" s="29">
        <v>2</v>
      </c>
      <c r="G1892" s="29">
        <v>447</v>
      </c>
      <c r="H1892" s="27"/>
      <c r="M1892" s="80" t="b">
        <f t="shared" si="29"/>
        <v>1</v>
      </c>
    </row>
    <row r="1893" spans="2:13" x14ac:dyDescent="0.15">
      <c r="B1893" s="333" t="s">
        <v>14605</v>
      </c>
      <c r="C1893" s="333" t="s">
        <v>710</v>
      </c>
      <c r="D1893" s="333" t="s">
        <v>523</v>
      </c>
      <c r="E1893" s="29">
        <v>1</v>
      </c>
      <c r="F1893" s="29">
        <v>3</v>
      </c>
      <c r="G1893" s="29">
        <v>17175</v>
      </c>
      <c r="H1893" s="27"/>
      <c r="M1893" s="80" t="b">
        <f t="shared" si="29"/>
        <v>1</v>
      </c>
    </row>
    <row r="1894" spans="2:13" x14ac:dyDescent="0.15">
      <c r="B1894" s="333" t="s">
        <v>7834</v>
      </c>
      <c r="C1894" s="333" t="s">
        <v>712</v>
      </c>
      <c r="D1894" s="333" t="s">
        <v>521</v>
      </c>
      <c r="E1894" s="29">
        <v>2</v>
      </c>
      <c r="F1894" s="29">
        <v>2</v>
      </c>
      <c r="G1894" s="29">
        <v>8131</v>
      </c>
      <c r="H1894" s="27"/>
      <c r="M1894" s="80" t="b">
        <f t="shared" si="29"/>
        <v>1</v>
      </c>
    </row>
    <row r="1895" spans="2:13" x14ac:dyDescent="0.15">
      <c r="B1895" s="333" t="s">
        <v>4000</v>
      </c>
      <c r="C1895" s="333" t="s">
        <v>714</v>
      </c>
      <c r="D1895" s="333" t="s">
        <v>521</v>
      </c>
      <c r="E1895" s="29">
        <v>3</v>
      </c>
      <c r="F1895" s="29">
        <v>2</v>
      </c>
      <c r="G1895" s="29">
        <v>3766</v>
      </c>
      <c r="H1895" s="27"/>
      <c r="M1895" s="80" t="b">
        <f t="shared" si="29"/>
        <v>1</v>
      </c>
    </row>
    <row r="1896" spans="2:13" x14ac:dyDescent="0.15">
      <c r="B1896" s="333" t="s">
        <v>5111</v>
      </c>
      <c r="C1896" s="333" t="s">
        <v>710</v>
      </c>
      <c r="D1896" s="333" t="s">
        <v>523</v>
      </c>
      <c r="E1896" s="29">
        <v>1</v>
      </c>
      <c r="F1896" s="29">
        <v>3</v>
      </c>
      <c r="G1896" s="29">
        <v>5085</v>
      </c>
      <c r="H1896" s="27"/>
      <c r="M1896" s="80" t="b">
        <f t="shared" si="29"/>
        <v>1</v>
      </c>
    </row>
    <row r="1897" spans="2:13" x14ac:dyDescent="0.15">
      <c r="B1897" s="333" t="s">
        <v>3696</v>
      </c>
      <c r="C1897" s="333" t="s">
        <v>712</v>
      </c>
      <c r="D1897" s="333" t="s">
        <v>521</v>
      </c>
      <c r="E1897" s="29">
        <v>2</v>
      </c>
      <c r="F1897" s="29">
        <v>2</v>
      </c>
      <c r="G1897" s="29">
        <v>3348</v>
      </c>
      <c r="H1897" s="27"/>
      <c r="M1897" s="80" t="b">
        <f t="shared" si="29"/>
        <v>1</v>
      </c>
    </row>
    <row r="1898" spans="2:13" x14ac:dyDescent="0.15">
      <c r="B1898" s="333" t="s">
        <v>1061</v>
      </c>
      <c r="C1898" s="333" t="s">
        <v>9879</v>
      </c>
      <c r="D1898" s="333" t="s">
        <v>519</v>
      </c>
      <c r="E1898" s="29">
        <v>13</v>
      </c>
      <c r="F1898" s="29">
        <v>1</v>
      </c>
      <c r="G1898" s="29">
        <v>448</v>
      </c>
      <c r="H1898" s="27"/>
      <c r="M1898" s="80" t="b">
        <f t="shared" si="29"/>
        <v>1</v>
      </c>
    </row>
    <row r="1899" spans="2:13" x14ac:dyDescent="0.15">
      <c r="B1899" s="333" t="s">
        <v>12698</v>
      </c>
      <c r="C1899" s="333" t="s">
        <v>710</v>
      </c>
      <c r="D1899" s="333" t="s">
        <v>525</v>
      </c>
      <c r="E1899" s="29">
        <v>1</v>
      </c>
      <c r="F1899" s="29">
        <v>4</v>
      </c>
      <c r="G1899" s="29">
        <v>14236</v>
      </c>
      <c r="H1899" s="27"/>
      <c r="M1899" s="80" t="b">
        <f t="shared" si="29"/>
        <v>1</v>
      </c>
    </row>
    <row r="1900" spans="2:13" x14ac:dyDescent="0.15">
      <c r="B1900" s="333" t="s">
        <v>13303</v>
      </c>
      <c r="C1900" s="333" t="s">
        <v>710</v>
      </c>
      <c r="D1900" s="333" t="s">
        <v>525</v>
      </c>
      <c r="E1900" s="29">
        <v>1</v>
      </c>
      <c r="F1900" s="29">
        <v>4</v>
      </c>
      <c r="G1900" s="29">
        <v>15137</v>
      </c>
      <c r="H1900" s="27"/>
      <c r="M1900" s="80" t="b">
        <f t="shared" si="29"/>
        <v>1</v>
      </c>
    </row>
    <row r="1901" spans="2:13" x14ac:dyDescent="0.15">
      <c r="B1901" s="333" t="s">
        <v>4384</v>
      </c>
      <c r="C1901" s="333" t="s">
        <v>710</v>
      </c>
      <c r="D1901" s="333" t="s">
        <v>525</v>
      </c>
      <c r="E1901" s="29">
        <v>1</v>
      </c>
      <c r="F1901" s="29">
        <v>4</v>
      </c>
      <c r="G1901" s="29">
        <v>4180</v>
      </c>
      <c r="H1901" s="27"/>
      <c r="M1901" s="80" t="b">
        <f t="shared" si="29"/>
        <v>1</v>
      </c>
    </row>
    <row r="1902" spans="2:13" x14ac:dyDescent="0.15">
      <c r="B1902" s="333" t="s">
        <v>1062</v>
      </c>
      <c r="C1902" s="333" t="s">
        <v>710</v>
      </c>
      <c r="D1902" s="333" t="s">
        <v>519</v>
      </c>
      <c r="E1902" s="29">
        <v>1</v>
      </c>
      <c r="F1902" s="29">
        <v>1</v>
      </c>
      <c r="G1902" s="29">
        <v>449</v>
      </c>
      <c r="H1902" s="27"/>
      <c r="M1902" s="80" t="b">
        <f t="shared" si="29"/>
        <v>1</v>
      </c>
    </row>
    <row r="1903" spans="2:13" x14ac:dyDescent="0.15">
      <c r="B1903" s="333" t="s">
        <v>9898</v>
      </c>
      <c r="C1903" s="333" t="s">
        <v>710</v>
      </c>
      <c r="D1903" s="333" t="s">
        <v>519</v>
      </c>
      <c r="E1903" s="29">
        <v>1</v>
      </c>
      <c r="F1903" s="29">
        <v>1</v>
      </c>
      <c r="G1903" s="29">
        <v>10099</v>
      </c>
      <c r="H1903" s="27"/>
      <c r="M1903" s="80" t="b">
        <f t="shared" si="29"/>
        <v>1</v>
      </c>
    </row>
    <row r="1904" spans="2:13" x14ac:dyDescent="0.15">
      <c r="B1904" s="333" t="s">
        <v>10105</v>
      </c>
      <c r="C1904" s="333" t="s">
        <v>710</v>
      </c>
      <c r="D1904" s="333" t="s">
        <v>444</v>
      </c>
      <c r="E1904" s="29">
        <v>1</v>
      </c>
      <c r="F1904" s="29">
        <v>6</v>
      </c>
      <c r="G1904" s="29">
        <v>10474</v>
      </c>
      <c r="H1904" s="27"/>
      <c r="M1904" s="80" t="b">
        <f t="shared" si="29"/>
        <v>1</v>
      </c>
    </row>
    <row r="1905" spans="2:13" x14ac:dyDescent="0.15">
      <c r="B1905" s="333" t="s">
        <v>13304</v>
      </c>
      <c r="C1905" s="333" t="s">
        <v>518</v>
      </c>
      <c r="D1905" s="333" t="s">
        <v>518</v>
      </c>
      <c r="E1905" s="29">
        <v>0</v>
      </c>
      <c r="F1905" s="29">
        <v>0</v>
      </c>
      <c r="G1905" s="29">
        <v>15685</v>
      </c>
      <c r="H1905" s="27"/>
      <c r="M1905" s="80" t="b">
        <f t="shared" si="29"/>
        <v>1</v>
      </c>
    </row>
    <row r="1906" spans="2:13" x14ac:dyDescent="0.15">
      <c r="B1906" s="333" t="s">
        <v>1063</v>
      </c>
      <c r="C1906" s="333" t="s">
        <v>712</v>
      </c>
      <c r="D1906" s="333" t="s">
        <v>525</v>
      </c>
      <c r="E1906" s="29">
        <v>2</v>
      </c>
      <c r="F1906" s="29">
        <v>4</v>
      </c>
      <c r="G1906" s="29">
        <v>450</v>
      </c>
      <c r="H1906" s="27"/>
      <c r="M1906" s="80" t="b">
        <f t="shared" si="29"/>
        <v>1</v>
      </c>
    </row>
    <row r="1907" spans="2:13" x14ac:dyDescent="0.15">
      <c r="B1907" s="333" t="s">
        <v>202</v>
      </c>
      <c r="C1907" s="333" t="s">
        <v>710</v>
      </c>
      <c r="D1907" s="333" t="s">
        <v>519</v>
      </c>
      <c r="E1907" s="29">
        <v>1</v>
      </c>
      <c r="F1907" s="29">
        <v>1</v>
      </c>
      <c r="G1907" s="29">
        <v>8490</v>
      </c>
      <c r="H1907" s="27"/>
      <c r="M1907" s="80" t="b">
        <f t="shared" si="29"/>
        <v>1</v>
      </c>
    </row>
    <row r="1908" spans="2:13" x14ac:dyDescent="0.15">
      <c r="B1908" s="333" t="s">
        <v>9899</v>
      </c>
      <c r="C1908" s="333" t="s">
        <v>710</v>
      </c>
      <c r="D1908" s="333" t="s">
        <v>521</v>
      </c>
      <c r="E1908" s="29">
        <v>1</v>
      </c>
      <c r="F1908" s="29">
        <v>2</v>
      </c>
      <c r="G1908" s="29">
        <v>10100</v>
      </c>
      <c r="H1908" s="27"/>
      <c r="M1908" s="80" t="b">
        <f t="shared" si="29"/>
        <v>1</v>
      </c>
    </row>
    <row r="1909" spans="2:13" x14ac:dyDescent="0.15">
      <c r="B1909" s="333" t="s">
        <v>11557</v>
      </c>
      <c r="C1909" s="333" t="s">
        <v>712</v>
      </c>
      <c r="D1909" s="333" t="s">
        <v>521</v>
      </c>
      <c r="E1909" s="29">
        <v>2</v>
      </c>
      <c r="F1909" s="29">
        <v>2</v>
      </c>
      <c r="G1909" s="29">
        <v>12406</v>
      </c>
      <c r="H1909" s="27"/>
      <c r="M1909" s="80" t="b">
        <f t="shared" si="29"/>
        <v>1</v>
      </c>
    </row>
    <row r="1910" spans="2:13" x14ac:dyDescent="0.15">
      <c r="B1910" s="333" t="s">
        <v>12699</v>
      </c>
      <c r="C1910" s="333" t="s">
        <v>710</v>
      </c>
      <c r="D1910" s="333" t="s">
        <v>525</v>
      </c>
      <c r="E1910" s="29">
        <v>1</v>
      </c>
      <c r="F1910" s="29">
        <v>4</v>
      </c>
      <c r="G1910" s="29">
        <v>13958</v>
      </c>
      <c r="H1910" s="27"/>
      <c r="M1910" s="80" t="b">
        <f t="shared" si="29"/>
        <v>1</v>
      </c>
    </row>
    <row r="1911" spans="2:13" x14ac:dyDescent="0.15">
      <c r="B1911" s="333" t="s">
        <v>13305</v>
      </c>
      <c r="C1911" s="333" t="s">
        <v>712</v>
      </c>
      <c r="D1911" s="333" t="s">
        <v>519</v>
      </c>
      <c r="E1911" s="29">
        <v>2</v>
      </c>
      <c r="F1911" s="29">
        <v>1</v>
      </c>
      <c r="G1911" s="29">
        <v>15234</v>
      </c>
      <c r="H1911" s="27"/>
      <c r="M1911" s="80" t="b">
        <f t="shared" si="29"/>
        <v>1</v>
      </c>
    </row>
    <row r="1912" spans="2:13" x14ac:dyDescent="0.15">
      <c r="B1912" s="333" t="s">
        <v>5778</v>
      </c>
      <c r="C1912" s="333" t="s">
        <v>712</v>
      </c>
      <c r="D1912" s="333" t="s">
        <v>519</v>
      </c>
      <c r="E1912" s="29">
        <v>2</v>
      </c>
      <c r="F1912" s="29">
        <v>1</v>
      </c>
      <c r="G1912" s="29">
        <v>5804</v>
      </c>
      <c r="H1912" s="27"/>
      <c r="M1912" s="80" t="b">
        <f t="shared" si="29"/>
        <v>1</v>
      </c>
    </row>
    <row r="1913" spans="2:13" x14ac:dyDescent="0.15">
      <c r="B1913" s="333" t="s">
        <v>5267</v>
      </c>
      <c r="C1913" s="333" t="s">
        <v>710</v>
      </c>
      <c r="D1913" s="333" t="s">
        <v>525</v>
      </c>
      <c r="E1913" s="29">
        <v>1</v>
      </c>
      <c r="F1913" s="29">
        <v>4</v>
      </c>
      <c r="G1913" s="29">
        <v>5261</v>
      </c>
      <c r="H1913" s="27"/>
      <c r="M1913" s="80" t="b">
        <f t="shared" si="29"/>
        <v>1</v>
      </c>
    </row>
    <row r="1914" spans="2:13" x14ac:dyDescent="0.15">
      <c r="B1914" s="333" t="s">
        <v>5268</v>
      </c>
      <c r="C1914" s="333" t="s">
        <v>710</v>
      </c>
      <c r="D1914" s="333" t="s">
        <v>525</v>
      </c>
      <c r="E1914" s="29">
        <v>1</v>
      </c>
      <c r="F1914" s="29">
        <v>4</v>
      </c>
      <c r="G1914" s="29">
        <v>5262</v>
      </c>
      <c r="H1914" s="27"/>
      <c r="M1914" s="80" t="b">
        <f t="shared" si="29"/>
        <v>1</v>
      </c>
    </row>
    <row r="1915" spans="2:13" x14ac:dyDescent="0.15">
      <c r="B1915" s="333" t="s">
        <v>5269</v>
      </c>
      <c r="C1915" s="333" t="s">
        <v>710</v>
      </c>
      <c r="D1915" s="333" t="s">
        <v>521</v>
      </c>
      <c r="E1915" s="29">
        <v>1</v>
      </c>
      <c r="F1915" s="29">
        <v>2</v>
      </c>
      <c r="G1915" s="29">
        <v>5263</v>
      </c>
      <c r="H1915" s="27"/>
      <c r="M1915" s="80" t="b">
        <f t="shared" si="29"/>
        <v>1</v>
      </c>
    </row>
    <row r="1916" spans="2:13" x14ac:dyDescent="0.15">
      <c r="B1916" s="333" t="s">
        <v>9900</v>
      </c>
      <c r="C1916" s="333" t="s">
        <v>712</v>
      </c>
      <c r="D1916" s="333" t="s">
        <v>525</v>
      </c>
      <c r="E1916" s="29">
        <v>2</v>
      </c>
      <c r="F1916" s="29">
        <v>4</v>
      </c>
      <c r="G1916" s="29">
        <v>10101</v>
      </c>
      <c r="H1916" s="27"/>
      <c r="M1916" s="80" t="b">
        <f t="shared" si="29"/>
        <v>1</v>
      </c>
    </row>
    <row r="1917" spans="2:13" x14ac:dyDescent="0.15">
      <c r="B1917" s="333" t="s">
        <v>13306</v>
      </c>
      <c r="C1917" s="333" t="s">
        <v>710</v>
      </c>
      <c r="D1917" s="333" t="s">
        <v>519</v>
      </c>
      <c r="E1917" s="29">
        <v>1</v>
      </c>
      <c r="F1917" s="29">
        <v>1</v>
      </c>
      <c r="G1917" s="29">
        <v>15500</v>
      </c>
      <c r="H1917" s="27"/>
      <c r="M1917" s="80" t="b">
        <f t="shared" si="29"/>
        <v>1</v>
      </c>
    </row>
    <row r="1918" spans="2:13" x14ac:dyDescent="0.15">
      <c r="B1918" s="333" t="s">
        <v>4343</v>
      </c>
      <c r="C1918" s="333" t="s">
        <v>718</v>
      </c>
      <c r="D1918" s="333" t="s">
        <v>519</v>
      </c>
      <c r="E1918" s="29">
        <v>5</v>
      </c>
      <c r="F1918" s="29">
        <v>1</v>
      </c>
      <c r="G1918" s="29">
        <v>4135</v>
      </c>
      <c r="H1918" s="27"/>
      <c r="M1918" s="80" t="b">
        <f t="shared" si="29"/>
        <v>1</v>
      </c>
    </row>
    <row r="1919" spans="2:13" x14ac:dyDescent="0.15">
      <c r="B1919" s="333" t="s">
        <v>4344</v>
      </c>
      <c r="C1919" s="333" t="s">
        <v>718</v>
      </c>
      <c r="D1919" s="333" t="s">
        <v>519</v>
      </c>
      <c r="E1919" s="29">
        <v>5</v>
      </c>
      <c r="F1919" s="29">
        <v>1</v>
      </c>
      <c r="G1919" s="29">
        <v>4136</v>
      </c>
      <c r="H1919" s="27"/>
      <c r="M1919" s="80" t="b">
        <f t="shared" si="29"/>
        <v>1</v>
      </c>
    </row>
    <row r="1920" spans="2:13" x14ac:dyDescent="0.15">
      <c r="B1920" s="333" t="s">
        <v>7872</v>
      </c>
      <c r="C1920" s="333" t="s">
        <v>718</v>
      </c>
      <c r="D1920" s="333" t="s">
        <v>519</v>
      </c>
      <c r="E1920" s="29">
        <v>5</v>
      </c>
      <c r="F1920" s="29">
        <v>1</v>
      </c>
      <c r="G1920" s="29">
        <v>8066</v>
      </c>
      <c r="H1920" s="27"/>
      <c r="M1920" s="80" t="b">
        <f t="shared" si="29"/>
        <v>1</v>
      </c>
    </row>
    <row r="1921" spans="2:13" x14ac:dyDescent="0.15">
      <c r="B1921" s="333" t="s">
        <v>10840</v>
      </c>
      <c r="C1921" s="333" t="s">
        <v>718</v>
      </c>
      <c r="D1921" s="333" t="s">
        <v>527</v>
      </c>
      <c r="E1921" s="29">
        <v>5</v>
      </c>
      <c r="F1921" s="29">
        <v>5</v>
      </c>
      <c r="G1921" s="29">
        <v>4566</v>
      </c>
      <c r="H1921" s="27"/>
      <c r="M1921" s="80" t="b">
        <f t="shared" si="29"/>
        <v>1</v>
      </c>
    </row>
    <row r="1922" spans="2:13" x14ac:dyDescent="0.15">
      <c r="B1922" s="333" t="s">
        <v>9102</v>
      </c>
      <c r="C1922" s="333" t="s">
        <v>710</v>
      </c>
      <c r="D1922" s="333" t="s">
        <v>521</v>
      </c>
      <c r="E1922" s="29">
        <v>1</v>
      </c>
      <c r="F1922" s="29">
        <v>2</v>
      </c>
      <c r="G1922" s="29">
        <v>9590</v>
      </c>
      <c r="H1922" s="27"/>
      <c r="M1922" s="80" t="b">
        <f t="shared" si="29"/>
        <v>1</v>
      </c>
    </row>
    <row r="1923" spans="2:13" x14ac:dyDescent="0.15">
      <c r="B1923" s="333" t="s">
        <v>4345</v>
      </c>
      <c r="C1923" s="333" t="s">
        <v>718</v>
      </c>
      <c r="D1923" s="333" t="s">
        <v>519</v>
      </c>
      <c r="E1923" s="29">
        <v>5</v>
      </c>
      <c r="F1923" s="29">
        <v>1</v>
      </c>
      <c r="G1923" s="29">
        <v>4137</v>
      </c>
      <c r="H1923" s="27"/>
      <c r="M1923" s="80" t="b">
        <f t="shared" si="29"/>
        <v>1</v>
      </c>
    </row>
    <row r="1924" spans="2:13" x14ac:dyDescent="0.15">
      <c r="B1924" s="333" t="s">
        <v>7986</v>
      </c>
      <c r="C1924" s="333" t="s">
        <v>712</v>
      </c>
      <c r="D1924" s="333" t="s">
        <v>523</v>
      </c>
      <c r="E1924" s="29">
        <v>2</v>
      </c>
      <c r="F1924" s="29">
        <v>3</v>
      </c>
      <c r="G1924" s="29">
        <v>8196</v>
      </c>
      <c r="H1924" s="27"/>
      <c r="M1924" s="80" t="b">
        <f t="shared" si="29"/>
        <v>1</v>
      </c>
    </row>
    <row r="1925" spans="2:13" x14ac:dyDescent="0.15">
      <c r="B1925" s="333" t="s">
        <v>9103</v>
      </c>
      <c r="C1925" s="333" t="s">
        <v>710</v>
      </c>
      <c r="D1925" s="333" t="s">
        <v>523</v>
      </c>
      <c r="E1925" s="29">
        <v>1</v>
      </c>
      <c r="F1925" s="29">
        <v>3</v>
      </c>
      <c r="G1925" s="29">
        <v>9512</v>
      </c>
      <c r="H1925" s="27"/>
      <c r="M1925" s="80" t="b">
        <f t="shared" si="29"/>
        <v>1</v>
      </c>
    </row>
    <row r="1926" spans="2:13" x14ac:dyDescent="0.15">
      <c r="B1926" s="333" t="s">
        <v>11558</v>
      </c>
      <c r="C1926" s="333" t="s">
        <v>518</v>
      </c>
      <c r="D1926" s="333" t="s">
        <v>521</v>
      </c>
      <c r="E1926" s="29">
        <v>0</v>
      </c>
      <c r="F1926" s="29">
        <v>2</v>
      </c>
      <c r="G1926" s="29">
        <v>12994</v>
      </c>
      <c r="H1926" s="27"/>
      <c r="M1926" s="80" t="b">
        <f t="shared" si="29"/>
        <v>1</v>
      </c>
    </row>
    <row r="1927" spans="2:13" x14ac:dyDescent="0.15">
      <c r="B1927" s="333" t="s">
        <v>14606</v>
      </c>
      <c r="C1927" s="333" t="s">
        <v>710</v>
      </c>
      <c r="D1927" s="333" t="s">
        <v>523</v>
      </c>
      <c r="E1927" s="29">
        <v>1</v>
      </c>
      <c r="F1927" s="29">
        <v>3</v>
      </c>
      <c r="G1927" s="29">
        <v>17490</v>
      </c>
      <c r="H1927" s="27"/>
      <c r="M1927" s="80" t="b">
        <f t="shared" si="29"/>
        <v>1</v>
      </c>
    </row>
    <row r="1928" spans="2:13" x14ac:dyDescent="0.15">
      <c r="B1928" s="333" t="s">
        <v>14607</v>
      </c>
      <c r="C1928" s="333" t="s">
        <v>710</v>
      </c>
      <c r="D1928" s="333" t="s">
        <v>523</v>
      </c>
      <c r="E1928" s="29">
        <v>1</v>
      </c>
      <c r="F1928" s="29">
        <v>3</v>
      </c>
      <c r="G1928" s="29">
        <v>16306</v>
      </c>
      <c r="H1928" s="27"/>
      <c r="M1928" s="80" t="b">
        <f t="shared" si="29"/>
        <v>1</v>
      </c>
    </row>
    <row r="1929" spans="2:13" x14ac:dyDescent="0.15">
      <c r="B1929" s="333" t="s">
        <v>11559</v>
      </c>
      <c r="C1929" s="333" t="s">
        <v>718</v>
      </c>
      <c r="D1929" s="333" t="s">
        <v>523</v>
      </c>
      <c r="E1929" s="29">
        <v>5</v>
      </c>
      <c r="F1929" s="29">
        <v>3</v>
      </c>
      <c r="G1929" s="29">
        <v>13665</v>
      </c>
      <c r="H1929" s="27"/>
      <c r="M1929" s="80" t="b">
        <f t="shared" si="29"/>
        <v>1</v>
      </c>
    </row>
    <row r="1930" spans="2:13" x14ac:dyDescent="0.15">
      <c r="B1930" s="333" t="s">
        <v>12700</v>
      </c>
      <c r="C1930" s="333" t="s">
        <v>712</v>
      </c>
      <c r="D1930" s="333" t="s">
        <v>523</v>
      </c>
      <c r="E1930" s="29">
        <v>2</v>
      </c>
      <c r="F1930" s="29">
        <v>3</v>
      </c>
      <c r="G1930" s="29">
        <v>14459</v>
      </c>
      <c r="H1930" s="27"/>
      <c r="M1930" s="80" t="b">
        <f t="shared" si="29"/>
        <v>1</v>
      </c>
    </row>
    <row r="1931" spans="2:13" x14ac:dyDescent="0.15">
      <c r="B1931" s="333" t="s">
        <v>14608</v>
      </c>
      <c r="C1931" s="333" t="s">
        <v>710</v>
      </c>
      <c r="D1931" s="333" t="s">
        <v>523</v>
      </c>
      <c r="E1931" s="29">
        <v>1</v>
      </c>
      <c r="F1931" s="29">
        <v>3</v>
      </c>
      <c r="G1931" s="29">
        <v>16980</v>
      </c>
      <c r="H1931" s="27"/>
      <c r="M1931" s="80" t="b">
        <f t="shared" si="29"/>
        <v>1</v>
      </c>
    </row>
    <row r="1932" spans="2:13" x14ac:dyDescent="0.15">
      <c r="B1932" s="333" t="s">
        <v>11560</v>
      </c>
      <c r="C1932" s="333" t="s">
        <v>712</v>
      </c>
      <c r="D1932" s="333" t="s">
        <v>523</v>
      </c>
      <c r="E1932" s="29">
        <v>2</v>
      </c>
      <c r="F1932" s="29">
        <v>3</v>
      </c>
      <c r="G1932" s="29">
        <v>13268</v>
      </c>
      <c r="H1932" s="27"/>
      <c r="M1932" s="80" t="b">
        <f t="shared" si="29"/>
        <v>1</v>
      </c>
    </row>
    <row r="1933" spans="2:13" x14ac:dyDescent="0.15">
      <c r="B1933" s="333" t="s">
        <v>14609</v>
      </c>
      <c r="C1933" s="333" t="s">
        <v>710</v>
      </c>
      <c r="D1933" s="333" t="s">
        <v>521</v>
      </c>
      <c r="E1933" s="29">
        <v>1</v>
      </c>
      <c r="F1933" s="29">
        <v>2</v>
      </c>
      <c r="G1933" s="29">
        <v>17045</v>
      </c>
      <c r="H1933" s="27"/>
      <c r="M1933" s="80" t="b">
        <f t="shared" si="29"/>
        <v>1</v>
      </c>
    </row>
    <row r="1934" spans="2:13" x14ac:dyDescent="0.15">
      <c r="B1934" s="333" t="s">
        <v>14185</v>
      </c>
      <c r="C1934" s="333" t="s">
        <v>710</v>
      </c>
      <c r="D1934" s="333" t="s">
        <v>523</v>
      </c>
      <c r="E1934" s="29">
        <v>1</v>
      </c>
      <c r="F1934" s="29">
        <v>3</v>
      </c>
      <c r="G1934" s="29">
        <v>16131</v>
      </c>
      <c r="H1934" s="27"/>
      <c r="M1934" s="80" t="b">
        <f t="shared" ref="M1934:M1997" si="30">AND(  NOT(ISERROR(FIND(UPPER($B$7),UPPER($B1934),1))),  OR($D$7="",NOT(ISERROR(FIND(UPPER($D$7),UPPER($B1934),1)))),    OR($D$8="",(ISERROR(FIND(UPPER($D$8),UPPER($B1934),1))))           )</f>
        <v>1</v>
      </c>
    </row>
    <row r="1935" spans="2:13" x14ac:dyDescent="0.15">
      <c r="B1935" s="333" t="s">
        <v>13307</v>
      </c>
      <c r="C1935" s="333" t="s">
        <v>710</v>
      </c>
      <c r="D1935" s="333" t="s">
        <v>519</v>
      </c>
      <c r="E1935" s="29">
        <v>1</v>
      </c>
      <c r="F1935" s="29">
        <v>1</v>
      </c>
      <c r="G1935" s="29">
        <v>14806</v>
      </c>
      <c r="H1935" s="27"/>
      <c r="M1935" s="80" t="b">
        <f t="shared" si="30"/>
        <v>1</v>
      </c>
    </row>
    <row r="1936" spans="2:13" x14ac:dyDescent="0.15">
      <c r="B1936" s="333" t="s">
        <v>5585</v>
      </c>
      <c r="C1936" s="333" t="s">
        <v>710</v>
      </c>
      <c r="D1936" s="333" t="s">
        <v>521</v>
      </c>
      <c r="E1936" s="29">
        <v>1</v>
      </c>
      <c r="F1936" s="29">
        <v>2</v>
      </c>
      <c r="G1936" s="29">
        <v>5520</v>
      </c>
      <c r="H1936" s="27"/>
      <c r="M1936" s="80" t="b">
        <f t="shared" si="30"/>
        <v>1</v>
      </c>
    </row>
    <row r="1937" spans="2:13" x14ac:dyDescent="0.15">
      <c r="B1937" s="333" t="s">
        <v>11561</v>
      </c>
      <c r="C1937" s="333" t="s">
        <v>710</v>
      </c>
      <c r="D1937" s="333" t="s">
        <v>525</v>
      </c>
      <c r="E1937" s="29">
        <v>1</v>
      </c>
      <c r="F1937" s="29">
        <v>4</v>
      </c>
      <c r="G1937" s="29">
        <v>13758</v>
      </c>
      <c r="H1937" s="27"/>
      <c r="M1937" s="80" t="b">
        <f t="shared" si="30"/>
        <v>1</v>
      </c>
    </row>
    <row r="1938" spans="2:13" x14ac:dyDescent="0.15">
      <c r="B1938" s="333" t="s">
        <v>13308</v>
      </c>
      <c r="C1938" s="333" t="s">
        <v>710</v>
      </c>
      <c r="D1938" s="333" t="s">
        <v>519</v>
      </c>
      <c r="E1938" s="29">
        <v>1</v>
      </c>
      <c r="F1938" s="29">
        <v>1</v>
      </c>
      <c r="G1938" s="29">
        <v>15488</v>
      </c>
      <c r="H1938" s="27"/>
      <c r="M1938" s="80" t="b">
        <f t="shared" si="30"/>
        <v>1</v>
      </c>
    </row>
    <row r="1939" spans="2:13" x14ac:dyDescent="0.15">
      <c r="B1939" s="333" t="s">
        <v>11562</v>
      </c>
      <c r="C1939" s="333" t="s">
        <v>710</v>
      </c>
      <c r="D1939" s="333" t="s">
        <v>519</v>
      </c>
      <c r="E1939" s="29">
        <v>1</v>
      </c>
      <c r="F1939" s="29">
        <v>1</v>
      </c>
      <c r="G1939" s="29">
        <v>12222</v>
      </c>
      <c r="H1939" s="27"/>
      <c r="M1939" s="80" t="b">
        <f t="shared" si="30"/>
        <v>1</v>
      </c>
    </row>
    <row r="1940" spans="2:13" x14ac:dyDescent="0.15">
      <c r="B1940" s="333" t="s">
        <v>11563</v>
      </c>
      <c r="C1940" s="333" t="s">
        <v>710</v>
      </c>
      <c r="D1940" s="333" t="s">
        <v>519</v>
      </c>
      <c r="E1940" s="29">
        <v>1</v>
      </c>
      <c r="F1940" s="29">
        <v>1</v>
      </c>
      <c r="G1940" s="29">
        <v>12223</v>
      </c>
      <c r="H1940" s="27"/>
      <c r="M1940" s="80" t="b">
        <f t="shared" si="30"/>
        <v>1</v>
      </c>
    </row>
    <row r="1941" spans="2:13" x14ac:dyDescent="0.15">
      <c r="B1941" s="333" t="s">
        <v>5995</v>
      </c>
      <c r="C1941" s="333" t="s">
        <v>718</v>
      </c>
      <c r="D1941" s="333" t="s">
        <v>523</v>
      </c>
      <c r="E1941" s="29">
        <v>5</v>
      </c>
      <c r="F1941" s="29">
        <v>3</v>
      </c>
      <c r="G1941" s="29">
        <v>6048</v>
      </c>
      <c r="H1941" s="27"/>
      <c r="M1941" s="80" t="b">
        <f t="shared" si="30"/>
        <v>1</v>
      </c>
    </row>
    <row r="1942" spans="2:13" x14ac:dyDescent="0.15">
      <c r="B1942" s="333" t="s">
        <v>5893</v>
      </c>
      <c r="C1942" s="333" t="s">
        <v>710</v>
      </c>
      <c r="D1942" s="333" t="s">
        <v>519</v>
      </c>
      <c r="E1942" s="29">
        <v>1</v>
      </c>
      <c r="F1942" s="29">
        <v>1</v>
      </c>
      <c r="G1942" s="29">
        <v>5916</v>
      </c>
      <c r="H1942" s="27"/>
      <c r="M1942" s="80" t="b">
        <f t="shared" si="30"/>
        <v>1</v>
      </c>
    </row>
    <row r="1943" spans="2:13" x14ac:dyDescent="0.15">
      <c r="B1943" s="333" t="s">
        <v>10106</v>
      </c>
      <c r="C1943" s="333" t="s">
        <v>710</v>
      </c>
      <c r="D1943" s="333" t="s">
        <v>519</v>
      </c>
      <c r="E1943" s="29">
        <v>1</v>
      </c>
      <c r="F1943" s="29">
        <v>1</v>
      </c>
      <c r="G1943" s="29">
        <v>10897</v>
      </c>
      <c r="H1943" s="27"/>
      <c r="M1943" s="80" t="b">
        <f t="shared" si="30"/>
        <v>1</v>
      </c>
    </row>
    <row r="1944" spans="2:13" x14ac:dyDescent="0.15">
      <c r="B1944" s="333" t="s">
        <v>5894</v>
      </c>
      <c r="C1944" s="333" t="s">
        <v>710</v>
      </c>
      <c r="D1944" s="333" t="s">
        <v>519</v>
      </c>
      <c r="E1944" s="29">
        <v>1</v>
      </c>
      <c r="F1944" s="29">
        <v>1</v>
      </c>
      <c r="G1944" s="29">
        <v>5917</v>
      </c>
      <c r="H1944" s="27"/>
      <c r="M1944" s="80" t="b">
        <f t="shared" si="30"/>
        <v>1</v>
      </c>
    </row>
    <row r="1945" spans="2:13" x14ac:dyDescent="0.15">
      <c r="B1945" s="333" t="s">
        <v>10107</v>
      </c>
      <c r="C1945" s="333" t="s">
        <v>710</v>
      </c>
      <c r="D1945" s="333" t="s">
        <v>519</v>
      </c>
      <c r="E1945" s="29">
        <v>1</v>
      </c>
      <c r="F1945" s="29">
        <v>1</v>
      </c>
      <c r="G1945" s="29">
        <v>10900</v>
      </c>
      <c r="H1945" s="27"/>
      <c r="M1945" s="80" t="b">
        <f t="shared" si="30"/>
        <v>1</v>
      </c>
    </row>
    <row r="1946" spans="2:13" x14ac:dyDescent="0.15">
      <c r="B1946" s="333" t="s">
        <v>5887</v>
      </c>
      <c r="C1946" s="333" t="s">
        <v>710</v>
      </c>
      <c r="D1946" s="333" t="s">
        <v>519</v>
      </c>
      <c r="E1946" s="29">
        <v>1</v>
      </c>
      <c r="F1946" s="29">
        <v>1</v>
      </c>
      <c r="G1946" s="29">
        <v>5909</v>
      </c>
      <c r="H1946" s="27"/>
      <c r="M1946" s="80" t="b">
        <f t="shared" si="30"/>
        <v>1</v>
      </c>
    </row>
    <row r="1947" spans="2:13" x14ac:dyDescent="0.15">
      <c r="B1947" s="333" t="s">
        <v>5888</v>
      </c>
      <c r="C1947" s="333" t="s">
        <v>710</v>
      </c>
      <c r="D1947" s="333" t="s">
        <v>519</v>
      </c>
      <c r="E1947" s="29">
        <v>1</v>
      </c>
      <c r="F1947" s="29">
        <v>1</v>
      </c>
      <c r="G1947" s="29">
        <v>5910</v>
      </c>
      <c r="H1947" s="27"/>
      <c r="M1947" s="80" t="b">
        <f t="shared" si="30"/>
        <v>1</v>
      </c>
    </row>
    <row r="1948" spans="2:13" x14ac:dyDescent="0.15">
      <c r="B1948" s="333" t="s">
        <v>10108</v>
      </c>
      <c r="C1948" s="333" t="s">
        <v>710</v>
      </c>
      <c r="D1948" s="333" t="s">
        <v>519</v>
      </c>
      <c r="E1948" s="29">
        <v>1</v>
      </c>
      <c r="F1948" s="29">
        <v>1</v>
      </c>
      <c r="G1948" s="29">
        <v>10894</v>
      </c>
      <c r="H1948" s="27"/>
      <c r="M1948" s="80" t="b">
        <f t="shared" si="30"/>
        <v>1</v>
      </c>
    </row>
    <row r="1949" spans="2:13" x14ac:dyDescent="0.15">
      <c r="B1949" s="333" t="s">
        <v>432</v>
      </c>
      <c r="C1949" s="333" t="s">
        <v>712</v>
      </c>
      <c r="D1949" s="333" t="s">
        <v>444</v>
      </c>
      <c r="E1949" s="29">
        <v>2</v>
      </c>
      <c r="F1949" s="29">
        <v>6</v>
      </c>
      <c r="G1949" s="29">
        <v>8319</v>
      </c>
      <c r="H1949" s="27"/>
      <c r="M1949" s="80" t="b">
        <f t="shared" si="30"/>
        <v>1</v>
      </c>
    </row>
    <row r="1950" spans="2:13" x14ac:dyDescent="0.15">
      <c r="B1950" s="333" t="s">
        <v>5270</v>
      </c>
      <c r="C1950" s="333" t="s">
        <v>710</v>
      </c>
      <c r="D1950" s="333" t="s">
        <v>525</v>
      </c>
      <c r="E1950" s="29">
        <v>1</v>
      </c>
      <c r="F1950" s="29">
        <v>4</v>
      </c>
      <c r="G1950" s="29">
        <v>5264</v>
      </c>
      <c r="H1950" s="27"/>
      <c r="M1950" s="80" t="b">
        <f t="shared" si="30"/>
        <v>1</v>
      </c>
    </row>
    <row r="1951" spans="2:13" x14ac:dyDescent="0.15">
      <c r="B1951" s="333" t="s">
        <v>5271</v>
      </c>
      <c r="C1951" s="333" t="s">
        <v>710</v>
      </c>
      <c r="D1951" s="333" t="s">
        <v>525</v>
      </c>
      <c r="E1951" s="29">
        <v>1</v>
      </c>
      <c r="F1951" s="29">
        <v>4</v>
      </c>
      <c r="G1951" s="29">
        <v>5265</v>
      </c>
      <c r="H1951" s="27"/>
      <c r="M1951" s="80" t="b">
        <f t="shared" si="30"/>
        <v>1</v>
      </c>
    </row>
    <row r="1952" spans="2:13" x14ac:dyDescent="0.15">
      <c r="B1952" s="333" t="s">
        <v>14186</v>
      </c>
      <c r="C1952" s="333" t="s">
        <v>710</v>
      </c>
      <c r="D1952" s="333" t="s">
        <v>521</v>
      </c>
      <c r="E1952" s="29">
        <v>1</v>
      </c>
      <c r="F1952" s="29">
        <v>2</v>
      </c>
      <c r="G1952" s="29">
        <v>15873</v>
      </c>
      <c r="H1952" s="27"/>
      <c r="M1952" s="80" t="b">
        <f t="shared" si="30"/>
        <v>1</v>
      </c>
    </row>
    <row r="1953" spans="2:13" x14ac:dyDescent="0.15">
      <c r="B1953" s="333" t="s">
        <v>10109</v>
      </c>
      <c r="C1953" s="333" t="s">
        <v>712</v>
      </c>
      <c r="D1953" s="333" t="s">
        <v>521</v>
      </c>
      <c r="E1953" s="29">
        <v>2</v>
      </c>
      <c r="F1953" s="29">
        <v>2</v>
      </c>
      <c r="G1953" s="29">
        <v>10949</v>
      </c>
      <c r="H1953" s="27"/>
      <c r="M1953" s="80" t="b">
        <f t="shared" si="30"/>
        <v>1</v>
      </c>
    </row>
    <row r="1954" spans="2:13" x14ac:dyDescent="0.15">
      <c r="B1954" s="333" t="s">
        <v>3697</v>
      </c>
      <c r="C1954" s="333" t="s">
        <v>712</v>
      </c>
      <c r="D1954" s="333" t="s">
        <v>519</v>
      </c>
      <c r="E1954" s="29">
        <v>2</v>
      </c>
      <c r="F1954" s="29">
        <v>1</v>
      </c>
      <c r="G1954" s="29">
        <v>3349</v>
      </c>
      <c r="H1954" s="27"/>
      <c r="M1954" s="80" t="b">
        <f t="shared" si="30"/>
        <v>1</v>
      </c>
    </row>
    <row r="1955" spans="2:13" x14ac:dyDescent="0.15">
      <c r="B1955" s="333" t="s">
        <v>3698</v>
      </c>
      <c r="C1955" s="333" t="s">
        <v>712</v>
      </c>
      <c r="D1955" s="333" t="s">
        <v>519</v>
      </c>
      <c r="E1955" s="29">
        <v>2</v>
      </c>
      <c r="F1955" s="29">
        <v>1</v>
      </c>
      <c r="G1955" s="29">
        <v>3350</v>
      </c>
      <c r="H1955" s="27"/>
      <c r="M1955" s="80" t="b">
        <f t="shared" si="30"/>
        <v>1</v>
      </c>
    </row>
    <row r="1956" spans="2:13" x14ac:dyDescent="0.15">
      <c r="B1956" s="333" t="s">
        <v>3699</v>
      </c>
      <c r="C1956" s="333" t="s">
        <v>712</v>
      </c>
      <c r="D1956" s="333" t="s">
        <v>519</v>
      </c>
      <c r="E1956" s="29">
        <v>2</v>
      </c>
      <c r="F1956" s="29">
        <v>1</v>
      </c>
      <c r="G1956" s="29">
        <v>3351</v>
      </c>
      <c r="H1956" s="27"/>
      <c r="M1956" s="80" t="b">
        <f t="shared" si="30"/>
        <v>1</v>
      </c>
    </row>
    <row r="1957" spans="2:13" x14ac:dyDescent="0.15">
      <c r="B1957" s="333" t="s">
        <v>1156</v>
      </c>
      <c r="C1957" s="333" t="s">
        <v>716</v>
      </c>
      <c r="D1957" s="333" t="s">
        <v>519</v>
      </c>
      <c r="E1957" s="29">
        <v>4</v>
      </c>
      <c r="F1957" s="29">
        <v>1</v>
      </c>
      <c r="G1957" s="29">
        <v>451</v>
      </c>
      <c r="H1957" s="27"/>
      <c r="M1957" s="80" t="b">
        <f t="shared" si="30"/>
        <v>1</v>
      </c>
    </row>
    <row r="1958" spans="2:13" x14ac:dyDescent="0.15">
      <c r="B1958" s="333" t="s">
        <v>4369</v>
      </c>
      <c r="C1958" s="333" t="s">
        <v>716</v>
      </c>
      <c r="D1958" s="333" t="s">
        <v>519</v>
      </c>
      <c r="E1958" s="29">
        <v>4</v>
      </c>
      <c r="F1958" s="29">
        <v>1</v>
      </c>
      <c r="G1958" s="29">
        <v>4084</v>
      </c>
      <c r="H1958" s="27"/>
      <c r="M1958" s="80" t="b">
        <f t="shared" si="30"/>
        <v>1</v>
      </c>
    </row>
    <row r="1959" spans="2:13" x14ac:dyDescent="0.15">
      <c r="B1959" s="333" t="s">
        <v>1157</v>
      </c>
      <c r="C1959" s="333" t="s">
        <v>710</v>
      </c>
      <c r="D1959" s="333" t="s">
        <v>523</v>
      </c>
      <c r="E1959" s="29">
        <v>1</v>
      </c>
      <c r="F1959" s="29">
        <v>3</v>
      </c>
      <c r="G1959" s="29">
        <v>452</v>
      </c>
      <c r="H1959" s="27"/>
      <c r="M1959" s="80" t="b">
        <f t="shared" si="30"/>
        <v>1</v>
      </c>
    </row>
    <row r="1960" spans="2:13" x14ac:dyDescent="0.15">
      <c r="B1960" s="333" t="s">
        <v>5308</v>
      </c>
      <c r="C1960" s="333" t="s">
        <v>712</v>
      </c>
      <c r="D1960" s="333" t="s">
        <v>525</v>
      </c>
      <c r="E1960" s="29">
        <v>2</v>
      </c>
      <c r="F1960" s="29">
        <v>4</v>
      </c>
      <c r="G1960" s="29">
        <v>5179</v>
      </c>
      <c r="H1960" s="27"/>
      <c r="M1960" s="80" t="b">
        <f t="shared" si="30"/>
        <v>1</v>
      </c>
    </row>
    <row r="1961" spans="2:13" x14ac:dyDescent="0.15">
      <c r="B1961" s="333" t="s">
        <v>13309</v>
      </c>
      <c r="C1961" s="333" t="s">
        <v>710</v>
      </c>
      <c r="D1961" s="333" t="s">
        <v>525</v>
      </c>
      <c r="E1961" s="29">
        <v>1</v>
      </c>
      <c r="F1961" s="29">
        <v>4</v>
      </c>
      <c r="G1961" s="29">
        <v>14582</v>
      </c>
      <c r="H1961" s="27"/>
      <c r="M1961" s="80" t="b">
        <f t="shared" si="30"/>
        <v>1</v>
      </c>
    </row>
    <row r="1962" spans="2:13" x14ac:dyDescent="0.15">
      <c r="B1962" s="333" t="s">
        <v>11564</v>
      </c>
      <c r="C1962" s="333" t="s">
        <v>518</v>
      </c>
      <c r="D1962" s="333" t="s">
        <v>518</v>
      </c>
      <c r="E1962" s="29">
        <v>0</v>
      </c>
      <c r="F1962" s="29">
        <v>0</v>
      </c>
      <c r="G1962" s="29">
        <v>12426</v>
      </c>
      <c r="H1962" s="27"/>
      <c r="M1962" s="80" t="b">
        <f t="shared" si="30"/>
        <v>1</v>
      </c>
    </row>
    <row r="1963" spans="2:13" x14ac:dyDescent="0.15">
      <c r="B1963" s="333" t="s">
        <v>7736</v>
      </c>
      <c r="C1963" s="333" t="s">
        <v>710</v>
      </c>
      <c r="D1963" s="333" t="s">
        <v>523</v>
      </c>
      <c r="E1963" s="29">
        <v>1</v>
      </c>
      <c r="F1963" s="29">
        <v>3</v>
      </c>
      <c r="G1963" s="29">
        <v>7913</v>
      </c>
      <c r="H1963" s="27"/>
      <c r="M1963" s="80" t="b">
        <f t="shared" si="30"/>
        <v>1</v>
      </c>
    </row>
    <row r="1964" spans="2:13" x14ac:dyDescent="0.15">
      <c r="B1964" s="333" t="s">
        <v>6355</v>
      </c>
      <c r="C1964" s="333" t="s">
        <v>710</v>
      </c>
      <c r="D1964" s="333" t="s">
        <v>521</v>
      </c>
      <c r="E1964" s="29">
        <v>1</v>
      </c>
      <c r="F1964" s="29">
        <v>2</v>
      </c>
      <c r="G1964" s="29">
        <v>6416</v>
      </c>
      <c r="H1964" s="27"/>
      <c r="M1964" s="80" t="b">
        <f t="shared" si="30"/>
        <v>1</v>
      </c>
    </row>
    <row r="1965" spans="2:13" x14ac:dyDescent="0.15">
      <c r="B1965" s="333" t="s">
        <v>11565</v>
      </c>
      <c r="C1965" s="333" t="s">
        <v>714</v>
      </c>
      <c r="D1965" s="333" t="s">
        <v>523</v>
      </c>
      <c r="E1965" s="29">
        <v>3</v>
      </c>
      <c r="F1965" s="29">
        <v>3</v>
      </c>
      <c r="G1965" s="29">
        <v>13353</v>
      </c>
      <c r="H1965" s="27"/>
      <c r="M1965" s="80" t="b">
        <f t="shared" si="30"/>
        <v>1</v>
      </c>
    </row>
    <row r="1966" spans="2:13" x14ac:dyDescent="0.15">
      <c r="B1966" s="333" t="s">
        <v>7476</v>
      </c>
      <c r="C1966" s="333" t="s">
        <v>710</v>
      </c>
      <c r="D1966" s="333" t="s">
        <v>521</v>
      </c>
      <c r="E1966" s="29">
        <v>1</v>
      </c>
      <c r="F1966" s="29">
        <v>2</v>
      </c>
      <c r="G1966" s="29">
        <v>7631</v>
      </c>
      <c r="H1966" s="27"/>
      <c r="M1966" s="80" t="b">
        <f t="shared" si="30"/>
        <v>1</v>
      </c>
    </row>
    <row r="1967" spans="2:13" x14ac:dyDescent="0.15">
      <c r="B1967" s="333" t="s">
        <v>6255</v>
      </c>
      <c r="C1967" s="333" t="s">
        <v>710</v>
      </c>
      <c r="D1967" s="333" t="s">
        <v>521</v>
      </c>
      <c r="E1967" s="29">
        <v>1</v>
      </c>
      <c r="F1967" s="29">
        <v>2</v>
      </c>
      <c r="G1967" s="29">
        <v>6417</v>
      </c>
      <c r="H1967" s="27"/>
      <c r="M1967" s="80" t="b">
        <f t="shared" si="30"/>
        <v>1</v>
      </c>
    </row>
    <row r="1968" spans="2:13" x14ac:dyDescent="0.15">
      <c r="B1968" s="333" t="s">
        <v>11566</v>
      </c>
      <c r="C1968" s="333" t="s">
        <v>712</v>
      </c>
      <c r="D1968" s="333" t="s">
        <v>519</v>
      </c>
      <c r="E1968" s="29">
        <v>2</v>
      </c>
      <c r="F1968" s="29">
        <v>1</v>
      </c>
      <c r="G1968" s="29">
        <v>13344</v>
      </c>
      <c r="H1968" s="27"/>
      <c r="J1968" s="37"/>
      <c r="M1968" s="80" t="b">
        <f t="shared" si="30"/>
        <v>1</v>
      </c>
    </row>
    <row r="1969" spans="2:13" x14ac:dyDescent="0.15">
      <c r="B1969" s="333" t="s">
        <v>11567</v>
      </c>
      <c r="C1969" s="333" t="s">
        <v>710</v>
      </c>
      <c r="D1969" s="333" t="s">
        <v>444</v>
      </c>
      <c r="E1969" s="29">
        <v>1</v>
      </c>
      <c r="F1969" s="29">
        <v>6</v>
      </c>
      <c r="G1969" s="29">
        <v>11650</v>
      </c>
      <c r="H1969" s="27"/>
      <c r="J1969" s="37"/>
      <c r="M1969" s="80" t="b">
        <f t="shared" si="30"/>
        <v>1</v>
      </c>
    </row>
    <row r="1970" spans="2:13" x14ac:dyDescent="0.15">
      <c r="B1970" s="333" t="s">
        <v>11568</v>
      </c>
      <c r="C1970" s="333" t="s">
        <v>710</v>
      </c>
      <c r="D1970" s="333" t="s">
        <v>519</v>
      </c>
      <c r="E1970" s="29">
        <v>1</v>
      </c>
      <c r="F1970" s="29">
        <v>1</v>
      </c>
      <c r="G1970" s="29">
        <v>13338</v>
      </c>
      <c r="H1970" s="27"/>
      <c r="M1970" s="80" t="b">
        <f t="shared" si="30"/>
        <v>1</v>
      </c>
    </row>
    <row r="1971" spans="2:13" x14ac:dyDescent="0.15">
      <c r="B1971" s="333" t="s">
        <v>12701</v>
      </c>
      <c r="C1971" s="333" t="s">
        <v>710</v>
      </c>
      <c r="D1971" s="333" t="s">
        <v>519</v>
      </c>
      <c r="E1971" s="29">
        <v>1</v>
      </c>
      <c r="F1971" s="29">
        <v>1</v>
      </c>
      <c r="G1971" s="29">
        <v>13997</v>
      </c>
      <c r="H1971" s="27"/>
      <c r="M1971" s="80" t="b">
        <f t="shared" si="30"/>
        <v>1</v>
      </c>
    </row>
    <row r="1972" spans="2:13" x14ac:dyDescent="0.15">
      <c r="B1972" s="333" t="s">
        <v>10841</v>
      </c>
      <c r="C1972" s="333" t="s">
        <v>710</v>
      </c>
      <c r="D1972" s="333" t="s">
        <v>519</v>
      </c>
      <c r="E1972" s="29">
        <v>1</v>
      </c>
      <c r="F1972" s="29">
        <v>1</v>
      </c>
      <c r="G1972" s="29">
        <v>453</v>
      </c>
      <c r="H1972" s="27"/>
      <c r="M1972" s="80" t="b">
        <f t="shared" si="30"/>
        <v>1</v>
      </c>
    </row>
    <row r="1973" spans="2:13" x14ac:dyDescent="0.15">
      <c r="B1973" s="333" t="s">
        <v>5084</v>
      </c>
      <c r="C1973" s="333" t="s">
        <v>710</v>
      </c>
      <c r="D1973" s="333" t="s">
        <v>519</v>
      </c>
      <c r="E1973" s="29">
        <v>1</v>
      </c>
      <c r="F1973" s="29">
        <v>1</v>
      </c>
      <c r="G1973" s="29">
        <v>4963</v>
      </c>
      <c r="H1973" s="27"/>
      <c r="J1973" s="37"/>
      <c r="M1973" s="80" t="b">
        <f t="shared" si="30"/>
        <v>1</v>
      </c>
    </row>
    <row r="1974" spans="2:13" x14ac:dyDescent="0.15">
      <c r="B1974" s="333" t="s">
        <v>6985</v>
      </c>
      <c r="C1974" s="333" t="s">
        <v>710</v>
      </c>
      <c r="D1974" s="333" t="s">
        <v>519</v>
      </c>
      <c r="E1974" s="29">
        <v>1</v>
      </c>
      <c r="F1974" s="29">
        <v>1</v>
      </c>
      <c r="G1974" s="29">
        <v>7120</v>
      </c>
      <c r="H1974" s="27"/>
      <c r="M1974" s="80" t="b">
        <f t="shared" si="30"/>
        <v>1</v>
      </c>
    </row>
    <row r="1975" spans="2:13" x14ac:dyDescent="0.15">
      <c r="B1975" s="333" t="s">
        <v>6990</v>
      </c>
      <c r="C1975" s="333" t="s">
        <v>710</v>
      </c>
      <c r="D1975" s="333" t="s">
        <v>519</v>
      </c>
      <c r="E1975" s="29">
        <v>1</v>
      </c>
      <c r="F1975" s="29">
        <v>1</v>
      </c>
      <c r="G1975" s="29">
        <v>7125</v>
      </c>
      <c r="H1975" s="27"/>
      <c r="J1975" s="37"/>
      <c r="M1975" s="80" t="b">
        <f t="shared" si="30"/>
        <v>1</v>
      </c>
    </row>
    <row r="1976" spans="2:13" x14ac:dyDescent="0.15">
      <c r="B1976" s="333" t="s">
        <v>4952</v>
      </c>
      <c r="C1976" s="333" t="s">
        <v>710</v>
      </c>
      <c r="D1976" s="333" t="s">
        <v>519</v>
      </c>
      <c r="E1976" s="29">
        <v>1</v>
      </c>
      <c r="F1976" s="29">
        <v>1</v>
      </c>
      <c r="G1976" s="29">
        <v>4917</v>
      </c>
      <c r="H1976" s="27"/>
      <c r="J1976" s="37"/>
      <c r="M1976" s="80" t="b">
        <f t="shared" si="30"/>
        <v>1</v>
      </c>
    </row>
    <row r="1977" spans="2:13" x14ac:dyDescent="0.15">
      <c r="B1977" s="333" t="s">
        <v>14187</v>
      </c>
      <c r="C1977" s="333" t="s">
        <v>710</v>
      </c>
      <c r="D1977" s="333" t="s">
        <v>525</v>
      </c>
      <c r="E1977" s="29">
        <v>1</v>
      </c>
      <c r="F1977" s="29">
        <v>4</v>
      </c>
      <c r="G1977" s="29">
        <v>16194</v>
      </c>
      <c r="H1977" s="27"/>
      <c r="M1977" s="80" t="b">
        <f t="shared" si="30"/>
        <v>1</v>
      </c>
    </row>
    <row r="1978" spans="2:13" x14ac:dyDescent="0.15">
      <c r="B1978" s="333" t="s">
        <v>10842</v>
      </c>
      <c r="C1978" s="333" t="s">
        <v>710</v>
      </c>
      <c r="D1978" s="333" t="s">
        <v>521</v>
      </c>
      <c r="E1978" s="29">
        <v>1</v>
      </c>
      <c r="F1978" s="29">
        <v>2</v>
      </c>
      <c r="G1978" s="29">
        <v>454</v>
      </c>
      <c r="H1978" s="27"/>
      <c r="M1978" s="80" t="b">
        <f t="shared" si="30"/>
        <v>1</v>
      </c>
    </row>
    <row r="1979" spans="2:13" x14ac:dyDescent="0.15">
      <c r="B1979" s="333" t="s">
        <v>9901</v>
      </c>
      <c r="C1979" s="333" t="s">
        <v>710</v>
      </c>
      <c r="D1979" s="333" t="s">
        <v>523</v>
      </c>
      <c r="E1979" s="29">
        <v>1</v>
      </c>
      <c r="F1979" s="29">
        <v>3</v>
      </c>
      <c r="G1979" s="29">
        <v>10102</v>
      </c>
      <c r="H1979" s="27"/>
      <c r="M1979" s="80" t="b">
        <f t="shared" si="30"/>
        <v>1</v>
      </c>
    </row>
    <row r="1980" spans="2:13" x14ac:dyDescent="0.15">
      <c r="B1980" s="333" t="s">
        <v>10843</v>
      </c>
      <c r="C1980" s="333" t="s">
        <v>710</v>
      </c>
      <c r="D1980" s="333" t="s">
        <v>523</v>
      </c>
      <c r="E1980" s="29">
        <v>1</v>
      </c>
      <c r="F1980" s="29">
        <v>3</v>
      </c>
      <c r="G1980" s="29">
        <v>455</v>
      </c>
      <c r="H1980" s="27"/>
      <c r="J1980" s="37"/>
      <c r="M1980" s="80" t="b">
        <f t="shared" si="30"/>
        <v>1</v>
      </c>
    </row>
    <row r="1981" spans="2:13" x14ac:dyDescent="0.15">
      <c r="B1981" s="333" t="s">
        <v>10775</v>
      </c>
      <c r="C1981" s="333" t="s">
        <v>710</v>
      </c>
      <c r="D1981" s="333" t="s">
        <v>523</v>
      </c>
      <c r="E1981" s="29">
        <v>1</v>
      </c>
      <c r="F1981" s="29">
        <v>3</v>
      </c>
      <c r="G1981" s="29">
        <v>11153</v>
      </c>
      <c r="H1981" s="27"/>
      <c r="M1981" s="80" t="b">
        <f t="shared" si="30"/>
        <v>1</v>
      </c>
    </row>
    <row r="1982" spans="2:13" x14ac:dyDescent="0.15">
      <c r="B1982" s="333" t="s">
        <v>11569</v>
      </c>
      <c r="C1982" s="333" t="s">
        <v>710</v>
      </c>
      <c r="D1982" s="333" t="s">
        <v>523</v>
      </c>
      <c r="E1982" s="29">
        <v>1</v>
      </c>
      <c r="F1982" s="29">
        <v>3</v>
      </c>
      <c r="G1982" s="29">
        <v>13354</v>
      </c>
      <c r="H1982" s="27"/>
      <c r="M1982" s="80" t="b">
        <f t="shared" si="30"/>
        <v>1</v>
      </c>
    </row>
    <row r="1983" spans="2:13" x14ac:dyDescent="0.15">
      <c r="B1983" s="333" t="s">
        <v>10110</v>
      </c>
      <c r="C1983" s="333" t="s">
        <v>710</v>
      </c>
      <c r="D1983" s="333" t="s">
        <v>519</v>
      </c>
      <c r="E1983" s="29">
        <v>1</v>
      </c>
      <c r="F1983" s="29">
        <v>1</v>
      </c>
      <c r="G1983" s="29">
        <v>10901</v>
      </c>
      <c r="H1983" s="27"/>
      <c r="M1983" s="80" t="b">
        <f t="shared" si="30"/>
        <v>1</v>
      </c>
    </row>
    <row r="1984" spans="2:13" x14ac:dyDescent="0.15">
      <c r="B1984" s="333" t="s">
        <v>14610</v>
      </c>
      <c r="C1984" s="333" t="s">
        <v>710</v>
      </c>
      <c r="D1984" s="333" t="s">
        <v>444</v>
      </c>
      <c r="E1984" s="29">
        <v>1</v>
      </c>
      <c r="F1984" s="29">
        <v>6</v>
      </c>
      <c r="G1984" s="29">
        <v>16959</v>
      </c>
      <c r="H1984" s="27"/>
      <c r="M1984" s="80" t="b">
        <f t="shared" si="30"/>
        <v>1</v>
      </c>
    </row>
    <row r="1985" spans="2:13" x14ac:dyDescent="0.15">
      <c r="B1985" s="333" t="s">
        <v>11570</v>
      </c>
      <c r="C1985" s="333" t="s">
        <v>710</v>
      </c>
      <c r="D1985" s="333" t="s">
        <v>444</v>
      </c>
      <c r="E1985" s="29">
        <v>1</v>
      </c>
      <c r="F1985" s="29">
        <v>6</v>
      </c>
      <c r="G1985" s="29">
        <v>13341</v>
      </c>
      <c r="H1985" s="27"/>
      <c r="M1985" s="80" t="b">
        <f t="shared" si="30"/>
        <v>1</v>
      </c>
    </row>
    <row r="1986" spans="2:13" x14ac:dyDescent="0.15">
      <c r="B1986" s="333" t="s">
        <v>5647</v>
      </c>
      <c r="C1986" s="333" t="s">
        <v>710</v>
      </c>
      <c r="D1986" s="333" t="s">
        <v>525</v>
      </c>
      <c r="E1986" s="29">
        <v>1</v>
      </c>
      <c r="F1986" s="29">
        <v>4</v>
      </c>
      <c r="G1986" s="29">
        <v>5666</v>
      </c>
      <c r="H1986" s="27"/>
      <c r="M1986" s="80" t="b">
        <f t="shared" si="30"/>
        <v>1</v>
      </c>
    </row>
    <row r="1987" spans="2:13" x14ac:dyDescent="0.15">
      <c r="B1987" s="333" t="s">
        <v>6891</v>
      </c>
      <c r="C1987" s="333" t="s">
        <v>710</v>
      </c>
      <c r="D1987" s="333" t="s">
        <v>525</v>
      </c>
      <c r="E1987" s="29">
        <v>1</v>
      </c>
      <c r="F1987" s="29">
        <v>4</v>
      </c>
      <c r="G1987" s="29">
        <v>7136</v>
      </c>
      <c r="H1987" s="27"/>
      <c r="M1987" s="80" t="b">
        <f t="shared" si="30"/>
        <v>1</v>
      </c>
    </row>
    <row r="1988" spans="2:13" x14ac:dyDescent="0.15">
      <c r="B1988" s="333" t="s">
        <v>6968</v>
      </c>
      <c r="C1988" s="333" t="s">
        <v>710</v>
      </c>
      <c r="D1988" s="333" t="s">
        <v>523</v>
      </c>
      <c r="E1988" s="29">
        <v>1</v>
      </c>
      <c r="F1988" s="29">
        <v>3</v>
      </c>
      <c r="G1988" s="29">
        <v>7103</v>
      </c>
      <c r="H1988" s="27"/>
      <c r="M1988" s="80" t="b">
        <f t="shared" si="30"/>
        <v>1</v>
      </c>
    </row>
    <row r="1989" spans="2:13" x14ac:dyDescent="0.15">
      <c r="B1989" s="333" t="s">
        <v>11571</v>
      </c>
      <c r="C1989" s="333" t="s">
        <v>710</v>
      </c>
      <c r="D1989" s="333" t="s">
        <v>521</v>
      </c>
      <c r="E1989" s="29">
        <v>1</v>
      </c>
      <c r="F1989" s="29">
        <v>2</v>
      </c>
      <c r="G1989" s="29">
        <v>13362</v>
      </c>
      <c r="H1989" s="27"/>
      <c r="M1989" s="80" t="b">
        <f t="shared" si="30"/>
        <v>1</v>
      </c>
    </row>
    <row r="1990" spans="2:13" x14ac:dyDescent="0.15">
      <c r="B1990" s="333" t="s">
        <v>4985</v>
      </c>
      <c r="C1990" s="333" t="s">
        <v>710</v>
      </c>
      <c r="D1990" s="333" t="s">
        <v>523</v>
      </c>
      <c r="E1990" s="29">
        <v>1</v>
      </c>
      <c r="F1990" s="29">
        <v>3</v>
      </c>
      <c r="G1990" s="29">
        <v>4950</v>
      </c>
      <c r="H1990" s="27"/>
      <c r="M1990" s="80" t="b">
        <f t="shared" si="30"/>
        <v>1</v>
      </c>
    </row>
    <row r="1991" spans="2:13" x14ac:dyDescent="0.15">
      <c r="B1991" s="333" t="s">
        <v>4990</v>
      </c>
      <c r="C1991" s="333" t="s">
        <v>710</v>
      </c>
      <c r="D1991" s="333" t="s">
        <v>521</v>
      </c>
      <c r="E1991" s="29">
        <v>1</v>
      </c>
      <c r="F1991" s="29">
        <v>2</v>
      </c>
      <c r="G1991" s="29">
        <v>4955</v>
      </c>
      <c r="H1991" s="27"/>
      <c r="M1991" s="80" t="b">
        <f t="shared" si="30"/>
        <v>1</v>
      </c>
    </row>
    <row r="1992" spans="2:13" x14ac:dyDescent="0.15">
      <c r="B1992" s="333" t="s">
        <v>4951</v>
      </c>
      <c r="C1992" s="333" t="s">
        <v>710</v>
      </c>
      <c r="D1992" s="333" t="s">
        <v>519</v>
      </c>
      <c r="E1992" s="29">
        <v>1</v>
      </c>
      <c r="F1992" s="29">
        <v>1</v>
      </c>
      <c r="G1992" s="29">
        <v>4916</v>
      </c>
      <c r="H1992" s="27"/>
      <c r="M1992" s="80" t="b">
        <f t="shared" si="30"/>
        <v>1</v>
      </c>
    </row>
    <row r="1993" spans="2:13" x14ac:dyDescent="0.15">
      <c r="B1993" s="333" t="s">
        <v>11572</v>
      </c>
      <c r="C1993" s="333" t="s">
        <v>710</v>
      </c>
      <c r="D1993" s="333" t="s">
        <v>444</v>
      </c>
      <c r="E1993" s="29">
        <v>1</v>
      </c>
      <c r="F1993" s="29">
        <v>6</v>
      </c>
      <c r="G1993" s="29">
        <v>12460</v>
      </c>
      <c r="H1993" s="27"/>
      <c r="M1993" s="80" t="b">
        <f t="shared" si="30"/>
        <v>1</v>
      </c>
    </row>
    <row r="1994" spans="2:13" x14ac:dyDescent="0.15">
      <c r="B1994" s="333" t="s">
        <v>1158</v>
      </c>
      <c r="C1994" s="333" t="s">
        <v>716</v>
      </c>
      <c r="D1994" s="333" t="s">
        <v>523</v>
      </c>
      <c r="E1994" s="29">
        <v>4</v>
      </c>
      <c r="F1994" s="29">
        <v>3</v>
      </c>
      <c r="G1994" s="29">
        <v>456</v>
      </c>
      <c r="H1994" s="27"/>
      <c r="M1994" s="80" t="b">
        <f t="shared" si="30"/>
        <v>1</v>
      </c>
    </row>
    <row r="1995" spans="2:13" x14ac:dyDescent="0.15">
      <c r="B1995" s="333" t="s">
        <v>13310</v>
      </c>
      <c r="C1995" s="333" t="s">
        <v>710</v>
      </c>
      <c r="D1995" s="333" t="s">
        <v>523</v>
      </c>
      <c r="E1995" s="29">
        <v>1</v>
      </c>
      <c r="F1995" s="29">
        <v>3</v>
      </c>
      <c r="G1995" s="29">
        <v>14820</v>
      </c>
      <c r="H1995" s="27"/>
      <c r="M1995" s="80" t="b">
        <f t="shared" si="30"/>
        <v>1</v>
      </c>
    </row>
    <row r="1996" spans="2:13" x14ac:dyDescent="0.15">
      <c r="B1996" s="333" t="s">
        <v>11573</v>
      </c>
      <c r="C1996" s="333" t="s">
        <v>710</v>
      </c>
      <c r="D1996" s="333" t="s">
        <v>519</v>
      </c>
      <c r="E1996" s="29">
        <v>1</v>
      </c>
      <c r="F1996" s="29">
        <v>1</v>
      </c>
      <c r="G1996" s="29">
        <v>12974</v>
      </c>
      <c r="H1996" s="27"/>
      <c r="M1996" s="80" t="b">
        <f t="shared" si="30"/>
        <v>1</v>
      </c>
    </row>
    <row r="1997" spans="2:13" x14ac:dyDescent="0.15">
      <c r="B1997" s="333" t="s">
        <v>11228</v>
      </c>
      <c r="C1997" s="333" t="s">
        <v>712</v>
      </c>
      <c r="D1997" s="333" t="s">
        <v>519</v>
      </c>
      <c r="E1997" s="29">
        <v>2</v>
      </c>
      <c r="F1997" s="29">
        <v>1</v>
      </c>
      <c r="G1997" s="29">
        <v>11239</v>
      </c>
      <c r="H1997" s="27"/>
      <c r="M1997" s="80" t="b">
        <f t="shared" si="30"/>
        <v>1</v>
      </c>
    </row>
    <row r="1998" spans="2:13" x14ac:dyDescent="0.15">
      <c r="B1998" s="333" t="s">
        <v>14611</v>
      </c>
      <c r="C1998" s="333" t="s">
        <v>714</v>
      </c>
      <c r="D1998" s="333" t="s">
        <v>444</v>
      </c>
      <c r="E1998" s="29">
        <v>3</v>
      </c>
      <c r="F1998" s="29">
        <v>6</v>
      </c>
      <c r="G1998" s="29">
        <v>17359</v>
      </c>
      <c r="H1998" s="27"/>
      <c r="M1998" s="80" t="b">
        <f t="shared" ref="M1998:M2061" si="31">AND(  NOT(ISERROR(FIND(UPPER($B$7),UPPER($B1998),1))),  OR($D$7="",NOT(ISERROR(FIND(UPPER($D$7),UPPER($B1998),1)))),    OR($D$8="",(ISERROR(FIND(UPPER($D$8),UPPER($B1998),1))))           )</f>
        <v>1</v>
      </c>
    </row>
    <row r="1999" spans="2:13" x14ac:dyDescent="0.15">
      <c r="B1999" s="333" t="s">
        <v>11229</v>
      </c>
      <c r="C1999" s="333" t="s">
        <v>710</v>
      </c>
      <c r="D1999" s="333" t="s">
        <v>523</v>
      </c>
      <c r="E1999" s="29">
        <v>1</v>
      </c>
      <c r="F1999" s="29">
        <v>3</v>
      </c>
      <c r="G1999" s="29">
        <v>11240</v>
      </c>
      <c r="H1999" s="27"/>
      <c r="M1999" s="80" t="b">
        <f t="shared" si="31"/>
        <v>1</v>
      </c>
    </row>
    <row r="2000" spans="2:13" x14ac:dyDescent="0.15">
      <c r="B2000" s="333" t="s">
        <v>11574</v>
      </c>
      <c r="C2000" s="333" t="s">
        <v>716</v>
      </c>
      <c r="D2000" s="333" t="s">
        <v>523</v>
      </c>
      <c r="E2000" s="29">
        <v>4</v>
      </c>
      <c r="F2000" s="29">
        <v>3</v>
      </c>
      <c r="G2000" s="29">
        <v>13832</v>
      </c>
      <c r="H2000" s="27"/>
      <c r="M2000" s="80" t="b">
        <f t="shared" si="31"/>
        <v>1</v>
      </c>
    </row>
    <row r="2001" spans="2:13" x14ac:dyDescent="0.15">
      <c r="B2001" s="333" t="s">
        <v>7549</v>
      </c>
      <c r="C2001" s="333" t="s">
        <v>710</v>
      </c>
      <c r="D2001" s="333" t="s">
        <v>519</v>
      </c>
      <c r="E2001" s="29">
        <v>1</v>
      </c>
      <c r="F2001" s="29">
        <v>1</v>
      </c>
      <c r="G2001" s="29">
        <v>7712</v>
      </c>
      <c r="H2001" s="27"/>
      <c r="M2001" s="80" t="b">
        <f t="shared" si="31"/>
        <v>1</v>
      </c>
    </row>
    <row r="2002" spans="2:13" x14ac:dyDescent="0.15">
      <c r="B2002" s="333" t="s">
        <v>1159</v>
      </c>
      <c r="C2002" s="333" t="s">
        <v>710</v>
      </c>
      <c r="D2002" s="333" t="s">
        <v>519</v>
      </c>
      <c r="E2002" s="29">
        <v>1</v>
      </c>
      <c r="F2002" s="29">
        <v>1</v>
      </c>
      <c r="G2002" s="29">
        <v>457</v>
      </c>
      <c r="H2002" s="27"/>
      <c r="M2002" s="80" t="b">
        <f t="shared" si="31"/>
        <v>1</v>
      </c>
    </row>
    <row r="2003" spans="2:13" x14ac:dyDescent="0.15">
      <c r="B2003" s="333" t="s">
        <v>1160</v>
      </c>
      <c r="C2003" s="333" t="s">
        <v>710</v>
      </c>
      <c r="D2003" s="333" t="s">
        <v>519</v>
      </c>
      <c r="E2003" s="29">
        <v>1</v>
      </c>
      <c r="F2003" s="29">
        <v>1</v>
      </c>
      <c r="G2003" s="29">
        <v>458</v>
      </c>
      <c r="H2003" s="27"/>
      <c r="M2003" s="80" t="b">
        <f t="shared" si="31"/>
        <v>1</v>
      </c>
    </row>
    <row r="2004" spans="2:13" x14ac:dyDescent="0.15">
      <c r="B2004" s="333" t="s">
        <v>10111</v>
      </c>
      <c r="C2004" s="333" t="s">
        <v>710</v>
      </c>
      <c r="D2004" s="333" t="s">
        <v>521</v>
      </c>
      <c r="E2004" s="29">
        <v>1</v>
      </c>
      <c r="F2004" s="29">
        <v>2</v>
      </c>
      <c r="G2004" s="29">
        <v>10313</v>
      </c>
      <c r="H2004" s="27"/>
      <c r="M2004" s="80" t="b">
        <f t="shared" si="31"/>
        <v>1</v>
      </c>
    </row>
    <row r="2005" spans="2:13" x14ac:dyDescent="0.15">
      <c r="B2005" s="333" t="s">
        <v>73</v>
      </c>
      <c r="C2005" s="333" t="s">
        <v>710</v>
      </c>
      <c r="D2005" s="333" t="s">
        <v>525</v>
      </c>
      <c r="E2005" s="29">
        <v>1</v>
      </c>
      <c r="F2005" s="29">
        <v>4</v>
      </c>
      <c r="G2005" s="29">
        <v>8706</v>
      </c>
      <c r="H2005" s="27"/>
      <c r="M2005" s="80" t="b">
        <f t="shared" si="31"/>
        <v>1</v>
      </c>
    </row>
    <row r="2006" spans="2:13" x14ac:dyDescent="0.15">
      <c r="B2006" s="333" t="s">
        <v>14612</v>
      </c>
      <c r="C2006" s="333" t="s">
        <v>710</v>
      </c>
      <c r="D2006" s="333" t="s">
        <v>525</v>
      </c>
      <c r="E2006" s="29">
        <v>1</v>
      </c>
      <c r="F2006" s="29">
        <v>4</v>
      </c>
      <c r="G2006" s="29">
        <v>16649</v>
      </c>
      <c r="H2006" s="27"/>
      <c r="M2006" s="80" t="b">
        <f t="shared" si="31"/>
        <v>1</v>
      </c>
    </row>
    <row r="2007" spans="2:13" x14ac:dyDescent="0.15">
      <c r="B2007" s="333" t="s">
        <v>13311</v>
      </c>
      <c r="C2007" s="333" t="s">
        <v>710</v>
      </c>
      <c r="D2007" s="333" t="s">
        <v>518</v>
      </c>
      <c r="E2007" s="29">
        <v>1</v>
      </c>
      <c r="F2007" s="29">
        <v>0</v>
      </c>
      <c r="G2007" s="29">
        <v>14974</v>
      </c>
      <c r="H2007" s="27"/>
      <c r="M2007" s="80" t="b">
        <f t="shared" si="31"/>
        <v>1</v>
      </c>
    </row>
    <row r="2008" spans="2:13" x14ac:dyDescent="0.15">
      <c r="B2008" s="333" t="s">
        <v>7909</v>
      </c>
      <c r="C2008" s="333" t="s">
        <v>710</v>
      </c>
      <c r="D2008" s="333" t="s">
        <v>523</v>
      </c>
      <c r="E2008" s="29">
        <v>1</v>
      </c>
      <c r="F2008" s="29">
        <v>3</v>
      </c>
      <c r="G2008" s="29">
        <v>8110</v>
      </c>
      <c r="H2008" s="27"/>
      <c r="M2008" s="80" t="b">
        <f t="shared" si="31"/>
        <v>1</v>
      </c>
    </row>
    <row r="2009" spans="2:13" x14ac:dyDescent="0.15">
      <c r="B2009" s="333" t="s">
        <v>6505</v>
      </c>
      <c r="C2009" s="333" t="s">
        <v>714</v>
      </c>
      <c r="D2009" s="333" t="s">
        <v>521</v>
      </c>
      <c r="E2009" s="29">
        <v>3</v>
      </c>
      <c r="F2009" s="29">
        <v>2</v>
      </c>
      <c r="G2009" s="29">
        <v>6706</v>
      </c>
      <c r="H2009" s="27"/>
      <c r="M2009" s="80" t="b">
        <f t="shared" si="31"/>
        <v>1</v>
      </c>
    </row>
    <row r="2010" spans="2:13" x14ac:dyDescent="0.15">
      <c r="B2010" s="333" t="s">
        <v>8791</v>
      </c>
      <c r="C2010" s="333" t="s">
        <v>710</v>
      </c>
      <c r="D2010" s="333" t="s">
        <v>521</v>
      </c>
      <c r="E2010" s="29">
        <v>1</v>
      </c>
      <c r="F2010" s="29">
        <v>2</v>
      </c>
      <c r="G2010" s="29">
        <v>9141</v>
      </c>
      <c r="H2010" s="27"/>
      <c r="J2010" s="37"/>
      <c r="M2010" s="80" t="b">
        <f t="shared" si="31"/>
        <v>1</v>
      </c>
    </row>
    <row r="2011" spans="2:13" x14ac:dyDescent="0.15">
      <c r="B2011" s="333" t="s">
        <v>8792</v>
      </c>
      <c r="C2011" s="333" t="s">
        <v>710</v>
      </c>
      <c r="D2011" s="333" t="s">
        <v>519</v>
      </c>
      <c r="E2011" s="29">
        <v>1</v>
      </c>
      <c r="F2011" s="29">
        <v>1</v>
      </c>
      <c r="G2011" s="29">
        <v>9142</v>
      </c>
      <c r="H2011" s="27"/>
      <c r="M2011" s="80" t="b">
        <f t="shared" si="31"/>
        <v>1</v>
      </c>
    </row>
    <row r="2012" spans="2:13" x14ac:dyDescent="0.15">
      <c r="B2012" s="333" t="s">
        <v>8793</v>
      </c>
      <c r="C2012" s="333" t="s">
        <v>710</v>
      </c>
      <c r="D2012" s="333" t="s">
        <v>519</v>
      </c>
      <c r="E2012" s="29">
        <v>1</v>
      </c>
      <c r="F2012" s="29">
        <v>1</v>
      </c>
      <c r="G2012" s="29">
        <v>9143</v>
      </c>
      <c r="H2012" s="27"/>
      <c r="M2012" s="80" t="b">
        <f t="shared" si="31"/>
        <v>1</v>
      </c>
    </row>
    <row r="2013" spans="2:13" x14ac:dyDescent="0.15">
      <c r="B2013" s="333" t="s">
        <v>8794</v>
      </c>
      <c r="C2013" s="333" t="s">
        <v>710</v>
      </c>
      <c r="D2013" s="333" t="s">
        <v>525</v>
      </c>
      <c r="E2013" s="29">
        <v>1</v>
      </c>
      <c r="F2013" s="29">
        <v>4</v>
      </c>
      <c r="G2013" s="29">
        <v>9144</v>
      </c>
      <c r="H2013" s="27"/>
      <c r="M2013" s="80" t="b">
        <f t="shared" si="31"/>
        <v>1</v>
      </c>
    </row>
    <row r="2014" spans="2:13" x14ac:dyDescent="0.15">
      <c r="B2014" s="333" t="s">
        <v>11575</v>
      </c>
      <c r="C2014" s="333" t="s">
        <v>710</v>
      </c>
      <c r="D2014" s="333" t="s">
        <v>525</v>
      </c>
      <c r="E2014" s="29">
        <v>1</v>
      </c>
      <c r="F2014" s="29">
        <v>4</v>
      </c>
      <c r="G2014" s="29">
        <v>12461</v>
      </c>
      <c r="H2014" s="27"/>
      <c r="M2014" s="80" t="b">
        <f t="shared" si="31"/>
        <v>1</v>
      </c>
    </row>
    <row r="2015" spans="2:13" x14ac:dyDescent="0.15">
      <c r="B2015" s="333" t="s">
        <v>8795</v>
      </c>
      <c r="C2015" s="333" t="s">
        <v>710</v>
      </c>
      <c r="D2015" s="333" t="s">
        <v>525</v>
      </c>
      <c r="E2015" s="29">
        <v>1</v>
      </c>
      <c r="F2015" s="29">
        <v>4</v>
      </c>
      <c r="G2015" s="29">
        <v>9145</v>
      </c>
      <c r="H2015" s="27"/>
      <c r="M2015" s="80" t="b">
        <f t="shared" si="31"/>
        <v>1</v>
      </c>
    </row>
    <row r="2016" spans="2:13" x14ac:dyDescent="0.15">
      <c r="B2016" s="333" t="s">
        <v>8078</v>
      </c>
      <c r="C2016" s="333" t="s">
        <v>712</v>
      </c>
      <c r="D2016" s="333" t="s">
        <v>523</v>
      </c>
      <c r="E2016" s="29">
        <v>2</v>
      </c>
      <c r="F2016" s="29">
        <v>3</v>
      </c>
      <c r="G2016" s="29">
        <v>8162</v>
      </c>
      <c r="H2016" s="27"/>
      <c r="M2016" s="80" t="b">
        <f t="shared" si="31"/>
        <v>1</v>
      </c>
    </row>
    <row r="2017" spans="2:13" x14ac:dyDescent="0.15">
      <c r="B2017" s="333" t="s">
        <v>1161</v>
      </c>
      <c r="C2017" s="333" t="s">
        <v>710</v>
      </c>
      <c r="D2017" s="333" t="s">
        <v>523</v>
      </c>
      <c r="E2017" s="29">
        <v>1</v>
      </c>
      <c r="F2017" s="29">
        <v>3</v>
      </c>
      <c r="G2017" s="29">
        <v>459</v>
      </c>
      <c r="H2017" s="27"/>
      <c r="M2017" s="80" t="b">
        <f t="shared" si="31"/>
        <v>1</v>
      </c>
    </row>
    <row r="2018" spans="2:13" x14ac:dyDescent="0.15">
      <c r="B2018" s="333" t="s">
        <v>3700</v>
      </c>
      <c r="C2018" s="333" t="s">
        <v>712</v>
      </c>
      <c r="D2018" s="333" t="s">
        <v>523</v>
      </c>
      <c r="E2018" s="29">
        <v>2</v>
      </c>
      <c r="F2018" s="29">
        <v>3</v>
      </c>
      <c r="G2018" s="29">
        <v>3352</v>
      </c>
      <c r="H2018" s="27"/>
      <c r="M2018" s="80" t="b">
        <f t="shared" si="31"/>
        <v>1</v>
      </c>
    </row>
    <row r="2019" spans="2:13" x14ac:dyDescent="0.15">
      <c r="B2019" s="333" t="s">
        <v>4050</v>
      </c>
      <c r="C2019" s="333" t="s">
        <v>712</v>
      </c>
      <c r="D2019" s="333" t="s">
        <v>523</v>
      </c>
      <c r="E2019" s="29">
        <v>2</v>
      </c>
      <c r="F2019" s="29">
        <v>3</v>
      </c>
      <c r="G2019" s="29">
        <v>3810</v>
      </c>
      <c r="H2019" s="27"/>
      <c r="M2019" s="80" t="b">
        <f t="shared" si="31"/>
        <v>1</v>
      </c>
    </row>
    <row r="2020" spans="2:13" x14ac:dyDescent="0.15">
      <c r="B2020" s="333" t="s">
        <v>1162</v>
      </c>
      <c r="C2020" s="333" t="s">
        <v>9879</v>
      </c>
      <c r="D2020" s="333" t="s">
        <v>519</v>
      </c>
      <c r="E2020" s="29">
        <v>13</v>
      </c>
      <c r="F2020" s="29">
        <v>1</v>
      </c>
      <c r="G2020" s="29">
        <v>460</v>
      </c>
      <c r="H2020" s="27"/>
      <c r="M2020" s="80" t="b">
        <f t="shared" si="31"/>
        <v>1</v>
      </c>
    </row>
    <row r="2021" spans="2:13" x14ac:dyDescent="0.15">
      <c r="B2021" s="333" t="s">
        <v>10112</v>
      </c>
      <c r="C2021" s="333" t="s">
        <v>710</v>
      </c>
      <c r="D2021" s="333" t="s">
        <v>525</v>
      </c>
      <c r="E2021" s="29">
        <v>1</v>
      </c>
      <c r="F2021" s="29">
        <v>4</v>
      </c>
      <c r="G2021" s="29">
        <v>10843</v>
      </c>
      <c r="H2021" s="27"/>
      <c r="M2021" s="80" t="b">
        <f t="shared" si="31"/>
        <v>1</v>
      </c>
    </row>
    <row r="2022" spans="2:13" x14ac:dyDescent="0.15">
      <c r="B2022" s="333" t="s">
        <v>1163</v>
      </c>
      <c r="C2022" s="333" t="s">
        <v>710</v>
      </c>
      <c r="D2022" s="333" t="s">
        <v>523</v>
      </c>
      <c r="E2022" s="29">
        <v>1</v>
      </c>
      <c r="F2022" s="29">
        <v>3</v>
      </c>
      <c r="G2022" s="29">
        <v>461</v>
      </c>
      <c r="H2022" s="27"/>
      <c r="M2022" s="80" t="b">
        <f t="shared" si="31"/>
        <v>1</v>
      </c>
    </row>
    <row r="2023" spans="2:13" x14ac:dyDescent="0.15">
      <c r="B2023" s="333" t="s">
        <v>964</v>
      </c>
      <c r="C2023" s="333" t="s">
        <v>712</v>
      </c>
      <c r="D2023" s="333" t="s">
        <v>525</v>
      </c>
      <c r="E2023" s="29">
        <v>2</v>
      </c>
      <c r="F2023" s="29">
        <v>4</v>
      </c>
      <c r="G2023" s="29">
        <v>462</v>
      </c>
      <c r="H2023" s="27"/>
      <c r="M2023" s="80" t="b">
        <f t="shared" si="31"/>
        <v>1</v>
      </c>
    </row>
    <row r="2024" spans="2:13" x14ac:dyDescent="0.15">
      <c r="B2024" s="333" t="s">
        <v>9104</v>
      </c>
      <c r="C2024" s="333" t="s">
        <v>710</v>
      </c>
      <c r="D2024" s="333" t="s">
        <v>444</v>
      </c>
      <c r="E2024" s="29">
        <v>1</v>
      </c>
      <c r="F2024" s="29">
        <v>6</v>
      </c>
      <c r="G2024" s="29">
        <v>9591</v>
      </c>
      <c r="H2024" s="27"/>
      <c r="M2024" s="80" t="b">
        <f t="shared" si="31"/>
        <v>1</v>
      </c>
    </row>
    <row r="2025" spans="2:13" x14ac:dyDescent="0.15">
      <c r="B2025" s="333" t="s">
        <v>7402</v>
      </c>
      <c r="C2025" s="333" t="s">
        <v>710</v>
      </c>
      <c r="D2025" s="333" t="s">
        <v>519</v>
      </c>
      <c r="E2025" s="29">
        <v>1</v>
      </c>
      <c r="F2025" s="29">
        <v>1</v>
      </c>
      <c r="G2025" s="29">
        <v>7549</v>
      </c>
      <c r="H2025" s="27"/>
      <c r="M2025" s="80" t="b">
        <f t="shared" si="31"/>
        <v>1</v>
      </c>
    </row>
    <row r="2026" spans="2:13" x14ac:dyDescent="0.15">
      <c r="B2026" s="333" t="s">
        <v>7541</v>
      </c>
      <c r="C2026" s="333" t="s">
        <v>710</v>
      </c>
      <c r="D2026" s="333" t="s">
        <v>519</v>
      </c>
      <c r="E2026" s="29">
        <v>1</v>
      </c>
      <c r="F2026" s="29">
        <v>1</v>
      </c>
      <c r="G2026" s="29">
        <v>7704</v>
      </c>
      <c r="H2026" s="27"/>
      <c r="M2026" s="80" t="b">
        <f t="shared" si="31"/>
        <v>1</v>
      </c>
    </row>
    <row r="2027" spans="2:13" x14ac:dyDescent="0.15">
      <c r="B2027" s="333" t="s">
        <v>11576</v>
      </c>
      <c r="C2027" s="333" t="s">
        <v>710</v>
      </c>
      <c r="D2027" s="333" t="s">
        <v>444</v>
      </c>
      <c r="E2027" s="29">
        <v>1</v>
      </c>
      <c r="F2027" s="29">
        <v>6</v>
      </c>
      <c r="G2027" s="29">
        <v>11610</v>
      </c>
      <c r="H2027" s="27"/>
      <c r="M2027" s="80" t="b">
        <f t="shared" si="31"/>
        <v>1</v>
      </c>
    </row>
    <row r="2028" spans="2:13" x14ac:dyDescent="0.15">
      <c r="B2028" s="333" t="s">
        <v>11577</v>
      </c>
      <c r="C2028" s="333" t="s">
        <v>710</v>
      </c>
      <c r="D2028" s="333" t="s">
        <v>444</v>
      </c>
      <c r="E2028" s="29">
        <v>1</v>
      </c>
      <c r="F2028" s="29">
        <v>6</v>
      </c>
      <c r="G2028" s="29">
        <v>13161</v>
      </c>
      <c r="H2028" s="27"/>
      <c r="M2028" s="80" t="b">
        <f t="shared" si="31"/>
        <v>1</v>
      </c>
    </row>
    <row r="2029" spans="2:13" x14ac:dyDescent="0.15">
      <c r="B2029" s="333" t="s">
        <v>4443</v>
      </c>
      <c r="C2029" s="333" t="s">
        <v>718</v>
      </c>
      <c r="D2029" s="333" t="s">
        <v>523</v>
      </c>
      <c r="E2029" s="29">
        <v>5</v>
      </c>
      <c r="F2029" s="29">
        <v>3</v>
      </c>
      <c r="G2029" s="29">
        <v>4151</v>
      </c>
      <c r="H2029" s="27"/>
      <c r="M2029" s="80" t="b">
        <f t="shared" si="31"/>
        <v>1</v>
      </c>
    </row>
    <row r="2030" spans="2:13" x14ac:dyDescent="0.15">
      <c r="B2030" s="333" t="s">
        <v>14188</v>
      </c>
      <c r="C2030" s="333" t="s">
        <v>710</v>
      </c>
      <c r="D2030" s="333" t="s">
        <v>523</v>
      </c>
      <c r="E2030" s="29">
        <v>1</v>
      </c>
      <c r="F2030" s="29">
        <v>3</v>
      </c>
      <c r="G2030" s="29">
        <v>16188</v>
      </c>
      <c r="H2030" s="27"/>
      <c r="M2030" s="80" t="b">
        <f t="shared" si="31"/>
        <v>1</v>
      </c>
    </row>
    <row r="2031" spans="2:13" x14ac:dyDescent="0.15">
      <c r="B2031" s="333" t="s">
        <v>10113</v>
      </c>
      <c r="C2031" s="333" t="s">
        <v>710</v>
      </c>
      <c r="D2031" s="333" t="s">
        <v>525</v>
      </c>
      <c r="E2031" s="29">
        <v>1</v>
      </c>
      <c r="F2031" s="29">
        <v>4</v>
      </c>
      <c r="G2031" s="29">
        <v>10588</v>
      </c>
      <c r="H2031" s="27"/>
      <c r="M2031" s="80" t="b">
        <f t="shared" si="31"/>
        <v>1</v>
      </c>
    </row>
    <row r="2032" spans="2:13" x14ac:dyDescent="0.15">
      <c r="B2032" s="333" t="s">
        <v>965</v>
      </c>
      <c r="C2032" s="333" t="s">
        <v>716</v>
      </c>
      <c r="D2032" s="333" t="s">
        <v>523</v>
      </c>
      <c r="E2032" s="29">
        <v>4</v>
      </c>
      <c r="F2032" s="29">
        <v>3</v>
      </c>
      <c r="G2032" s="29">
        <v>463</v>
      </c>
      <c r="H2032" s="27"/>
      <c r="M2032" s="80" t="b">
        <f t="shared" si="31"/>
        <v>1</v>
      </c>
    </row>
    <row r="2033" spans="2:13" x14ac:dyDescent="0.15">
      <c r="B2033" s="333" t="s">
        <v>4839</v>
      </c>
      <c r="C2033" s="333" t="s">
        <v>714</v>
      </c>
      <c r="D2033" s="333" t="s">
        <v>523</v>
      </c>
      <c r="E2033" s="29">
        <v>3</v>
      </c>
      <c r="F2033" s="29">
        <v>3</v>
      </c>
      <c r="G2033" s="29">
        <v>4570</v>
      </c>
      <c r="H2033" s="27"/>
      <c r="M2033" s="80" t="b">
        <f t="shared" si="31"/>
        <v>1</v>
      </c>
    </row>
    <row r="2034" spans="2:13" x14ac:dyDescent="0.15">
      <c r="B2034" s="333" t="s">
        <v>966</v>
      </c>
      <c r="C2034" s="333" t="s">
        <v>716</v>
      </c>
      <c r="D2034" s="333" t="s">
        <v>519</v>
      </c>
      <c r="E2034" s="29">
        <v>4</v>
      </c>
      <c r="F2034" s="29">
        <v>1</v>
      </c>
      <c r="G2034" s="29">
        <v>464</v>
      </c>
      <c r="H2034" s="27"/>
      <c r="M2034" s="80" t="b">
        <f t="shared" si="31"/>
        <v>1</v>
      </c>
    </row>
    <row r="2035" spans="2:13" x14ac:dyDescent="0.15">
      <c r="B2035" s="333" t="s">
        <v>967</v>
      </c>
      <c r="C2035" s="333" t="s">
        <v>714</v>
      </c>
      <c r="D2035" s="333" t="s">
        <v>521</v>
      </c>
      <c r="E2035" s="29">
        <v>3</v>
      </c>
      <c r="F2035" s="29">
        <v>2</v>
      </c>
      <c r="G2035" s="29">
        <v>465</v>
      </c>
      <c r="H2035" s="27"/>
      <c r="M2035" s="80" t="b">
        <f t="shared" si="31"/>
        <v>1</v>
      </c>
    </row>
    <row r="2036" spans="2:13" x14ac:dyDescent="0.15">
      <c r="B2036" s="333" t="s">
        <v>14613</v>
      </c>
      <c r="C2036" s="333" t="s">
        <v>714</v>
      </c>
      <c r="D2036" s="333" t="s">
        <v>444</v>
      </c>
      <c r="E2036" s="29">
        <v>3</v>
      </c>
      <c r="F2036" s="29">
        <v>6</v>
      </c>
      <c r="G2036" s="29">
        <v>17360</v>
      </c>
      <c r="H2036" s="27"/>
      <c r="M2036" s="80" t="b">
        <f t="shared" si="31"/>
        <v>1</v>
      </c>
    </row>
    <row r="2037" spans="2:13" x14ac:dyDescent="0.15">
      <c r="B2037" s="333" t="s">
        <v>968</v>
      </c>
      <c r="C2037" s="333" t="s">
        <v>712</v>
      </c>
      <c r="D2037" s="333" t="s">
        <v>525</v>
      </c>
      <c r="E2037" s="29">
        <v>2</v>
      </c>
      <c r="F2037" s="29">
        <v>4</v>
      </c>
      <c r="G2037" s="29">
        <v>466</v>
      </c>
      <c r="H2037" s="27"/>
      <c r="M2037" s="80" t="b">
        <f t="shared" si="31"/>
        <v>1</v>
      </c>
    </row>
    <row r="2038" spans="2:13" x14ac:dyDescent="0.15">
      <c r="B2038" s="333" t="s">
        <v>14614</v>
      </c>
      <c r="C2038" s="333" t="s">
        <v>712</v>
      </c>
      <c r="D2038" s="333" t="s">
        <v>521</v>
      </c>
      <c r="E2038" s="29">
        <v>2</v>
      </c>
      <c r="F2038" s="29">
        <v>2</v>
      </c>
      <c r="G2038" s="29">
        <v>17361</v>
      </c>
      <c r="H2038" s="27"/>
      <c r="M2038" s="80" t="b">
        <f t="shared" si="31"/>
        <v>1</v>
      </c>
    </row>
    <row r="2039" spans="2:13" x14ac:dyDescent="0.15">
      <c r="B2039" s="333" t="s">
        <v>969</v>
      </c>
      <c r="C2039" s="333" t="s">
        <v>716</v>
      </c>
      <c r="D2039" s="333" t="s">
        <v>519</v>
      </c>
      <c r="E2039" s="29">
        <v>4</v>
      </c>
      <c r="F2039" s="29">
        <v>1</v>
      </c>
      <c r="G2039" s="29">
        <v>467</v>
      </c>
      <c r="H2039" s="27"/>
      <c r="M2039" s="80" t="b">
        <f t="shared" si="31"/>
        <v>1</v>
      </c>
    </row>
    <row r="2040" spans="2:13" x14ac:dyDescent="0.15">
      <c r="B2040" s="333" t="s">
        <v>970</v>
      </c>
      <c r="C2040" s="333" t="s">
        <v>716</v>
      </c>
      <c r="D2040" s="333" t="s">
        <v>444</v>
      </c>
      <c r="E2040" s="29">
        <v>4</v>
      </c>
      <c r="F2040" s="29">
        <v>6</v>
      </c>
      <c r="G2040" s="29">
        <v>468</v>
      </c>
      <c r="H2040" s="27"/>
      <c r="M2040" s="80" t="b">
        <f t="shared" si="31"/>
        <v>1</v>
      </c>
    </row>
    <row r="2041" spans="2:13" x14ac:dyDescent="0.15">
      <c r="B2041" s="333" t="s">
        <v>5845</v>
      </c>
      <c r="C2041" s="333" t="s">
        <v>716</v>
      </c>
      <c r="D2041" s="333" t="s">
        <v>519</v>
      </c>
      <c r="E2041" s="29">
        <v>4</v>
      </c>
      <c r="F2041" s="29">
        <v>1</v>
      </c>
      <c r="G2041" s="29">
        <v>5865</v>
      </c>
      <c r="H2041" s="27"/>
      <c r="M2041" s="80" t="b">
        <f t="shared" si="31"/>
        <v>1</v>
      </c>
    </row>
    <row r="2042" spans="2:13" x14ac:dyDescent="0.15">
      <c r="B2042" s="333" t="s">
        <v>8622</v>
      </c>
      <c r="C2042" s="333" t="s">
        <v>710</v>
      </c>
      <c r="D2042" s="333" t="s">
        <v>523</v>
      </c>
      <c r="E2042" s="29">
        <v>1</v>
      </c>
      <c r="F2042" s="29">
        <v>3</v>
      </c>
      <c r="G2042" s="29">
        <v>8972</v>
      </c>
      <c r="H2042" s="27"/>
      <c r="M2042" s="80" t="b">
        <f t="shared" si="31"/>
        <v>1</v>
      </c>
    </row>
    <row r="2043" spans="2:13" x14ac:dyDescent="0.15">
      <c r="B2043" s="333" t="s">
        <v>5543</v>
      </c>
      <c r="C2043" s="333" t="s">
        <v>710</v>
      </c>
      <c r="D2043" s="333" t="s">
        <v>523</v>
      </c>
      <c r="E2043" s="29">
        <v>1</v>
      </c>
      <c r="F2043" s="29">
        <v>3</v>
      </c>
      <c r="G2043" s="29">
        <v>5460</v>
      </c>
      <c r="H2043" s="27"/>
      <c r="M2043" s="80" t="b">
        <f t="shared" si="31"/>
        <v>1</v>
      </c>
    </row>
    <row r="2044" spans="2:13" x14ac:dyDescent="0.15">
      <c r="B2044" s="333" t="s">
        <v>971</v>
      </c>
      <c r="C2044" s="333" t="s">
        <v>716</v>
      </c>
      <c r="D2044" s="333" t="s">
        <v>444</v>
      </c>
      <c r="E2044" s="29">
        <v>4</v>
      </c>
      <c r="F2044" s="29">
        <v>6</v>
      </c>
      <c r="G2044" s="29">
        <v>469</v>
      </c>
      <c r="H2044" s="27"/>
      <c r="M2044" s="80" t="b">
        <f t="shared" si="31"/>
        <v>1</v>
      </c>
    </row>
    <row r="2045" spans="2:13" x14ac:dyDescent="0.15">
      <c r="B2045" s="333" t="s">
        <v>972</v>
      </c>
      <c r="C2045" s="333" t="s">
        <v>714</v>
      </c>
      <c r="D2045" s="333" t="s">
        <v>444</v>
      </c>
      <c r="E2045" s="29">
        <v>3</v>
      </c>
      <c r="F2045" s="29">
        <v>6</v>
      </c>
      <c r="G2045" s="29">
        <v>470</v>
      </c>
      <c r="H2045" s="27"/>
      <c r="M2045" s="80" t="b">
        <f t="shared" si="31"/>
        <v>1</v>
      </c>
    </row>
    <row r="2046" spans="2:13" x14ac:dyDescent="0.15">
      <c r="B2046" s="333" t="s">
        <v>6401</v>
      </c>
      <c r="C2046" s="333" t="s">
        <v>518</v>
      </c>
      <c r="D2046" s="333" t="s">
        <v>521</v>
      </c>
      <c r="E2046" s="29">
        <v>0</v>
      </c>
      <c r="F2046" s="29">
        <v>2</v>
      </c>
      <c r="G2046" s="29">
        <v>6458</v>
      </c>
      <c r="H2046" s="27"/>
      <c r="M2046" s="80" t="b">
        <f t="shared" si="31"/>
        <v>1</v>
      </c>
    </row>
    <row r="2047" spans="2:13" x14ac:dyDescent="0.15">
      <c r="B2047" s="333" t="s">
        <v>13109</v>
      </c>
      <c r="C2047" s="333" t="s">
        <v>714</v>
      </c>
      <c r="D2047" s="333" t="s">
        <v>519</v>
      </c>
      <c r="E2047" s="29">
        <v>3</v>
      </c>
      <c r="F2047" s="29">
        <v>1</v>
      </c>
      <c r="G2047" s="29">
        <v>14559</v>
      </c>
      <c r="H2047" s="27"/>
      <c r="M2047" s="80" t="b">
        <f t="shared" si="31"/>
        <v>1</v>
      </c>
    </row>
    <row r="2048" spans="2:13" x14ac:dyDescent="0.15">
      <c r="B2048" s="333" t="s">
        <v>973</v>
      </c>
      <c r="C2048" s="333" t="s">
        <v>714</v>
      </c>
      <c r="D2048" s="333" t="s">
        <v>521</v>
      </c>
      <c r="E2048" s="29">
        <v>3</v>
      </c>
      <c r="F2048" s="29">
        <v>2</v>
      </c>
      <c r="G2048" s="29">
        <v>471</v>
      </c>
      <c r="H2048" s="27"/>
      <c r="M2048" s="80" t="b">
        <f t="shared" si="31"/>
        <v>1</v>
      </c>
    </row>
    <row r="2049" spans="2:13" x14ac:dyDescent="0.15">
      <c r="B2049" s="333" t="s">
        <v>7062</v>
      </c>
      <c r="C2049" s="333" t="s">
        <v>710</v>
      </c>
      <c r="D2049" s="333" t="s">
        <v>523</v>
      </c>
      <c r="E2049" s="29">
        <v>1</v>
      </c>
      <c r="F2049" s="29">
        <v>3</v>
      </c>
      <c r="G2049" s="29">
        <v>7205</v>
      </c>
      <c r="H2049" s="27"/>
      <c r="J2049" s="37"/>
      <c r="M2049" s="80" t="b">
        <f t="shared" si="31"/>
        <v>1</v>
      </c>
    </row>
    <row r="2050" spans="2:13" x14ac:dyDescent="0.15">
      <c r="B2050" s="333" t="s">
        <v>11578</v>
      </c>
      <c r="C2050" s="333" t="s">
        <v>714</v>
      </c>
      <c r="D2050" s="333" t="s">
        <v>521</v>
      </c>
      <c r="E2050" s="29">
        <v>3</v>
      </c>
      <c r="F2050" s="29">
        <v>2</v>
      </c>
      <c r="G2050" s="29">
        <v>13666</v>
      </c>
      <c r="H2050" s="27"/>
      <c r="J2050" s="37"/>
      <c r="M2050" s="80" t="b">
        <f t="shared" si="31"/>
        <v>1</v>
      </c>
    </row>
    <row r="2051" spans="2:13" x14ac:dyDescent="0.15">
      <c r="B2051" s="333" t="s">
        <v>11230</v>
      </c>
      <c r="C2051" s="333" t="s">
        <v>714</v>
      </c>
      <c r="D2051" s="333" t="s">
        <v>444</v>
      </c>
      <c r="E2051" s="29">
        <v>3</v>
      </c>
      <c r="F2051" s="29">
        <v>6</v>
      </c>
      <c r="G2051" s="29">
        <v>11568</v>
      </c>
      <c r="H2051" s="27"/>
      <c r="M2051" s="80" t="b">
        <f t="shared" si="31"/>
        <v>1</v>
      </c>
    </row>
    <row r="2052" spans="2:13" x14ac:dyDescent="0.15">
      <c r="B2052" s="333" t="s">
        <v>11579</v>
      </c>
      <c r="C2052" s="333" t="s">
        <v>714</v>
      </c>
      <c r="D2052" s="333" t="s">
        <v>521</v>
      </c>
      <c r="E2052" s="29">
        <v>3</v>
      </c>
      <c r="F2052" s="29">
        <v>2</v>
      </c>
      <c r="G2052" s="29">
        <v>13642</v>
      </c>
      <c r="H2052" s="27"/>
      <c r="M2052" s="80" t="b">
        <f t="shared" si="31"/>
        <v>1</v>
      </c>
    </row>
    <row r="2053" spans="2:13" x14ac:dyDescent="0.15">
      <c r="B2053" s="333" t="s">
        <v>13110</v>
      </c>
      <c r="C2053" s="333" t="s">
        <v>714</v>
      </c>
      <c r="D2053" s="333" t="s">
        <v>521</v>
      </c>
      <c r="E2053" s="29">
        <v>3</v>
      </c>
      <c r="F2053" s="29">
        <v>2</v>
      </c>
      <c r="G2053" s="29">
        <v>14560</v>
      </c>
      <c r="H2053" s="27"/>
      <c r="M2053" s="80" t="b">
        <f t="shared" si="31"/>
        <v>1</v>
      </c>
    </row>
    <row r="2054" spans="2:13" x14ac:dyDescent="0.15">
      <c r="B2054" s="333" t="s">
        <v>13312</v>
      </c>
      <c r="C2054" s="333" t="s">
        <v>710</v>
      </c>
      <c r="D2054" s="333" t="s">
        <v>523</v>
      </c>
      <c r="E2054" s="29">
        <v>1</v>
      </c>
      <c r="F2054" s="29">
        <v>3</v>
      </c>
      <c r="G2054" s="29">
        <v>15592</v>
      </c>
      <c r="H2054" s="27"/>
      <c r="M2054" s="80" t="b">
        <f t="shared" si="31"/>
        <v>1</v>
      </c>
    </row>
    <row r="2055" spans="2:13" x14ac:dyDescent="0.15">
      <c r="B2055" s="333" t="s">
        <v>10114</v>
      </c>
      <c r="C2055" s="333" t="s">
        <v>710</v>
      </c>
      <c r="D2055" s="333" t="s">
        <v>523</v>
      </c>
      <c r="E2055" s="29">
        <v>1</v>
      </c>
      <c r="F2055" s="29">
        <v>3</v>
      </c>
      <c r="G2055" s="29">
        <v>10765</v>
      </c>
      <c r="H2055" s="27"/>
      <c r="M2055" s="80" t="b">
        <f t="shared" si="31"/>
        <v>1</v>
      </c>
    </row>
    <row r="2056" spans="2:13" x14ac:dyDescent="0.15">
      <c r="B2056" s="333" t="s">
        <v>3701</v>
      </c>
      <c r="C2056" s="333" t="s">
        <v>714</v>
      </c>
      <c r="D2056" s="333" t="s">
        <v>519</v>
      </c>
      <c r="E2056" s="29">
        <v>3</v>
      </c>
      <c r="F2056" s="29">
        <v>1</v>
      </c>
      <c r="G2056" s="29">
        <v>3353</v>
      </c>
      <c r="H2056" s="27"/>
      <c r="M2056" s="80" t="b">
        <f t="shared" si="31"/>
        <v>1</v>
      </c>
    </row>
    <row r="2057" spans="2:13" x14ac:dyDescent="0.15">
      <c r="B2057" s="333" t="s">
        <v>10115</v>
      </c>
      <c r="C2057" s="333" t="s">
        <v>710</v>
      </c>
      <c r="D2057" s="333" t="s">
        <v>523</v>
      </c>
      <c r="E2057" s="29">
        <v>1</v>
      </c>
      <c r="F2057" s="29">
        <v>3</v>
      </c>
      <c r="G2057" s="29">
        <v>10766</v>
      </c>
      <c r="H2057" s="27"/>
      <c r="M2057" s="80" t="b">
        <f t="shared" si="31"/>
        <v>1</v>
      </c>
    </row>
    <row r="2058" spans="2:13" x14ac:dyDescent="0.15">
      <c r="B2058" s="333" t="s">
        <v>4840</v>
      </c>
      <c r="C2058" s="333" t="s">
        <v>710</v>
      </c>
      <c r="D2058" s="333" t="s">
        <v>521</v>
      </c>
      <c r="E2058" s="29">
        <v>1</v>
      </c>
      <c r="F2058" s="29">
        <v>2</v>
      </c>
      <c r="G2058" s="29">
        <v>4571</v>
      </c>
      <c r="H2058" s="27"/>
      <c r="M2058" s="80" t="b">
        <f t="shared" si="31"/>
        <v>1</v>
      </c>
    </row>
    <row r="2059" spans="2:13" x14ac:dyDescent="0.15">
      <c r="B2059" s="333" t="s">
        <v>8647</v>
      </c>
      <c r="C2059" s="333" t="s">
        <v>710</v>
      </c>
      <c r="D2059" s="333" t="s">
        <v>523</v>
      </c>
      <c r="E2059" s="29">
        <v>1</v>
      </c>
      <c r="F2059" s="29">
        <v>3</v>
      </c>
      <c r="G2059" s="29">
        <v>8997</v>
      </c>
      <c r="H2059" s="27"/>
      <c r="M2059" s="80" t="b">
        <f t="shared" si="31"/>
        <v>1</v>
      </c>
    </row>
    <row r="2060" spans="2:13" x14ac:dyDescent="0.15">
      <c r="B2060" s="333" t="s">
        <v>6697</v>
      </c>
      <c r="C2060" s="333" t="s">
        <v>714</v>
      </c>
      <c r="D2060" s="333" t="s">
        <v>521</v>
      </c>
      <c r="E2060" s="29">
        <v>3</v>
      </c>
      <c r="F2060" s="29">
        <v>2</v>
      </c>
      <c r="G2060" s="29">
        <v>6717</v>
      </c>
      <c r="H2060" s="27"/>
      <c r="M2060" s="80" t="b">
        <f t="shared" si="31"/>
        <v>1</v>
      </c>
    </row>
    <row r="2061" spans="2:13" x14ac:dyDescent="0.15">
      <c r="B2061" s="333" t="s">
        <v>14189</v>
      </c>
      <c r="C2061" s="333" t="s">
        <v>710</v>
      </c>
      <c r="D2061" s="333" t="s">
        <v>523</v>
      </c>
      <c r="E2061" s="29">
        <v>1</v>
      </c>
      <c r="F2061" s="29">
        <v>3</v>
      </c>
      <c r="G2061" s="29">
        <v>15952</v>
      </c>
      <c r="H2061" s="27"/>
      <c r="M2061" s="80" t="b">
        <f t="shared" si="31"/>
        <v>1</v>
      </c>
    </row>
    <row r="2062" spans="2:13" x14ac:dyDescent="0.15">
      <c r="B2062" s="333" t="s">
        <v>7161</v>
      </c>
      <c r="C2062" s="333" t="s">
        <v>710</v>
      </c>
      <c r="D2062" s="333" t="s">
        <v>523</v>
      </c>
      <c r="E2062" s="29">
        <v>1</v>
      </c>
      <c r="F2062" s="29">
        <v>3</v>
      </c>
      <c r="G2062" s="29">
        <v>7302</v>
      </c>
      <c r="H2062" s="27"/>
      <c r="M2062" s="80" t="b">
        <f t="shared" ref="M2062:M2125" si="32">AND(  NOT(ISERROR(FIND(UPPER($B$7),UPPER($B2062),1))),  OR($D$7="",NOT(ISERROR(FIND(UPPER($D$7),UPPER($B2062),1)))),    OR($D$8="",(ISERROR(FIND(UPPER($D$8),UPPER($B2062),1))))           )</f>
        <v>1</v>
      </c>
    </row>
    <row r="2063" spans="2:13" x14ac:dyDescent="0.15">
      <c r="B2063" s="333" t="s">
        <v>6881</v>
      </c>
      <c r="C2063" s="333" t="s">
        <v>710</v>
      </c>
      <c r="D2063" s="333" t="s">
        <v>525</v>
      </c>
      <c r="E2063" s="29">
        <v>1</v>
      </c>
      <c r="F2063" s="29">
        <v>4</v>
      </c>
      <c r="G2063" s="29">
        <v>7012</v>
      </c>
      <c r="H2063" s="27"/>
      <c r="M2063" s="80" t="b">
        <f t="shared" si="32"/>
        <v>1</v>
      </c>
    </row>
    <row r="2064" spans="2:13" x14ac:dyDescent="0.15">
      <c r="B2064" s="333" t="s">
        <v>13313</v>
      </c>
      <c r="C2064" s="333" t="s">
        <v>710</v>
      </c>
      <c r="D2064" s="333" t="s">
        <v>519</v>
      </c>
      <c r="E2064" s="29">
        <v>1</v>
      </c>
      <c r="F2064" s="29">
        <v>1</v>
      </c>
      <c r="G2064" s="29">
        <v>14599</v>
      </c>
      <c r="H2064" s="27"/>
      <c r="M2064" s="80" t="b">
        <f t="shared" si="32"/>
        <v>1</v>
      </c>
    </row>
    <row r="2065" spans="2:13" x14ac:dyDescent="0.15">
      <c r="B2065" s="333" t="s">
        <v>14615</v>
      </c>
      <c r="C2065" s="333" t="s">
        <v>710</v>
      </c>
      <c r="D2065" s="333" t="s">
        <v>521</v>
      </c>
      <c r="E2065" s="29">
        <v>1</v>
      </c>
      <c r="F2065" s="29">
        <v>2</v>
      </c>
      <c r="G2065" s="29">
        <v>16637</v>
      </c>
      <c r="H2065" s="27"/>
      <c r="M2065" s="80" t="b">
        <f t="shared" si="32"/>
        <v>1</v>
      </c>
    </row>
    <row r="2066" spans="2:13" x14ac:dyDescent="0.15">
      <c r="B2066" s="333" t="s">
        <v>14616</v>
      </c>
      <c r="C2066" s="333" t="s">
        <v>710</v>
      </c>
      <c r="D2066" s="333" t="s">
        <v>525</v>
      </c>
      <c r="E2066" s="29">
        <v>1</v>
      </c>
      <c r="F2066" s="29">
        <v>4</v>
      </c>
      <c r="G2066" s="29">
        <v>16645</v>
      </c>
      <c r="H2066" s="27"/>
      <c r="M2066" s="80" t="b">
        <f t="shared" si="32"/>
        <v>1</v>
      </c>
    </row>
    <row r="2067" spans="2:13" x14ac:dyDescent="0.15">
      <c r="B2067" s="333" t="s">
        <v>14617</v>
      </c>
      <c r="C2067" s="333" t="s">
        <v>710</v>
      </c>
      <c r="D2067" s="333" t="s">
        <v>521</v>
      </c>
      <c r="E2067" s="29">
        <v>1</v>
      </c>
      <c r="F2067" s="29">
        <v>2</v>
      </c>
      <c r="G2067" s="29">
        <v>16648</v>
      </c>
      <c r="H2067" s="27"/>
      <c r="M2067" s="80" t="b">
        <f t="shared" si="32"/>
        <v>1</v>
      </c>
    </row>
    <row r="2068" spans="2:13" x14ac:dyDescent="0.15">
      <c r="B2068" s="333" t="s">
        <v>7550</v>
      </c>
      <c r="C2068" s="333" t="s">
        <v>710</v>
      </c>
      <c r="D2068" s="333" t="s">
        <v>519</v>
      </c>
      <c r="E2068" s="29">
        <v>1</v>
      </c>
      <c r="F2068" s="29">
        <v>1</v>
      </c>
      <c r="G2068" s="29">
        <v>7713</v>
      </c>
      <c r="H2068" s="27"/>
      <c r="M2068" s="80" t="b">
        <f t="shared" si="32"/>
        <v>1</v>
      </c>
    </row>
    <row r="2069" spans="2:13" x14ac:dyDescent="0.15">
      <c r="B2069" s="333" t="s">
        <v>6882</v>
      </c>
      <c r="C2069" s="333" t="s">
        <v>710</v>
      </c>
      <c r="D2069" s="333" t="s">
        <v>525</v>
      </c>
      <c r="E2069" s="29">
        <v>1</v>
      </c>
      <c r="F2069" s="29">
        <v>4</v>
      </c>
      <c r="G2069" s="29">
        <v>7013</v>
      </c>
      <c r="H2069" s="27"/>
      <c r="M2069" s="80" t="b">
        <f t="shared" si="32"/>
        <v>1</v>
      </c>
    </row>
    <row r="2070" spans="2:13" x14ac:dyDescent="0.15">
      <c r="B2070" s="333" t="s">
        <v>11580</v>
      </c>
      <c r="C2070" s="333" t="s">
        <v>710</v>
      </c>
      <c r="D2070" s="333" t="s">
        <v>521</v>
      </c>
      <c r="E2070" s="29">
        <v>1</v>
      </c>
      <c r="F2070" s="29">
        <v>2</v>
      </c>
      <c r="G2070" s="29">
        <v>13646</v>
      </c>
      <c r="H2070" s="27"/>
      <c r="M2070" s="80" t="b">
        <f t="shared" si="32"/>
        <v>1</v>
      </c>
    </row>
    <row r="2071" spans="2:13" x14ac:dyDescent="0.15">
      <c r="B2071" s="333" t="s">
        <v>6952</v>
      </c>
      <c r="C2071" s="333" t="s">
        <v>518</v>
      </c>
      <c r="D2071" s="333" t="s">
        <v>523</v>
      </c>
      <c r="E2071" s="29">
        <v>0</v>
      </c>
      <c r="F2071" s="29">
        <v>3</v>
      </c>
      <c r="G2071" s="29">
        <v>7085</v>
      </c>
      <c r="H2071" s="27"/>
      <c r="M2071" s="80" t="b">
        <f t="shared" si="32"/>
        <v>1</v>
      </c>
    </row>
    <row r="2072" spans="2:13" x14ac:dyDescent="0.15">
      <c r="B2072" s="333" t="s">
        <v>5499</v>
      </c>
      <c r="C2072" s="333" t="s">
        <v>710</v>
      </c>
      <c r="D2072" s="333" t="s">
        <v>519</v>
      </c>
      <c r="E2072" s="29">
        <v>1</v>
      </c>
      <c r="F2072" s="29">
        <v>1</v>
      </c>
      <c r="G2072" s="29">
        <v>5514</v>
      </c>
      <c r="H2072" s="27"/>
      <c r="M2072" s="80" t="b">
        <f t="shared" si="32"/>
        <v>1</v>
      </c>
    </row>
    <row r="2073" spans="2:13" x14ac:dyDescent="0.15">
      <c r="B2073" s="333" t="s">
        <v>974</v>
      </c>
      <c r="C2073" s="333" t="s">
        <v>718</v>
      </c>
      <c r="D2073" s="333" t="s">
        <v>523</v>
      </c>
      <c r="E2073" s="29">
        <v>5</v>
      </c>
      <c r="F2073" s="29">
        <v>3</v>
      </c>
      <c r="G2073" s="29">
        <v>472</v>
      </c>
      <c r="H2073" s="27"/>
      <c r="M2073" s="80" t="b">
        <f t="shared" si="32"/>
        <v>1</v>
      </c>
    </row>
    <row r="2074" spans="2:13" x14ac:dyDescent="0.15">
      <c r="B2074" s="333" t="s">
        <v>7797</v>
      </c>
      <c r="C2074" s="333" t="s">
        <v>710</v>
      </c>
      <c r="D2074" s="333" t="s">
        <v>523</v>
      </c>
      <c r="E2074" s="29">
        <v>1</v>
      </c>
      <c r="F2074" s="29">
        <v>3</v>
      </c>
      <c r="G2074" s="29">
        <v>7983</v>
      </c>
      <c r="H2074" s="27"/>
      <c r="M2074" s="80" t="b">
        <f t="shared" si="32"/>
        <v>1</v>
      </c>
    </row>
    <row r="2075" spans="2:13" x14ac:dyDescent="0.15">
      <c r="B2075" s="333" t="s">
        <v>975</v>
      </c>
      <c r="C2075" s="333" t="s">
        <v>718</v>
      </c>
      <c r="D2075" s="333" t="s">
        <v>523</v>
      </c>
      <c r="E2075" s="29">
        <v>5</v>
      </c>
      <c r="F2075" s="29">
        <v>3</v>
      </c>
      <c r="G2075" s="29">
        <v>473</v>
      </c>
      <c r="H2075" s="27"/>
      <c r="M2075" s="80" t="b">
        <f t="shared" si="32"/>
        <v>1</v>
      </c>
    </row>
    <row r="2076" spans="2:13" x14ac:dyDescent="0.15">
      <c r="B2076" s="333" t="s">
        <v>976</v>
      </c>
      <c r="C2076" s="333" t="s">
        <v>716</v>
      </c>
      <c r="D2076" s="333" t="s">
        <v>521</v>
      </c>
      <c r="E2076" s="29">
        <v>4</v>
      </c>
      <c r="F2076" s="29">
        <v>2</v>
      </c>
      <c r="G2076" s="29">
        <v>474</v>
      </c>
      <c r="H2076" s="27"/>
      <c r="M2076" s="80" t="b">
        <f t="shared" si="32"/>
        <v>1</v>
      </c>
    </row>
    <row r="2077" spans="2:13" x14ac:dyDescent="0.15">
      <c r="B2077" s="333" t="s">
        <v>5682</v>
      </c>
      <c r="C2077" s="333" t="s">
        <v>714</v>
      </c>
      <c r="D2077" s="333" t="s">
        <v>525</v>
      </c>
      <c r="E2077" s="29">
        <v>3</v>
      </c>
      <c r="F2077" s="29">
        <v>4</v>
      </c>
      <c r="G2077" s="29">
        <v>5709</v>
      </c>
      <c r="H2077" s="27"/>
      <c r="M2077" s="80" t="b">
        <f t="shared" si="32"/>
        <v>1</v>
      </c>
    </row>
    <row r="2078" spans="2:13" x14ac:dyDescent="0.15">
      <c r="B2078" s="333" t="s">
        <v>11581</v>
      </c>
      <c r="C2078" s="333" t="s">
        <v>710</v>
      </c>
      <c r="D2078" s="333" t="s">
        <v>521</v>
      </c>
      <c r="E2078" s="29">
        <v>1</v>
      </c>
      <c r="F2078" s="29">
        <v>2</v>
      </c>
      <c r="G2078" s="29">
        <v>13759</v>
      </c>
      <c r="H2078" s="27"/>
      <c r="M2078" s="80" t="b">
        <f t="shared" si="32"/>
        <v>1</v>
      </c>
    </row>
    <row r="2079" spans="2:13" x14ac:dyDescent="0.15">
      <c r="B2079" s="333" t="s">
        <v>977</v>
      </c>
      <c r="C2079" s="333" t="s">
        <v>710</v>
      </c>
      <c r="D2079" s="333" t="s">
        <v>444</v>
      </c>
      <c r="E2079" s="29">
        <v>1</v>
      </c>
      <c r="F2079" s="29">
        <v>6</v>
      </c>
      <c r="G2079" s="29">
        <v>475</v>
      </c>
      <c r="H2079" s="27"/>
      <c r="M2079" s="80" t="b">
        <f t="shared" si="32"/>
        <v>1</v>
      </c>
    </row>
    <row r="2080" spans="2:13" x14ac:dyDescent="0.15">
      <c r="B2080" s="333" t="s">
        <v>11582</v>
      </c>
      <c r="C2080" s="333" t="s">
        <v>710</v>
      </c>
      <c r="D2080" s="333" t="s">
        <v>444</v>
      </c>
      <c r="E2080" s="29">
        <v>1</v>
      </c>
      <c r="F2080" s="29">
        <v>6</v>
      </c>
      <c r="G2080" s="29">
        <v>13760</v>
      </c>
      <c r="H2080" s="27"/>
      <c r="M2080" s="80" t="b">
        <f t="shared" si="32"/>
        <v>1</v>
      </c>
    </row>
    <row r="2081" spans="2:13" x14ac:dyDescent="0.15">
      <c r="B2081" s="333" t="s">
        <v>9105</v>
      </c>
      <c r="C2081" s="333" t="s">
        <v>518</v>
      </c>
      <c r="D2081" s="333" t="s">
        <v>518</v>
      </c>
      <c r="E2081" s="29">
        <v>0</v>
      </c>
      <c r="F2081" s="29">
        <v>0</v>
      </c>
      <c r="G2081" s="29">
        <v>9396</v>
      </c>
      <c r="H2081" s="27"/>
      <c r="M2081" s="80" t="b">
        <f t="shared" si="32"/>
        <v>1</v>
      </c>
    </row>
    <row r="2082" spans="2:13" x14ac:dyDescent="0.15">
      <c r="B2082" s="333" t="s">
        <v>978</v>
      </c>
      <c r="C2082" s="333" t="s">
        <v>710</v>
      </c>
      <c r="D2082" s="333" t="s">
        <v>519</v>
      </c>
      <c r="E2082" s="29">
        <v>1</v>
      </c>
      <c r="F2082" s="29">
        <v>1</v>
      </c>
      <c r="G2082" s="29">
        <v>476</v>
      </c>
      <c r="H2082" s="27"/>
      <c r="M2082" s="80" t="b">
        <f t="shared" si="32"/>
        <v>1</v>
      </c>
    </row>
    <row r="2083" spans="2:13" x14ac:dyDescent="0.15">
      <c r="B2083" s="333" t="s">
        <v>979</v>
      </c>
      <c r="C2083" s="333" t="s">
        <v>716</v>
      </c>
      <c r="D2083" s="333" t="s">
        <v>519</v>
      </c>
      <c r="E2083" s="29">
        <v>4</v>
      </c>
      <c r="F2083" s="29">
        <v>1</v>
      </c>
      <c r="G2083" s="29">
        <v>477</v>
      </c>
      <c r="H2083" s="27"/>
      <c r="M2083" s="80" t="b">
        <f t="shared" si="32"/>
        <v>1</v>
      </c>
    </row>
    <row r="2084" spans="2:13" x14ac:dyDescent="0.15">
      <c r="B2084" s="333" t="s">
        <v>9106</v>
      </c>
      <c r="C2084" s="333" t="s">
        <v>518</v>
      </c>
      <c r="D2084" s="333" t="s">
        <v>444</v>
      </c>
      <c r="E2084" s="29">
        <v>0</v>
      </c>
      <c r="F2084" s="29">
        <v>6</v>
      </c>
      <c r="G2084" s="29">
        <v>9397</v>
      </c>
      <c r="H2084" s="27"/>
      <c r="J2084" s="37"/>
      <c r="M2084" s="80" t="b">
        <f t="shared" si="32"/>
        <v>1</v>
      </c>
    </row>
    <row r="2085" spans="2:13" x14ac:dyDescent="0.15">
      <c r="B2085" s="333" t="s">
        <v>11583</v>
      </c>
      <c r="C2085" s="333" t="s">
        <v>710</v>
      </c>
      <c r="D2085" s="333" t="s">
        <v>523</v>
      </c>
      <c r="E2085" s="29">
        <v>1</v>
      </c>
      <c r="F2085" s="29">
        <v>3</v>
      </c>
      <c r="G2085" s="29">
        <v>13761</v>
      </c>
      <c r="H2085" s="27"/>
      <c r="M2085" s="80" t="b">
        <f t="shared" si="32"/>
        <v>1</v>
      </c>
    </row>
    <row r="2086" spans="2:13" x14ac:dyDescent="0.15">
      <c r="B2086" s="333" t="s">
        <v>6834</v>
      </c>
      <c r="C2086" s="333" t="s">
        <v>710</v>
      </c>
      <c r="D2086" s="333" t="s">
        <v>525</v>
      </c>
      <c r="E2086" s="29">
        <v>1</v>
      </c>
      <c r="F2086" s="29">
        <v>4</v>
      </c>
      <c r="G2086" s="29">
        <v>7079</v>
      </c>
      <c r="H2086" s="27"/>
      <c r="M2086" s="80" t="b">
        <f t="shared" si="32"/>
        <v>1</v>
      </c>
    </row>
    <row r="2087" spans="2:13" x14ac:dyDescent="0.15">
      <c r="B2087" s="333" t="s">
        <v>9107</v>
      </c>
      <c r="C2087" s="333" t="s">
        <v>518</v>
      </c>
      <c r="D2087" s="333" t="s">
        <v>518</v>
      </c>
      <c r="E2087" s="29">
        <v>0</v>
      </c>
      <c r="F2087" s="29">
        <v>0</v>
      </c>
      <c r="G2087" s="29">
        <v>9680</v>
      </c>
      <c r="H2087" s="27"/>
      <c r="M2087" s="80" t="b">
        <f t="shared" si="32"/>
        <v>1</v>
      </c>
    </row>
    <row r="2088" spans="2:13" x14ac:dyDescent="0.15">
      <c r="B2088" s="333" t="s">
        <v>6013</v>
      </c>
      <c r="C2088" s="333" t="s">
        <v>710</v>
      </c>
      <c r="D2088" s="333" t="s">
        <v>523</v>
      </c>
      <c r="E2088" s="29">
        <v>1</v>
      </c>
      <c r="F2088" s="29">
        <v>3</v>
      </c>
      <c r="G2088" s="29">
        <v>5947</v>
      </c>
      <c r="H2088" s="27"/>
      <c r="M2088" s="80" t="b">
        <f t="shared" si="32"/>
        <v>1</v>
      </c>
    </row>
    <row r="2089" spans="2:13" x14ac:dyDescent="0.15">
      <c r="B2089" s="333" t="s">
        <v>4841</v>
      </c>
      <c r="C2089" s="333" t="s">
        <v>712</v>
      </c>
      <c r="D2089" s="333" t="s">
        <v>519</v>
      </c>
      <c r="E2089" s="29">
        <v>2</v>
      </c>
      <c r="F2089" s="29">
        <v>1</v>
      </c>
      <c r="G2089" s="29">
        <v>4574</v>
      </c>
      <c r="H2089" s="27"/>
      <c r="M2089" s="80" t="b">
        <f t="shared" si="32"/>
        <v>1</v>
      </c>
    </row>
    <row r="2090" spans="2:13" x14ac:dyDescent="0.15">
      <c r="B2090" s="333" t="s">
        <v>10116</v>
      </c>
      <c r="C2090" s="333" t="s">
        <v>710</v>
      </c>
      <c r="D2090" s="333" t="s">
        <v>519</v>
      </c>
      <c r="E2090" s="29">
        <v>1</v>
      </c>
      <c r="F2090" s="29">
        <v>1</v>
      </c>
      <c r="G2090" s="29">
        <v>10368</v>
      </c>
      <c r="H2090" s="27"/>
      <c r="M2090" s="80" t="b">
        <f t="shared" si="32"/>
        <v>1</v>
      </c>
    </row>
    <row r="2091" spans="2:13" x14ac:dyDescent="0.15">
      <c r="B2091" s="333" t="s">
        <v>4842</v>
      </c>
      <c r="C2091" s="333" t="s">
        <v>716</v>
      </c>
      <c r="D2091" s="333" t="s">
        <v>521</v>
      </c>
      <c r="E2091" s="29">
        <v>4</v>
      </c>
      <c r="F2091" s="29">
        <v>2</v>
      </c>
      <c r="G2091" s="29">
        <v>4575</v>
      </c>
      <c r="H2091" s="27"/>
      <c r="M2091" s="80" t="b">
        <f t="shared" si="32"/>
        <v>1</v>
      </c>
    </row>
    <row r="2092" spans="2:13" x14ac:dyDescent="0.15">
      <c r="B2092" s="333" t="s">
        <v>980</v>
      </c>
      <c r="C2092" s="333" t="s">
        <v>710</v>
      </c>
      <c r="D2092" s="333" t="s">
        <v>519</v>
      </c>
      <c r="E2092" s="29">
        <v>1</v>
      </c>
      <c r="F2092" s="29">
        <v>1</v>
      </c>
      <c r="G2092" s="29">
        <v>478</v>
      </c>
      <c r="H2092" s="27"/>
      <c r="M2092" s="80" t="b">
        <f t="shared" si="32"/>
        <v>1</v>
      </c>
    </row>
    <row r="2093" spans="2:13" x14ac:dyDescent="0.15">
      <c r="B2093" s="333" t="s">
        <v>981</v>
      </c>
      <c r="C2093" s="333" t="s">
        <v>710</v>
      </c>
      <c r="D2093" s="333" t="s">
        <v>519</v>
      </c>
      <c r="E2093" s="29">
        <v>1</v>
      </c>
      <c r="F2093" s="29">
        <v>1</v>
      </c>
      <c r="G2093" s="29">
        <v>479</v>
      </c>
      <c r="H2093" s="27"/>
      <c r="M2093" s="80" t="b">
        <f t="shared" si="32"/>
        <v>1</v>
      </c>
    </row>
    <row r="2094" spans="2:13" x14ac:dyDescent="0.15">
      <c r="B2094" s="333" t="s">
        <v>982</v>
      </c>
      <c r="C2094" s="333" t="s">
        <v>712</v>
      </c>
      <c r="D2094" s="333" t="s">
        <v>525</v>
      </c>
      <c r="E2094" s="29">
        <v>2</v>
      </c>
      <c r="F2094" s="29">
        <v>4</v>
      </c>
      <c r="G2094" s="29">
        <v>480</v>
      </c>
      <c r="H2094" s="27"/>
      <c r="M2094" s="80" t="b">
        <f t="shared" si="32"/>
        <v>1</v>
      </c>
    </row>
    <row r="2095" spans="2:13" x14ac:dyDescent="0.15">
      <c r="B2095" s="333" t="s">
        <v>983</v>
      </c>
      <c r="C2095" s="333" t="s">
        <v>710</v>
      </c>
      <c r="D2095" s="333" t="s">
        <v>521</v>
      </c>
      <c r="E2095" s="29">
        <v>1</v>
      </c>
      <c r="F2095" s="29">
        <v>2</v>
      </c>
      <c r="G2095" s="29">
        <v>481</v>
      </c>
      <c r="H2095" s="27"/>
      <c r="M2095" s="80" t="b">
        <f t="shared" si="32"/>
        <v>1</v>
      </c>
    </row>
    <row r="2096" spans="2:13" x14ac:dyDescent="0.15">
      <c r="B2096" s="333" t="s">
        <v>10117</v>
      </c>
      <c r="C2096" s="333" t="s">
        <v>710</v>
      </c>
      <c r="D2096" s="333" t="s">
        <v>521</v>
      </c>
      <c r="E2096" s="29">
        <v>1</v>
      </c>
      <c r="F2096" s="29">
        <v>2</v>
      </c>
      <c r="G2096" s="29">
        <v>10879</v>
      </c>
      <c r="H2096" s="27"/>
      <c r="M2096" s="80" t="b">
        <f t="shared" si="32"/>
        <v>1</v>
      </c>
    </row>
    <row r="2097" spans="2:13" x14ac:dyDescent="0.15">
      <c r="B2097" s="333" t="s">
        <v>10118</v>
      </c>
      <c r="C2097" s="333" t="s">
        <v>710</v>
      </c>
      <c r="D2097" s="333" t="s">
        <v>521</v>
      </c>
      <c r="E2097" s="29">
        <v>1</v>
      </c>
      <c r="F2097" s="29">
        <v>2</v>
      </c>
      <c r="G2097" s="29">
        <v>10878</v>
      </c>
      <c r="H2097" s="27"/>
      <c r="M2097" s="80" t="b">
        <f t="shared" si="32"/>
        <v>1</v>
      </c>
    </row>
    <row r="2098" spans="2:13" x14ac:dyDescent="0.15">
      <c r="B2098" s="333" t="s">
        <v>6455</v>
      </c>
      <c r="C2098" s="333" t="s">
        <v>710</v>
      </c>
      <c r="D2098" s="333" t="s">
        <v>521</v>
      </c>
      <c r="E2098" s="29">
        <v>1</v>
      </c>
      <c r="F2098" s="29">
        <v>2</v>
      </c>
      <c r="G2098" s="29">
        <v>6515</v>
      </c>
      <c r="H2098" s="27"/>
      <c r="M2098" s="80" t="b">
        <f t="shared" si="32"/>
        <v>1</v>
      </c>
    </row>
    <row r="2099" spans="2:13" x14ac:dyDescent="0.15">
      <c r="B2099" s="333" t="s">
        <v>20</v>
      </c>
      <c r="C2099" s="333" t="s">
        <v>710</v>
      </c>
      <c r="D2099" s="333" t="s">
        <v>523</v>
      </c>
      <c r="E2099" s="29">
        <v>1</v>
      </c>
      <c r="F2099" s="29">
        <v>3</v>
      </c>
      <c r="G2099" s="29">
        <v>8744</v>
      </c>
      <c r="H2099" s="27"/>
      <c r="M2099" s="80" t="b">
        <f t="shared" si="32"/>
        <v>1</v>
      </c>
    </row>
    <row r="2100" spans="2:13" x14ac:dyDescent="0.15">
      <c r="B2100" s="333" t="s">
        <v>9108</v>
      </c>
      <c r="C2100" s="333" t="s">
        <v>518</v>
      </c>
      <c r="D2100" s="333" t="s">
        <v>518</v>
      </c>
      <c r="E2100" s="29">
        <v>0</v>
      </c>
      <c r="F2100" s="29">
        <v>0</v>
      </c>
      <c r="G2100" s="29">
        <v>9398</v>
      </c>
      <c r="H2100" s="27"/>
      <c r="M2100" s="80" t="b">
        <f t="shared" si="32"/>
        <v>1</v>
      </c>
    </row>
    <row r="2101" spans="2:13" x14ac:dyDescent="0.15">
      <c r="B2101" s="333" t="s">
        <v>11584</v>
      </c>
      <c r="C2101" s="333" t="s">
        <v>710</v>
      </c>
      <c r="D2101" s="333" t="s">
        <v>521</v>
      </c>
      <c r="E2101" s="29">
        <v>1</v>
      </c>
      <c r="F2101" s="29">
        <v>2</v>
      </c>
      <c r="G2101" s="29">
        <v>12665</v>
      </c>
      <c r="H2101" s="27"/>
      <c r="M2101" s="80" t="b">
        <f t="shared" si="32"/>
        <v>1</v>
      </c>
    </row>
    <row r="2102" spans="2:13" x14ac:dyDescent="0.15">
      <c r="B2102" s="333" t="s">
        <v>3702</v>
      </c>
      <c r="C2102" s="333" t="s">
        <v>714</v>
      </c>
      <c r="D2102" s="333" t="s">
        <v>523</v>
      </c>
      <c r="E2102" s="29">
        <v>3</v>
      </c>
      <c r="F2102" s="29">
        <v>3</v>
      </c>
      <c r="G2102" s="29">
        <v>3354</v>
      </c>
      <c r="H2102" s="27"/>
      <c r="M2102" s="80" t="b">
        <f t="shared" si="32"/>
        <v>1</v>
      </c>
    </row>
    <row r="2103" spans="2:13" x14ac:dyDescent="0.15">
      <c r="B2103" s="333" t="s">
        <v>14618</v>
      </c>
      <c r="C2103" s="333" t="s">
        <v>718</v>
      </c>
      <c r="D2103" s="333" t="s">
        <v>521</v>
      </c>
      <c r="E2103" s="29">
        <v>5</v>
      </c>
      <c r="F2103" s="29">
        <v>2</v>
      </c>
      <c r="G2103" s="29">
        <v>16479</v>
      </c>
      <c r="H2103" s="27"/>
      <c r="M2103" s="80" t="b">
        <f t="shared" si="32"/>
        <v>1</v>
      </c>
    </row>
    <row r="2104" spans="2:13" x14ac:dyDescent="0.15">
      <c r="B2104" s="333" t="s">
        <v>8016</v>
      </c>
      <c r="C2104" s="333" t="s">
        <v>712</v>
      </c>
      <c r="D2104" s="333" t="s">
        <v>525</v>
      </c>
      <c r="E2104" s="29">
        <v>2</v>
      </c>
      <c r="F2104" s="29">
        <v>4</v>
      </c>
      <c r="G2104" s="29">
        <v>8227</v>
      </c>
      <c r="H2104" s="27"/>
      <c r="M2104" s="80" t="b">
        <f t="shared" si="32"/>
        <v>1</v>
      </c>
    </row>
    <row r="2105" spans="2:13" x14ac:dyDescent="0.15">
      <c r="B2105" s="333" t="s">
        <v>10119</v>
      </c>
      <c r="C2105" s="333" t="s">
        <v>710</v>
      </c>
      <c r="D2105" s="333" t="s">
        <v>525</v>
      </c>
      <c r="E2105" s="29">
        <v>1</v>
      </c>
      <c r="F2105" s="29">
        <v>4</v>
      </c>
      <c r="G2105" s="29">
        <v>10502</v>
      </c>
      <c r="H2105" s="27"/>
      <c r="M2105" s="80" t="b">
        <f t="shared" si="32"/>
        <v>1</v>
      </c>
    </row>
    <row r="2106" spans="2:13" x14ac:dyDescent="0.15">
      <c r="B2106" s="333" t="s">
        <v>13314</v>
      </c>
      <c r="C2106" s="333" t="s">
        <v>710</v>
      </c>
      <c r="D2106" s="333" t="s">
        <v>523</v>
      </c>
      <c r="E2106" s="29">
        <v>1</v>
      </c>
      <c r="F2106" s="29">
        <v>3</v>
      </c>
      <c r="G2106" s="29">
        <v>14600</v>
      </c>
      <c r="H2106" s="27"/>
      <c r="M2106" s="80" t="b">
        <f t="shared" si="32"/>
        <v>1</v>
      </c>
    </row>
    <row r="2107" spans="2:13" x14ac:dyDescent="0.15">
      <c r="B2107" s="333" t="s">
        <v>428</v>
      </c>
      <c r="C2107" s="333" t="s">
        <v>712</v>
      </c>
      <c r="D2107" s="333" t="s">
        <v>525</v>
      </c>
      <c r="E2107" s="29">
        <v>2</v>
      </c>
      <c r="F2107" s="29">
        <v>4</v>
      </c>
      <c r="G2107" s="29">
        <v>8315</v>
      </c>
      <c r="H2107" s="27"/>
      <c r="M2107" s="80" t="b">
        <f t="shared" si="32"/>
        <v>1</v>
      </c>
    </row>
    <row r="2108" spans="2:13" x14ac:dyDescent="0.15">
      <c r="B2108" s="333" t="s">
        <v>7861</v>
      </c>
      <c r="C2108" s="333" t="s">
        <v>710</v>
      </c>
      <c r="D2108" s="333" t="s">
        <v>521</v>
      </c>
      <c r="E2108" s="29">
        <v>1</v>
      </c>
      <c r="F2108" s="29">
        <v>2</v>
      </c>
      <c r="G2108" s="29">
        <v>8047</v>
      </c>
      <c r="H2108" s="27"/>
      <c r="M2108" s="80" t="b">
        <f t="shared" si="32"/>
        <v>1</v>
      </c>
    </row>
    <row r="2109" spans="2:13" x14ac:dyDescent="0.15">
      <c r="B2109" s="333" t="s">
        <v>984</v>
      </c>
      <c r="C2109" s="333" t="s">
        <v>710</v>
      </c>
      <c r="D2109" s="333" t="s">
        <v>521</v>
      </c>
      <c r="E2109" s="29">
        <v>1</v>
      </c>
      <c r="F2109" s="29">
        <v>2</v>
      </c>
      <c r="G2109" s="29">
        <v>482</v>
      </c>
      <c r="H2109" s="27"/>
      <c r="M2109" s="80" t="b">
        <f t="shared" si="32"/>
        <v>1</v>
      </c>
    </row>
    <row r="2110" spans="2:13" x14ac:dyDescent="0.15">
      <c r="B2110" s="333" t="s">
        <v>10120</v>
      </c>
      <c r="C2110" s="333" t="s">
        <v>710</v>
      </c>
      <c r="D2110" s="333" t="s">
        <v>521</v>
      </c>
      <c r="E2110" s="29">
        <v>1</v>
      </c>
      <c r="F2110" s="29">
        <v>2</v>
      </c>
      <c r="G2110" s="29">
        <v>10352</v>
      </c>
      <c r="H2110" s="27"/>
      <c r="M2110" s="80" t="b">
        <f t="shared" si="32"/>
        <v>1</v>
      </c>
    </row>
    <row r="2111" spans="2:13" x14ac:dyDescent="0.15">
      <c r="B2111" s="333" t="s">
        <v>7932</v>
      </c>
      <c r="C2111" s="333" t="s">
        <v>712</v>
      </c>
      <c r="D2111" s="333" t="s">
        <v>523</v>
      </c>
      <c r="E2111" s="29">
        <v>2</v>
      </c>
      <c r="F2111" s="29">
        <v>3</v>
      </c>
      <c r="G2111" s="29">
        <v>8161</v>
      </c>
      <c r="H2111" s="27"/>
      <c r="M2111" s="80" t="b">
        <f t="shared" si="32"/>
        <v>1</v>
      </c>
    </row>
    <row r="2112" spans="2:13" x14ac:dyDescent="0.15">
      <c r="B2112" s="333" t="s">
        <v>7239</v>
      </c>
      <c r="C2112" s="333" t="s">
        <v>710</v>
      </c>
      <c r="D2112" s="333" t="s">
        <v>523</v>
      </c>
      <c r="E2112" s="29">
        <v>1</v>
      </c>
      <c r="F2112" s="29">
        <v>3</v>
      </c>
      <c r="G2112" s="29">
        <v>7382</v>
      </c>
      <c r="H2112" s="27"/>
      <c r="M2112" s="80" t="b">
        <f t="shared" si="32"/>
        <v>1</v>
      </c>
    </row>
    <row r="2113" spans="2:13" x14ac:dyDescent="0.15">
      <c r="B2113" s="333" t="s">
        <v>7673</v>
      </c>
      <c r="C2113" s="333" t="s">
        <v>718</v>
      </c>
      <c r="D2113" s="333" t="s">
        <v>519</v>
      </c>
      <c r="E2113" s="29">
        <v>5</v>
      </c>
      <c r="F2113" s="29">
        <v>1</v>
      </c>
      <c r="G2113" s="29">
        <v>7842</v>
      </c>
      <c r="H2113" s="27"/>
      <c r="M2113" s="80" t="b">
        <f t="shared" si="32"/>
        <v>1</v>
      </c>
    </row>
    <row r="2114" spans="2:13" x14ac:dyDescent="0.15">
      <c r="B2114" s="333" t="s">
        <v>8643</v>
      </c>
      <c r="C2114" s="333" t="s">
        <v>710</v>
      </c>
      <c r="D2114" s="333" t="s">
        <v>523</v>
      </c>
      <c r="E2114" s="29">
        <v>1</v>
      </c>
      <c r="F2114" s="29">
        <v>3</v>
      </c>
      <c r="G2114" s="29">
        <v>8993</v>
      </c>
      <c r="H2114" s="27"/>
      <c r="M2114" s="80" t="b">
        <f t="shared" si="32"/>
        <v>1</v>
      </c>
    </row>
    <row r="2115" spans="2:13" x14ac:dyDescent="0.15">
      <c r="B2115" s="333" t="s">
        <v>985</v>
      </c>
      <c r="C2115" s="333" t="s">
        <v>718</v>
      </c>
      <c r="D2115" s="333" t="s">
        <v>519</v>
      </c>
      <c r="E2115" s="29">
        <v>5</v>
      </c>
      <c r="F2115" s="29">
        <v>1</v>
      </c>
      <c r="G2115" s="29">
        <v>483</v>
      </c>
      <c r="H2115" s="27"/>
      <c r="M2115" s="80" t="b">
        <f t="shared" si="32"/>
        <v>1</v>
      </c>
    </row>
    <row r="2116" spans="2:13" x14ac:dyDescent="0.15">
      <c r="B2116" s="333" t="s">
        <v>7959</v>
      </c>
      <c r="C2116" s="333" t="s">
        <v>712</v>
      </c>
      <c r="D2116" s="333" t="s">
        <v>523</v>
      </c>
      <c r="E2116" s="29">
        <v>2</v>
      </c>
      <c r="F2116" s="29">
        <v>3</v>
      </c>
      <c r="G2116" s="29">
        <v>8035</v>
      </c>
      <c r="H2116" s="27"/>
      <c r="M2116" s="80" t="b">
        <f t="shared" si="32"/>
        <v>1</v>
      </c>
    </row>
    <row r="2117" spans="2:13" x14ac:dyDescent="0.15">
      <c r="B2117" s="333" t="s">
        <v>7578</v>
      </c>
      <c r="C2117" s="333" t="s">
        <v>518</v>
      </c>
      <c r="D2117" s="333" t="s">
        <v>521</v>
      </c>
      <c r="E2117" s="29">
        <v>0</v>
      </c>
      <c r="F2117" s="29">
        <v>2</v>
      </c>
      <c r="G2117" s="29">
        <v>7742</v>
      </c>
      <c r="H2117" s="27"/>
      <c r="M2117" s="80" t="b">
        <f t="shared" si="32"/>
        <v>1</v>
      </c>
    </row>
    <row r="2118" spans="2:13" x14ac:dyDescent="0.15">
      <c r="B2118" s="333" t="s">
        <v>986</v>
      </c>
      <c r="C2118" s="333" t="s">
        <v>716</v>
      </c>
      <c r="D2118" s="333" t="s">
        <v>444</v>
      </c>
      <c r="E2118" s="29">
        <v>4</v>
      </c>
      <c r="F2118" s="29">
        <v>6</v>
      </c>
      <c r="G2118" s="29">
        <v>484</v>
      </c>
      <c r="H2118" s="27"/>
      <c r="M2118" s="80" t="b">
        <f t="shared" si="32"/>
        <v>1</v>
      </c>
    </row>
    <row r="2119" spans="2:13" x14ac:dyDescent="0.15">
      <c r="B2119" s="333" t="s">
        <v>5272</v>
      </c>
      <c r="C2119" s="333" t="s">
        <v>710</v>
      </c>
      <c r="D2119" s="333" t="s">
        <v>518</v>
      </c>
      <c r="E2119" s="29">
        <v>1</v>
      </c>
      <c r="F2119" s="29">
        <v>0</v>
      </c>
      <c r="G2119" s="29">
        <v>5266</v>
      </c>
      <c r="H2119" s="27"/>
      <c r="M2119" s="80" t="b">
        <f t="shared" si="32"/>
        <v>1</v>
      </c>
    </row>
    <row r="2120" spans="2:13" x14ac:dyDescent="0.15">
      <c r="B2120" s="333" t="s">
        <v>6203</v>
      </c>
      <c r="C2120" s="333" t="s">
        <v>714</v>
      </c>
      <c r="D2120" s="333" t="s">
        <v>521</v>
      </c>
      <c r="E2120" s="29">
        <v>3</v>
      </c>
      <c r="F2120" s="29">
        <v>2</v>
      </c>
      <c r="G2120" s="29">
        <v>6367</v>
      </c>
      <c r="H2120" s="27"/>
      <c r="J2120" s="37"/>
      <c r="M2120" s="80" t="b">
        <f t="shared" si="32"/>
        <v>1</v>
      </c>
    </row>
    <row r="2121" spans="2:13" x14ac:dyDescent="0.15">
      <c r="B2121" s="333" t="s">
        <v>6456</v>
      </c>
      <c r="C2121" s="333" t="s">
        <v>710</v>
      </c>
      <c r="D2121" s="333" t="s">
        <v>521</v>
      </c>
      <c r="E2121" s="29">
        <v>1</v>
      </c>
      <c r="F2121" s="29">
        <v>2</v>
      </c>
      <c r="G2121" s="29">
        <v>6516</v>
      </c>
      <c r="H2121" s="27"/>
      <c r="M2121" s="80" t="b">
        <f t="shared" si="32"/>
        <v>1</v>
      </c>
    </row>
    <row r="2122" spans="2:13" x14ac:dyDescent="0.15">
      <c r="B2122" s="333" t="s">
        <v>11585</v>
      </c>
      <c r="C2122" s="333" t="s">
        <v>714</v>
      </c>
      <c r="D2122" s="333" t="s">
        <v>521</v>
      </c>
      <c r="E2122" s="29">
        <v>3</v>
      </c>
      <c r="F2122" s="29">
        <v>2</v>
      </c>
      <c r="G2122" s="29">
        <v>12967</v>
      </c>
      <c r="H2122" s="27"/>
      <c r="M2122" s="80" t="b">
        <f t="shared" si="32"/>
        <v>1</v>
      </c>
    </row>
    <row r="2123" spans="2:13" x14ac:dyDescent="0.15">
      <c r="B2123" s="333" t="s">
        <v>8044</v>
      </c>
      <c r="C2123" s="333" t="s">
        <v>710</v>
      </c>
      <c r="D2123" s="333" t="s">
        <v>523</v>
      </c>
      <c r="E2123" s="29">
        <v>1</v>
      </c>
      <c r="F2123" s="29">
        <v>3</v>
      </c>
      <c r="G2123" s="29">
        <v>8265</v>
      </c>
      <c r="H2123" s="27"/>
      <c r="M2123" s="80" t="b">
        <f t="shared" si="32"/>
        <v>1</v>
      </c>
    </row>
    <row r="2124" spans="2:13" x14ac:dyDescent="0.15">
      <c r="B2124" s="333" t="s">
        <v>12702</v>
      </c>
      <c r="C2124" s="333" t="s">
        <v>710</v>
      </c>
      <c r="D2124" s="333" t="s">
        <v>519</v>
      </c>
      <c r="E2124" s="29">
        <v>1</v>
      </c>
      <c r="F2124" s="29">
        <v>1</v>
      </c>
      <c r="G2124" s="29">
        <v>13938</v>
      </c>
      <c r="H2124" s="27"/>
      <c r="M2124" s="80" t="b">
        <f t="shared" si="32"/>
        <v>1</v>
      </c>
    </row>
    <row r="2125" spans="2:13" x14ac:dyDescent="0.15">
      <c r="B2125" s="333" t="s">
        <v>11586</v>
      </c>
      <c r="C2125" s="333" t="s">
        <v>710</v>
      </c>
      <c r="D2125" s="333" t="s">
        <v>521</v>
      </c>
      <c r="E2125" s="29">
        <v>1</v>
      </c>
      <c r="F2125" s="29">
        <v>2</v>
      </c>
      <c r="G2125" s="29">
        <v>12666</v>
      </c>
      <c r="H2125" s="27"/>
      <c r="M2125" s="80" t="b">
        <f t="shared" si="32"/>
        <v>1</v>
      </c>
    </row>
    <row r="2126" spans="2:13" x14ac:dyDescent="0.15">
      <c r="B2126" s="333" t="s">
        <v>11587</v>
      </c>
      <c r="C2126" s="333" t="s">
        <v>710</v>
      </c>
      <c r="D2126" s="333" t="s">
        <v>519</v>
      </c>
      <c r="E2126" s="29">
        <v>1</v>
      </c>
      <c r="F2126" s="29">
        <v>1</v>
      </c>
      <c r="G2126" s="29">
        <v>12667</v>
      </c>
      <c r="H2126" s="27"/>
      <c r="M2126" s="80" t="b">
        <f t="shared" ref="M2126:M2189" si="33">AND(  NOT(ISERROR(FIND(UPPER($B$7),UPPER($B2126),1))),  OR($D$7="",NOT(ISERROR(FIND(UPPER($D$7),UPPER($B2126),1)))),    OR($D$8="",(ISERROR(FIND(UPPER($D$8),UPPER($B2126),1))))           )</f>
        <v>1</v>
      </c>
    </row>
    <row r="2127" spans="2:13" x14ac:dyDescent="0.15">
      <c r="B2127" s="333" t="s">
        <v>14619</v>
      </c>
      <c r="C2127" s="333" t="s">
        <v>714</v>
      </c>
      <c r="D2127" s="333" t="s">
        <v>525</v>
      </c>
      <c r="E2127" s="29">
        <v>3</v>
      </c>
      <c r="F2127" s="29">
        <v>4</v>
      </c>
      <c r="G2127" s="29">
        <v>16799</v>
      </c>
      <c r="H2127" s="27"/>
      <c r="M2127" s="80" t="b">
        <f t="shared" si="33"/>
        <v>1</v>
      </c>
    </row>
    <row r="2128" spans="2:13" x14ac:dyDescent="0.15">
      <c r="B2128" s="333" t="s">
        <v>9109</v>
      </c>
      <c r="C2128" s="333" t="s">
        <v>710</v>
      </c>
      <c r="D2128" s="333" t="s">
        <v>523</v>
      </c>
      <c r="E2128" s="29">
        <v>1</v>
      </c>
      <c r="F2128" s="29">
        <v>3</v>
      </c>
      <c r="G2128" s="29">
        <v>9352</v>
      </c>
      <c r="H2128" s="27"/>
      <c r="M2128" s="80" t="b">
        <f t="shared" si="33"/>
        <v>1</v>
      </c>
    </row>
    <row r="2129" spans="2:13" x14ac:dyDescent="0.15">
      <c r="B2129" s="333" t="s">
        <v>6314</v>
      </c>
      <c r="C2129" s="333" t="s">
        <v>710</v>
      </c>
      <c r="D2129" s="333" t="s">
        <v>523</v>
      </c>
      <c r="E2129" s="29">
        <v>1</v>
      </c>
      <c r="F2129" s="29">
        <v>3</v>
      </c>
      <c r="G2129" s="29">
        <v>6260</v>
      </c>
      <c r="H2129" s="27"/>
      <c r="M2129" s="80" t="b">
        <f t="shared" si="33"/>
        <v>1</v>
      </c>
    </row>
    <row r="2130" spans="2:13" x14ac:dyDescent="0.15">
      <c r="B2130" s="333" t="s">
        <v>11588</v>
      </c>
      <c r="C2130" s="333" t="s">
        <v>710</v>
      </c>
      <c r="D2130" s="333" t="s">
        <v>523</v>
      </c>
      <c r="E2130" s="29">
        <v>1</v>
      </c>
      <c r="F2130" s="29">
        <v>3</v>
      </c>
      <c r="G2130" s="29">
        <v>12668</v>
      </c>
      <c r="H2130" s="27"/>
      <c r="M2130" s="80" t="b">
        <f t="shared" si="33"/>
        <v>1</v>
      </c>
    </row>
    <row r="2131" spans="2:13" x14ac:dyDescent="0.15">
      <c r="B2131" s="333" t="s">
        <v>13315</v>
      </c>
      <c r="C2131" s="333" t="s">
        <v>710</v>
      </c>
      <c r="D2131" s="333" t="s">
        <v>519</v>
      </c>
      <c r="E2131" s="29">
        <v>1</v>
      </c>
      <c r="F2131" s="29">
        <v>1</v>
      </c>
      <c r="G2131" s="29">
        <v>14775</v>
      </c>
      <c r="H2131" s="27"/>
      <c r="M2131" s="80" t="b">
        <f t="shared" si="33"/>
        <v>1</v>
      </c>
    </row>
    <row r="2132" spans="2:13" x14ac:dyDescent="0.15">
      <c r="B2132" s="333" t="s">
        <v>987</v>
      </c>
      <c r="C2132" s="333" t="s">
        <v>710</v>
      </c>
      <c r="D2132" s="333" t="s">
        <v>523</v>
      </c>
      <c r="E2132" s="29">
        <v>1</v>
      </c>
      <c r="F2132" s="29">
        <v>3</v>
      </c>
      <c r="G2132" s="29">
        <v>485</v>
      </c>
      <c r="H2132" s="27"/>
      <c r="M2132" s="80" t="b">
        <f t="shared" si="33"/>
        <v>1</v>
      </c>
    </row>
    <row r="2133" spans="2:13" x14ac:dyDescent="0.15">
      <c r="B2133" s="333" t="s">
        <v>5112</v>
      </c>
      <c r="C2133" s="333" t="s">
        <v>710</v>
      </c>
      <c r="D2133" s="333" t="s">
        <v>523</v>
      </c>
      <c r="E2133" s="29">
        <v>1</v>
      </c>
      <c r="F2133" s="29">
        <v>3</v>
      </c>
      <c r="G2133" s="29">
        <v>5086</v>
      </c>
      <c r="H2133" s="27"/>
      <c r="M2133" s="80" t="b">
        <f t="shared" si="33"/>
        <v>1</v>
      </c>
    </row>
    <row r="2134" spans="2:13" x14ac:dyDescent="0.15">
      <c r="B2134" s="333" t="s">
        <v>13316</v>
      </c>
      <c r="C2134" s="333" t="s">
        <v>710</v>
      </c>
      <c r="D2134" s="333" t="s">
        <v>518</v>
      </c>
      <c r="E2134" s="29">
        <v>1</v>
      </c>
      <c r="F2134" s="29">
        <v>0</v>
      </c>
      <c r="G2134" s="29">
        <v>14843</v>
      </c>
      <c r="H2134" s="27"/>
      <c r="M2134" s="80" t="b">
        <f t="shared" si="33"/>
        <v>1</v>
      </c>
    </row>
    <row r="2135" spans="2:13" x14ac:dyDescent="0.15">
      <c r="B2135" s="333" t="s">
        <v>988</v>
      </c>
      <c r="C2135" s="333" t="s">
        <v>710</v>
      </c>
      <c r="D2135" s="333" t="s">
        <v>523</v>
      </c>
      <c r="E2135" s="29">
        <v>1</v>
      </c>
      <c r="F2135" s="29">
        <v>3</v>
      </c>
      <c r="G2135" s="29">
        <v>486</v>
      </c>
      <c r="H2135" s="27"/>
      <c r="M2135" s="80" t="b">
        <f t="shared" si="33"/>
        <v>1</v>
      </c>
    </row>
    <row r="2136" spans="2:13" x14ac:dyDescent="0.15">
      <c r="B2136" s="333" t="s">
        <v>186</v>
      </c>
      <c r="C2136" s="333" t="s">
        <v>712</v>
      </c>
      <c r="D2136" s="333" t="s">
        <v>525</v>
      </c>
      <c r="E2136" s="29">
        <v>2</v>
      </c>
      <c r="F2136" s="29">
        <v>4</v>
      </c>
      <c r="G2136" s="29">
        <v>8591</v>
      </c>
      <c r="H2136" s="27"/>
      <c r="M2136" s="80" t="b">
        <f t="shared" si="33"/>
        <v>1</v>
      </c>
    </row>
    <row r="2137" spans="2:13" x14ac:dyDescent="0.15">
      <c r="B2137" s="333" t="s">
        <v>100</v>
      </c>
      <c r="C2137" s="333" t="s">
        <v>710</v>
      </c>
      <c r="D2137" s="333" t="s">
        <v>523</v>
      </c>
      <c r="E2137" s="29">
        <v>1</v>
      </c>
      <c r="F2137" s="29">
        <v>3</v>
      </c>
      <c r="G2137" s="29">
        <v>8617</v>
      </c>
      <c r="H2137" s="27"/>
      <c r="M2137" s="80" t="b">
        <f t="shared" si="33"/>
        <v>1</v>
      </c>
    </row>
    <row r="2138" spans="2:13" x14ac:dyDescent="0.15">
      <c r="B2138" s="333" t="s">
        <v>13317</v>
      </c>
      <c r="C2138" s="333" t="s">
        <v>710</v>
      </c>
      <c r="D2138" s="333" t="s">
        <v>444</v>
      </c>
      <c r="E2138" s="29">
        <v>1</v>
      </c>
      <c r="F2138" s="29">
        <v>6</v>
      </c>
      <c r="G2138" s="29">
        <v>15593</v>
      </c>
      <c r="H2138" s="27"/>
      <c r="M2138" s="80" t="b">
        <f t="shared" si="33"/>
        <v>1</v>
      </c>
    </row>
    <row r="2139" spans="2:13" x14ac:dyDescent="0.15">
      <c r="B2139" s="333" t="s">
        <v>989</v>
      </c>
      <c r="C2139" s="333" t="s">
        <v>710</v>
      </c>
      <c r="D2139" s="333" t="s">
        <v>523</v>
      </c>
      <c r="E2139" s="29">
        <v>1</v>
      </c>
      <c r="F2139" s="29">
        <v>3</v>
      </c>
      <c r="G2139" s="29">
        <v>487</v>
      </c>
      <c r="H2139" s="27"/>
      <c r="M2139" s="80" t="b">
        <f t="shared" si="33"/>
        <v>1</v>
      </c>
    </row>
    <row r="2140" spans="2:13" x14ac:dyDescent="0.15">
      <c r="B2140" s="333" t="s">
        <v>5517</v>
      </c>
      <c r="C2140" s="333" t="s">
        <v>710</v>
      </c>
      <c r="D2140" s="333" t="s">
        <v>444</v>
      </c>
      <c r="E2140" s="29">
        <v>1</v>
      </c>
      <c r="F2140" s="29">
        <v>6</v>
      </c>
      <c r="G2140" s="29">
        <v>5423</v>
      </c>
      <c r="H2140" s="27"/>
      <c r="M2140" s="80" t="b">
        <f t="shared" si="33"/>
        <v>1</v>
      </c>
    </row>
    <row r="2141" spans="2:13" x14ac:dyDescent="0.15">
      <c r="B2141" s="333" t="s">
        <v>5386</v>
      </c>
      <c r="C2141" s="333" t="s">
        <v>714</v>
      </c>
      <c r="D2141" s="333" t="s">
        <v>521</v>
      </c>
      <c r="E2141" s="29">
        <v>3</v>
      </c>
      <c r="F2141" s="29">
        <v>2</v>
      </c>
      <c r="G2141" s="29">
        <v>5386</v>
      </c>
      <c r="H2141" s="27"/>
      <c r="J2141" s="37"/>
      <c r="M2141" s="80" t="b">
        <f t="shared" si="33"/>
        <v>1</v>
      </c>
    </row>
    <row r="2142" spans="2:13" x14ac:dyDescent="0.15">
      <c r="B2142" s="333" t="s">
        <v>12703</v>
      </c>
      <c r="C2142" s="333" t="s">
        <v>716</v>
      </c>
      <c r="D2142" s="333" t="s">
        <v>519</v>
      </c>
      <c r="E2142" s="29">
        <v>4</v>
      </c>
      <c r="F2142" s="29">
        <v>1</v>
      </c>
      <c r="G2142" s="29">
        <v>14249</v>
      </c>
      <c r="H2142" s="27"/>
      <c r="M2142" s="80" t="b">
        <f t="shared" si="33"/>
        <v>1</v>
      </c>
    </row>
    <row r="2143" spans="2:13" x14ac:dyDescent="0.15">
      <c r="B2143" s="333" t="s">
        <v>10121</v>
      </c>
      <c r="C2143" s="333" t="s">
        <v>712</v>
      </c>
      <c r="D2143" s="333" t="s">
        <v>521</v>
      </c>
      <c r="E2143" s="29">
        <v>2</v>
      </c>
      <c r="F2143" s="29">
        <v>2</v>
      </c>
      <c r="G2143" s="29">
        <v>10990</v>
      </c>
      <c r="H2143" s="27"/>
      <c r="M2143" s="80" t="b">
        <f t="shared" si="33"/>
        <v>1</v>
      </c>
    </row>
    <row r="2144" spans="2:13" x14ac:dyDescent="0.15">
      <c r="B2144" s="333" t="s">
        <v>14620</v>
      </c>
      <c r="C2144" s="333" t="s">
        <v>710</v>
      </c>
      <c r="D2144" s="333" t="s">
        <v>519</v>
      </c>
      <c r="E2144" s="29">
        <v>1</v>
      </c>
      <c r="F2144" s="29">
        <v>1</v>
      </c>
      <c r="G2144" s="29">
        <v>17247</v>
      </c>
      <c r="H2144" s="27"/>
      <c r="M2144" s="80" t="b">
        <f t="shared" si="33"/>
        <v>1</v>
      </c>
    </row>
    <row r="2145" spans="2:13" x14ac:dyDescent="0.15">
      <c r="B2145" s="333" t="s">
        <v>14621</v>
      </c>
      <c r="C2145" s="333" t="s">
        <v>718</v>
      </c>
      <c r="D2145" s="333" t="s">
        <v>444</v>
      </c>
      <c r="E2145" s="29">
        <v>5</v>
      </c>
      <c r="F2145" s="29">
        <v>6</v>
      </c>
      <c r="G2145" s="29">
        <v>17231</v>
      </c>
      <c r="H2145" s="27"/>
      <c r="M2145" s="80" t="b">
        <f t="shared" si="33"/>
        <v>1</v>
      </c>
    </row>
    <row r="2146" spans="2:13" x14ac:dyDescent="0.15">
      <c r="B2146" s="333" t="s">
        <v>3703</v>
      </c>
      <c r="C2146" s="333" t="s">
        <v>712</v>
      </c>
      <c r="D2146" s="333" t="s">
        <v>519</v>
      </c>
      <c r="E2146" s="29">
        <v>2</v>
      </c>
      <c r="F2146" s="29">
        <v>1</v>
      </c>
      <c r="G2146" s="29">
        <v>3355</v>
      </c>
      <c r="H2146" s="27"/>
      <c r="M2146" s="80" t="b">
        <f t="shared" si="33"/>
        <v>1</v>
      </c>
    </row>
    <row r="2147" spans="2:13" x14ac:dyDescent="0.15">
      <c r="B2147" s="333" t="s">
        <v>12704</v>
      </c>
      <c r="C2147" s="333" t="s">
        <v>710</v>
      </c>
      <c r="D2147" s="333" t="s">
        <v>444</v>
      </c>
      <c r="E2147" s="29">
        <v>1</v>
      </c>
      <c r="F2147" s="29">
        <v>6</v>
      </c>
      <c r="G2147" s="29">
        <v>14065</v>
      </c>
      <c r="H2147" s="27"/>
      <c r="M2147" s="80" t="b">
        <f t="shared" si="33"/>
        <v>1</v>
      </c>
    </row>
    <row r="2148" spans="2:13" x14ac:dyDescent="0.15">
      <c r="B2148" s="333" t="s">
        <v>10122</v>
      </c>
      <c r="C2148" s="333" t="s">
        <v>718</v>
      </c>
      <c r="D2148" s="333" t="s">
        <v>525</v>
      </c>
      <c r="E2148" s="29">
        <v>5</v>
      </c>
      <c r="F2148" s="29">
        <v>4</v>
      </c>
      <c r="G2148" s="29">
        <v>10753</v>
      </c>
      <c r="H2148" s="27"/>
      <c r="M2148" s="80" t="b">
        <f t="shared" si="33"/>
        <v>1</v>
      </c>
    </row>
    <row r="2149" spans="2:13" x14ac:dyDescent="0.15">
      <c r="B2149" s="333" t="s">
        <v>8556</v>
      </c>
      <c r="C2149" s="333" t="s">
        <v>718</v>
      </c>
      <c r="D2149" s="333" t="s">
        <v>525</v>
      </c>
      <c r="E2149" s="29">
        <v>5</v>
      </c>
      <c r="F2149" s="29">
        <v>4</v>
      </c>
      <c r="G2149" s="29">
        <v>8893</v>
      </c>
      <c r="H2149" s="27"/>
      <c r="M2149" s="80" t="b">
        <f t="shared" si="33"/>
        <v>1</v>
      </c>
    </row>
    <row r="2150" spans="2:13" x14ac:dyDescent="0.15">
      <c r="B2150" s="333" t="s">
        <v>4376</v>
      </c>
      <c r="C2150" s="333" t="s">
        <v>718</v>
      </c>
      <c r="D2150" s="333" t="s">
        <v>527</v>
      </c>
      <c r="E2150" s="29">
        <v>5</v>
      </c>
      <c r="F2150" s="29">
        <v>5</v>
      </c>
      <c r="G2150" s="29">
        <v>4172</v>
      </c>
      <c r="H2150" s="27"/>
      <c r="M2150" s="80" t="b">
        <f t="shared" si="33"/>
        <v>1</v>
      </c>
    </row>
    <row r="2151" spans="2:13" x14ac:dyDescent="0.15">
      <c r="B2151" s="333" t="s">
        <v>14622</v>
      </c>
      <c r="C2151" s="333" t="s">
        <v>518</v>
      </c>
      <c r="D2151" s="333" t="s">
        <v>444</v>
      </c>
      <c r="E2151" s="29">
        <v>0</v>
      </c>
      <c r="F2151" s="29">
        <v>6</v>
      </c>
      <c r="G2151" s="29">
        <v>16468</v>
      </c>
      <c r="H2151" s="27"/>
      <c r="M2151" s="80" t="b">
        <f t="shared" si="33"/>
        <v>1</v>
      </c>
    </row>
    <row r="2152" spans="2:13" x14ac:dyDescent="0.15">
      <c r="B2152" s="333" t="s">
        <v>11589</v>
      </c>
      <c r="C2152" s="333" t="s">
        <v>710</v>
      </c>
      <c r="D2152" s="333" t="s">
        <v>444</v>
      </c>
      <c r="E2152" s="29">
        <v>1</v>
      </c>
      <c r="F2152" s="29">
        <v>6</v>
      </c>
      <c r="G2152" s="29">
        <v>13347</v>
      </c>
      <c r="H2152" s="27"/>
      <c r="M2152" s="80" t="b">
        <f t="shared" si="33"/>
        <v>1</v>
      </c>
    </row>
    <row r="2153" spans="2:13" x14ac:dyDescent="0.15">
      <c r="B2153" s="333" t="s">
        <v>3704</v>
      </c>
      <c r="C2153" s="333" t="s">
        <v>714</v>
      </c>
      <c r="D2153" s="333" t="s">
        <v>519</v>
      </c>
      <c r="E2153" s="29">
        <v>3</v>
      </c>
      <c r="F2153" s="29">
        <v>1</v>
      </c>
      <c r="G2153" s="29">
        <v>3356</v>
      </c>
      <c r="H2153" s="27"/>
      <c r="M2153" s="80" t="b">
        <f t="shared" si="33"/>
        <v>1</v>
      </c>
    </row>
    <row r="2154" spans="2:13" x14ac:dyDescent="0.15">
      <c r="B2154" s="333" t="s">
        <v>11590</v>
      </c>
      <c r="C2154" s="333" t="s">
        <v>710</v>
      </c>
      <c r="D2154" s="333" t="s">
        <v>521</v>
      </c>
      <c r="E2154" s="29">
        <v>1</v>
      </c>
      <c r="F2154" s="29">
        <v>2</v>
      </c>
      <c r="G2154" s="29">
        <v>13162</v>
      </c>
      <c r="H2154" s="27"/>
      <c r="M2154" s="80" t="b">
        <f t="shared" si="33"/>
        <v>1</v>
      </c>
    </row>
    <row r="2155" spans="2:13" x14ac:dyDescent="0.15">
      <c r="B2155" s="333" t="s">
        <v>11591</v>
      </c>
      <c r="C2155" s="333" t="s">
        <v>710</v>
      </c>
      <c r="D2155" s="333" t="s">
        <v>521</v>
      </c>
      <c r="E2155" s="29">
        <v>1</v>
      </c>
      <c r="F2155" s="29">
        <v>2</v>
      </c>
      <c r="G2155" s="29">
        <v>12224</v>
      </c>
      <c r="H2155" s="27"/>
      <c r="M2155" s="80" t="b">
        <f t="shared" si="33"/>
        <v>1</v>
      </c>
    </row>
    <row r="2156" spans="2:13" x14ac:dyDescent="0.15">
      <c r="B2156" s="333" t="s">
        <v>990</v>
      </c>
      <c r="C2156" s="333" t="s">
        <v>710</v>
      </c>
      <c r="D2156" s="333" t="s">
        <v>521</v>
      </c>
      <c r="E2156" s="29">
        <v>1</v>
      </c>
      <c r="F2156" s="29">
        <v>2</v>
      </c>
      <c r="G2156" s="29">
        <v>488</v>
      </c>
      <c r="H2156" s="27"/>
      <c r="M2156" s="80" t="b">
        <f t="shared" si="33"/>
        <v>1</v>
      </c>
    </row>
    <row r="2157" spans="2:13" x14ac:dyDescent="0.15">
      <c r="B2157" s="333" t="s">
        <v>6457</v>
      </c>
      <c r="C2157" s="333" t="s">
        <v>710</v>
      </c>
      <c r="D2157" s="333" t="s">
        <v>525</v>
      </c>
      <c r="E2157" s="29">
        <v>1</v>
      </c>
      <c r="F2157" s="29">
        <v>4</v>
      </c>
      <c r="G2157" s="29">
        <v>6517</v>
      </c>
      <c r="H2157" s="27"/>
      <c r="M2157" s="80" t="b">
        <f t="shared" si="33"/>
        <v>1</v>
      </c>
    </row>
    <row r="2158" spans="2:13" x14ac:dyDescent="0.15">
      <c r="B2158" s="333" t="s">
        <v>14623</v>
      </c>
      <c r="C2158" s="333" t="s">
        <v>710</v>
      </c>
      <c r="D2158" s="333" t="s">
        <v>519</v>
      </c>
      <c r="E2158" s="29">
        <v>1</v>
      </c>
      <c r="F2158" s="29">
        <v>1</v>
      </c>
      <c r="G2158" s="29">
        <v>16287</v>
      </c>
      <c r="H2158" s="27"/>
      <c r="M2158" s="80" t="b">
        <f t="shared" si="33"/>
        <v>1</v>
      </c>
    </row>
    <row r="2159" spans="2:13" x14ac:dyDescent="0.15">
      <c r="B2159" s="333" t="s">
        <v>10123</v>
      </c>
      <c r="C2159" s="333" t="s">
        <v>710</v>
      </c>
      <c r="D2159" s="333" t="s">
        <v>519</v>
      </c>
      <c r="E2159" s="29">
        <v>1</v>
      </c>
      <c r="F2159" s="29">
        <v>1</v>
      </c>
      <c r="G2159" s="29">
        <v>10606</v>
      </c>
      <c r="H2159" s="27"/>
      <c r="M2159" s="80" t="b">
        <f t="shared" si="33"/>
        <v>1</v>
      </c>
    </row>
    <row r="2160" spans="2:13" x14ac:dyDescent="0.15">
      <c r="B2160" s="333" t="s">
        <v>991</v>
      </c>
      <c r="C2160" s="333" t="s">
        <v>710</v>
      </c>
      <c r="D2160" s="333" t="s">
        <v>519</v>
      </c>
      <c r="E2160" s="29">
        <v>1</v>
      </c>
      <c r="F2160" s="29">
        <v>1</v>
      </c>
      <c r="G2160" s="29">
        <v>489</v>
      </c>
      <c r="H2160" s="27"/>
      <c r="M2160" s="80" t="b">
        <f t="shared" si="33"/>
        <v>1</v>
      </c>
    </row>
    <row r="2161" spans="2:13" x14ac:dyDescent="0.15">
      <c r="B2161" s="333" t="s">
        <v>11592</v>
      </c>
      <c r="C2161" s="333" t="s">
        <v>710</v>
      </c>
      <c r="D2161" s="333" t="s">
        <v>519</v>
      </c>
      <c r="E2161" s="29">
        <v>1</v>
      </c>
      <c r="F2161" s="29">
        <v>1</v>
      </c>
      <c r="G2161" s="29">
        <v>12564</v>
      </c>
      <c r="H2161" s="27"/>
      <c r="M2161" s="80" t="b">
        <f t="shared" si="33"/>
        <v>1</v>
      </c>
    </row>
    <row r="2162" spans="2:13" x14ac:dyDescent="0.15">
      <c r="B2162" s="333" t="s">
        <v>992</v>
      </c>
      <c r="C2162" s="333" t="s">
        <v>710</v>
      </c>
      <c r="D2162" s="333" t="s">
        <v>519</v>
      </c>
      <c r="E2162" s="29">
        <v>1</v>
      </c>
      <c r="F2162" s="29">
        <v>1</v>
      </c>
      <c r="G2162" s="29">
        <v>490</v>
      </c>
      <c r="H2162" s="27"/>
      <c r="M2162" s="80" t="b">
        <f t="shared" si="33"/>
        <v>1</v>
      </c>
    </row>
    <row r="2163" spans="2:13" x14ac:dyDescent="0.15">
      <c r="B2163" s="333" t="s">
        <v>995</v>
      </c>
      <c r="C2163" s="333" t="s">
        <v>710</v>
      </c>
      <c r="D2163" s="333" t="s">
        <v>519</v>
      </c>
      <c r="E2163" s="29">
        <v>1</v>
      </c>
      <c r="F2163" s="29">
        <v>1</v>
      </c>
      <c r="G2163" s="29">
        <v>493</v>
      </c>
      <c r="H2163" s="27"/>
      <c r="M2163" s="80" t="b">
        <f t="shared" si="33"/>
        <v>1</v>
      </c>
    </row>
    <row r="2164" spans="2:13" x14ac:dyDescent="0.15">
      <c r="B2164" s="333" t="s">
        <v>996</v>
      </c>
      <c r="C2164" s="333" t="s">
        <v>710</v>
      </c>
      <c r="D2164" s="333" t="s">
        <v>519</v>
      </c>
      <c r="E2164" s="29">
        <v>1</v>
      </c>
      <c r="F2164" s="29">
        <v>1</v>
      </c>
      <c r="G2164" s="29">
        <v>494</v>
      </c>
      <c r="H2164" s="27"/>
      <c r="M2164" s="80" t="b">
        <f t="shared" si="33"/>
        <v>1</v>
      </c>
    </row>
    <row r="2165" spans="2:13" x14ac:dyDescent="0.15">
      <c r="B2165" s="333" t="s">
        <v>12705</v>
      </c>
      <c r="C2165" s="333" t="s">
        <v>710</v>
      </c>
      <c r="D2165" s="333" t="s">
        <v>519</v>
      </c>
      <c r="E2165" s="29">
        <v>1</v>
      </c>
      <c r="F2165" s="29">
        <v>1</v>
      </c>
      <c r="G2165" s="29">
        <v>14278</v>
      </c>
      <c r="H2165" s="27"/>
      <c r="M2165" s="80" t="b">
        <f t="shared" si="33"/>
        <v>1</v>
      </c>
    </row>
    <row r="2166" spans="2:13" x14ac:dyDescent="0.15">
      <c r="B2166" s="333" t="s">
        <v>993</v>
      </c>
      <c r="C2166" s="333" t="s">
        <v>710</v>
      </c>
      <c r="D2166" s="333" t="s">
        <v>519</v>
      </c>
      <c r="E2166" s="29">
        <v>1</v>
      </c>
      <c r="F2166" s="29">
        <v>1</v>
      </c>
      <c r="G2166" s="29">
        <v>491</v>
      </c>
      <c r="H2166" s="27"/>
      <c r="M2166" s="80" t="b">
        <f t="shared" si="33"/>
        <v>1</v>
      </c>
    </row>
    <row r="2167" spans="2:13" x14ac:dyDescent="0.15">
      <c r="B2167" s="333" t="s">
        <v>997</v>
      </c>
      <c r="C2167" s="333" t="s">
        <v>710</v>
      </c>
      <c r="D2167" s="333" t="s">
        <v>519</v>
      </c>
      <c r="E2167" s="29">
        <v>1</v>
      </c>
      <c r="F2167" s="29">
        <v>1</v>
      </c>
      <c r="G2167" s="29">
        <v>495</v>
      </c>
      <c r="H2167" s="27"/>
      <c r="M2167" s="80" t="b">
        <f t="shared" si="33"/>
        <v>1</v>
      </c>
    </row>
    <row r="2168" spans="2:13" x14ac:dyDescent="0.15">
      <c r="B2168" s="333" t="s">
        <v>998</v>
      </c>
      <c r="C2168" s="333" t="s">
        <v>710</v>
      </c>
      <c r="D2168" s="333" t="s">
        <v>519</v>
      </c>
      <c r="E2168" s="29">
        <v>1</v>
      </c>
      <c r="F2168" s="29">
        <v>1</v>
      </c>
      <c r="G2168" s="29">
        <v>496</v>
      </c>
      <c r="H2168" s="27"/>
      <c r="M2168" s="80" t="b">
        <f t="shared" si="33"/>
        <v>1</v>
      </c>
    </row>
    <row r="2169" spans="2:13" x14ac:dyDescent="0.15">
      <c r="B2169" s="333" t="s">
        <v>994</v>
      </c>
      <c r="C2169" s="333" t="s">
        <v>710</v>
      </c>
      <c r="D2169" s="333" t="s">
        <v>519</v>
      </c>
      <c r="E2169" s="29">
        <v>1</v>
      </c>
      <c r="F2169" s="29">
        <v>1</v>
      </c>
      <c r="G2169" s="29">
        <v>492</v>
      </c>
      <c r="H2169" s="27"/>
      <c r="M2169" s="80" t="b">
        <f t="shared" si="33"/>
        <v>1</v>
      </c>
    </row>
    <row r="2170" spans="2:13" x14ac:dyDescent="0.15">
      <c r="B2170" s="333" t="s">
        <v>6857</v>
      </c>
      <c r="C2170" s="333" t="s">
        <v>518</v>
      </c>
      <c r="D2170" s="333" t="s">
        <v>523</v>
      </c>
      <c r="E2170" s="29">
        <v>0</v>
      </c>
      <c r="F2170" s="29">
        <v>3</v>
      </c>
      <c r="G2170" s="29">
        <v>6988</v>
      </c>
      <c r="H2170" s="27"/>
      <c r="M2170" s="80" t="b">
        <f t="shared" si="33"/>
        <v>1</v>
      </c>
    </row>
    <row r="2171" spans="2:13" x14ac:dyDescent="0.15">
      <c r="B2171" s="333" t="s">
        <v>9902</v>
      </c>
      <c r="C2171" s="333" t="s">
        <v>710</v>
      </c>
      <c r="D2171" s="333" t="s">
        <v>519</v>
      </c>
      <c r="E2171" s="29">
        <v>1</v>
      </c>
      <c r="F2171" s="29">
        <v>1</v>
      </c>
      <c r="G2171" s="29">
        <v>10103</v>
      </c>
      <c r="H2171" s="27"/>
      <c r="M2171" s="80" t="b">
        <f t="shared" si="33"/>
        <v>1</v>
      </c>
    </row>
    <row r="2172" spans="2:13" x14ac:dyDescent="0.15">
      <c r="B2172" s="333" t="s">
        <v>11231</v>
      </c>
      <c r="C2172" s="333" t="s">
        <v>710</v>
      </c>
      <c r="D2172" s="333" t="s">
        <v>519</v>
      </c>
      <c r="E2172" s="29">
        <v>1</v>
      </c>
      <c r="F2172" s="29">
        <v>1</v>
      </c>
      <c r="G2172" s="29">
        <v>11430</v>
      </c>
      <c r="H2172" s="27"/>
      <c r="M2172" s="80" t="b">
        <f t="shared" si="33"/>
        <v>1</v>
      </c>
    </row>
    <row r="2173" spans="2:13" x14ac:dyDescent="0.15">
      <c r="B2173" s="333" t="s">
        <v>8796</v>
      </c>
      <c r="C2173" s="333" t="s">
        <v>710</v>
      </c>
      <c r="D2173" s="333" t="s">
        <v>519</v>
      </c>
      <c r="E2173" s="29">
        <v>1</v>
      </c>
      <c r="F2173" s="29">
        <v>1</v>
      </c>
      <c r="G2173" s="29">
        <v>9146</v>
      </c>
      <c r="H2173" s="27"/>
      <c r="M2173" s="80" t="b">
        <f t="shared" si="33"/>
        <v>1</v>
      </c>
    </row>
    <row r="2174" spans="2:13" x14ac:dyDescent="0.15">
      <c r="B2174" s="333" t="s">
        <v>11593</v>
      </c>
      <c r="C2174" s="333" t="s">
        <v>710</v>
      </c>
      <c r="D2174" s="333" t="s">
        <v>519</v>
      </c>
      <c r="E2174" s="29">
        <v>1</v>
      </c>
      <c r="F2174" s="29">
        <v>1</v>
      </c>
      <c r="G2174" s="29">
        <v>12225</v>
      </c>
      <c r="H2174" s="27"/>
      <c r="M2174" s="80" t="b">
        <f t="shared" si="33"/>
        <v>1</v>
      </c>
    </row>
    <row r="2175" spans="2:13" x14ac:dyDescent="0.15">
      <c r="B2175" s="333" t="s">
        <v>319</v>
      </c>
      <c r="C2175" s="333" t="s">
        <v>710</v>
      </c>
      <c r="D2175" s="333" t="s">
        <v>519</v>
      </c>
      <c r="E2175" s="29">
        <v>1</v>
      </c>
      <c r="F2175" s="29">
        <v>1</v>
      </c>
      <c r="G2175" s="29">
        <v>8400</v>
      </c>
      <c r="H2175" s="27"/>
      <c r="M2175" s="80" t="b">
        <f t="shared" si="33"/>
        <v>1</v>
      </c>
    </row>
    <row r="2176" spans="2:13" x14ac:dyDescent="0.15">
      <c r="B2176" s="333" t="s">
        <v>11594</v>
      </c>
      <c r="C2176" s="333" t="s">
        <v>710</v>
      </c>
      <c r="D2176" s="333" t="s">
        <v>519</v>
      </c>
      <c r="E2176" s="29">
        <v>1</v>
      </c>
      <c r="F2176" s="29">
        <v>1</v>
      </c>
      <c r="G2176" s="29">
        <v>12226</v>
      </c>
      <c r="H2176" s="27"/>
      <c r="M2176" s="80" t="b">
        <f t="shared" si="33"/>
        <v>1</v>
      </c>
    </row>
    <row r="2177" spans="2:13" x14ac:dyDescent="0.15">
      <c r="B2177" s="333" t="s">
        <v>13318</v>
      </c>
      <c r="C2177" s="333" t="s">
        <v>710</v>
      </c>
      <c r="D2177" s="333" t="s">
        <v>519</v>
      </c>
      <c r="E2177" s="29">
        <v>1</v>
      </c>
      <c r="F2177" s="29">
        <v>1</v>
      </c>
      <c r="G2177" s="29">
        <v>15646</v>
      </c>
      <c r="H2177" s="27"/>
      <c r="M2177" s="80" t="b">
        <f t="shared" si="33"/>
        <v>1</v>
      </c>
    </row>
    <row r="2178" spans="2:13" x14ac:dyDescent="0.15">
      <c r="B2178" s="333" t="s">
        <v>11232</v>
      </c>
      <c r="C2178" s="333" t="s">
        <v>710</v>
      </c>
      <c r="D2178" s="333" t="s">
        <v>519</v>
      </c>
      <c r="E2178" s="29">
        <v>1</v>
      </c>
      <c r="F2178" s="29">
        <v>1</v>
      </c>
      <c r="G2178" s="29">
        <v>11429</v>
      </c>
      <c r="H2178" s="27"/>
      <c r="M2178" s="80" t="b">
        <f t="shared" si="33"/>
        <v>1</v>
      </c>
    </row>
    <row r="2179" spans="2:13" x14ac:dyDescent="0.15">
      <c r="B2179" s="333" t="s">
        <v>11595</v>
      </c>
      <c r="C2179" s="333" t="s">
        <v>710</v>
      </c>
      <c r="D2179" s="333" t="s">
        <v>519</v>
      </c>
      <c r="E2179" s="29">
        <v>1</v>
      </c>
      <c r="F2179" s="29">
        <v>1</v>
      </c>
      <c r="G2179" s="29">
        <v>13022</v>
      </c>
      <c r="H2179" s="27"/>
      <c r="M2179" s="80" t="b">
        <f t="shared" si="33"/>
        <v>1</v>
      </c>
    </row>
    <row r="2180" spans="2:13" x14ac:dyDescent="0.15">
      <c r="B2180" s="333" t="s">
        <v>13319</v>
      </c>
      <c r="C2180" s="333" t="s">
        <v>710</v>
      </c>
      <c r="D2180" s="333" t="s">
        <v>523</v>
      </c>
      <c r="E2180" s="29">
        <v>1</v>
      </c>
      <c r="F2180" s="29">
        <v>3</v>
      </c>
      <c r="G2180" s="29">
        <v>15644</v>
      </c>
      <c r="H2180" s="27"/>
      <c r="M2180" s="80" t="b">
        <f t="shared" si="33"/>
        <v>1</v>
      </c>
    </row>
    <row r="2181" spans="2:13" x14ac:dyDescent="0.15">
      <c r="B2181" s="333" t="s">
        <v>999</v>
      </c>
      <c r="C2181" s="333" t="s">
        <v>710</v>
      </c>
      <c r="D2181" s="333" t="s">
        <v>519</v>
      </c>
      <c r="E2181" s="29">
        <v>1</v>
      </c>
      <c r="F2181" s="29">
        <v>1</v>
      </c>
      <c r="G2181" s="29">
        <v>497</v>
      </c>
      <c r="H2181" s="27"/>
      <c r="M2181" s="80" t="b">
        <f t="shared" si="33"/>
        <v>1</v>
      </c>
    </row>
    <row r="2182" spans="2:13" x14ac:dyDescent="0.15">
      <c r="B2182" s="333" t="s">
        <v>13111</v>
      </c>
      <c r="C2182" s="333" t="s">
        <v>710</v>
      </c>
      <c r="D2182" s="333" t="s">
        <v>519</v>
      </c>
      <c r="E2182" s="29">
        <v>1</v>
      </c>
      <c r="F2182" s="29">
        <v>1</v>
      </c>
      <c r="G2182" s="29">
        <v>14545</v>
      </c>
      <c r="H2182" s="27"/>
      <c r="M2182" s="80" t="b">
        <f t="shared" si="33"/>
        <v>1</v>
      </c>
    </row>
    <row r="2183" spans="2:13" x14ac:dyDescent="0.15">
      <c r="B2183" s="333" t="s">
        <v>180</v>
      </c>
      <c r="C2183" s="333" t="s">
        <v>710</v>
      </c>
      <c r="D2183" s="333" t="s">
        <v>519</v>
      </c>
      <c r="E2183" s="29">
        <v>1</v>
      </c>
      <c r="F2183" s="29">
        <v>1</v>
      </c>
      <c r="G2183" s="29">
        <v>8585</v>
      </c>
      <c r="H2183" s="27"/>
      <c r="M2183" s="80" t="b">
        <f t="shared" si="33"/>
        <v>1</v>
      </c>
    </row>
    <row r="2184" spans="2:13" x14ac:dyDescent="0.15">
      <c r="B2184" s="333" t="s">
        <v>1000</v>
      </c>
      <c r="C2184" s="333" t="s">
        <v>710</v>
      </c>
      <c r="D2184" s="333" t="s">
        <v>519</v>
      </c>
      <c r="E2184" s="29">
        <v>1</v>
      </c>
      <c r="F2184" s="29">
        <v>1</v>
      </c>
      <c r="G2184" s="29">
        <v>498</v>
      </c>
      <c r="H2184" s="27"/>
      <c r="M2184" s="80" t="b">
        <f t="shared" si="33"/>
        <v>1</v>
      </c>
    </row>
    <row r="2185" spans="2:13" x14ac:dyDescent="0.15">
      <c r="B2185" s="333" t="s">
        <v>13112</v>
      </c>
      <c r="C2185" s="333" t="s">
        <v>710</v>
      </c>
      <c r="D2185" s="333" t="s">
        <v>519</v>
      </c>
      <c r="E2185" s="29">
        <v>1</v>
      </c>
      <c r="F2185" s="29">
        <v>1</v>
      </c>
      <c r="G2185" s="29">
        <v>14524</v>
      </c>
      <c r="H2185" s="27"/>
      <c r="M2185" s="80" t="b">
        <f t="shared" si="33"/>
        <v>1</v>
      </c>
    </row>
    <row r="2186" spans="2:13" x14ac:dyDescent="0.15">
      <c r="B2186" s="333" t="s">
        <v>13113</v>
      </c>
      <c r="C2186" s="333" t="s">
        <v>710</v>
      </c>
      <c r="D2186" s="333" t="s">
        <v>519</v>
      </c>
      <c r="E2186" s="29">
        <v>1</v>
      </c>
      <c r="F2186" s="29">
        <v>1</v>
      </c>
      <c r="G2186" s="29">
        <v>14497</v>
      </c>
      <c r="H2186" s="27"/>
      <c r="M2186" s="80" t="b">
        <f t="shared" si="33"/>
        <v>1</v>
      </c>
    </row>
    <row r="2187" spans="2:13" x14ac:dyDescent="0.15">
      <c r="B2187" s="333" t="s">
        <v>13320</v>
      </c>
      <c r="C2187" s="333" t="s">
        <v>710</v>
      </c>
      <c r="D2187" s="333" t="s">
        <v>519</v>
      </c>
      <c r="E2187" s="29">
        <v>1</v>
      </c>
      <c r="F2187" s="29">
        <v>1</v>
      </c>
      <c r="G2187" s="29">
        <v>15313</v>
      </c>
      <c r="H2187" s="27"/>
      <c r="M2187" s="80" t="b">
        <f t="shared" si="33"/>
        <v>1</v>
      </c>
    </row>
    <row r="2188" spans="2:13" x14ac:dyDescent="0.15">
      <c r="B2188" s="333" t="s">
        <v>4365</v>
      </c>
      <c r="C2188" s="333" t="s">
        <v>712</v>
      </c>
      <c r="D2188" s="333" t="s">
        <v>523</v>
      </c>
      <c r="E2188" s="29">
        <v>2</v>
      </c>
      <c r="F2188" s="29">
        <v>3</v>
      </c>
      <c r="G2188" s="29">
        <v>3962</v>
      </c>
      <c r="H2188" s="27"/>
      <c r="M2188" s="80" t="b">
        <f t="shared" si="33"/>
        <v>1</v>
      </c>
    </row>
    <row r="2189" spans="2:13" x14ac:dyDescent="0.15">
      <c r="B2189" s="333" t="s">
        <v>3927</v>
      </c>
      <c r="C2189" s="333" t="s">
        <v>710</v>
      </c>
      <c r="D2189" s="333" t="s">
        <v>519</v>
      </c>
      <c r="E2189" s="29">
        <v>1</v>
      </c>
      <c r="F2189" s="29">
        <v>1</v>
      </c>
      <c r="G2189" s="29">
        <v>3692</v>
      </c>
      <c r="H2189" s="27"/>
      <c r="M2189" s="80" t="b">
        <f t="shared" si="33"/>
        <v>1</v>
      </c>
    </row>
    <row r="2190" spans="2:13" x14ac:dyDescent="0.15">
      <c r="B2190" s="333" t="s">
        <v>5952</v>
      </c>
      <c r="C2190" s="333" t="s">
        <v>710</v>
      </c>
      <c r="D2190" s="333" t="s">
        <v>519</v>
      </c>
      <c r="E2190" s="29">
        <v>1</v>
      </c>
      <c r="F2190" s="29">
        <v>1</v>
      </c>
      <c r="G2190" s="29">
        <v>5996</v>
      </c>
      <c r="H2190" s="27"/>
      <c r="M2190" s="80" t="b">
        <f t="shared" ref="M2190:M2253" si="34">AND(  NOT(ISERROR(FIND(UPPER($B$7),UPPER($B2190),1))),  OR($D$7="",NOT(ISERROR(FIND(UPPER($D$7),UPPER($B2190),1)))),    OR($D$8="",(ISERROR(FIND(UPPER($D$8),UPPER($B2190),1))))           )</f>
        <v>1</v>
      </c>
    </row>
    <row r="2191" spans="2:13" x14ac:dyDescent="0.15">
      <c r="B2191" s="333" t="s">
        <v>13321</v>
      </c>
      <c r="C2191" s="333" t="s">
        <v>710</v>
      </c>
      <c r="D2191" s="333" t="s">
        <v>519</v>
      </c>
      <c r="E2191" s="29">
        <v>1</v>
      </c>
      <c r="F2191" s="29">
        <v>1</v>
      </c>
      <c r="G2191" s="29">
        <v>14986</v>
      </c>
      <c r="H2191" s="27"/>
      <c r="M2191" s="80" t="b">
        <f t="shared" si="34"/>
        <v>1</v>
      </c>
    </row>
    <row r="2192" spans="2:13" x14ac:dyDescent="0.15">
      <c r="B2192" s="333" t="s">
        <v>11233</v>
      </c>
      <c r="C2192" s="333" t="s">
        <v>710</v>
      </c>
      <c r="D2192" s="333" t="s">
        <v>519</v>
      </c>
      <c r="E2192" s="29">
        <v>1</v>
      </c>
      <c r="F2192" s="29">
        <v>1</v>
      </c>
      <c r="G2192" s="29">
        <v>11431</v>
      </c>
      <c r="H2192" s="27"/>
      <c r="M2192" s="80" t="b">
        <f t="shared" si="34"/>
        <v>1</v>
      </c>
    </row>
    <row r="2193" spans="2:13" x14ac:dyDescent="0.15">
      <c r="B2193" s="333" t="s">
        <v>7316</v>
      </c>
      <c r="C2193" s="333" t="s">
        <v>710</v>
      </c>
      <c r="D2193" s="333" t="s">
        <v>519</v>
      </c>
      <c r="E2193" s="29">
        <v>1</v>
      </c>
      <c r="F2193" s="29">
        <v>1</v>
      </c>
      <c r="G2193" s="29">
        <v>7345</v>
      </c>
      <c r="H2193" s="27"/>
      <c r="M2193" s="80" t="b">
        <f t="shared" si="34"/>
        <v>1</v>
      </c>
    </row>
    <row r="2194" spans="2:13" x14ac:dyDescent="0.15">
      <c r="B2194" s="333" t="s">
        <v>4429</v>
      </c>
      <c r="C2194" s="333" t="s">
        <v>710</v>
      </c>
      <c r="D2194" s="333" t="s">
        <v>519</v>
      </c>
      <c r="E2194" s="29">
        <v>1</v>
      </c>
      <c r="F2194" s="29">
        <v>1</v>
      </c>
      <c r="G2194" s="29">
        <v>4235</v>
      </c>
      <c r="H2194" s="27"/>
      <c r="M2194" s="80" t="b">
        <f t="shared" si="34"/>
        <v>1</v>
      </c>
    </row>
    <row r="2195" spans="2:13" x14ac:dyDescent="0.15">
      <c r="B2195" s="333" t="s">
        <v>6458</v>
      </c>
      <c r="C2195" s="333" t="s">
        <v>710</v>
      </c>
      <c r="D2195" s="333" t="s">
        <v>519</v>
      </c>
      <c r="E2195" s="29">
        <v>1</v>
      </c>
      <c r="F2195" s="29">
        <v>1</v>
      </c>
      <c r="G2195" s="29">
        <v>6518</v>
      </c>
      <c r="H2195" s="27"/>
      <c r="M2195" s="80" t="b">
        <f t="shared" si="34"/>
        <v>1</v>
      </c>
    </row>
    <row r="2196" spans="2:13" x14ac:dyDescent="0.15">
      <c r="B2196" s="333" t="s">
        <v>3928</v>
      </c>
      <c r="C2196" s="333" t="s">
        <v>710</v>
      </c>
      <c r="D2196" s="333" t="s">
        <v>519</v>
      </c>
      <c r="E2196" s="29">
        <v>1</v>
      </c>
      <c r="F2196" s="29">
        <v>1</v>
      </c>
      <c r="G2196" s="29">
        <v>3693</v>
      </c>
      <c r="H2196" s="27"/>
      <c r="M2196" s="80" t="b">
        <f t="shared" si="34"/>
        <v>1</v>
      </c>
    </row>
    <row r="2197" spans="2:13" x14ac:dyDescent="0.15">
      <c r="B2197" s="333" t="s">
        <v>12706</v>
      </c>
      <c r="C2197" s="333" t="s">
        <v>710</v>
      </c>
      <c r="D2197" s="333" t="s">
        <v>519</v>
      </c>
      <c r="E2197" s="29">
        <v>1</v>
      </c>
      <c r="F2197" s="29">
        <v>1</v>
      </c>
      <c r="G2197" s="29">
        <v>14140</v>
      </c>
      <c r="H2197" s="27"/>
      <c r="M2197" s="80" t="b">
        <f t="shared" si="34"/>
        <v>1</v>
      </c>
    </row>
    <row r="2198" spans="2:13" x14ac:dyDescent="0.15">
      <c r="B2198" s="333" t="s">
        <v>4430</v>
      </c>
      <c r="C2198" s="333" t="s">
        <v>710</v>
      </c>
      <c r="D2198" s="333" t="s">
        <v>519</v>
      </c>
      <c r="E2198" s="29">
        <v>1</v>
      </c>
      <c r="F2198" s="29">
        <v>1</v>
      </c>
      <c r="G2198" s="29">
        <v>4236</v>
      </c>
      <c r="H2198" s="27"/>
      <c r="M2198" s="80" t="b">
        <f t="shared" si="34"/>
        <v>1</v>
      </c>
    </row>
    <row r="2199" spans="2:13" x14ac:dyDescent="0.15">
      <c r="B2199" s="333" t="s">
        <v>12707</v>
      </c>
      <c r="C2199" s="333" t="s">
        <v>710</v>
      </c>
      <c r="D2199" s="333" t="s">
        <v>519</v>
      </c>
      <c r="E2199" s="29">
        <v>1</v>
      </c>
      <c r="F2199" s="29">
        <v>1</v>
      </c>
      <c r="G2199" s="29">
        <v>13847</v>
      </c>
      <c r="H2199" s="27"/>
      <c r="M2199" s="80" t="b">
        <f t="shared" si="34"/>
        <v>1</v>
      </c>
    </row>
    <row r="2200" spans="2:13" x14ac:dyDescent="0.15">
      <c r="B2200" s="333" t="s">
        <v>1001</v>
      </c>
      <c r="C2200" s="333" t="s">
        <v>710</v>
      </c>
      <c r="D2200" s="333" t="s">
        <v>519</v>
      </c>
      <c r="E2200" s="29">
        <v>1</v>
      </c>
      <c r="F2200" s="29">
        <v>1</v>
      </c>
      <c r="G2200" s="29">
        <v>499</v>
      </c>
      <c r="H2200" s="27"/>
      <c r="M2200" s="80" t="b">
        <f t="shared" si="34"/>
        <v>1</v>
      </c>
    </row>
    <row r="2201" spans="2:13" x14ac:dyDescent="0.15">
      <c r="B2201" s="333" t="s">
        <v>10124</v>
      </c>
      <c r="C2201" s="333" t="s">
        <v>710</v>
      </c>
      <c r="D2201" s="333" t="s">
        <v>519</v>
      </c>
      <c r="E2201" s="29">
        <v>1</v>
      </c>
      <c r="F2201" s="29">
        <v>1</v>
      </c>
      <c r="G2201" s="29">
        <v>10501</v>
      </c>
      <c r="H2201" s="27"/>
      <c r="M2201" s="80" t="b">
        <f t="shared" si="34"/>
        <v>1</v>
      </c>
    </row>
    <row r="2202" spans="2:13" x14ac:dyDescent="0.15">
      <c r="B2202" s="333" t="s">
        <v>10125</v>
      </c>
      <c r="C2202" s="333" t="s">
        <v>710</v>
      </c>
      <c r="D2202" s="333" t="s">
        <v>519</v>
      </c>
      <c r="E2202" s="29">
        <v>1</v>
      </c>
      <c r="F2202" s="29">
        <v>1</v>
      </c>
      <c r="G2202" s="29">
        <v>10340</v>
      </c>
      <c r="H2202" s="27"/>
      <c r="M2202" s="80" t="b">
        <f t="shared" si="34"/>
        <v>1</v>
      </c>
    </row>
    <row r="2203" spans="2:13" x14ac:dyDescent="0.15">
      <c r="B2203" s="333" t="s">
        <v>101</v>
      </c>
      <c r="C2203" s="333" t="s">
        <v>710</v>
      </c>
      <c r="D2203" s="333" t="s">
        <v>519</v>
      </c>
      <c r="E2203" s="29">
        <v>1</v>
      </c>
      <c r="F2203" s="29">
        <v>1</v>
      </c>
      <c r="G2203" s="29">
        <v>8618</v>
      </c>
      <c r="H2203" s="27"/>
      <c r="M2203" s="80" t="b">
        <f t="shared" si="34"/>
        <v>1</v>
      </c>
    </row>
    <row r="2204" spans="2:13" x14ac:dyDescent="0.15">
      <c r="B2204" s="333" t="s">
        <v>11596</v>
      </c>
      <c r="C2204" s="333" t="s">
        <v>712</v>
      </c>
      <c r="D2204" s="333" t="s">
        <v>519</v>
      </c>
      <c r="E2204" s="29">
        <v>2</v>
      </c>
      <c r="F2204" s="29">
        <v>1</v>
      </c>
      <c r="G2204" s="29">
        <v>13077</v>
      </c>
      <c r="H2204" s="27"/>
      <c r="M2204" s="80" t="b">
        <f t="shared" si="34"/>
        <v>1</v>
      </c>
    </row>
    <row r="2205" spans="2:13" x14ac:dyDescent="0.15">
      <c r="B2205" s="333" t="s">
        <v>7588</v>
      </c>
      <c r="C2205" s="333" t="s">
        <v>710</v>
      </c>
      <c r="D2205" s="333" t="s">
        <v>519</v>
      </c>
      <c r="E2205" s="29">
        <v>1</v>
      </c>
      <c r="F2205" s="29">
        <v>1</v>
      </c>
      <c r="G2205" s="29">
        <v>7632</v>
      </c>
      <c r="H2205" s="27"/>
      <c r="M2205" s="80" t="b">
        <f t="shared" si="34"/>
        <v>1</v>
      </c>
    </row>
    <row r="2206" spans="2:13" x14ac:dyDescent="0.15">
      <c r="B2206" s="333" t="s">
        <v>4431</v>
      </c>
      <c r="C2206" s="333" t="s">
        <v>710</v>
      </c>
      <c r="D2206" s="333" t="s">
        <v>519</v>
      </c>
      <c r="E2206" s="29">
        <v>1</v>
      </c>
      <c r="F2206" s="29">
        <v>1</v>
      </c>
      <c r="G2206" s="29">
        <v>4237</v>
      </c>
      <c r="H2206" s="27"/>
      <c r="M2206" s="80" t="b">
        <f t="shared" si="34"/>
        <v>1</v>
      </c>
    </row>
    <row r="2207" spans="2:13" x14ac:dyDescent="0.15">
      <c r="B2207" s="333" t="s">
        <v>5229</v>
      </c>
      <c r="C2207" s="333" t="s">
        <v>710</v>
      </c>
      <c r="D2207" s="333" t="s">
        <v>519</v>
      </c>
      <c r="E2207" s="29">
        <v>1</v>
      </c>
      <c r="F2207" s="29">
        <v>1</v>
      </c>
      <c r="G2207" s="29">
        <v>5215</v>
      </c>
      <c r="H2207" s="27"/>
      <c r="M2207" s="80" t="b">
        <f t="shared" si="34"/>
        <v>1</v>
      </c>
    </row>
    <row r="2208" spans="2:13" x14ac:dyDescent="0.15">
      <c r="B2208" s="333" t="s">
        <v>5146</v>
      </c>
      <c r="C2208" s="333" t="s">
        <v>710</v>
      </c>
      <c r="D2208" s="333" t="s">
        <v>519</v>
      </c>
      <c r="E2208" s="29">
        <v>1</v>
      </c>
      <c r="F2208" s="29">
        <v>1</v>
      </c>
      <c r="G2208" s="29">
        <v>5122</v>
      </c>
      <c r="H2208" s="27"/>
      <c r="M2208" s="80" t="b">
        <f t="shared" si="34"/>
        <v>1</v>
      </c>
    </row>
    <row r="2209" spans="2:13" x14ac:dyDescent="0.15">
      <c r="B2209" s="333" t="s">
        <v>11597</v>
      </c>
      <c r="C2209" s="333" t="s">
        <v>710</v>
      </c>
      <c r="D2209" s="333" t="s">
        <v>519</v>
      </c>
      <c r="E2209" s="29">
        <v>1</v>
      </c>
      <c r="F2209" s="29">
        <v>1</v>
      </c>
      <c r="G2209" s="29">
        <v>13023</v>
      </c>
      <c r="H2209" s="27"/>
      <c r="M2209" s="80" t="b">
        <f t="shared" si="34"/>
        <v>1</v>
      </c>
    </row>
    <row r="2210" spans="2:13" x14ac:dyDescent="0.15">
      <c r="B2210" s="333" t="s">
        <v>59</v>
      </c>
      <c r="C2210" s="333" t="s">
        <v>710</v>
      </c>
      <c r="D2210" s="333" t="s">
        <v>519</v>
      </c>
      <c r="E2210" s="29">
        <v>1</v>
      </c>
      <c r="F2210" s="29">
        <v>1</v>
      </c>
      <c r="G2210" s="29">
        <v>8692</v>
      </c>
      <c r="H2210" s="27"/>
      <c r="M2210" s="80" t="b">
        <f t="shared" si="34"/>
        <v>1</v>
      </c>
    </row>
    <row r="2211" spans="2:13" x14ac:dyDescent="0.15">
      <c r="B2211" s="333" t="s">
        <v>13322</v>
      </c>
      <c r="C2211" s="333" t="s">
        <v>710</v>
      </c>
      <c r="D2211" s="333" t="s">
        <v>519</v>
      </c>
      <c r="E2211" s="29">
        <v>1</v>
      </c>
      <c r="F2211" s="29">
        <v>1</v>
      </c>
      <c r="G2211" s="29">
        <v>15394</v>
      </c>
      <c r="H2211" s="27"/>
      <c r="M2211" s="80" t="b">
        <f t="shared" si="34"/>
        <v>1</v>
      </c>
    </row>
    <row r="2212" spans="2:13" x14ac:dyDescent="0.15">
      <c r="B2212" s="333" t="s">
        <v>11234</v>
      </c>
      <c r="C2212" s="333" t="s">
        <v>710</v>
      </c>
      <c r="D2212" s="333" t="s">
        <v>519</v>
      </c>
      <c r="E2212" s="29">
        <v>1</v>
      </c>
      <c r="F2212" s="29">
        <v>1</v>
      </c>
      <c r="G2212" s="29">
        <v>11432</v>
      </c>
      <c r="H2212" s="27"/>
      <c r="M2212" s="80" t="b">
        <f t="shared" si="34"/>
        <v>1</v>
      </c>
    </row>
    <row r="2213" spans="2:13" x14ac:dyDescent="0.15">
      <c r="B2213" s="333" t="s">
        <v>4432</v>
      </c>
      <c r="C2213" s="333" t="s">
        <v>710</v>
      </c>
      <c r="D2213" s="333" t="s">
        <v>519</v>
      </c>
      <c r="E2213" s="29">
        <v>1</v>
      </c>
      <c r="F2213" s="29">
        <v>1</v>
      </c>
      <c r="G2213" s="29">
        <v>4238</v>
      </c>
      <c r="H2213" s="27"/>
      <c r="M2213" s="80" t="b">
        <f t="shared" si="34"/>
        <v>1</v>
      </c>
    </row>
    <row r="2214" spans="2:13" x14ac:dyDescent="0.15">
      <c r="B2214" s="333" t="s">
        <v>5273</v>
      </c>
      <c r="C2214" s="333" t="s">
        <v>710</v>
      </c>
      <c r="D2214" s="333" t="s">
        <v>519</v>
      </c>
      <c r="E2214" s="29">
        <v>1</v>
      </c>
      <c r="F2214" s="29">
        <v>1</v>
      </c>
      <c r="G2214" s="29">
        <v>5267</v>
      </c>
      <c r="H2214" s="27"/>
      <c r="M2214" s="80" t="b">
        <f t="shared" si="34"/>
        <v>1</v>
      </c>
    </row>
    <row r="2215" spans="2:13" x14ac:dyDescent="0.15">
      <c r="B2215" s="333" t="s">
        <v>1107</v>
      </c>
      <c r="C2215" s="333" t="s">
        <v>710</v>
      </c>
      <c r="D2215" s="333" t="s">
        <v>519</v>
      </c>
      <c r="E2215" s="29">
        <v>1</v>
      </c>
      <c r="F2215" s="29">
        <v>1</v>
      </c>
      <c r="G2215" s="29">
        <v>500</v>
      </c>
      <c r="H2215" s="27"/>
      <c r="M2215" s="80" t="b">
        <f t="shared" si="34"/>
        <v>1</v>
      </c>
    </row>
    <row r="2216" spans="2:13" x14ac:dyDescent="0.15">
      <c r="B2216" s="333" t="s">
        <v>7540</v>
      </c>
      <c r="C2216" s="333" t="s">
        <v>710</v>
      </c>
      <c r="D2216" s="333" t="s">
        <v>519</v>
      </c>
      <c r="E2216" s="29">
        <v>1</v>
      </c>
      <c r="F2216" s="29">
        <v>1</v>
      </c>
      <c r="G2216" s="29">
        <v>7703</v>
      </c>
      <c r="H2216" s="27"/>
      <c r="M2216" s="80" t="b">
        <f t="shared" si="34"/>
        <v>1</v>
      </c>
    </row>
    <row r="2217" spans="2:13" x14ac:dyDescent="0.15">
      <c r="B2217" s="333" t="s">
        <v>13114</v>
      </c>
      <c r="C2217" s="333" t="s">
        <v>710</v>
      </c>
      <c r="D2217" s="333" t="s">
        <v>519</v>
      </c>
      <c r="E2217" s="29">
        <v>1</v>
      </c>
      <c r="F2217" s="29">
        <v>1</v>
      </c>
      <c r="G2217" s="29">
        <v>14502</v>
      </c>
      <c r="H2217" s="27"/>
      <c r="M2217" s="80" t="b">
        <f t="shared" si="34"/>
        <v>1</v>
      </c>
    </row>
    <row r="2218" spans="2:13" x14ac:dyDescent="0.15">
      <c r="B2218" s="333" t="s">
        <v>13115</v>
      </c>
      <c r="C2218" s="333" t="s">
        <v>710</v>
      </c>
      <c r="D2218" s="333" t="s">
        <v>519</v>
      </c>
      <c r="E2218" s="29">
        <v>1</v>
      </c>
      <c r="F2218" s="29">
        <v>1</v>
      </c>
      <c r="G2218" s="29">
        <v>14546</v>
      </c>
      <c r="H2218" s="27"/>
      <c r="M2218" s="80" t="b">
        <f t="shared" si="34"/>
        <v>1</v>
      </c>
    </row>
    <row r="2219" spans="2:13" x14ac:dyDescent="0.15">
      <c r="B2219" s="333" t="s">
        <v>13323</v>
      </c>
      <c r="C2219" s="333" t="s">
        <v>710</v>
      </c>
      <c r="D2219" s="333" t="s">
        <v>519</v>
      </c>
      <c r="E2219" s="29">
        <v>1</v>
      </c>
      <c r="F2219" s="29">
        <v>1</v>
      </c>
      <c r="G2219" s="29">
        <v>15031</v>
      </c>
      <c r="H2219" s="27"/>
      <c r="M2219" s="80" t="b">
        <f t="shared" si="34"/>
        <v>1</v>
      </c>
    </row>
    <row r="2220" spans="2:13" x14ac:dyDescent="0.15">
      <c r="B2220" s="333" t="s">
        <v>13324</v>
      </c>
      <c r="C2220" s="333" t="s">
        <v>710</v>
      </c>
      <c r="D2220" s="333" t="s">
        <v>519</v>
      </c>
      <c r="E2220" s="29">
        <v>1</v>
      </c>
      <c r="F2220" s="29">
        <v>1</v>
      </c>
      <c r="G2220" s="29">
        <v>15037</v>
      </c>
      <c r="H2220" s="27"/>
      <c r="M2220" s="80" t="b">
        <f t="shared" si="34"/>
        <v>1</v>
      </c>
    </row>
    <row r="2221" spans="2:13" x14ac:dyDescent="0.15">
      <c r="B2221" s="333" t="s">
        <v>14624</v>
      </c>
      <c r="C2221" s="333" t="s">
        <v>710</v>
      </c>
      <c r="D2221" s="333" t="s">
        <v>519</v>
      </c>
      <c r="E2221" s="29">
        <v>1</v>
      </c>
      <c r="F2221" s="29">
        <v>1</v>
      </c>
      <c r="G2221" s="29">
        <v>17287</v>
      </c>
      <c r="H2221" s="27"/>
      <c r="M2221" s="80" t="b">
        <f t="shared" si="34"/>
        <v>1</v>
      </c>
    </row>
    <row r="2222" spans="2:13" x14ac:dyDescent="0.15">
      <c r="B2222" s="333" t="s">
        <v>7926</v>
      </c>
      <c r="C2222" s="333" t="s">
        <v>712</v>
      </c>
      <c r="D2222" s="333" t="s">
        <v>519</v>
      </c>
      <c r="E2222" s="29">
        <v>2</v>
      </c>
      <c r="F2222" s="29">
        <v>1</v>
      </c>
      <c r="G2222" s="29">
        <v>8127</v>
      </c>
      <c r="H2222" s="27"/>
      <c r="M2222" s="80" t="b">
        <f t="shared" si="34"/>
        <v>1</v>
      </c>
    </row>
    <row r="2223" spans="2:13" x14ac:dyDescent="0.15">
      <c r="B2223" s="333" t="s">
        <v>13325</v>
      </c>
      <c r="C2223" s="333" t="s">
        <v>710</v>
      </c>
      <c r="D2223" s="333" t="s">
        <v>519</v>
      </c>
      <c r="E2223" s="29">
        <v>1</v>
      </c>
      <c r="F2223" s="29">
        <v>1</v>
      </c>
      <c r="G2223" s="29">
        <v>15647</v>
      </c>
      <c r="H2223" s="27"/>
      <c r="M2223" s="80" t="b">
        <f t="shared" si="34"/>
        <v>1</v>
      </c>
    </row>
    <row r="2224" spans="2:13" x14ac:dyDescent="0.15">
      <c r="B2224" s="333" t="s">
        <v>10126</v>
      </c>
      <c r="C2224" s="333" t="s">
        <v>710</v>
      </c>
      <c r="D2224" s="333" t="s">
        <v>519</v>
      </c>
      <c r="E2224" s="29">
        <v>1</v>
      </c>
      <c r="F2224" s="29">
        <v>1</v>
      </c>
      <c r="G2224" s="29">
        <v>10893</v>
      </c>
      <c r="H2224" s="27"/>
      <c r="M2224" s="80" t="b">
        <f t="shared" si="34"/>
        <v>1</v>
      </c>
    </row>
    <row r="2225" spans="2:13" x14ac:dyDescent="0.15">
      <c r="B2225" s="333" t="s">
        <v>102</v>
      </c>
      <c r="C2225" s="333" t="s">
        <v>710</v>
      </c>
      <c r="D2225" s="333" t="s">
        <v>519</v>
      </c>
      <c r="E2225" s="29">
        <v>1</v>
      </c>
      <c r="F2225" s="29">
        <v>1</v>
      </c>
      <c r="G2225" s="29">
        <v>8619</v>
      </c>
      <c r="H2225" s="27"/>
      <c r="J2225" s="37"/>
      <c r="M2225" s="80" t="b">
        <f t="shared" si="34"/>
        <v>1</v>
      </c>
    </row>
    <row r="2226" spans="2:13" x14ac:dyDescent="0.15">
      <c r="B2226" s="333" t="s">
        <v>7135</v>
      </c>
      <c r="C2226" s="333" t="s">
        <v>710</v>
      </c>
      <c r="D2226" s="333" t="s">
        <v>519</v>
      </c>
      <c r="E2226" s="29">
        <v>1</v>
      </c>
      <c r="F2226" s="29">
        <v>1</v>
      </c>
      <c r="G2226" s="29">
        <v>7145</v>
      </c>
      <c r="H2226" s="27"/>
      <c r="M2226" s="80" t="b">
        <f t="shared" si="34"/>
        <v>1</v>
      </c>
    </row>
    <row r="2227" spans="2:13" x14ac:dyDescent="0.15">
      <c r="B2227" s="333" t="s">
        <v>11598</v>
      </c>
      <c r="C2227" s="333" t="s">
        <v>710</v>
      </c>
      <c r="D2227" s="333" t="s">
        <v>519</v>
      </c>
      <c r="E2227" s="29">
        <v>1</v>
      </c>
      <c r="F2227" s="29">
        <v>1</v>
      </c>
      <c r="G2227" s="29">
        <v>13333</v>
      </c>
      <c r="H2227" s="27"/>
      <c r="M2227" s="80" t="b">
        <f t="shared" si="34"/>
        <v>1</v>
      </c>
    </row>
    <row r="2228" spans="2:13" x14ac:dyDescent="0.15">
      <c r="B2228" s="333" t="s">
        <v>12708</v>
      </c>
      <c r="C2228" s="333" t="s">
        <v>710</v>
      </c>
      <c r="D2228" s="333" t="s">
        <v>519</v>
      </c>
      <c r="E2228" s="29">
        <v>1</v>
      </c>
      <c r="F2228" s="29">
        <v>1</v>
      </c>
      <c r="G2228" s="29">
        <v>14306</v>
      </c>
      <c r="H2228" s="27"/>
      <c r="M2228" s="80" t="b">
        <f t="shared" si="34"/>
        <v>1</v>
      </c>
    </row>
    <row r="2229" spans="2:13" x14ac:dyDescent="0.15">
      <c r="B2229" s="333" t="s">
        <v>7134</v>
      </c>
      <c r="C2229" s="333" t="s">
        <v>710</v>
      </c>
      <c r="D2229" s="333" t="s">
        <v>519</v>
      </c>
      <c r="E2229" s="29">
        <v>1</v>
      </c>
      <c r="F2229" s="29">
        <v>1</v>
      </c>
      <c r="G2229" s="29">
        <v>7144</v>
      </c>
      <c r="H2229" s="27"/>
      <c r="M2229" s="80" t="b">
        <f t="shared" si="34"/>
        <v>1</v>
      </c>
    </row>
    <row r="2230" spans="2:13" x14ac:dyDescent="0.15">
      <c r="B2230" s="333" t="s">
        <v>320</v>
      </c>
      <c r="C2230" s="333" t="s">
        <v>710</v>
      </c>
      <c r="D2230" s="333" t="s">
        <v>519</v>
      </c>
      <c r="E2230" s="29">
        <v>1</v>
      </c>
      <c r="F2230" s="29">
        <v>1</v>
      </c>
      <c r="G2230" s="29">
        <v>8401</v>
      </c>
      <c r="H2230" s="27"/>
      <c r="M2230" s="80" t="b">
        <f t="shared" si="34"/>
        <v>1</v>
      </c>
    </row>
    <row r="2231" spans="2:13" x14ac:dyDescent="0.15">
      <c r="B2231" s="333" t="s">
        <v>8679</v>
      </c>
      <c r="C2231" s="333" t="s">
        <v>710</v>
      </c>
      <c r="D2231" s="333" t="s">
        <v>519</v>
      </c>
      <c r="E2231" s="29">
        <v>1</v>
      </c>
      <c r="F2231" s="29">
        <v>1</v>
      </c>
      <c r="G2231" s="29">
        <v>9029</v>
      </c>
      <c r="H2231" s="27"/>
      <c r="M2231" s="80" t="b">
        <f t="shared" si="34"/>
        <v>1</v>
      </c>
    </row>
    <row r="2232" spans="2:13" x14ac:dyDescent="0.15">
      <c r="B2232" s="333" t="s">
        <v>1108</v>
      </c>
      <c r="C2232" s="333" t="s">
        <v>710</v>
      </c>
      <c r="D2232" s="333" t="s">
        <v>519</v>
      </c>
      <c r="E2232" s="29">
        <v>1</v>
      </c>
      <c r="F2232" s="29">
        <v>1</v>
      </c>
      <c r="G2232" s="29">
        <v>6389</v>
      </c>
      <c r="H2232" s="27"/>
      <c r="M2232" s="80" t="b">
        <f t="shared" si="34"/>
        <v>1</v>
      </c>
    </row>
    <row r="2233" spans="2:13" x14ac:dyDescent="0.15">
      <c r="B2233" s="333" t="s">
        <v>1108</v>
      </c>
      <c r="C2233" s="333" t="s">
        <v>710</v>
      </c>
      <c r="D2233" s="333" t="s">
        <v>519</v>
      </c>
      <c r="E2233" s="29">
        <v>1</v>
      </c>
      <c r="F2233" s="29">
        <v>1</v>
      </c>
      <c r="G2233" s="29">
        <v>501</v>
      </c>
      <c r="H2233" s="27"/>
      <c r="M2233" s="80" t="b">
        <f t="shared" si="34"/>
        <v>1</v>
      </c>
    </row>
    <row r="2234" spans="2:13" x14ac:dyDescent="0.15">
      <c r="B2234" s="333" t="s">
        <v>10127</v>
      </c>
      <c r="C2234" s="333" t="s">
        <v>710</v>
      </c>
      <c r="D2234" s="333" t="s">
        <v>519</v>
      </c>
      <c r="E2234" s="29">
        <v>1</v>
      </c>
      <c r="F2234" s="29">
        <v>1</v>
      </c>
      <c r="G2234" s="29">
        <v>10875</v>
      </c>
      <c r="H2234" s="27"/>
      <c r="M2234" s="80" t="b">
        <f t="shared" si="34"/>
        <v>1</v>
      </c>
    </row>
    <row r="2235" spans="2:13" x14ac:dyDescent="0.15">
      <c r="B2235" s="333" t="s">
        <v>13326</v>
      </c>
      <c r="C2235" s="333" t="s">
        <v>710</v>
      </c>
      <c r="D2235" s="333" t="s">
        <v>519</v>
      </c>
      <c r="E2235" s="29">
        <v>1</v>
      </c>
      <c r="F2235" s="29">
        <v>1</v>
      </c>
      <c r="G2235" s="29">
        <v>14794</v>
      </c>
      <c r="H2235" s="27"/>
      <c r="M2235" s="80" t="b">
        <f t="shared" si="34"/>
        <v>1</v>
      </c>
    </row>
    <row r="2236" spans="2:13" x14ac:dyDescent="0.15">
      <c r="B2236" s="333" t="s">
        <v>1109</v>
      </c>
      <c r="C2236" s="333" t="s">
        <v>710</v>
      </c>
      <c r="D2236" s="333" t="s">
        <v>519</v>
      </c>
      <c r="E2236" s="29">
        <v>1</v>
      </c>
      <c r="F2236" s="29">
        <v>1</v>
      </c>
      <c r="G2236" s="29">
        <v>502</v>
      </c>
      <c r="H2236" s="27"/>
      <c r="M2236" s="80" t="b">
        <f t="shared" si="34"/>
        <v>1</v>
      </c>
    </row>
    <row r="2237" spans="2:13" x14ac:dyDescent="0.15">
      <c r="B2237" s="333" t="s">
        <v>10128</v>
      </c>
      <c r="C2237" s="333" t="s">
        <v>710</v>
      </c>
      <c r="D2237" s="333" t="s">
        <v>519</v>
      </c>
      <c r="E2237" s="29">
        <v>1</v>
      </c>
      <c r="F2237" s="29">
        <v>1</v>
      </c>
      <c r="G2237" s="29">
        <v>10767</v>
      </c>
      <c r="H2237" s="27"/>
      <c r="M2237" s="80" t="b">
        <f t="shared" si="34"/>
        <v>1</v>
      </c>
    </row>
    <row r="2238" spans="2:13" x14ac:dyDescent="0.15">
      <c r="B2238" s="333" t="s">
        <v>6383</v>
      </c>
      <c r="C2238" s="333" t="s">
        <v>710</v>
      </c>
      <c r="D2238" s="333" t="s">
        <v>519</v>
      </c>
      <c r="E2238" s="29">
        <v>1</v>
      </c>
      <c r="F2238" s="29">
        <v>1</v>
      </c>
      <c r="G2238" s="29">
        <v>6439</v>
      </c>
      <c r="H2238" s="27"/>
      <c r="M2238" s="80" t="b">
        <f t="shared" si="34"/>
        <v>1</v>
      </c>
    </row>
    <row r="2239" spans="2:13" x14ac:dyDescent="0.15">
      <c r="B2239" s="333" t="s">
        <v>14625</v>
      </c>
      <c r="C2239" s="333" t="s">
        <v>710</v>
      </c>
      <c r="D2239" s="333" t="s">
        <v>519</v>
      </c>
      <c r="E2239" s="29">
        <v>1</v>
      </c>
      <c r="F2239" s="29">
        <v>1</v>
      </c>
      <c r="G2239" s="29">
        <v>16734</v>
      </c>
      <c r="H2239" s="27"/>
      <c r="M2239" s="80" t="b">
        <f t="shared" si="34"/>
        <v>1</v>
      </c>
    </row>
    <row r="2240" spans="2:13" x14ac:dyDescent="0.15">
      <c r="B2240" s="333" t="s">
        <v>1110</v>
      </c>
      <c r="C2240" s="333" t="s">
        <v>710</v>
      </c>
      <c r="D2240" s="333" t="s">
        <v>519</v>
      </c>
      <c r="E2240" s="29">
        <v>1</v>
      </c>
      <c r="F2240" s="29">
        <v>1</v>
      </c>
      <c r="G2240" s="29">
        <v>503</v>
      </c>
      <c r="H2240" s="27"/>
      <c r="M2240" s="80" t="b">
        <f t="shared" si="34"/>
        <v>1</v>
      </c>
    </row>
    <row r="2241" spans="2:13" x14ac:dyDescent="0.15">
      <c r="B2241" s="333" t="s">
        <v>11235</v>
      </c>
      <c r="C2241" s="333" t="s">
        <v>710</v>
      </c>
      <c r="D2241" s="333" t="s">
        <v>519</v>
      </c>
      <c r="E2241" s="29">
        <v>1</v>
      </c>
      <c r="F2241" s="29">
        <v>1</v>
      </c>
      <c r="G2241" s="29">
        <v>11433</v>
      </c>
      <c r="H2241" s="27"/>
      <c r="M2241" s="80" t="b">
        <f t="shared" si="34"/>
        <v>1</v>
      </c>
    </row>
    <row r="2242" spans="2:13" x14ac:dyDescent="0.15">
      <c r="B2242" s="333" t="s">
        <v>8451</v>
      </c>
      <c r="C2242" s="333" t="s">
        <v>710</v>
      </c>
      <c r="D2242" s="333" t="s">
        <v>519</v>
      </c>
      <c r="E2242" s="29">
        <v>1</v>
      </c>
      <c r="F2242" s="29">
        <v>1</v>
      </c>
      <c r="G2242" s="29">
        <v>8780</v>
      </c>
      <c r="H2242" s="27"/>
      <c r="M2242" s="80" t="b">
        <f t="shared" si="34"/>
        <v>1</v>
      </c>
    </row>
    <row r="2243" spans="2:13" x14ac:dyDescent="0.15">
      <c r="B2243" s="333" t="s">
        <v>9903</v>
      </c>
      <c r="C2243" s="333" t="s">
        <v>710</v>
      </c>
      <c r="D2243" s="333" t="s">
        <v>519</v>
      </c>
      <c r="E2243" s="29">
        <v>1</v>
      </c>
      <c r="F2243" s="29">
        <v>1</v>
      </c>
      <c r="G2243" s="29">
        <v>10104</v>
      </c>
      <c r="H2243" s="27"/>
      <c r="M2243" s="80" t="b">
        <f t="shared" si="34"/>
        <v>1</v>
      </c>
    </row>
    <row r="2244" spans="2:13" x14ac:dyDescent="0.15">
      <c r="B2244" s="333" t="s">
        <v>11599</v>
      </c>
      <c r="C2244" s="333" t="s">
        <v>710</v>
      </c>
      <c r="D2244" s="333" t="s">
        <v>519</v>
      </c>
      <c r="E2244" s="29">
        <v>1</v>
      </c>
      <c r="F2244" s="29">
        <v>1</v>
      </c>
      <c r="G2244" s="29">
        <v>12227</v>
      </c>
      <c r="H2244" s="27"/>
      <c r="M2244" s="80" t="b">
        <f t="shared" si="34"/>
        <v>1</v>
      </c>
    </row>
    <row r="2245" spans="2:13" x14ac:dyDescent="0.15">
      <c r="B2245" s="333" t="s">
        <v>5554</v>
      </c>
      <c r="C2245" s="333" t="s">
        <v>710</v>
      </c>
      <c r="D2245" s="333" t="s">
        <v>519</v>
      </c>
      <c r="E2245" s="29">
        <v>1</v>
      </c>
      <c r="F2245" s="29">
        <v>1</v>
      </c>
      <c r="G2245" s="29">
        <v>5472</v>
      </c>
      <c r="H2245" s="27"/>
      <c r="M2245" s="80" t="b">
        <f t="shared" si="34"/>
        <v>1</v>
      </c>
    </row>
    <row r="2246" spans="2:13" x14ac:dyDescent="0.15">
      <c r="B2246" s="333" t="s">
        <v>13116</v>
      </c>
      <c r="C2246" s="333" t="s">
        <v>710</v>
      </c>
      <c r="D2246" s="333" t="s">
        <v>519</v>
      </c>
      <c r="E2246" s="29">
        <v>1</v>
      </c>
      <c r="F2246" s="29">
        <v>1</v>
      </c>
      <c r="G2246" s="29">
        <v>14523</v>
      </c>
      <c r="H2246" s="27"/>
      <c r="M2246" s="80" t="b">
        <f t="shared" si="34"/>
        <v>1</v>
      </c>
    </row>
    <row r="2247" spans="2:13" x14ac:dyDescent="0.15">
      <c r="B2247" s="333" t="s">
        <v>13117</v>
      </c>
      <c r="C2247" s="333" t="s">
        <v>710</v>
      </c>
      <c r="D2247" s="333" t="s">
        <v>519</v>
      </c>
      <c r="E2247" s="29">
        <v>1</v>
      </c>
      <c r="F2247" s="29">
        <v>1</v>
      </c>
      <c r="G2247" s="29">
        <v>14496</v>
      </c>
      <c r="H2247" s="27"/>
      <c r="M2247" s="80" t="b">
        <f t="shared" si="34"/>
        <v>1</v>
      </c>
    </row>
    <row r="2248" spans="2:13" x14ac:dyDescent="0.15">
      <c r="B2248" s="333" t="s">
        <v>14626</v>
      </c>
      <c r="C2248" s="333" t="s">
        <v>710</v>
      </c>
      <c r="D2248" s="333" t="s">
        <v>519</v>
      </c>
      <c r="E2248" s="29">
        <v>1</v>
      </c>
      <c r="F2248" s="29">
        <v>1</v>
      </c>
      <c r="G2248" s="29">
        <v>17184</v>
      </c>
      <c r="H2248" s="27"/>
      <c r="M2248" s="80" t="b">
        <f t="shared" si="34"/>
        <v>1</v>
      </c>
    </row>
    <row r="2249" spans="2:13" x14ac:dyDescent="0.15">
      <c r="B2249" s="333" t="s">
        <v>11236</v>
      </c>
      <c r="C2249" s="333" t="s">
        <v>710</v>
      </c>
      <c r="D2249" s="333" t="s">
        <v>519</v>
      </c>
      <c r="E2249" s="29">
        <v>1</v>
      </c>
      <c r="F2249" s="29">
        <v>1</v>
      </c>
      <c r="G2249" s="29">
        <v>11434</v>
      </c>
      <c r="H2249" s="27"/>
      <c r="M2249" s="80" t="b">
        <f t="shared" si="34"/>
        <v>1</v>
      </c>
    </row>
    <row r="2250" spans="2:13" x14ac:dyDescent="0.15">
      <c r="B2250" s="333" t="s">
        <v>1111</v>
      </c>
      <c r="C2250" s="333" t="s">
        <v>710</v>
      </c>
      <c r="D2250" s="333" t="s">
        <v>519</v>
      </c>
      <c r="E2250" s="29">
        <v>1</v>
      </c>
      <c r="F2250" s="29">
        <v>1</v>
      </c>
      <c r="G2250" s="29">
        <v>504</v>
      </c>
      <c r="H2250" s="27"/>
      <c r="M2250" s="80" t="b">
        <f t="shared" si="34"/>
        <v>1</v>
      </c>
    </row>
    <row r="2251" spans="2:13" x14ac:dyDescent="0.15">
      <c r="B2251" s="333" t="s">
        <v>11600</v>
      </c>
      <c r="C2251" s="333" t="s">
        <v>710</v>
      </c>
      <c r="D2251" s="333" t="s">
        <v>519</v>
      </c>
      <c r="E2251" s="29">
        <v>1</v>
      </c>
      <c r="F2251" s="29">
        <v>1</v>
      </c>
      <c r="G2251" s="29">
        <v>12228</v>
      </c>
      <c r="H2251" s="27"/>
      <c r="M2251" s="80" t="b">
        <f t="shared" si="34"/>
        <v>1</v>
      </c>
    </row>
    <row r="2252" spans="2:13" x14ac:dyDescent="0.15">
      <c r="B2252" s="333" t="s">
        <v>1112</v>
      </c>
      <c r="C2252" s="333" t="s">
        <v>710</v>
      </c>
      <c r="D2252" s="333" t="s">
        <v>519</v>
      </c>
      <c r="E2252" s="29">
        <v>1</v>
      </c>
      <c r="F2252" s="29">
        <v>1</v>
      </c>
      <c r="G2252" s="29">
        <v>505</v>
      </c>
      <c r="H2252" s="27"/>
      <c r="M2252" s="80" t="b">
        <f t="shared" si="34"/>
        <v>1</v>
      </c>
    </row>
    <row r="2253" spans="2:13" x14ac:dyDescent="0.15">
      <c r="B2253" s="333" t="s">
        <v>9904</v>
      </c>
      <c r="C2253" s="333" t="s">
        <v>710</v>
      </c>
      <c r="D2253" s="333" t="s">
        <v>519</v>
      </c>
      <c r="E2253" s="29">
        <v>1</v>
      </c>
      <c r="F2253" s="29">
        <v>1</v>
      </c>
      <c r="G2253" s="29">
        <v>10105</v>
      </c>
      <c r="H2253" s="27"/>
      <c r="M2253" s="80" t="b">
        <f t="shared" si="34"/>
        <v>1</v>
      </c>
    </row>
    <row r="2254" spans="2:13" x14ac:dyDescent="0.15">
      <c r="B2254" s="333" t="s">
        <v>1205</v>
      </c>
      <c r="C2254" s="333" t="s">
        <v>710</v>
      </c>
      <c r="D2254" s="333" t="s">
        <v>519</v>
      </c>
      <c r="E2254" s="29">
        <v>1</v>
      </c>
      <c r="F2254" s="29">
        <v>1</v>
      </c>
      <c r="G2254" s="29">
        <v>506</v>
      </c>
      <c r="H2254" s="27"/>
      <c r="M2254" s="80" t="b">
        <f t="shared" ref="M2254:M2317" si="35">AND(  NOT(ISERROR(FIND(UPPER($B$7),UPPER($B2254),1))),  OR($D$7="",NOT(ISERROR(FIND(UPPER($D$7),UPPER($B2254),1)))),    OR($D$8="",(ISERROR(FIND(UPPER($D$8),UPPER($B2254),1))))           )</f>
        <v>1</v>
      </c>
    </row>
    <row r="2255" spans="2:13" x14ac:dyDescent="0.15">
      <c r="B2255" s="333" t="s">
        <v>1206</v>
      </c>
      <c r="C2255" s="333" t="s">
        <v>710</v>
      </c>
      <c r="D2255" s="333" t="s">
        <v>519</v>
      </c>
      <c r="E2255" s="29">
        <v>1</v>
      </c>
      <c r="F2255" s="29">
        <v>1</v>
      </c>
      <c r="G2255" s="29">
        <v>507</v>
      </c>
      <c r="H2255" s="27"/>
      <c r="M2255" s="80" t="b">
        <f t="shared" si="35"/>
        <v>1</v>
      </c>
    </row>
    <row r="2256" spans="2:13" x14ac:dyDescent="0.15">
      <c r="B2256" s="333" t="s">
        <v>9905</v>
      </c>
      <c r="C2256" s="333" t="s">
        <v>710</v>
      </c>
      <c r="D2256" s="333" t="s">
        <v>519</v>
      </c>
      <c r="E2256" s="29">
        <v>1</v>
      </c>
      <c r="F2256" s="29">
        <v>1</v>
      </c>
      <c r="G2256" s="29">
        <v>10106</v>
      </c>
      <c r="H2256" s="27"/>
      <c r="M2256" s="80" t="b">
        <f t="shared" si="35"/>
        <v>1</v>
      </c>
    </row>
    <row r="2257" spans="2:13" x14ac:dyDescent="0.15">
      <c r="B2257" s="333" t="s">
        <v>11601</v>
      </c>
      <c r="C2257" s="333" t="s">
        <v>710</v>
      </c>
      <c r="D2257" s="333" t="s">
        <v>519</v>
      </c>
      <c r="E2257" s="29">
        <v>1</v>
      </c>
      <c r="F2257" s="29">
        <v>1</v>
      </c>
      <c r="G2257" s="29">
        <v>13762</v>
      </c>
      <c r="H2257" s="27"/>
      <c r="M2257" s="80" t="b">
        <f t="shared" si="35"/>
        <v>1</v>
      </c>
    </row>
    <row r="2258" spans="2:13" x14ac:dyDescent="0.15">
      <c r="B2258" s="333" t="s">
        <v>6459</v>
      </c>
      <c r="C2258" s="333" t="s">
        <v>710</v>
      </c>
      <c r="D2258" s="333" t="s">
        <v>519</v>
      </c>
      <c r="E2258" s="29">
        <v>1</v>
      </c>
      <c r="F2258" s="29">
        <v>1</v>
      </c>
      <c r="G2258" s="29">
        <v>6519</v>
      </c>
      <c r="H2258" s="27"/>
      <c r="M2258" s="80" t="b">
        <f t="shared" si="35"/>
        <v>1</v>
      </c>
    </row>
    <row r="2259" spans="2:13" x14ac:dyDescent="0.15">
      <c r="B2259" s="333" t="s">
        <v>9906</v>
      </c>
      <c r="C2259" s="333" t="s">
        <v>710</v>
      </c>
      <c r="D2259" s="333" t="s">
        <v>519</v>
      </c>
      <c r="E2259" s="29">
        <v>1</v>
      </c>
      <c r="F2259" s="29">
        <v>1</v>
      </c>
      <c r="G2259" s="29">
        <v>10107</v>
      </c>
      <c r="H2259" s="27"/>
      <c r="M2259" s="80" t="b">
        <f t="shared" si="35"/>
        <v>1</v>
      </c>
    </row>
    <row r="2260" spans="2:13" x14ac:dyDescent="0.15">
      <c r="B2260" s="333" t="s">
        <v>1207</v>
      </c>
      <c r="C2260" s="333" t="s">
        <v>710</v>
      </c>
      <c r="D2260" s="333" t="s">
        <v>519</v>
      </c>
      <c r="E2260" s="29">
        <v>1</v>
      </c>
      <c r="F2260" s="29">
        <v>1</v>
      </c>
      <c r="G2260" s="29">
        <v>508</v>
      </c>
      <c r="H2260" s="27"/>
      <c r="M2260" s="80" t="b">
        <f t="shared" si="35"/>
        <v>1</v>
      </c>
    </row>
    <row r="2261" spans="2:13" x14ac:dyDescent="0.15">
      <c r="B2261" s="333" t="s">
        <v>6460</v>
      </c>
      <c r="C2261" s="333" t="s">
        <v>710</v>
      </c>
      <c r="D2261" s="333" t="s">
        <v>519</v>
      </c>
      <c r="E2261" s="29">
        <v>1</v>
      </c>
      <c r="F2261" s="29">
        <v>1</v>
      </c>
      <c r="G2261" s="29">
        <v>6520</v>
      </c>
      <c r="H2261" s="27"/>
      <c r="M2261" s="80" t="b">
        <f t="shared" si="35"/>
        <v>1</v>
      </c>
    </row>
    <row r="2262" spans="2:13" x14ac:dyDescent="0.15">
      <c r="B2262" s="333" t="s">
        <v>1208</v>
      </c>
      <c r="C2262" s="333" t="s">
        <v>710</v>
      </c>
      <c r="D2262" s="333" t="s">
        <v>519</v>
      </c>
      <c r="E2262" s="29">
        <v>1</v>
      </c>
      <c r="F2262" s="29">
        <v>1</v>
      </c>
      <c r="G2262" s="29">
        <v>509</v>
      </c>
      <c r="H2262" s="27"/>
      <c r="M2262" s="80" t="b">
        <f t="shared" si="35"/>
        <v>1</v>
      </c>
    </row>
    <row r="2263" spans="2:13" x14ac:dyDescent="0.15">
      <c r="B2263" s="333" t="s">
        <v>14627</v>
      </c>
      <c r="C2263" s="333" t="s">
        <v>710</v>
      </c>
      <c r="D2263" s="333" t="s">
        <v>519</v>
      </c>
      <c r="E2263" s="29">
        <v>1</v>
      </c>
      <c r="F2263" s="29">
        <v>1</v>
      </c>
      <c r="G2263" s="29">
        <v>17286</v>
      </c>
      <c r="H2263" s="27"/>
      <c r="M2263" s="80" t="b">
        <f t="shared" si="35"/>
        <v>1</v>
      </c>
    </row>
    <row r="2264" spans="2:13" x14ac:dyDescent="0.15">
      <c r="B2264" s="333" t="s">
        <v>9110</v>
      </c>
      <c r="C2264" s="333" t="s">
        <v>518</v>
      </c>
      <c r="D2264" s="333" t="s">
        <v>518</v>
      </c>
      <c r="E2264" s="29">
        <v>0</v>
      </c>
      <c r="F2264" s="29">
        <v>0</v>
      </c>
      <c r="G2264" s="29">
        <v>9704</v>
      </c>
      <c r="H2264" s="27"/>
      <c r="M2264" s="80" t="b">
        <f t="shared" si="35"/>
        <v>1</v>
      </c>
    </row>
    <row r="2265" spans="2:13" x14ac:dyDescent="0.15">
      <c r="B2265" s="333" t="s">
        <v>13327</v>
      </c>
      <c r="C2265" s="333" t="s">
        <v>710</v>
      </c>
      <c r="D2265" s="333" t="s">
        <v>519</v>
      </c>
      <c r="E2265" s="29">
        <v>1</v>
      </c>
      <c r="F2265" s="29">
        <v>1</v>
      </c>
      <c r="G2265" s="29">
        <v>15505</v>
      </c>
      <c r="H2265" s="27"/>
      <c r="M2265" s="80" t="b">
        <f t="shared" si="35"/>
        <v>1</v>
      </c>
    </row>
    <row r="2266" spans="2:13" x14ac:dyDescent="0.15">
      <c r="B2266" s="333" t="s">
        <v>11237</v>
      </c>
      <c r="C2266" s="333" t="s">
        <v>710</v>
      </c>
      <c r="D2266" s="333" t="s">
        <v>519</v>
      </c>
      <c r="E2266" s="29">
        <v>1</v>
      </c>
      <c r="F2266" s="29">
        <v>1</v>
      </c>
      <c r="G2266" s="29">
        <v>11435</v>
      </c>
      <c r="H2266" s="27"/>
      <c r="M2266" s="80" t="b">
        <f t="shared" si="35"/>
        <v>1</v>
      </c>
    </row>
    <row r="2267" spans="2:13" x14ac:dyDescent="0.15">
      <c r="B2267" s="333" t="s">
        <v>13118</v>
      </c>
      <c r="C2267" s="333" t="s">
        <v>710</v>
      </c>
      <c r="D2267" s="333" t="s">
        <v>519</v>
      </c>
      <c r="E2267" s="29">
        <v>1</v>
      </c>
      <c r="F2267" s="29">
        <v>1</v>
      </c>
      <c r="G2267" s="29">
        <v>14506</v>
      </c>
      <c r="H2267" s="27"/>
      <c r="M2267" s="80" t="b">
        <f t="shared" si="35"/>
        <v>1</v>
      </c>
    </row>
    <row r="2268" spans="2:13" x14ac:dyDescent="0.15">
      <c r="B2268" s="333" t="s">
        <v>13119</v>
      </c>
      <c r="C2268" s="333" t="s">
        <v>710</v>
      </c>
      <c r="D2268" s="333" t="s">
        <v>519</v>
      </c>
      <c r="E2268" s="29">
        <v>1</v>
      </c>
      <c r="F2268" s="29">
        <v>1</v>
      </c>
      <c r="G2268" s="29">
        <v>14549</v>
      </c>
      <c r="H2268" s="27"/>
      <c r="M2268" s="80" t="b">
        <f t="shared" si="35"/>
        <v>1</v>
      </c>
    </row>
    <row r="2269" spans="2:13" x14ac:dyDescent="0.15">
      <c r="B2269" s="333" t="s">
        <v>4527</v>
      </c>
      <c r="C2269" s="333" t="s">
        <v>710</v>
      </c>
      <c r="D2269" s="333" t="s">
        <v>523</v>
      </c>
      <c r="E2269" s="29">
        <v>1</v>
      </c>
      <c r="F2269" s="29">
        <v>3</v>
      </c>
      <c r="G2269" s="29">
        <v>4347</v>
      </c>
      <c r="H2269" s="27"/>
      <c r="M2269" s="80" t="b">
        <f t="shared" si="35"/>
        <v>1</v>
      </c>
    </row>
    <row r="2270" spans="2:13" x14ac:dyDescent="0.15">
      <c r="B2270" s="333" t="s">
        <v>5945</v>
      </c>
      <c r="C2270" s="333" t="s">
        <v>710</v>
      </c>
      <c r="D2270" s="333" t="s">
        <v>519</v>
      </c>
      <c r="E2270" s="29">
        <v>1</v>
      </c>
      <c r="F2270" s="29">
        <v>1</v>
      </c>
      <c r="G2270" s="29">
        <v>5989</v>
      </c>
      <c r="H2270" s="27"/>
      <c r="M2270" s="80" t="b">
        <f t="shared" si="35"/>
        <v>1</v>
      </c>
    </row>
    <row r="2271" spans="2:13" x14ac:dyDescent="0.15">
      <c r="B2271" s="333" t="s">
        <v>13328</v>
      </c>
      <c r="C2271" s="333" t="s">
        <v>710</v>
      </c>
      <c r="D2271" s="333" t="s">
        <v>519</v>
      </c>
      <c r="E2271" s="29">
        <v>1</v>
      </c>
      <c r="F2271" s="29">
        <v>1</v>
      </c>
      <c r="G2271" s="29">
        <v>15655</v>
      </c>
      <c r="H2271" s="27"/>
      <c r="M2271" s="80" t="b">
        <f t="shared" si="35"/>
        <v>1</v>
      </c>
    </row>
    <row r="2272" spans="2:13" x14ac:dyDescent="0.15">
      <c r="B2272" s="333" t="s">
        <v>6105</v>
      </c>
      <c r="C2272" s="333" t="s">
        <v>710</v>
      </c>
      <c r="D2272" s="333" t="s">
        <v>519</v>
      </c>
      <c r="E2272" s="29">
        <v>1</v>
      </c>
      <c r="F2272" s="29">
        <v>1</v>
      </c>
      <c r="G2272" s="29">
        <v>6160</v>
      </c>
      <c r="H2272" s="27"/>
      <c r="M2272" s="80" t="b">
        <f t="shared" si="35"/>
        <v>1</v>
      </c>
    </row>
    <row r="2273" spans="2:13" x14ac:dyDescent="0.15">
      <c r="B2273" s="333" t="s">
        <v>14628</v>
      </c>
      <c r="C2273" s="333" t="s">
        <v>710</v>
      </c>
      <c r="D2273" s="333" t="s">
        <v>519</v>
      </c>
      <c r="E2273" s="29">
        <v>1</v>
      </c>
      <c r="F2273" s="29">
        <v>1</v>
      </c>
      <c r="G2273" s="29">
        <v>17183</v>
      </c>
      <c r="H2273" s="27"/>
      <c r="M2273" s="80" t="b">
        <f t="shared" si="35"/>
        <v>1</v>
      </c>
    </row>
    <row r="2274" spans="2:13" x14ac:dyDescent="0.15">
      <c r="B2274" s="333" t="s">
        <v>14629</v>
      </c>
      <c r="C2274" s="333" t="s">
        <v>710</v>
      </c>
      <c r="D2274" s="333" t="s">
        <v>519</v>
      </c>
      <c r="E2274" s="29">
        <v>1</v>
      </c>
      <c r="F2274" s="29">
        <v>1</v>
      </c>
      <c r="G2274" s="29">
        <v>17242</v>
      </c>
      <c r="H2274" s="27"/>
      <c r="M2274" s="80" t="b">
        <f t="shared" si="35"/>
        <v>1</v>
      </c>
    </row>
    <row r="2275" spans="2:13" x14ac:dyDescent="0.15">
      <c r="B2275" s="333" t="s">
        <v>4023</v>
      </c>
      <c r="C2275" s="333" t="s">
        <v>710</v>
      </c>
      <c r="D2275" s="333" t="s">
        <v>519</v>
      </c>
      <c r="E2275" s="29">
        <v>1</v>
      </c>
      <c r="F2275" s="29">
        <v>1</v>
      </c>
      <c r="G2275" s="29">
        <v>3783</v>
      </c>
      <c r="H2275" s="27"/>
      <c r="M2275" s="80" t="b">
        <f t="shared" si="35"/>
        <v>1</v>
      </c>
    </row>
    <row r="2276" spans="2:13" x14ac:dyDescent="0.15">
      <c r="B2276" s="333" t="s">
        <v>9111</v>
      </c>
      <c r="C2276" s="333" t="s">
        <v>518</v>
      </c>
      <c r="D2276" s="333" t="s">
        <v>518</v>
      </c>
      <c r="E2276" s="29">
        <v>0</v>
      </c>
      <c r="F2276" s="29">
        <v>0</v>
      </c>
      <c r="G2276" s="29">
        <v>9871</v>
      </c>
      <c r="H2276" s="27"/>
      <c r="M2276" s="80" t="b">
        <f t="shared" si="35"/>
        <v>1</v>
      </c>
    </row>
    <row r="2277" spans="2:13" x14ac:dyDescent="0.15">
      <c r="B2277" s="333" t="s">
        <v>1209</v>
      </c>
      <c r="C2277" s="333" t="s">
        <v>710</v>
      </c>
      <c r="D2277" s="333" t="s">
        <v>519</v>
      </c>
      <c r="E2277" s="29">
        <v>1</v>
      </c>
      <c r="F2277" s="29">
        <v>1</v>
      </c>
      <c r="G2277" s="29">
        <v>510</v>
      </c>
      <c r="H2277" s="27"/>
      <c r="M2277" s="80" t="b">
        <f t="shared" si="35"/>
        <v>1</v>
      </c>
    </row>
    <row r="2278" spans="2:13" x14ac:dyDescent="0.15">
      <c r="B2278" s="333" t="s">
        <v>6181</v>
      </c>
      <c r="C2278" s="333" t="s">
        <v>710</v>
      </c>
      <c r="D2278" s="333" t="s">
        <v>519</v>
      </c>
      <c r="E2278" s="29">
        <v>1</v>
      </c>
      <c r="F2278" s="29">
        <v>1</v>
      </c>
      <c r="G2278" s="29">
        <v>6231</v>
      </c>
      <c r="H2278" s="27"/>
      <c r="M2278" s="80" t="b">
        <f t="shared" si="35"/>
        <v>1</v>
      </c>
    </row>
    <row r="2279" spans="2:13" x14ac:dyDescent="0.15">
      <c r="B2279" s="333" t="s">
        <v>6185</v>
      </c>
      <c r="C2279" s="333" t="s">
        <v>710</v>
      </c>
      <c r="D2279" s="333" t="s">
        <v>519</v>
      </c>
      <c r="E2279" s="29">
        <v>1</v>
      </c>
      <c r="F2279" s="29">
        <v>1</v>
      </c>
      <c r="G2279" s="29">
        <v>6235</v>
      </c>
      <c r="H2279" s="27"/>
      <c r="M2279" s="80" t="b">
        <f t="shared" si="35"/>
        <v>1</v>
      </c>
    </row>
    <row r="2280" spans="2:13" x14ac:dyDescent="0.15">
      <c r="B2280" s="333" t="s">
        <v>6206</v>
      </c>
      <c r="C2280" s="333" t="s">
        <v>710</v>
      </c>
      <c r="D2280" s="333" t="s">
        <v>519</v>
      </c>
      <c r="E2280" s="29">
        <v>1</v>
      </c>
      <c r="F2280" s="29">
        <v>1</v>
      </c>
      <c r="G2280" s="29">
        <v>6254</v>
      </c>
      <c r="H2280" s="27"/>
      <c r="M2280" s="80" t="b">
        <f t="shared" si="35"/>
        <v>1</v>
      </c>
    </row>
    <row r="2281" spans="2:13" x14ac:dyDescent="0.15">
      <c r="B2281" s="333" t="s">
        <v>1210</v>
      </c>
      <c r="C2281" s="333" t="s">
        <v>710</v>
      </c>
      <c r="D2281" s="333" t="s">
        <v>519</v>
      </c>
      <c r="E2281" s="29">
        <v>1</v>
      </c>
      <c r="F2281" s="29">
        <v>1</v>
      </c>
      <c r="G2281" s="29">
        <v>511</v>
      </c>
      <c r="H2281" s="27"/>
      <c r="M2281" s="80" t="b">
        <f t="shared" si="35"/>
        <v>1</v>
      </c>
    </row>
    <row r="2282" spans="2:13" x14ac:dyDescent="0.15">
      <c r="B2282" s="333" t="s">
        <v>6182</v>
      </c>
      <c r="C2282" s="333" t="s">
        <v>710</v>
      </c>
      <c r="D2282" s="333" t="s">
        <v>519</v>
      </c>
      <c r="E2282" s="29">
        <v>1</v>
      </c>
      <c r="F2282" s="29">
        <v>1</v>
      </c>
      <c r="G2282" s="29">
        <v>6232</v>
      </c>
      <c r="H2282" s="27"/>
      <c r="M2282" s="80" t="b">
        <f t="shared" si="35"/>
        <v>1</v>
      </c>
    </row>
    <row r="2283" spans="2:13" x14ac:dyDescent="0.15">
      <c r="B2283" s="333" t="s">
        <v>1211</v>
      </c>
      <c r="C2283" s="333" t="s">
        <v>710</v>
      </c>
      <c r="D2283" s="333" t="s">
        <v>519</v>
      </c>
      <c r="E2283" s="29">
        <v>1</v>
      </c>
      <c r="F2283" s="29">
        <v>1</v>
      </c>
      <c r="G2283" s="29">
        <v>512</v>
      </c>
      <c r="H2283" s="27"/>
      <c r="M2283" s="80" t="b">
        <f t="shared" si="35"/>
        <v>1</v>
      </c>
    </row>
    <row r="2284" spans="2:13" x14ac:dyDescent="0.15">
      <c r="B2284" s="333" t="s">
        <v>200</v>
      </c>
      <c r="C2284" s="333" t="s">
        <v>710</v>
      </c>
      <c r="D2284" s="333" t="s">
        <v>519</v>
      </c>
      <c r="E2284" s="29">
        <v>1</v>
      </c>
      <c r="F2284" s="29">
        <v>1</v>
      </c>
      <c r="G2284" s="29">
        <v>8605</v>
      </c>
      <c r="H2284" s="27"/>
      <c r="M2284" s="80" t="b">
        <f t="shared" si="35"/>
        <v>1</v>
      </c>
    </row>
    <row r="2285" spans="2:13" x14ac:dyDescent="0.15">
      <c r="B2285" s="333" t="s">
        <v>1212</v>
      </c>
      <c r="C2285" s="333" t="s">
        <v>710</v>
      </c>
      <c r="D2285" s="333" t="s">
        <v>519</v>
      </c>
      <c r="E2285" s="29">
        <v>1</v>
      </c>
      <c r="F2285" s="29">
        <v>1</v>
      </c>
      <c r="G2285" s="29">
        <v>513</v>
      </c>
      <c r="H2285" s="27"/>
      <c r="M2285" s="80" t="b">
        <f t="shared" si="35"/>
        <v>1</v>
      </c>
    </row>
    <row r="2286" spans="2:13" x14ac:dyDescent="0.15">
      <c r="B2286" s="333" t="s">
        <v>1213</v>
      </c>
      <c r="C2286" s="333" t="s">
        <v>710</v>
      </c>
      <c r="D2286" s="333" t="s">
        <v>519</v>
      </c>
      <c r="E2286" s="29">
        <v>1</v>
      </c>
      <c r="F2286" s="29">
        <v>1</v>
      </c>
      <c r="G2286" s="29">
        <v>514</v>
      </c>
      <c r="H2286" s="27"/>
      <c r="M2286" s="80" t="b">
        <f t="shared" si="35"/>
        <v>1</v>
      </c>
    </row>
    <row r="2287" spans="2:13" x14ac:dyDescent="0.15">
      <c r="B2287" s="333" t="s">
        <v>7737</v>
      </c>
      <c r="C2287" s="333" t="s">
        <v>710</v>
      </c>
      <c r="D2287" s="333" t="s">
        <v>519</v>
      </c>
      <c r="E2287" s="29">
        <v>1</v>
      </c>
      <c r="F2287" s="29">
        <v>1</v>
      </c>
      <c r="G2287" s="29">
        <v>7914</v>
      </c>
      <c r="H2287" s="27"/>
      <c r="M2287" s="80" t="b">
        <f t="shared" si="35"/>
        <v>1</v>
      </c>
    </row>
    <row r="2288" spans="2:13" x14ac:dyDescent="0.15">
      <c r="B2288" s="333" t="s">
        <v>10129</v>
      </c>
      <c r="C2288" s="333" t="s">
        <v>710</v>
      </c>
      <c r="D2288" s="333" t="s">
        <v>519</v>
      </c>
      <c r="E2288" s="29">
        <v>1</v>
      </c>
      <c r="F2288" s="29">
        <v>1</v>
      </c>
      <c r="G2288" s="29">
        <v>10729</v>
      </c>
      <c r="H2288" s="27"/>
      <c r="M2288" s="80" t="b">
        <f t="shared" si="35"/>
        <v>1</v>
      </c>
    </row>
    <row r="2289" spans="2:13" x14ac:dyDescent="0.15">
      <c r="B2289" s="333" t="s">
        <v>6779</v>
      </c>
      <c r="C2289" s="333" t="s">
        <v>710</v>
      </c>
      <c r="D2289" s="333" t="s">
        <v>519</v>
      </c>
      <c r="E2289" s="29">
        <v>1</v>
      </c>
      <c r="F2289" s="29">
        <v>1</v>
      </c>
      <c r="G2289" s="29">
        <v>6906</v>
      </c>
      <c r="H2289" s="27"/>
      <c r="M2289" s="80" t="b">
        <f t="shared" si="35"/>
        <v>1</v>
      </c>
    </row>
    <row r="2290" spans="2:13" x14ac:dyDescent="0.15">
      <c r="B2290" s="333" t="s">
        <v>1214</v>
      </c>
      <c r="C2290" s="333" t="s">
        <v>710</v>
      </c>
      <c r="D2290" s="333" t="s">
        <v>519</v>
      </c>
      <c r="E2290" s="29">
        <v>1</v>
      </c>
      <c r="F2290" s="29">
        <v>1</v>
      </c>
      <c r="G2290" s="29">
        <v>515</v>
      </c>
      <c r="H2290" s="27"/>
      <c r="M2290" s="80" t="b">
        <f t="shared" si="35"/>
        <v>1</v>
      </c>
    </row>
    <row r="2291" spans="2:13" x14ac:dyDescent="0.15">
      <c r="B2291" s="333" t="s">
        <v>6433</v>
      </c>
      <c r="C2291" s="333" t="s">
        <v>710</v>
      </c>
      <c r="D2291" s="333" t="s">
        <v>519</v>
      </c>
      <c r="E2291" s="29">
        <v>1</v>
      </c>
      <c r="F2291" s="29">
        <v>1</v>
      </c>
      <c r="G2291" s="29">
        <v>6385</v>
      </c>
      <c r="H2291" s="27"/>
      <c r="M2291" s="80" t="b">
        <f t="shared" si="35"/>
        <v>1</v>
      </c>
    </row>
    <row r="2292" spans="2:13" x14ac:dyDescent="0.15">
      <c r="B2292" s="333" t="s">
        <v>6326</v>
      </c>
      <c r="C2292" s="333" t="s">
        <v>710</v>
      </c>
      <c r="D2292" s="333" t="s">
        <v>519</v>
      </c>
      <c r="E2292" s="29">
        <v>1</v>
      </c>
      <c r="F2292" s="29">
        <v>1</v>
      </c>
      <c r="G2292" s="29">
        <v>6386</v>
      </c>
      <c r="H2292" s="27"/>
      <c r="M2292" s="80" t="b">
        <f t="shared" si="35"/>
        <v>1</v>
      </c>
    </row>
    <row r="2293" spans="2:13" x14ac:dyDescent="0.15">
      <c r="B2293" s="333" t="s">
        <v>1215</v>
      </c>
      <c r="C2293" s="333" t="s">
        <v>710</v>
      </c>
      <c r="D2293" s="333" t="s">
        <v>519</v>
      </c>
      <c r="E2293" s="29">
        <v>1</v>
      </c>
      <c r="F2293" s="29">
        <v>1</v>
      </c>
      <c r="G2293" s="29">
        <v>516</v>
      </c>
      <c r="H2293" s="27"/>
      <c r="M2293" s="80" t="b">
        <f t="shared" si="35"/>
        <v>1</v>
      </c>
    </row>
    <row r="2294" spans="2:13" x14ac:dyDescent="0.15">
      <c r="B2294" s="333" t="s">
        <v>13329</v>
      </c>
      <c r="C2294" s="333" t="s">
        <v>710</v>
      </c>
      <c r="D2294" s="333" t="s">
        <v>519</v>
      </c>
      <c r="E2294" s="29">
        <v>1</v>
      </c>
      <c r="F2294" s="29">
        <v>1</v>
      </c>
      <c r="G2294" s="29">
        <v>14790</v>
      </c>
      <c r="H2294" s="27"/>
      <c r="M2294" s="80" t="b">
        <f t="shared" si="35"/>
        <v>1</v>
      </c>
    </row>
    <row r="2295" spans="2:13" x14ac:dyDescent="0.15">
      <c r="B2295" s="333" t="s">
        <v>14630</v>
      </c>
      <c r="C2295" s="333" t="s">
        <v>710</v>
      </c>
      <c r="D2295" s="333" t="s">
        <v>519</v>
      </c>
      <c r="E2295" s="29">
        <v>1</v>
      </c>
      <c r="F2295" s="29">
        <v>1</v>
      </c>
      <c r="G2295" s="29">
        <v>17071</v>
      </c>
      <c r="H2295" s="27"/>
      <c r="M2295" s="80" t="b">
        <f t="shared" si="35"/>
        <v>1</v>
      </c>
    </row>
    <row r="2296" spans="2:13" x14ac:dyDescent="0.15">
      <c r="B2296" s="333" t="s">
        <v>4433</v>
      </c>
      <c r="C2296" s="333" t="s">
        <v>710</v>
      </c>
      <c r="D2296" s="333" t="s">
        <v>519</v>
      </c>
      <c r="E2296" s="29">
        <v>1</v>
      </c>
      <c r="F2296" s="29">
        <v>1</v>
      </c>
      <c r="G2296" s="29">
        <v>4239</v>
      </c>
      <c r="H2296" s="27"/>
      <c r="M2296" s="80" t="b">
        <f t="shared" si="35"/>
        <v>1</v>
      </c>
    </row>
    <row r="2297" spans="2:13" x14ac:dyDescent="0.15">
      <c r="B2297" s="333" t="s">
        <v>1216</v>
      </c>
      <c r="C2297" s="333" t="s">
        <v>710</v>
      </c>
      <c r="D2297" s="333" t="s">
        <v>519</v>
      </c>
      <c r="E2297" s="29">
        <v>1</v>
      </c>
      <c r="F2297" s="29">
        <v>1</v>
      </c>
      <c r="G2297" s="29">
        <v>517</v>
      </c>
      <c r="H2297" s="27"/>
      <c r="M2297" s="80" t="b">
        <f t="shared" si="35"/>
        <v>1</v>
      </c>
    </row>
    <row r="2298" spans="2:13" x14ac:dyDescent="0.15">
      <c r="B2298" s="333" t="s">
        <v>9112</v>
      </c>
      <c r="C2298" s="333" t="s">
        <v>710</v>
      </c>
      <c r="D2298" s="333" t="s">
        <v>519</v>
      </c>
      <c r="E2298" s="29">
        <v>1</v>
      </c>
      <c r="F2298" s="29">
        <v>1</v>
      </c>
      <c r="G2298" s="29">
        <v>9922</v>
      </c>
      <c r="H2298" s="27"/>
      <c r="M2298" s="80" t="b">
        <f t="shared" si="35"/>
        <v>1</v>
      </c>
    </row>
    <row r="2299" spans="2:13" x14ac:dyDescent="0.15">
      <c r="B2299" s="333" t="s">
        <v>195</v>
      </c>
      <c r="C2299" s="333" t="s">
        <v>710</v>
      </c>
      <c r="D2299" s="333" t="s">
        <v>519</v>
      </c>
      <c r="E2299" s="29">
        <v>1</v>
      </c>
      <c r="F2299" s="29">
        <v>1</v>
      </c>
      <c r="G2299" s="29">
        <v>8600</v>
      </c>
      <c r="H2299" s="27"/>
      <c r="M2299" s="80" t="b">
        <f t="shared" si="35"/>
        <v>1</v>
      </c>
    </row>
    <row r="2300" spans="2:13" x14ac:dyDescent="0.15">
      <c r="B2300" s="333" t="s">
        <v>13120</v>
      </c>
      <c r="C2300" s="333" t="s">
        <v>710</v>
      </c>
      <c r="D2300" s="333" t="s">
        <v>519</v>
      </c>
      <c r="E2300" s="29">
        <v>1</v>
      </c>
      <c r="F2300" s="29">
        <v>1</v>
      </c>
      <c r="G2300" s="29">
        <v>14507</v>
      </c>
      <c r="H2300" s="27"/>
      <c r="M2300" s="80" t="b">
        <f t="shared" si="35"/>
        <v>1</v>
      </c>
    </row>
    <row r="2301" spans="2:13" x14ac:dyDescent="0.15">
      <c r="B2301" s="333" t="s">
        <v>13121</v>
      </c>
      <c r="C2301" s="333" t="s">
        <v>710</v>
      </c>
      <c r="D2301" s="333" t="s">
        <v>519</v>
      </c>
      <c r="E2301" s="29">
        <v>1</v>
      </c>
      <c r="F2301" s="29">
        <v>1</v>
      </c>
      <c r="G2301" s="29">
        <v>14550</v>
      </c>
      <c r="H2301" s="27"/>
      <c r="M2301" s="80" t="b">
        <f t="shared" si="35"/>
        <v>1</v>
      </c>
    </row>
    <row r="2302" spans="2:13" x14ac:dyDescent="0.15">
      <c r="B2302" s="333" t="s">
        <v>1217</v>
      </c>
      <c r="C2302" s="333" t="s">
        <v>710</v>
      </c>
      <c r="D2302" s="333" t="s">
        <v>519</v>
      </c>
      <c r="E2302" s="29">
        <v>1</v>
      </c>
      <c r="F2302" s="29">
        <v>1</v>
      </c>
      <c r="G2302" s="29">
        <v>518</v>
      </c>
      <c r="H2302" s="27"/>
      <c r="M2302" s="80" t="b">
        <f t="shared" si="35"/>
        <v>1</v>
      </c>
    </row>
    <row r="2303" spans="2:13" x14ac:dyDescent="0.15">
      <c r="B2303" s="333" t="s">
        <v>13330</v>
      </c>
      <c r="C2303" s="333" t="s">
        <v>710</v>
      </c>
      <c r="D2303" s="333" t="s">
        <v>519</v>
      </c>
      <c r="E2303" s="29">
        <v>1</v>
      </c>
      <c r="F2303" s="29">
        <v>1</v>
      </c>
      <c r="G2303" s="29">
        <v>15110</v>
      </c>
      <c r="H2303" s="27"/>
      <c r="M2303" s="80" t="b">
        <f t="shared" si="35"/>
        <v>1</v>
      </c>
    </row>
    <row r="2304" spans="2:13" x14ac:dyDescent="0.15">
      <c r="B2304" s="333" t="s">
        <v>8678</v>
      </c>
      <c r="C2304" s="333" t="s">
        <v>710</v>
      </c>
      <c r="D2304" s="333" t="s">
        <v>519</v>
      </c>
      <c r="E2304" s="29">
        <v>1</v>
      </c>
      <c r="F2304" s="29">
        <v>1</v>
      </c>
      <c r="G2304" s="29">
        <v>9028</v>
      </c>
      <c r="H2304" s="27"/>
      <c r="M2304" s="80" t="b">
        <f t="shared" si="35"/>
        <v>1</v>
      </c>
    </row>
    <row r="2305" spans="2:13" x14ac:dyDescent="0.15">
      <c r="B2305" s="333" t="s">
        <v>13331</v>
      </c>
      <c r="C2305" s="333" t="s">
        <v>710</v>
      </c>
      <c r="D2305" s="333" t="s">
        <v>519</v>
      </c>
      <c r="E2305" s="29">
        <v>1</v>
      </c>
      <c r="F2305" s="29">
        <v>1</v>
      </c>
      <c r="G2305" s="29">
        <v>15283</v>
      </c>
      <c r="H2305" s="27"/>
      <c r="M2305" s="80" t="b">
        <f t="shared" si="35"/>
        <v>1</v>
      </c>
    </row>
    <row r="2306" spans="2:13" x14ac:dyDescent="0.15">
      <c r="B2306" s="333" t="s">
        <v>14631</v>
      </c>
      <c r="C2306" s="333" t="s">
        <v>710</v>
      </c>
      <c r="D2306" s="333" t="s">
        <v>519</v>
      </c>
      <c r="E2306" s="29">
        <v>1</v>
      </c>
      <c r="F2306" s="29">
        <v>1</v>
      </c>
      <c r="G2306" s="29">
        <v>16951</v>
      </c>
      <c r="H2306" s="27"/>
      <c r="M2306" s="80" t="b">
        <f t="shared" si="35"/>
        <v>1</v>
      </c>
    </row>
    <row r="2307" spans="2:13" x14ac:dyDescent="0.15">
      <c r="B2307" s="333" t="s">
        <v>11602</v>
      </c>
      <c r="C2307" s="333" t="s">
        <v>710</v>
      </c>
      <c r="D2307" s="333" t="s">
        <v>519</v>
      </c>
      <c r="E2307" s="29">
        <v>1</v>
      </c>
      <c r="F2307" s="29">
        <v>1</v>
      </c>
      <c r="G2307" s="29">
        <v>12229</v>
      </c>
      <c r="H2307" s="27"/>
      <c r="M2307" s="80" t="b">
        <f t="shared" si="35"/>
        <v>1</v>
      </c>
    </row>
    <row r="2308" spans="2:13" x14ac:dyDescent="0.15">
      <c r="B2308" s="333" t="s">
        <v>6163</v>
      </c>
      <c r="C2308" s="333" t="s">
        <v>710</v>
      </c>
      <c r="D2308" s="333" t="s">
        <v>519</v>
      </c>
      <c r="E2308" s="29">
        <v>1</v>
      </c>
      <c r="F2308" s="29">
        <v>1</v>
      </c>
      <c r="G2308" s="29">
        <v>6125</v>
      </c>
      <c r="H2308" s="27"/>
      <c r="M2308" s="80" t="b">
        <f t="shared" si="35"/>
        <v>1</v>
      </c>
    </row>
    <row r="2309" spans="2:13" x14ac:dyDescent="0.15">
      <c r="B2309" s="333" t="s">
        <v>10130</v>
      </c>
      <c r="C2309" s="333" t="s">
        <v>710</v>
      </c>
      <c r="D2309" s="333" t="s">
        <v>519</v>
      </c>
      <c r="E2309" s="29">
        <v>1</v>
      </c>
      <c r="F2309" s="29">
        <v>1</v>
      </c>
      <c r="G2309" s="29">
        <v>10341</v>
      </c>
      <c r="H2309" s="27"/>
      <c r="M2309" s="80" t="b">
        <f t="shared" si="35"/>
        <v>1</v>
      </c>
    </row>
    <row r="2310" spans="2:13" x14ac:dyDescent="0.15">
      <c r="B2310" s="333" t="s">
        <v>13122</v>
      </c>
      <c r="C2310" s="333" t="s">
        <v>710</v>
      </c>
      <c r="D2310" s="333" t="s">
        <v>519</v>
      </c>
      <c r="E2310" s="29">
        <v>1</v>
      </c>
      <c r="F2310" s="29">
        <v>1</v>
      </c>
      <c r="G2310" s="29">
        <v>14498</v>
      </c>
      <c r="H2310" s="27"/>
      <c r="M2310" s="80" t="b">
        <f t="shared" si="35"/>
        <v>1</v>
      </c>
    </row>
    <row r="2311" spans="2:13" x14ac:dyDescent="0.15">
      <c r="B2311" s="333" t="s">
        <v>13123</v>
      </c>
      <c r="C2311" s="333" t="s">
        <v>710</v>
      </c>
      <c r="D2311" s="333" t="s">
        <v>519</v>
      </c>
      <c r="E2311" s="29">
        <v>1</v>
      </c>
      <c r="F2311" s="29">
        <v>1</v>
      </c>
      <c r="G2311" s="29">
        <v>14542</v>
      </c>
      <c r="H2311" s="27"/>
      <c r="M2311" s="80" t="b">
        <f t="shared" si="35"/>
        <v>1</v>
      </c>
    </row>
    <row r="2312" spans="2:13" x14ac:dyDescent="0.15">
      <c r="B2312" s="333" t="s">
        <v>199</v>
      </c>
      <c r="C2312" s="333" t="s">
        <v>710</v>
      </c>
      <c r="D2312" s="333" t="s">
        <v>519</v>
      </c>
      <c r="E2312" s="29">
        <v>1</v>
      </c>
      <c r="F2312" s="29">
        <v>1</v>
      </c>
      <c r="G2312" s="29">
        <v>8604</v>
      </c>
      <c r="H2312" s="27"/>
      <c r="M2312" s="80" t="b">
        <f t="shared" si="35"/>
        <v>1</v>
      </c>
    </row>
    <row r="2313" spans="2:13" x14ac:dyDescent="0.15">
      <c r="B2313" s="333" t="s">
        <v>7620</v>
      </c>
      <c r="C2313" s="333" t="s">
        <v>710</v>
      </c>
      <c r="D2313" s="333" t="s">
        <v>519</v>
      </c>
      <c r="E2313" s="29">
        <v>1</v>
      </c>
      <c r="F2313" s="29">
        <v>1</v>
      </c>
      <c r="G2313" s="29">
        <v>7783</v>
      </c>
      <c r="H2313" s="27"/>
      <c r="M2313" s="80" t="b">
        <f t="shared" si="35"/>
        <v>1</v>
      </c>
    </row>
    <row r="2314" spans="2:13" x14ac:dyDescent="0.15">
      <c r="B2314" s="333" t="s">
        <v>9113</v>
      </c>
      <c r="C2314" s="333" t="s">
        <v>710</v>
      </c>
      <c r="D2314" s="333" t="s">
        <v>519</v>
      </c>
      <c r="E2314" s="29">
        <v>1</v>
      </c>
      <c r="F2314" s="29">
        <v>1</v>
      </c>
      <c r="G2314" s="29">
        <v>9399</v>
      </c>
      <c r="H2314" s="27"/>
      <c r="M2314" s="80" t="b">
        <f t="shared" si="35"/>
        <v>1</v>
      </c>
    </row>
    <row r="2315" spans="2:13" x14ac:dyDescent="0.15">
      <c r="B2315" s="333" t="s">
        <v>6461</v>
      </c>
      <c r="C2315" s="333" t="s">
        <v>710</v>
      </c>
      <c r="D2315" s="333" t="s">
        <v>519</v>
      </c>
      <c r="E2315" s="29">
        <v>1</v>
      </c>
      <c r="F2315" s="29">
        <v>1</v>
      </c>
      <c r="G2315" s="29">
        <v>6521</v>
      </c>
      <c r="H2315" s="27"/>
      <c r="M2315" s="80" t="b">
        <f t="shared" si="35"/>
        <v>1</v>
      </c>
    </row>
    <row r="2316" spans="2:13" x14ac:dyDescent="0.15">
      <c r="B2316" s="333" t="s">
        <v>7727</v>
      </c>
      <c r="C2316" s="333" t="s">
        <v>710</v>
      </c>
      <c r="D2316" s="333" t="s">
        <v>519</v>
      </c>
      <c r="E2316" s="29">
        <v>1</v>
      </c>
      <c r="F2316" s="29">
        <v>1</v>
      </c>
      <c r="G2316" s="29">
        <v>7903</v>
      </c>
      <c r="H2316" s="27"/>
      <c r="M2316" s="80" t="b">
        <f t="shared" si="35"/>
        <v>1</v>
      </c>
    </row>
    <row r="2317" spans="2:13" x14ac:dyDescent="0.15">
      <c r="B2317" s="333" t="s">
        <v>321</v>
      </c>
      <c r="C2317" s="333" t="s">
        <v>710</v>
      </c>
      <c r="D2317" s="333" t="s">
        <v>519</v>
      </c>
      <c r="E2317" s="29">
        <v>1</v>
      </c>
      <c r="F2317" s="29">
        <v>1</v>
      </c>
      <c r="G2317" s="29">
        <v>8402</v>
      </c>
      <c r="H2317" s="27"/>
      <c r="M2317" s="80" t="b">
        <f t="shared" si="35"/>
        <v>1</v>
      </c>
    </row>
    <row r="2318" spans="2:13" x14ac:dyDescent="0.15">
      <c r="B2318" s="333" t="s">
        <v>13124</v>
      </c>
      <c r="C2318" s="333" t="s">
        <v>710</v>
      </c>
      <c r="D2318" s="333" t="s">
        <v>519</v>
      </c>
      <c r="E2318" s="29">
        <v>1</v>
      </c>
      <c r="F2318" s="29">
        <v>1</v>
      </c>
      <c r="G2318" s="29">
        <v>14508</v>
      </c>
      <c r="H2318" s="27"/>
      <c r="M2318" s="80" t="b">
        <f t="shared" ref="M2318:M2381" si="36">AND(  NOT(ISERROR(FIND(UPPER($B$7),UPPER($B2318),1))),  OR($D$7="",NOT(ISERROR(FIND(UPPER($D$7),UPPER($B2318),1)))),    OR($D$8="",(ISERROR(FIND(UPPER($D$8),UPPER($B2318),1))))           )</f>
        <v>1</v>
      </c>
    </row>
    <row r="2319" spans="2:13" x14ac:dyDescent="0.15">
      <c r="B2319" s="333" t="s">
        <v>13125</v>
      </c>
      <c r="C2319" s="333" t="s">
        <v>710</v>
      </c>
      <c r="D2319" s="333" t="s">
        <v>519</v>
      </c>
      <c r="E2319" s="29">
        <v>1</v>
      </c>
      <c r="F2319" s="29">
        <v>1</v>
      </c>
      <c r="G2319" s="29">
        <v>14551</v>
      </c>
      <c r="H2319" s="27"/>
      <c r="M2319" s="80" t="b">
        <f t="shared" si="36"/>
        <v>1</v>
      </c>
    </row>
    <row r="2320" spans="2:13" x14ac:dyDescent="0.15">
      <c r="B2320" s="333" t="s">
        <v>7925</v>
      </c>
      <c r="C2320" s="333" t="s">
        <v>712</v>
      </c>
      <c r="D2320" s="333" t="s">
        <v>519</v>
      </c>
      <c r="E2320" s="29">
        <v>2</v>
      </c>
      <c r="F2320" s="29">
        <v>1</v>
      </c>
      <c r="G2320" s="29">
        <v>8126</v>
      </c>
      <c r="H2320" s="27"/>
      <c r="M2320" s="80" t="b">
        <f t="shared" si="36"/>
        <v>1</v>
      </c>
    </row>
    <row r="2321" spans="2:13" x14ac:dyDescent="0.15">
      <c r="B2321" s="333" t="s">
        <v>13332</v>
      </c>
      <c r="C2321" s="333" t="s">
        <v>710</v>
      </c>
      <c r="D2321" s="333" t="s">
        <v>519</v>
      </c>
      <c r="E2321" s="29">
        <v>1</v>
      </c>
      <c r="F2321" s="29">
        <v>1</v>
      </c>
      <c r="G2321" s="29">
        <v>15503</v>
      </c>
      <c r="H2321" s="27"/>
      <c r="M2321" s="80" t="b">
        <f t="shared" si="36"/>
        <v>1</v>
      </c>
    </row>
    <row r="2322" spans="2:13" x14ac:dyDescent="0.15">
      <c r="B2322" s="333" t="s">
        <v>8444</v>
      </c>
      <c r="C2322" s="333" t="s">
        <v>710</v>
      </c>
      <c r="D2322" s="333" t="s">
        <v>519</v>
      </c>
      <c r="E2322" s="29">
        <v>1</v>
      </c>
      <c r="F2322" s="29">
        <v>1</v>
      </c>
      <c r="G2322" s="29">
        <v>8773</v>
      </c>
      <c r="H2322" s="27"/>
      <c r="M2322" s="80" t="b">
        <f t="shared" si="36"/>
        <v>1</v>
      </c>
    </row>
    <row r="2323" spans="2:13" x14ac:dyDescent="0.15">
      <c r="B2323" s="333" t="s">
        <v>3929</v>
      </c>
      <c r="C2323" s="333" t="s">
        <v>710</v>
      </c>
      <c r="D2323" s="333" t="s">
        <v>519</v>
      </c>
      <c r="E2323" s="29">
        <v>1</v>
      </c>
      <c r="F2323" s="29">
        <v>1</v>
      </c>
      <c r="G2323" s="29">
        <v>3694</v>
      </c>
      <c r="H2323" s="27"/>
      <c r="M2323" s="80" t="b">
        <f t="shared" si="36"/>
        <v>1</v>
      </c>
    </row>
    <row r="2324" spans="2:13" x14ac:dyDescent="0.15">
      <c r="B2324" s="333" t="s">
        <v>6773</v>
      </c>
      <c r="C2324" s="333" t="s">
        <v>710</v>
      </c>
      <c r="D2324" s="333" t="s">
        <v>519</v>
      </c>
      <c r="E2324" s="29">
        <v>1</v>
      </c>
      <c r="F2324" s="29">
        <v>1</v>
      </c>
      <c r="G2324" s="29">
        <v>6898</v>
      </c>
      <c r="H2324" s="27"/>
      <c r="M2324" s="80" t="b">
        <f t="shared" si="36"/>
        <v>1</v>
      </c>
    </row>
    <row r="2325" spans="2:13" x14ac:dyDescent="0.15">
      <c r="B2325" s="333" t="s">
        <v>1218</v>
      </c>
      <c r="C2325" s="333" t="s">
        <v>710</v>
      </c>
      <c r="D2325" s="333" t="s">
        <v>519</v>
      </c>
      <c r="E2325" s="29">
        <v>1</v>
      </c>
      <c r="F2325" s="29">
        <v>1</v>
      </c>
      <c r="G2325" s="29">
        <v>519</v>
      </c>
      <c r="H2325" s="27"/>
      <c r="M2325" s="80" t="b">
        <f t="shared" si="36"/>
        <v>1</v>
      </c>
    </row>
    <row r="2326" spans="2:13" x14ac:dyDescent="0.15">
      <c r="B2326" s="333" t="s">
        <v>11603</v>
      </c>
      <c r="C2326" s="333" t="s">
        <v>710</v>
      </c>
      <c r="D2326" s="333" t="s">
        <v>519</v>
      </c>
      <c r="E2326" s="29">
        <v>1</v>
      </c>
      <c r="F2326" s="29">
        <v>1</v>
      </c>
      <c r="G2326" s="29">
        <v>12938</v>
      </c>
      <c r="H2326" s="27"/>
      <c r="M2326" s="80" t="b">
        <f t="shared" si="36"/>
        <v>1</v>
      </c>
    </row>
    <row r="2327" spans="2:13" x14ac:dyDescent="0.15">
      <c r="B2327" s="333" t="s">
        <v>6462</v>
      </c>
      <c r="C2327" s="333" t="s">
        <v>710</v>
      </c>
      <c r="D2327" s="333" t="s">
        <v>519</v>
      </c>
      <c r="E2327" s="29">
        <v>1</v>
      </c>
      <c r="F2327" s="29">
        <v>1</v>
      </c>
      <c r="G2327" s="29">
        <v>6522</v>
      </c>
      <c r="H2327" s="27"/>
      <c r="M2327" s="80" t="b">
        <f t="shared" si="36"/>
        <v>1</v>
      </c>
    </row>
    <row r="2328" spans="2:13" x14ac:dyDescent="0.15">
      <c r="B2328" s="333" t="s">
        <v>6463</v>
      </c>
      <c r="C2328" s="333" t="s">
        <v>712</v>
      </c>
      <c r="D2328" s="333" t="s">
        <v>521</v>
      </c>
      <c r="E2328" s="29">
        <v>2</v>
      </c>
      <c r="F2328" s="29">
        <v>2</v>
      </c>
      <c r="G2328" s="29">
        <v>6523</v>
      </c>
      <c r="H2328" s="27"/>
      <c r="M2328" s="80" t="b">
        <f t="shared" si="36"/>
        <v>1</v>
      </c>
    </row>
    <row r="2329" spans="2:13" x14ac:dyDescent="0.15">
      <c r="B2329" s="333" t="s">
        <v>6077</v>
      </c>
      <c r="C2329" s="333" t="s">
        <v>710</v>
      </c>
      <c r="D2329" s="333" t="s">
        <v>519</v>
      </c>
      <c r="E2329" s="29">
        <v>1</v>
      </c>
      <c r="F2329" s="29">
        <v>1</v>
      </c>
      <c r="G2329" s="29">
        <v>6024</v>
      </c>
      <c r="H2329" s="27"/>
      <c r="M2329" s="80" t="b">
        <f t="shared" si="36"/>
        <v>1</v>
      </c>
    </row>
    <row r="2330" spans="2:13" x14ac:dyDescent="0.15">
      <c r="B2330" s="333" t="s">
        <v>5552</v>
      </c>
      <c r="C2330" s="333" t="s">
        <v>710</v>
      </c>
      <c r="D2330" s="333" t="s">
        <v>519</v>
      </c>
      <c r="E2330" s="29">
        <v>1</v>
      </c>
      <c r="F2330" s="29">
        <v>1</v>
      </c>
      <c r="G2330" s="29">
        <v>5470</v>
      </c>
      <c r="H2330" s="27"/>
      <c r="M2330" s="80" t="b">
        <f t="shared" si="36"/>
        <v>1</v>
      </c>
    </row>
    <row r="2331" spans="2:13" x14ac:dyDescent="0.15">
      <c r="B2331" s="333" t="s">
        <v>6039</v>
      </c>
      <c r="C2331" s="333" t="s">
        <v>710</v>
      </c>
      <c r="D2331" s="333" t="s">
        <v>519</v>
      </c>
      <c r="E2331" s="29">
        <v>1</v>
      </c>
      <c r="F2331" s="29">
        <v>1</v>
      </c>
      <c r="G2331" s="29">
        <v>6090</v>
      </c>
      <c r="H2331" s="27"/>
      <c r="M2331" s="80" t="b">
        <f t="shared" si="36"/>
        <v>1</v>
      </c>
    </row>
    <row r="2332" spans="2:13" x14ac:dyDescent="0.15">
      <c r="B2332" s="333" t="s">
        <v>8797</v>
      </c>
      <c r="C2332" s="333" t="s">
        <v>710</v>
      </c>
      <c r="D2332" s="333" t="s">
        <v>519</v>
      </c>
      <c r="E2332" s="29">
        <v>1</v>
      </c>
      <c r="F2332" s="29">
        <v>1</v>
      </c>
      <c r="G2332" s="29">
        <v>9147</v>
      </c>
      <c r="H2332" s="27"/>
      <c r="M2332" s="80" t="b">
        <f t="shared" si="36"/>
        <v>1</v>
      </c>
    </row>
    <row r="2333" spans="2:13" x14ac:dyDescent="0.15">
      <c r="B2333" s="333" t="s">
        <v>1219</v>
      </c>
      <c r="C2333" s="333" t="s">
        <v>710</v>
      </c>
      <c r="D2333" s="333" t="s">
        <v>519</v>
      </c>
      <c r="E2333" s="29">
        <v>1</v>
      </c>
      <c r="F2333" s="29">
        <v>1</v>
      </c>
      <c r="G2333" s="29">
        <v>520</v>
      </c>
      <c r="H2333" s="27"/>
      <c r="M2333" s="80" t="b">
        <f t="shared" si="36"/>
        <v>1</v>
      </c>
    </row>
    <row r="2334" spans="2:13" x14ac:dyDescent="0.15">
      <c r="B2334" s="333" t="s">
        <v>7806</v>
      </c>
      <c r="C2334" s="333" t="s">
        <v>710</v>
      </c>
      <c r="D2334" s="333" t="s">
        <v>519</v>
      </c>
      <c r="E2334" s="29">
        <v>1</v>
      </c>
      <c r="F2334" s="29">
        <v>1</v>
      </c>
      <c r="G2334" s="29">
        <v>7992</v>
      </c>
      <c r="H2334" s="27"/>
      <c r="M2334" s="80" t="b">
        <f t="shared" si="36"/>
        <v>1</v>
      </c>
    </row>
    <row r="2335" spans="2:13" x14ac:dyDescent="0.15">
      <c r="B2335" s="333" t="s">
        <v>13333</v>
      </c>
      <c r="C2335" s="333" t="s">
        <v>710</v>
      </c>
      <c r="D2335" s="333" t="s">
        <v>519</v>
      </c>
      <c r="E2335" s="29">
        <v>1</v>
      </c>
      <c r="F2335" s="29">
        <v>1</v>
      </c>
      <c r="G2335" s="29">
        <v>14791</v>
      </c>
      <c r="H2335" s="27"/>
      <c r="M2335" s="80" t="b">
        <f t="shared" si="36"/>
        <v>1</v>
      </c>
    </row>
    <row r="2336" spans="2:13" x14ac:dyDescent="0.15">
      <c r="B2336" s="333" t="s">
        <v>12709</v>
      </c>
      <c r="C2336" s="333" t="s">
        <v>710</v>
      </c>
      <c r="D2336" s="333" t="s">
        <v>519</v>
      </c>
      <c r="E2336" s="29">
        <v>1</v>
      </c>
      <c r="F2336" s="29">
        <v>1</v>
      </c>
      <c r="G2336" s="29">
        <v>14141</v>
      </c>
      <c r="H2336" s="27"/>
      <c r="M2336" s="80" t="b">
        <f t="shared" si="36"/>
        <v>1</v>
      </c>
    </row>
    <row r="2337" spans="2:13" x14ac:dyDescent="0.15">
      <c r="B2337" s="333" t="s">
        <v>14632</v>
      </c>
      <c r="C2337" s="333" t="s">
        <v>710</v>
      </c>
      <c r="D2337" s="333" t="s">
        <v>519</v>
      </c>
      <c r="E2337" s="29">
        <v>1</v>
      </c>
      <c r="F2337" s="29">
        <v>1</v>
      </c>
      <c r="G2337" s="29">
        <v>16725</v>
      </c>
      <c r="H2337" s="27"/>
      <c r="M2337" s="80" t="b">
        <f t="shared" si="36"/>
        <v>1</v>
      </c>
    </row>
    <row r="2338" spans="2:13" x14ac:dyDescent="0.15">
      <c r="B2338" s="333" t="s">
        <v>11604</v>
      </c>
      <c r="C2338" s="333" t="s">
        <v>710</v>
      </c>
      <c r="D2338" s="333" t="s">
        <v>519</v>
      </c>
      <c r="E2338" s="29">
        <v>1</v>
      </c>
      <c r="F2338" s="29">
        <v>1</v>
      </c>
      <c r="G2338" s="29">
        <v>13235</v>
      </c>
      <c r="H2338" s="27"/>
      <c r="M2338" s="80" t="b">
        <f t="shared" si="36"/>
        <v>1</v>
      </c>
    </row>
    <row r="2339" spans="2:13" x14ac:dyDescent="0.15">
      <c r="B2339" s="333" t="s">
        <v>11238</v>
      </c>
      <c r="C2339" s="333" t="s">
        <v>710</v>
      </c>
      <c r="D2339" s="333" t="s">
        <v>519</v>
      </c>
      <c r="E2339" s="29">
        <v>1</v>
      </c>
      <c r="F2339" s="29">
        <v>1</v>
      </c>
      <c r="G2339" s="29">
        <v>11436</v>
      </c>
      <c r="H2339" s="27"/>
      <c r="M2339" s="80" t="b">
        <f t="shared" si="36"/>
        <v>1</v>
      </c>
    </row>
    <row r="2340" spans="2:13" x14ac:dyDescent="0.15">
      <c r="B2340" s="333" t="s">
        <v>5387</v>
      </c>
      <c r="C2340" s="333" t="s">
        <v>710</v>
      </c>
      <c r="D2340" s="333" t="s">
        <v>519</v>
      </c>
      <c r="E2340" s="29">
        <v>1</v>
      </c>
      <c r="F2340" s="29">
        <v>1</v>
      </c>
      <c r="G2340" s="29">
        <v>5387</v>
      </c>
      <c r="H2340" s="27"/>
      <c r="M2340" s="80" t="b">
        <f t="shared" si="36"/>
        <v>1</v>
      </c>
    </row>
    <row r="2341" spans="2:13" x14ac:dyDescent="0.15">
      <c r="B2341" s="333" t="s">
        <v>6082</v>
      </c>
      <c r="C2341" s="333" t="s">
        <v>710</v>
      </c>
      <c r="D2341" s="333" t="s">
        <v>519</v>
      </c>
      <c r="E2341" s="29">
        <v>1</v>
      </c>
      <c r="F2341" s="29">
        <v>1</v>
      </c>
      <c r="G2341" s="29">
        <v>6137</v>
      </c>
      <c r="H2341" s="27"/>
      <c r="M2341" s="80" t="b">
        <f t="shared" si="36"/>
        <v>1</v>
      </c>
    </row>
    <row r="2342" spans="2:13" x14ac:dyDescent="0.15">
      <c r="B2342" s="333" t="s">
        <v>1124</v>
      </c>
      <c r="C2342" s="333" t="s">
        <v>710</v>
      </c>
      <c r="D2342" s="333" t="s">
        <v>519</v>
      </c>
      <c r="E2342" s="29">
        <v>1</v>
      </c>
      <c r="F2342" s="29">
        <v>1</v>
      </c>
      <c r="G2342" s="29">
        <v>521</v>
      </c>
      <c r="H2342" s="27"/>
      <c r="M2342" s="80" t="b">
        <f t="shared" si="36"/>
        <v>1</v>
      </c>
    </row>
    <row r="2343" spans="2:13" x14ac:dyDescent="0.15">
      <c r="B2343" s="333" t="s">
        <v>1016</v>
      </c>
      <c r="C2343" s="333" t="s">
        <v>710</v>
      </c>
      <c r="D2343" s="333" t="s">
        <v>519</v>
      </c>
      <c r="E2343" s="29">
        <v>1</v>
      </c>
      <c r="F2343" s="29">
        <v>1</v>
      </c>
      <c r="G2343" s="29">
        <v>522</v>
      </c>
      <c r="H2343" s="27"/>
      <c r="M2343" s="80" t="b">
        <f t="shared" si="36"/>
        <v>1</v>
      </c>
    </row>
    <row r="2344" spans="2:13" x14ac:dyDescent="0.15">
      <c r="B2344" s="333" t="s">
        <v>14633</v>
      </c>
      <c r="C2344" s="333" t="s">
        <v>710</v>
      </c>
      <c r="D2344" s="333" t="s">
        <v>519</v>
      </c>
      <c r="E2344" s="29">
        <v>1</v>
      </c>
      <c r="F2344" s="29">
        <v>1</v>
      </c>
      <c r="G2344" s="29">
        <v>17285</v>
      </c>
      <c r="H2344" s="27"/>
      <c r="M2344" s="80" t="b">
        <f t="shared" si="36"/>
        <v>1</v>
      </c>
    </row>
    <row r="2345" spans="2:13" x14ac:dyDescent="0.15">
      <c r="B2345" s="333" t="s">
        <v>11605</v>
      </c>
      <c r="C2345" s="333" t="s">
        <v>710</v>
      </c>
      <c r="D2345" s="333" t="s">
        <v>519</v>
      </c>
      <c r="E2345" s="29">
        <v>1</v>
      </c>
      <c r="F2345" s="29">
        <v>1</v>
      </c>
      <c r="G2345" s="29">
        <v>13024</v>
      </c>
      <c r="H2345" s="27"/>
      <c r="M2345" s="80" t="b">
        <f t="shared" si="36"/>
        <v>1</v>
      </c>
    </row>
    <row r="2346" spans="2:13" x14ac:dyDescent="0.15">
      <c r="B2346" s="333" t="s">
        <v>9114</v>
      </c>
      <c r="C2346" s="333" t="s">
        <v>710</v>
      </c>
      <c r="D2346" s="333" t="s">
        <v>519</v>
      </c>
      <c r="E2346" s="29">
        <v>1</v>
      </c>
      <c r="F2346" s="29">
        <v>1</v>
      </c>
      <c r="G2346" s="29">
        <v>9265</v>
      </c>
      <c r="H2346" s="27"/>
      <c r="M2346" s="80" t="b">
        <f t="shared" si="36"/>
        <v>1</v>
      </c>
    </row>
    <row r="2347" spans="2:13" x14ac:dyDescent="0.15">
      <c r="B2347" s="333" t="s">
        <v>11606</v>
      </c>
      <c r="C2347" s="333" t="s">
        <v>710</v>
      </c>
      <c r="D2347" s="333" t="s">
        <v>519</v>
      </c>
      <c r="E2347" s="29">
        <v>1</v>
      </c>
      <c r="F2347" s="29">
        <v>1</v>
      </c>
      <c r="G2347" s="29">
        <v>12669</v>
      </c>
      <c r="H2347" s="27"/>
      <c r="M2347" s="80" t="b">
        <f t="shared" si="36"/>
        <v>1</v>
      </c>
    </row>
    <row r="2348" spans="2:13" x14ac:dyDescent="0.15">
      <c r="B2348" s="333" t="s">
        <v>9907</v>
      </c>
      <c r="C2348" s="333" t="s">
        <v>710</v>
      </c>
      <c r="D2348" s="333" t="s">
        <v>519</v>
      </c>
      <c r="E2348" s="29">
        <v>1</v>
      </c>
      <c r="F2348" s="29">
        <v>1</v>
      </c>
      <c r="G2348" s="29">
        <v>10108</v>
      </c>
      <c r="H2348" s="27"/>
      <c r="M2348" s="80" t="b">
        <f t="shared" si="36"/>
        <v>1</v>
      </c>
    </row>
    <row r="2349" spans="2:13" x14ac:dyDescent="0.15">
      <c r="B2349" s="333" t="s">
        <v>14190</v>
      </c>
      <c r="C2349" s="333" t="s">
        <v>710</v>
      </c>
      <c r="D2349" s="333" t="s">
        <v>519</v>
      </c>
      <c r="E2349" s="29">
        <v>1</v>
      </c>
      <c r="F2349" s="29">
        <v>1</v>
      </c>
      <c r="G2349" s="29">
        <v>16244</v>
      </c>
      <c r="H2349" s="27"/>
      <c r="M2349" s="80" t="b">
        <f t="shared" si="36"/>
        <v>1</v>
      </c>
    </row>
    <row r="2350" spans="2:13" x14ac:dyDescent="0.15">
      <c r="B2350" s="333" t="s">
        <v>5388</v>
      </c>
      <c r="C2350" s="333" t="s">
        <v>710</v>
      </c>
      <c r="D2350" s="333" t="s">
        <v>519</v>
      </c>
      <c r="E2350" s="29">
        <v>1</v>
      </c>
      <c r="F2350" s="29">
        <v>1</v>
      </c>
      <c r="G2350" s="29">
        <v>5388</v>
      </c>
      <c r="H2350" s="27"/>
      <c r="M2350" s="80" t="b">
        <f t="shared" si="36"/>
        <v>1</v>
      </c>
    </row>
    <row r="2351" spans="2:13" x14ac:dyDescent="0.15">
      <c r="B2351" s="333" t="s">
        <v>10131</v>
      </c>
      <c r="C2351" s="333" t="s">
        <v>710</v>
      </c>
      <c r="D2351" s="333" t="s">
        <v>519</v>
      </c>
      <c r="E2351" s="29">
        <v>1</v>
      </c>
      <c r="F2351" s="29">
        <v>1</v>
      </c>
      <c r="G2351" s="29">
        <v>10298</v>
      </c>
      <c r="H2351" s="27"/>
      <c r="M2351" s="80" t="b">
        <f t="shared" si="36"/>
        <v>1</v>
      </c>
    </row>
    <row r="2352" spans="2:13" x14ac:dyDescent="0.15">
      <c r="B2352" s="333" t="s">
        <v>10132</v>
      </c>
      <c r="C2352" s="333" t="s">
        <v>710</v>
      </c>
      <c r="D2352" s="333" t="s">
        <v>519</v>
      </c>
      <c r="E2352" s="29">
        <v>1</v>
      </c>
      <c r="F2352" s="29">
        <v>1</v>
      </c>
      <c r="G2352" s="29">
        <v>10992</v>
      </c>
      <c r="H2352" s="27"/>
      <c r="M2352" s="80" t="b">
        <f t="shared" si="36"/>
        <v>1</v>
      </c>
    </row>
    <row r="2353" spans="2:13" x14ac:dyDescent="0.15">
      <c r="B2353" s="333" t="s">
        <v>14634</v>
      </c>
      <c r="C2353" s="333" t="s">
        <v>710</v>
      </c>
      <c r="D2353" s="333" t="s">
        <v>519</v>
      </c>
      <c r="E2353" s="29">
        <v>1</v>
      </c>
      <c r="F2353" s="29">
        <v>1</v>
      </c>
      <c r="G2353" s="29">
        <v>16711</v>
      </c>
      <c r="H2353" s="27"/>
      <c r="M2353" s="80" t="b">
        <f t="shared" si="36"/>
        <v>1</v>
      </c>
    </row>
    <row r="2354" spans="2:13" x14ac:dyDescent="0.15">
      <c r="B2354" s="333" t="s">
        <v>5389</v>
      </c>
      <c r="C2354" s="333" t="s">
        <v>710</v>
      </c>
      <c r="D2354" s="333" t="s">
        <v>519</v>
      </c>
      <c r="E2354" s="29">
        <v>1</v>
      </c>
      <c r="F2354" s="29">
        <v>1</v>
      </c>
      <c r="G2354" s="29">
        <v>5389</v>
      </c>
      <c r="H2354" s="27"/>
      <c r="M2354" s="80" t="b">
        <f t="shared" si="36"/>
        <v>1</v>
      </c>
    </row>
    <row r="2355" spans="2:13" x14ac:dyDescent="0.15">
      <c r="B2355" s="333" t="s">
        <v>11239</v>
      </c>
      <c r="C2355" s="333" t="s">
        <v>710</v>
      </c>
      <c r="D2355" s="333" t="s">
        <v>519</v>
      </c>
      <c r="E2355" s="29">
        <v>1</v>
      </c>
      <c r="F2355" s="29">
        <v>1</v>
      </c>
      <c r="G2355" s="29">
        <v>11437</v>
      </c>
      <c r="H2355" s="27"/>
      <c r="M2355" s="80" t="b">
        <f t="shared" si="36"/>
        <v>1</v>
      </c>
    </row>
    <row r="2356" spans="2:13" x14ac:dyDescent="0.15">
      <c r="B2356" s="333" t="s">
        <v>11240</v>
      </c>
      <c r="C2356" s="333" t="s">
        <v>710</v>
      </c>
      <c r="D2356" s="333" t="s">
        <v>519</v>
      </c>
      <c r="E2356" s="29">
        <v>1</v>
      </c>
      <c r="F2356" s="29">
        <v>1</v>
      </c>
      <c r="G2356" s="29">
        <v>11438</v>
      </c>
      <c r="H2356" s="27"/>
      <c r="M2356" s="80" t="b">
        <f t="shared" si="36"/>
        <v>1</v>
      </c>
    </row>
    <row r="2357" spans="2:13" x14ac:dyDescent="0.15">
      <c r="B2357" s="333" t="s">
        <v>1017</v>
      </c>
      <c r="C2357" s="333" t="s">
        <v>710</v>
      </c>
      <c r="D2357" s="333" t="s">
        <v>519</v>
      </c>
      <c r="E2357" s="29">
        <v>1</v>
      </c>
      <c r="F2357" s="29">
        <v>1</v>
      </c>
      <c r="G2357" s="29">
        <v>523</v>
      </c>
      <c r="H2357" s="27"/>
      <c r="M2357" s="80" t="b">
        <f t="shared" si="36"/>
        <v>1</v>
      </c>
    </row>
    <row r="2358" spans="2:13" x14ac:dyDescent="0.15">
      <c r="B2358" s="333" t="s">
        <v>11607</v>
      </c>
      <c r="C2358" s="333" t="s">
        <v>710</v>
      </c>
      <c r="D2358" s="333" t="s">
        <v>519</v>
      </c>
      <c r="E2358" s="29">
        <v>1</v>
      </c>
      <c r="F2358" s="29">
        <v>1</v>
      </c>
      <c r="G2358" s="29">
        <v>12230</v>
      </c>
      <c r="H2358" s="27"/>
      <c r="M2358" s="80" t="b">
        <f t="shared" si="36"/>
        <v>1</v>
      </c>
    </row>
    <row r="2359" spans="2:13" x14ac:dyDescent="0.15">
      <c r="B2359" s="333" t="s">
        <v>10133</v>
      </c>
      <c r="C2359" s="333" t="s">
        <v>710</v>
      </c>
      <c r="D2359" s="333" t="s">
        <v>519</v>
      </c>
      <c r="E2359" s="29">
        <v>1</v>
      </c>
      <c r="F2359" s="29">
        <v>1</v>
      </c>
      <c r="G2359" s="29">
        <v>10503</v>
      </c>
      <c r="H2359" s="27"/>
      <c r="M2359" s="80" t="b">
        <f t="shared" si="36"/>
        <v>1</v>
      </c>
    </row>
    <row r="2360" spans="2:13" x14ac:dyDescent="0.15">
      <c r="B2360" s="333" t="s">
        <v>12710</v>
      </c>
      <c r="C2360" s="333" t="s">
        <v>710</v>
      </c>
      <c r="D2360" s="333" t="s">
        <v>519</v>
      </c>
      <c r="E2360" s="29">
        <v>1</v>
      </c>
      <c r="F2360" s="29">
        <v>1</v>
      </c>
      <c r="G2360" s="29">
        <v>14139</v>
      </c>
      <c r="H2360" s="27"/>
      <c r="M2360" s="80" t="b">
        <f t="shared" si="36"/>
        <v>1</v>
      </c>
    </row>
    <row r="2361" spans="2:13" x14ac:dyDescent="0.15">
      <c r="B2361" s="333" t="s">
        <v>11241</v>
      </c>
      <c r="C2361" s="333" t="s">
        <v>710</v>
      </c>
      <c r="D2361" s="333" t="s">
        <v>519</v>
      </c>
      <c r="E2361" s="29">
        <v>1</v>
      </c>
      <c r="F2361" s="29">
        <v>1</v>
      </c>
      <c r="G2361" s="29">
        <v>11439</v>
      </c>
      <c r="H2361" s="27"/>
      <c r="M2361" s="80" t="b">
        <f t="shared" si="36"/>
        <v>1</v>
      </c>
    </row>
    <row r="2362" spans="2:13" x14ac:dyDescent="0.15">
      <c r="B2362" s="333" t="s">
        <v>6173</v>
      </c>
      <c r="C2362" s="333" t="s">
        <v>710</v>
      </c>
      <c r="D2362" s="333" t="s">
        <v>519</v>
      </c>
      <c r="E2362" s="29">
        <v>1</v>
      </c>
      <c r="F2362" s="29">
        <v>1</v>
      </c>
      <c r="G2362" s="29">
        <v>6135</v>
      </c>
      <c r="H2362" s="27"/>
      <c r="M2362" s="80" t="b">
        <f t="shared" si="36"/>
        <v>1</v>
      </c>
    </row>
    <row r="2363" spans="2:13" x14ac:dyDescent="0.15">
      <c r="B2363" s="333" t="s">
        <v>6056</v>
      </c>
      <c r="C2363" s="333" t="s">
        <v>710</v>
      </c>
      <c r="D2363" s="333" t="s">
        <v>519</v>
      </c>
      <c r="E2363" s="29">
        <v>1</v>
      </c>
      <c r="F2363" s="29">
        <v>1</v>
      </c>
      <c r="G2363" s="29">
        <v>6107</v>
      </c>
      <c r="H2363" s="27"/>
      <c r="M2363" s="80" t="b">
        <f t="shared" si="36"/>
        <v>1</v>
      </c>
    </row>
    <row r="2364" spans="2:13" x14ac:dyDescent="0.15">
      <c r="B2364" s="333" t="s">
        <v>5683</v>
      </c>
      <c r="C2364" s="333" t="s">
        <v>710</v>
      </c>
      <c r="D2364" s="333" t="s">
        <v>519</v>
      </c>
      <c r="E2364" s="29">
        <v>1</v>
      </c>
      <c r="F2364" s="29">
        <v>1</v>
      </c>
      <c r="G2364" s="29">
        <v>5710</v>
      </c>
      <c r="H2364" s="27"/>
      <c r="M2364" s="80" t="b">
        <f t="shared" si="36"/>
        <v>1</v>
      </c>
    </row>
    <row r="2365" spans="2:13" x14ac:dyDescent="0.15">
      <c r="B2365" s="333" t="s">
        <v>5684</v>
      </c>
      <c r="C2365" s="333" t="s">
        <v>710</v>
      </c>
      <c r="D2365" s="333" t="s">
        <v>519</v>
      </c>
      <c r="E2365" s="29">
        <v>1</v>
      </c>
      <c r="F2365" s="29">
        <v>1</v>
      </c>
      <c r="G2365" s="29">
        <v>5711</v>
      </c>
      <c r="H2365" s="27"/>
      <c r="M2365" s="80" t="b">
        <f t="shared" si="36"/>
        <v>1</v>
      </c>
    </row>
    <row r="2366" spans="2:13" x14ac:dyDescent="0.15">
      <c r="B2366" s="333" t="s">
        <v>5685</v>
      </c>
      <c r="C2366" s="333" t="s">
        <v>710</v>
      </c>
      <c r="D2366" s="333" t="s">
        <v>519</v>
      </c>
      <c r="E2366" s="29">
        <v>1</v>
      </c>
      <c r="F2366" s="29">
        <v>1</v>
      </c>
      <c r="G2366" s="29">
        <v>5712</v>
      </c>
      <c r="H2366" s="27"/>
      <c r="M2366" s="80" t="b">
        <f t="shared" si="36"/>
        <v>1</v>
      </c>
    </row>
    <row r="2367" spans="2:13" x14ac:dyDescent="0.15">
      <c r="B2367" s="333" t="s">
        <v>11608</v>
      </c>
      <c r="C2367" s="333" t="s">
        <v>710</v>
      </c>
      <c r="D2367" s="333" t="s">
        <v>519</v>
      </c>
      <c r="E2367" s="29">
        <v>1</v>
      </c>
      <c r="F2367" s="29">
        <v>1</v>
      </c>
      <c r="G2367" s="29">
        <v>13630</v>
      </c>
      <c r="H2367" s="27"/>
      <c r="M2367" s="80" t="b">
        <f t="shared" si="36"/>
        <v>1</v>
      </c>
    </row>
    <row r="2368" spans="2:13" x14ac:dyDescent="0.15">
      <c r="B2368" s="333" t="s">
        <v>6464</v>
      </c>
      <c r="C2368" s="333" t="s">
        <v>710</v>
      </c>
      <c r="D2368" s="333" t="s">
        <v>519</v>
      </c>
      <c r="E2368" s="29">
        <v>1</v>
      </c>
      <c r="F2368" s="29">
        <v>1</v>
      </c>
      <c r="G2368" s="29">
        <v>6524</v>
      </c>
      <c r="H2368" s="27"/>
      <c r="M2368" s="80" t="b">
        <f t="shared" si="36"/>
        <v>1</v>
      </c>
    </row>
    <row r="2369" spans="2:13" x14ac:dyDescent="0.15">
      <c r="B2369" s="333" t="s">
        <v>1018</v>
      </c>
      <c r="C2369" s="333" t="s">
        <v>710</v>
      </c>
      <c r="D2369" s="333" t="s">
        <v>519</v>
      </c>
      <c r="E2369" s="29">
        <v>1</v>
      </c>
      <c r="F2369" s="29">
        <v>1</v>
      </c>
      <c r="G2369" s="29">
        <v>524</v>
      </c>
      <c r="H2369" s="27"/>
      <c r="M2369" s="80" t="b">
        <f t="shared" si="36"/>
        <v>1</v>
      </c>
    </row>
    <row r="2370" spans="2:13" x14ac:dyDescent="0.15">
      <c r="B2370" s="333" t="s">
        <v>7807</v>
      </c>
      <c r="C2370" s="333" t="s">
        <v>710</v>
      </c>
      <c r="D2370" s="333" t="s">
        <v>519</v>
      </c>
      <c r="E2370" s="29">
        <v>1</v>
      </c>
      <c r="F2370" s="29">
        <v>1</v>
      </c>
      <c r="G2370" s="29">
        <v>7993</v>
      </c>
      <c r="H2370" s="27"/>
      <c r="M2370" s="80" t="b">
        <f t="shared" si="36"/>
        <v>1</v>
      </c>
    </row>
    <row r="2371" spans="2:13" x14ac:dyDescent="0.15">
      <c r="B2371" s="333" t="s">
        <v>10134</v>
      </c>
      <c r="C2371" s="333" t="s">
        <v>710</v>
      </c>
      <c r="D2371" s="333" t="s">
        <v>519</v>
      </c>
      <c r="E2371" s="29">
        <v>1</v>
      </c>
      <c r="F2371" s="29">
        <v>1</v>
      </c>
      <c r="G2371" s="29">
        <v>10727</v>
      </c>
      <c r="H2371" s="27"/>
      <c r="M2371" s="80" t="b">
        <f t="shared" si="36"/>
        <v>1</v>
      </c>
    </row>
    <row r="2372" spans="2:13" x14ac:dyDescent="0.15">
      <c r="B2372" s="333" t="s">
        <v>10135</v>
      </c>
      <c r="C2372" s="333" t="s">
        <v>710</v>
      </c>
      <c r="D2372" s="333" t="s">
        <v>519</v>
      </c>
      <c r="E2372" s="29">
        <v>1</v>
      </c>
      <c r="F2372" s="29">
        <v>1</v>
      </c>
      <c r="G2372" s="29">
        <v>10730</v>
      </c>
      <c r="H2372" s="27"/>
      <c r="M2372" s="80" t="b">
        <f t="shared" si="36"/>
        <v>1</v>
      </c>
    </row>
    <row r="2373" spans="2:13" x14ac:dyDescent="0.15">
      <c r="B2373" s="333" t="s">
        <v>1019</v>
      </c>
      <c r="C2373" s="333" t="s">
        <v>710</v>
      </c>
      <c r="D2373" s="333" t="s">
        <v>519</v>
      </c>
      <c r="E2373" s="29">
        <v>1</v>
      </c>
      <c r="F2373" s="29">
        <v>1</v>
      </c>
      <c r="G2373" s="29">
        <v>525</v>
      </c>
      <c r="H2373" s="27"/>
      <c r="M2373" s="80" t="b">
        <f t="shared" si="36"/>
        <v>1</v>
      </c>
    </row>
    <row r="2374" spans="2:13" x14ac:dyDescent="0.15">
      <c r="B2374" s="333" t="s">
        <v>1020</v>
      </c>
      <c r="C2374" s="333" t="s">
        <v>710</v>
      </c>
      <c r="D2374" s="333" t="s">
        <v>519</v>
      </c>
      <c r="E2374" s="29">
        <v>1</v>
      </c>
      <c r="F2374" s="29">
        <v>1</v>
      </c>
      <c r="G2374" s="29">
        <v>526</v>
      </c>
      <c r="H2374" s="27"/>
      <c r="M2374" s="80" t="b">
        <f t="shared" si="36"/>
        <v>1</v>
      </c>
    </row>
    <row r="2375" spans="2:13" x14ac:dyDescent="0.15">
      <c r="B2375" s="333" t="s">
        <v>1021</v>
      </c>
      <c r="C2375" s="333" t="s">
        <v>710</v>
      </c>
      <c r="D2375" s="333" t="s">
        <v>519</v>
      </c>
      <c r="E2375" s="29">
        <v>1</v>
      </c>
      <c r="F2375" s="29">
        <v>1</v>
      </c>
      <c r="G2375" s="29">
        <v>527</v>
      </c>
      <c r="H2375" s="27"/>
      <c r="M2375" s="80" t="b">
        <f t="shared" si="36"/>
        <v>1</v>
      </c>
    </row>
    <row r="2376" spans="2:13" x14ac:dyDescent="0.15">
      <c r="B2376" s="333" t="s">
        <v>1022</v>
      </c>
      <c r="C2376" s="333" t="s">
        <v>710</v>
      </c>
      <c r="D2376" s="333" t="s">
        <v>519</v>
      </c>
      <c r="E2376" s="29">
        <v>1</v>
      </c>
      <c r="F2376" s="29">
        <v>1</v>
      </c>
      <c r="G2376" s="29">
        <v>528</v>
      </c>
      <c r="H2376" s="27"/>
      <c r="M2376" s="80" t="b">
        <f t="shared" si="36"/>
        <v>1</v>
      </c>
    </row>
    <row r="2377" spans="2:13" x14ac:dyDescent="0.15">
      <c r="B2377" s="333" t="s">
        <v>6356</v>
      </c>
      <c r="C2377" s="333" t="s">
        <v>710</v>
      </c>
      <c r="D2377" s="333" t="s">
        <v>519</v>
      </c>
      <c r="E2377" s="29">
        <v>1</v>
      </c>
      <c r="F2377" s="29">
        <v>1</v>
      </c>
      <c r="G2377" s="29">
        <v>6525</v>
      </c>
      <c r="H2377" s="27"/>
      <c r="M2377" s="80" t="b">
        <f t="shared" si="36"/>
        <v>1</v>
      </c>
    </row>
    <row r="2378" spans="2:13" x14ac:dyDescent="0.15">
      <c r="B2378" s="333" t="s">
        <v>13334</v>
      </c>
      <c r="C2378" s="333" t="s">
        <v>710</v>
      </c>
      <c r="D2378" s="333" t="s">
        <v>519</v>
      </c>
      <c r="E2378" s="29">
        <v>1</v>
      </c>
      <c r="F2378" s="29">
        <v>1</v>
      </c>
      <c r="G2378" s="29">
        <v>15101</v>
      </c>
      <c r="H2378" s="27"/>
      <c r="M2378" s="80" t="b">
        <f t="shared" si="36"/>
        <v>1</v>
      </c>
    </row>
    <row r="2379" spans="2:13" x14ac:dyDescent="0.15">
      <c r="B2379" s="333" t="s">
        <v>11242</v>
      </c>
      <c r="C2379" s="333" t="s">
        <v>710</v>
      </c>
      <c r="D2379" s="333" t="s">
        <v>519</v>
      </c>
      <c r="E2379" s="29">
        <v>1</v>
      </c>
      <c r="F2379" s="29">
        <v>1</v>
      </c>
      <c r="G2379" s="29">
        <v>11440</v>
      </c>
      <c r="H2379" s="27"/>
      <c r="M2379" s="80" t="b">
        <f t="shared" si="36"/>
        <v>1</v>
      </c>
    </row>
    <row r="2380" spans="2:13" x14ac:dyDescent="0.15">
      <c r="B2380" s="333" t="s">
        <v>1023</v>
      </c>
      <c r="C2380" s="333" t="s">
        <v>710</v>
      </c>
      <c r="D2380" s="333" t="s">
        <v>519</v>
      </c>
      <c r="E2380" s="29">
        <v>1</v>
      </c>
      <c r="F2380" s="29">
        <v>1</v>
      </c>
      <c r="G2380" s="29">
        <v>529</v>
      </c>
      <c r="H2380" s="27"/>
      <c r="M2380" s="80" t="b">
        <f t="shared" si="36"/>
        <v>1</v>
      </c>
    </row>
    <row r="2381" spans="2:13" x14ac:dyDescent="0.15">
      <c r="B2381" s="333" t="s">
        <v>4843</v>
      </c>
      <c r="C2381" s="333" t="s">
        <v>710</v>
      </c>
      <c r="D2381" s="333" t="s">
        <v>518</v>
      </c>
      <c r="E2381" s="29">
        <v>1</v>
      </c>
      <c r="F2381" s="29">
        <v>0</v>
      </c>
      <c r="G2381" s="29">
        <v>4581</v>
      </c>
      <c r="H2381" s="27"/>
      <c r="M2381" s="80" t="b">
        <f t="shared" si="36"/>
        <v>1</v>
      </c>
    </row>
    <row r="2382" spans="2:13" x14ac:dyDescent="0.15">
      <c r="B2382" s="333" t="s">
        <v>8536</v>
      </c>
      <c r="C2382" s="333" t="s">
        <v>710</v>
      </c>
      <c r="D2382" s="333" t="s">
        <v>519</v>
      </c>
      <c r="E2382" s="29">
        <v>1</v>
      </c>
      <c r="F2382" s="29">
        <v>1</v>
      </c>
      <c r="G2382" s="29">
        <v>8866</v>
      </c>
      <c r="H2382" s="27"/>
      <c r="M2382" s="80" t="b">
        <f t="shared" ref="M2382:M2445" si="37">AND(  NOT(ISERROR(FIND(UPPER($B$7),UPPER($B2382),1))),  OR($D$7="",NOT(ISERROR(FIND(UPPER($D$7),UPPER($B2382),1)))),    OR($D$8="",(ISERROR(FIND(UPPER($D$8),UPPER($B2382),1))))           )</f>
        <v>1</v>
      </c>
    </row>
    <row r="2383" spans="2:13" x14ac:dyDescent="0.15">
      <c r="B2383" s="333" t="s">
        <v>3930</v>
      </c>
      <c r="C2383" s="333" t="s">
        <v>710</v>
      </c>
      <c r="D2383" s="333" t="s">
        <v>519</v>
      </c>
      <c r="E2383" s="29">
        <v>1</v>
      </c>
      <c r="F2383" s="29">
        <v>1</v>
      </c>
      <c r="G2383" s="29">
        <v>3695</v>
      </c>
      <c r="H2383" s="27"/>
      <c r="M2383" s="80" t="b">
        <f t="shared" si="37"/>
        <v>1</v>
      </c>
    </row>
    <row r="2384" spans="2:13" x14ac:dyDescent="0.15">
      <c r="B2384" s="333" t="s">
        <v>3930</v>
      </c>
      <c r="C2384" s="333" t="s">
        <v>710</v>
      </c>
      <c r="D2384" s="333" t="s">
        <v>519</v>
      </c>
      <c r="E2384" s="29">
        <v>1</v>
      </c>
      <c r="F2384" s="29">
        <v>1</v>
      </c>
      <c r="G2384" s="29">
        <v>3696</v>
      </c>
      <c r="H2384" s="27"/>
      <c r="M2384" s="80" t="b">
        <f t="shared" si="37"/>
        <v>1</v>
      </c>
    </row>
    <row r="2385" spans="2:13" x14ac:dyDescent="0.15">
      <c r="B2385" s="333" t="s">
        <v>13126</v>
      </c>
      <c r="C2385" s="333" t="s">
        <v>710</v>
      </c>
      <c r="D2385" s="333" t="s">
        <v>519</v>
      </c>
      <c r="E2385" s="29">
        <v>1</v>
      </c>
      <c r="F2385" s="29">
        <v>1</v>
      </c>
      <c r="G2385" s="29">
        <v>14499</v>
      </c>
      <c r="H2385" s="27"/>
      <c r="M2385" s="80" t="b">
        <f t="shared" si="37"/>
        <v>1</v>
      </c>
    </row>
    <row r="2386" spans="2:13" x14ac:dyDescent="0.15">
      <c r="B2386" s="333" t="s">
        <v>13127</v>
      </c>
      <c r="C2386" s="333" t="s">
        <v>710</v>
      </c>
      <c r="D2386" s="333" t="s">
        <v>519</v>
      </c>
      <c r="E2386" s="29">
        <v>1</v>
      </c>
      <c r="F2386" s="29">
        <v>1</v>
      </c>
      <c r="G2386" s="29">
        <v>14543</v>
      </c>
      <c r="H2386" s="27"/>
      <c r="M2386" s="80" t="b">
        <f t="shared" si="37"/>
        <v>1</v>
      </c>
    </row>
    <row r="2387" spans="2:13" x14ac:dyDescent="0.15">
      <c r="B2387" s="333" t="s">
        <v>6699</v>
      </c>
      <c r="C2387" s="333" t="s">
        <v>710</v>
      </c>
      <c r="D2387" s="333" t="s">
        <v>519</v>
      </c>
      <c r="E2387" s="29">
        <v>1</v>
      </c>
      <c r="F2387" s="29">
        <v>1</v>
      </c>
      <c r="G2387" s="29">
        <v>6719</v>
      </c>
      <c r="H2387" s="27"/>
      <c r="M2387" s="80" t="b">
        <f t="shared" si="37"/>
        <v>1</v>
      </c>
    </row>
    <row r="2388" spans="2:13" x14ac:dyDescent="0.15">
      <c r="B2388" s="333" t="s">
        <v>10136</v>
      </c>
      <c r="C2388" s="333" t="s">
        <v>710</v>
      </c>
      <c r="D2388" s="333" t="s">
        <v>519</v>
      </c>
      <c r="E2388" s="29">
        <v>1</v>
      </c>
      <c r="F2388" s="29">
        <v>1</v>
      </c>
      <c r="G2388" s="29">
        <v>10375</v>
      </c>
      <c r="H2388" s="27"/>
      <c r="M2388" s="80" t="b">
        <f t="shared" si="37"/>
        <v>1</v>
      </c>
    </row>
    <row r="2389" spans="2:13" x14ac:dyDescent="0.15">
      <c r="B2389" s="333" t="s">
        <v>11243</v>
      </c>
      <c r="C2389" s="333" t="s">
        <v>710</v>
      </c>
      <c r="D2389" s="333" t="s">
        <v>519</v>
      </c>
      <c r="E2389" s="29">
        <v>1</v>
      </c>
      <c r="F2389" s="29">
        <v>1</v>
      </c>
      <c r="G2389" s="29">
        <v>11441</v>
      </c>
      <c r="H2389" s="27"/>
      <c r="M2389" s="80" t="b">
        <f t="shared" si="37"/>
        <v>1</v>
      </c>
    </row>
    <row r="2390" spans="2:13" x14ac:dyDescent="0.15">
      <c r="B2390" s="333" t="s">
        <v>6070</v>
      </c>
      <c r="C2390" s="333" t="s">
        <v>710</v>
      </c>
      <c r="D2390" s="333" t="s">
        <v>519</v>
      </c>
      <c r="E2390" s="29">
        <v>1</v>
      </c>
      <c r="F2390" s="29">
        <v>1</v>
      </c>
      <c r="G2390" s="29">
        <v>6016</v>
      </c>
      <c r="H2390" s="27"/>
      <c r="M2390" s="80" t="b">
        <f t="shared" si="37"/>
        <v>1</v>
      </c>
    </row>
    <row r="2391" spans="2:13" x14ac:dyDescent="0.15">
      <c r="B2391" s="333" t="s">
        <v>11244</v>
      </c>
      <c r="C2391" s="333" t="s">
        <v>710</v>
      </c>
      <c r="D2391" s="333" t="s">
        <v>519</v>
      </c>
      <c r="E2391" s="29">
        <v>1</v>
      </c>
      <c r="F2391" s="29">
        <v>1</v>
      </c>
      <c r="G2391" s="29">
        <v>11442</v>
      </c>
      <c r="H2391" s="27"/>
      <c r="M2391" s="80" t="b">
        <f t="shared" si="37"/>
        <v>1</v>
      </c>
    </row>
    <row r="2392" spans="2:13" x14ac:dyDescent="0.15">
      <c r="B2392" s="333" t="s">
        <v>13335</v>
      </c>
      <c r="C2392" s="333" t="s">
        <v>710</v>
      </c>
      <c r="D2392" s="333" t="s">
        <v>519</v>
      </c>
      <c r="E2392" s="29">
        <v>1</v>
      </c>
      <c r="F2392" s="29">
        <v>1</v>
      </c>
      <c r="G2392" s="29">
        <v>15281</v>
      </c>
      <c r="H2392" s="27"/>
      <c r="M2392" s="80" t="b">
        <f t="shared" si="37"/>
        <v>1</v>
      </c>
    </row>
    <row r="2393" spans="2:13" x14ac:dyDescent="0.15">
      <c r="B2393" s="333" t="s">
        <v>14635</v>
      </c>
      <c r="C2393" s="333" t="s">
        <v>710</v>
      </c>
      <c r="D2393" s="333" t="s">
        <v>519</v>
      </c>
      <c r="E2393" s="29">
        <v>1</v>
      </c>
      <c r="F2393" s="29">
        <v>1</v>
      </c>
      <c r="G2393" s="29">
        <v>16924</v>
      </c>
      <c r="H2393" s="27"/>
      <c r="M2393" s="80" t="b">
        <f t="shared" si="37"/>
        <v>1</v>
      </c>
    </row>
    <row r="2394" spans="2:13" x14ac:dyDescent="0.15">
      <c r="B2394" s="333" t="s">
        <v>1024</v>
      </c>
      <c r="C2394" s="333" t="s">
        <v>710</v>
      </c>
      <c r="D2394" s="333" t="s">
        <v>519</v>
      </c>
      <c r="E2394" s="29">
        <v>1</v>
      </c>
      <c r="F2394" s="29">
        <v>1</v>
      </c>
      <c r="G2394" s="29">
        <v>530</v>
      </c>
      <c r="H2394" s="27"/>
      <c r="M2394" s="80" t="b">
        <f t="shared" si="37"/>
        <v>1</v>
      </c>
    </row>
    <row r="2395" spans="2:13" x14ac:dyDescent="0.15">
      <c r="B2395" s="333" t="s">
        <v>14191</v>
      </c>
      <c r="C2395" s="333" t="s">
        <v>710</v>
      </c>
      <c r="D2395" s="333" t="s">
        <v>519</v>
      </c>
      <c r="E2395" s="29">
        <v>1</v>
      </c>
      <c r="F2395" s="29">
        <v>1</v>
      </c>
      <c r="G2395" s="29">
        <v>16243</v>
      </c>
      <c r="H2395" s="27"/>
      <c r="M2395" s="80" t="b">
        <f t="shared" si="37"/>
        <v>1</v>
      </c>
    </row>
    <row r="2396" spans="2:13" x14ac:dyDescent="0.15">
      <c r="B2396" s="333" t="s">
        <v>11609</v>
      </c>
      <c r="C2396" s="333" t="s">
        <v>710</v>
      </c>
      <c r="D2396" s="333" t="s">
        <v>519</v>
      </c>
      <c r="E2396" s="29">
        <v>1</v>
      </c>
      <c r="F2396" s="29">
        <v>1</v>
      </c>
      <c r="G2396" s="29">
        <v>13763</v>
      </c>
      <c r="H2396" s="27"/>
      <c r="M2396" s="80" t="b">
        <f t="shared" si="37"/>
        <v>1</v>
      </c>
    </row>
    <row r="2397" spans="2:13" x14ac:dyDescent="0.15">
      <c r="B2397" s="333" t="s">
        <v>3931</v>
      </c>
      <c r="C2397" s="333" t="s">
        <v>710</v>
      </c>
      <c r="D2397" s="333" t="s">
        <v>519</v>
      </c>
      <c r="E2397" s="29">
        <v>1</v>
      </c>
      <c r="F2397" s="29">
        <v>1</v>
      </c>
      <c r="G2397" s="29">
        <v>3697</v>
      </c>
      <c r="H2397" s="27"/>
      <c r="M2397" s="80" t="b">
        <f t="shared" si="37"/>
        <v>1</v>
      </c>
    </row>
    <row r="2398" spans="2:13" x14ac:dyDescent="0.15">
      <c r="B2398" s="333" t="s">
        <v>6358</v>
      </c>
      <c r="C2398" s="333" t="s">
        <v>710</v>
      </c>
      <c r="D2398" s="333" t="s">
        <v>519</v>
      </c>
      <c r="E2398" s="29">
        <v>1</v>
      </c>
      <c r="F2398" s="29">
        <v>1</v>
      </c>
      <c r="G2398" s="29">
        <v>6527</v>
      </c>
      <c r="H2398" s="27"/>
      <c r="M2398" s="80" t="b">
        <f t="shared" si="37"/>
        <v>1</v>
      </c>
    </row>
    <row r="2399" spans="2:13" x14ac:dyDescent="0.15">
      <c r="B2399" s="333" t="s">
        <v>6357</v>
      </c>
      <c r="C2399" s="333" t="s">
        <v>710</v>
      </c>
      <c r="D2399" s="333" t="s">
        <v>519</v>
      </c>
      <c r="E2399" s="29">
        <v>1</v>
      </c>
      <c r="F2399" s="29">
        <v>1</v>
      </c>
      <c r="G2399" s="29">
        <v>6526</v>
      </c>
      <c r="H2399" s="27"/>
      <c r="M2399" s="80" t="b">
        <f t="shared" si="37"/>
        <v>1</v>
      </c>
    </row>
    <row r="2400" spans="2:13" x14ac:dyDescent="0.15">
      <c r="B2400" s="333" t="s">
        <v>6359</v>
      </c>
      <c r="C2400" s="333" t="s">
        <v>710</v>
      </c>
      <c r="D2400" s="333" t="s">
        <v>519</v>
      </c>
      <c r="E2400" s="29">
        <v>1</v>
      </c>
      <c r="F2400" s="29">
        <v>1</v>
      </c>
      <c r="G2400" s="29">
        <v>6528</v>
      </c>
      <c r="H2400" s="27"/>
      <c r="M2400" s="80" t="b">
        <f t="shared" si="37"/>
        <v>1</v>
      </c>
    </row>
    <row r="2401" spans="2:13" x14ac:dyDescent="0.15">
      <c r="B2401" s="333" t="s">
        <v>7602</v>
      </c>
      <c r="C2401" s="333" t="s">
        <v>710</v>
      </c>
      <c r="D2401" s="333" t="s">
        <v>519</v>
      </c>
      <c r="E2401" s="29">
        <v>1</v>
      </c>
      <c r="F2401" s="29">
        <v>1</v>
      </c>
      <c r="G2401" s="29">
        <v>7765</v>
      </c>
      <c r="H2401" s="27"/>
      <c r="M2401" s="80" t="b">
        <f t="shared" si="37"/>
        <v>1</v>
      </c>
    </row>
    <row r="2402" spans="2:13" x14ac:dyDescent="0.15">
      <c r="B2402" s="333" t="s">
        <v>9908</v>
      </c>
      <c r="C2402" s="333" t="s">
        <v>710</v>
      </c>
      <c r="D2402" s="333" t="s">
        <v>519</v>
      </c>
      <c r="E2402" s="29">
        <v>1</v>
      </c>
      <c r="F2402" s="29">
        <v>1</v>
      </c>
      <c r="G2402" s="29">
        <v>10109</v>
      </c>
      <c r="H2402" s="27"/>
      <c r="M2402" s="80" t="b">
        <f t="shared" si="37"/>
        <v>1</v>
      </c>
    </row>
    <row r="2403" spans="2:13" x14ac:dyDescent="0.15">
      <c r="B2403" s="333" t="s">
        <v>11610</v>
      </c>
      <c r="C2403" s="333" t="s">
        <v>710</v>
      </c>
      <c r="D2403" s="333" t="s">
        <v>519</v>
      </c>
      <c r="E2403" s="29">
        <v>1</v>
      </c>
      <c r="F2403" s="29">
        <v>1</v>
      </c>
      <c r="G2403" s="29">
        <v>13240</v>
      </c>
      <c r="H2403" s="27"/>
      <c r="M2403" s="80" t="b">
        <f t="shared" si="37"/>
        <v>1</v>
      </c>
    </row>
    <row r="2404" spans="2:13" x14ac:dyDescent="0.15">
      <c r="B2404" s="333" t="s">
        <v>1025</v>
      </c>
      <c r="C2404" s="333" t="s">
        <v>710</v>
      </c>
      <c r="D2404" s="333" t="s">
        <v>519</v>
      </c>
      <c r="E2404" s="29">
        <v>1</v>
      </c>
      <c r="F2404" s="29">
        <v>1</v>
      </c>
      <c r="G2404" s="29">
        <v>531</v>
      </c>
      <c r="H2404" s="27"/>
      <c r="M2404" s="80" t="b">
        <f t="shared" si="37"/>
        <v>1</v>
      </c>
    </row>
    <row r="2405" spans="2:13" x14ac:dyDescent="0.15">
      <c r="B2405" s="333" t="s">
        <v>4434</v>
      </c>
      <c r="C2405" s="333" t="s">
        <v>710</v>
      </c>
      <c r="D2405" s="333" t="s">
        <v>519</v>
      </c>
      <c r="E2405" s="29">
        <v>1</v>
      </c>
      <c r="F2405" s="29">
        <v>1</v>
      </c>
      <c r="G2405" s="29">
        <v>4240</v>
      </c>
      <c r="H2405" s="27"/>
      <c r="M2405" s="80" t="b">
        <f t="shared" si="37"/>
        <v>1</v>
      </c>
    </row>
    <row r="2406" spans="2:13" x14ac:dyDescent="0.15">
      <c r="B2406" s="333" t="s">
        <v>11611</v>
      </c>
      <c r="C2406" s="333" t="s">
        <v>710</v>
      </c>
      <c r="D2406" s="333" t="s">
        <v>519</v>
      </c>
      <c r="E2406" s="29">
        <v>1</v>
      </c>
      <c r="F2406" s="29">
        <v>1</v>
      </c>
      <c r="G2406" s="29">
        <v>13764</v>
      </c>
      <c r="H2406" s="27"/>
      <c r="M2406" s="80" t="b">
        <f t="shared" si="37"/>
        <v>1</v>
      </c>
    </row>
    <row r="2407" spans="2:13" x14ac:dyDescent="0.15">
      <c r="B2407" s="333" t="s">
        <v>13336</v>
      </c>
      <c r="C2407" s="333" t="s">
        <v>710</v>
      </c>
      <c r="D2407" s="333" t="s">
        <v>519</v>
      </c>
      <c r="E2407" s="29">
        <v>1</v>
      </c>
      <c r="F2407" s="29">
        <v>1</v>
      </c>
      <c r="G2407" s="29">
        <v>15432</v>
      </c>
      <c r="H2407" s="27"/>
      <c r="M2407" s="80" t="b">
        <f t="shared" si="37"/>
        <v>1</v>
      </c>
    </row>
    <row r="2408" spans="2:13" x14ac:dyDescent="0.15">
      <c r="B2408" s="333" t="s">
        <v>6095</v>
      </c>
      <c r="C2408" s="333" t="s">
        <v>710</v>
      </c>
      <c r="D2408" s="333" t="s">
        <v>519</v>
      </c>
      <c r="E2408" s="29">
        <v>1</v>
      </c>
      <c r="F2408" s="29">
        <v>1</v>
      </c>
      <c r="G2408" s="29">
        <v>6150</v>
      </c>
      <c r="H2408" s="27"/>
      <c r="M2408" s="80" t="b">
        <f t="shared" si="37"/>
        <v>1</v>
      </c>
    </row>
    <row r="2409" spans="2:13" x14ac:dyDescent="0.15">
      <c r="B2409" s="333" t="s">
        <v>13128</v>
      </c>
      <c r="C2409" s="333" t="s">
        <v>710</v>
      </c>
      <c r="D2409" s="333" t="s">
        <v>519</v>
      </c>
      <c r="E2409" s="29">
        <v>1</v>
      </c>
      <c r="F2409" s="29">
        <v>1</v>
      </c>
      <c r="G2409" s="29">
        <v>14544</v>
      </c>
      <c r="H2409" s="27"/>
      <c r="M2409" s="80" t="b">
        <f t="shared" si="37"/>
        <v>1</v>
      </c>
    </row>
    <row r="2410" spans="2:13" x14ac:dyDescent="0.15">
      <c r="B2410" s="333" t="s">
        <v>13129</v>
      </c>
      <c r="C2410" s="333" t="s">
        <v>710</v>
      </c>
      <c r="D2410" s="333" t="s">
        <v>519</v>
      </c>
      <c r="E2410" s="29">
        <v>1</v>
      </c>
      <c r="F2410" s="29">
        <v>1</v>
      </c>
      <c r="G2410" s="29">
        <v>14500</v>
      </c>
      <c r="H2410" s="27"/>
      <c r="M2410" s="80" t="b">
        <f t="shared" si="37"/>
        <v>1</v>
      </c>
    </row>
    <row r="2411" spans="2:13" x14ac:dyDescent="0.15">
      <c r="B2411" s="333" t="s">
        <v>13337</v>
      </c>
      <c r="C2411" s="333" t="s">
        <v>710</v>
      </c>
      <c r="D2411" s="333" t="s">
        <v>519</v>
      </c>
      <c r="E2411" s="29">
        <v>1</v>
      </c>
      <c r="F2411" s="29">
        <v>1</v>
      </c>
      <c r="G2411" s="29">
        <v>15312</v>
      </c>
      <c r="H2411" s="27"/>
      <c r="M2411" s="80" t="b">
        <f t="shared" si="37"/>
        <v>1</v>
      </c>
    </row>
    <row r="2412" spans="2:13" x14ac:dyDescent="0.15">
      <c r="B2412" s="333" t="s">
        <v>8538</v>
      </c>
      <c r="C2412" s="333" t="s">
        <v>710</v>
      </c>
      <c r="D2412" s="333" t="s">
        <v>519</v>
      </c>
      <c r="E2412" s="29">
        <v>1</v>
      </c>
      <c r="F2412" s="29">
        <v>1</v>
      </c>
      <c r="G2412" s="29">
        <v>8872</v>
      </c>
      <c r="H2412" s="27"/>
      <c r="M2412" s="80" t="b">
        <f t="shared" si="37"/>
        <v>1</v>
      </c>
    </row>
    <row r="2413" spans="2:13" x14ac:dyDescent="0.15">
      <c r="B2413" s="333" t="s">
        <v>9115</v>
      </c>
      <c r="C2413" s="333" t="s">
        <v>518</v>
      </c>
      <c r="D2413" s="333" t="s">
        <v>518</v>
      </c>
      <c r="E2413" s="29">
        <v>0</v>
      </c>
      <c r="F2413" s="29">
        <v>0</v>
      </c>
      <c r="G2413" s="29">
        <v>9705</v>
      </c>
      <c r="H2413" s="27"/>
      <c r="M2413" s="80" t="b">
        <f t="shared" si="37"/>
        <v>1</v>
      </c>
    </row>
    <row r="2414" spans="2:13" x14ac:dyDescent="0.15">
      <c r="B2414" s="333" t="s">
        <v>13338</v>
      </c>
      <c r="C2414" s="333" t="s">
        <v>710</v>
      </c>
      <c r="D2414" s="333" t="s">
        <v>519</v>
      </c>
      <c r="E2414" s="29">
        <v>1</v>
      </c>
      <c r="F2414" s="29">
        <v>1</v>
      </c>
      <c r="G2414" s="29">
        <v>15489</v>
      </c>
      <c r="H2414" s="27"/>
      <c r="M2414" s="80" t="b">
        <f t="shared" si="37"/>
        <v>1</v>
      </c>
    </row>
    <row r="2415" spans="2:13" x14ac:dyDescent="0.15">
      <c r="B2415" s="333" t="s">
        <v>1026</v>
      </c>
      <c r="C2415" s="333" t="s">
        <v>710</v>
      </c>
      <c r="D2415" s="333" t="s">
        <v>519</v>
      </c>
      <c r="E2415" s="29">
        <v>1</v>
      </c>
      <c r="F2415" s="29">
        <v>1</v>
      </c>
      <c r="G2415" s="29">
        <v>532</v>
      </c>
      <c r="H2415" s="27"/>
      <c r="M2415" s="80" t="b">
        <f t="shared" si="37"/>
        <v>1</v>
      </c>
    </row>
    <row r="2416" spans="2:13" x14ac:dyDescent="0.15">
      <c r="B2416" s="333" t="s">
        <v>8710</v>
      </c>
      <c r="C2416" s="333" t="s">
        <v>710</v>
      </c>
      <c r="D2416" s="333" t="s">
        <v>519</v>
      </c>
      <c r="E2416" s="29">
        <v>1</v>
      </c>
      <c r="F2416" s="29">
        <v>1</v>
      </c>
      <c r="G2416" s="29">
        <v>9060</v>
      </c>
      <c r="H2416" s="27"/>
      <c r="M2416" s="80" t="b">
        <f t="shared" si="37"/>
        <v>1</v>
      </c>
    </row>
    <row r="2417" spans="2:13" x14ac:dyDescent="0.15">
      <c r="B2417" s="333" t="s">
        <v>9909</v>
      </c>
      <c r="C2417" s="333" t="s">
        <v>710</v>
      </c>
      <c r="D2417" s="333" t="s">
        <v>519</v>
      </c>
      <c r="E2417" s="29">
        <v>1</v>
      </c>
      <c r="F2417" s="29">
        <v>1</v>
      </c>
      <c r="G2417" s="29">
        <v>10110</v>
      </c>
      <c r="H2417" s="27"/>
      <c r="M2417" s="80" t="b">
        <f t="shared" si="37"/>
        <v>1</v>
      </c>
    </row>
    <row r="2418" spans="2:13" x14ac:dyDescent="0.15">
      <c r="B2418" s="333" t="s">
        <v>14636</v>
      </c>
      <c r="C2418" s="333" t="s">
        <v>710</v>
      </c>
      <c r="D2418" s="333" t="s">
        <v>519</v>
      </c>
      <c r="E2418" s="29">
        <v>1</v>
      </c>
      <c r="F2418" s="29">
        <v>1</v>
      </c>
      <c r="G2418" s="29">
        <v>16389</v>
      </c>
      <c r="H2418" s="27"/>
      <c r="M2418" s="80" t="b">
        <f t="shared" si="37"/>
        <v>1</v>
      </c>
    </row>
    <row r="2419" spans="2:13" x14ac:dyDescent="0.15">
      <c r="B2419" s="333" t="s">
        <v>103</v>
      </c>
      <c r="C2419" s="333" t="s">
        <v>710</v>
      </c>
      <c r="D2419" s="333" t="s">
        <v>519</v>
      </c>
      <c r="E2419" s="29">
        <v>1</v>
      </c>
      <c r="F2419" s="29">
        <v>1</v>
      </c>
      <c r="G2419" s="29">
        <v>8620</v>
      </c>
      <c r="H2419" s="27"/>
      <c r="J2419" s="37"/>
      <c r="M2419" s="80" t="b">
        <f t="shared" si="37"/>
        <v>1</v>
      </c>
    </row>
    <row r="2420" spans="2:13" x14ac:dyDescent="0.15">
      <c r="B2420" s="333" t="s">
        <v>1027</v>
      </c>
      <c r="C2420" s="333" t="s">
        <v>710</v>
      </c>
      <c r="D2420" s="333" t="s">
        <v>519</v>
      </c>
      <c r="E2420" s="29">
        <v>1</v>
      </c>
      <c r="F2420" s="29">
        <v>1</v>
      </c>
      <c r="G2420" s="29">
        <v>533</v>
      </c>
      <c r="H2420" s="27"/>
      <c r="M2420" s="80" t="b">
        <f t="shared" si="37"/>
        <v>1</v>
      </c>
    </row>
    <row r="2421" spans="2:13" x14ac:dyDescent="0.15">
      <c r="B2421" s="333" t="s">
        <v>8680</v>
      </c>
      <c r="C2421" s="333" t="s">
        <v>710</v>
      </c>
      <c r="D2421" s="333" t="s">
        <v>519</v>
      </c>
      <c r="E2421" s="29">
        <v>1</v>
      </c>
      <c r="F2421" s="29">
        <v>1</v>
      </c>
      <c r="G2421" s="29">
        <v>9030</v>
      </c>
      <c r="H2421" s="27"/>
      <c r="M2421" s="80" t="b">
        <f t="shared" si="37"/>
        <v>1</v>
      </c>
    </row>
    <row r="2422" spans="2:13" x14ac:dyDescent="0.15">
      <c r="B2422" s="333" t="s">
        <v>13130</v>
      </c>
      <c r="C2422" s="333" t="s">
        <v>710</v>
      </c>
      <c r="D2422" s="333" t="s">
        <v>519</v>
      </c>
      <c r="E2422" s="29">
        <v>1</v>
      </c>
      <c r="F2422" s="29">
        <v>1</v>
      </c>
      <c r="G2422" s="29">
        <v>14525</v>
      </c>
      <c r="H2422" s="27"/>
      <c r="M2422" s="80" t="b">
        <f t="shared" si="37"/>
        <v>1</v>
      </c>
    </row>
    <row r="2423" spans="2:13" x14ac:dyDescent="0.15">
      <c r="B2423" s="333" t="s">
        <v>9910</v>
      </c>
      <c r="C2423" s="333" t="s">
        <v>710</v>
      </c>
      <c r="D2423" s="333" t="s">
        <v>519</v>
      </c>
      <c r="E2423" s="29">
        <v>1</v>
      </c>
      <c r="F2423" s="29">
        <v>1</v>
      </c>
      <c r="G2423" s="29">
        <v>10111</v>
      </c>
      <c r="H2423" s="27"/>
      <c r="M2423" s="80" t="b">
        <f t="shared" si="37"/>
        <v>1</v>
      </c>
    </row>
    <row r="2424" spans="2:13" x14ac:dyDescent="0.15">
      <c r="B2424" s="333" t="s">
        <v>1028</v>
      </c>
      <c r="C2424" s="333" t="s">
        <v>710</v>
      </c>
      <c r="D2424" s="333" t="s">
        <v>519</v>
      </c>
      <c r="E2424" s="29">
        <v>1</v>
      </c>
      <c r="F2424" s="29">
        <v>1</v>
      </c>
      <c r="G2424" s="29">
        <v>534</v>
      </c>
      <c r="H2424" s="27"/>
      <c r="M2424" s="80" t="b">
        <f t="shared" si="37"/>
        <v>1</v>
      </c>
    </row>
    <row r="2425" spans="2:13" x14ac:dyDescent="0.15">
      <c r="B2425" s="333" t="s">
        <v>6388</v>
      </c>
      <c r="C2425" s="333" t="s">
        <v>710</v>
      </c>
      <c r="D2425" s="333" t="s">
        <v>519</v>
      </c>
      <c r="E2425" s="29">
        <v>1</v>
      </c>
      <c r="F2425" s="29">
        <v>1</v>
      </c>
      <c r="G2425" s="29">
        <v>6445</v>
      </c>
      <c r="H2425" s="27"/>
      <c r="M2425" s="80" t="b">
        <f t="shared" si="37"/>
        <v>1</v>
      </c>
    </row>
    <row r="2426" spans="2:13" x14ac:dyDescent="0.15">
      <c r="B2426" s="333" t="s">
        <v>5553</v>
      </c>
      <c r="C2426" s="333" t="s">
        <v>710</v>
      </c>
      <c r="D2426" s="333" t="s">
        <v>519</v>
      </c>
      <c r="E2426" s="29">
        <v>1</v>
      </c>
      <c r="F2426" s="29">
        <v>1</v>
      </c>
      <c r="G2426" s="29">
        <v>5471</v>
      </c>
      <c r="H2426" s="27"/>
      <c r="M2426" s="80" t="b">
        <f t="shared" si="37"/>
        <v>1</v>
      </c>
    </row>
    <row r="2427" spans="2:13" x14ac:dyDescent="0.15">
      <c r="B2427" s="333" t="s">
        <v>11245</v>
      </c>
      <c r="C2427" s="333" t="s">
        <v>710</v>
      </c>
      <c r="D2427" s="333" t="s">
        <v>519</v>
      </c>
      <c r="E2427" s="29">
        <v>1</v>
      </c>
      <c r="F2427" s="29">
        <v>1</v>
      </c>
      <c r="G2427" s="29">
        <v>11443</v>
      </c>
      <c r="H2427" s="27"/>
      <c r="M2427" s="80" t="b">
        <f t="shared" si="37"/>
        <v>1</v>
      </c>
    </row>
    <row r="2428" spans="2:13" x14ac:dyDescent="0.15">
      <c r="B2428" s="333" t="s">
        <v>9116</v>
      </c>
      <c r="C2428" s="333" t="s">
        <v>710</v>
      </c>
      <c r="D2428" s="333" t="s">
        <v>519</v>
      </c>
      <c r="E2428" s="29">
        <v>1</v>
      </c>
      <c r="F2428" s="29">
        <v>1</v>
      </c>
      <c r="G2428" s="29">
        <v>9923</v>
      </c>
      <c r="H2428" s="27"/>
      <c r="M2428" s="80" t="b">
        <f t="shared" si="37"/>
        <v>1</v>
      </c>
    </row>
    <row r="2429" spans="2:13" x14ac:dyDescent="0.15">
      <c r="B2429" s="333" t="s">
        <v>1029</v>
      </c>
      <c r="C2429" s="333" t="s">
        <v>710</v>
      </c>
      <c r="D2429" s="333" t="s">
        <v>519</v>
      </c>
      <c r="E2429" s="29">
        <v>1</v>
      </c>
      <c r="F2429" s="29">
        <v>1</v>
      </c>
      <c r="G2429" s="29">
        <v>535</v>
      </c>
      <c r="H2429" s="27"/>
      <c r="M2429" s="80" t="b">
        <f t="shared" si="37"/>
        <v>1</v>
      </c>
    </row>
    <row r="2430" spans="2:13" x14ac:dyDescent="0.15">
      <c r="B2430" s="333" t="s">
        <v>9117</v>
      </c>
      <c r="C2430" s="333" t="s">
        <v>710</v>
      </c>
      <c r="D2430" s="333" t="s">
        <v>519</v>
      </c>
      <c r="E2430" s="29">
        <v>1</v>
      </c>
      <c r="F2430" s="29">
        <v>1</v>
      </c>
      <c r="G2430" s="29">
        <v>9580</v>
      </c>
      <c r="H2430" s="27"/>
      <c r="M2430" s="80" t="b">
        <f t="shared" si="37"/>
        <v>1</v>
      </c>
    </row>
    <row r="2431" spans="2:13" x14ac:dyDescent="0.15">
      <c r="B2431" s="333" t="s">
        <v>4435</v>
      </c>
      <c r="C2431" s="333" t="s">
        <v>710</v>
      </c>
      <c r="D2431" s="333" t="s">
        <v>519</v>
      </c>
      <c r="E2431" s="29">
        <v>1</v>
      </c>
      <c r="F2431" s="29">
        <v>1</v>
      </c>
      <c r="G2431" s="29">
        <v>4241</v>
      </c>
      <c r="H2431" s="27"/>
      <c r="M2431" s="80" t="b">
        <f t="shared" si="37"/>
        <v>1</v>
      </c>
    </row>
    <row r="2432" spans="2:13" x14ac:dyDescent="0.15">
      <c r="B2432" s="333" t="s">
        <v>6360</v>
      </c>
      <c r="C2432" s="333" t="s">
        <v>710</v>
      </c>
      <c r="D2432" s="333" t="s">
        <v>519</v>
      </c>
      <c r="E2432" s="29">
        <v>1</v>
      </c>
      <c r="F2432" s="29">
        <v>1</v>
      </c>
      <c r="G2432" s="29">
        <v>536</v>
      </c>
      <c r="H2432" s="27"/>
      <c r="M2432" s="80" t="b">
        <f t="shared" si="37"/>
        <v>1</v>
      </c>
    </row>
    <row r="2433" spans="2:13" x14ac:dyDescent="0.15">
      <c r="B2433" s="333" t="s">
        <v>6360</v>
      </c>
      <c r="C2433" s="333" t="s">
        <v>710</v>
      </c>
      <c r="D2433" s="333" t="s">
        <v>519</v>
      </c>
      <c r="E2433" s="29">
        <v>1</v>
      </c>
      <c r="F2433" s="29">
        <v>1</v>
      </c>
      <c r="G2433" s="29">
        <v>6529</v>
      </c>
      <c r="H2433" s="27"/>
      <c r="M2433" s="80" t="b">
        <f t="shared" si="37"/>
        <v>1</v>
      </c>
    </row>
    <row r="2434" spans="2:13" x14ac:dyDescent="0.15">
      <c r="B2434" s="333" t="s">
        <v>13339</v>
      </c>
      <c r="C2434" s="333" t="s">
        <v>710</v>
      </c>
      <c r="D2434" s="333" t="s">
        <v>519</v>
      </c>
      <c r="E2434" s="29">
        <v>1</v>
      </c>
      <c r="F2434" s="29">
        <v>1</v>
      </c>
      <c r="G2434" s="29">
        <v>15282</v>
      </c>
      <c r="H2434" s="27"/>
      <c r="M2434" s="80" t="b">
        <f t="shared" si="37"/>
        <v>1</v>
      </c>
    </row>
    <row r="2435" spans="2:13" x14ac:dyDescent="0.15">
      <c r="B2435" s="333" t="s">
        <v>9982</v>
      </c>
      <c r="C2435" s="333" t="s">
        <v>710</v>
      </c>
      <c r="D2435" s="333" t="s">
        <v>519</v>
      </c>
      <c r="E2435" s="29">
        <v>1</v>
      </c>
      <c r="F2435" s="29">
        <v>1</v>
      </c>
      <c r="G2435" s="29">
        <v>10184</v>
      </c>
      <c r="H2435" s="27"/>
      <c r="M2435" s="80" t="b">
        <f t="shared" si="37"/>
        <v>1</v>
      </c>
    </row>
    <row r="2436" spans="2:13" x14ac:dyDescent="0.15">
      <c r="B2436" s="333" t="s">
        <v>14637</v>
      </c>
      <c r="C2436" s="333" t="s">
        <v>710</v>
      </c>
      <c r="D2436" s="333" t="s">
        <v>519</v>
      </c>
      <c r="E2436" s="29">
        <v>1</v>
      </c>
      <c r="F2436" s="29">
        <v>1</v>
      </c>
      <c r="G2436" s="29">
        <v>17255</v>
      </c>
      <c r="H2436" s="27"/>
      <c r="M2436" s="80" t="b">
        <f t="shared" si="37"/>
        <v>1</v>
      </c>
    </row>
    <row r="2437" spans="2:13" x14ac:dyDescent="0.15">
      <c r="B2437" s="333" t="s">
        <v>1030</v>
      </c>
      <c r="C2437" s="333" t="s">
        <v>710</v>
      </c>
      <c r="D2437" s="333" t="s">
        <v>519</v>
      </c>
      <c r="E2437" s="29">
        <v>1</v>
      </c>
      <c r="F2437" s="29">
        <v>1</v>
      </c>
      <c r="G2437" s="29">
        <v>537</v>
      </c>
      <c r="H2437" s="27"/>
      <c r="M2437" s="80" t="b">
        <f t="shared" si="37"/>
        <v>1</v>
      </c>
    </row>
    <row r="2438" spans="2:13" x14ac:dyDescent="0.15">
      <c r="B2438" s="333" t="s">
        <v>14638</v>
      </c>
      <c r="C2438" s="333" t="s">
        <v>710</v>
      </c>
      <c r="D2438" s="333" t="s">
        <v>519</v>
      </c>
      <c r="E2438" s="29">
        <v>1</v>
      </c>
      <c r="F2438" s="29">
        <v>1</v>
      </c>
      <c r="G2438" s="29">
        <v>17043</v>
      </c>
      <c r="H2438" s="27"/>
      <c r="M2438" s="80" t="b">
        <f t="shared" si="37"/>
        <v>1</v>
      </c>
    </row>
    <row r="2439" spans="2:13" x14ac:dyDescent="0.15">
      <c r="B2439" s="333" t="s">
        <v>14639</v>
      </c>
      <c r="C2439" s="333" t="s">
        <v>710</v>
      </c>
      <c r="D2439" s="333" t="s">
        <v>519</v>
      </c>
      <c r="E2439" s="29">
        <v>1</v>
      </c>
      <c r="F2439" s="29">
        <v>1</v>
      </c>
      <c r="G2439" s="29">
        <v>17063</v>
      </c>
      <c r="H2439" s="27"/>
      <c r="M2439" s="80" t="b">
        <f t="shared" si="37"/>
        <v>1</v>
      </c>
    </row>
    <row r="2440" spans="2:13" x14ac:dyDescent="0.15">
      <c r="B2440" s="333" t="s">
        <v>11612</v>
      </c>
      <c r="C2440" s="333" t="s">
        <v>710</v>
      </c>
      <c r="D2440" s="333" t="s">
        <v>519</v>
      </c>
      <c r="E2440" s="29">
        <v>1</v>
      </c>
      <c r="F2440" s="29">
        <v>1</v>
      </c>
      <c r="G2440" s="29">
        <v>13025</v>
      </c>
      <c r="H2440" s="27"/>
      <c r="M2440" s="80" t="b">
        <f t="shared" si="37"/>
        <v>1</v>
      </c>
    </row>
    <row r="2441" spans="2:13" x14ac:dyDescent="0.15">
      <c r="B2441" s="333" t="s">
        <v>6361</v>
      </c>
      <c r="C2441" s="333" t="s">
        <v>710</v>
      </c>
      <c r="D2441" s="333" t="s">
        <v>519</v>
      </c>
      <c r="E2441" s="29">
        <v>1</v>
      </c>
      <c r="F2441" s="29">
        <v>1</v>
      </c>
      <c r="G2441" s="29">
        <v>6530</v>
      </c>
      <c r="H2441" s="27"/>
      <c r="M2441" s="80" t="b">
        <f t="shared" si="37"/>
        <v>1</v>
      </c>
    </row>
    <row r="2442" spans="2:13" x14ac:dyDescent="0.15">
      <c r="B2442" s="333" t="s">
        <v>6362</v>
      </c>
      <c r="C2442" s="333" t="s">
        <v>710</v>
      </c>
      <c r="D2442" s="333" t="s">
        <v>519</v>
      </c>
      <c r="E2442" s="29">
        <v>1</v>
      </c>
      <c r="F2442" s="29">
        <v>1</v>
      </c>
      <c r="G2442" s="29">
        <v>6531</v>
      </c>
      <c r="H2442" s="27"/>
      <c r="M2442" s="80" t="b">
        <f t="shared" si="37"/>
        <v>1</v>
      </c>
    </row>
    <row r="2443" spans="2:13" x14ac:dyDescent="0.15">
      <c r="B2443" s="333" t="s">
        <v>1031</v>
      </c>
      <c r="C2443" s="333" t="s">
        <v>710</v>
      </c>
      <c r="D2443" s="333" t="s">
        <v>519</v>
      </c>
      <c r="E2443" s="29">
        <v>1</v>
      </c>
      <c r="F2443" s="29">
        <v>1</v>
      </c>
      <c r="G2443" s="29">
        <v>538</v>
      </c>
      <c r="H2443" s="27"/>
      <c r="M2443" s="80" t="b">
        <f t="shared" si="37"/>
        <v>1</v>
      </c>
    </row>
    <row r="2444" spans="2:13" x14ac:dyDescent="0.15">
      <c r="B2444" s="333" t="s">
        <v>11613</v>
      </c>
      <c r="C2444" s="333" t="s">
        <v>710</v>
      </c>
      <c r="D2444" s="333" t="s">
        <v>519</v>
      </c>
      <c r="E2444" s="29">
        <v>1</v>
      </c>
      <c r="F2444" s="29">
        <v>1</v>
      </c>
      <c r="G2444" s="29">
        <v>12231</v>
      </c>
      <c r="H2444" s="27"/>
      <c r="M2444" s="80" t="b">
        <f t="shared" si="37"/>
        <v>1</v>
      </c>
    </row>
    <row r="2445" spans="2:13" x14ac:dyDescent="0.15">
      <c r="B2445" s="333" t="s">
        <v>10137</v>
      </c>
      <c r="C2445" s="333" t="s">
        <v>710</v>
      </c>
      <c r="D2445" s="333" t="s">
        <v>519</v>
      </c>
      <c r="E2445" s="29">
        <v>1</v>
      </c>
      <c r="F2445" s="29">
        <v>1</v>
      </c>
      <c r="G2445" s="29">
        <v>10342</v>
      </c>
      <c r="H2445" s="27"/>
      <c r="M2445" s="80" t="b">
        <f t="shared" si="37"/>
        <v>1</v>
      </c>
    </row>
    <row r="2446" spans="2:13" x14ac:dyDescent="0.15">
      <c r="B2446" s="333" t="s">
        <v>13340</v>
      </c>
      <c r="C2446" s="333" t="s">
        <v>710</v>
      </c>
      <c r="D2446" s="333" t="s">
        <v>519</v>
      </c>
      <c r="E2446" s="29">
        <v>1</v>
      </c>
      <c r="F2446" s="29">
        <v>1</v>
      </c>
      <c r="G2446" s="29">
        <v>15449</v>
      </c>
      <c r="H2446" s="27"/>
      <c r="M2446" s="80" t="b">
        <f t="shared" ref="M2446:M2509" si="38">AND(  NOT(ISERROR(FIND(UPPER($B$7),UPPER($B2446),1))),  OR($D$7="",NOT(ISERROR(FIND(UPPER($D$7),UPPER($B2446),1)))),    OR($D$8="",(ISERROR(FIND(UPPER($D$8),UPPER($B2446),1))))           )</f>
        <v>1</v>
      </c>
    </row>
    <row r="2447" spans="2:13" x14ac:dyDescent="0.15">
      <c r="B2447" s="333" t="s">
        <v>13341</v>
      </c>
      <c r="C2447" s="333" t="s">
        <v>710</v>
      </c>
      <c r="D2447" s="333" t="s">
        <v>519</v>
      </c>
      <c r="E2447" s="29">
        <v>1</v>
      </c>
      <c r="F2447" s="29">
        <v>1</v>
      </c>
      <c r="G2447" s="29">
        <v>15454</v>
      </c>
      <c r="H2447" s="27"/>
      <c r="M2447" s="80" t="b">
        <f t="shared" si="38"/>
        <v>1</v>
      </c>
    </row>
    <row r="2448" spans="2:13" x14ac:dyDescent="0.15">
      <c r="B2448" s="333" t="s">
        <v>14640</v>
      </c>
      <c r="C2448" s="333" t="s">
        <v>710</v>
      </c>
      <c r="D2448" s="333" t="s">
        <v>519</v>
      </c>
      <c r="E2448" s="29">
        <v>1</v>
      </c>
      <c r="F2448" s="29">
        <v>1</v>
      </c>
      <c r="G2448" s="29">
        <v>16712</v>
      </c>
      <c r="H2448" s="27"/>
      <c r="M2448" s="80" t="b">
        <f t="shared" si="38"/>
        <v>1</v>
      </c>
    </row>
    <row r="2449" spans="2:13" x14ac:dyDescent="0.15">
      <c r="B2449" s="333" t="s">
        <v>6468</v>
      </c>
      <c r="C2449" s="333" t="s">
        <v>710</v>
      </c>
      <c r="D2449" s="333" t="s">
        <v>519</v>
      </c>
      <c r="E2449" s="29">
        <v>1</v>
      </c>
      <c r="F2449" s="29">
        <v>1</v>
      </c>
      <c r="G2449" s="29">
        <v>6532</v>
      </c>
      <c r="H2449" s="27"/>
      <c r="M2449" s="80" t="b">
        <f t="shared" si="38"/>
        <v>1</v>
      </c>
    </row>
    <row r="2450" spans="2:13" x14ac:dyDescent="0.15">
      <c r="B2450" s="333" t="s">
        <v>5274</v>
      </c>
      <c r="C2450" s="333" t="s">
        <v>710</v>
      </c>
      <c r="D2450" s="333" t="s">
        <v>519</v>
      </c>
      <c r="E2450" s="29">
        <v>1</v>
      </c>
      <c r="F2450" s="29">
        <v>1</v>
      </c>
      <c r="G2450" s="29">
        <v>5268</v>
      </c>
      <c r="H2450" s="27"/>
      <c r="M2450" s="80" t="b">
        <f t="shared" si="38"/>
        <v>1</v>
      </c>
    </row>
    <row r="2451" spans="2:13" x14ac:dyDescent="0.15">
      <c r="B2451" s="333" t="s">
        <v>11614</v>
      </c>
      <c r="C2451" s="333" t="s">
        <v>710</v>
      </c>
      <c r="D2451" s="333" t="s">
        <v>519</v>
      </c>
      <c r="E2451" s="29">
        <v>1</v>
      </c>
      <c r="F2451" s="29">
        <v>1</v>
      </c>
      <c r="G2451" s="29">
        <v>12232</v>
      </c>
      <c r="H2451" s="27"/>
      <c r="M2451" s="80" t="b">
        <f t="shared" si="38"/>
        <v>1</v>
      </c>
    </row>
    <row r="2452" spans="2:13" x14ac:dyDescent="0.15">
      <c r="B2452" s="333" t="s">
        <v>6469</v>
      </c>
      <c r="C2452" s="333" t="s">
        <v>710</v>
      </c>
      <c r="D2452" s="333" t="s">
        <v>519</v>
      </c>
      <c r="E2452" s="29">
        <v>1</v>
      </c>
      <c r="F2452" s="29">
        <v>1</v>
      </c>
      <c r="G2452" s="29">
        <v>6533</v>
      </c>
      <c r="H2452" s="27"/>
      <c r="M2452" s="80" t="b">
        <f t="shared" si="38"/>
        <v>1</v>
      </c>
    </row>
    <row r="2453" spans="2:13" x14ac:dyDescent="0.15">
      <c r="B2453" s="333" t="s">
        <v>5467</v>
      </c>
      <c r="C2453" s="333" t="s">
        <v>710</v>
      </c>
      <c r="D2453" s="333" t="s">
        <v>519</v>
      </c>
      <c r="E2453" s="29">
        <v>1</v>
      </c>
      <c r="F2453" s="29">
        <v>1</v>
      </c>
      <c r="G2453" s="29">
        <v>5482</v>
      </c>
      <c r="H2453" s="27"/>
      <c r="M2453" s="80" t="b">
        <f t="shared" si="38"/>
        <v>1</v>
      </c>
    </row>
    <row r="2454" spans="2:13" x14ac:dyDescent="0.15">
      <c r="B2454" s="333" t="s">
        <v>322</v>
      </c>
      <c r="C2454" s="333" t="s">
        <v>710</v>
      </c>
      <c r="D2454" s="333" t="s">
        <v>519</v>
      </c>
      <c r="E2454" s="29">
        <v>1</v>
      </c>
      <c r="F2454" s="29">
        <v>1</v>
      </c>
      <c r="G2454" s="29">
        <v>8403</v>
      </c>
      <c r="H2454" s="27"/>
      <c r="M2454" s="80" t="b">
        <f t="shared" si="38"/>
        <v>1</v>
      </c>
    </row>
    <row r="2455" spans="2:13" x14ac:dyDescent="0.15">
      <c r="B2455" s="333" t="s">
        <v>11615</v>
      </c>
      <c r="C2455" s="333" t="s">
        <v>710</v>
      </c>
      <c r="D2455" s="333" t="s">
        <v>519</v>
      </c>
      <c r="E2455" s="29">
        <v>1</v>
      </c>
      <c r="F2455" s="29">
        <v>1</v>
      </c>
      <c r="G2455" s="29">
        <v>13026</v>
      </c>
      <c r="H2455" s="27"/>
      <c r="M2455" s="80" t="b">
        <f t="shared" si="38"/>
        <v>1</v>
      </c>
    </row>
    <row r="2456" spans="2:13" x14ac:dyDescent="0.15">
      <c r="B2456" s="333" t="s">
        <v>1032</v>
      </c>
      <c r="C2456" s="333" t="s">
        <v>710</v>
      </c>
      <c r="D2456" s="333" t="s">
        <v>519</v>
      </c>
      <c r="E2456" s="29">
        <v>1</v>
      </c>
      <c r="F2456" s="29">
        <v>1</v>
      </c>
      <c r="G2456" s="29">
        <v>539</v>
      </c>
      <c r="H2456" s="27"/>
      <c r="M2456" s="80" t="b">
        <f t="shared" si="38"/>
        <v>1</v>
      </c>
    </row>
    <row r="2457" spans="2:13" x14ac:dyDescent="0.15">
      <c r="B2457" s="333" t="s">
        <v>1033</v>
      </c>
      <c r="C2457" s="333" t="s">
        <v>710</v>
      </c>
      <c r="D2457" s="333" t="s">
        <v>519</v>
      </c>
      <c r="E2457" s="29">
        <v>1</v>
      </c>
      <c r="F2457" s="29">
        <v>1</v>
      </c>
      <c r="G2457" s="29">
        <v>540</v>
      </c>
      <c r="H2457" s="27"/>
      <c r="M2457" s="80" t="b">
        <f t="shared" si="38"/>
        <v>1</v>
      </c>
    </row>
    <row r="2458" spans="2:13" x14ac:dyDescent="0.15">
      <c r="B2458" s="333" t="s">
        <v>11616</v>
      </c>
      <c r="C2458" s="333" t="s">
        <v>710</v>
      </c>
      <c r="D2458" s="333" t="s">
        <v>519</v>
      </c>
      <c r="E2458" s="29">
        <v>1</v>
      </c>
      <c r="F2458" s="29">
        <v>1</v>
      </c>
      <c r="G2458" s="29">
        <v>12233</v>
      </c>
      <c r="H2458" s="27"/>
      <c r="M2458" s="80" t="b">
        <f t="shared" si="38"/>
        <v>1</v>
      </c>
    </row>
    <row r="2459" spans="2:13" x14ac:dyDescent="0.15">
      <c r="B2459" s="333" t="s">
        <v>11617</v>
      </c>
      <c r="C2459" s="333" t="s">
        <v>710</v>
      </c>
      <c r="D2459" s="333" t="s">
        <v>519</v>
      </c>
      <c r="E2459" s="29">
        <v>1</v>
      </c>
      <c r="F2459" s="29">
        <v>1</v>
      </c>
      <c r="G2459" s="29">
        <v>13027</v>
      </c>
      <c r="H2459" s="27"/>
      <c r="M2459" s="80" t="b">
        <f t="shared" si="38"/>
        <v>1</v>
      </c>
    </row>
    <row r="2460" spans="2:13" x14ac:dyDescent="0.15">
      <c r="B2460" s="333" t="s">
        <v>13342</v>
      </c>
      <c r="C2460" s="333" t="s">
        <v>710</v>
      </c>
      <c r="D2460" s="333" t="s">
        <v>519</v>
      </c>
      <c r="E2460" s="29">
        <v>1</v>
      </c>
      <c r="F2460" s="29">
        <v>1</v>
      </c>
      <c r="G2460" s="29">
        <v>15367</v>
      </c>
      <c r="H2460" s="27"/>
      <c r="M2460" s="80" t="b">
        <f t="shared" si="38"/>
        <v>1</v>
      </c>
    </row>
    <row r="2461" spans="2:13" x14ac:dyDescent="0.15">
      <c r="B2461" s="333" t="s">
        <v>13131</v>
      </c>
      <c r="C2461" s="333" t="s">
        <v>710</v>
      </c>
      <c r="D2461" s="333" t="s">
        <v>519</v>
      </c>
      <c r="E2461" s="29">
        <v>1</v>
      </c>
      <c r="F2461" s="29">
        <v>1</v>
      </c>
      <c r="G2461" s="29">
        <v>14509</v>
      </c>
      <c r="H2461" s="27"/>
      <c r="M2461" s="80" t="b">
        <f t="shared" si="38"/>
        <v>1</v>
      </c>
    </row>
    <row r="2462" spans="2:13" x14ac:dyDescent="0.15">
      <c r="B2462" s="333" t="s">
        <v>13132</v>
      </c>
      <c r="C2462" s="333" t="s">
        <v>710</v>
      </c>
      <c r="D2462" s="333" t="s">
        <v>519</v>
      </c>
      <c r="E2462" s="29">
        <v>1</v>
      </c>
      <c r="F2462" s="29">
        <v>1</v>
      </c>
      <c r="G2462" s="29">
        <v>14552</v>
      </c>
      <c r="H2462" s="27"/>
      <c r="M2462" s="80" t="b">
        <f t="shared" si="38"/>
        <v>1</v>
      </c>
    </row>
    <row r="2463" spans="2:13" x14ac:dyDescent="0.15">
      <c r="B2463" s="333" t="s">
        <v>3932</v>
      </c>
      <c r="C2463" s="333" t="s">
        <v>710</v>
      </c>
      <c r="D2463" s="333" t="s">
        <v>519</v>
      </c>
      <c r="E2463" s="29">
        <v>1</v>
      </c>
      <c r="F2463" s="29">
        <v>1</v>
      </c>
      <c r="G2463" s="29">
        <v>3698</v>
      </c>
      <c r="H2463" s="27"/>
      <c r="M2463" s="80" t="b">
        <f t="shared" si="38"/>
        <v>1</v>
      </c>
    </row>
    <row r="2464" spans="2:13" x14ac:dyDescent="0.15">
      <c r="B2464" s="333" t="s">
        <v>11618</v>
      </c>
      <c r="C2464" s="333" t="s">
        <v>710</v>
      </c>
      <c r="D2464" s="333" t="s">
        <v>519</v>
      </c>
      <c r="E2464" s="29">
        <v>1</v>
      </c>
      <c r="F2464" s="29">
        <v>1</v>
      </c>
      <c r="G2464" s="29">
        <v>13028</v>
      </c>
      <c r="H2464" s="27"/>
      <c r="M2464" s="80" t="b">
        <f t="shared" si="38"/>
        <v>1</v>
      </c>
    </row>
    <row r="2465" spans="2:13" x14ac:dyDescent="0.15">
      <c r="B2465" s="333" t="s">
        <v>4032</v>
      </c>
      <c r="C2465" s="333" t="s">
        <v>710</v>
      </c>
      <c r="D2465" s="333" t="s">
        <v>519</v>
      </c>
      <c r="E2465" s="29">
        <v>1</v>
      </c>
      <c r="F2465" s="29">
        <v>1</v>
      </c>
      <c r="G2465" s="29">
        <v>3792</v>
      </c>
      <c r="H2465" s="27"/>
      <c r="M2465" s="80" t="b">
        <f t="shared" si="38"/>
        <v>1</v>
      </c>
    </row>
    <row r="2466" spans="2:13" x14ac:dyDescent="0.15">
      <c r="B2466" s="333" t="s">
        <v>10138</v>
      </c>
      <c r="C2466" s="333" t="s">
        <v>710</v>
      </c>
      <c r="D2466" s="333" t="s">
        <v>519</v>
      </c>
      <c r="E2466" s="29">
        <v>1</v>
      </c>
      <c r="F2466" s="29">
        <v>1</v>
      </c>
      <c r="G2466" s="29">
        <v>10768</v>
      </c>
      <c r="H2466" s="27"/>
      <c r="M2466" s="80" t="b">
        <f t="shared" si="38"/>
        <v>1</v>
      </c>
    </row>
    <row r="2467" spans="2:13" x14ac:dyDescent="0.15">
      <c r="B2467" s="333" t="s">
        <v>6471</v>
      </c>
      <c r="C2467" s="333" t="s">
        <v>710</v>
      </c>
      <c r="D2467" s="333" t="s">
        <v>519</v>
      </c>
      <c r="E2467" s="29">
        <v>1</v>
      </c>
      <c r="F2467" s="29">
        <v>1</v>
      </c>
      <c r="G2467" s="29">
        <v>6535</v>
      </c>
      <c r="H2467" s="27"/>
      <c r="M2467" s="80" t="b">
        <f t="shared" si="38"/>
        <v>1</v>
      </c>
    </row>
    <row r="2468" spans="2:13" x14ac:dyDescent="0.15">
      <c r="B2468" s="333" t="s">
        <v>6470</v>
      </c>
      <c r="C2468" s="333" t="s">
        <v>710</v>
      </c>
      <c r="D2468" s="333" t="s">
        <v>519</v>
      </c>
      <c r="E2468" s="29">
        <v>1</v>
      </c>
      <c r="F2468" s="29">
        <v>1</v>
      </c>
      <c r="G2468" s="29">
        <v>6534</v>
      </c>
      <c r="H2468" s="27"/>
      <c r="M2468" s="80" t="b">
        <f t="shared" si="38"/>
        <v>1</v>
      </c>
    </row>
    <row r="2469" spans="2:13" x14ac:dyDescent="0.15">
      <c r="B2469" s="333" t="s">
        <v>1034</v>
      </c>
      <c r="C2469" s="333" t="s">
        <v>518</v>
      </c>
      <c r="D2469" s="333" t="s">
        <v>518</v>
      </c>
      <c r="E2469" s="29">
        <v>0</v>
      </c>
      <c r="F2469" s="29">
        <v>0</v>
      </c>
      <c r="G2469" s="29">
        <v>9867</v>
      </c>
      <c r="H2469" s="27"/>
      <c r="M2469" s="80" t="b">
        <f t="shared" si="38"/>
        <v>1</v>
      </c>
    </row>
    <row r="2470" spans="2:13" x14ac:dyDescent="0.15">
      <c r="B2470" s="333" t="s">
        <v>1034</v>
      </c>
      <c r="C2470" s="333" t="s">
        <v>710</v>
      </c>
      <c r="D2470" s="333" t="s">
        <v>519</v>
      </c>
      <c r="E2470" s="29">
        <v>1</v>
      </c>
      <c r="F2470" s="29">
        <v>1</v>
      </c>
      <c r="G2470" s="29">
        <v>541</v>
      </c>
      <c r="H2470" s="27"/>
      <c r="M2470" s="80" t="b">
        <f t="shared" si="38"/>
        <v>1</v>
      </c>
    </row>
    <row r="2471" spans="2:13" x14ac:dyDescent="0.15">
      <c r="B2471" s="333" t="s">
        <v>6148</v>
      </c>
      <c r="C2471" s="333" t="s">
        <v>710</v>
      </c>
      <c r="D2471" s="333" t="s">
        <v>525</v>
      </c>
      <c r="E2471" s="29">
        <v>1</v>
      </c>
      <c r="F2471" s="29">
        <v>4</v>
      </c>
      <c r="G2471" s="29">
        <v>6208</v>
      </c>
      <c r="H2471" s="27"/>
      <c r="M2471" s="80" t="b">
        <f t="shared" si="38"/>
        <v>1</v>
      </c>
    </row>
    <row r="2472" spans="2:13" x14ac:dyDescent="0.15">
      <c r="B2472" s="333" t="s">
        <v>11619</v>
      </c>
      <c r="C2472" s="333" t="s">
        <v>710</v>
      </c>
      <c r="D2472" s="333" t="s">
        <v>519</v>
      </c>
      <c r="E2472" s="29">
        <v>1</v>
      </c>
      <c r="F2472" s="29">
        <v>1</v>
      </c>
      <c r="G2472" s="29">
        <v>12392</v>
      </c>
      <c r="H2472" s="27"/>
      <c r="M2472" s="80" t="b">
        <f t="shared" si="38"/>
        <v>1</v>
      </c>
    </row>
    <row r="2473" spans="2:13" x14ac:dyDescent="0.15">
      <c r="B2473" s="333" t="s">
        <v>1035</v>
      </c>
      <c r="C2473" s="333" t="s">
        <v>710</v>
      </c>
      <c r="D2473" s="333" t="s">
        <v>519</v>
      </c>
      <c r="E2473" s="29">
        <v>1</v>
      </c>
      <c r="F2473" s="29">
        <v>1</v>
      </c>
      <c r="G2473" s="29">
        <v>542</v>
      </c>
      <c r="H2473" s="27"/>
      <c r="M2473" s="80" t="b">
        <f t="shared" si="38"/>
        <v>1</v>
      </c>
    </row>
    <row r="2474" spans="2:13" x14ac:dyDescent="0.15">
      <c r="B2474" s="333" t="s">
        <v>3933</v>
      </c>
      <c r="C2474" s="333" t="s">
        <v>710</v>
      </c>
      <c r="D2474" s="333" t="s">
        <v>519</v>
      </c>
      <c r="E2474" s="29">
        <v>1</v>
      </c>
      <c r="F2474" s="29">
        <v>1</v>
      </c>
      <c r="G2474" s="29">
        <v>3699</v>
      </c>
      <c r="H2474" s="27"/>
      <c r="M2474" s="80" t="b">
        <f t="shared" si="38"/>
        <v>1</v>
      </c>
    </row>
    <row r="2475" spans="2:13" x14ac:dyDescent="0.15">
      <c r="B2475" s="333" t="s">
        <v>14641</v>
      </c>
      <c r="C2475" s="333" t="s">
        <v>710</v>
      </c>
      <c r="D2475" s="333" t="s">
        <v>519</v>
      </c>
      <c r="E2475" s="29">
        <v>1</v>
      </c>
      <c r="F2475" s="29">
        <v>1</v>
      </c>
      <c r="G2475" s="29">
        <v>16800</v>
      </c>
      <c r="H2475" s="27"/>
      <c r="M2475" s="80" t="b">
        <f t="shared" si="38"/>
        <v>1</v>
      </c>
    </row>
    <row r="2476" spans="2:13" x14ac:dyDescent="0.15">
      <c r="B2476" s="333" t="s">
        <v>14642</v>
      </c>
      <c r="C2476" s="333" t="s">
        <v>710</v>
      </c>
      <c r="D2476" s="333" t="s">
        <v>519</v>
      </c>
      <c r="E2476" s="29">
        <v>1</v>
      </c>
      <c r="F2476" s="29">
        <v>1</v>
      </c>
      <c r="G2476" s="29">
        <v>16801</v>
      </c>
      <c r="H2476" s="27"/>
      <c r="M2476" s="80" t="b">
        <f t="shared" si="38"/>
        <v>1</v>
      </c>
    </row>
    <row r="2477" spans="2:13" x14ac:dyDescent="0.15">
      <c r="B2477" s="333" t="s">
        <v>8537</v>
      </c>
      <c r="C2477" s="333" t="s">
        <v>710</v>
      </c>
      <c r="D2477" s="333" t="s">
        <v>519</v>
      </c>
      <c r="E2477" s="29">
        <v>1</v>
      </c>
      <c r="F2477" s="29">
        <v>1</v>
      </c>
      <c r="G2477" s="29">
        <v>8867</v>
      </c>
      <c r="H2477" s="27"/>
      <c r="M2477" s="80" t="b">
        <f t="shared" si="38"/>
        <v>1</v>
      </c>
    </row>
    <row r="2478" spans="2:13" x14ac:dyDescent="0.15">
      <c r="B2478" s="333" t="s">
        <v>5491</v>
      </c>
      <c r="C2478" s="333" t="s">
        <v>710</v>
      </c>
      <c r="D2478" s="333" t="s">
        <v>519</v>
      </c>
      <c r="E2478" s="29">
        <v>1</v>
      </c>
      <c r="F2478" s="29">
        <v>1</v>
      </c>
      <c r="G2478" s="29">
        <v>5506</v>
      </c>
      <c r="H2478" s="27"/>
      <c r="M2478" s="80" t="b">
        <f t="shared" si="38"/>
        <v>1</v>
      </c>
    </row>
    <row r="2479" spans="2:13" x14ac:dyDescent="0.15">
      <c r="B2479" s="333" t="s">
        <v>5686</v>
      </c>
      <c r="C2479" s="333" t="s">
        <v>710</v>
      </c>
      <c r="D2479" s="333" t="s">
        <v>519</v>
      </c>
      <c r="E2479" s="29">
        <v>1</v>
      </c>
      <c r="F2479" s="29">
        <v>1</v>
      </c>
      <c r="G2479" s="29">
        <v>5713</v>
      </c>
      <c r="H2479" s="27"/>
      <c r="M2479" s="80" t="b">
        <f t="shared" si="38"/>
        <v>1</v>
      </c>
    </row>
    <row r="2480" spans="2:13" x14ac:dyDescent="0.15">
      <c r="B2480" s="333" t="s">
        <v>8757</v>
      </c>
      <c r="C2480" s="333" t="s">
        <v>710</v>
      </c>
      <c r="D2480" s="333" t="s">
        <v>519</v>
      </c>
      <c r="E2480" s="29">
        <v>1</v>
      </c>
      <c r="F2480" s="29">
        <v>1</v>
      </c>
      <c r="G2480" s="29">
        <v>9107</v>
      </c>
      <c r="H2480" s="27"/>
      <c r="M2480" s="80" t="b">
        <f t="shared" si="38"/>
        <v>1</v>
      </c>
    </row>
    <row r="2481" spans="2:13" x14ac:dyDescent="0.15">
      <c r="B2481" s="333" t="s">
        <v>5953</v>
      </c>
      <c r="C2481" s="333" t="s">
        <v>710</v>
      </c>
      <c r="D2481" s="333" t="s">
        <v>519</v>
      </c>
      <c r="E2481" s="29">
        <v>1</v>
      </c>
      <c r="F2481" s="29">
        <v>1</v>
      </c>
      <c r="G2481" s="29">
        <v>5997</v>
      </c>
      <c r="H2481" s="27"/>
      <c r="M2481" s="80" t="b">
        <f t="shared" si="38"/>
        <v>1</v>
      </c>
    </row>
    <row r="2482" spans="2:13" x14ac:dyDescent="0.15">
      <c r="B2482" s="333" t="s">
        <v>8743</v>
      </c>
      <c r="C2482" s="333" t="s">
        <v>710</v>
      </c>
      <c r="D2482" s="333" t="s">
        <v>519</v>
      </c>
      <c r="E2482" s="29">
        <v>1</v>
      </c>
      <c r="F2482" s="29">
        <v>1</v>
      </c>
      <c r="G2482" s="29">
        <v>9093</v>
      </c>
      <c r="H2482" s="27"/>
      <c r="M2482" s="80" t="b">
        <f t="shared" si="38"/>
        <v>1</v>
      </c>
    </row>
    <row r="2483" spans="2:13" x14ac:dyDescent="0.15">
      <c r="B2483" s="333" t="s">
        <v>9880</v>
      </c>
      <c r="C2483" s="333" t="s">
        <v>710</v>
      </c>
      <c r="D2483" s="333" t="s">
        <v>519</v>
      </c>
      <c r="E2483" s="29">
        <v>1</v>
      </c>
      <c r="F2483" s="29">
        <v>1</v>
      </c>
      <c r="G2483" s="29">
        <v>10092</v>
      </c>
      <c r="H2483" s="27"/>
      <c r="M2483" s="80" t="b">
        <f t="shared" si="38"/>
        <v>1</v>
      </c>
    </row>
    <row r="2484" spans="2:13" x14ac:dyDescent="0.15">
      <c r="B2484" s="333" t="s">
        <v>13343</v>
      </c>
      <c r="C2484" s="333" t="s">
        <v>710</v>
      </c>
      <c r="D2484" s="333" t="s">
        <v>519</v>
      </c>
      <c r="E2484" s="29">
        <v>1</v>
      </c>
      <c r="F2484" s="29">
        <v>1</v>
      </c>
      <c r="G2484" s="29">
        <v>14959</v>
      </c>
      <c r="H2484" s="27"/>
      <c r="M2484" s="80" t="b">
        <f t="shared" si="38"/>
        <v>1</v>
      </c>
    </row>
    <row r="2485" spans="2:13" x14ac:dyDescent="0.15">
      <c r="B2485" s="333" t="s">
        <v>14192</v>
      </c>
      <c r="C2485" s="333" t="s">
        <v>712</v>
      </c>
      <c r="D2485" s="333" t="s">
        <v>519</v>
      </c>
      <c r="E2485" s="29">
        <v>2</v>
      </c>
      <c r="F2485" s="29">
        <v>1</v>
      </c>
      <c r="G2485" s="29">
        <v>16195</v>
      </c>
      <c r="H2485" s="27"/>
      <c r="M2485" s="80" t="b">
        <f t="shared" si="38"/>
        <v>1</v>
      </c>
    </row>
    <row r="2486" spans="2:13" x14ac:dyDescent="0.15">
      <c r="B2486" s="333" t="s">
        <v>13133</v>
      </c>
      <c r="C2486" s="333" t="s">
        <v>710</v>
      </c>
      <c r="D2486" s="333" t="s">
        <v>519</v>
      </c>
      <c r="E2486" s="29">
        <v>1</v>
      </c>
      <c r="F2486" s="29">
        <v>1</v>
      </c>
      <c r="G2486" s="29">
        <v>14503</v>
      </c>
      <c r="H2486" s="27"/>
      <c r="M2486" s="80" t="b">
        <f t="shared" si="38"/>
        <v>1</v>
      </c>
    </row>
    <row r="2487" spans="2:13" x14ac:dyDescent="0.15">
      <c r="B2487" s="333" t="s">
        <v>13134</v>
      </c>
      <c r="C2487" s="333" t="s">
        <v>710</v>
      </c>
      <c r="D2487" s="333" t="s">
        <v>519</v>
      </c>
      <c r="E2487" s="29">
        <v>1</v>
      </c>
      <c r="F2487" s="29">
        <v>1</v>
      </c>
      <c r="G2487" s="29">
        <v>14547</v>
      </c>
      <c r="H2487" s="27"/>
      <c r="M2487" s="80" t="b">
        <f t="shared" si="38"/>
        <v>1</v>
      </c>
    </row>
    <row r="2488" spans="2:13" x14ac:dyDescent="0.15">
      <c r="B2488" s="333" t="s">
        <v>6164</v>
      </c>
      <c r="C2488" s="333" t="s">
        <v>710</v>
      </c>
      <c r="D2488" s="333" t="s">
        <v>519</v>
      </c>
      <c r="E2488" s="29">
        <v>1</v>
      </c>
      <c r="F2488" s="29">
        <v>1</v>
      </c>
      <c r="G2488" s="29">
        <v>6126</v>
      </c>
      <c r="H2488" s="27"/>
      <c r="M2488" s="80" t="b">
        <f t="shared" si="38"/>
        <v>1</v>
      </c>
    </row>
    <row r="2489" spans="2:13" x14ac:dyDescent="0.15">
      <c r="B2489" s="333" t="s">
        <v>7728</v>
      </c>
      <c r="C2489" s="333" t="s">
        <v>710</v>
      </c>
      <c r="D2489" s="333" t="s">
        <v>519</v>
      </c>
      <c r="E2489" s="29">
        <v>1</v>
      </c>
      <c r="F2489" s="29">
        <v>1</v>
      </c>
      <c r="G2489" s="29">
        <v>7904</v>
      </c>
      <c r="H2489" s="27"/>
      <c r="M2489" s="80" t="b">
        <f t="shared" si="38"/>
        <v>1</v>
      </c>
    </row>
    <row r="2490" spans="2:13" x14ac:dyDescent="0.15">
      <c r="B2490" s="333" t="s">
        <v>8798</v>
      </c>
      <c r="C2490" s="333" t="s">
        <v>710</v>
      </c>
      <c r="D2490" s="333" t="s">
        <v>519</v>
      </c>
      <c r="E2490" s="29">
        <v>1</v>
      </c>
      <c r="F2490" s="29">
        <v>1</v>
      </c>
      <c r="G2490" s="29">
        <v>9148</v>
      </c>
      <c r="H2490" s="27"/>
      <c r="M2490" s="80" t="b">
        <f t="shared" si="38"/>
        <v>1</v>
      </c>
    </row>
    <row r="2491" spans="2:13" x14ac:dyDescent="0.15">
      <c r="B2491" s="333" t="s">
        <v>6930</v>
      </c>
      <c r="C2491" s="333" t="s">
        <v>712</v>
      </c>
      <c r="D2491" s="333" t="s">
        <v>519</v>
      </c>
      <c r="E2491" s="29">
        <v>2</v>
      </c>
      <c r="F2491" s="29">
        <v>1</v>
      </c>
      <c r="G2491" s="29">
        <v>7064</v>
      </c>
      <c r="H2491" s="27"/>
      <c r="M2491" s="80" t="b">
        <f t="shared" si="38"/>
        <v>1</v>
      </c>
    </row>
    <row r="2492" spans="2:13" x14ac:dyDescent="0.15">
      <c r="B2492" s="333" t="s">
        <v>12711</v>
      </c>
      <c r="C2492" s="333" t="s">
        <v>710</v>
      </c>
      <c r="D2492" s="333" t="s">
        <v>519</v>
      </c>
      <c r="E2492" s="29">
        <v>1</v>
      </c>
      <c r="F2492" s="29">
        <v>1</v>
      </c>
      <c r="G2492" s="29">
        <v>13848</v>
      </c>
      <c r="H2492" s="27"/>
      <c r="M2492" s="80" t="b">
        <f t="shared" si="38"/>
        <v>1</v>
      </c>
    </row>
    <row r="2493" spans="2:13" x14ac:dyDescent="0.15">
      <c r="B2493" s="333" t="s">
        <v>11246</v>
      </c>
      <c r="C2493" s="333" t="s">
        <v>710</v>
      </c>
      <c r="D2493" s="333" t="s">
        <v>519</v>
      </c>
      <c r="E2493" s="29">
        <v>1</v>
      </c>
      <c r="F2493" s="29">
        <v>1</v>
      </c>
      <c r="G2493" s="29">
        <v>11444</v>
      </c>
      <c r="H2493" s="27"/>
      <c r="M2493" s="80" t="b">
        <f t="shared" si="38"/>
        <v>1</v>
      </c>
    </row>
    <row r="2494" spans="2:13" x14ac:dyDescent="0.15">
      <c r="B2494" s="333" t="s">
        <v>1036</v>
      </c>
      <c r="C2494" s="333" t="s">
        <v>710</v>
      </c>
      <c r="D2494" s="333" t="s">
        <v>519</v>
      </c>
      <c r="E2494" s="29">
        <v>1</v>
      </c>
      <c r="F2494" s="29">
        <v>1</v>
      </c>
      <c r="G2494" s="29">
        <v>543</v>
      </c>
      <c r="H2494" s="27"/>
      <c r="M2494" s="80" t="b">
        <f t="shared" si="38"/>
        <v>1</v>
      </c>
    </row>
    <row r="2495" spans="2:13" x14ac:dyDescent="0.15">
      <c r="B2495" s="333" t="s">
        <v>1037</v>
      </c>
      <c r="C2495" s="333" t="s">
        <v>710</v>
      </c>
      <c r="D2495" s="333" t="s">
        <v>519</v>
      </c>
      <c r="E2495" s="29">
        <v>1</v>
      </c>
      <c r="F2495" s="29">
        <v>1</v>
      </c>
      <c r="G2495" s="29">
        <v>544</v>
      </c>
      <c r="H2495" s="27"/>
      <c r="M2495" s="80" t="b">
        <f t="shared" si="38"/>
        <v>1</v>
      </c>
    </row>
    <row r="2496" spans="2:13" x14ac:dyDescent="0.15">
      <c r="B2496" s="333" t="s">
        <v>1038</v>
      </c>
      <c r="C2496" s="333" t="s">
        <v>710</v>
      </c>
      <c r="D2496" s="333" t="s">
        <v>519</v>
      </c>
      <c r="E2496" s="29">
        <v>1</v>
      </c>
      <c r="F2496" s="29">
        <v>1</v>
      </c>
      <c r="G2496" s="29">
        <v>545</v>
      </c>
      <c r="H2496" s="27"/>
      <c r="M2496" s="80" t="b">
        <f t="shared" si="38"/>
        <v>1</v>
      </c>
    </row>
    <row r="2497" spans="2:13" x14ac:dyDescent="0.15">
      <c r="B2497" s="333" t="s">
        <v>1038</v>
      </c>
      <c r="C2497" s="333" t="s">
        <v>710</v>
      </c>
      <c r="D2497" s="333" t="s">
        <v>519</v>
      </c>
      <c r="E2497" s="29">
        <v>1</v>
      </c>
      <c r="F2497" s="29">
        <v>1</v>
      </c>
      <c r="G2497" s="29">
        <v>6440</v>
      </c>
      <c r="H2497" s="27"/>
      <c r="M2497" s="80" t="b">
        <f t="shared" si="38"/>
        <v>1</v>
      </c>
    </row>
    <row r="2498" spans="2:13" x14ac:dyDescent="0.15">
      <c r="B2498" s="333" t="s">
        <v>1039</v>
      </c>
      <c r="C2498" s="333" t="s">
        <v>710</v>
      </c>
      <c r="D2498" s="333" t="s">
        <v>519</v>
      </c>
      <c r="E2498" s="29">
        <v>1</v>
      </c>
      <c r="F2498" s="29">
        <v>1</v>
      </c>
      <c r="G2498" s="29">
        <v>546</v>
      </c>
      <c r="H2498" s="27"/>
      <c r="M2498" s="80" t="b">
        <f t="shared" si="38"/>
        <v>1</v>
      </c>
    </row>
    <row r="2499" spans="2:13" x14ac:dyDescent="0.15">
      <c r="B2499" s="333" t="s">
        <v>7873</v>
      </c>
      <c r="C2499" s="333" t="s">
        <v>710</v>
      </c>
      <c r="D2499" s="333" t="s">
        <v>519</v>
      </c>
      <c r="E2499" s="29">
        <v>1</v>
      </c>
      <c r="F2499" s="29">
        <v>1</v>
      </c>
      <c r="G2499" s="29">
        <v>8067</v>
      </c>
      <c r="H2499" s="27"/>
      <c r="M2499" s="80" t="b">
        <f t="shared" si="38"/>
        <v>1</v>
      </c>
    </row>
    <row r="2500" spans="2:13" x14ac:dyDescent="0.15">
      <c r="B2500" s="333" t="s">
        <v>11620</v>
      </c>
      <c r="C2500" s="333" t="s">
        <v>712</v>
      </c>
      <c r="D2500" s="333" t="s">
        <v>519</v>
      </c>
      <c r="E2500" s="29">
        <v>2</v>
      </c>
      <c r="F2500" s="29">
        <v>1</v>
      </c>
      <c r="G2500" s="29">
        <v>13269</v>
      </c>
      <c r="H2500" s="27"/>
      <c r="M2500" s="80" t="b">
        <f t="shared" si="38"/>
        <v>1</v>
      </c>
    </row>
    <row r="2501" spans="2:13" x14ac:dyDescent="0.15">
      <c r="B2501" s="333" t="s">
        <v>1040</v>
      </c>
      <c r="C2501" s="333" t="s">
        <v>710</v>
      </c>
      <c r="D2501" s="333" t="s">
        <v>519</v>
      </c>
      <c r="E2501" s="29">
        <v>1</v>
      </c>
      <c r="F2501" s="29">
        <v>1</v>
      </c>
      <c r="G2501" s="29">
        <v>547</v>
      </c>
      <c r="H2501" s="27"/>
      <c r="M2501" s="80" t="b">
        <f t="shared" si="38"/>
        <v>1</v>
      </c>
    </row>
    <row r="2502" spans="2:13" x14ac:dyDescent="0.15">
      <c r="B2502" s="333" t="s">
        <v>7924</v>
      </c>
      <c r="C2502" s="333" t="s">
        <v>712</v>
      </c>
      <c r="D2502" s="333" t="s">
        <v>519</v>
      </c>
      <c r="E2502" s="29">
        <v>2</v>
      </c>
      <c r="F2502" s="29">
        <v>1</v>
      </c>
      <c r="G2502" s="29">
        <v>8125</v>
      </c>
      <c r="H2502" s="27"/>
      <c r="M2502" s="80" t="b">
        <f t="shared" si="38"/>
        <v>1</v>
      </c>
    </row>
    <row r="2503" spans="2:13" x14ac:dyDescent="0.15">
      <c r="B2503" s="333" t="s">
        <v>1041</v>
      </c>
      <c r="C2503" s="333" t="s">
        <v>710</v>
      </c>
      <c r="D2503" s="333" t="s">
        <v>519</v>
      </c>
      <c r="E2503" s="29">
        <v>1</v>
      </c>
      <c r="F2503" s="29">
        <v>1</v>
      </c>
      <c r="G2503" s="29">
        <v>548</v>
      </c>
      <c r="H2503" s="27"/>
      <c r="M2503" s="80" t="b">
        <f t="shared" si="38"/>
        <v>1</v>
      </c>
    </row>
    <row r="2504" spans="2:13" x14ac:dyDescent="0.15">
      <c r="B2504" s="333" t="s">
        <v>12712</v>
      </c>
      <c r="C2504" s="333" t="s">
        <v>710</v>
      </c>
      <c r="D2504" s="333" t="s">
        <v>519</v>
      </c>
      <c r="E2504" s="29">
        <v>1</v>
      </c>
      <c r="F2504" s="29">
        <v>1</v>
      </c>
      <c r="G2504" s="29">
        <v>14262</v>
      </c>
      <c r="H2504" s="27"/>
      <c r="M2504" s="80" t="b">
        <f t="shared" si="38"/>
        <v>1</v>
      </c>
    </row>
    <row r="2505" spans="2:13" x14ac:dyDescent="0.15">
      <c r="B2505" s="333" t="s">
        <v>10139</v>
      </c>
      <c r="C2505" s="333" t="s">
        <v>710</v>
      </c>
      <c r="D2505" s="333" t="s">
        <v>519</v>
      </c>
      <c r="E2505" s="29">
        <v>1</v>
      </c>
      <c r="F2505" s="29">
        <v>1</v>
      </c>
      <c r="G2505" s="29">
        <v>10343</v>
      </c>
      <c r="H2505" s="27"/>
      <c r="M2505" s="80" t="b">
        <f t="shared" si="38"/>
        <v>1</v>
      </c>
    </row>
    <row r="2506" spans="2:13" x14ac:dyDescent="0.15">
      <c r="B2506" s="333" t="s">
        <v>9911</v>
      </c>
      <c r="C2506" s="333" t="s">
        <v>710</v>
      </c>
      <c r="D2506" s="333" t="s">
        <v>519</v>
      </c>
      <c r="E2506" s="29">
        <v>1</v>
      </c>
      <c r="F2506" s="29">
        <v>1</v>
      </c>
      <c r="G2506" s="29">
        <v>10112</v>
      </c>
      <c r="H2506" s="27"/>
      <c r="M2506" s="80" t="b">
        <f t="shared" si="38"/>
        <v>1</v>
      </c>
    </row>
    <row r="2507" spans="2:13" x14ac:dyDescent="0.15">
      <c r="B2507" s="333" t="s">
        <v>6094</v>
      </c>
      <c r="C2507" s="333" t="s">
        <v>710</v>
      </c>
      <c r="D2507" s="333" t="s">
        <v>519</v>
      </c>
      <c r="E2507" s="29">
        <v>1</v>
      </c>
      <c r="F2507" s="29">
        <v>1</v>
      </c>
      <c r="G2507" s="29">
        <v>6149</v>
      </c>
      <c r="H2507" s="27"/>
      <c r="M2507" s="80" t="b">
        <f t="shared" si="38"/>
        <v>1</v>
      </c>
    </row>
    <row r="2508" spans="2:13" x14ac:dyDescent="0.15">
      <c r="B2508" s="333" t="s">
        <v>13135</v>
      </c>
      <c r="C2508" s="333" t="s">
        <v>710</v>
      </c>
      <c r="D2508" s="333" t="s">
        <v>519</v>
      </c>
      <c r="E2508" s="29">
        <v>1</v>
      </c>
      <c r="F2508" s="29">
        <v>1</v>
      </c>
      <c r="G2508" s="29">
        <v>14527</v>
      </c>
      <c r="H2508" s="27"/>
      <c r="M2508" s="80" t="b">
        <f t="shared" si="38"/>
        <v>1</v>
      </c>
    </row>
    <row r="2509" spans="2:13" x14ac:dyDescent="0.15">
      <c r="B2509" s="333" t="s">
        <v>13136</v>
      </c>
      <c r="C2509" s="333" t="s">
        <v>710</v>
      </c>
      <c r="D2509" s="333" t="s">
        <v>519</v>
      </c>
      <c r="E2509" s="29">
        <v>1</v>
      </c>
      <c r="F2509" s="29">
        <v>1</v>
      </c>
      <c r="G2509" s="29">
        <v>14510</v>
      </c>
      <c r="H2509" s="27"/>
      <c r="M2509" s="80" t="b">
        <f t="shared" si="38"/>
        <v>1</v>
      </c>
    </row>
    <row r="2510" spans="2:13" x14ac:dyDescent="0.15">
      <c r="B2510" s="333" t="s">
        <v>4436</v>
      </c>
      <c r="C2510" s="333" t="s">
        <v>710</v>
      </c>
      <c r="D2510" s="333" t="s">
        <v>519</v>
      </c>
      <c r="E2510" s="29">
        <v>1</v>
      </c>
      <c r="F2510" s="29">
        <v>1</v>
      </c>
      <c r="G2510" s="29">
        <v>4242</v>
      </c>
      <c r="H2510" s="27"/>
      <c r="M2510" s="80" t="b">
        <f t="shared" ref="M2510:M2573" si="39">AND(  NOT(ISERROR(FIND(UPPER($B$7),UPPER($B2510),1))),  OR($D$7="",NOT(ISERROR(FIND(UPPER($D$7),UPPER($B2510),1)))),    OR($D$8="",(ISERROR(FIND(UPPER($D$8),UPPER($B2510),1))))           )</f>
        <v>1</v>
      </c>
    </row>
    <row r="2511" spans="2:13" x14ac:dyDescent="0.15">
      <c r="B2511" s="333" t="s">
        <v>12713</v>
      </c>
      <c r="C2511" s="333" t="s">
        <v>710</v>
      </c>
      <c r="D2511" s="333" t="s">
        <v>519</v>
      </c>
      <c r="E2511" s="29">
        <v>1</v>
      </c>
      <c r="F2511" s="29">
        <v>1</v>
      </c>
      <c r="G2511" s="29">
        <v>13919</v>
      </c>
      <c r="H2511" s="27"/>
      <c r="M2511" s="80" t="b">
        <f t="shared" si="39"/>
        <v>1</v>
      </c>
    </row>
    <row r="2512" spans="2:13" x14ac:dyDescent="0.15">
      <c r="B2512" s="333" t="s">
        <v>10140</v>
      </c>
      <c r="C2512" s="333" t="s">
        <v>710</v>
      </c>
      <c r="D2512" s="333" t="s">
        <v>519</v>
      </c>
      <c r="E2512" s="29">
        <v>1</v>
      </c>
      <c r="F2512" s="29">
        <v>1</v>
      </c>
      <c r="G2512" s="29">
        <v>10986</v>
      </c>
      <c r="H2512" s="27"/>
      <c r="M2512" s="80" t="b">
        <f t="shared" si="39"/>
        <v>1</v>
      </c>
    </row>
    <row r="2513" spans="2:13" x14ac:dyDescent="0.15">
      <c r="B2513" s="333" t="s">
        <v>8104</v>
      </c>
      <c r="C2513" s="333" t="s">
        <v>710</v>
      </c>
      <c r="D2513" s="333" t="s">
        <v>519</v>
      </c>
      <c r="E2513" s="29">
        <v>1</v>
      </c>
      <c r="F2513" s="29">
        <v>1</v>
      </c>
      <c r="G2513" s="29">
        <v>8255</v>
      </c>
      <c r="H2513" s="27"/>
      <c r="M2513" s="80" t="b">
        <f t="shared" si="39"/>
        <v>1</v>
      </c>
    </row>
    <row r="2514" spans="2:13" x14ac:dyDescent="0.15">
      <c r="B2514" s="333" t="s">
        <v>3934</v>
      </c>
      <c r="C2514" s="333" t="s">
        <v>710</v>
      </c>
      <c r="D2514" s="333" t="s">
        <v>519</v>
      </c>
      <c r="E2514" s="29">
        <v>1</v>
      </c>
      <c r="F2514" s="29">
        <v>1</v>
      </c>
      <c r="G2514" s="29">
        <v>3700</v>
      </c>
      <c r="H2514" s="27"/>
      <c r="M2514" s="80" t="b">
        <f t="shared" si="39"/>
        <v>1</v>
      </c>
    </row>
    <row r="2515" spans="2:13" x14ac:dyDescent="0.15">
      <c r="B2515" s="333" t="s">
        <v>13344</v>
      </c>
      <c r="C2515" s="333" t="s">
        <v>710</v>
      </c>
      <c r="D2515" s="333" t="s">
        <v>519</v>
      </c>
      <c r="E2515" s="29">
        <v>1</v>
      </c>
      <c r="F2515" s="29">
        <v>1</v>
      </c>
      <c r="G2515" s="29">
        <v>14767</v>
      </c>
      <c r="H2515" s="27"/>
      <c r="M2515" s="80" t="b">
        <f t="shared" si="39"/>
        <v>1</v>
      </c>
    </row>
    <row r="2516" spans="2:13" x14ac:dyDescent="0.15">
      <c r="B2516" s="333" t="s">
        <v>4437</v>
      </c>
      <c r="C2516" s="333" t="s">
        <v>710</v>
      </c>
      <c r="D2516" s="333" t="s">
        <v>519</v>
      </c>
      <c r="E2516" s="29">
        <v>1</v>
      </c>
      <c r="F2516" s="29">
        <v>1</v>
      </c>
      <c r="G2516" s="29">
        <v>4243</v>
      </c>
      <c r="H2516" s="27"/>
      <c r="M2516" s="80" t="b">
        <f t="shared" si="39"/>
        <v>1</v>
      </c>
    </row>
    <row r="2517" spans="2:13" x14ac:dyDescent="0.15">
      <c r="B2517" s="333" t="s">
        <v>6093</v>
      </c>
      <c r="C2517" s="333" t="s">
        <v>710</v>
      </c>
      <c r="D2517" s="333" t="s">
        <v>519</v>
      </c>
      <c r="E2517" s="29">
        <v>1</v>
      </c>
      <c r="F2517" s="29">
        <v>1</v>
      </c>
      <c r="G2517" s="29">
        <v>6148</v>
      </c>
      <c r="H2517" s="27"/>
      <c r="M2517" s="80" t="b">
        <f t="shared" si="39"/>
        <v>1</v>
      </c>
    </row>
    <row r="2518" spans="2:13" x14ac:dyDescent="0.15">
      <c r="B2518" s="333" t="s">
        <v>11247</v>
      </c>
      <c r="C2518" s="333" t="s">
        <v>710</v>
      </c>
      <c r="D2518" s="333" t="s">
        <v>519</v>
      </c>
      <c r="E2518" s="29">
        <v>1</v>
      </c>
      <c r="F2518" s="29">
        <v>1</v>
      </c>
      <c r="G2518" s="29">
        <v>11446</v>
      </c>
      <c r="H2518" s="27"/>
      <c r="M2518" s="80" t="b">
        <f t="shared" si="39"/>
        <v>1</v>
      </c>
    </row>
    <row r="2519" spans="2:13" x14ac:dyDescent="0.15">
      <c r="B2519" s="333" t="s">
        <v>13345</v>
      </c>
      <c r="C2519" s="333" t="s">
        <v>710</v>
      </c>
      <c r="D2519" s="333" t="s">
        <v>519</v>
      </c>
      <c r="E2519" s="29">
        <v>1</v>
      </c>
      <c r="F2519" s="29">
        <v>1</v>
      </c>
      <c r="G2519" s="29">
        <v>15485</v>
      </c>
      <c r="H2519" s="27"/>
      <c r="M2519" s="80" t="b">
        <f t="shared" si="39"/>
        <v>1</v>
      </c>
    </row>
    <row r="2520" spans="2:13" x14ac:dyDescent="0.15">
      <c r="B2520" s="333" t="s">
        <v>9912</v>
      </c>
      <c r="C2520" s="333" t="s">
        <v>710</v>
      </c>
      <c r="D2520" s="333" t="s">
        <v>519</v>
      </c>
      <c r="E2520" s="29">
        <v>1</v>
      </c>
      <c r="F2520" s="29">
        <v>1</v>
      </c>
      <c r="G2520" s="29">
        <v>10113</v>
      </c>
      <c r="H2520" s="27"/>
      <c r="M2520" s="80" t="b">
        <f t="shared" si="39"/>
        <v>1</v>
      </c>
    </row>
    <row r="2521" spans="2:13" x14ac:dyDescent="0.15">
      <c r="B2521" s="333" t="s">
        <v>5275</v>
      </c>
      <c r="C2521" s="333" t="s">
        <v>710</v>
      </c>
      <c r="D2521" s="333" t="s">
        <v>519</v>
      </c>
      <c r="E2521" s="29">
        <v>1</v>
      </c>
      <c r="F2521" s="29">
        <v>1</v>
      </c>
      <c r="G2521" s="29">
        <v>5269</v>
      </c>
      <c r="H2521" s="27"/>
      <c r="M2521" s="80" t="b">
        <f t="shared" si="39"/>
        <v>1</v>
      </c>
    </row>
    <row r="2522" spans="2:13" x14ac:dyDescent="0.15">
      <c r="B2522" s="333" t="s">
        <v>11248</v>
      </c>
      <c r="C2522" s="333" t="s">
        <v>710</v>
      </c>
      <c r="D2522" s="333" t="s">
        <v>519</v>
      </c>
      <c r="E2522" s="29">
        <v>1</v>
      </c>
      <c r="F2522" s="29">
        <v>1</v>
      </c>
      <c r="G2522" s="29">
        <v>11447</v>
      </c>
      <c r="H2522" s="27"/>
      <c r="M2522" s="80" t="b">
        <f t="shared" si="39"/>
        <v>1</v>
      </c>
    </row>
    <row r="2523" spans="2:13" x14ac:dyDescent="0.15">
      <c r="B2523" s="333" t="s">
        <v>11621</v>
      </c>
      <c r="C2523" s="333" t="s">
        <v>710</v>
      </c>
      <c r="D2523" s="333" t="s">
        <v>519</v>
      </c>
      <c r="E2523" s="29">
        <v>1</v>
      </c>
      <c r="F2523" s="29">
        <v>1</v>
      </c>
      <c r="G2523" s="29">
        <v>12234</v>
      </c>
      <c r="H2523" s="27"/>
      <c r="M2523" s="80" t="b">
        <f t="shared" si="39"/>
        <v>1</v>
      </c>
    </row>
    <row r="2524" spans="2:13" x14ac:dyDescent="0.15">
      <c r="B2524" s="333" t="s">
        <v>6774</v>
      </c>
      <c r="C2524" s="333" t="s">
        <v>710</v>
      </c>
      <c r="D2524" s="333" t="s">
        <v>519</v>
      </c>
      <c r="E2524" s="29">
        <v>1</v>
      </c>
      <c r="F2524" s="29">
        <v>1</v>
      </c>
      <c r="G2524" s="29">
        <v>6899</v>
      </c>
      <c r="H2524" s="27"/>
      <c r="M2524" s="80" t="b">
        <f t="shared" si="39"/>
        <v>1</v>
      </c>
    </row>
    <row r="2525" spans="2:13" x14ac:dyDescent="0.15">
      <c r="B2525" s="333" t="s">
        <v>6472</v>
      </c>
      <c r="C2525" s="333" t="s">
        <v>710</v>
      </c>
      <c r="D2525" s="333" t="s">
        <v>519</v>
      </c>
      <c r="E2525" s="29">
        <v>1</v>
      </c>
      <c r="F2525" s="29">
        <v>1</v>
      </c>
      <c r="G2525" s="29">
        <v>6536</v>
      </c>
      <c r="H2525" s="27"/>
      <c r="M2525" s="80" t="b">
        <f t="shared" si="39"/>
        <v>1</v>
      </c>
    </row>
    <row r="2526" spans="2:13" x14ac:dyDescent="0.15">
      <c r="B2526" s="333" t="s">
        <v>5276</v>
      </c>
      <c r="C2526" s="333" t="s">
        <v>710</v>
      </c>
      <c r="D2526" s="333" t="s">
        <v>519</v>
      </c>
      <c r="E2526" s="29">
        <v>1</v>
      </c>
      <c r="F2526" s="29">
        <v>1</v>
      </c>
      <c r="G2526" s="29">
        <v>5270</v>
      </c>
      <c r="H2526" s="27"/>
      <c r="M2526" s="80" t="b">
        <f t="shared" si="39"/>
        <v>1</v>
      </c>
    </row>
    <row r="2527" spans="2:13" x14ac:dyDescent="0.15">
      <c r="B2527" s="333" t="s">
        <v>14643</v>
      </c>
      <c r="C2527" s="333" t="s">
        <v>710</v>
      </c>
      <c r="D2527" s="333" t="s">
        <v>519</v>
      </c>
      <c r="E2527" s="29">
        <v>1</v>
      </c>
      <c r="F2527" s="29">
        <v>1</v>
      </c>
      <c r="G2527" s="29">
        <v>16488</v>
      </c>
      <c r="H2527" s="27"/>
      <c r="M2527" s="80" t="b">
        <f t="shared" si="39"/>
        <v>1</v>
      </c>
    </row>
    <row r="2528" spans="2:13" x14ac:dyDescent="0.15">
      <c r="B2528" s="333" t="s">
        <v>11249</v>
      </c>
      <c r="C2528" s="333" t="s">
        <v>710</v>
      </c>
      <c r="D2528" s="333" t="s">
        <v>519</v>
      </c>
      <c r="E2528" s="29">
        <v>1</v>
      </c>
      <c r="F2528" s="29">
        <v>1</v>
      </c>
      <c r="G2528" s="29">
        <v>11445</v>
      </c>
      <c r="H2528" s="27"/>
      <c r="M2528" s="80" t="b">
        <f t="shared" si="39"/>
        <v>1</v>
      </c>
    </row>
    <row r="2529" spans="2:13" x14ac:dyDescent="0.15">
      <c r="B2529" s="333" t="s">
        <v>10141</v>
      </c>
      <c r="C2529" s="333" t="s">
        <v>710</v>
      </c>
      <c r="D2529" s="333" t="s">
        <v>519</v>
      </c>
      <c r="E2529" s="29">
        <v>1</v>
      </c>
      <c r="F2529" s="29">
        <v>1</v>
      </c>
      <c r="G2529" s="29">
        <v>10299</v>
      </c>
      <c r="H2529" s="27"/>
      <c r="M2529" s="80" t="b">
        <f t="shared" si="39"/>
        <v>1</v>
      </c>
    </row>
    <row r="2530" spans="2:13" x14ac:dyDescent="0.15">
      <c r="B2530" s="333" t="s">
        <v>11622</v>
      </c>
      <c r="C2530" s="333" t="s">
        <v>710</v>
      </c>
      <c r="D2530" s="333" t="s">
        <v>519</v>
      </c>
      <c r="E2530" s="29">
        <v>1</v>
      </c>
      <c r="F2530" s="29">
        <v>1</v>
      </c>
      <c r="G2530" s="29">
        <v>12940</v>
      </c>
      <c r="H2530" s="27"/>
      <c r="M2530" s="80" t="b">
        <f t="shared" si="39"/>
        <v>1</v>
      </c>
    </row>
    <row r="2531" spans="2:13" x14ac:dyDescent="0.15">
      <c r="B2531" s="333" t="s">
        <v>11250</v>
      </c>
      <c r="C2531" s="333" t="s">
        <v>710</v>
      </c>
      <c r="D2531" s="333" t="s">
        <v>519</v>
      </c>
      <c r="E2531" s="29">
        <v>1</v>
      </c>
      <c r="F2531" s="29">
        <v>1</v>
      </c>
      <c r="G2531" s="29">
        <v>11448</v>
      </c>
      <c r="H2531" s="27"/>
      <c r="M2531" s="80" t="b">
        <f t="shared" si="39"/>
        <v>1</v>
      </c>
    </row>
    <row r="2532" spans="2:13" x14ac:dyDescent="0.15">
      <c r="B2532" s="333" t="s">
        <v>8681</v>
      </c>
      <c r="C2532" s="333" t="s">
        <v>710</v>
      </c>
      <c r="D2532" s="333" t="s">
        <v>519</v>
      </c>
      <c r="E2532" s="29">
        <v>1</v>
      </c>
      <c r="F2532" s="29">
        <v>1</v>
      </c>
      <c r="G2532" s="29">
        <v>9031</v>
      </c>
      <c r="H2532" s="27"/>
      <c r="M2532" s="80" t="b">
        <f t="shared" si="39"/>
        <v>1</v>
      </c>
    </row>
    <row r="2533" spans="2:13" x14ac:dyDescent="0.15">
      <c r="B2533" s="333" t="s">
        <v>6183</v>
      </c>
      <c r="C2533" s="333" t="s">
        <v>710</v>
      </c>
      <c r="D2533" s="333" t="s">
        <v>519</v>
      </c>
      <c r="E2533" s="29">
        <v>1</v>
      </c>
      <c r="F2533" s="29">
        <v>1</v>
      </c>
      <c r="G2533" s="29">
        <v>6233</v>
      </c>
      <c r="H2533" s="27"/>
      <c r="M2533" s="80" t="b">
        <f t="shared" si="39"/>
        <v>1</v>
      </c>
    </row>
    <row r="2534" spans="2:13" x14ac:dyDescent="0.15">
      <c r="B2534" s="333" t="s">
        <v>1042</v>
      </c>
      <c r="C2534" s="333" t="s">
        <v>710</v>
      </c>
      <c r="D2534" s="333" t="s">
        <v>519</v>
      </c>
      <c r="E2534" s="29">
        <v>1</v>
      </c>
      <c r="F2534" s="29">
        <v>1</v>
      </c>
      <c r="G2534" s="29">
        <v>549</v>
      </c>
      <c r="H2534" s="27"/>
      <c r="J2534" s="37"/>
      <c r="M2534" s="80" t="b">
        <f t="shared" si="39"/>
        <v>1</v>
      </c>
    </row>
    <row r="2535" spans="2:13" x14ac:dyDescent="0.15">
      <c r="B2535" s="333" t="s">
        <v>9913</v>
      </c>
      <c r="C2535" s="333" t="s">
        <v>710</v>
      </c>
      <c r="D2535" s="333" t="s">
        <v>519</v>
      </c>
      <c r="E2535" s="29">
        <v>1</v>
      </c>
      <c r="F2535" s="29">
        <v>1</v>
      </c>
      <c r="G2535" s="29">
        <v>10114</v>
      </c>
      <c r="H2535" s="27"/>
      <c r="M2535" s="80" t="b">
        <f t="shared" si="39"/>
        <v>1</v>
      </c>
    </row>
    <row r="2536" spans="2:13" x14ac:dyDescent="0.15">
      <c r="B2536" s="333" t="s">
        <v>11623</v>
      </c>
      <c r="C2536" s="333" t="s">
        <v>712</v>
      </c>
      <c r="D2536" s="333" t="s">
        <v>519</v>
      </c>
      <c r="E2536" s="29">
        <v>2</v>
      </c>
      <c r="F2536" s="29">
        <v>1</v>
      </c>
      <c r="G2536" s="29">
        <v>13270</v>
      </c>
      <c r="H2536" s="27"/>
      <c r="M2536" s="80" t="b">
        <f t="shared" si="39"/>
        <v>1</v>
      </c>
    </row>
    <row r="2537" spans="2:13" x14ac:dyDescent="0.15">
      <c r="B2537" s="333" t="s">
        <v>323</v>
      </c>
      <c r="C2537" s="333" t="s">
        <v>710</v>
      </c>
      <c r="D2537" s="333" t="s">
        <v>519</v>
      </c>
      <c r="E2537" s="29">
        <v>1</v>
      </c>
      <c r="F2537" s="29">
        <v>1</v>
      </c>
      <c r="G2537" s="29">
        <v>8404</v>
      </c>
      <c r="H2537" s="27"/>
      <c r="M2537" s="80" t="b">
        <f t="shared" si="39"/>
        <v>1</v>
      </c>
    </row>
    <row r="2538" spans="2:13" x14ac:dyDescent="0.15">
      <c r="B2538" s="333" t="s">
        <v>9914</v>
      </c>
      <c r="C2538" s="333" t="s">
        <v>710</v>
      </c>
      <c r="D2538" s="333" t="s">
        <v>519</v>
      </c>
      <c r="E2538" s="29">
        <v>1</v>
      </c>
      <c r="F2538" s="29">
        <v>1</v>
      </c>
      <c r="G2538" s="29">
        <v>10115</v>
      </c>
      <c r="H2538" s="27"/>
      <c r="M2538" s="80" t="b">
        <f t="shared" si="39"/>
        <v>1</v>
      </c>
    </row>
    <row r="2539" spans="2:13" x14ac:dyDescent="0.15">
      <c r="B2539" s="333" t="s">
        <v>6162</v>
      </c>
      <c r="C2539" s="333" t="s">
        <v>710</v>
      </c>
      <c r="D2539" s="333" t="s">
        <v>519</v>
      </c>
      <c r="E2539" s="29">
        <v>1</v>
      </c>
      <c r="F2539" s="29">
        <v>1</v>
      </c>
      <c r="G2539" s="29">
        <v>6124</v>
      </c>
      <c r="H2539" s="27"/>
      <c r="M2539" s="80" t="b">
        <f t="shared" si="39"/>
        <v>1</v>
      </c>
    </row>
    <row r="2540" spans="2:13" x14ac:dyDescent="0.15">
      <c r="B2540" s="333" t="s">
        <v>1043</v>
      </c>
      <c r="C2540" s="333" t="s">
        <v>710</v>
      </c>
      <c r="D2540" s="333" t="s">
        <v>519</v>
      </c>
      <c r="E2540" s="29">
        <v>1</v>
      </c>
      <c r="F2540" s="29">
        <v>1</v>
      </c>
      <c r="G2540" s="29">
        <v>550</v>
      </c>
      <c r="H2540" s="27"/>
      <c r="M2540" s="80" t="b">
        <f t="shared" si="39"/>
        <v>1</v>
      </c>
    </row>
    <row r="2541" spans="2:13" x14ac:dyDescent="0.15">
      <c r="B2541" s="333" t="s">
        <v>11251</v>
      </c>
      <c r="C2541" s="333" t="s">
        <v>710</v>
      </c>
      <c r="D2541" s="333" t="s">
        <v>519</v>
      </c>
      <c r="E2541" s="29">
        <v>1</v>
      </c>
      <c r="F2541" s="29">
        <v>1</v>
      </c>
      <c r="G2541" s="29">
        <v>11449</v>
      </c>
      <c r="H2541" s="27"/>
      <c r="M2541" s="80" t="b">
        <f t="shared" si="39"/>
        <v>1</v>
      </c>
    </row>
    <row r="2542" spans="2:13" x14ac:dyDescent="0.15">
      <c r="B2542" s="333" t="s">
        <v>13346</v>
      </c>
      <c r="C2542" s="333" t="s">
        <v>710</v>
      </c>
      <c r="D2542" s="333" t="s">
        <v>519</v>
      </c>
      <c r="E2542" s="29">
        <v>1</v>
      </c>
      <c r="F2542" s="29">
        <v>1</v>
      </c>
      <c r="G2542" s="29">
        <v>15038</v>
      </c>
      <c r="H2542" s="27"/>
      <c r="M2542" s="80" t="b">
        <f t="shared" si="39"/>
        <v>1</v>
      </c>
    </row>
    <row r="2543" spans="2:13" x14ac:dyDescent="0.15">
      <c r="B2543" s="333" t="s">
        <v>10142</v>
      </c>
      <c r="C2543" s="333" t="s">
        <v>710</v>
      </c>
      <c r="D2543" s="333" t="s">
        <v>519</v>
      </c>
      <c r="E2543" s="29">
        <v>1</v>
      </c>
      <c r="F2543" s="29">
        <v>1</v>
      </c>
      <c r="G2543" s="29">
        <v>10731</v>
      </c>
      <c r="H2543" s="27"/>
      <c r="M2543" s="80" t="b">
        <f t="shared" si="39"/>
        <v>1</v>
      </c>
    </row>
    <row r="2544" spans="2:13" x14ac:dyDescent="0.15">
      <c r="B2544" s="333" t="s">
        <v>8759</v>
      </c>
      <c r="C2544" s="333" t="s">
        <v>710</v>
      </c>
      <c r="D2544" s="333" t="s">
        <v>519</v>
      </c>
      <c r="E2544" s="29">
        <v>1</v>
      </c>
      <c r="F2544" s="29">
        <v>1</v>
      </c>
      <c r="G2544" s="29">
        <v>9109</v>
      </c>
      <c r="H2544" s="27"/>
      <c r="M2544" s="80" t="b">
        <f t="shared" si="39"/>
        <v>1</v>
      </c>
    </row>
    <row r="2545" spans="2:13" x14ac:dyDescent="0.15">
      <c r="B2545" s="333" t="s">
        <v>3759</v>
      </c>
      <c r="C2545" s="333" t="s">
        <v>712</v>
      </c>
      <c r="D2545" s="333" t="s">
        <v>519</v>
      </c>
      <c r="E2545" s="29">
        <v>2</v>
      </c>
      <c r="F2545" s="29">
        <v>1</v>
      </c>
      <c r="G2545" s="29">
        <v>3319</v>
      </c>
      <c r="H2545" s="27"/>
      <c r="M2545" s="80" t="b">
        <f t="shared" si="39"/>
        <v>1</v>
      </c>
    </row>
    <row r="2546" spans="2:13" x14ac:dyDescent="0.15">
      <c r="B2546" s="333" t="s">
        <v>14644</v>
      </c>
      <c r="C2546" s="333" t="s">
        <v>710</v>
      </c>
      <c r="D2546" s="333" t="s">
        <v>519</v>
      </c>
      <c r="E2546" s="29">
        <v>1</v>
      </c>
      <c r="F2546" s="29">
        <v>1</v>
      </c>
      <c r="G2546" s="29">
        <v>16390</v>
      </c>
      <c r="H2546" s="27"/>
      <c r="M2546" s="80" t="b">
        <f t="shared" si="39"/>
        <v>1</v>
      </c>
    </row>
    <row r="2547" spans="2:13" x14ac:dyDescent="0.15">
      <c r="B2547" s="333" t="s">
        <v>11252</v>
      </c>
      <c r="C2547" s="333" t="s">
        <v>710</v>
      </c>
      <c r="D2547" s="333" t="s">
        <v>519</v>
      </c>
      <c r="E2547" s="29">
        <v>1</v>
      </c>
      <c r="F2547" s="29">
        <v>1</v>
      </c>
      <c r="G2547" s="29">
        <v>11450</v>
      </c>
      <c r="H2547" s="27"/>
      <c r="M2547" s="80" t="b">
        <f t="shared" si="39"/>
        <v>1</v>
      </c>
    </row>
    <row r="2548" spans="2:13" x14ac:dyDescent="0.15">
      <c r="B2548" s="333" t="s">
        <v>11253</v>
      </c>
      <c r="C2548" s="333" t="s">
        <v>710</v>
      </c>
      <c r="D2548" s="333" t="s">
        <v>519</v>
      </c>
      <c r="E2548" s="29">
        <v>1</v>
      </c>
      <c r="F2548" s="29">
        <v>1</v>
      </c>
      <c r="G2548" s="29">
        <v>11451</v>
      </c>
      <c r="H2548" s="27"/>
      <c r="M2548" s="80" t="b">
        <f t="shared" si="39"/>
        <v>1</v>
      </c>
    </row>
    <row r="2549" spans="2:13" x14ac:dyDescent="0.15">
      <c r="B2549" s="333" t="s">
        <v>5390</v>
      </c>
      <c r="C2549" s="333" t="s">
        <v>710</v>
      </c>
      <c r="D2549" s="333" t="s">
        <v>519</v>
      </c>
      <c r="E2549" s="29">
        <v>1</v>
      </c>
      <c r="F2549" s="29">
        <v>1</v>
      </c>
      <c r="G2549" s="29">
        <v>5390</v>
      </c>
      <c r="H2549" s="27"/>
      <c r="M2549" s="80" t="b">
        <f t="shared" si="39"/>
        <v>1</v>
      </c>
    </row>
    <row r="2550" spans="2:13" x14ac:dyDescent="0.15">
      <c r="B2550" s="333" t="s">
        <v>7951</v>
      </c>
      <c r="C2550" s="333" t="s">
        <v>710</v>
      </c>
      <c r="D2550" s="333" t="s">
        <v>519</v>
      </c>
      <c r="E2550" s="29">
        <v>1</v>
      </c>
      <c r="F2550" s="29">
        <v>1</v>
      </c>
      <c r="G2550" s="29">
        <v>8026</v>
      </c>
      <c r="H2550" s="27"/>
      <c r="M2550" s="80" t="b">
        <f t="shared" si="39"/>
        <v>1</v>
      </c>
    </row>
    <row r="2551" spans="2:13" x14ac:dyDescent="0.15">
      <c r="B2551" s="333" t="s">
        <v>10143</v>
      </c>
      <c r="C2551" s="333" t="s">
        <v>710</v>
      </c>
      <c r="D2551" s="333" t="s">
        <v>519</v>
      </c>
      <c r="E2551" s="29">
        <v>1</v>
      </c>
      <c r="F2551" s="29">
        <v>1</v>
      </c>
      <c r="G2551" s="29">
        <v>10871</v>
      </c>
      <c r="H2551" s="27"/>
      <c r="M2551" s="80" t="b">
        <f t="shared" si="39"/>
        <v>1</v>
      </c>
    </row>
    <row r="2552" spans="2:13" x14ac:dyDescent="0.15">
      <c r="B2552" s="333" t="s">
        <v>9915</v>
      </c>
      <c r="C2552" s="333" t="s">
        <v>710</v>
      </c>
      <c r="D2552" s="333" t="s">
        <v>519</v>
      </c>
      <c r="E2552" s="29">
        <v>1</v>
      </c>
      <c r="F2552" s="29">
        <v>1</v>
      </c>
      <c r="G2552" s="29">
        <v>10116</v>
      </c>
      <c r="H2552" s="27"/>
      <c r="M2552" s="80" t="b">
        <f t="shared" si="39"/>
        <v>1</v>
      </c>
    </row>
    <row r="2553" spans="2:13" x14ac:dyDescent="0.15">
      <c r="B2553" s="333" t="s">
        <v>13347</v>
      </c>
      <c r="C2553" s="333" t="s">
        <v>710</v>
      </c>
      <c r="D2553" s="333" t="s">
        <v>519</v>
      </c>
      <c r="E2553" s="29">
        <v>1</v>
      </c>
      <c r="F2553" s="29">
        <v>1</v>
      </c>
      <c r="G2553" s="29">
        <v>15118</v>
      </c>
      <c r="H2553" s="27"/>
      <c r="M2553" s="80" t="b">
        <f t="shared" si="39"/>
        <v>1</v>
      </c>
    </row>
    <row r="2554" spans="2:13" x14ac:dyDescent="0.15">
      <c r="B2554" s="333" t="s">
        <v>1044</v>
      </c>
      <c r="C2554" s="333" t="s">
        <v>710</v>
      </c>
      <c r="D2554" s="333" t="s">
        <v>519</v>
      </c>
      <c r="E2554" s="29">
        <v>1</v>
      </c>
      <c r="F2554" s="29">
        <v>1</v>
      </c>
      <c r="G2554" s="29">
        <v>551</v>
      </c>
      <c r="H2554" s="27"/>
      <c r="M2554" s="80" t="b">
        <f t="shared" si="39"/>
        <v>1</v>
      </c>
    </row>
    <row r="2555" spans="2:13" x14ac:dyDescent="0.15">
      <c r="B2555" s="333" t="s">
        <v>6018</v>
      </c>
      <c r="C2555" s="333" t="s">
        <v>710</v>
      </c>
      <c r="D2555" s="333" t="s">
        <v>519</v>
      </c>
      <c r="E2555" s="29">
        <v>1</v>
      </c>
      <c r="F2555" s="29">
        <v>1</v>
      </c>
      <c r="G2555" s="29">
        <v>5962</v>
      </c>
      <c r="H2555" s="27"/>
      <c r="M2555" s="80" t="b">
        <f t="shared" si="39"/>
        <v>1</v>
      </c>
    </row>
    <row r="2556" spans="2:13" x14ac:dyDescent="0.15">
      <c r="B2556" s="333" t="s">
        <v>4844</v>
      </c>
      <c r="C2556" s="333" t="s">
        <v>710</v>
      </c>
      <c r="D2556" s="333" t="s">
        <v>523</v>
      </c>
      <c r="E2556" s="29">
        <v>1</v>
      </c>
      <c r="F2556" s="29">
        <v>3</v>
      </c>
      <c r="G2556" s="29">
        <v>4586</v>
      </c>
      <c r="H2556" s="27"/>
      <c r="M2556" s="80" t="b">
        <f t="shared" si="39"/>
        <v>1</v>
      </c>
    </row>
    <row r="2557" spans="2:13" x14ac:dyDescent="0.15">
      <c r="B2557" s="333" t="s">
        <v>13348</v>
      </c>
      <c r="C2557" s="333" t="s">
        <v>710</v>
      </c>
      <c r="D2557" s="333" t="s">
        <v>519</v>
      </c>
      <c r="E2557" s="29">
        <v>1</v>
      </c>
      <c r="F2557" s="29">
        <v>1</v>
      </c>
      <c r="G2557" s="29">
        <v>15504</v>
      </c>
      <c r="H2557" s="27"/>
      <c r="M2557" s="80" t="b">
        <f t="shared" si="39"/>
        <v>1</v>
      </c>
    </row>
    <row r="2558" spans="2:13" x14ac:dyDescent="0.15">
      <c r="B2558" s="333" t="s">
        <v>13137</v>
      </c>
      <c r="C2558" s="333" t="s">
        <v>710</v>
      </c>
      <c r="D2558" s="333" t="s">
        <v>519</v>
      </c>
      <c r="E2558" s="29">
        <v>1</v>
      </c>
      <c r="F2558" s="29">
        <v>1</v>
      </c>
      <c r="G2558" s="29">
        <v>14504</v>
      </c>
      <c r="H2558" s="27"/>
      <c r="M2558" s="80" t="b">
        <f t="shared" si="39"/>
        <v>1</v>
      </c>
    </row>
    <row r="2559" spans="2:13" x14ac:dyDescent="0.15">
      <c r="B2559" s="333" t="s">
        <v>13138</v>
      </c>
      <c r="C2559" s="333" t="s">
        <v>710</v>
      </c>
      <c r="D2559" s="333" t="s">
        <v>519</v>
      </c>
      <c r="E2559" s="29">
        <v>1</v>
      </c>
      <c r="F2559" s="29">
        <v>1</v>
      </c>
      <c r="G2559" s="29">
        <v>14548</v>
      </c>
      <c r="H2559" s="27"/>
      <c r="M2559" s="80" t="b">
        <f t="shared" si="39"/>
        <v>1</v>
      </c>
    </row>
    <row r="2560" spans="2:13" x14ac:dyDescent="0.15">
      <c r="B2560" s="333" t="s">
        <v>1045</v>
      </c>
      <c r="C2560" s="333" t="s">
        <v>710</v>
      </c>
      <c r="D2560" s="333" t="s">
        <v>519</v>
      </c>
      <c r="E2560" s="29">
        <v>1</v>
      </c>
      <c r="F2560" s="29">
        <v>1</v>
      </c>
      <c r="G2560" s="29">
        <v>552</v>
      </c>
      <c r="H2560" s="27"/>
      <c r="M2560" s="80" t="b">
        <f t="shared" si="39"/>
        <v>1</v>
      </c>
    </row>
    <row r="2561" spans="2:13" x14ac:dyDescent="0.15">
      <c r="B2561" s="333" t="s">
        <v>3935</v>
      </c>
      <c r="C2561" s="333" t="s">
        <v>710</v>
      </c>
      <c r="D2561" s="333" t="s">
        <v>519</v>
      </c>
      <c r="E2561" s="29">
        <v>1</v>
      </c>
      <c r="F2561" s="29">
        <v>1</v>
      </c>
      <c r="G2561" s="29">
        <v>3701</v>
      </c>
      <c r="H2561" s="27"/>
      <c r="M2561" s="80" t="b">
        <f t="shared" si="39"/>
        <v>1</v>
      </c>
    </row>
    <row r="2562" spans="2:13" x14ac:dyDescent="0.15">
      <c r="B2562" s="333" t="s">
        <v>14645</v>
      </c>
      <c r="C2562" s="333" t="s">
        <v>710</v>
      </c>
      <c r="D2562" s="333" t="s">
        <v>519</v>
      </c>
      <c r="E2562" s="29">
        <v>1</v>
      </c>
      <c r="F2562" s="29">
        <v>1</v>
      </c>
      <c r="G2562" s="29">
        <v>16718</v>
      </c>
      <c r="H2562" s="27"/>
      <c r="M2562" s="80" t="b">
        <f t="shared" si="39"/>
        <v>1</v>
      </c>
    </row>
    <row r="2563" spans="2:13" x14ac:dyDescent="0.15">
      <c r="B2563" s="333" t="s">
        <v>6473</v>
      </c>
      <c r="C2563" s="333" t="s">
        <v>710</v>
      </c>
      <c r="D2563" s="333" t="s">
        <v>519</v>
      </c>
      <c r="E2563" s="29">
        <v>1</v>
      </c>
      <c r="F2563" s="29">
        <v>1</v>
      </c>
      <c r="G2563" s="29">
        <v>6537</v>
      </c>
      <c r="H2563" s="27"/>
      <c r="M2563" s="80" t="b">
        <f t="shared" si="39"/>
        <v>1</v>
      </c>
    </row>
    <row r="2564" spans="2:13" x14ac:dyDescent="0.15">
      <c r="B2564" s="333" t="s">
        <v>9118</v>
      </c>
      <c r="C2564" s="333" t="s">
        <v>518</v>
      </c>
      <c r="D2564" s="333" t="s">
        <v>518</v>
      </c>
      <c r="E2564" s="29">
        <v>0</v>
      </c>
      <c r="F2564" s="29">
        <v>0</v>
      </c>
      <c r="G2564" s="29">
        <v>9706</v>
      </c>
      <c r="H2564" s="27"/>
      <c r="M2564" s="80" t="b">
        <f t="shared" si="39"/>
        <v>1</v>
      </c>
    </row>
    <row r="2565" spans="2:13" x14ac:dyDescent="0.15">
      <c r="B2565" s="333" t="s">
        <v>13139</v>
      </c>
      <c r="C2565" s="333" t="s">
        <v>710</v>
      </c>
      <c r="D2565" s="333" t="s">
        <v>519</v>
      </c>
      <c r="E2565" s="29">
        <v>1</v>
      </c>
      <c r="F2565" s="29">
        <v>1</v>
      </c>
      <c r="G2565" s="29">
        <v>14505</v>
      </c>
      <c r="H2565" s="27"/>
      <c r="M2565" s="80" t="b">
        <f t="shared" si="39"/>
        <v>1</v>
      </c>
    </row>
    <row r="2566" spans="2:13" x14ac:dyDescent="0.15">
      <c r="B2566" s="333" t="s">
        <v>6277</v>
      </c>
      <c r="C2566" s="333" t="s">
        <v>712</v>
      </c>
      <c r="D2566" s="333" t="s">
        <v>519</v>
      </c>
      <c r="E2566" s="29">
        <v>2</v>
      </c>
      <c r="F2566" s="29">
        <v>1</v>
      </c>
      <c r="G2566" s="29">
        <v>6339</v>
      </c>
      <c r="H2566" s="27"/>
      <c r="M2566" s="80" t="b">
        <f t="shared" si="39"/>
        <v>1</v>
      </c>
    </row>
    <row r="2567" spans="2:13" x14ac:dyDescent="0.15">
      <c r="B2567" s="333" t="s">
        <v>13349</v>
      </c>
      <c r="C2567" s="333" t="s">
        <v>710</v>
      </c>
      <c r="D2567" s="333" t="s">
        <v>519</v>
      </c>
      <c r="E2567" s="29">
        <v>1</v>
      </c>
      <c r="F2567" s="29">
        <v>1</v>
      </c>
      <c r="G2567" s="29">
        <v>14784</v>
      </c>
      <c r="H2567" s="27"/>
      <c r="M2567" s="80" t="b">
        <f t="shared" si="39"/>
        <v>1</v>
      </c>
    </row>
    <row r="2568" spans="2:13" x14ac:dyDescent="0.15">
      <c r="B2568" s="333" t="s">
        <v>6474</v>
      </c>
      <c r="C2568" s="333" t="s">
        <v>710</v>
      </c>
      <c r="D2568" s="333" t="s">
        <v>519</v>
      </c>
      <c r="E2568" s="29">
        <v>1</v>
      </c>
      <c r="F2568" s="29">
        <v>1</v>
      </c>
      <c r="G2568" s="29">
        <v>6538</v>
      </c>
      <c r="H2568" s="27"/>
      <c r="M2568" s="80" t="b">
        <f t="shared" si="39"/>
        <v>1</v>
      </c>
    </row>
    <row r="2569" spans="2:13" x14ac:dyDescent="0.15">
      <c r="B2569" s="333" t="s">
        <v>10144</v>
      </c>
      <c r="C2569" s="333" t="s">
        <v>710</v>
      </c>
      <c r="D2569" s="333" t="s">
        <v>519</v>
      </c>
      <c r="E2569" s="29">
        <v>1</v>
      </c>
      <c r="F2569" s="29">
        <v>1</v>
      </c>
      <c r="G2569" s="29">
        <v>10769</v>
      </c>
      <c r="H2569" s="27"/>
      <c r="M2569" s="80" t="b">
        <f t="shared" si="39"/>
        <v>1</v>
      </c>
    </row>
    <row r="2570" spans="2:13" x14ac:dyDescent="0.15">
      <c r="B2570" s="333" t="s">
        <v>10776</v>
      </c>
      <c r="C2570" s="333" t="s">
        <v>710</v>
      </c>
      <c r="D2570" s="333" t="s">
        <v>519</v>
      </c>
      <c r="E2570" s="29">
        <v>1</v>
      </c>
      <c r="F2570" s="29">
        <v>1</v>
      </c>
      <c r="G2570" s="29">
        <v>11159</v>
      </c>
      <c r="H2570" s="27"/>
      <c r="M2570" s="80" t="b">
        <f t="shared" si="39"/>
        <v>1</v>
      </c>
    </row>
    <row r="2571" spans="2:13" x14ac:dyDescent="0.15">
      <c r="B2571" s="333" t="s">
        <v>6886</v>
      </c>
      <c r="C2571" s="333" t="s">
        <v>710</v>
      </c>
      <c r="D2571" s="333" t="s">
        <v>519</v>
      </c>
      <c r="E2571" s="29">
        <v>1</v>
      </c>
      <c r="F2571" s="29">
        <v>1</v>
      </c>
      <c r="G2571" s="29">
        <v>7017</v>
      </c>
      <c r="H2571" s="27"/>
      <c r="M2571" s="80" t="b">
        <f t="shared" si="39"/>
        <v>1</v>
      </c>
    </row>
    <row r="2572" spans="2:13" x14ac:dyDescent="0.15">
      <c r="B2572" s="333" t="s">
        <v>14646</v>
      </c>
      <c r="C2572" s="333" t="s">
        <v>710</v>
      </c>
      <c r="D2572" s="333" t="s">
        <v>519</v>
      </c>
      <c r="E2572" s="29">
        <v>1</v>
      </c>
      <c r="F2572" s="29">
        <v>1</v>
      </c>
      <c r="G2572" s="29">
        <v>17241</v>
      </c>
      <c r="H2572" s="27"/>
      <c r="M2572" s="80" t="b">
        <f t="shared" si="39"/>
        <v>1</v>
      </c>
    </row>
    <row r="2573" spans="2:13" x14ac:dyDescent="0.15">
      <c r="B2573" s="333" t="s">
        <v>6506</v>
      </c>
      <c r="C2573" s="333" t="s">
        <v>710</v>
      </c>
      <c r="D2573" s="333" t="s">
        <v>519</v>
      </c>
      <c r="E2573" s="29">
        <v>1</v>
      </c>
      <c r="F2573" s="29">
        <v>1</v>
      </c>
      <c r="G2573" s="29">
        <v>6707</v>
      </c>
      <c r="H2573" s="27"/>
      <c r="M2573" s="80" t="b">
        <f t="shared" si="39"/>
        <v>1</v>
      </c>
    </row>
    <row r="2574" spans="2:13" x14ac:dyDescent="0.15">
      <c r="B2574" s="333" t="s">
        <v>1046</v>
      </c>
      <c r="C2574" s="333" t="s">
        <v>710</v>
      </c>
      <c r="D2574" s="333" t="s">
        <v>519</v>
      </c>
      <c r="E2574" s="29">
        <v>1</v>
      </c>
      <c r="F2574" s="29">
        <v>1</v>
      </c>
      <c r="G2574" s="29">
        <v>553</v>
      </c>
      <c r="H2574" s="27"/>
      <c r="M2574" s="80" t="b">
        <f t="shared" ref="M2574:M2637" si="40">AND(  NOT(ISERROR(FIND(UPPER($B$7),UPPER($B2574),1))),  OR($D$7="",NOT(ISERROR(FIND(UPPER($D$7),UPPER($B2574),1)))),    OR($D$8="",(ISERROR(FIND(UPPER($D$8),UPPER($B2574),1))))           )</f>
        <v>1</v>
      </c>
    </row>
    <row r="2575" spans="2:13" x14ac:dyDescent="0.15">
      <c r="B2575" s="333" t="s">
        <v>11624</v>
      </c>
      <c r="C2575" s="333" t="s">
        <v>710</v>
      </c>
      <c r="D2575" s="333" t="s">
        <v>521</v>
      </c>
      <c r="E2575" s="29">
        <v>1</v>
      </c>
      <c r="F2575" s="29">
        <v>2</v>
      </c>
      <c r="G2575" s="29">
        <v>13227</v>
      </c>
      <c r="H2575" s="27"/>
      <c r="M2575" s="80" t="b">
        <f t="shared" si="40"/>
        <v>1</v>
      </c>
    </row>
    <row r="2576" spans="2:13" x14ac:dyDescent="0.15">
      <c r="B2576" s="333" t="s">
        <v>11625</v>
      </c>
      <c r="C2576" s="333" t="s">
        <v>714</v>
      </c>
      <c r="D2576" s="333" t="s">
        <v>525</v>
      </c>
      <c r="E2576" s="29">
        <v>3</v>
      </c>
      <c r="F2576" s="29">
        <v>4</v>
      </c>
      <c r="G2576" s="29">
        <v>12379</v>
      </c>
      <c r="H2576" s="27"/>
      <c r="M2576" s="80" t="b">
        <f t="shared" si="40"/>
        <v>1</v>
      </c>
    </row>
    <row r="2577" spans="2:13" x14ac:dyDescent="0.15">
      <c r="B2577" s="333" t="s">
        <v>7899</v>
      </c>
      <c r="C2577" s="333" t="s">
        <v>712</v>
      </c>
      <c r="D2577" s="333" t="s">
        <v>525</v>
      </c>
      <c r="E2577" s="29">
        <v>2</v>
      </c>
      <c r="F2577" s="29">
        <v>4</v>
      </c>
      <c r="G2577" s="29">
        <v>8100</v>
      </c>
      <c r="H2577" s="27"/>
      <c r="M2577" s="80" t="b">
        <f t="shared" si="40"/>
        <v>1</v>
      </c>
    </row>
    <row r="2578" spans="2:13" x14ac:dyDescent="0.15">
      <c r="B2578" s="333" t="s">
        <v>13350</v>
      </c>
      <c r="C2578" s="333" t="s">
        <v>710</v>
      </c>
      <c r="D2578" s="333" t="s">
        <v>521</v>
      </c>
      <c r="E2578" s="29">
        <v>1</v>
      </c>
      <c r="F2578" s="29">
        <v>2</v>
      </c>
      <c r="G2578" s="29">
        <v>14984</v>
      </c>
      <c r="H2578" s="27"/>
      <c r="M2578" s="80" t="b">
        <f t="shared" si="40"/>
        <v>1</v>
      </c>
    </row>
    <row r="2579" spans="2:13" x14ac:dyDescent="0.15">
      <c r="B2579" s="333" t="s">
        <v>1047</v>
      </c>
      <c r="C2579" s="333" t="s">
        <v>710</v>
      </c>
      <c r="D2579" s="333" t="s">
        <v>519</v>
      </c>
      <c r="E2579" s="29">
        <v>1</v>
      </c>
      <c r="F2579" s="29">
        <v>1</v>
      </c>
      <c r="G2579" s="29">
        <v>554</v>
      </c>
      <c r="H2579" s="27"/>
      <c r="M2579" s="80" t="b">
        <f t="shared" si="40"/>
        <v>1</v>
      </c>
    </row>
    <row r="2580" spans="2:13" x14ac:dyDescent="0.15">
      <c r="B2580" s="333" t="s">
        <v>11626</v>
      </c>
      <c r="C2580" s="333" t="s">
        <v>710</v>
      </c>
      <c r="D2580" s="333" t="s">
        <v>523</v>
      </c>
      <c r="E2580" s="29">
        <v>1</v>
      </c>
      <c r="F2580" s="29">
        <v>3</v>
      </c>
      <c r="G2580" s="29">
        <v>13360</v>
      </c>
      <c r="H2580" s="27"/>
      <c r="M2580" s="80" t="b">
        <f t="shared" si="40"/>
        <v>1</v>
      </c>
    </row>
    <row r="2581" spans="2:13" x14ac:dyDescent="0.15">
      <c r="B2581" s="333" t="s">
        <v>12714</v>
      </c>
      <c r="C2581" s="333" t="s">
        <v>710</v>
      </c>
      <c r="D2581" s="333" t="s">
        <v>521</v>
      </c>
      <c r="E2581" s="29">
        <v>1</v>
      </c>
      <c r="F2581" s="29">
        <v>2</v>
      </c>
      <c r="G2581" s="29">
        <v>13985</v>
      </c>
      <c r="H2581" s="27"/>
      <c r="M2581" s="80" t="b">
        <f t="shared" si="40"/>
        <v>1</v>
      </c>
    </row>
    <row r="2582" spans="2:13" x14ac:dyDescent="0.15">
      <c r="B2582" s="333" t="s">
        <v>1048</v>
      </c>
      <c r="C2582" s="333" t="s">
        <v>710</v>
      </c>
      <c r="D2582" s="333" t="s">
        <v>444</v>
      </c>
      <c r="E2582" s="29">
        <v>1</v>
      </c>
      <c r="F2582" s="29">
        <v>6</v>
      </c>
      <c r="G2582" s="29">
        <v>555</v>
      </c>
      <c r="H2582" s="27"/>
      <c r="M2582" s="80" t="b">
        <f t="shared" si="40"/>
        <v>1</v>
      </c>
    </row>
    <row r="2583" spans="2:13" x14ac:dyDescent="0.15">
      <c r="B2583" s="333" t="s">
        <v>1049</v>
      </c>
      <c r="C2583" s="333" t="s">
        <v>710</v>
      </c>
      <c r="D2583" s="333" t="s">
        <v>519</v>
      </c>
      <c r="E2583" s="29">
        <v>1</v>
      </c>
      <c r="F2583" s="29">
        <v>1</v>
      </c>
      <c r="G2583" s="29">
        <v>556</v>
      </c>
      <c r="H2583" s="27"/>
      <c r="M2583" s="80" t="b">
        <f t="shared" si="40"/>
        <v>1</v>
      </c>
    </row>
    <row r="2584" spans="2:13" x14ac:dyDescent="0.15">
      <c r="B2584" s="333" t="s">
        <v>10844</v>
      </c>
      <c r="C2584" s="333" t="s">
        <v>710</v>
      </c>
      <c r="D2584" s="333" t="s">
        <v>521</v>
      </c>
      <c r="E2584" s="29">
        <v>1</v>
      </c>
      <c r="F2584" s="29">
        <v>2</v>
      </c>
      <c r="G2584" s="29">
        <v>7434</v>
      </c>
      <c r="H2584" s="27"/>
      <c r="M2584" s="80" t="b">
        <f t="shared" si="40"/>
        <v>1</v>
      </c>
    </row>
    <row r="2585" spans="2:13" x14ac:dyDescent="0.15">
      <c r="B2585" s="333" t="s">
        <v>11627</v>
      </c>
      <c r="C2585" s="333" t="s">
        <v>710</v>
      </c>
      <c r="D2585" s="333" t="s">
        <v>525</v>
      </c>
      <c r="E2585" s="29">
        <v>1</v>
      </c>
      <c r="F2585" s="29">
        <v>4</v>
      </c>
      <c r="G2585" s="29">
        <v>13371</v>
      </c>
      <c r="H2585" s="27"/>
      <c r="M2585" s="80" t="b">
        <f t="shared" si="40"/>
        <v>1</v>
      </c>
    </row>
    <row r="2586" spans="2:13" x14ac:dyDescent="0.15">
      <c r="B2586" s="333" t="s">
        <v>4438</v>
      </c>
      <c r="C2586" s="333" t="s">
        <v>710</v>
      </c>
      <c r="D2586" s="333" t="s">
        <v>519</v>
      </c>
      <c r="E2586" s="29">
        <v>1</v>
      </c>
      <c r="F2586" s="29">
        <v>1</v>
      </c>
      <c r="G2586" s="29">
        <v>4244</v>
      </c>
      <c r="H2586" s="27"/>
      <c r="M2586" s="80" t="b">
        <f t="shared" si="40"/>
        <v>1</v>
      </c>
    </row>
    <row r="2587" spans="2:13" x14ac:dyDescent="0.15">
      <c r="B2587" s="333" t="s">
        <v>4439</v>
      </c>
      <c r="C2587" s="333" t="s">
        <v>710</v>
      </c>
      <c r="D2587" s="333" t="s">
        <v>519</v>
      </c>
      <c r="E2587" s="29">
        <v>1</v>
      </c>
      <c r="F2587" s="29">
        <v>1</v>
      </c>
      <c r="G2587" s="29">
        <v>4245</v>
      </c>
      <c r="H2587" s="27"/>
      <c r="M2587" s="80" t="b">
        <f t="shared" si="40"/>
        <v>1</v>
      </c>
    </row>
    <row r="2588" spans="2:13" x14ac:dyDescent="0.15">
      <c r="B2588" s="333" t="s">
        <v>4590</v>
      </c>
      <c r="C2588" s="333" t="s">
        <v>710</v>
      </c>
      <c r="D2588" s="333" t="s">
        <v>444</v>
      </c>
      <c r="E2588" s="29">
        <v>1</v>
      </c>
      <c r="F2588" s="29">
        <v>6</v>
      </c>
      <c r="G2588" s="29">
        <v>4415</v>
      </c>
      <c r="H2588" s="27"/>
      <c r="M2588" s="80" t="b">
        <f t="shared" si="40"/>
        <v>1</v>
      </c>
    </row>
    <row r="2589" spans="2:13" x14ac:dyDescent="0.15">
      <c r="B2589" s="333" t="s">
        <v>11628</v>
      </c>
      <c r="C2589" s="333" t="s">
        <v>710</v>
      </c>
      <c r="D2589" s="333" t="s">
        <v>519</v>
      </c>
      <c r="E2589" s="29">
        <v>1</v>
      </c>
      <c r="F2589" s="29">
        <v>1</v>
      </c>
      <c r="G2589" s="29">
        <v>13163</v>
      </c>
      <c r="H2589" s="27"/>
      <c r="M2589" s="80" t="b">
        <f t="shared" si="40"/>
        <v>1</v>
      </c>
    </row>
    <row r="2590" spans="2:13" x14ac:dyDescent="0.15">
      <c r="B2590" s="333" t="s">
        <v>7288</v>
      </c>
      <c r="C2590" s="333" t="s">
        <v>710</v>
      </c>
      <c r="D2590" s="333" t="s">
        <v>519</v>
      </c>
      <c r="E2590" s="29">
        <v>1</v>
      </c>
      <c r="F2590" s="29">
        <v>1</v>
      </c>
      <c r="G2590" s="29">
        <v>7435</v>
      </c>
      <c r="H2590" s="27"/>
      <c r="M2590" s="80" t="b">
        <f t="shared" si="40"/>
        <v>1</v>
      </c>
    </row>
    <row r="2591" spans="2:13" x14ac:dyDescent="0.15">
      <c r="B2591" s="333" t="s">
        <v>1050</v>
      </c>
      <c r="C2591" s="333" t="s">
        <v>710</v>
      </c>
      <c r="D2591" s="333" t="s">
        <v>523</v>
      </c>
      <c r="E2591" s="29">
        <v>1</v>
      </c>
      <c r="F2591" s="29">
        <v>3</v>
      </c>
      <c r="G2591" s="29">
        <v>557</v>
      </c>
      <c r="H2591" s="27"/>
      <c r="M2591" s="80" t="b">
        <f t="shared" si="40"/>
        <v>1</v>
      </c>
    </row>
    <row r="2592" spans="2:13" x14ac:dyDescent="0.15">
      <c r="B2592" s="333" t="s">
        <v>4687</v>
      </c>
      <c r="C2592" s="333" t="s">
        <v>710</v>
      </c>
      <c r="D2592" s="333" t="s">
        <v>523</v>
      </c>
      <c r="E2592" s="29">
        <v>1</v>
      </c>
      <c r="F2592" s="29">
        <v>3</v>
      </c>
      <c r="G2592" s="29">
        <v>4313</v>
      </c>
      <c r="H2592" s="27"/>
      <c r="M2592" s="80" t="b">
        <f t="shared" si="40"/>
        <v>1</v>
      </c>
    </row>
    <row r="2593" spans="2:13" x14ac:dyDescent="0.15">
      <c r="B2593" s="333" t="s">
        <v>5642</v>
      </c>
      <c r="C2593" s="333" t="s">
        <v>710</v>
      </c>
      <c r="D2593" s="333" t="s">
        <v>523</v>
      </c>
      <c r="E2593" s="29">
        <v>1</v>
      </c>
      <c r="F2593" s="29">
        <v>3</v>
      </c>
      <c r="G2593" s="29">
        <v>5660</v>
      </c>
      <c r="H2593" s="27"/>
      <c r="M2593" s="80" t="b">
        <f t="shared" si="40"/>
        <v>1</v>
      </c>
    </row>
    <row r="2594" spans="2:13" x14ac:dyDescent="0.15">
      <c r="B2594" s="333" t="s">
        <v>1051</v>
      </c>
      <c r="C2594" s="333" t="s">
        <v>712</v>
      </c>
      <c r="D2594" s="333" t="s">
        <v>525</v>
      </c>
      <c r="E2594" s="29">
        <v>2</v>
      </c>
      <c r="F2594" s="29">
        <v>4</v>
      </c>
      <c r="G2594" s="29">
        <v>558</v>
      </c>
      <c r="H2594" s="27"/>
      <c r="M2594" s="80" t="b">
        <f t="shared" si="40"/>
        <v>1</v>
      </c>
    </row>
    <row r="2595" spans="2:13" x14ac:dyDescent="0.15">
      <c r="B2595" s="333" t="s">
        <v>1052</v>
      </c>
      <c r="C2595" s="333" t="s">
        <v>710</v>
      </c>
      <c r="D2595" s="333" t="s">
        <v>525</v>
      </c>
      <c r="E2595" s="29">
        <v>1</v>
      </c>
      <c r="F2595" s="29">
        <v>4</v>
      </c>
      <c r="G2595" s="29">
        <v>559</v>
      </c>
      <c r="H2595" s="27"/>
      <c r="M2595" s="80" t="b">
        <f t="shared" si="40"/>
        <v>1</v>
      </c>
    </row>
    <row r="2596" spans="2:13" x14ac:dyDescent="0.15">
      <c r="B2596" s="333" t="s">
        <v>13351</v>
      </c>
      <c r="C2596" s="333" t="s">
        <v>716</v>
      </c>
      <c r="D2596" s="333" t="s">
        <v>523</v>
      </c>
      <c r="E2596" s="29">
        <v>4</v>
      </c>
      <c r="F2596" s="29">
        <v>3</v>
      </c>
      <c r="G2596" s="29">
        <v>15594</v>
      </c>
      <c r="H2596" s="27"/>
      <c r="M2596" s="80" t="b">
        <f t="shared" si="40"/>
        <v>1</v>
      </c>
    </row>
    <row r="2597" spans="2:13" x14ac:dyDescent="0.15">
      <c r="B2597" s="333" t="s">
        <v>3965</v>
      </c>
      <c r="C2597" s="333" t="s">
        <v>518</v>
      </c>
      <c r="D2597" s="333" t="s">
        <v>518</v>
      </c>
      <c r="E2597" s="29">
        <v>0</v>
      </c>
      <c r="F2597" s="29">
        <v>0</v>
      </c>
      <c r="G2597" s="29">
        <v>3517</v>
      </c>
      <c r="H2597" s="27"/>
      <c r="M2597" s="80" t="b">
        <f t="shared" si="40"/>
        <v>1</v>
      </c>
    </row>
    <row r="2598" spans="2:13" x14ac:dyDescent="0.15">
      <c r="B2598" s="333" t="s">
        <v>5779</v>
      </c>
      <c r="C2598" s="333" t="s">
        <v>710</v>
      </c>
      <c r="D2598" s="333" t="s">
        <v>525</v>
      </c>
      <c r="E2598" s="29">
        <v>1</v>
      </c>
      <c r="F2598" s="29">
        <v>4</v>
      </c>
      <c r="G2598" s="29">
        <v>5805</v>
      </c>
      <c r="H2598" s="27"/>
      <c r="M2598" s="80" t="b">
        <f t="shared" si="40"/>
        <v>1</v>
      </c>
    </row>
    <row r="2599" spans="2:13" x14ac:dyDescent="0.15">
      <c r="B2599" s="333" t="s">
        <v>1053</v>
      </c>
      <c r="C2599" s="333" t="s">
        <v>712</v>
      </c>
      <c r="D2599" s="333" t="s">
        <v>525</v>
      </c>
      <c r="E2599" s="29">
        <v>2</v>
      </c>
      <c r="F2599" s="29">
        <v>4</v>
      </c>
      <c r="G2599" s="29">
        <v>560</v>
      </c>
      <c r="H2599" s="27"/>
      <c r="M2599" s="80" t="b">
        <f t="shared" si="40"/>
        <v>1</v>
      </c>
    </row>
    <row r="2600" spans="2:13" x14ac:dyDescent="0.15">
      <c r="B2600" s="333" t="s">
        <v>1054</v>
      </c>
      <c r="C2600" s="333" t="s">
        <v>710</v>
      </c>
      <c r="D2600" s="333" t="s">
        <v>519</v>
      </c>
      <c r="E2600" s="29">
        <v>1</v>
      </c>
      <c r="F2600" s="29">
        <v>1</v>
      </c>
      <c r="G2600" s="29">
        <v>561</v>
      </c>
      <c r="H2600" s="27"/>
      <c r="M2600" s="80" t="b">
        <f t="shared" si="40"/>
        <v>1</v>
      </c>
    </row>
    <row r="2601" spans="2:13" x14ac:dyDescent="0.15">
      <c r="B2601" s="333" t="s">
        <v>12715</v>
      </c>
      <c r="C2601" s="333" t="s">
        <v>710</v>
      </c>
      <c r="D2601" s="333" t="s">
        <v>519</v>
      </c>
      <c r="E2601" s="29">
        <v>1</v>
      </c>
      <c r="F2601" s="29">
        <v>1</v>
      </c>
      <c r="G2601" s="29">
        <v>14222</v>
      </c>
      <c r="H2601" s="27"/>
      <c r="M2601" s="80" t="b">
        <f t="shared" si="40"/>
        <v>1</v>
      </c>
    </row>
    <row r="2602" spans="2:13" x14ac:dyDescent="0.15">
      <c r="B2602" s="333" t="s">
        <v>9916</v>
      </c>
      <c r="C2602" s="333" t="s">
        <v>710</v>
      </c>
      <c r="D2602" s="333" t="s">
        <v>519</v>
      </c>
      <c r="E2602" s="29">
        <v>1</v>
      </c>
      <c r="F2602" s="29">
        <v>1</v>
      </c>
      <c r="G2602" s="29">
        <v>10117</v>
      </c>
      <c r="H2602" s="27"/>
      <c r="M2602" s="80" t="b">
        <f t="shared" si="40"/>
        <v>1</v>
      </c>
    </row>
    <row r="2603" spans="2:13" x14ac:dyDescent="0.15">
      <c r="B2603" s="333" t="s">
        <v>1055</v>
      </c>
      <c r="C2603" s="333" t="s">
        <v>710</v>
      </c>
      <c r="D2603" s="333" t="s">
        <v>519</v>
      </c>
      <c r="E2603" s="29">
        <v>1</v>
      </c>
      <c r="F2603" s="29">
        <v>1</v>
      </c>
      <c r="G2603" s="29">
        <v>562</v>
      </c>
      <c r="H2603" s="27"/>
      <c r="M2603" s="80" t="b">
        <f t="shared" si="40"/>
        <v>1</v>
      </c>
    </row>
    <row r="2604" spans="2:13" x14ac:dyDescent="0.15">
      <c r="B2604" s="333" t="s">
        <v>5753</v>
      </c>
      <c r="C2604" s="333" t="s">
        <v>710</v>
      </c>
      <c r="D2604" s="333" t="s">
        <v>519</v>
      </c>
      <c r="E2604" s="29">
        <v>1</v>
      </c>
      <c r="F2604" s="29">
        <v>1</v>
      </c>
      <c r="G2604" s="29">
        <v>5876</v>
      </c>
      <c r="H2604" s="27"/>
      <c r="M2604" s="80" t="b">
        <f t="shared" si="40"/>
        <v>1</v>
      </c>
    </row>
    <row r="2605" spans="2:13" x14ac:dyDescent="0.15">
      <c r="B2605" s="333" t="s">
        <v>6475</v>
      </c>
      <c r="C2605" s="333" t="s">
        <v>712</v>
      </c>
      <c r="D2605" s="333" t="s">
        <v>519</v>
      </c>
      <c r="E2605" s="29">
        <v>2</v>
      </c>
      <c r="F2605" s="29">
        <v>1</v>
      </c>
      <c r="G2605" s="29">
        <v>6539</v>
      </c>
      <c r="H2605" s="27"/>
      <c r="M2605" s="80" t="b">
        <f t="shared" si="40"/>
        <v>1</v>
      </c>
    </row>
    <row r="2606" spans="2:13" x14ac:dyDescent="0.15">
      <c r="B2606" s="333" t="s">
        <v>11629</v>
      </c>
      <c r="C2606" s="333" t="s">
        <v>518</v>
      </c>
      <c r="D2606" s="333" t="s">
        <v>523</v>
      </c>
      <c r="E2606" s="29">
        <v>0</v>
      </c>
      <c r="F2606" s="29">
        <v>3</v>
      </c>
      <c r="G2606" s="29">
        <v>11653</v>
      </c>
      <c r="H2606" s="27"/>
      <c r="M2606" s="80" t="b">
        <f t="shared" si="40"/>
        <v>1</v>
      </c>
    </row>
    <row r="2607" spans="2:13" x14ac:dyDescent="0.15">
      <c r="B2607" s="333" t="s">
        <v>324</v>
      </c>
      <c r="C2607" s="333" t="s">
        <v>9879</v>
      </c>
      <c r="D2607" s="333" t="s">
        <v>519</v>
      </c>
      <c r="E2607" s="29">
        <v>13</v>
      </c>
      <c r="F2607" s="29">
        <v>1</v>
      </c>
      <c r="G2607" s="29">
        <v>8405</v>
      </c>
      <c r="H2607" s="27"/>
      <c r="M2607" s="80" t="b">
        <f t="shared" si="40"/>
        <v>1</v>
      </c>
    </row>
    <row r="2608" spans="2:13" x14ac:dyDescent="0.15">
      <c r="B2608" s="333" t="s">
        <v>4040</v>
      </c>
      <c r="C2608" s="333" t="s">
        <v>712</v>
      </c>
      <c r="D2608" s="333" t="s">
        <v>521</v>
      </c>
      <c r="E2608" s="29">
        <v>2</v>
      </c>
      <c r="F2608" s="29">
        <v>2</v>
      </c>
      <c r="G2608" s="29">
        <v>3800</v>
      </c>
      <c r="H2608" s="27"/>
      <c r="M2608" s="80" t="b">
        <f t="shared" si="40"/>
        <v>1</v>
      </c>
    </row>
    <row r="2609" spans="2:13" x14ac:dyDescent="0.15">
      <c r="B2609" s="333" t="s">
        <v>11630</v>
      </c>
      <c r="C2609" s="333" t="s">
        <v>714</v>
      </c>
      <c r="D2609" s="333" t="s">
        <v>521</v>
      </c>
      <c r="E2609" s="29">
        <v>3</v>
      </c>
      <c r="F2609" s="29">
        <v>2</v>
      </c>
      <c r="G2609" s="29">
        <v>12408</v>
      </c>
      <c r="H2609" s="27"/>
      <c r="M2609" s="80" t="b">
        <f t="shared" si="40"/>
        <v>1</v>
      </c>
    </row>
    <row r="2610" spans="2:13" x14ac:dyDescent="0.15">
      <c r="B2610" s="333" t="s">
        <v>10145</v>
      </c>
      <c r="C2610" s="333" t="s">
        <v>714</v>
      </c>
      <c r="D2610" s="333" t="s">
        <v>523</v>
      </c>
      <c r="E2610" s="29">
        <v>3</v>
      </c>
      <c r="F2610" s="29">
        <v>3</v>
      </c>
      <c r="G2610" s="29">
        <v>10481</v>
      </c>
      <c r="H2610" s="27"/>
      <c r="M2610" s="80" t="b">
        <f t="shared" si="40"/>
        <v>1</v>
      </c>
    </row>
    <row r="2611" spans="2:13" x14ac:dyDescent="0.15">
      <c r="B2611" s="333" t="s">
        <v>1056</v>
      </c>
      <c r="C2611" s="333" t="s">
        <v>716</v>
      </c>
      <c r="D2611" s="333" t="s">
        <v>521</v>
      </c>
      <c r="E2611" s="29">
        <v>4</v>
      </c>
      <c r="F2611" s="29">
        <v>2</v>
      </c>
      <c r="G2611" s="29">
        <v>563</v>
      </c>
      <c r="H2611" s="27"/>
      <c r="M2611" s="80" t="b">
        <f t="shared" si="40"/>
        <v>1</v>
      </c>
    </row>
    <row r="2612" spans="2:13" x14ac:dyDescent="0.15">
      <c r="B2612" s="333" t="s">
        <v>1057</v>
      </c>
      <c r="C2612" s="333" t="s">
        <v>714</v>
      </c>
      <c r="D2612" s="333" t="s">
        <v>444</v>
      </c>
      <c r="E2612" s="29">
        <v>3</v>
      </c>
      <c r="F2612" s="29">
        <v>6</v>
      </c>
      <c r="G2612" s="29">
        <v>564</v>
      </c>
      <c r="H2612" s="27"/>
      <c r="M2612" s="80" t="b">
        <f t="shared" si="40"/>
        <v>1</v>
      </c>
    </row>
    <row r="2613" spans="2:13" x14ac:dyDescent="0.15">
      <c r="B2613" s="333" t="s">
        <v>7331</v>
      </c>
      <c r="C2613" s="333" t="s">
        <v>712</v>
      </c>
      <c r="D2613" s="333" t="s">
        <v>521</v>
      </c>
      <c r="E2613" s="29">
        <v>2</v>
      </c>
      <c r="F2613" s="29">
        <v>2</v>
      </c>
      <c r="G2613" s="29">
        <v>7481</v>
      </c>
      <c r="H2613" s="27"/>
      <c r="M2613" s="80" t="b">
        <f t="shared" si="40"/>
        <v>1</v>
      </c>
    </row>
    <row r="2614" spans="2:13" x14ac:dyDescent="0.15">
      <c r="B2614" s="333" t="s">
        <v>14647</v>
      </c>
      <c r="C2614" s="333" t="s">
        <v>712</v>
      </c>
      <c r="D2614" s="333" t="s">
        <v>521</v>
      </c>
      <c r="E2614" s="29">
        <v>2</v>
      </c>
      <c r="F2614" s="29">
        <v>2</v>
      </c>
      <c r="G2614" s="29">
        <v>16602</v>
      </c>
      <c r="H2614" s="27"/>
      <c r="M2614" s="80" t="b">
        <f t="shared" si="40"/>
        <v>1</v>
      </c>
    </row>
    <row r="2615" spans="2:13" x14ac:dyDescent="0.15">
      <c r="B2615" s="333" t="s">
        <v>12716</v>
      </c>
      <c r="C2615" s="333" t="s">
        <v>710</v>
      </c>
      <c r="D2615" s="333" t="s">
        <v>521</v>
      </c>
      <c r="E2615" s="29">
        <v>1</v>
      </c>
      <c r="F2615" s="29">
        <v>2</v>
      </c>
      <c r="G2615" s="29">
        <v>13877</v>
      </c>
      <c r="H2615" s="27"/>
      <c r="M2615" s="80" t="b">
        <f t="shared" si="40"/>
        <v>1</v>
      </c>
    </row>
    <row r="2616" spans="2:13" x14ac:dyDescent="0.15">
      <c r="B2616" s="333" t="s">
        <v>6622</v>
      </c>
      <c r="C2616" s="333" t="s">
        <v>710</v>
      </c>
      <c r="D2616" s="333" t="s">
        <v>521</v>
      </c>
      <c r="E2616" s="29">
        <v>1</v>
      </c>
      <c r="F2616" s="29">
        <v>2</v>
      </c>
      <c r="G2616" s="29">
        <v>6732</v>
      </c>
      <c r="H2616" s="27"/>
      <c r="M2616" s="80" t="b">
        <f t="shared" si="40"/>
        <v>1</v>
      </c>
    </row>
    <row r="2617" spans="2:13" x14ac:dyDescent="0.15">
      <c r="B2617" s="333" t="s">
        <v>10146</v>
      </c>
      <c r="C2617" s="333" t="s">
        <v>712</v>
      </c>
      <c r="D2617" s="333" t="s">
        <v>521</v>
      </c>
      <c r="E2617" s="29">
        <v>2</v>
      </c>
      <c r="F2617" s="29">
        <v>2</v>
      </c>
      <c r="G2617" s="29">
        <v>10770</v>
      </c>
      <c r="H2617" s="27"/>
      <c r="M2617" s="80" t="b">
        <f t="shared" si="40"/>
        <v>1</v>
      </c>
    </row>
    <row r="2618" spans="2:13" x14ac:dyDescent="0.15">
      <c r="B2618" s="333" t="s">
        <v>1058</v>
      </c>
      <c r="C2618" s="333" t="s">
        <v>712</v>
      </c>
      <c r="D2618" s="333" t="s">
        <v>521</v>
      </c>
      <c r="E2618" s="29">
        <v>2</v>
      </c>
      <c r="F2618" s="29">
        <v>2</v>
      </c>
      <c r="G2618" s="29">
        <v>565</v>
      </c>
      <c r="H2618" s="27"/>
      <c r="M2618" s="80" t="b">
        <f t="shared" si="40"/>
        <v>1</v>
      </c>
    </row>
    <row r="2619" spans="2:13" x14ac:dyDescent="0.15">
      <c r="B2619" s="333" t="s">
        <v>11631</v>
      </c>
      <c r="C2619" s="333" t="s">
        <v>710</v>
      </c>
      <c r="D2619" s="333" t="s">
        <v>521</v>
      </c>
      <c r="E2619" s="29">
        <v>1</v>
      </c>
      <c r="F2619" s="29">
        <v>2</v>
      </c>
      <c r="G2619" s="29">
        <v>13164</v>
      </c>
      <c r="H2619" s="27"/>
      <c r="M2619" s="80" t="b">
        <f t="shared" si="40"/>
        <v>1</v>
      </c>
    </row>
    <row r="2620" spans="2:13" x14ac:dyDescent="0.15">
      <c r="B2620" s="333" t="s">
        <v>10147</v>
      </c>
      <c r="C2620" s="333" t="s">
        <v>710</v>
      </c>
      <c r="D2620" s="333" t="s">
        <v>521</v>
      </c>
      <c r="E2620" s="29">
        <v>1</v>
      </c>
      <c r="F2620" s="29">
        <v>2</v>
      </c>
      <c r="G2620" s="29">
        <v>10480</v>
      </c>
      <c r="H2620" s="27"/>
      <c r="M2620" s="80" t="b">
        <f t="shared" si="40"/>
        <v>1</v>
      </c>
    </row>
    <row r="2621" spans="2:13" x14ac:dyDescent="0.15">
      <c r="B2621" s="333" t="s">
        <v>1059</v>
      </c>
      <c r="C2621" s="333" t="s">
        <v>712</v>
      </c>
      <c r="D2621" s="333" t="s">
        <v>521</v>
      </c>
      <c r="E2621" s="29">
        <v>2</v>
      </c>
      <c r="F2621" s="29">
        <v>2</v>
      </c>
      <c r="G2621" s="29">
        <v>566</v>
      </c>
      <c r="H2621" s="27"/>
      <c r="M2621" s="80" t="b">
        <f t="shared" si="40"/>
        <v>1</v>
      </c>
    </row>
    <row r="2622" spans="2:13" x14ac:dyDescent="0.15">
      <c r="B2622" s="333" t="s">
        <v>13352</v>
      </c>
      <c r="C2622" s="333" t="s">
        <v>710</v>
      </c>
      <c r="D2622" s="333" t="s">
        <v>521</v>
      </c>
      <c r="E2622" s="29">
        <v>1</v>
      </c>
      <c r="F2622" s="29">
        <v>2</v>
      </c>
      <c r="G2622" s="29">
        <v>15448</v>
      </c>
      <c r="H2622" s="27"/>
      <c r="M2622" s="80" t="b">
        <f t="shared" si="40"/>
        <v>1</v>
      </c>
    </row>
    <row r="2623" spans="2:13" x14ac:dyDescent="0.15">
      <c r="B2623" s="333" t="s">
        <v>6107</v>
      </c>
      <c r="C2623" s="333" t="s">
        <v>710</v>
      </c>
      <c r="D2623" s="333" t="s">
        <v>525</v>
      </c>
      <c r="E2623" s="29">
        <v>1</v>
      </c>
      <c r="F2623" s="29">
        <v>4</v>
      </c>
      <c r="G2623" s="29">
        <v>6162</v>
      </c>
      <c r="H2623" s="27"/>
      <c r="M2623" s="80" t="b">
        <f t="shared" si="40"/>
        <v>1</v>
      </c>
    </row>
    <row r="2624" spans="2:13" x14ac:dyDescent="0.15">
      <c r="B2624" s="333" t="s">
        <v>4937</v>
      </c>
      <c r="C2624" s="333" t="s">
        <v>518</v>
      </c>
      <c r="D2624" s="333" t="s">
        <v>523</v>
      </c>
      <c r="E2624" s="29">
        <v>0</v>
      </c>
      <c r="F2624" s="29">
        <v>3</v>
      </c>
      <c r="G2624" s="29">
        <v>4902</v>
      </c>
      <c r="H2624" s="27"/>
      <c r="M2624" s="80" t="b">
        <f t="shared" si="40"/>
        <v>1</v>
      </c>
    </row>
    <row r="2625" spans="2:13" x14ac:dyDescent="0.15">
      <c r="B2625" s="333" t="s">
        <v>6159</v>
      </c>
      <c r="C2625" s="333" t="s">
        <v>710</v>
      </c>
      <c r="D2625" s="333" t="s">
        <v>519</v>
      </c>
      <c r="E2625" s="29">
        <v>1</v>
      </c>
      <c r="F2625" s="29">
        <v>1</v>
      </c>
      <c r="G2625" s="29">
        <v>6120</v>
      </c>
      <c r="H2625" s="27"/>
      <c r="M2625" s="80" t="b">
        <f t="shared" si="40"/>
        <v>1</v>
      </c>
    </row>
    <row r="2626" spans="2:13" x14ac:dyDescent="0.15">
      <c r="B2626" s="333" t="s">
        <v>11632</v>
      </c>
      <c r="C2626" s="333" t="s">
        <v>710</v>
      </c>
      <c r="D2626" s="333" t="s">
        <v>521</v>
      </c>
      <c r="E2626" s="29">
        <v>1</v>
      </c>
      <c r="F2626" s="29">
        <v>2</v>
      </c>
      <c r="G2626" s="29">
        <v>12235</v>
      </c>
      <c r="H2626" s="27"/>
      <c r="M2626" s="80" t="b">
        <f t="shared" si="40"/>
        <v>1</v>
      </c>
    </row>
    <row r="2627" spans="2:13" x14ac:dyDescent="0.15">
      <c r="B2627" s="333" t="s">
        <v>7942</v>
      </c>
      <c r="C2627" s="333" t="s">
        <v>718</v>
      </c>
      <c r="D2627" s="333" t="s">
        <v>523</v>
      </c>
      <c r="E2627" s="29">
        <v>5</v>
      </c>
      <c r="F2627" s="29">
        <v>3</v>
      </c>
      <c r="G2627" s="29">
        <v>8142</v>
      </c>
      <c r="H2627" s="27"/>
      <c r="M2627" s="80" t="b">
        <f t="shared" si="40"/>
        <v>1</v>
      </c>
    </row>
    <row r="2628" spans="2:13" x14ac:dyDescent="0.15">
      <c r="B2628" s="333" t="s">
        <v>7792</v>
      </c>
      <c r="C2628" s="333" t="s">
        <v>710</v>
      </c>
      <c r="D2628" s="333" t="s">
        <v>523</v>
      </c>
      <c r="E2628" s="29">
        <v>1</v>
      </c>
      <c r="F2628" s="29">
        <v>3</v>
      </c>
      <c r="G2628" s="29">
        <v>7869</v>
      </c>
      <c r="H2628" s="27"/>
      <c r="M2628" s="80" t="b">
        <f t="shared" si="40"/>
        <v>1</v>
      </c>
    </row>
    <row r="2629" spans="2:13" x14ac:dyDescent="0.15">
      <c r="B2629" s="333" t="s">
        <v>10148</v>
      </c>
      <c r="C2629" s="333" t="s">
        <v>718</v>
      </c>
      <c r="D2629" s="333" t="s">
        <v>523</v>
      </c>
      <c r="E2629" s="29">
        <v>5</v>
      </c>
      <c r="F2629" s="29">
        <v>3</v>
      </c>
      <c r="G2629" s="29">
        <v>10771</v>
      </c>
      <c r="H2629" s="27"/>
      <c r="M2629" s="80" t="b">
        <f t="shared" si="40"/>
        <v>1</v>
      </c>
    </row>
    <row r="2630" spans="2:13" x14ac:dyDescent="0.15">
      <c r="B2630" s="333" t="s">
        <v>14648</v>
      </c>
      <c r="C2630" s="333" t="s">
        <v>710</v>
      </c>
      <c r="D2630" s="333" t="s">
        <v>525</v>
      </c>
      <c r="E2630" s="29">
        <v>1</v>
      </c>
      <c r="F2630" s="29">
        <v>4</v>
      </c>
      <c r="G2630" s="29">
        <v>16960</v>
      </c>
      <c r="H2630" s="27"/>
      <c r="M2630" s="80" t="b">
        <f t="shared" si="40"/>
        <v>1</v>
      </c>
    </row>
    <row r="2631" spans="2:13" x14ac:dyDescent="0.15">
      <c r="B2631" s="333" t="s">
        <v>1060</v>
      </c>
      <c r="C2631" s="333" t="s">
        <v>712</v>
      </c>
      <c r="D2631" s="333" t="s">
        <v>525</v>
      </c>
      <c r="E2631" s="29">
        <v>2</v>
      </c>
      <c r="F2631" s="29">
        <v>4</v>
      </c>
      <c r="G2631" s="29">
        <v>567</v>
      </c>
      <c r="H2631" s="27"/>
      <c r="M2631" s="80" t="b">
        <f t="shared" si="40"/>
        <v>1</v>
      </c>
    </row>
    <row r="2632" spans="2:13" x14ac:dyDescent="0.15">
      <c r="B2632" s="333" t="s">
        <v>12717</v>
      </c>
      <c r="C2632" s="333" t="s">
        <v>712</v>
      </c>
      <c r="D2632" s="333" t="s">
        <v>525</v>
      </c>
      <c r="E2632" s="29">
        <v>2</v>
      </c>
      <c r="F2632" s="29">
        <v>4</v>
      </c>
      <c r="G2632" s="29">
        <v>13992</v>
      </c>
      <c r="H2632" s="27"/>
      <c r="M2632" s="80" t="b">
        <f t="shared" si="40"/>
        <v>1</v>
      </c>
    </row>
    <row r="2633" spans="2:13" x14ac:dyDescent="0.15">
      <c r="B2633" s="333" t="s">
        <v>11633</v>
      </c>
      <c r="C2633" s="333" t="s">
        <v>712</v>
      </c>
      <c r="D2633" s="333" t="s">
        <v>523</v>
      </c>
      <c r="E2633" s="29">
        <v>2</v>
      </c>
      <c r="F2633" s="29">
        <v>3</v>
      </c>
      <c r="G2633" s="29">
        <v>13271</v>
      </c>
      <c r="H2633" s="27"/>
      <c r="M2633" s="80" t="b">
        <f t="shared" si="40"/>
        <v>1</v>
      </c>
    </row>
    <row r="2634" spans="2:13" x14ac:dyDescent="0.15">
      <c r="B2634" s="333" t="s">
        <v>11634</v>
      </c>
      <c r="C2634" s="333" t="s">
        <v>712</v>
      </c>
      <c r="D2634" s="333" t="s">
        <v>521</v>
      </c>
      <c r="E2634" s="29">
        <v>2</v>
      </c>
      <c r="F2634" s="29">
        <v>2</v>
      </c>
      <c r="G2634" s="29">
        <v>13273</v>
      </c>
      <c r="H2634" s="27"/>
      <c r="M2634" s="80" t="b">
        <f t="shared" si="40"/>
        <v>1</v>
      </c>
    </row>
    <row r="2635" spans="2:13" x14ac:dyDescent="0.15">
      <c r="B2635" s="333" t="s">
        <v>1153</v>
      </c>
      <c r="C2635" s="333" t="s">
        <v>710</v>
      </c>
      <c r="D2635" s="333" t="s">
        <v>521</v>
      </c>
      <c r="E2635" s="29">
        <v>1</v>
      </c>
      <c r="F2635" s="29">
        <v>2</v>
      </c>
      <c r="G2635" s="29">
        <v>568</v>
      </c>
      <c r="H2635" s="27"/>
      <c r="M2635" s="80" t="b">
        <f t="shared" si="40"/>
        <v>1</v>
      </c>
    </row>
    <row r="2636" spans="2:13" x14ac:dyDescent="0.15">
      <c r="B2636" s="333" t="s">
        <v>11635</v>
      </c>
      <c r="C2636" s="333" t="s">
        <v>712</v>
      </c>
      <c r="D2636" s="333" t="s">
        <v>521</v>
      </c>
      <c r="E2636" s="29">
        <v>2</v>
      </c>
      <c r="F2636" s="29">
        <v>2</v>
      </c>
      <c r="G2636" s="29">
        <v>13272</v>
      </c>
      <c r="H2636" s="27"/>
      <c r="M2636" s="80" t="b">
        <f t="shared" si="40"/>
        <v>1</v>
      </c>
    </row>
    <row r="2637" spans="2:13" x14ac:dyDescent="0.15">
      <c r="B2637" s="333" t="s">
        <v>14649</v>
      </c>
      <c r="C2637" s="333" t="s">
        <v>710</v>
      </c>
      <c r="D2637" s="333" t="s">
        <v>521</v>
      </c>
      <c r="E2637" s="29">
        <v>1</v>
      </c>
      <c r="F2637" s="29">
        <v>2</v>
      </c>
      <c r="G2637" s="29">
        <v>17052</v>
      </c>
      <c r="H2637" s="27"/>
      <c r="M2637" s="80" t="b">
        <f t="shared" si="40"/>
        <v>1</v>
      </c>
    </row>
    <row r="2638" spans="2:13" x14ac:dyDescent="0.15">
      <c r="B2638" s="333" t="s">
        <v>13353</v>
      </c>
      <c r="C2638" s="333" t="s">
        <v>518</v>
      </c>
      <c r="D2638" s="333" t="s">
        <v>518</v>
      </c>
      <c r="E2638" s="29">
        <v>0</v>
      </c>
      <c r="F2638" s="29">
        <v>0</v>
      </c>
      <c r="G2638" s="29">
        <v>15714</v>
      </c>
      <c r="H2638" s="27"/>
      <c r="M2638" s="80" t="b">
        <f t="shared" ref="M2638:M2701" si="41">AND(  NOT(ISERROR(FIND(UPPER($B$7),UPPER($B2638),1))),  OR($D$7="",NOT(ISERROR(FIND(UPPER($D$7),UPPER($B2638),1)))),    OR($D$8="",(ISERROR(FIND(UPPER($D$8),UPPER($B2638),1))))           )</f>
        <v>1</v>
      </c>
    </row>
    <row r="2639" spans="2:13" x14ac:dyDescent="0.15">
      <c r="B2639" s="333" t="s">
        <v>1154</v>
      </c>
      <c r="C2639" s="333" t="s">
        <v>712</v>
      </c>
      <c r="D2639" s="333" t="s">
        <v>525</v>
      </c>
      <c r="E2639" s="29">
        <v>2</v>
      </c>
      <c r="F2639" s="29">
        <v>4</v>
      </c>
      <c r="G2639" s="29">
        <v>569</v>
      </c>
      <c r="H2639" s="27"/>
      <c r="M2639" s="80" t="b">
        <f t="shared" si="41"/>
        <v>1</v>
      </c>
    </row>
    <row r="2640" spans="2:13" x14ac:dyDescent="0.15">
      <c r="B2640" s="333" t="s">
        <v>14650</v>
      </c>
      <c r="C2640" s="333" t="s">
        <v>710</v>
      </c>
      <c r="D2640" s="333" t="s">
        <v>521</v>
      </c>
      <c r="E2640" s="29">
        <v>1</v>
      </c>
      <c r="F2640" s="29">
        <v>2</v>
      </c>
      <c r="G2640" s="29">
        <v>17039</v>
      </c>
      <c r="H2640" s="27"/>
      <c r="M2640" s="80" t="b">
        <f t="shared" si="41"/>
        <v>1</v>
      </c>
    </row>
    <row r="2641" spans="2:13" x14ac:dyDescent="0.15">
      <c r="B2641" s="333" t="s">
        <v>6925</v>
      </c>
      <c r="C2641" s="333" t="s">
        <v>710</v>
      </c>
      <c r="D2641" s="333" t="s">
        <v>519</v>
      </c>
      <c r="E2641" s="29">
        <v>1</v>
      </c>
      <c r="F2641" s="29">
        <v>1</v>
      </c>
      <c r="G2641" s="29">
        <v>7059</v>
      </c>
      <c r="H2641" s="27"/>
      <c r="M2641" s="80" t="b">
        <f t="shared" si="41"/>
        <v>1</v>
      </c>
    </row>
    <row r="2642" spans="2:13" x14ac:dyDescent="0.15">
      <c r="B2642" s="333" t="s">
        <v>14651</v>
      </c>
      <c r="C2642" s="333" t="s">
        <v>518</v>
      </c>
      <c r="D2642" s="333" t="s">
        <v>523</v>
      </c>
      <c r="E2642" s="29">
        <v>0</v>
      </c>
      <c r="F2642" s="29">
        <v>3</v>
      </c>
      <c r="G2642" s="29">
        <v>17200</v>
      </c>
      <c r="H2642" s="27"/>
      <c r="M2642" s="80" t="b">
        <f t="shared" si="41"/>
        <v>1</v>
      </c>
    </row>
    <row r="2643" spans="2:13" x14ac:dyDescent="0.15">
      <c r="B2643" s="333" t="s">
        <v>14652</v>
      </c>
      <c r="C2643" s="333" t="s">
        <v>714</v>
      </c>
      <c r="D2643" s="333" t="s">
        <v>518</v>
      </c>
      <c r="E2643" s="29">
        <v>3</v>
      </c>
      <c r="F2643" s="29">
        <v>0</v>
      </c>
      <c r="G2643" s="29">
        <v>17642</v>
      </c>
      <c r="H2643" s="27"/>
      <c r="M2643" s="80" t="b">
        <f t="shared" si="41"/>
        <v>1</v>
      </c>
    </row>
    <row r="2644" spans="2:13" x14ac:dyDescent="0.15">
      <c r="B2644" s="333" t="s">
        <v>11636</v>
      </c>
      <c r="C2644" s="333" t="s">
        <v>518</v>
      </c>
      <c r="D2644" s="333" t="s">
        <v>521</v>
      </c>
      <c r="E2644" s="29">
        <v>0</v>
      </c>
      <c r="F2644" s="29">
        <v>2</v>
      </c>
      <c r="G2644" s="29">
        <v>13013</v>
      </c>
      <c r="H2644" s="27"/>
      <c r="M2644" s="80" t="b">
        <f t="shared" si="41"/>
        <v>1</v>
      </c>
    </row>
    <row r="2645" spans="2:13" x14ac:dyDescent="0.15">
      <c r="B2645" s="333" t="s">
        <v>5570</v>
      </c>
      <c r="C2645" s="333" t="s">
        <v>716</v>
      </c>
      <c r="D2645" s="333" t="s">
        <v>519</v>
      </c>
      <c r="E2645" s="29">
        <v>4</v>
      </c>
      <c r="F2645" s="29">
        <v>1</v>
      </c>
      <c r="G2645" s="29">
        <v>5587</v>
      </c>
      <c r="H2645" s="27"/>
      <c r="M2645" s="80" t="b">
        <f t="shared" si="41"/>
        <v>1</v>
      </c>
    </row>
    <row r="2646" spans="2:13" x14ac:dyDescent="0.15">
      <c r="B2646" s="333" t="s">
        <v>13140</v>
      </c>
      <c r="C2646" s="333" t="s">
        <v>712</v>
      </c>
      <c r="D2646" s="333" t="s">
        <v>444</v>
      </c>
      <c r="E2646" s="29">
        <v>2</v>
      </c>
      <c r="F2646" s="29">
        <v>6</v>
      </c>
      <c r="G2646" s="29">
        <v>14561</v>
      </c>
      <c r="H2646" s="27"/>
      <c r="M2646" s="80" t="b">
        <f t="shared" si="41"/>
        <v>1</v>
      </c>
    </row>
    <row r="2647" spans="2:13" x14ac:dyDescent="0.15">
      <c r="B2647" s="333" t="s">
        <v>14653</v>
      </c>
      <c r="C2647" s="333" t="s">
        <v>714</v>
      </c>
      <c r="D2647" s="333" t="s">
        <v>525</v>
      </c>
      <c r="E2647" s="29">
        <v>3</v>
      </c>
      <c r="F2647" s="29">
        <v>4</v>
      </c>
      <c r="G2647" s="29">
        <v>16460</v>
      </c>
      <c r="H2647" s="27"/>
      <c r="M2647" s="80" t="b">
        <f t="shared" si="41"/>
        <v>1</v>
      </c>
    </row>
    <row r="2648" spans="2:13" x14ac:dyDescent="0.15">
      <c r="B2648" s="333" t="s">
        <v>12718</v>
      </c>
      <c r="C2648" s="333" t="s">
        <v>716</v>
      </c>
      <c r="D2648" s="333" t="s">
        <v>519</v>
      </c>
      <c r="E2648" s="29">
        <v>4</v>
      </c>
      <c r="F2648" s="29">
        <v>1</v>
      </c>
      <c r="G2648" s="29">
        <v>14023</v>
      </c>
      <c r="H2648" s="27"/>
      <c r="M2648" s="80" t="b">
        <f t="shared" si="41"/>
        <v>1</v>
      </c>
    </row>
    <row r="2649" spans="2:13" x14ac:dyDescent="0.15">
      <c r="B2649" s="333" t="s">
        <v>6555</v>
      </c>
      <c r="C2649" s="333" t="s">
        <v>714</v>
      </c>
      <c r="D2649" s="333" t="s">
        <v>521</v>
      </c>
      <c r="E2649" s="29">
        <v>3</v>
      </c>
      <c r="F2649" s="29">
        <v>2</v>
      </c>
      <c r="G2649" s="29">
        <v>6540</v>
      </c>
      <c r="H2649" s="27"/>
      <c r="M2649" s="80" t="b">
        <f t="shared" si="41"/>
        <v>1</v>
      </c>
    </row>
    <row r="2650" spans="2:13" x14ac:dyDescent="0.15">
      <c r="B2650" s="333" t="s">
        <v>5621</v>
      </c>
      <c r="C2650" s="333" t="s">
        <v>716</v>
      </c>
      <c r="D2650" s="333" t="s">
        <v>519</v>
      </c>
      <c r="E2650" s="29">
        <v>4</v>
      </c>
      <c r="F2650" s="29">
        <v>1</v>
      </c>
      <c r="G2650" s="29">
        <v>5640</v>
      </c>
      <c r="H2650" s="27"/>
      <c r="M2650" s="80" t="b">
        <f t="shared" si="41"/>
        <v>1</v>
      </c>
    </row>
    <row r="2651" spans="2:13" x14ac:dyDescent="0.15">
      <c r="B2651" s="333" t="s">
        <v>4309</v>
      </c>
      <c r="C2651" s="333" t="s">
        <v>716</v>
      </c>
      <c r="D2651" s="333" t="s">
        <v>519</v>
      </c>
      <c r="E2651" s="29">
        <v>4</v>
      </c>
      <c r="F2651" s="29">
        <v>1</v>
      </c>
      <c r="G2651" s="29">
        <v>4095</v>
      </c>
      <c r="H2651" s="27"/>
      <c r="M2651" s="80" t="b">
        <f t="shared" si="41"/>
        <v>1</v>
      </c>
    </row>
    <row r="2652" spans="2:13" x14ac:dyDescent="0.15">
      <c r="B2652" s="333" t="s">
        <v>8533</v>
      </c>
      <c r="C2652" s="333" t="s">
        <v>714</v>
      </c>
      <c r="D2652" s="333" t="s">
        <v>521</v>
      </c>
      <c r="E2652" s="29">
        <v>3</v>
      </c>
      <c r="F2652" s="29">
        <v>2</v>
      </c>
      <c r="G2652" s="29">
        <v>8863</v>
      </c>
      <c r="H2652" s="27"/>
      <c r="M2652" s="80" t="b">
        <f t="shared" si="41"/>
        <v>1</v>
      </c>
    </row>
    <row r="2653" spans="2:13" x14ac:dyDescent="0.15">
      <c r="B2653" s="333" t="s">
        <v>11637</v>
      </c>
      <c r="C2653" s="333" t="s">
        <v>714</v>
      </c>
      <c r="D2653" s="333" t="s">
        <v>523</v>
      </c>
      <c r="E2653" s="29">
        <v>3</v>
      </c>
      <c r="F2653" s="29">
        <v>3</v>
      </c>
      <c r="G2653" s="29">
        <v>13667</v>
      </c>
      <c r="H2653" s="27"/>
      <c r="J2653" s="37"/>
      <c r="M2653" s="80" t="b">
        <f t="shared" si="41"/>
        <v>1</v>
      </c>
    </row>
    <row r="2654" spans="2:13" x14ac:dyDescent="0.15">
      <c r="B2654" s="333" t="s">
        <v>13354</v>
      </c>
      <c r="C2654" s="333" t="s">
        <v>714</v>
      </c>
      <c r="D2654" s="333" t="s">
        <v>525</v>
      </c>
      <c r="E2654" s="29">
        <v>3</v>
      </c>
      <c r="F2654" s="29">
        <v>4</v>
      </c>
      <c r="G2654" s="29">
        <v>14946</v>
      </c>
      <c r="H2654" s="27"/>
      <c r="M2654" s="80" t="b">
        <f t="shared" si="41"/>
        <v>1</v>
      </c>
    </row>
    <row r="2655" spans="2:13" x14ac:dyDescent="0.15">
      <c r="B2655" s="333" t="s">
        <v>14654</v>
      </c>
      <c r="C2655" s="333" t="s">
        <v>712</v>
      </c>
      <c r="D2655" s="333" t="s">
        <v>525</v>
      </c>
      <c r="E2655" s="29">
        <v>2</v>
      </c>
      <c r="F2655" s="29">
        <v>4</v>
      </c>
      <c r="G2655" s="29">
        <v>16987</v>
      </c>
      <c r="H2655" s="27"/>
      <c r="M2655" s="80" t="b">
        <f t="shared" si="41"/>
        <v>1</v>
      </c>
    </row>
    <row r="2656" spans="2:13" x14ac:dyDescent="0.15">
      <c r="B2656" s="333" t="s">
        <v>14193</v>
      </c>
      <c r="C2656" s="333" t="s">
        <v>710</v>
      </c>
      <c r="D2656" s="333" t="s">
        <v>523</v>
      </c>
      <c r="E2656" s="29">
        <v>1</v>
      </c>
      <c r="F2656" s="29">
        <v>3</v>
      </c>
      <c r="G2656" s="29">
        <v>16117</v>
      </c>
      <c r="H2656" s="27"/>
      <c r="M2656" s="80" t="b">
        <f t="shared" si="41"/>
        <v>1</v>
      </c>
    </row>
    <row r="2657" spans="2:13" x14ac:dyDescent="0.15">
      <c r="B2657" s="333" t="s">
        <v>7808</v>
      </c>
      <c r="C2657" s="333" t="s">
        <v>718</v>
      </c>
      <c r="D2657" s="333" t="s">
        <v>521</v>
      </c>
      <c r="E2657" s="29">
        <v>5</v>
      </c>
      <c r="F2657" s="29">
        <v>2</v>
      </c>
      <c r="G2657" s="29">
        <v>7994</v>
      </c>
      <c r="H2657" s="27"/>
      <c r="M2657" s="80" t="b">
        <f t="shared" si="41"/>
        <v>1</v>
      </c>
    </row>
    <row r="2658" spans="2:13" x14ac:dyDescent="0.15">
      <c r="B2658" s="333" t="s">
        <v>14194</v>
      </c>
      <c r="C2658" s="333" t="s">
        <v>710</v>
      </c>
      <c r="D2658" s="333" t="s">
        <v>519</v>
      </c>
      <c r="E2658" s="29">
        <v>1</v>
      </c>
      <c r="F2658" s="29">
        <v>1</v>
      </c>
      <c r="G2658" s="29">
        <v>16162</v>
      </c>
      <c r="H2658" s="27"/>
      <c r="M2658" s="80" t="b">
        <f t="shared" si="41"/>
        <v>1</v>
      </c>
    </row>
    <row r="2659" spans="2:13" x14ac:dyDescent="0.15">
      <c r="B2659" s="333" t="s">
        <v>9119</v>
      </c>
      <c r="C2659" s="333" t="s">
        <v>710</v>
      </c>
      <c r="D2659" s="333" t="s">
        <v>525</v>
      </c>
      <c r="E2659" s="29">
        <v>1</v>
      </c>
      <c r="F2659" s="29">
        <v>4</v>
      </c>
      <c r="G2659" s="29">
        <v>10086</v>
      </c>
      <c r="H2659" s="27"/>
      <c r="M2659" s="80" t="b">
        <f t="shared" si="41"/>
        <v>1</v>
      </c>
    </row>
    <row r="2660" spans="2:13" x14ac:dyDescent="0.15">
      <c r="B2660" s="333" t="s">
        <v>5855</v>
      </c>
      <c r="C2660" s="333" t="s">
        <v>710</v>
      </c>
      <c r="D2660" s="333" t="s">
        <v>521</v>
      </c>
      <c r="E2660" s="29">
        <v>1</v>
      </c>
      <c r="F2660" s="29">
        <v>2</v>
      </c>
      <c r="G2660" s="29">
        <v>5999</v>
      </c>
      <c r="H2660" s="27"/>
      <c r="M2660" s="80" t="b">
        <f t="shared" si="41"/>
        <v>1</v>
      </c>
    </row>
    <row r="2661" spans="2:13" x14ac:dyDescent="0.15">
      <c r="B2661" s="333" t="s">
        <v>6141</v>
      </c>
      <c r="C2661" s="333" t="s">
        <v>710</v>
      </c>
      <c r="D2661" s="333" t="s">
        <v>525</v>
      </c>
      <c r="E2661" s="29">
        <v>1</v>
      </c>
      <c r="F2661" s="29">
        <v>4</v>
      </c>
      <c r="G2661" s="29">
        <v>6199</v>
      </c>
      <c r="H2661" s="27"/>
      <c r="M2661" s="80" t="b">
        <f t="shared" si="41"/>
        <v>1</v>
      </c>
    </row>
    <row r="2662" spans="2:13" x14ac:dyDescent="0.15">
      <c r="B2662" s="333" t="s">
        <v>1155</v>
      </c>
      <c r="C2662" s="333" t="s">
        <v>710</v>
      </c>
      <c r="D2662" s="333" t="s">
        <v>523</v>
      </c>
      <c r="E2662" s="29">
        <v>1</v>
      </c>
      <c r="F2662" s="29">
        <v>3</v>
      </c>
      <c r="G2662" s="29">
        <v>570</v>
      </c>
      <c r="H2662" s="27"/>
      <c r="M2662" s="80" t="b">
        <f t="shared" si="41"/>
        <v>1</v>
      </c>
    </row>
    <row r="2663" spans="2:13" x14ac:dyDescent="0.15">
      <c r="B2663" s="333" t="s">
        <v>11254</v>
      </c>
      <c r="C2663" s="333" t="s">
        <v>710</v>
      </c>
      <c r="D2663" s="333" t="s">
        <v>523</v>
      </c>
      <c r="E2663" s="29">
        <v>1</v>
      </c>
      <c r="F2663" s="29">
        <v>3</v>
      </c>
      <c r="G2663" s="29">
        <v>11478</v>
      </c>
      <c r="H2663" s="27"/>
      <c r="M2663" s="80" t="b">
        <f t="shared" si="41"/>
        <v>1</v>
      </c>
    </row>
    <row r="2664" spans="2:13" x14ac:dyDescent="0.15">
      <c r="B2664" s="333" t="s">
        <v>10845</v>
      </c>
      <c r="C2664" s="333" t="s">
        <v>712</v>
      </c>
      <c r="D2664" s="333" t="s">
        <v>525</v>
      </c>
      <c r="E2664" s="29">
        <v>2</v>
      </c>
      <c r="F2664" s="29">
        <v>4</v>
      </c>
      <c r="G2664" s="29">
        <v>10924</v>
      </c>
      <c r="H2664" s="27"/>
      <c r="M2664" s="80" t="b">
        <f t="shared" si="41"/>
        <v>1</v>
      </c>
    </row>
    <row r="2665" spans="2:13" x14ac:dyDescent="0.15">
      <c r="B2665" s="333" t="s">
        <v>11638</v>
      </c>
      <c r="C2665" s="333" t="s">
        <v>712</v>
      </c>
      <c r="D2665" s="333" t="s">
        <v>518</v>
      </c>
      <c r="E2665" s="29">
        <v>2</v>
      </c>
      <c r="F2665" s="29">
        <v>0</v>
      </c>
      <c r="G2665" s="29">
        <v>12376</v>
      </c>
      <c r="H2665" s="27"/>
      <c r="M2665" s="80" t="b">
        <f t="shared" si="41"/>
        <v>1</v>
      </c>
    </row>
    <row r="2666" spans="2:13" x14ac:dyDescent="0.15">
      <c r="B2666" s="333" t="s">
        <v>10149</v>
      </c>
      <c r="C2666" s="333" t="s">
        <v>714</v>
      </c>
      <c r="D2666" s="333" t="s">
        <v>521</v>
      </c>
      <c r="E2666" s="29">
        <v>3</v>
      </c>
      <c r="F2666" s="29">
        <v>2</v>
      </c>
      <c r="G2666" s="29">
        <v>10669</v>
      </c>
      <c r="H2666" s="27"/>
      <c r="M2666" s="80" t="b">
        <f t="shared" si="41"/>
        <v>1</v>
      </c>
    </row>
    <row r="2667" spans="2:13" x14ac:dyDescent="0.15">
      <c r="B2667" s="333" t="s">
        <v>1266</v>
      </c>
      <c r="C2667" s="333" t="s">
        <v>712</v>
      </c>
      <c r="D2667" s="333" t="s">
        <v>523</v>
      </c>
      <c r="E2667" s="29">
        <v>2</v>
      </c>
      <c r="F2667" s="29">
        <v>3</v>
      </c>
      <c r="G2667" s="29">
        <v>571</v>
      </c>
      <c r="H2667" s="27"/>
      <c r="M2667" s="80" t="b">
        <f t="shared" si="41"/>
        <v>1</v>
      </c>
    </row>
    <row r="2668" spans="2:13" x14ac:dyDescent="0.15">
      <c r="B2668" s="333" t="s">
        <v>11639</v>
      </c>
      <c r="C2668" s="333" t="s">
        <v>710</v>
      </c>
      <c r="D2668" s="333" t="s">
        <v>521</v>
      </c>
      <c r="E2668" s="29">
        <v>1</v>
      </c>
      <c r="F2668" s="29">
        <v>2</v>
      </c>
      <c r="G2668" s="29">
        <v>13165</v>
      </c>
      <c r="H2668" s="27"/>
      <c r="M2668" s="80" t="b">
        <f t="shared" si="41"/>
        <v>1</v>
      </c>
    </row>
    <row r="2669" spans="2:13" x14ac:dyDescent="0.15">
      <c r="B2669" s="333" t="s">
        <v>9120</v>
      </c>
      <c r="C2669" s="333" t="s">
        <v>518</v>
      </c>
      <c r="D2669" s="333" t="s">
        <v>518</v>
      </c>
      <c r="E2669" s="29">
        <v>0</v>
      </c>
      <c r="F2669" s="29">
        <v>0</v>
      </c>
      <c r="G2669" s="29">
        <v>9707</v>
      </c>
      <c r="H2669" s="27"/>
      <c r="M2669" s="80" t="b">
        <f t="shared" si="41"/>
        <v>1</v>
      </c>
    </row>
    <row r="2670" spans="2:13" x14ac:dyDescent="0.15">
      <c r="B2670" s="333" t="s">
        <v>1267</v>
      </c>
      <c r="C2670" s="333" t="s">
        <v>712</v>
      </c>
      <c r="D2670" s="333" t="s">
        <v>521</v>
      </c>
      <c r="E2670" s="29">
        <v>2</v>
      </c>
      <c r="F2670" s="29">
        <v>2</v>
      </c>
      <c r="G2670" s="29">
        <v>572</v>
      </c>
      <c r="H2670" s="27"/>
      <c r="M2670" s="80" t="b">
        <f t="shared" si="41"/>
        <v>1</v>
      </c>
    </row>
    <row r="2671" spans="2:13" x14ac:dyDescent="0.15">
      <c r="B2671" s="333" t="s">
        <v>11640</v>
      </c>
      <c r="C2671" s="333" t="s">
        <v>710</v>
      </c>
      <c r="D2671" s="333" t="s">
        <v>523</v>
      </c>
      <c r="E2671" s="29">
        <v>1</v>
      </c>
      <c r="F2671" s="29">
        <v>3</v>
      </c>
      <c r="G2671" s="29">
        <v>13710</v>
      </c>
      <c r="H2671" s="27"/>
      <c r="M2671" s="80" t="b">
        <f t="shared" si="41"/>
        <v>1</v>
      </c>
    </row>
    <row r="2672" spans="2:13" x14ac:dyDescent="0.15">
      <c r="B2672" s="333" t="s">
        <v>10846</v>
      </c>
      <c r="C2672" s="333" t="s">
        <v>712</v>
      </c>
      <c r="D2672" s="333" t="s">
        <v>523</v>
      </c>
      <c r="E2672" s="29">
        <v>2</v>
      </c>
      <c r="F2672" s="29">
        <v>3</v>
      </c>
      <c r="G2672" s="29">
        <v>6541</v>
      </c>
      <c r="H2672" s="27"/>
      <c r="M2672" s="80" t="b">
        <f t="shared" si="41"/>
        <v>1</v>
      </c>
    </row>
    <row r="2673" spans="2:13" x14ac:dyDescent="0.15">
      <c r="B2673" s="333" t="s">
        <v>9121</v>
      </c>
      <c r="C2673" s="333" t="s">
        <v>518</v>
      </c>
      <c r="D2673" s="333" t="s">
        <v>518</v>
      </c>
      <c r="E2673" s="29">
        <v>0</v>
      </c>
      <c r="F2673" s="29">
        <v>0</v>
      </c>
      <c r="G2673" s="29">
        <v>9708</v>
      </c>
      <c r="H2673" s="27"/>
      <c r="M2673" s="80" t="b">
        <f t="shared" si="41"/>
        <v>1</v>
      </c>
    </row>
    <row r="2674" spans="2:13" x14ac:dyDescent="0.15">
      <c r="B2674" s="333" t="s">
        <v>4626</v>
      </c>
      <c r="C2674" s="333" t="s">
        <v>718</v>
      </c>
      <c r="D2674" s="333" t="s">
        <v>521</v>
      </c>
      <c r="E2674" s="29">
        <v>5</v>
      </c>
      <c r="F2674" s="29">
        <v>2</v>
      </c>
      <c r="G2674" s="29">
        <v>4438</v>
      </c>
      <c r="H2674" s="27"/>
      <c r="M2674" s="80" t="b">
        <f t="shared" si="41"/>
        <v>1</v>
      </c>
    </row>
    <row r="2675" spans="2:13" x14ac:dyDescent="0.15">
      <c r="B2675" s="333" t="s">
        <v>1268</v>
      </c>
      <c r="C2675" s="333" t="s">
        <v>714</v>
      </c>
      <c r="D2675" s="333" t="s">
        <v>523</v>
      </c>
      <c r="E2675" s="29">
        <v>3</v>
      </c>
      <c r="F2675" s="29">
        <v>3</v>
      </c>
      <c r="G2675" s="29">
        <v>573</v>
      </c>
      <c r="H2675" s="27"/>
      <c r="M2675" s="80" t="b">
        <f t="shared" si="41"/>
        <v>1</v>
      </c>
    </row>
    <row r="2676" spans="2:13" x14ac:dyDescent="0.15">
      <c r="B2676" s="333" t="s">
        <v>13355</v>
      </c>
      <c r="C2676" s="333" t="s">
        <v>712</v>
      </c>
      <c r="D2676" s="333" t="s">
        <v>521</v>
      </c>
      <c r="E2676" s="29">
        <v>2</v>
      </c>
      <c r="F2676" s="29">
        <v>2</v>
      </c>
      <c r="G2676" s="29">
        <v>15445</v>
      </c>
      <c r="H2676" s="27"/>
      <c r="M2676" s="80" t="b">
        <f t="shared" si="41"/>
        <v>1</v>
      </c>
    </row>
    <row r="2677" spans="2:13" x14ac:dyDescent="0.15">
      <c r="B2677" s="333" t="s">
        <v>9122</v>
      </c>
      <c r="C2677" s="333" t="s">
        <v>716</v>
      </c>
      <c r="D2677" s="333" t="s">
        <v>521</v>
      </c>
      <c r="E2677" s="29">
        <v>4</v>
      </c>
      <c r="F2677" s="29">
        <v>2</v>
      </c>
      <c r="G2677" s="29">
        <v>9924</v>
      </c>
      <c r="H2677" s="27"/>
      <c r="M2677" s="80" t="b">
        <f t="shared" si="41"/>
        <v>1</v>
      </c>
    </row>
    <row r="2678" spans="2:13" x14ac:dyDescent="0.15">
      <c r="B2678" s="333" t="s">
        <v>11255</v>
      </c>
      <c r="C2678" s="333" t="s">
        <v>716</v>
      </c>
      <c r="D2678" s="333" t="s">
        <v>521</v>
      </c>
      <c r="E2678" s="29">
        <v>4</v>
      </c>
      <c r="F2678" s="29">
        <v>2</v>
      </c>
      <c r="G2678" s="29">
        <v>11241</v>
      </c>
      <c r="H2678" s="27"/>
      <c r="M2678" s="80" t="b">
        <f t="shared" si="41"/>
        <v>1</v>
      </c>
    </row>
    <row r="2679" spans="2:13" x14ac:dyDescent="0.15">
      <c r="B2679" s="333" t="s">
        <v>1269</v>
      </c>
      <c r="C2679" s="333" t="s">
        <v>712</v>
      </c>
      <c r="D2679" s="333" t="s">
        <v>519</v>
      </c>
      <c r="E2679" s="29">
        <v>2</v>
      </c>
      <c r="F2679" s="29">
        <v>1</v>
      </c>
      <c r="G2679" s="29">
        <v>574</v>
      </c>
      <c r="H2679" s="27"/>
      <c r="M2679" s="80" t="b">
        <f t="shared" si="41"/>
        <v>1</v>
      </c>
    </row>
    <row r="2680" spans="2:13" x14ac:dyDescent="0.15">
      <c r="B2680" s="333" t="s">
        <v>9123</v>
      </c>
      <c r="C2680" s="333" t="s">
        <v>710</v>
      </c>
      <c r="D2680" s="333" t="s">
        <v>521</v>
      </c>
      <c r="E2680" s="29">
        <v>1</v>
      </c>
      <c r="F2680" s="29">
        <v>2</v>
      </c>
      <c r="G2680" s="29">
        <v>9513</v>
      </c>
      <c r="H2680" s="27"/>
      <c r="M2680" s="80" t="b">
        <f t="shared" si="41"/>
        <v>1</v>
      </c>
    </row>
    <row r="2681" spans="2:13" x14ac:dyDescent="0.15">
      <c r="B2681" s="333" t="s">
        <v>1270</v>
      </c>
      <c r="C2681" s="333" t="s">
        <v>716</v>
      </c>
      <c r="D2681" s="333" t="s">
        <v>444</v>
      </c>
      <c r="E2681" s="29">
        <v>4</v>
      </c>
      <c r="F2681" s="29">
        <v>6</v>
      </c>
      <c r="G2681" s="29">
        <v>575</v>
      </c>
      <c r="H2681" s="27"/>
      <c r="M2681" s="80" t="b">
        <f t="shared" si="41"/>
        <v>1</v>
      </c>
    </row>
    <row r="2682" spans="2:13" x14ac:dyDescent="0.15">
      <c r="B2682" s="333" t="s">
        <v>9124</v>
      </c>
      <c r="C2682" s="333" t="s">
        <v>716</v>
      </c>
      <c r="D2682" s="333" t="s">
        <v>518</v>
      </c>
      <c r="E2682" s="29">
        <v>4</v>
      </c>
      <c r="F2682" s="29">
        <v>0</v>
      </c>
      <c r="G2682" s="29">
        <v>9925</v>
      </c>
      <c r="H2682" s="27"/>
      <c r="M2682" s="80" t="b">
        <f t="shared" si="41"/>
        <v>1</v>
      </c>
    </row>
    <row r="2683" spans="2:13" x14ac:dyDescent="0.15">
      <c r="B2683" s="333" t="s">
        <v>5571</v>
      </c>
      <c r="C2683" s="333" t="s">
        <v>716</v>
      </c>
      <c r="D2683" s="333" t="s">
        <v>519</v>
      </c>
      <c r="E2683" s="29">
        <v>4</v>
      </c>
      <c r="F2683" s="29">
        <v>1</v>
      </c>
      <c r="G2683" s="29">
        <v>5588</v>
      </c>
      <c r="H2683" s="27"/>
      <c r="M2683" s="80" t="b">
        <f t="shared" si="41"/>
        <v>1</v>
      </c>
    </row>
    <row r="2684" spans="2:13" x14ac:dyDescent="0.15">
      <c r="B2684" s="333" t="s">
        <v>6812</v>
      </c>
      <c r="C2684" s="333" t="s">
        <v>518</v>
      </c>
      <c r="D2684" s="333" t="s">
        <v>518</v>
      </c>
      <c r="E2684" s="29">
        <v>0</v>
      </c>
      <c r="F2684" s="29">
        <v>0</v>
      </c>
      <c r="G2684" s="29">
        <v>6939</v>
      </c>
      <c r="H2684" s="27"/>
      <c r="M2684" s="80" t="b">
        <f t="shared" si="41"/>
        <v>1</v>
      </c>
    </row>
    <row r="2685" spans="2:13" x14ac:dyDescent="0.15">
      <c r="B2685" s="333" t="s">
        <v>4041</v>
      </c>
      <c r="C2685" s="333" t="s">
        <v>714</v>
      </c>
      <c r="D2685" s="333" t="s">
        <v>521</v>
      </c>
      <c r="E2685" s="29">
        <v>3</v>
      </c>
      <c r="F2685" s="29">
        <v>2</v>
      </c>
      <c r="G2685" s="29">
        <v>3801</v>
      </c>
      <c r="H2685" s="27"/>
      <c r="M2685" s="80" t="b">
        <f t="shared" si="41"/>
        <v>1</v>
      </c>
    </row>
    <row r="2686" spans="2:13" x14ac:dyDescent="0.15">
      <c r="B2686" s="333" t="s">
        <v>1271</v>
      </c>
      <c r="C2686" s="333" t="s">
        <v>716</v>
      </c>
      <c r="D2686" s="333" t="s">
        <v>525</v>
      </c>
      <c r="E2686" s="29">
        <v>4</v>
      </c>
      <c r="F2686" s="29">
        <v>4</v>
      </c>
      <c r="G2686" s="29">
        <v>576</v>
      </c>
      <c r="H2686" s="27"/>
      <c r="M2686" s="80" t="b">
        <f t="shared" si="41"/>
        <v>1</v>
      </c>
    </row>
    <row r="2687" spans="2:13" x14ac:dyDescent="0.15">
      <c r="B2687" s="333" t="s">
        <v>5572</v>
      </c>
      <c r="C2687" s="333" t="s">
        <v>716</v>
      </c>
      <c r="D2687" s="333" t="s">
        <v>519</v>
      </c>
      <c r="E2687" s="29">
        <v>4</v>
      </c>
      <c r="F2687" s="29">
        <v>1</v>
      </c>
      <c r="G2687" s="29">
        <v>5589</v>
      </c>
      <c r="H2687" s="27"/>
      <c r="M2687" s="80" t="b">
        <f t="shared" si="41"/>
        <v>1</v>
      </c>
    </row>
    <row r="2688" spans="2:13" x14ac:dyDescent="0.15">
      <c r="B2688" s="333" t="s">
        <v>7015</v>
      </c>
      <c r="C2688" s="333" t="s">
        <v>518</v>
      </c>
      <c r="D2688" s="333" t="s">
        <v>523</v>
      </c>
      <c r="E2688" s="29">
        <v>0</v>
      </c>
      <c r="F2688" s="29">
        <v>3</v>
      </c>
      <c r="G2688" s="29">
        <v>7036</v>
      </c>
      <c r="H2688" s="27"/>
      <c r="M2688" s="80" t="b">
        <f t="shared" si="41"/>
        <v>1</v>
      </c>
    </row>
    <row r="2689" spans="2:13" x14ac:dyDescent="0.15">
      <c r="B2689" s="333" t="s">
        <v>12719</v>
      </c>
      <c r="C2689" s="333" t="s">
        <v>710</v>
      </c>
      <c r="D2689" s="333" t="s">
        <v>521</v>
      </c>
      <c r="E2689" s="29">
        <v>1</v>
      </c>
      <c r="F2689" s="29">
        <v>2</v>
      </c>
      <c r="G2689" s="29">
        <v>14127</v>
      </c>
      <c r="H2689" s="27"/>
      <c r="M2689" s="80" t="b">
        <f t="shared" si="41"/>
        <v>1</v>
      </c>
    </row>
    <row r="2690" spans="2:13" x14ac:dyDescent="0.15">
      <c r="B2690" s="333" t="s">
        <v>5990</v>
      </c>
      <c r="C2690" s="333" t="s">
        <v>712</v>
      </c>
      <c r="D2690" s="333" t="s">
        <v>521</v>
      </c>
      <c r="E2690" s="29">
        <v>2</v>
      </c>
      <c r="F2690" s="29">
        <v>2</v>
      </c>
      <c r="G2690" s="29">
        <v>6043</v>
      </c>
      <c r="H2690" s="27"/>
      <c r="M2690" s="80" t="b">
        <f t="shared" si="41"/>
        <v>1</v>
      </c>
    </row>
    <row r="2691" spans="2:13" x14ac:dyDescent="0.15">
      <c r="B2691" s="333" t="s">
        <v>12720</v>
      </c>
      <c r="C2691" s="333" t="s">
        <v>710</v>
      </c>
      <c r="D2691" s="333" t="s">
        <v>521</v>
      </c>
      <c r="E2691" s="29">
        <v>1</v>
      </c>
      <c r="F2691" s="29">
        <v>2</v>
      </c>
      <c r="G2691" s="29">
        <v>14128</v>
      </c>
      <c r="H2691" s="27"/>
      <c r="M2691" s="80" t="b">
        <f t="shared" si="41"/>
        <v>1</v>
      </c>
    </row>
    <row r="2692" spans="2:13" x14ac:dyDescent="0.15">
      <c r="B2692" s="333" t="s">
        <v>4097</v>
      </c>
      <c r="C2692" s="333" t="s">
        <v>712</v>
      </c>
      <c r="D2692" s="333" t="s">
        <v>519</v>
      </c>
      <c r="E2692" s="29">
        <v>2</v>
      </c>
      <c r="F2692" s="29">
        <v>1</v>
      </c>
      <c r="G2692" s="29">
        <v>3860</v>
      </c>
      <c r="H2692" s="27"/>
      <c r="M2692" s="80" t="b">
        <f t="shared" si="41"/>
        <v>1</v>
      </c>
    </row>
    <row r="2693" spans="2:13" x14ac:dyDescent="0.15">
      <c r="B2693" s="333" t="s">
        <v>8540</v>
      </c>
      <c r="C2693" s="333" t="s">
        <v>712</v>
      </c>
      <c r="D2693" s="333" t="s">
        <v>521</v>
      </c>
      <c r="E2693" s="29">
        <v>2</v>
      </c>
      <c r="F2693" s="29">
        <v>2</v>
      </c>
      <c r="G2693" s="29">
        <v>8875</v>
      </c>
      <c r="H2693" s="27"/>
      <c r="M2693" s="80" t="b">
        <f t="shared" si="41"/>
        <v>1</v>
      </c>
    </row>
    <row r="2694" spans="2:13" x14ac:dyDescent="0.15">
      <c r="B2694" s="333" t="s">
        <v>4138</v>
      </c>
      <c r="C2694" s="333" t="s">
        <v>712</v>
      </c>
      <c r="D2694" s="333" t="s">
        <v>523</v>
      </c>
      <c r="E2694" s="29">
        <v>2</v>
      </c>
      <c r="F2694" s="29">
        <v>3</v>
      </c>
      <c r="G2694" s="29">
        <v>3907</v>
      </c>
      <c r="H2694" s="27"/>
      <c r="M2694" s="80" t="b">
        <f t="shared" si="41"/>
        <v>1</v>
      </c>
    </row>
    <row r="2695" spans="2:13" x14ac:dyDescent="0.15">
      <c r="B2695" s="333" t="s">
        <v>1272</v>
      </c>
      <c r="C2695" s="333" t="s">
        <v>712</v>
      </c>
      <c r="D2695" s="333" t="s">
        <v>525</v>
      </c>
      <c r="E2695" s="29">
        <v>2</v>
      </c>
      <c r="F2695" s="29">
        <v>4</v>
      </c>
      <c r="G2695" s="29">
        <v>577</v>
      </c>
      <c r="H2695" s="27"/>
      <c r="M2695" s="80" t="b">
        <f t="shared" si="41"/>
        <v>1</v>
      </c>
    </row>
    <row r="2696" spans="2:13" x14ac:dyDescent="0.15">
      <c r="B2696" s="333" t="s">
        <v>8799</v>
      </c>
      <c r="C2696" s="333" t="s">
        <v>710</v>
      </c>
      <c r="D2696" s="333" t="s">
        <v>444</v>
      </c>
      <c r="E2696" s="29">
        <v>1</v>
      </c>
      <c r="F2696" s="29">
        <v>6</v>
      </c>
      <c r="G2696" s="29">
        <v>9149</v>
      </c>
      <c r="H2696" s="27"/>
      <c r="M2696" s="80" t="b">
        <f t="shared" si="41"/>
        <v>1</v>
      </c>
    </row>
    <row r="2697" spans="2:13" x14ac:dyDescent="0.15">
      <c r="B2697" s="333" t="s">
        <v>9125</v>
      </c>
      <c r="C2697" s="333" t="s">
        <v>518</v>
      </c>
      <c r="D2697" s="333" t="s">
        <v>518</v>
      </c>
      <c r="E2697" s="29">
        <v>0</v>
      </c>
      <c r="F2697" s="29">
        <v>0</v>
      </c>
      <c r="G2697" s="29">
        <v>9993</v>
      </c>
      <c r="H2697" s="27"/>
      <c r="M2697" s="80" t="b">
        <f t="shared" si="41"/>
        <v>1</v>
      </c>
    </row>
    <row r="2698" spans="2:13" x14ac:dyDescent="0.15">
      <c r="B2698" s="333" t="s">
        <v>14655</v>
      </c>
      <c r="C2698" s="333" t="s">
        <v>712</v>
      </c>
      <c r="D2698" s="333" t="s">
        <v>519</v>
      </c>
      <c r="E2698" s="29">
        <v>2</v>
      </c>
      <c r="F2698" s="29">
        <v>1</v>
      </c>
      <c r="G2698" s="29">
        <v>17226</v>
      </c>
      <c r="H2698" s="27"/>
      <c r="M2698" s="80" t="b">
        <f t="shared" si="41"/>
        <v>1</v>
      </c>
    </row>
    <row r="2699" spans="2:13" x14ac:dyDescent="0.15">
      <c r="B2699" s="333" t="s">
        <v>1273</v>
      </c>
      <c r="C2699" s="333" t="s">
        <v>716</v>
      </c>
      <c r="D2699" s="333" t="s">
        <v>521</v>
      </c>
      <c r="E2699" s="29">
        <v>4</v>
      </c>
      <c r="F2699" s="29">
        <v>2</v>
      </c>
      <c r="G2699" s="29">
        <v>578</v>
      </c>
      <c r="H2699" s="27"/>
      <c r="M2699" s="80" t="b">
        <f t="shared" si="41"/>
        <v>1</v>
      </c>
    </row>
    <row r="2700" spans="2:13" x14ac:dyDescent="0.15">
      <c r="B2700" s="333" t="s">
        <v>6556</v>
      </c>
      <c r="C2700" s="333" t="s">
        <v>712</v>
      </c>
      <c r="D2700" s="333" t="s">
        <v>521</v>
      </c>
      <c r="E2700" s="29">
        <v>2</v>
      </c>
      <c r="F2700" s="29">
        <v>2</v>
      </c>
      <c r="G2700" s="29">
        <v>6542</v>
      </c>
      <c r="H2700" s="27"/>
      <c r="M2700" s="80" t="b">
        <f t="shared" si="41"/>
        <v>1</v>
      </c>
    </row>
    <row r="2701" spans="2:13" x14ac:dyDescent="0.15">
      <c r="B2701" s="333" t="s">
        <v>11641</v>
      </c>
      <c r="C2701" s="333" t="s">
        <v>712</v>
      </c>
      <c r="D2701" s="333" t="s">
        <v>521</v>
      </c>
      <c r="E2701" s="29">
        <v>2</v>
      </c>
      <c r="F2701" s="29">
        <v>2</v>
      </c>
      <c r="G2701" s="29">
        <v>12998</v>
      </c>
      <c r="H2701" s="27"/>
      <c r="M2701" s="80" t="b">
        <f t="shared" si="41"/>
        <v>1</v>
      </c>
    </row>
    <row r="2702" spans="2:13" x14ac:dyDescent="0.15">
      <c r="B2702" s="333" t="s">
        <v>11642</v>
      </c>
      <c r="C2702" s="333" t="s">
        <v>712</v>
      </c>
      <c r="D2702" s="333" t="s">
        <v>521</v>
      </c>
      <c r="E2702" s="29">
        <v>2</v>
      </c>
      <c r="F2702" s="29">
        <v>2</v>
      </c>
      <c r="G2702" s="29">
        <v>12670</v>
      </c>
      <c r="H2702" s="27"/>
      <c r="M2702" s="80" t="b">
        <f t="shared" ref="M2702:M2765" si="42">AND(  NOT(ISERROR(FIND(UPPER($B$7),UPPER($B2702),1))),  OR($D$7="",NOT(ISERROR(FIND(UPPER($D$7),UPPER($B2702),1)))),    OR($D$8="",(ISERROR(FIND(UPPER($D$8),UPPER($B2702),1))))           )</f>
        <v>1</v>
      </c>
    </row>
    <row r="2703" spans="2:13" x14ac:dyDescent="0.15">
      <c r="B2703" s="333" t="s">
        <v>11643</v>
      </c>
      <c r="C2703" s="333" t="s">
        <v>712</v>
      </c>
      <c r="D2703" s="333" t="s">
        <v>521</v>
      </c>
      <c r="E2703" s="29">
        <v>2</v>
      </c>
      <c r="F2703" s="29">
        <v>2</v>
      </c>
      <c r="G2703" s="29">
        <v>12236</v>
      </c>
      <c r="H2703" s="27"/>
      <c r="M2703" s="80" t="b">
        <f t="shared" si="42"/>
        <v>1</v>
      </c>
    </row>
    <row r="2704" spans="2:13" x14ac:dyDescent="0.15">
      <c r="B2704" s="333" t="s">
        <v>9126</v>
      </c>
      <c r="C2704" s="333" t="s">
        <v>518</v>
      </c>
      <c r="D2704" s="333" t="s">
        <v>518</v>
      </c>
      <c r="E2704" s="29">
        <v>0</v>
      </c>
      <c r="F2704" s="29">
        <v>0</v>
      </c>
      <c r="G2704" s="29">
        <v>9644</v>
      </c>
      <c r="H2704" s="27"/>
      <c r="M2704" s="80" t="b">
        <f t="shared" si="42"/>
        <v>1</v>
      </c>
    </row>
    <row r="2705" spans="2:13" x14ac:dyDescent="0.15">
      <c r="B2705" s="333" t="s">
        <v>1164</v>
      </c>
      <c r="C2705" s="333" t="s">
        <v>712</v>
      </c>
      <c r="D2705" s="333" t="s">
        <v>525</v>
      </c>
      <c r="E2705" s="29">
        <v>2</v>
      </c>
      <c r="F2705" s="29">
        <v>4</v>
      </c>
      <c r="G2705" s="29">
        <v>579</v>
      </c>
      <c r="H2705" s="27"/>
      <c r="M2705" s="80" t="b">
        <f t="shared" si="42"/>
        <v>1</v>
      </c>
    </row>
    <row r="2706" spans="2:13" x14ac:dyDescent="0.15">
      <c r="B2706" s="333" t="s">
        <v>10847</v>
      </c>
      <c r="C2706" s="333" t="s">
        <v>710</v>
      </c>
      <c r="D2706" s="333" t="s">
        <v>523</v>
      </c>
      <c r="E2706" s="29">
        <v>1</v>
      </c>
      <c r="F2706" s="29">
        <v>3</v>
      </c>
      <c r="G2706" s="29">
        <v>6543</v>
      </c>
      <c r="H2706" s="27"/>
      <c r="M2706" s="80" t="b">
        <f t="shared" si="42"/>
        <v>1</v>
      </c>
    </row>
    <row r="2707" spans="2:13" x14ac:dyDescent="0.15">
      <c r="B2707" s="333" t="s">
        <v>10848</v>
      </c>
      <c r="C2707" s="333" t="s">
        <v>710</v>
      </c>
      <c r="D2707" s="333" t="s">
        <v>523</v>
      </c>
      <c r="E2707" s="29">
        <v>1</v>
      </c>
      <c r="F2707" s="29">
        <v>3</v>
      </c>
      <c r="G2707" s="29">
        <v>580</v>
      </c>
      <c r="H2707" s="27"/>
      <c r="M2707" s="80" t="b">
        <f t="shared" si="42"/>
        <v>1</v>
      </c>
    </row>
    <row r="2708" spans="2:13" x14ac:dyDescent="0.15">
      <c r="B2708" s="333" t="s">
        <v>7044</v>
      </c>
      <c r="C2708" s="333" t="s">
        <v>710</v>
      </c>
      <c r="D2708" s="333" t="s">
        <v>523</v>
      </c>
      <c r="E2708" s="29">
        <v>1</v>
      </c>
      <c r="F2708" s="29">
        <v>3</v>
      </c>
      <c r="G2708" s="29">
        <v>7183</v>
      </c>
      <c r="H2708" s="27"/>
      <c r="M2708" s="80" t="b">
        <f t="shared" si="42"/>
        <v>1</v>
      </c>
    </row>
    <row r="2709" spans="2:13" x14ac:dyDescent="0.15">
      <c r="B2709" s="333" t="s">
        <v>5113</v>
      </c>
      <c r="C2709" s="333" t="s">
        <v>710</v>
      </c>
      <c r="D2709" s="333" t="s">
        <v>521</v>
      </c>
      <c r="E2709" s="29">
        <v>1</v>
      </c>
      <c r="F2709" s="29">
        <v>2</v>
      </c>
      <c r="G2709" s="29">
        <v>5087</v>
      </c>
      <c r="H2709" s="27"/>
      <c r="M2709" s="80" t="b">
        <f t="shared" si="42"/>
        <v>1</v>
      </c>
    </row>
    <row r="2710" spans="2:13" x14ac:dyDescent="0.15">
      <c r="B2710" s="333" t="s">
        <v>5241</v>
      </c>
      <c r="C2710" s="333" t="s">
        <v>710</v>
      </c>
      <c r="D2710" s="333" t="s">
        <v>523</v>
      </c>
      <c r="E2710" s="29">
        <v>1</v>
      </c>
      <c r="F2710" s="29">
        <v>3</v>
      </c>
      <c r="G2710" s="29">
        <v>5230</v>
      </c>
      <c r="H2710" s="27"/>
      <c r="M2710" s="80" t="b">
        <f t="shared" si="42"/>
        <v>1</v>
      </c>
    </row>
    <row r="2711" spans="2:13" x14ac:dyDescent="0.15">
      <c r="B2711" s="333" t="s">
        <v>14656</v>
      </c>
      <c r="C2711" s="333" t="s">
        <v>714</v>
      </c>
      <c r="D2711" s="333" t="s">
        <v>444</v>
      </c>
      <c r="E2711" s="29">
        <v>3</v>
      </c>
      <c r="F2711" s="29">
        <v>6</v>
      </c>
      <c r="G2711" s="29">
        <v>16802</v>
      </c>
      <c r="H2711" s="27"/>
      <c r="M2711" s="80" t="b">
        <f t="shared" si="42"/>
        <v>1</v>
      </c>
    </row>
    <row r="2712" spans="2:13" x14ac:dyDescent="0.15">
      <c r="B2712" s="333" t="s">
        <v>1071</v>
      </c>
      <c r="C2712" s="333" t="s">
        <v>710</v>
      </c>
      <c r="D2712" s="333" t="s">
        <v>523</v>
      </c>
      <c r="E2712" s="29">
        <v>1</v>
      </c>
      <c r="F2712" s="29">
        <v>3</v>
      </c>
      <c r="G2712" s="29">
        <v>581</v>
      </c>
      <c r="H2712" s="27"/>
      <c r="M2712" s="80" t="b">
        <f t="shared" si="42"/>
        <v>1</v>
      </c>
    </row>
    <row r="2713" spans="2:13" x14ac:dyDescent="0.15">
      <c r="B2713" s="333" t="s">
        <v>10849</v>
      </c>
      <c r="C2713" s="333" t="s">
        <v>712</v>
      </c>
      <c r="D2713" s="333" t="s">
        <v>521</v>
      </c>
      <c r="E2713" s="29">
        <v>2</v>
      </c>
      <c r="F2713" s="29">
        <v>2</v>
      </c>
      <c r="G2713" s="29">
        <v>6544</v>
      </c>
      <c r="H2713" s="27"/>
      <c r="M2713" s="80" t="b">
        <f t="shared" si="42"/>
        <v>1</v>
      </c>
    </row>
    <row r="2714" spans="2:13" x14ac:dyDescent="0.15">
      <c r="B2714" s="333" t="s">
        <v>5851</v>
      </c>
      <c r="C2714" s="333" t="s">
        <v>710</v>
      </c>
      <c r="D2714" s="333" t="s">
        <v>523</v>
      </c>
      <c r="E2714" s="29">
        <v>1</v>
      </c>
      <c r="F2714" s="29">
        <v>3</v>
      </c>
      <c r="G2714" s="29">
        <v>5871</v>
      </c>
      <c r="H2714" s="27"/>
      <c r="M2714" s="80" t="b">
        <f t="shared" si="42"/>
        <v>1</v>
      </c>
    </row>
    <row r="2715" spans="2:13" x14ac:dyDescent="0.15">
      <c r="B2715" s="333" t="s">
        <v>10150</v>
      </c>
      <c r="C2715" s="333" t="s">
        <v>710</v>
      </c>
      <c r="D2715" s="333" t="s">
        <v>523</v>
      </c>
      <c r="E2715" s="29">
        <v>1</v>
      </c>
      <c r="F2715" s="29">
        <v>3</v>
      </c>
      <c r="G2715" s="29">
        <v>10504</v>
      </c>
      <c r="H2715" s="27"/>
      <c r="M2715" s="80" t="b">
        <f t="shared" si="42"/>
        <v>1</v>
      </c>
    </row>
    <row r="2716" spans="2:13" x14ac:dyDescent="0.15">
      <c r="B2716" s="333" t="s">
        <v>10151</v>
      </c>
      <c r="C2716" s="333" t="s">
        <v>714</v>
      </c>
      <c r="D2716" s="333" t="s">
        <v>521</v>
      </c>
      <c r="E2716" s="29">
        <v>3</v>
      </c>
      <c r="F2716" s="29">
        <v>2</v>
      </c>
      <c r="G2716" s="29">
        <v>10319</v>
      </c>
      <c r="H2716" s="27"/>
      <c r="M2716" s="80" t="b">
        <f t="shared" si="42"/>
        <v>1</v>
      </c>
    </row>
    <row r="2717" spans="2:13" x14ac:dyDescent="0.15">
      <c r="B2717" s="333" t="s">
        <v>1072</v>
      </c>
      <c r="C2717" s="333" t="s">
        <v>714</v>
      </c>
      <c r="D2717" s="333" t="s">
        <v>521</v>
      </c>
      <c r="E2717" s="29">
        <v>3</v>
      </c>
      <c r="F2717" s="29">
        <v>2</v>
      </c>
      <c r="G2717" s="29">
        <v>582</v>
      </c>
      <c r="H2717" s="27"/>
      <c r="M2717" s="80" t="b">
        <f t="shared" si="42"/>
        <v>1</v>
      </c>
    </row>
    <row r="2718" spans="2:13" x14ac:dyDescent="0.15">
      <c r="B2718" s="333" t="s">
        <v>67</v>
      </c>
      <c r="C2718" s="333" t="s">
        <v>712</v>
      </c>
      <c r="D2718" s="333" t="s">
        <v>521</v>
      </c>
      <c r="E2718" s="29">
        <v>2</v>
      </c>
      <c r="F2718" s="29">
        <v>2</v>
      </c>
      <c r="G2718" s="29">
        <v>8700</v>
      </c>
      <c r="H2718" s="27"/>
      <c r="M2718" s="80" t="b">
        <f t="shared" si="42"/>
        <v>1</v>
      </c>
    </row>
    <row r="2719" spans="2:13" x14ac:dyDescent="0.15">
      <c r="B2719" s="333" t="s">
        <v>6557</v>
      </c>
      <c r="C2719" s="333" t="s">
        <v>714</v>
      </c>
      <c r="D2719" s="333" t="s">
        <v>519</v>
      </c>
      <c r="E2719" s="29">
        <v>3</v>
      </c>
      <c r="F2719" s="29">
        <v>1</v>
      </c>
      <c r="G2719" s="29">
        <v>6545</v>
      </c>
      <c r="H2719" s="27"/>
      <c r="M2719" s="80" t="b">
        <f t="shared" si="42"/>
        <v>1</v>
      </c>
    </row>
    <row r="2720" spans="2:13" x14ac:dyDescent="0.15">
      <c r="B2720" s="333" t="s">
        <v>1073</v>
      </c>
      <c r="C2720" s="333" t="s">
        <v>716</v>
      </c>
      <c r="D2720" s="333" t="s">
        <v>444</v>
      </c>
      <c r="E2720" s="29">
        <v>4</v>
      </c>
      <c r="F2720" s="29">
        <v>6</v>
      </c>
      <c r="G2720" s="29">
        <v>583</v>
      </c>
      <c r="H2720" s="27"/>
      <c r="M2720" s="80" t="b">
        <f t="shared" si="42"/>
        <v>1</v>
      </c>
    </row>
    <row r="2721" spans="2:13" x14ac:dyDescent="0.15">
      <c r="B2721" s="333" t="s">
        <v>10152</v>
      </c>
      <c r="C2721" s="333" t="s">
        <v>712</v>
      </c>
      <c r="D2721" s="333" t="s">
        <v>521</v>
      </c>
      <c r="E2721" s="29">
        <v>2</v>
      </c>
      <c r="F2721" s="29">
        <v>2</v>
      </c>
      <c r="G2721" s="29">
        <v>10335</v>
      </c>
      <c r="H2721" s="27"/>
      <c r="M2721" s="80" t="b">
        <f t="shared" si="42"/>
        <v>1</v>
      </c>
    </row>
    <row r="2722" spans="2:13" x14ac:dyDescent="0.15">
      <c r="B2722" s="333" t="s">
        <v>1074</v>
      </c>
      <c r="C2722" s="333" t="s">
        <v>716</v>
      </c>
      <c r="D2722" s="333" t="s">
        <v>521</v>
      </c>
      <c r="E2722" s="29">
        <v>4</v>
      </c>
      <c r="F2722" s="29">
        <v>2</v>
      </c>
      <c r="G2722" s="29">
        <v>584</v>
      </c>
      <c r="H2722" s="27"/>
      <c r="M2722" s="80" t="b">
        <f t="shared" si="42"/>
        <v>1</v>
      </c>
    </row>
    <row r="2723" spans="2:13" x14ac:dyDescent="0.15">
      <c r="B2723" s="333" t="s">
        <v>10850</v>
      </c>
      <c r="C2723" s="333" t="s">
        <v>712</v>
      </c>
      <c r="D2723" s="333" t="s">
        <v>523</v>
      </c>
      <c r="E2723" s="29">
        <v>2</v>
      </c>
      <c r="F2723" s="29">
        <v>3</v>
      </c>
      <c r="G2723" s="29">
        <v>585</v>
      </c>
      <c r="H2723" s="27"/>
      <c r="M2723" s="80" t="b">
        <f t="shared" si="42"/>
        <v>1</v>
      </c>
    </row>
    <row r="2724" spans="2:13" x14ac:dyDescent="0.15">
      <c r="B2724" s="333" t="s">
        <v>10153</v>
      </c>
      <c r="C2724" s="333" t="s">
        <v>712</v>
      </c>
      <c r="D2724" s="333" t="s">
        <v>521</v>
      </c>
      <c r="E2724" s="29">
        <v>2</v>
      </c>
      <c r="F2724" s="29">
        <v>2</v>
      </c>
      <c r="G2724" s="29">
        <v>10628</v>
      </c>
      <c r="H2724" s="27"/>
      <c r="M2724" s="80" t="b">
        <f t="shared" si="42"/>
        <v>1</v>
      </c>
    </row>
    <row r="2725" spans="2:13" x14ac:dyDescent="0.15">
      <c r="B2725" s="333" t="s">
        <v>5573</v>
      </c>
      <c r="C2725" s="333" t="s">
        <v>716</v>
      </c>
      <c r="D2725" s="333" t="s">
        <v>519</v>
      </c>
      <c r="E2725" s="29">
        <v>4</v>
      </c>
      <c r="F2725" s="29">
        <v>1</v>
      </c>
      <c r="G2725" s="29">
        <v>5590</v>
      </c>
      <c r="H2725" s="27"/>
      <c r="M2725" s="80" t="b">
        <f t="shared" si="42"/>
        <v>1</v>
      </c>
    </row>
    <row r="2726" spans="2:13" x14ac:dyDescent="0.15">
      <c r="B2726" s="333" t="s">
        <v>6558</v>
      </c>
      <c r="C2726" s="333" t="s">
        <v>712</v>
      </c>
      <c r="D2726" s="333" t="s">
        <v>519</v>
      </c>
      <c r="E2726" s="29">
        <v>2</v>
      </c>
      <c r="F2726" s="29">
        <v>1</v>
      </c>
      <c r="G2726" s="29">
        <v>6546</v>
      </c>
      <c r="H2726" s="27"/>
      <c r="M2726" s="80" t="b">
        <f t="shared" si="42"/>
        <v>1</v>
      </c>
    </row>
    <row r="2727" spans="2:13" x14ac:dyDescent="0.15">
      <c r="B2727" s="333" t="s">
        <v>6136</v>
      </c>
      <c r="C2727" s="333" t="s">
        <v>712</v>
      </c>
      <c r="D2727" s="333" t="s">
        <v>519</v>
      </c>
      <c r="E2727" s="29">
        <v>2</v>
      </c>
      <c r="F2727" s="29">
        <v>1</v>
      </c>
      <c r="G2727" s="29">
        <v>6194</v>
      </c>
      <c r="H2727" s="27"/>
      <c r="M2727" s="80" t="b">
        <f t="shared" si="42"/>
        <v>1</v>
      </c>
    </row>
    <row r="2728" spans="2:13" x14ac:dyDescent="0.15">
      <c r="B2728" s="333" t="s">
        <v>13356</v>
      </c>
      <c r="C2728" s="333" t="s">
        <v>518</v>
      </c>
      <c r="D2728" s="333" t="s">
        <v>518</v>
      </c>
      <c r="E2728" s="29">
        <v>0</v>
      </c>
      <c r="F2728" s="29">
        <v>0</v>
      </c>
      <c r="G2728" s="29">
        <v>15227</v>
      </c>
      <c r="H2728" s="27"/>
      <c r="M2728" s="80" t="b">
        <f t="shared" si="42"/>
        <v>1</v>
      </c>
    </row>
    <row r="2729" spans="2:13" x14ac:dyDescent="0.15">
      <c r="B2729" s="333" t="s">
        <v>14657</v>
      </c>
      <c r="C2729" s="333" t="s">
        <v>712</v>
      </c>
      <c r="D2729" s="333" t="s">
        <v>525</v>
      </c>
      <c r="E2729" s="29">
        <v>2</v>
      </c>
      <c r="F2729" s="29">
        <v>4</v>
      </c>
      <c r="G2729" s="29">
        <v>17190</v>
      </c>
      <c r="H2729" s="27"/>
      <c r="M2729" s="80" t="b">
        <f t="shared" si="42"/>
        <v>1</v>
      </c>
    </row>
    <row r="2730" spans="2:13" x14ac:dyDescent="0.15">
      <c r="B2730" s="333" t="s">
        <v>1075</v>
      </c>
      <c r="C2730" s="333" t="s">
        <v>716</v>
      </c>
      <c r="D2730" s="333" t="s">
        <v>519</v>
      </c>
      <c r="E2730" s="29">
        <v>4</v>
      </c>
      <c r="F2730" s="29">
        <v>1</v>
      </c>
      <c r="G2730" s="29">
        <v>586</v>
      </c>
      <c r="H2730" s="27"/>
      <c r="M2730" s="80" t="b">
        <f t="shared" si="42"/>
        <v>1</v>
      </c>
    </row>
    <row r="2731" spans="2:13" x14ac:dyDescent="0.15">
      <c r="B2731" s="333" t="s">
        <v>4628</v>
      </c>
      <c r="C2731" s="333" t="s">
        <v>714</v>
      </c>
      <c r="D2731" s="333" t="s">
        <v>521</v>
      </c>
      <c r="E2731" s="29">
        <v>3</v>
      </c>
      <c r="F2731" s="29">
        <v>2</v>
      </c>
      <c r="G2731" s="29">
        <v>4440</v>
      </c>
      <c r="H2731" s="27"/>
      <c r="M2731" s="80" t="b">
        <f t="shared" si="42"/>
        <v>1</v>
      </c>
    </row>
    <row r="2732" spans="2:13" x14ac:dyDescent="0.15">
      <c r="B2732" s="333" t="s">
        <v>14658</v>
      </c>
      <c r="C2732" s="333" t="s">
        <v>714</v>
      </c>
      <c r="D2732" s="333" t="s">
        <v>525</v>
      </c>
      <c r="E2732" s="29">
        <v>3</v>
      </c>
      <c r="F2732" s="29">
        <v>4</v>
      </c>
      <c r="G2732" s="29">
        <v>17338</v>
      </c>
      <c r="H2732" s="27"/>
      <c r="M2732" s="80" t="b">
        <f t="shared" si="42"/>
        <v>1</v>
      </c>
    </row>
    <row r="2733" spans="2:13" x14ac:dyDescent="0.15">
      <c r="B2733" s="333" t="s">
        <v>9127</v>
      </c>
      <c r="C2733" s="333" t="s">
        <v>710</v>
      </c>
      <c r="D2733" s="333" t="s">
        <v>523</v>
      </c>
      <c r="E2733" s="29">
        <v>1</v>
      </c>
      <c r="F2733" s="29">
        <v>3</v>
      </c>
      <c r="G2733" s="29">
        <v>9337</v>
      </c>
      <c r="H2733" s="27"/>
      <c r="M2733" s="80" t="b">
        <f t="shared" si="42"/>
        <v>1</v>
      </c>
    </row>
    <row r="2734" spans="2:13" x14ac:dyDescent="0.15">
      <c r="B2734" s="333" t="s">
        <v>1076</v>
      </c>
      <c r="C2734" s="333" t="s">
        <v>716</v>
      </c>
      <c r="D2734" s="333" t="s">
        <v>519</v>
      </c>
      <c r="E2734" s="29">
        <v>4</v>
      </c>
      <c r="F2734" s="29">
        <v>1</v>
      </c>
      <c r="G2734" s="29">
        <v>587</v>
      </c>
      <c r="H2734" s="27"/>
      <c r="M2734" s="80" t="b">
        <f t="shared" si="42"/>
        <v>1</v>
      </c>
    </row>
    <row r="2735" spans="2:13" x14ac:dyDescent="0.15">
      <c r="B2735" s="333" t="s">
        <v>5754</v>
      </c>
      <c r="C2735" s="333" t="s">
        <v>712</v>
      </c>
      <c r="D2735" s="333" t="s">
        <v>519</v>
      </c>
      <c r="E2735" s="29">
        <v>2</v>
      </c>
      <c r="F2735" s="29">
        <v>1</v>
      </c>
      <c r="G2735" s="29">
        <v>5877</v>
      </c>
      <c r="H2735" s="27"/>
      <c r="M2735" s="80" t="b">
        <f t="shared" si="42"/>
        <v>1</v>
      </c>
    </row>
    <row r="2736" spans="2:13" x14ac:dyDescent="0.15">
      <c r="B2736" s="333" t="s">
        <v>11644</v>
      </c>
      <c r="C2736" s="333" t="s">
        <v>714</v>
      </c>
      <c r="D2736" s="333" t="s">
        <v>523</v>
      </c>
      <c r="E2736" s="29">
        <v>3</v>
      </c>
      <c r="F2736" s="29">
        <v>3</v>
      </c>
      <c r="G2736" s="29">
        <v>13668</v>
      </c>
      <c r="H2736" s="27"/>
      <c r="M2736" s="80" t="b">
        <f t="shared" si="42"/>
        <v>1</v>
      </c>
    </row>
    <row r="2737" spans="2:13" x14ac:dyDescent="0.15">
      <c r="B2737" s="333" t="s">
        <v>6060</v>
      </c>
      <c r="C2737" s="333" t="s">
        <v>714</v>
      </c>
      <c r="D2737" s="333" t="s">
        <v>521</v>
      </c>
      <c r="E2737" s="29">
        <v>3</v>
      </c>
      <c r="F2737" s="29">
        <v>2</v>
      </c>
      <c r="G2737" s="29">
        <v>6112</v>
      </c>
      <c r="H2737" s="27"/>
      <c r="M2737" s="80" t="b">
        <f t="shared" si="42"/>
        <v>1</v>
      </c>
    </row>
    <row r="2738" spans="2:13" x14ac:dyDescent="0.15">
      <c r="B2738" s="333" t="s">
        <v>9128</v>
      </c>
      <c r="C2738" s="333" t="s">
        <v>518</v>
      </c>
      <c r="D2738" s="333" t="s">
        <v>518</v>
      </c>
      <c r="E2738" s="29">
        <v>0</v>
      </c>
      <c r="F2738" s="29">
        <v>0</v>
      </c>
      <c r="G2738" s="29">
        <v>9709</v>
      </c>
      <c r="H2738" s="27"/>
      <c r="M2738" s="80" t="b">
        <f t="shared" si="42"/>
        <v>1</v>
      </c>
    </row>
    <row r="2739" spans="2:13" x14ac:dyDescent="0.15">
      <c r="B2739" s="333" t="s">
        <v>6559</v>
      </c>
      <c r="C2739" s="333" t="s">
        <v>712</v>
      </c>
      <c r="D2739" s="333" t="s">
        <v>521</v>
      </c>
      <c r="E2739" s="29">
        <v>2</v>
      </c>
      <c r="F2739" s="29">
        <v>2</v>
      </c>
      <c r="G2739" s="29">
        <v>6547</v>
      </c>
      <c r="H2739" s="27"/>
      <c r="M2739" s="80" t="b">
        <f t="shared" si="42"/>
        <v>1</v>
      </c>
    </row>
    <row r="2740" spans="2:13" x14ac:dyDescent="0.15">
      <c r="B2740" s="333" t="s">
        <v>10851</v>
      </c>
      <c r="C2740" s="333" t="s">
        <v>714</v>
      </c>
      <c r="D2740" s="333" t="s">
        <v>518</v>
      </c>
      <c r="E2740" s="29">
        <v>3</v>
      </c>
      <c r="F2740" s="29">
        <v>0</v>
      </c>
      <c r="G2740" s="29">
        <v>4077</v>
      </c>
      <c r="H2740" s="27"/>
      <c r="M2740" s="80" t="b">
        <f t="shared" si="42"/>
        <v>1</v>
      </c>
    </row>
    <row r="2741" spans="2:13" x14ac:dyDescent="0.15">
      <c r="B2741" s="333" t="s">
        <v>11256</v>
      </c>
      <c r="C2741" s="333" t="s">
        <v>710</v>
      </c>
      <c r="D2741" s="333" t="s">
        <v>523</v>
      </c>
      <c r="E2741" s="29">
        <v>1</v>
      </c>
      <c r="F2741" s="29">
        <v>3</v>
      </c>
      <c r="G2741" s="29">
        <v>11527</v>
      </c>
      <c r="H2741" s="27"/>
      <c r="M2741" s="80" t="b">
        <f t="shared" si="42"/>
        <v>1</v>
      </c>
    </row>
    <row r="2742" spans="2:13" x14ac:dyDescent="0.15">
      <c r="B2742" s="333" t="s">
        <v>1077</v>
      </c>
      <c r="C2742" s="333" t="s">
        <v>716</v>
      </c>
      <c r="D2742" s="333" t="s">
        <v>521</v>
      </c>
      <c r="E2742" s="29">
        <v>4</v>
      </c>
      <c r="F2742" s="29">
        <v>2</v>
      </c>
      <c r="G2742" s="29">
        <v>588</v>
      </c>
      <c r="H2742" s="27"/>
      <c r="M2742" s="80" t="b">
        <f t="shared" si="42"/>
        <v>1</v>
      </c>
    </row>
    <row r="2743" spans="2:13" x14ac:dyDescent="0.15">
      <c r="B2743" s="333" t="s">
        <v>11257</v>
      </c>
      <c r="C2743" s="333" t="s">
        <v>714</v>
      </c>
      <c r="D2743" s="333" t="s">
        <v>519</v>
      </c>
      <c r="E2743" s="29">
        <v>3</v>
      </c>
      <c r="F2743" s="29">
        <v>1</v>
      </c>
      <c r="G2743" s="29">
        <v>11526</v>
      </c>
      <c r="H2743" s="27"/>
      <c r="M2743" s="80" t="b">
        <f t="shared" si="42"/>
        <v>1</v>
      </c>
    </row>
    <row r="2744" spans="2:13" x14ac:dyDescent="0.15">
      <c r="B2744" s="333" t="s">
        <v>13357</v>
      </c>
      <c r="C2744" s="333" t="s">
        <v>712</v>
      </c>
      <c r="D2744" s="333" t="s">
        <v>521</v>
      </c>
      <c r="E2744" s="29">
        <v>2</v>
      </c>
      <c r="F2744" s="29">
        <v>2</v>
      </c>
      <c r="G2744" s="29">
        <v>15321</v>
      </c>
      <c r="H2744" s="27"/>
      <c r="M2744" s="80" t="b">
        <f t="shared" si="42"/>
        <v>1</v>
      </c>
    </row>
    <row r="2745" spans="2:13" x14ac:dyDescent="0.15">
      <c r="B2745" s="333" t="s">
        <v>4496</v>
      </c>
      <c r="C2745" s="333" t="s">
        <v>714</v>
      </c>
      <c r="D2745" s="333" t="s">
        <v>523</v>
      </c>
      <c r="E2745" s="29">
        <v>3</v>
      </c>
      <c r="F2745" s="29">
        <v>3</v>
      </c>
      <c r="G2745" s="29">
        <v>4115</v>
      </c>
      <c r="H2745" s="27"/>
      <c r="M2745" s="80" t="b">
        <f t="shared" si="42"/>
        <v>1</v>
      </c>
    </row>
    <row r="2746" spans="2:13" x14ac:dyDescent="0.15">
      <c r="B2746" s="333" t="s">
        <v>11645</v>
      </c>
      <c r="C2746" s="333" t="s">
        <v>710</v>
      </c>
      <c r="D2746" s="333" t="s">
        <v>523</v>
      </c>
      <c r="E2746" s="29">
        <v>1</v>
      </c>
      <c r="F2746" s="29">
        <v>3</v>
      </c>
      <c r="G2746" s="29">
        <v>12237</v>
      </c>
      <c r="H2746" s="27"/>
      <c r="M2746" s="80" t="b">
        <f t="shared" si="42"/>
        <v>1</v>
      </c>
    </row>
    <row r="2747" spans="2:13" x14ac:dyDescent="0.15">
      <c r="B2747" s="333" t="s">
        <v>1078</v>
      </c>
      <c r="C2747" s="333" t="s">
        <v>716</v>
      </c>
      <c r="D2747" s="333" t="s">
        <v>519</v>
      </c>
      <c r="E2747" s="29">
        <v>4</v>
      </c>
      <c r="F2747" s="29">
        <v>1</v>
      </c>
      <c r="G2747" s="29">
        <v>589</v>
      </c>
      <c r="H2747" s="27"/>
      <c r="M2747" s="80" t="b">
        <f t="shared" si="42"/>
        <v>1</v>
      </c>
    </row>
    <row r="2748" spans="2:13" x14ac:dyDescent="0.15">
      <c r="B2748" s="333" t="s">
        <v>4228</v>
      </c>
      <c r="C2748" s="333" t="s">
        <v>716</v>
      </c>
      <c r="D2748" s="333" t="s">
        <v>519</v>
      </c>
      <c r="E2748" s="29">
        <v>4</v>
      </c>
      <c r="F2748" s="29">
        <v>1</v>
      </c>
      <c r="G2748" s="29">
        <v>3774</v>
      </c>
      <c r="H2748" s="27"/>
      <c r="M2748" s="80" t="b">
        <f t="shared" si="42"/>
        <v>1</v>
      </c>
    </row>
    <row r="2749" spans="2:13" x14ac:dyDescent="0.15">
      <c r="B2749" s="333" t="s">
        <v>11258</v>
      </c>
      <c r="C2749" s="333" t="s">
        <v>714</v>
      </c>
      <c r="D2749" s="333" t="s">
        <v>521</v>
      </c>
      <c r="E2749" s="29">
        <v>3</v>
      </c>
      <c r="F2749" s="29">
        <v>2</v>
      </c>
      <c r="G2749" s="29">
        <v>11479</v>
      </c>
      <c r="H2749" s="27"/>
      <c r="M2749" s="80" t="b">
        <f t="shared" si="42"/>
        <v>1</v>
      </c>
    </row>
    <row r="2750" spans="2:13" x14ac:dyDescent="0.15">
      <c r="B2750" s="333" t="s">
        <v>1079</v>
      </c>
      <c r="C2750" s="333" t="s">
        <v>716</v>
      </c>
      <c r="D2750" s="333" t="s">
        <v>521</v>
      </c>
      <c r="E2750" s="29">
        <v>4</v>
      </c>
      <c r="F2750" s="29">
        <v>2</v>
      </c>
      <c r="G2750" s="29">
        <v>590</v>
      </c>
      <c r="H2750" s="27"/>
      <c r="M2750" s="80" t="b">
        <f t="shared" si="42"/>
        <v>1</v>
      </c>
    </row>
    <row r="2751" spans="2:13" x14ac:dyDescent="0.15">
      <c r="B2751" s="333" t="s">
        <v>5054</v>
      </c>
      <c r="C2751" s="333" t="s">
        <v>716</v>
      </c>
      <c r="D2751" s="333" t="s">
        <v>519</v>
      </c>
      <c r="E2751" s="29">
        <v>4</v>
      </c>
      <c r="F2751" s="29">
        <v>1</v>
      </c>
      <c r="G2751" s="29">
        <v>5019</v>
      </c>
      <c r="H2751" s="27"/>
      <c r="M2751" s="80" t="b">
        <f t="shared" si="42"/>
        <v>1</v>
      </c>
    </row>
    <row r="2752" spans="2:13" x14ac:dyDescent="0.15">
      <c r="B2752" s="333" t="s">
        <v>1080</v>
      </c>
      <c r="C2752" s="333" t="s">
        <v>716</v>
      </c>
      <c r="D2752" s="333" t="s">
        <v>519</v>
      </c>
      <c r="E2752" s="29">
        <v>4</v>
      </c>
      <c r="F2752" s="29">
        <v>1</v>
      </c>
      <c r="G2752" s="29">
        <v>591</v>
      </c>
      <c r="H2752" s="27"/>
      <c r="M2752" s="80" t="b">
        <f t="shared" si="42"/>
        <v>1</v>
      </c>
    </row>
    <row r="2753" spans="2:13" x14ac:dyDescent="0.15">
      <c r="B2753" s="333" t="s">
        <v>5697</v>
      </c>
      <c r="C2753" s="333" t="s">
        <v>716</v>
      </c>
      <c r="D2753" s="333" t="s">
        <v>519</v>
      </c>
      <c r="E2753" s="29">
        <v>4</v>
      </c>
      <c r="F2753" s="29">
        <v>1</v>
      </c>
      <c r="G2753" s="29">
        <v>5724</v>
      </c>
      <c r="H2753" s="27"/>
      <c r="M2753" s="80" t="b">
        <f t="shared" si="42"/>
        <v>1</v>
      </c>
    </row>
    <row r="2754" spans="2:13" x14ac:dyDescent="0.15">
      <c r="B2754" s="333" t="s">
        <v>4299</v>
      </c>
      <c r="C2754" s="333" t="s">
        <v>716</v>
      </c>
      <c r="D2754" s="333" t="s">
        <v>519</v>
      </c>
      <c r="E2754" s="29">
        <v>4</v>
      </c>
      <c r="F2754" s="29">
        <v>1</v>
      </c>
      <c r="G2754" s="29">
        <v>4085</v>
      </c>
      <c r="H2754" s="27"/>
      <c r="M2754" s="80" t="b">
        <f t="shared" si="42"/>
        <v>1</v>
      </c>
    </row>
    <row r="2755" spans="2:13" x14ac:dyDescent="0.15">
      <c r="B2755" s="333" t="s">
        <v>325</v>
      </c>
      <c r="C2755" s="333" t="s">
        <v>710</v>
      </c>
      <c r="D2755" s="333" t="s">
        <v>444</v>
      </c>
      <c r="E2755" s="29">
        <v>1</v>
      </c>
      <c r="F2755" s="29">
        <v>6</v>
      </c>
      <c r="G2755" s="29">
        <v>8406</v>
      </c>
      <c r="H2755" s="27"/>
      <c r="M2755" s="80" t="b">
        <f t="shared" si="42"/>
        <v>1</v>
      </c>
    </row>
    <row r="2756" spans="2:13" x14ac:dyDescent="0.15">
      <c r="B2756" s="333" t="s">
        <v>1081</v>
      </c>
      <c r="C2756" s="333" t="s">
        <v>716</v>
      </c>
      <c r="D2756" s="333" t="s">
        <v>521</v>
      </c>
      <c r="E2756" s="29">
        <v>4</v>
      </c>
      <c r="F2756" s="29">
        <v>2</v>
      </c>
      <c r="G2756" s="29">
        <v>592</v>
      </c>
      <c r="H2756" s="27"/>
      <c r="M2756" s="80" t="b">
        <f t="shared" si="42"/>
        <v>1</v>
      </c>
    </row>
    <row r="2757" spans="2:13" x14ac:dyDescent="0.15">
      <c r="B2757" s="333" t="s">
        <v>5086</v>
      </c>
      <c r="C2757" s="333" t="s">
        <v>710</v>
      </c>
      <c r="D2757" s="333" t="s">
        <v>518</v>
      </c>
      <c r="E2757" s="29">
        <v>1</v>
      </c>
      <c r="F2757" s="29">
        <v>0</v>
      </c>
      <c r="G2757" s="29">
        <v>4965</v>
      </c>
      <c r="H2757" s="27"/>
      <c r="M2757" s="80" t="b">
        <f t="shared" si="42"/>
        <v>1</v>
      </c>
    </row>
    <row r="2758" spans="2:13" x14ac:dyDescent="0.15">
      <c r="B2758" s="333" t="s">
        <v>326</v>
      </c>
      <c r="C2758" s="333" t="s">
        <v>710</v>
      </c>
      <c r="D2758" s="333" t="s">
        <v>521</v>
      </c>
      <c r="E2758" s="29">
        <v>1</v>
      </c>
      <c r="F2758" s="29">
        <v>2</v>
      </c>
      <c r="G2758" s="29">
        <v>8407</v>
      </c>
      <c r="H2758" s="27"/>
      <c r="M2758" s="80" t="b">
        <f t="shared" si="42"/>
        <v>1</v>
      </c>
    </row>
    <row r="2759" spans="2:13" x14ac:dyDescent="0.15">
      <c r="B2759" s="333" t="s">
        <v>9129</v>
      </c>
      <c r="C2759" s="333" t="s">
        <v>518</v>
      </c>
      <c r="D2759" s="333" t="s">
        <v>518</v>
      </c>
      <c r="E2759" s="29">
        <v>0</v>
      </c>
      <c r="F2759" s="29">
        <v>0</v>
      </c>
      <c r="G2759" s="29">
        <v>9710</v>
      </c>
      <c r="H2759" s="27"/>
      <c r="M2759" s="80" t="b">
        <f t="shared" si="42"/>
        <v>1</v>
      </c>
    </row>
    <row r="2760" spans="2:13" x14ac:dyDescent="0.15">
      <c r="B2760" s="333" t="s">
        <v>5073</v>
      </c>
      <c r="C2760" s="333" t="s">
        <v>716</v>
      </c>
      <c r="D2760" s="333" t="s">
        <v>519</v>
      </c>
      <c r="E2760" s="29">
        <v>4</v>
      </c>
      <c r="F2760" s="29">
        <v>1</v>
      </c>
      <c r="G2760" s="29">
        <v>5038</v>
      </c>
      <c r="H2760" s="27"/>
      <c r="M2760" s="80" t="b">
        <f t="shared" si="42"/>
        <v>1</v>
      </c>
    </row>
    <row r="2761" spans="2:13" x14ac:dyDescent="0.15">
      <c r="B2761" s="333" t="s">
        <v>4248</v>
      </c>
      <c r="C2761" s="333" t="s">
        <v>714</v>
      </c>
      <c r="D2761" s="333" t="s">
        <v>521</v>
      </c>
      <c r="E2761" s="29">
        <v>3</v>
      </c>
      <c r="F2761" s="29">
        <v>2</v>
      </c>
      <c r="G2761" s="29">
        <v>4036</v>
      </c>
      <c r="H2761" s="27"/>
      <c r="M2761" s="80" t="b">
        <f t="shared" si="42"/>
        <v>1</v>
      </c>
    </row>
    <row r="2762" spans="2:13" x14ac:dyDescent="0.15">
      <c r="B2762" s="333" t="s">
        <v>10154</v>
      </c>
      <c r="C2762" s="333" t="s">
        <v>710</v>
      </c>
      <c r="D2762" s="333" t="s">
        <v>521</v>
      </c>
      <c r="E2762" s="29">
        <v>1</v>
      </c>
      <c r="F2762" s="29">
        <v>2</v>
      </c>
      <c r="G2762" s="29">
        <v>10466</v>
      </c>
      <c r="H2762" s="27"/>
      <c r="M2762" s="80" t="b">
        <f t="shared" si="42"/>
        <v>1</v>
      </c>
    </row>
    <row r="2763" spans="2:13" x14ac:dyDescent="0.15">
      <c r="B2763" s="333" t="s">
        <v>11646</v>
      </c>
      <c r="C2763" s="333" t="s">
        <v>714</v>
      </c>
      <c r="D2763" s="333" t="s">
        <v>523</v>
      </c>
      <c r="E2763" s="29">
        <v>3</v>
      </c>
      <c r="F2763" s="29">
        <v>3</v>
      </c>
      <c r="G2763" s="29">
        <v>13669</v>
      </c>
      <c r="H2763" s="27"/>
      <c r="M2763" s="80" t="b">
        <f t="shared" si="42"/>
        <v>1</v>
      </c>
    </row>
    <row r="2764" spans="2:13" x14ac:dyDescent="0.15">
      <c r="B2764" s="333" t="s">
        <v>7809</v>
      </c>
      <c r="C2764" s="333" t="s">
        <v>712</v>
      </c>
      <c r="D2764" s="333" t="s">
        <v>521</v>
      </c>
      <c r="E2764" s="29">
        <v>2</v>
      </c>
      <c r="F2764" s="29">
        <v>2</v>
      </c>
      <c r="G2764" s="29">
        <v>7995</v>
      </c>
      <c r="H2764" s="27"/>
      <c r="M2764" s="80" t="b">
        <f t="shared" si="42"/>
        <v>1</v>
      </c>
    </row>
    <row r="2765" spans="2:13" x14ac:dyDescent="0.15">
      <c r="B2765" s="333" t="s">
        <v>1082</v>
      </c>
      <c r="C2765" s="333" t="s">
        <v>716</v>
      </c>
      <c r="D2765" s="333" t="s">
        <v>521</v>
      </c>
      <c r="E2765" s="29">
        <v>4</v>
      </c>
      <c r="F2765" s="29">
        <v>2</v>
      </c>
      <c r="G2765" s="29">
        <v>593</v>
      </c>
      <c r="H2765" s="27"/>
      <c r="M2765" s="80" t="b">
        <f t="shared" si="42"/>
        <v>1</v>
      </c>
    </row>
    <row r="2766" spans="2:13" x14ac:dyDescent="0.15">
      <c r="B2766" s="333" t="s">
        <v>10155</v>
      </c>
      <c r="C2766" s="333" t="s">
        <v>712</v>
      </c>
      <c r="D2766" s="333" t="s">
        <v>523</v>
      </c>
      <c r="E2766" s="29">
        <v>2</v>
      </c>
      <c r="F2766" s="29">
        <v>3</v>
      </c>
      <c r="G2766" s="29">
        <v>10960</v>
      </c>
      <c r="H2766" s="27"/>
      <c r="M2766" s="80" t="b">
        <f t="shared" ref="M2766:M2829" si="43">AND(  NOT(ISERROR(FIND(UPPER($B$7),UPPER($B2766),1))),  OR($D$7="",NOT(ISERROR(FIND(UPPER($D$7),UPPER($B2766),1)))),    OR($D$8="",(ISERROR(FIND(UPPER($D$8),UPPER($B2766),1))))           )</f>
        <v>1</v>
      </c>
    </row>
    <row r="2767" spans="2:13" x14ac:dyDescent="0.15">
      <c r="B2767" s="333" t="s">
        <v>6731</v>
      </c>
      <c r="C2767" s="333" t="s">
        <v>518</v>
      </c>
      <c r="D2767" s="333" t="s">
        <v>518</v>
      </c>
      <c r="E2767" s="29">
        <v>0</v>
      </c>
      <c r="F2767" s="29">
        <v>0</v>
      </c>
      <c r="G2767" s="29">
        <v>6963</v>
      </c>
      <c r="H2767" s="27"/>
      <c r="M2767" s="80" t="b">
        <f t="shared" si="43"/>
        <v>1</v>
      </c>
    </row>
    <row r="2768" spans="2:13" x14ac:dyDescent="0.15">
      <c r="B2768" s="333" t="s">
        <v>8671</v>
      </c>
      <c r="C2768" s="333" t="s">
        <v>710</v>
      </c>
      <c r="D2768" s="333" t="s">
        <v>523</v>
      </c>
      <c r="E2768" s="29">
        <v>1</v>
      </c>
      <c r="F2768" s="29">
        <v>3</v>
      </c>
      <c r="G2768" s="29">
        <v>9021</v>
      </c>
      <c r="H2768" s="27"/>
      <c r="M2768" s="80" t="b">
        <f t="shared" si="43"/>
        <v>1</v>
      </c>
    </row>
    <row r="2769" spans="2:13" x14ac:dyDescent="0.15">
      <c r="B2769" s="333" t="s">
        <v>1083</v>
      </c>
      <c r="C2769" s="333" t="s">
        <v>714</v>
      </c>
      <c r="D2769" s="333" t="s">
        <v>521</v>
      </c>
      <c r="E2769" s="29">
        <v>3</v>
      </c>
      <c r="F2769" s="29">
        <v>2</v>
      </c>
      <c r="G2769" s="29">
        <v>594</v>
      </c>
      <c r="H2769" s="27"/>
      <c r="M2769" s="80" t="b">
        <f t="shared" si="43"/>
        <v>1</v>
      </c>
    </row>
    <row r="2770" spans="2:13" x14ac:dyDescent="0.15">
      <c r="B2770" s="333" t="s">
        <v>10852</v>
      </c>
      <c r="C2770" s="333" t="s">
        <v>718</v>
      </c>
      <c r="D2770" s="333" t="s">
        <v>523</v>
      </c>
      <c r="E2770" s="29">
        <v>5</v>
      </c>
      <c r="F2770" s="29">
        <v>3</v>
      </c>
      <c r="G2770" s="29">
        <v>595</v>
      </c>
      <c r="H2770" s="27"/>
      <c r="M2770" s="80" t="b">
        <f t="shared" si="43"/>
        <v>1</v>
      </c>
    </row>
    <row r="2771" spans="2:13" x14ac:dyDescent="0.15">
      <c r="B2771" s="333" t="s">
        <v>8569</v>
      </c>
      <c r="C2771" s="333" t="s">
        <v>518</v>
      </c>
      <c r="D2771" s="333" t="s">
        <v>518</v>
      </c>
      <c r="E2771" s="29">
        <v>0</v>
      </c>
      <c r="F2771" s="29">
        <v>0</v>
      </c>
      <c r="G2771" s="29">
        <v>8908</v>
      </c>
      <c r="H2771" s="27"/>
      <c r="M2771" s="80" t="b">
        <f t="shared" si="43"/>
        <v>1</v>
      </c>
    </row>
    <row r="2772" spans="2:13" x14ac:dyDescent="0.15">
      <c r="B2772" s="333" t="s">
        <v>10156</v>
      </c>
      <c r="C2772" s="333" t="s">
        <v>716</v>
      </c>
      <c r="D2772" s="333" t="s">
        <v>521</v>
      </c>
      <c r="E2772" s="29">
        <v>4</v>
      </c>
      <c r="F2772" s="29">
        <v>2</v>
      </c>
      <c r="G2772" s="29">
        <v>10872</v>
      </c>
      <c r="H2772" s="27"/>
      <c r="M2772" s="80" t="b">
        <f t="shared" si="43"/>
        <v>1</v>
      </c>
    </row>
    <row r="2773" spans="2:13" x14ac:dyDescent="0.15">
      <c r="B2773" s="333" t="s">
        <v>10157</v>
      </c>
      <c r="C2773" s="333" t="s">
        <v>710</v>
      </c>
      <c r="D2773" s="333" t="s">
        <v>444</v>
      </c>
      <c r="E2773" s="29">
        <v>1</v>
      </c>
      <c r="F2773" s="29">
        <v>6</v>
      </c>
      <c r="G2773" s="29">
        <v>10748</v>
      </c>
      <c r="H2773" s="27"/>
      <c r="M2773" s="80" t="b">
        <f t="shared" si="43"/>
        <v>1</v>
      </c>
    </row>
    <row r="2774" spans="2:13" x14ac:dyDescent="0.15">
      <c r="B2774" s="333" t="s">
        <v>5687</v>
      </c>
      <c r="C2774" s="333" t="s">
        <v>712</v>
      </c>
      <c r="D2774" s="333" t="s">
        <v>525</v>
      </c>
      <c r="E2774" s="29">
        <v>2</v>
      </c>
      <c r="F2774" s="29">
        <v>4</v>
      </c>
      <c r="G2774" s="29">
        <v>5714</v>
      </c>
      <c r="H2774" s="27"/>
      <c r="M2774" s="80" t="b">
        <f t="shared" si="43"/>
        <v>1</v>
      </c>
    </row>
    <row r="2775" spans="2:13" x14ac:dyDescent="0.15">
      <c r="B2775" s="333" t="s">
        <v>3966</v>
      </c>
      <c r="C2775" s="333" t="s">
        <v>518</v>
      </c>
      <c r="D2775" s="333" t="s">
        <v>518</v>
      </c>
      <c r="E2775" s="29">
        <v>0</v>
      </c>
      <c r="F2775" s="29">
        <v>0</v>
      </c>
      <c r="G2775" s="29">
        <v>3518</v>
      </c>
      <c r="H2775" s="27"/>
      <c r="M2775" s="80" t="b">
        <f t="shared" si="43"/>
        <v>1</v>
      </c>
    </row>
    <row r="2776" spans="2:13" x14ac:dyDescent="0.15">
      <c r="B2776" s="333" t="s">
        <v>5277</v>
      </c>
      <c r="C2776" s="333" t="s">
        <v>710</v>
      </c>
      <c r="D2776" s="333" t="s">
        <v>525</v>
      </c>
      <c r="E2776" s="29">
        <v>1</v>
      </c>
      <c r="F2776" s="29">
        <v>4</v>
      </c>
      <c r="G2776" s="29">
        <v>5271</v>
      </c>
      <c r="H2776" s="27"/>
      <c r="M2776" s="80" t="b">
        <f t="shared" si="43"/>
        <v>1</v>
      </c>
    </row>
    <row r="2777" spans="2:13" x14ac:dyDescent="0.15">
      <c r="B2777" s="333" t="s">
        <v>5278</v>
      </c>
      <c r="C2777" s="333" t="s">
        <v>710</v>
      </c>
      <c r="D2777" s="333" t="s">
        <v>525</v>
      </c>
      <c r="E2777" s="29">
        <v>1</v>
      </c>
      <c r="F2777" s="29">
        <v>4</v>
      </c>
      <c r="G2777" s="29">
        <v>5272</v>
      </c>
      <c r="H2777" s="27"/>
      <c r="M2777" s="80" t="b">
        <f t="shared" si="43"/>
        <v>1</v>
      </c>
    </row>
    <row r="2778" spans="2:13" x14ac:dyDescent="0.15">
      <c r="B2778" s="333" t="s">
        <v>7477</v>
      </c>
      <c r="C2778" s="333" t="s">
        <v>710</v>
      </c>
      <c r="D2778" s="333" t="s">
        <v>523</v>
      </c>
      <c r="E2778" s="29">
        <v>1</v>
      </c>
      <c r="F2778" s="29">
        <v>3</v>
      </c>
      <c r="G2778" s="29">
        <v>7522</v>
      </c>
      <c r="H2778" s="27"/>
      <c r="M2778" s="80" t="b">
        <f t="shared" si="43"/>
        <v>1</v>
      </c>
    </row>
    <row r="2779" spans="2:13" x14ac:dyDescent="0.15">
      <c r="B2779" s="333" t="s">
        <v>1084</v>
      </c>
      <c r="C2779" s="333" t="s">
        <v>710</v>
      </c>
      <c r="D2779" s="333" t="s">
        <v>523</v>
      </c>
      <c r="E2779" s="29">
        <v>1</v>
      </c>
      <c r="F2779" s="29">
        <v>3</v>
      </c>
      <c r="G2779" s="29">
        <v>596</v>
      </c>
      <c r="H2779" s="27"/>
      <c r="M2779" s="80" t="b">
        <f t="shared" si="43"/>
        <v>1</v>
      </c>
    </row>
    <row r="2780" spans="2:13" x14ac:dyDescent="0.15">
      <c r="B2780" s="333" t="s">
        <v>11647</v>
      </c>
      <c r="C2780" s="333" t="s">
        <v>712</v>
      </c>
      <c r="D2780" s="333" t="s">
        <v>521</v>
      </c>
      <c r="E2780" s="29">
        <v>2</v>
      </c>
      <c r="F2780" s="29">
        <v>2</v>
      </c>
      <c r="G2780" s="29">
        <v>13259</v>
      </c>
      <c r="H2780" s="27"/>
      <c r="M2780" s="80" t="b">
        <f t="shared" si="43"/>
        <v>1</v>
      </c>
    </row>
    <row r="2781" spans="2:13" x14ac:dyDescent="0.15">
      <c r="B2781" s="333" t="s">
        <v>5178</v>
      </c>
      <c r="C2781" s="333" t="s">
        <v>712</v>
      </c>
      <c r="D2781" s="333" t="s">
        <v>525</v>
      </c>
      <c r="E2781" s="29">
        <v>2</v>
      </c>
      <c r="F2781" s="29">
        <v>4</v>
      </c>
      <c r="G2781" s="29">
        <v>5154</v>
      </c>
      <c r="H2781" s="27"/>
      <c r="M2781" s="80" t="b">
        <f t="shared" si="43"/>
        <v>1</v>
      </c>
    </row>
    <row r="2782" spans="2:13" x14ac:dyDescent="0.15">
      <c r="B2782" s="333" t="s">
        <v>9130</v>
      </c>
      <c r="C2782" s="333" t="s">
        <v>712</v>
      </c>
      <c r="D2782" s="333" t="s">
        <v>525</v>
      </c>
      <c r="E2782" s="29">
        <v>2</v>
      </c>
      <c r="F2782" s="29">
        <v>4</v>
      </c>
      <c r="G2782" s="29">
        <v>9400</v>
      </c>
      <c r="H2782" s="27"/>
      <c r="M2782" s="80" t="b">
        <f t="shared" si="43"/>
        <v>1</v>
      </c>
    </row>
    <row r="2783" spans="2:13" x14ac:dyDescent="0.15">
      <c r="B2783" s="333" t="s">
        <v>1085</v>
      </c>
      <c r="C2783" s="333" t="s">
        <v>712</v>
      </c>
      <c r="D2783" s="333" t="s">
        <v>525</v>
      </c>
      <c r="E2783" s="29">
        <v>2</v>
      </c>
      <c r="F2783" s="29">
        <v>4</v>
      </c>
      <c r="G2783" s="29">
        <v>597</v>
      </c>
      <c r="H2783" s="27"/>
      <c r="M2783" s="80" t="b">
        <f t="shared" si="43"/>
        <v>1</v>
      </c>
    </row>
    <row r="2784" spans="2:13" x14ac:dyDescent="0.15">
      <c r="B2784" s="333" t="s">
        <v>8543</v>
      </c>
      <c r="C2784" s="333" t="s">
        <v>712</v>
      </c>
      <c r="D2784" s="333" t="s">
        <v>525</v>
      </c>
      <c r="E2784" s="29">
        <v>2</v>
      </c>
      <c r="F2784" s="29">
        <v>4</v>
      </c>
      <c r="G2784" s="29">
        <v>8878</v>
      </c>
      <c r="H2784" s="27"/>
      <c r="M2784" s="80" t="b">
        <f t="shared" si="43"/>
        <v>1</v>
      </c>
    </row>
    <row r="2785" spans="2:13" x14ac:dyDescent="0.15">
      <c r="B2785" s="333" t="s">
        <v>11648</v>
      </c>
      <c r="C2785" s="333" t="s">
        <v>712</v>
      </c>
      <c r="D2785" s="333" t="s">
        <v>525</v>
      </c>
      <c r="E2785" s="29">
        <v>2</v>
      </c>
      <c r="F2785" s="29">
        <v>4</v>
      </c>
      <c r="G2785" s="29">
        <v>13337</v>
      </c>
      <c r="H2785" s="27"/>
      <c r="M2785" s="80" t="b">
        <f t="shared" si="43"/>
        <v>1</v>
      </c>
    </row>
    <row r="2786" spans="2:13" x14ac:dyDescent="0.15">
      <c r="B2786" s="333" t="s">
        <v>6835</v>
      </c>
      <c r="C2786" s="333" t="s">
        <v>712</v>
      </c>
      <c r="D2786" s="333" t="s">
        <v>525</v>
      </c>
      <c r="E2786" s="29">
        <v>2</v>
      </c>
      <c r="F2786" s="29">
        <v>4</v>
      </c>
      <c r="G2786" s="29">
        <v>6964</v>
      </c>
      <c r="H2786" s="27"/>
      <c r="M2786" s="80" t="b">
        <f t="shared" si="43"/>
        <v>1</v>
      </c>
    </row>
    <row r="2787" spans="2:13" x14ac:dyDescent="0.15">
      <c r="B2787" s="333" t="s">
        <v>6315</v>
      </c>
      <c r="C2787" s="333" t="s">
        <v>710</v>
      </c>
      <c r="D2787" s="333" t="s">
        <v>523</v>
      </c>
      <c r="E2787" s="29">
        <v>1</v>
      </c>
      <c r="F2787" s="29">
        <v>3</v>
      </c>
      <c r="G2787" s="29">
        <v>6261</v>
      </c>
      <c r="H2787" s="27"/>
      <c r="M2787" s="80" t="b">
        <f t="shared" si="43"/>
        <v>1</v>
      </c>
    </row>
    <row r="2788" spans="2:13" x14ac:dyDescent="0.15">
      <c r="B2788" s="333" t="s">
        <v>104</v>
      </c>
      <c r="C2788" s="333" t="s">
        <v>710</v>
      </c>
      <c r="D2788" s="333" t="s">
        <v>525</v>
      </c>
      <c r="E2788" s="29">
        <v>1</v>
      </c>
      <c r="F2788" s="29">
        <v>4</v>
      </c>
      <c r="G2788" s="29">
        <v>8621</v>
      </c>
      <c r="H2788" s="27"/>
      <c r="M2788" s="80" t="b">
        <f t="shared" si="43"/>
        <v>1</v>
      </c>
    </row>
    <row r="2789" spans="2:13" x14ac:dyDescent="0.15">
      <c r="B2789" s="333" t="s">
        <v>1086</v>
      </c>
      <c r="C2789" s="333" t="s">
        <v>712</v>
      </c>
      <c r="D2789" s="333" t="s">
        <v>525</v>
      </c>
      <c r="E2789" s="29">
        <v>2</v>
      </c>
      <c r="F2789" s="29">
        <v>4</v>
      </c>
      <c r="G2789" s="29">
        <v>598</v>
      </c>
      <c r="H2789" s="27"/>
      <c r="M2789" s="80" t="b">
        <f t="shared" si="43"/>
        <v>1</v>
      </c>
    </row>
    <row r="2790" spans="2:13" x14ac:dyDescent="0.15">
      <c r="B2790" s="333" t="s">
        <v>11649</v>
      </c>
      <c r="C2790" s="333" t="s">
        <v>714</v>
      </c>
      <c r="D2790" s="333" t="s">
        <v>525</v>
      </c>
      <c r="E2790" s="29">
        <v>3</v>
      </c>
      <c r="F2790" s="29">
        <v>4</v>
      </c>
      <c r="G2790" s="29">
        <v>12576</v>
      </c>
      <c r="H2790" s="27"/>
      <c r="M2790" s="80" t="b">
        <f t="shared" si="43"/>
        <v>1</v>
      </c>
    </row>
    <row r="2791" spans="2:13" x14ac:dyDescent="0.15">
      <c r="B2791" s="333" t="s">
        <v>893</v>
      </c>
      <c r="C2791" s="333" t="s">
        <v>712</v>
      </c>
      <c r="D2791" s="333" t="s">
        <v>525</v>
      </c>
      <c r="E2791" s="29">
        <v>2</v>
      </c>
      <c r="F2791" s="29">
        <v>4</v>
      </c>
      <c r="G2791" s="29">
        <v>393</v>
      </c>
      <c r="H2791" s="27"/>
      <c r="M2791" s="80" t="b">
        <f t="shared" si="43"/>
        <v>1</v>
      </c>
    </row>
    <row r="2792" spans="2:13" x14ac:dyDescent="0.15">
      <c r="B2792" s="333" t="s">
        <v>7158</v>
      </c>
      <c r="C2792" s="333" t="s">
        <v>712</v>
      </c>
      <c r="D2792" s="333" t="s">
        <v>525</v>
      </c>
      <c r="E2792" s="29">
        <v>2</v>
      </c>
      <c r="F2792" s="29">
        <v>4</v>
      </c>
      <c r="G2792" s="29">
        <v>7298</v>
      </c>
      <c r="H2792" s="27"/>
      <c r="M2792" s="80" t="b">
        <f t="shared" si="43"/>
        <v>1</v>
      </c>
    </row>
    <row r="2793" spans="2:13" x14ac:dyDescent="0.15">
      <c r="B2793" s="333" t="s">
        <v>1087</v>
      </c>
      <c r="C2793" s="333" t="s">
        <v>712</v>
      </c>
      <c r="D2793" s="333" t="s">
        <v>525</v>
      </c>
      <c r="E2793" s="29">
        <v>2</v>
      </c>
      <c r="F2793" s="29">
        <v>4</v>
      </c>
      <c r="G2793" s="29">
        <v>599</v>
      </c>
      <c r="H2793" s="27"/>
      <c r="M2793" s="80" t="b">
        <f t="shared" si="43"/>
        <v>1</v>
      </c>
    </row>
    <row r="2794" spans="2:13" x14ac:dyDescent="0.15">
      <c r="B2794" s="333" t="s">
        <v>1088</v>
      </c>
      <c r="C2794" s="333" t="s">
        <v>712</v>
      </c>
      <c r="D2794" s="333" t="s">
        <v>525</v>
      </c>
      <c r="E2794" s="29">
        <v>2</v>
      </c>
      <c r="F2794" s="29">
        <v>4</v>
      </c>
      <c r="G2794" s="29">
        <v>600</v>
      </c>
      <c r="H2794" s="27"/>
      <c r="M2794" s="80" t="b">
        <f t="shared" si="43"/>
        <v>1</v>
      </c>
    </row>
    <row r="2795" spans="2:13" x14ac:dyDescent="0.15">
      <c r="B2795" s="333" t="s">
        <v>4188</v>
      </c>
      <c r="C2795" s="333" t="s">
        <v>712</v>
      </c>
      <c r="D2795" s="333" t="s">
        <v>525</v>
      </c>
      <c r="E2795" s="29">
        <v>2</v>
      </c>
      <c r="F2795" s="29">
        <v>4</v>
      </c>
      <c r="G2795" s="29">
        <v>3836</v>
      </c>
      <c r="H2795" s="27"/>
      <c r="M2795" s="80" t="b">
        <f t="shared" si="43"/>
        <v>1</v>
      </c>
    </row>
    <row r="2796" spans="2:13" x14ac:dyDescent="0.15">
      <c r="B2796" s="333" t="s">
        <v>1089</v>
      </c>
      <c r="C2796" s="333" t="s">
        <v>712</v>
      </c>
      <c r="D2796" s="333" t="s">
        <v>525</v>
      </c>
      <c r="E2796" s="29">
        <v>2</v>
      </c>
      <c r="F2796" s="29">
        <v>4</v>
      </c>
      <c r="G2796" s="29">
        <v>601</v>
      </c>
      <c r="H2796" s="27"/>
      <c r="M2796" s="80" t="b">
        <f t="shared" si="43"/>
        <v>1</v>
      </c>
    </row>
    <row r="2797" spans="2:13" x14ac:dyDescent="0.15">
      <c r="B2797" s="333" t="s">
        <v>6726</v>
      </c>
      <c r="C2797" s="333" t="s">
        <v>712</v>
      </c>
      <c r="D2797" s="333" t="s">
        <v>525</v>
      </c>
      <c r="E2797" s="29">
        <v>2</v>
      </c>
      <c r="F2797" s="29">
        <v>4</v>
      </c>
      <c r="G2797" s="29">
        <v>6848</v>
      </c>
      <c r="H2797" s="27"/>
      <c r="M2797" s="80" t="b">
        <f t="shared" si="43"/>
        <v>1</v>
      </c>
    </row>
    <row r="2798" spans="2:13" x14ac:dyDescent="0.15">
      <c r="B2798" s="333" t="s">
        <v>1090</v>
      </c>
      <c r="C2798" s="333" t="s">
        <v>712</v>
      </c>
      <c r="D2798" s="333" t="s">
        <v>525</v>
      </c>
      <c r="E2798" s="29">
        <v>2</v>
      </c>
      <c r="F2798" s="29">
        <v>4</v>
      </c>
      <c r="G2798" s="29">
        <v>602</v>
      </c>
      <c r="H2798" s="27"/>
      <c r="M2798" s="80" t="b">
        <f t="shared" si="43"/>
        <v>1</v>
      </c>
    </row>
    <row r="2799" spans="2:13" x14ac:dyDescent="0.15">
      <c r="B2799" s="333" t="s">
        <v>14659</v>
      </c>
      <c r="C2799" s="333" t="s">
        <v>714</v>
      </c>
      <c r="D2799" s="333" t="s">
        <v>525</v>
      </c>
      <c r="E2799" s="29">
        <v>3</v>
      </c>
      <c r="F2799" s="29">
        <v>4</v>
      </c>
      <c r="G2799" s="29">
        <v>16593</v>
      </c>
      <c r="H2799" s="27"/>
      <c r="M2799" s="80" t="b">
        <f t="shared" si="43"/>
        <v>1</v>
      </c>
    </row>
    <row r="2800" spans="2:13" x14ac:dyDescent="0.15">
      <c r="B2800" s="333" t="s">
        <v>11650</v>
      </c>
      <c r="C2800" s="333" t="s">
        <v>712</v>
      </c>
      <c r="D2800" s="333" t="s">
        <v>525</v>
      </c>
      <c r="E2800" s="29">
        <v>2</v>
      </c>
      <c r="F2800" s="29">
        <v>4</v>
      </c>
      <c r="G2800" s="29">
        <v>11712</v>
      </c>
      <c r="H2800" s="27"/>
      <c r="M2800" s="80" t="b">
        <f t="shared" si="43"/>
        <v>1</v>
      </c>
    </row>
    <row r="2801" spans="2:13" x14ac:dyDescent="0.15">
      <c r="B2801" s="333" t="s">
        <v>11651</v>
      </c>
      <c r="C2801" s="333" t="s">
        <v>712</v>
      </c>
      <c r="D2801" s="333" t="s">
        <v>525</v>
      </c>
      <c r="E2801" s="29">
        <v>2</v>
      </c>
      <c r="F2801" s="29">
        <v>4</v>
      </c>
      <c r="G2801" s="29">
        <v>13688</v>
      </c>
      <c r="H2801" s="27"/>
      <c r="M2801" s="80" t="b">
        <f t="shared" si="43"/>
        <v>1</v>
      </c>
    </row>
    <row r="2802" spans="2:13" x14ac:dyDescent="0.15">
      <c r="B2802" s="333" t="s">
        <v>5478</v>
      </c>
      <c r="C2802" s="333" t="s">
        <v>712</v>
      </c>
      <c r="D2802" s="333" t="s">
        <v>525</v>
      </c>
      <c r="E2802" s="29">
        <v>2</v>
      </c>
      <c r="F2802" s="29">
        <v>4</v>
      </c>
      <c r="G2802" s="29">
        <v>5493</v>
      </c>
      <c r="H2802" s="27"/>
      <c r="M2802" s="80" t="b">
        <f t="shared" si="43"/>
        <v>1</v>
      </c>
    </row>
    <row r="2803" spans="2:13" x14ac:dyDescent="0.15">
      <c r="B2803" s="333" t="s">
        <v>14660</v>
      </c>
      <c r="C2803" s="333" t="s">
        <v>712</v>
      </c>
      <c r="D2803" s="333" t="s">
        <v>525</v>
      </c>
      <c r="E2803" s="29">
        <v>2</v>
      </c>
      <c r="F2803" s="29">
        <v>4</v>
      </c>
      <c r="G2803" s="29">
        <v>17467</v>
      </c>
      <c r="H2803" s="27"/>
      <c r="M2803" s="80" t="b">
        <f t="shared" si="43"/>
        <v>1</v>
      </c>
    </row>
    <row r="2804" spans="2:13" x14ac:dyDescent="0.15">
      <c r="B2804" s="333" t="s">
        <v>14661</v>
      </c>
      <c r="C2804" s="333" t="s">
        <v>712</v>
      </c>
      <c r="D2804" s="333" t="s">
        <v>525</v>
      </c>
      <c r="E2804" s="29">
        <v>2</v>
      </c>
      <c r="F2804" s="29">
        <v>4</v>
      </c>
      <c r="G2804" s="29">
        <v>17472</v>
      </c>
      <c r="H2804" s="27"/>
      <c r="M2804" s="80" t="b">
        <f t="shared" si="43"/>
        <v>1</v>
      </c>
    </row>
    <row r="2805" spans="2:13" x14ac:dyDescent="0.15">
      <c r="B2805" s="333" t="s">
        <v>14662</v>
      </c>
      <c r="C2805" s="333" t="s">
        <v>712</v>
      </c>
      <c r="D2805" s="333" t="s">
        <v>525</v>
      </c>
      <c r="E2805" s="29">
        <v>2</v>
      </c>
      <c r="F2805" s="29">
        <v>4</v>
      </c>
      <c r="G2805" s="29">
        <v>17468</v>
      </c>
      <c r="H2805" s="27"/>
      <c r="M2805" s="80" t="b">
        <f t="shared" si="43"/>
        <v>1</v>
      </c>
    </row>
    <row r="2806" spans="2:13" x14ac:dyDescent="0.15">
      <c r="B2806" s="333" t="s">
        <v>14663</v>
      </c>
      <c r="C2806" s="333" t="s">
        <v>712</v>
      </c>
      <c r="D2806" s="333" t="s">
        <v>525</v>
      </c>
      <c r="E2806" s="29">
        <v>2</v>
      </c>
      <c r="F2806" s="29">
        <v>4</v>
      </c>
      <c r="G2806" s="29">
        <v>17473</v>
      </c>
      <c r="H2806" s="27"/>
      <c r="M2806" s="80" t="b">
        <f t="shared" si="43"/>
        <v>1</v>
      </c>
    </row>
    <row r="2807" spans="2:13" x14ac:dyDescent="0.15">
      <c r="B2807" s="333" t="s">
        <v>14664</v>
      </c>
      <c r="C2807" s="333" t="s">
        <v>712</v>
      </c>
      <c r="D2807" s="333" t="s">
        <v>525</v>
      </c>
      <c r="E2807" s="29">
        <v>2</v>
      </c>
      <c r="F2807" s="29">
        <v>4</v>
      </c>
      <c r="G2807" s="29">
        <v>17474</v>
      </c>
      <c r="H2807" s="27"/>
      <c r="M2807" s="80" t="b">
        <f t="shared" si="43"/>
        <v>1</v>
      </c>
    </row>
    <row r="2808" spans="2:13" x14ac:dyDescent="0.15">
      <c r="B2808" s="333" t="s">
        <v>14665</v>
      </c>
      <c r="C2808" s="333" t="s">
        <v>712</v>
      </c>
      <c r="D2808" s="333" t="s">
        <v>525</v>
      </c>
      <c r="E2808" s="29">
        <v>2</v>
      </c>
      <c r="F2808" s="29">
        <v>4</v>
      </c>
      <c r="G2808" s="29">
        <v>17475</v>
      </c>
      <c r="H2808" s="27"/>
      <c r="M2808" s="80" t="b">
        <f t="shared" si="43"/>
        <v>1</v>
      </c>
    </row>
    <row r="2809" spans="2:13" x14ac:dyDescent="0.15">
      <c r="B2809" s="333" t="s">
        <v>14666</v>
      </c>
      <c r="C2809" s="333" t="s">
        <v>710</v>
      </c>
      <c r="D2809" s="333" t="s">
        <v>525</v>
      </c>
      <c r="E2809" s="29">
        <v>1</v>
      </c>
      <c r="F2809" s="29">
        <v>4</v>
      </c>
      <c r="G2809" s="29">
        <v>17477</v>
      </c>
      <c r="H2809" s="27"/>
      <c r="M2809" s="80" t="b">
        <f t="shared" si="43"/>
        <v>1</v>
      </c>
    </row>
    <row r="2810" spans="2:13" x14ac:dyDescent="0.15">
      <c r="B2810" s="333" t="s">
        <v>14667</v>
      </c>
      <c r="C2810" s="333" t="s">
        <v>712</v>
      </c>
      <c r="D2810" s="333" t="s">
        <v>525</v>
      </c>
      <c r="E2810" s="29">
        <v>2</v>
      </c>
      <c r="F2810" s="29">
        <v>4</v>
      </c>
      <c r="G2810" s="29">
        <v>17469</v>
      </c>
      <c r="H2810" s="27"/>
      <c r="M2810" s="80" t="b">
        <f t="shared" si="43"/>
        <v>1</v>
      </c>
    </row>
    <row r="2811" spans="2:13" x14ac:dyDescent="0.15">
      <c r="B2811" s="333" t="s">
        <v>14668</v>
      </c>
      <c r="C2811" s="333" t="s">
        <v>712</v>
      </c>
      <c r="D2811" s="333" t="s">
        <v>525</v>
      </c>
      <c r="E2811" s="29">
        <v>2</v>
      </c>
      <c r="F2811" s="29">
        <v>4</v>
      </c>
      <c r="G2811" s="29">
        <v>17476</v>
      </c>
      <c r="H2811" s="27"/>
      <c r="M2811" s="80" t="b">
        <f t="shared" si="43"/>
        <v>1</v>
      </c>
    </row>
    <row r="2812" spans="2:13" x14ac:dyDescent="0.15">
      <c r="B2812" s="333" t="s">
        <v>10158</v>
      </c>
      <c r="C2812" s="333" t="s">
        <v>712</v>
      </c>
      <c r="D2812" s="333" t="s">
        <v>525</v>
      </c>
      <c r="E2812" s="29">
        <v>2</v>
      </c>
      <c r="F2812" s="29">
        <v>4</v>
      </c>
      <c r="G2812" s="29">
        <v>10772</v>
      </c>
      <c r="H2812" s="27"/>
      <c r="M2812" s="80" t="b">
        <f t="shared" si="43"/>
        <v>1</v>
      </c>
    </row>
    <row r="2813" spans="2:13" x14ac:dyDescent="0.15">
      <c r="B2813" s="333" t="s">
        <v>10159</v>
      </c>
      <c r="C2813" s="333" t="s">
        <v>712</v>
      </c>
      <c r="D2813" s="333" t="s">
        <v>525</v>
      </c>
      <c r="E2813" s="29">
        <v>2</v>
      </c>
      <c r="F2813" s="29">
        <v>4</v>
      </c>
      <c r="G2813" s="29">
        <v>10773</v>
      </c>
      <c r="H2813" s="27"/>
      <c r="M2813" s="80" t="b">
        <f t="shared" si="43"/>
        <v>1</v>
      </c>
    </row>
    <row r="2814" spans="2:13" x14ac:dyDescent="0.15">
      <c r="B2814" s="333" t="s">
        <v>14669</v>
      </c>
      <c r="C2814" s="333" t="s">
        <v>712</v>
      </c>
      <c r="D2814" s="333" t="s">
        <v>525</v>
      </c>
      <c r="E2814" s="29">
        <v>2</v>
      </c>
      <c r="F2814" s="29">
        <v>4</v>
      </c>
      <c r="G2814" s="29">
        <v>17470</v>
      </c>
      <c r="H2814" s="27"/>
      <c r="M2814" s="80" t="b">
        <f t="shared" si="43"/>
        <v>1</v>
      </c>
    </row>
    <row r="2815" spans="2:13" x14ac:dyDescent="0.15">
      <c r="B2815" s="333" t="s">
        <v>6560</v>
      </c>
      <c r="C2815" s="333" t="s">
        <v>710</v>
      </c>
      <c r="D2815" s="333" t="s">
        <v>525</v>
      </c>
      <c r="E2815" s="29">
        <v>1</v>
      </c>
      <c r="F2815" s="29">
        <v>4</v>
      </c>
      <c r="G2815" s="29">
        <v>6548</v>
      </c>
      <c r="H2815" s="27"/>
      <c r="M2815" s="80" t="b">
        <f t="shared" si="43"/>
        <v>1</v>
      </c>
    </row>
    <row r="2816" spans="2:13" x14ac:dyDescent="0.15">
      <c r="B2816" s="333" t="s">
        <v>11652</v>
      </c>
      <c r="C2816" s="333" t="s">
        <v>710</v>
      </c>
      <c r="D2816" s="333" t="s">
        <v>525</v>
      </c>
      <c r="E2816" s="29">
        <v>1</v>
      </c>
      <c r="F2816" s="29">
        <v>4</v>
      </c>
      <c r="G2816" s="29">
        <v>12238</v>
      </c>
      <c r="H2816" s="27"/>
      <c r="M2816" s="80" t="b">
        <f t="shared" si="43"/>
        <v>1</v>
      </c>
    </row>
    <row r="2817" spans="2:13" x14ac:dyDescent="0.15">
      <c r="B2817" s="333" t="s">
        <v>4959</v>
      </c>
      <c r="C2817" s="333" t="s">
        <v>710</v>
      </c>
      <c r="D2817" s="333" t="s">
        <v>519</v>
      </c>
      <c r="E2817" s="29">
        <v>1</v>
      </c>
      <c r="F2817" s="29">
        <v>1</v>
      </c>
      <c r="G2817" s="29">
        <v>4924</v>
      </c>
      <c r="H2817" s="27"/>
      <c r="M2817" s="80" t="b">
        <f t="shared" si="43"/>
        <v>1</v>
      </c>
    </row>
    <row r="2818" spans="2:13" x14ac:dyDescent="0.15">
      <c r="B2818" s="333" t="s">
        <v>8486</v>
      </c>
      <c r="C2818" s="333" t="s">
        <v>710</v>
      </c>
      <c r="D2818" s="333" t="s">
        <v>525</v>
      </c>
      <c r="E2818" s="29">
        <v>1</v>
      </c>
      <c r="F2818" s="29">
        <v>4</v>
      </c>
      <c r="G2818" s="29">
        <v>8815</v>
      </c>
      <c r="H2818" s="27"/>
      <c r="M2818" s="80" t="b">
        <f t="shared" si="43"/>
        <v>1</v>
      </c>
    </row>
    <row r="2819" spans="2:13" x14ac:dyDescent="0.15">
      <c r="B2819" s="333" t="s">
        <v>8487</v>
      </c>
      <c r="C2819" s="333" t="s">
        <v>710</v>
      </c>
      <c r="D2819" s="333" t="s">
        <v>525</v>
      </c>
      <c r="E2819" s="29">
        <v>1</v>
      </c>
      <c r="F2819" s="29">
        <v>4</v>
      </c>
      <c r="G2819" s="29">
        <v>8816</v>
      </c>
      <c r="H2819" s="27"/>
      <c r="M2819" s="80" t="b">
        <f t="shared" si="43"/>
        <v>1</v>
      </c>
    </row>
    <row r="2820" spans="2:13" x14ac:dyDescent="0.15">
      <c r="B2820" s="333" t="s">
        <v>13358</v>
      </c>
      <c r="C2820" s="333" t="s">
        <v>710</v>
      </c>
      <c r="D2820" s="333" t="s">
        <v>519</v>
      </c>
      <c r="E2820" s="29">
        <v>1</v>
      </c>
      <c r="F2820" s="29">
        <v>1</v>
      </c>
      <c r="G2820" s="29">
        <v>15460</v>
      </c>
      <c r="H2820" s="27"/>
      <c r="M2820" s="80" t="b">
        <f t="shared" si="43"/>
        <v>1</v>
      </c>
    </row>
    <row r="2821" spans="2:13" x14ac:dyDescent="0.15">
      <c r="B2821" s="333" t="s">
        <v>11653</v>
      </c>
      <c r="C2821" s="333" t="s">
        <v>716</v>
      </c>
      <c r="D2821" s="333" t="s">
        <v>523</v>
      </c>
      <c r="E2821" s="29">
        <v>4</v>
      </c>
      <c r="F2821" s="29">
        <v>3</v>
      </c>
      <c r="G2821" s="29">
        <v>13670</v>
      </c>
      <c r="H2821" s="27"/>
      <c r="M2821" s="80" t="b">
        <f t="shared" si="43"/>
        <v>1</v>
      </c>
    </row>
    <row r="2822" spans="2:13" x14ac:dyDescent="0.15">
      <c r="B2822" s="333" t="s">
        <v>9131</v>
      </c>
      <c r="C2822" s="333" t="s">
        <v>518</v>
      </c>
      <c r="D2822" s="333" t="s">
        <v>518</v>
      </c>
      <c r="E2822" s="29">
        <v>0</v>
      </c>
      <c r="F2822" s="29">
        <v>0</v>
      </c>
      <c r="G2822" s="29">
        <v>9711</v>
      </c>
      <c r="H2822" s="27"/>
      <c r="M2822" s="80" t="b">
        <f t="shared" si="43"/>
        <v>1</v>
      </c>
    </row>
    <row r="2823" spans="2:13" x14ac:dyDescent="0.15">
      <c r="B2823" s="333" t="s">
        <v>6728</v>
      </c>
      <c r="C2823" s="333" t="s">
        <v>710</v>
      </c>
      <c r="D2823" s="333" t="s">
        <v>523</v>
      </c>
      <c r="E2823" s="29">
        <v>1</v>
      </c>
      <c r="F2823" s="29">
        <v>3</v>
      </c>
      <c r="G2823" s="29">
        <v>6850</v>
      </c>
      <c r="H2823" s="27"/>
      <c r="M2823" s="80" t="b">
        <f t="shared" si="43"/>
        <v>1</v>
      </c>
    </row>
    <row r="2824" spans="2:13" x14ac:dyDescent="0.15">
      <c r="B2824" s="333" t="s">
        <v>7063</v>
      </c>
      <c r="C2824" s="333" t="s">
        <v>710</v>
      </c>
      <c r="D2824" s="333" t="s">
        <v>523</v>
      </c>
      <c r="E2824" s="29">
        <v>1</v>
      </c>
      <c r="F2824" s="29">
        <v>3</v>
      </c>
      <c r="G2824" s="29">
        <v>7206</v>
      </c>
      <c r="H2824" s="27"/>
      <c r="M2824" s="80" t="b">
        <f t="shared" si="43"/>
        <v>1</v>
      </c>
    </row>
    <row r="2825" spans="2:13" x14ac:dyDescent="0.15">
      <c r="B2825" s="333" t="s">
        <v>7054</v>
      </c>
      <c r="C2825" s="333" t="s">
        <v>712</v>
      </c>
      <c r="D2825" s="333" t="s">
        <v>519</v>
      </c>
      <c r="E2825" s="29">
        <v>2</v>
      </c>
      <c r="F2825" s="29">
        <v>1</v>
      </c>
      <c r="G2825" s="29">
        <v>7194</v>
      </c>
      <c r="H2825" s="27"/>
      <c r="M2825" s="80" t="b">
        <f t="shared" si="43"/>
        <v>1</v>
      </c>
    </row>
    <row r="2826" spans="2:13" x14ac:dyDescent="0.15">
      <c r="B2826" s="333" t="s">
        <v>11654</v>
      </c>
      <c r="C2826" s="333" t="s">
        <v>710</v>
      </c>
      <c r="D2826" s="333" t="s">
        <v>521</v>
      </c>
      <c r="E2826" s="29">
        <v>1</v>
      </c>
      <c r="F2826" s="29">
        <v>2</v>
      </c>
      <c r="G2826" s="29">
        <v>13737</v>
      </c>
      <c r="H2826" s="27"/>
      <c r="M2826" s="80" t="b">
        <f t="shared" si="43"/>
        <v>1</v>
      </c>
    </row>
    <row r="2827" spans="2:13" x14ac:dyDescent="0.15">
      <c r="B2827" s="333" t="s">
        <v>4845</v>
      </c>
      <c r="C2827" s="333" t="s">
        <v>710</v>
      </c>
      <c r="D2827" s="333" t="s">
        <v>444</v>
      </c>
      <c r="E2827" s="29">
        <v>1</v>
      </c>
      <c r="F2827" s="29">
        <v>6</v>
      </c>
      <c r="G2827" s="29">
        <v>4590</v>
      </c>
      <c r="H2827" s="27"/>
      <c r="M2827" s="80" t="b">
        <f t="shared" si="43"/>
        <v>1</v>
      </c>
    </row>
    <row r="2828" spans="2:13" x14ac:dyDescent="0.15">
      <c r="B2828" s="333" t="s">
        <v>14670</v>
      </c>
      <c r="C2828" s="333" t="s">
        <v>712</v>
      </c>
      <c r="D2828" s="333" t="s">
        <v>525</v>
      </c>
      <c r="E2828" s="29">
        <v>2</v>
      </c>
      <c r="F2828" s="29">
        <v>4</v>
      </c>
      <c r="G2828" s="29">
        <v>16415</v>
      </c>
      <c r="H2828" s="27"/>
      <c r="M2828" s="80" t="b">
        <f t="shared" si="43"/>
        <v>1</v>
      </c>
    </row>
    <row r="2829" spans="2:13" x14ac:dyDescent="0.15">
      <c r="B2829" s="333" t="s">
        <v>13359</v>
      </c>
      <c r="C2829" s="333" t="s">
        <v>518</v>
      </c>
      <c r="D2829" s="333" t="s">
        <v>518</v>
      </c>
      <c r="E2829" s="29">
        <v>0</v>
      </c>
      <c r="F2829" s="29">
        <v>0</v>
      </c>
      <c r="G2829" s="29">
        <v>14681</v>
      </c>
      <c r="H2829" s="27"/>
      <c r="M2829" s="80" t="b">
        <f t="shared" si="43"/>
        <v>1</v>
      </c>
    </row>
    <row r="2830" spans="2:13" x14ac:dyDescent="0.15">
      <c r="B2830" s="333" t="s">
        <v>9132</v>
      </c>
      <c r="C2830" s="333" t="s">
        <v>710</v>
      </c>
      <c r="D2830" s="333" t="s">
        <v>521</v>
      </c>
      <c r="E2830" s="29">
        <v>1</v>
      </c>
      <c r="F2830" s="29">
        <v>2</v>
      </c>
      <c r="G2830" s="29">
        <v>9304</v>
      </c>
      <c r="H2830" s="27"/>
      <c r="M2830" s="80" t="b">
        <f t="shared" ref="M2830:M2893" si="44">AND(  NOT(ISERROR(FIND(UPPER($B$7),UPPER($B2830),1))),  OR($D$7="",NOT(ISERROR(FIND(UPPER($D$7),UPPER($B2830),1)))),    OR($D$8="",(ISERROR(FIND(UPPER($D$8),UPPER($B2830),1))))           )</f>
        <v>1</v>
      </c>
    </row>
    <row r="2831" spans="2:13" x14ac:dyDescent="0.15">
      <c r="B2831" s="333" t="s">
        <v>1091</v>
      </c>
      <c r="C2831" s="333" t="s">
        <v>710</v>
      </c>
      <c r="D2831" s="333" t="s">
        <v>519</v>
      </c>
      <c r="E2831" s="29">
        <v>1</v>
      </c>
      <c r="F2831" s="29">
        <v>1</v>
      </c>
      <c r="G2831" s="29">
        <v>603</v>
      </c>
      <c r="H2831" s="27"/>
      <c r="M2831" s="80" t="b">
        <f t="shared" si="44"/>
        <v>1</v>
      </c>
    </row>
    <row r="2832" spans="2:13" x14ac:dyDescent="0.15">
      <c r="B2832" s="333" t="s">
        <v>1092</v>
      </c>
      <c r="C2832" s="333" t="s">
        <v>716</v>
      </c>
      <c r="D2832" s="333" t="s">
        <v>519</v>
      </c>
      <c r="E2832" s="29">
        <v>4</v>
      </c>
      <c r="F2832" s="29">
        <v>1</v>
      </c>
      <c r="G2832" s="29">
        <v>604</v>
      </c>
      <c r="H2832" s="27"/>
      <c r="M2832" s="80" t="b">
        <f t="shared" si="44"/>
        <v>1</v>
      </c>
    </row>
    <row r="2833" spans="2:13" x14ac:dyDescent="0.15">
      <c r="B2833" s="333" t="s">
        <v>327</v>
      </c>
      <c r="C2833" s="333" t="s">
        <v>710</v>
      </c>
      <c r="D2833" s="333" t="s">
        <v>523</v>
      </c>
      <c r="E2833" s="29">
        <v>1</v>
      </c>
      <c r="F2833" s="29">
        <v>3</v>
      </c>
      <c r="G2833" s="29">
        <v>8408</v>
      </c>
      <c r="H2833" s="27"/>
      <c r="M2833" s="80" t="b">
        <f t="shared" si="44"/>
        <v>1</v>
      </c>
    </row>
    <row r="2834" spans="2:13" x14ac:dyDescent="0.15">
      <c r="B2834" s="333" t="s">
        <v>1093</v>
      </c>
      <c r="C2834" s="333" t="s">
        <v>710</v>
      </c>
      <c r="D2834" s="333" t="s">
        <v>523</v>
      </c>
      <c r="E2834" s="29">
        <v>1</v>
      </c>
      <c r="F2834" s="29">
        <v>3</v>
      </c>
      <c r="G2834" s="29">
        <v>605</v>
      </c>
      <c r="H2834" s="27"/>
      <c r="M2834" s="80" t="b">
        <f t="shared" si="44"/>
        <v>1</v>
      </c>
    </row>
    <row r="2835" spans="2:13" x14ac:dyDescent="0.15">
      <c r="B2835" s="333" t="s">
        <v>7345</v>
      </c>
      <c r="C2835" s="333" t="s">
        <v>714</v>
      </c>
      <c r="D2835" s="333" t="s">
        <v>444</v>
      </c>
      <c r="E2835" s="29">
        <v>3</v>
      </c>
      <c r="F2835" s="29">
        <v>6</v>
      </c>
      <c r="G2835" s="29">
        <v>7495</v>
      </c>
      <c r="H2835" s="27"/>
      <c r="M2835" s="80" t="b">
        <f t="shared" si="44"/>
        <v>1</v>
      </c>
    </row>
    <row r="2836" spans="2:13" x14ac:dyDescent="0.15">
      <c r="B2836" s="333" t="s">
        <v>1094</v>
      </c>
      <c r="C2836" s="333" t="s">
        <v>710</v>
      </c>
      <c r="D2836" s="333" t="s">
        <v>523</v>
      </c>
      <c r="E2836" s="29">
        <v>1</v>
      </c>
      <c r="F2836" s="29">
        <v>3</v>
      </c>
      <c r="G2836" s="29">
        <v>606</v>
      </c>
      <c r="H2836" s="27"/>
      <c r="M2836" s="80" t="b">
        <f t="shared" si="44"/>
        <v>1</v>
      </c>
    </row>
    <row r="2837" spans="2:13" x14ac:dyDescent="0.15">
      <c r="B2837" s="333" t="s">
        <v>1095</v>
      </c>
      <c r="C2837" s="333" t="s">
        <v>710</v>
      </c>
      <c r="D2837" s="333" t="s">
        <v>521</v>
      </c>
      <c r="E2837" s="29">
        <v>1</v>
      </c>
      <c r="F2837" s="29">
        <v>2</v>
      </c>
      <c r="G2837" s="29">
        <v>607</v>
      </c>
      <c r="H2837" s="27"/>
      <c r="M2837" s="80" t="b">
        <f t="shared" si="44"/>
        <v>1</v>
      </c>
    </row>
    <row r="2838" spans="2:13" x14ac:dyDescent="0.15">
      <c r="B2838" s="333" t="s">
        <v>1096</v>
      </c>
      <c r="C2838" s="333" t="s">
        <v>714</v>
      </c>
      <c r="D2838" s="333" t="s">
        <v>523</v>
      </c>
      <c r="E2838" s="29">
        <v>3</v>
      </c>
      <c r="F2838" s="29">
        <v>3</v>
      </c>
      <c r="G2838" s="29">
        <v>608</v>
      </c>
      <c r="H2838" s="27"/>
      <c r="M2838" s="80" t="b">
        <f t="shared" si="44"/>
        <v>1</v>
      </c>
    </row>
    <row r="2839" spans="2:13" x14ac:dyDescent="0.15">
      <c r="B2839" s="333" t="s">
        <v>4591</v>
      </c>
      <c r="C2839" s="333" t="s">
        <v>9879</v>
      </c>
      <c r="D2839" s="333" t="s">
        <v>519</v>
      </c>
      <c r="E2839" s="29">
        <v>13</v>
      </c>
      <c r="F2839" s="29">
        <v>1</v>
      </c>
      <c r="G2839" s="29">
        <v>4416</v>
      </c>
      <c r="H2839" s="27"/>
      <c r="M2839" s="80" t="b">
        <f t="shared" si="44"/>
        <v>1</v>
      </c>
    </row>
    <row r="2840" spans="2:13" x14ac:dyDescent="0.15">
      <c r="B2840" s="333" t="s">
        <v>11655</v>
      </c>
      <c r="C2840" s="333" t="s">
        <v>710</v>
      </c>
      <c r="D2840" s="333" t="s">
        <v>444</v>
      </c>
      <c r="E2840" s="29">
        <v>1</v>
      </c>
      <c r="F2840" s="29">
        <v>6</v>
      </c>
      <c r="G2840" s="29">
        <v>11681</v>
      </c>
      <c r="H2840" s="27"/>
      <c r="M2840" s="80" t="b">
        <f t="shared" si="44"/>
        <v>1</v>
      </c>
    </row>
    <row r="2841" spans="2:13" x14ac:dyDescent="0.15">
      <c r="B2841" s="333" t="s">
        <v>6278</v>
      </c>
      <c r="C2841" s="333" t="s">
        <v>9879</v>
      </c>
      <c r="D2841" s="333" t="s">
        <v>519</v>
      </c>
      <c r="E2841" s="29">
        <v>13</v>
      </c>
      <c r="F2841" s="29">
        <v>1</v>
      </c>
      <c r="G2841" s="29">
        <v>6340</v>
      </c>
      <c r="H2841" s="27"/>
      <c r="M2841" s="80" t="b">
        <f t="shared" si="44"/>
        <v>1</v>
      </c>
    </row>
    <row r="2842" spans="2:13" x14ac:dyDescent="0.15">
      <c r="B2842" s="333" t="s">
        <v>14671</v>
      </c>
      <c r="C2842" s="333" t="s">
        <v>710</v>
      </c>
      <c r="D2842" s="333" t="s">
        <v>444</v>
      </c>
      <c r="E2842" s="29">
        <v>1</v>
      </c>
      <c r="F2842" s="29">
        <v>6</v>
      </c>
      <c r="G2842" s="29">
        <v>16485</v>
      </c>
      <c r="H2842" s="27"/>
      <c r="M2842" s="80" t="b">
        <f t="shared" si="44"/>
        <v>1</v>
      </c>
    </row>
    <row r="2843" spans="2:13" x14ac:dyDescent="0.15">
      <c r="B2843" s="333" t="s">
        <v>11656</v>
      </c>
      <c r="C2843" s="333" t="s">
        <v>714</v>
      </c>
      <c r="D2843" s="333" t="s">
        <v>521</v>
      </c>
      <c r="E2843" s="29">
        <v>3</v>
      </c>
      <c r="F2843" s="29">
        <v>2</v>
      </c>
      <c r="G2843" s="29">
        <v>11603</v>
      </c>
      <c r="H2843" s="27"/>
      <c r="M2843" s="80" t="b">
        <f t="shared" si="44"/>
        <v>1</v>
      </c>
    </row>
    <row r="2844" spans="2:13" x14ac:dyDescent="0.15">
      <c r="B2844" s="333" t="s">
        <v>3967</v>
      </c>
      <c r="C2844" s="333" t="s">
        <v>712</v>
      </c>
      <c r="D2844" s="333" t="s">
        <v>525</v>
      </c>
      <c r="E2844" s="29">
        <v>2</v>
      </c>
      <c r="F2844" s="29">
        <v>4</v>
      </c>
      <c r="G2844" s="29">
        <v>8058</v>
      </c>
      <c r="H2844" s="27"/>
      <c r="M2844" s="80" t="b">
        <f t="shared" si="44"/>
        <v>1</v>
      </c>
    </row>
    <row r="2845" spans="2:13" x14ac:dyDescent="0.15">
      <c r="B2845" s="333" t="s">
        <v>3967</v>
      </c>
      <c r="C2845" s="333" t="s">
        <v>712</v>
      </c>
      <c r="D2845" s="333" t="s">
        <v>525</v>
      </c>
      <c r="E2845" s="29">
        <v>2</v>
      </c>
      <c r="F2845" s="29">
        <v>4</v>
      </c>
      <c r="G2845" s="29">
        <v>3519</v>
      </c>
      <c r="H2845" s="27"/>
      <c r="M2845" s="80" t="b">
        <f t="shared" si="44"/>
        <v>1</v>
      </c>
    </row>
    <row r="2846" spans="2:13" x14ac:dyDescent="0.15">
      <c r="B2846" s="333" t="s">
        <v>305</v>
      </c>
      <c r="C2846" s="333" t="s">
        <v>714</v>
      </c>
      <c r="D2846" s="333" t="s">
        <v>525</v>
      </c>
      <c r="E2846" s="29">
        <v>3</v>
      </c>
      <c r="F2846" s="29">
        <v>4</v>
      </c>
      <c r="G2846" s="29">
        <v>8489</v>
      </c>
      <c r="H2846" s="27"/>
      <c r="M2846" s="80" t="b">
        <f t="shared" si="44"/>
        <v>1</v>
      </c>
    </row>
    <row r="2847" spans="2:13" x14ac:dyDescent="0.15">
      <c r="B2847" s="333" t="s">
        <v>9917</v>
      </c>
      <c r="C2847" s="333" t="s">
        <v>710</v>
      </c>
      <c r="D2847" s="333" t="s">
        <v>521</v>
      </c>
      <c r="E2847" s="29">
        <v>1</v>
      </c>
      <c r="F2847" s="29">
        <v>2</v>
      </c>
      <c r="G2847" s="29">
        <v>10118</v>
      </c>
      <c r="H2847" s="27"/>
      <c r="M2847" s="80" t="b">
        <f t="shared" si="44"/>
        <v>1</v>
      </c>
    </row>
    <row r="2848" spans="2:13" x14ac:dyDescent="0.15">
      <c r="B2848" s="333" t="s">
        <v>1097</v>
      </c>
      <c r="C2848" s="333" t="s">
        <v>716</v>
      </c>
      <c r="D2848" s="333" t="s">
        <v>521</v>
      </c>
      <c r="E2848" s="29">
        <v>4</v>
      </c>
      <c r="F2848" s="29">
        <v>2</v>
      </c>
      <c r="G2848" s="29">
        <v>609</v>
      </c>
      <c r="H2848" s="27"/>
      <c r="M2848" s="80" t="b">
        <f t="shared" si="44"/>
        <v>1</v>
      </c>
    </row>
    <row r="2849" spans="2:13" x14ac:dyDescent="0.15">
      <c r="B2849" s="333" t="s">
        <v>4444</v>
      </c>
      <c r="C2849" s="333" t="s">
        <v>718</v>
      </c>
      <c r="D2849" s="333" t="s">
        <v>523</v>
      </c>
      <c r="E2849" s="29">
        <v>5</v>
      </c>
      <c r="F2849" s="29">
        <v>3</v>
      </c>
      <c r="G2849" s="29">
        <v>4152</v>
      </c>
      <c r="H2849" s="27"/>
      <c r="M2849" s="80" t="b">
        <f t="shared" si="44"/>
        <v>1</v>
      </c>
    </row>
    <row r="2850" spans="2:13" x14ac:dyDescent="0.15">
      <c r="B2850" s="333" t="s">
        <v>12721</v>
      </c>
      <c r="C2850" s="333" t="s">
        <v>718</v>
      </c>
      <c r="D2850" s="333" t="s">
        <v>519</v>
      </c>
      <c r="E2850" s="29">
        <v>5</v>
      </c>
      <c r="F2850" s="29">
        <v>1</v>
      </c>
      <c r="G2850" s="29">
        <v>14129</v>
      </c>
      <c r="H2850" s="27"/>
      <c r="M2850" s="80" t="b">
        <f t="shared" si="44"/>
        <v>1</v>
      </c>
    </row>
    <row r="2851" spans="2:13" x14ac:dyDescent="0.15">
      <c r="B2851" s="333" t="s">
        <v>11657</v>
      </c>
      <c r="C2851" s="333" t="s">
        <v>718</v>
      </c>
      <c r="D2851" s="333" t="s">
        <v>523</v>
      </c>
      <c r="E2851" s="29">
        <v>5</v>
      </c>
      <c r="F2851" s="29">
        <v>3</v>
      </c>
      <c r="G2851" s="29">
        <v>13743</v>
      </c>
      <c r="H2851" s="27"/>
      <c r="M2851" s="80" t="b">
        <f t="shared" si="44"/>
        <v>1</v>
      </c>
    </row>
    <row r="2852" spans="2:13" x14ac:dyDescent="0.15">
      <c r="B2852" s="333" t="s">
        <v>12722</v>
      </c>
      <c r="C2852" s="333" t="s">
        <v>710</v>
      </c>
      <c r="D2852" s="333" t="s">
        <v>521</v>
      </c>
      <c r="E2852" s="29">
        <v>1</v>
      </c>
      <c r="F2852" s="29">
        <v>2</v>
      </c>
      <c r="G2852" s="29">
        <v>13841</v>
      </c>
      <c r="H2852" s="27"/>
      <c r="M2852" s="80" t="b">
        <f t="shared" si="44"/>
        <v>1</v>
      </c>
    </row>
    <row r="2853" spans="2:13" x14ac:dyDescent="0.15">
      <c r="B2853" s="333" t="s">
        <v>1098</v>
      </c>
      <c r="C2853" s="333" t="s">
        <v>718</v>
      </c>
      <c r="D2853" s="333" t="s">
        <v>519</v>
      </c>
      <c r="E2853" s="29">
        <v>5</v>
      </c>
      <c r="F2853" s="29">
        <v>1</v>
      </c>
      <c r="G2853" s="29">
        <v>610</v>
      </c>
      <c r="H2853" s="27"/>
      <c r="M2853" s="80" t="b">
        <f t="shared" si="44"/>
        <v>1</v>
      </c>
    </row>
    <row r="2854" spans="2:13" x14ac:dyDescent="0.15">
      <c r="B2854" s="333" t="s">
        <v>14672</v>
      </c>
      <c r="C2854" s="333" t="s">
        <v>716</v>
      </c>
      <c r="D2854" s="333" t="s">
        <v>523</v>
      </c>
      <c r="E2854" s="29">
        <v>4</v>
      </c>
      <c r="F2854" s="29">
        <v>3</v>
      </c>
      <c r="G2854" s="29">
        <v>16941</v>
      </c>
      <c r="H2854" s="27"/>
      <c r="M2854" s="80" t="b">
        <f t="shared" si="44"/>
        <v>1</v>
      </c>
    </row>
    <row r="2855" spans="2:13" x14ac:dyDescent="0.15">
      <c r="B2855" s="333" t="s">
        <v>1099</v>
      </c>
      <c r="C2855" s="333" t="s">
        <v>716</v>
      </c>
      <c r="D2855" s="333" t="s">
        <v>523</v>
      </c>
      <c r="E2855" s="29">
        <v>4</v>
      </c>
      <c r="F2855" s="29">
        <v>3</v>
      </c>
      <c r="G2855" s="29">
        <v>611</v>
      </c>
      <c r="H2855" s="27"/>
      <c r="M2855" s="80" t="b">
        <f t="shared" si="44"/>
        <v>1</v>
      </c>
    </row>
    <row r="2856" spans="2:13" x14ac:dyDescent="0.15">
      <c r="B2856" s="333" t="s">
        <v>3705</v>
      </c>
      <c r="C2856" s="333" t="s">
        <v>714</v>
      </c>
      <c r="D2856" s="333" t="s">
        <v>519</v>
      </c>
      <c r="E2856" s="29">
        <v>3</v>
      </c>
      <c r="F2856" s="29">
        <v>1</v>
      </c>
      <c r="G2856" s="29">
        <v>3357</v>
      </c>
      <c r="H2856" s="27"/>
      <c r="M2856" s="80" t="b">
        <f t="shared" si="44"/>
        <v>1</v>
      </c>
    </row>
    <row r="2857" spans="2:13" x14ac:dyDescent="0.15">
      <c r="B2857" s="333" t="s">
        <v>4051</v>
      </c>
      <c r="C2857" s="333" t="s">
        <v>712</v>
      </c>
      <c r="D2857" s="333" t="s">
        <v>523</v>
      </c>
      <c r="E2857" s="29">
        <v>2</v>
      </c>
      <c r="F2857" s="29">
        <v>3</v>
      </c>
      <c r="G2857" s="29">
        <v>3811</v>
      </c>
      <c r="H2857" s="27"/>
      <c r="M2857" s="80" t="b">
        <f t="shared" si="44"/>
        <v>1</v>
      </c>
    </row>
    <row r="2858" spans="2:13" x14ac:dyDescent="0.15">
      <c r="B2858" s="333" t="s">
        <v>1100</v>
      </c>
      <c r="C2858" s="333" t="s">
        <v>714</v>
      </c>
      <c r="D2858" s="333" t="s">
        <v>523</v>
      </c>
      <c r="E2858" s="29">
        <v>3</v>
      </c>
      <c r="F2858" s="29">
        <v>3</v>
      </c>
      <c r="G2858" s="29">
        <v>612</v>
      </c>
      <c r="H2858" s="27"/>
      <c r="M2858" s="80" t="b">
        <f t="shared" si="44"/>
        <v>1</v>
      </c>
    </row>
    <row r="2859" spans="2:13" x14ac:dyDescent="0.15">
      <c r="B2859" s="333" t="s">
        <v>14673</v>
      </c>
      <c r="C2859" s="333" t="s">
        <v>710</v>
      </c>
      <c r="D2859" s="333" t="s">
        <v>519</v>
      </c>
      <c r="E2859" s="29">
        <v>1</v>
      </c>
      <c r="F2859" s="29">
        <v>1</v>
      </c>
      <c r="G2859" s="29">
        <v>16303</v>
      </c>
      <c r="H2859" s="27"/>
      <c r="M2859" s="80" t="b">
        <f t="shared" si="44"/>
        <v>1</v>
      </c>
    </row>
    <row r="2860" spans="2:13" x14ac:dyDescent="0.15">
      <c r="B2860" s="333" t="s">
        <v>7388</v>
      </c>
      <c r="C2860" s="333" t="s">
        <v>710</v>
      </c>
      <c r="D2860" s="333" t="s">
        <v>525</v>
      </c>
      <c r="E2860" s="29">
        <v>1</v>
      </c>
      <c r="F2860" s="29">
        <v>4</v>
      </c>
      <c r="G2860" s="29">
        <v>7535</v>
      </c>
      <c r="H2860" s="27"/>
      <c r="M2860" s="80" t="b">
        <f t="shared" si="44"/>
        <v>1</v>
      </c>
    </row>
    <row r="2861" spans="2:13" x14ac:dyDescent="0.15">
      <c r="B2861" s="333" t="s">
        <v>14674</v>
      </c>
      <c r="C2861" s="333" t="s">
        <v>712</v>
      </c>
      <c r="D2861" s="333" t="s">
        <v>523</v>
      </c>
      <c r="E2861" s="29">
        <v>2</v>
      </c>
      <c r="F2861" s="29">
        <v>3</v>
      </c>
      <c r="G2861" s="29">
        <v>17235</v>
      </c>
      <c r="H2861" s="27"/>
      <c r="M2861" s="80" t="b">
        <f t="shared" si="44"/>
        <v>1</v>
      </c>
    </row>
    <row r="2862" spans="2:13" x14ac:dyDescent="0.15">
      <c r="B2862" s="333" t="s">
        <v>4373</v>
      </c>
      <c r="C2862" s="333" t="s">
        <v>718</v>
      </c>
      <c r="D2862" s="333" t="s">
        <v>444</v>
      </c>
      <c r="E2862" s="29">
        <v>5</v>
      </c>
      <c r="F2862" s="29">
        <v>6</v>
      </c>
      <c r="G2862" s="29">
        <v>4169</v>
      </c>
      <c r="H2862" s="27"/>
      <c r="M2862" s="80" t="b">
        <f t="shared" si="44"/>
        <v>1</v>
      </c>
    </row>
    <row r="2863" spans="2:13" x14ac:dyDescent="0.15">
      <c r="B2863" s="333" t="s">
        <v>1101</v>
      </c>
      <c r="C2863" s="333" t="s">
        <v>718</v>
      </c>
      <c r="D2863" s="333" t="s">
        <v>444</v>
      </c>
      <c r="E2863" s="29">
        <v>5</v>
      </c>
      <c r="F2863" s="29">
        <v>6</v>
      </c>
      <c r="G2863" s="29">
        <v>613</v>
      </c>
      <c r="H2863" s="27"/>
      <c r="M2863" s="80" t="b">
        <f t="shared" si="44"/>
        <v>1</v>
      </c>
    </row>
    <row r="2864" spans="2:13" x14ac:dyDescent="0.15">
      <c r="B2864" s="333" t="s">
        <v>5574</v>
      </c>
      <c r="C2864" s="333" t="s">
        <v>716</v>
      </c>
      <c r="D2864" s="333" t="s">
        <v>519</v>
      </c>
      <c r="E2864" s="29">
        <v>4</v>
      </c>
      <c r="F2864" s="29">
        <v>1</v>
      </c>
      <c r="G2864" s="29">
        <v>5591</v>
      </c>
      <c r="H2864" s="27"/>
      <c r="M2864" s="80" t="b">
        <f t="shared" si="44"/>
        <v>1</v>
      </c>
    </row>
    <row r="2865" spans="2:13" x14ac:dyDescent="0.15">
      <c r="B2865" s="333" t="s">
        <v>13360</v>
      </c>
      <c r="C2865" s="333" t="s">
        <v>518</v>
      </c>
      <c r="D2865" s="333" t="s">
        <v>518</v>
      </c>
      <c r="E2865" s="29">
        <v>0</v>
      </c>
      <c r="F2865" s="29">
        <v>0</v>
      </c>
      <c r="G2865" s="29">
        <v>14653</v>
      </c>
      <c r="H2865" s="27"/>
      <c r="M2865" s="80" t="b">
        <f t="shared" si="44"/>
        <v>1</v>
      </c>
    </row>
    <row r="2866" spans="2:13" x14ac:dyDescent="0.15">
      <c r="B2866" s="333" t="s">
        <v>9133</v>
      </c>
      <c r="C2866" s="333" t="s">
        <v>518</v>
      </c>
      <c r="D2866" s="333" t="s">
        <v>518</v>
      </c>
      <c r="E2866" s="29">
        <v>0</v>
      </c>
      <c r="F2866" s="29">
        <v>0</v>
      </c>
      <c r="G2866" s="29">
        <v>9712</v>
      </c>
      <c r="H2866" s="27"/>
      <c r="M2866" s="80" t="b">
        <f t="shared" si="44"/>
        <v>1</v>
      </c>
    </row>
    <row r="2867" spans="2:13" x14ac:dyDescent="0.15">
      <c r="B2867" s="333" t="s">
        <v>1102</v>
      </c>
      <c r="C2867" s="333" t="s">
        <v>712</v>
      </c>
      <c r="D2867" s="333" t="s">
        <v>519</v>
      </c>
      <c r="E2867" s="29">
        <v>2</v>
      </c>
      <c r="F2867" s="29">
        <v>1</v>
      </c>
      <c r="G2867" s="29">
        <v>614</v>
      </c>
      <c r="H2867" s="27"/>
      <c r="M2867" s="80" t="b">
        <f t="shared" si="44"/>
        <v>1</v>
      </c>
    </row>
    <row r="2868" spans="2:13" x14ac:dyDescent="0.15">
      <c r="B2868" s="333" t="s">
        <v>7682</v>
      </c>
      <c r="C2868" s="333" t="s">
        <v>718</v>
      </c>
      <c r="D2868" s="333" t="s">
        <v>519</v>
      </c>
      <c r="E2868" s="29">
        <v>5</v>
      </c>
      <c r="F2868" s="29">
        <v>1</v>
      </c>
      <c r="G2868" s="29">
        <v>7962</v>
      </c>
      <c r="H2868" s="27"/>
      <c r="M2868" s="80" t="b">
        <f t="shared" si="44"/>
        <v>1</v>
      </c>
    </row>
    <row r="2869" spans="2:13" x14ac:dyDescent="0.15">
      <c r="B2869" s="333" t="s">
        <v>11658</v>
      </c>
      <c r="C2869" s="333" t="s">
        <v>712</v>
      </c>
      <c r="D2869" s="333" t="s">
        <v>519</v>
      </c>
      <c r="E2869" s="29">
        <v>2</v>
      </c>
      <c r="F2869" s="29">
        <v>1</v>
      </c>
      <c r="G2869" s="29">
        <v>13701</v>
      </c>
      <c r="H2869" s="27"/>
      <c r="M2869" s="80" t="b">
        <f t="shared" si="44"/>
        <v>1</v>
      </c>
    </row>
    <row r="2870" spans="2:13" x14ac:dyDescent="0.15">
      <c r="B2870" s="333" t="s">
        <v>11659</v>
      </c>
      <c r="C2870" s="333" t="s">
        <v>714</v>
      </c>
      <c r="D2870" s="333" t="s">
        <v>523</v>
      </c>
      <c r="E2870" s="29">
        <v>3</v>
      </c>
      <c r="F2870" s="29">
        <v>3</v>
      </c>
      <c r="G2870" s="29">
        <v>13647</v>
      </c>
      <c r="H2870" s="27"/>
      <c r="M2870" s="80" t="b">
        <f t="shared" si="44"/>
        <v>1</v>
      </c>
    </row>
    <row r="2871" spans="2:13" x14ac:dyDescent="0.15">
      <c r="B2871" s="333" t="s">
        <v>5114</v>
      </c>
      <c r="C2871" s="333" t="s">
        <v>718</v>
      </c>
      <c r="D2871" s="333" t="s">
        <v>519</v>
      </c>
      <c r="E2871" s="29">
        <v>5</v>
      </c>
      <c r="F2871" s="29">
        <v>1</v>
      </c>
      <c r="G2871" s="29">
        <v>5088</v>
      </c>
      <c r="H2871" s="27"/>
      <c r="M2871" s="80" t="b">
        <f t="shared" si="44"/>
        <v>1</v>
      </c>
    </row>
    <row r="2872" spans="2:13" x14ac:dyDescent="0.15">
      <c r="B2872" s="333" t="s">
        <v>3806</v>
      </c>
      <c r="C2872" s="333" t="s">
        <v>716</v>
      </c>
      <c r="D2872" s="333" t="s">
        <v>521</v>
      </c>
      <c r="E2872" s="29">
        <v>4</v>
      </c>
      <c r="F2872" s="29">
        <v>2</v>
      </c>
      <c r="G2872" s="29">
        <v>3358</v>
      </c>
      <c r="H2872" s="27"/>
      <c r="M2872" s="80" t="b">
        <f t="shared" si="44"/>
        <v>1</v>
      </c>
    </row>
    <row r="2873" spans="2:13" x14ac:dyDescent="0.15">
      <c r="B2873" s="333" t="s">
        <v>8032</v>
      </c>
      <c r="C2873" s="333" t="s">
        <v>716</v>
      </c>
      <c r="D2873" s="333" t="s">
        <v>519</v>
      </c>
      <c r="E2873" s="29">
        <v>4</v>
      </c>
      <c r="F2873" s="29">
        <v>1</v>
      </c>
      <c r="G2873" s="29">
        <v>8094</v>
      </c>
      <c r="H2873" s="27"/>
      <c r="M2873" s="80" t="b">
        <f t="shared" si="44"/>
        <v>1</v>
      </c>
    </row>
    <row r="2874" spans="2:13" x14ac:dyDescent="0.15">
      <c r="B2874" s="333" t="s">
        <v>5575</v>
      </c>
      <c r="C2874" s="333" t="s">
        <v>716</v>
      </c>
      <c r="D2874" s="333" t="s">
        <v>519</v>
      </c>
      <c r="E2874" s="29">
        <v>4</v>
      </c>
      <c r="F2874" s="29">
        <v>1</v>
      </c>
      <c r="G2874" s="29">
        <v>5592</v>
      </c>
      <c r="H2874" s="27"/>
      <c r="M2874" s="80" t="b">
        <f t="shared" si="44"/>
        <v>1</v>
      </c>
    </row>
    <row r="2875" spans="2:13" x14ac:dyDescent="0.15">
      <c r="B2875" s="333" t="s">
        <v>11660</v>
      </c>
      <c r="C2875" s="333" t="s">
        <v>710</v>
      </c>
      <c r="D2875" s="333" t="s">
        <v>521</v>
      </c>
      <c r="E2875" s="29">
        <v>1</v>
      </c>
      <c r="F2875" s="29">
        <v>2</v>
      </c>
      <c r="G2875" s="29">
        <v>13631</v>
      </c>
      <c r="H2875" s="27"/>
      <c r="M2875" s="80" t="b">
        <f t="shared" si="44"/>
        <v>1</v>
      </c>
    </row>
    <row r="2876" spans="2:13" x14ac:dyDescent="0.15">
      <c r="B2876" s="333" t="s">
        <v>14675</v>
      </c>
      <c r="C2876" s="333" t="s">
        <v>710</v>
      </c>
      <c r="D2876" s="333" t="s">
        <v>444</v>
      </c>
      <c r="E2876" s="29">
        <v>1</v>
      </c>
      <c r="F2876" s="29">
        <v>6</v>
      </c>
      <c r="G2876" s="29">
        <v>17089</v>
      </c>
      <c r="H2876" s="27"/>
      <c r="M2876" s="80" t="b">
        <f t="shared" si="44"/>
        <v>1</v>
      </c>
    </row>
    <row r="2877" spans="2:13" x14ac:dyDescent="0.15">
      <c r="B2877" s="333" t="s">
        <v>10160</v>
      </c>
      <c r="C2877" s="333" t="s">
        <v>710</v>
      </c>
      <c r="D2877" s="333" t="s">
        <v>525</v>
      </c>
      <c r="E2877" s="29">
        <v>1</v>
      </c>
      <c r="F2877" s="29">
        <v>4</v>
      </c>
      <c r="G2877" s="29">
        <v>10844</v>
      </c>
      <c r="H2877" s="27"/>
      <c r="M2877" s="80" t="b">
        <f t="shared" si="44"/>
        <v>1</v>
      </c>
    </row>
    <row r="2878" spans="2:13" x14ac:dyDescent="0.15">
      <c r="B2878" s="333" t="s">
        <v>5665</v>
      </c>
      <c r="C2878" s="333" t="s">
        <v>714</v>
      </c>
      <c r="D2878" s="333" t="s">
        <v>521</v>
      </c>
      <c r="E2878" s="29">
        <v>3</v>
      </c>
      <c r="F2878" s="29">
        <v>2</v>
      </c>
      <c r="G2878" s="29">
        <v>5684</v>
      </c>
      <c r="H2878" s="27"/>
      <c r="M2878" s="80" t="b">
        <f t="shared" si="44"/>
        <v>1</v>
      </c>
    </row>
    <row r="2879" spans="2:13" x14ac:dyDescent="0.15">
      <c r="B2879" s="333" t="s">
        <v>11661</v>
      </c>
      <c r="C2879" s="333" t="s">
        <v>710</v>
      </c>
      <c r="D2879" s="333" t="s">
        <v>521</v>
      </c>
      <c r="E2879" s="29">
        <v>1</v>
      </c>
      <c r="F2879" s="29">
        <v>2</v>
      </c>
      <c r="G2879" s="29">
        <v>13138</v>
      </c>
      <c r="H2879" s="27"/>
      <c r="M2879" s="80" t="b">
        <f t="shared" si="44"/>
        <v>1</v>
      </c>
    </row>
    <row r="2880" spans="2:13" x14ac:dyDescent="0.15">
      <c r="B2880" s="333" t="s">
        <v>10161</v>
      </c>
      <c r="C2880" s="333" t="s">
        <v>710</v>
      </c>
      <c r="D2880" s="333" t="s">
        <v>444</v>
      </c>
      <c r="E2880" s="29">
        <v>1</v>
      </c>
      <c r="F2880" s="29">
        <v>6</v>
      </c>
      <c r="G2880" s="29">
        <v>10845</v>
      </c>
      <c r="H2880" s="27"/>
      <c r="M2880" s="80" t="b">
        <f t="shared" si="44"/>
        <v>1</v>
      </c>
    </row>
    <row r="2881" spans="2:13" x14ac:dyDescent="0.15">
      <c r="B2881" s="333" t="s">
        <v>11259</v>
      </c>
      <c r="C2881" s="333" t="s">
        <v>710</v>
      </c>
      <c r="D2881" s="333" t="s">
        <v>525</v>
      </c>
      <c r="E2881" s="29">
        <v>1</v>
      </c>
      <c r="F2881" s="29">
        <v>4</v>
      </c>
      <c r="G2881" s="29">
        <v>11242</v>
      </c>
      <c r="H2881" s="27"/>
      <c r="M2881" s="80" t="b">
        <f t="shared" si="44"/>
        <v>1</v>
      </c>
    </row>
    <row r="2882" spans="2:13" x14ac:dyDescent="0.15">
      <c r="B2882" s="333" t="s">
        <v>6931</v>
      </c>
      <c r="C2882" s="333" t="s">
        <v>712</v>
      </c>
      <c r="D2882" s="333" t="s">
        <v>525</v>
      </c>
      <c r="E2882" s="29">
        <v>2</v>
      </c>
      <c r="F2882" s="29">
        <v>4</v>
      </c>
      <c r="G2882" s="29">
        <v>7065</v>
      </c>
      <c r="H2882" s="27"/>
      <c r="M2882" s="80" t="b">
        <f t="shared" si="44"/>
        <v>1</v>
      </c>
    </row>
    <row r="2883" spans="2:13" x14ac:dyDescent="0.15">
      <c r="B2883" s="333" t="s">
        <v>14676</v>
      </c>
      <c r="C2883" s="333" t="s">
        <v>716</v>
      </c>
      <c r="D2883" s="333" t="s">
        <v>521</v>
      </c>
      <c r="E2883" s="29">
        <v>4</v>
      </c>
      <c r="F2883" s="29">
        <v>2</v>
      </c>
      <c r="G2883" s="29">
        <v>16803</v>
      </c>
      <c r="H2883" s="27"/>
      <c r="M2883" s="80" t="b">
        <f t="shared" si="44"/>
        <v>1</v>
      </c>
    </row>
    <row r="2884" spans="2:13" x14ac:dyDescent="0.15">
      <c r="B2884" s="333" t="s">
        <v>8800</v>
      </c>
      <c r="C2884" s="333" t="s">
        <v>710</v>
      </c>
      <c r="D2884" s="333" t="s">
        <v>525</v>
      </c>
      <c r="E2884" s="29">
        <v>1</v>
      </c>
      <c r="F2884" s="29">
        <v>4</v>
      </c>
      <c r="G2884" s="29">
        <v>9150</v>
      </c>
      <c r="H2884" s="27"/>
      <c r="M2884" s="80" t="b">
        <f t="shared" si="44"/>
        <v>1</v>
      </c>
    </row>
    <row r="2885" spans="2:13" x14ac:dyDescent="0.15">
      <c r="B2885" s="333" t="s">
        <v>6758</v>
      </c>
      <c r="C2885" s="333" t="s">
        <v>710</v>
      </c>
      <c r="D2885" s="333" t="s">
        <v>521</v>
      </c>
      <c r="E2885" s="29">
        <v>1</v>
      </c>
      <c r="F2885" s="29">
        <v>2</v>
      </c>
      <c r="G2885" s="29">
        <v>6882</v>
      </c>
      <c r="H2885" s="27"/>
      <c r="M2885" s="80" t="b">
        <f t="shared" si="44"/>
        <v>1</v>
      </c>
    </row>
    <row r="2886" spans="2:13" x14ac:dyDescent="0.15">
      <c r="B2886" s="333" t="s">
        <v>11260</v>
      </c>
      <c r="C2886" s="333" t="s">
        <v>712</v>
      </c>
      <c r="D2886" s="333" t="s">
        <v>444</v>
      </c>
      <c r="E2886" s="29">
        <v>2</v>
      </c>
      <c r="F2886" s="29">
        <v>6</v>
      </c>
      <c r="G2886" s="29">
        <v>11323</v>
      </c>
      <c r="H2886" s="27"/>
      <c r="M2886" s="80" t="b">
        <f t="shared" si="44"/>
        <v>1</v>
      </c>
    </row>
    <row r="2887" spans="2:13" x14ac:dyDescent="0.15">
      <c r="B2887" s="333" t="s">
        <v>10853</v>
      </c>
      <c r="C2887" s="333" t="s">
        <v>718</v>
      </c>
      <c r="D2887" s="333" t="s">
        <v>521</v>
      </c>
      <c r="E2887" s="29">
        <v>5</v>
      </c>
      <c r="F2887" s="29">
        <v>2</v>
      </c>
      <c r="G2887" s="29">
        <v>615</v>
      </c>
      <c r="H2887" s="27"/>
      <c r="M2887" s="80" t="b">
        <f t="shared" si="44"/>
        <v>1</v>
      </c>
    </row>
    <row r="2888" spans="2:13" x14ac:dyDescent="0.15">
      <c r="B2888" s="333" t="s">
        <v>11662</v>
      </c>
      <c r="C2888" s="333" t="s">
        <v>710</v>
      </c>
      <c r="D2888" s="333" t="s">
        <v>523</v>
      </c>
      <c r="E2888" s="29">
        <v>1</v>
      </c>
      <c r="F2888" s="29">
        <v>3</v>
      </c>
      <c r="G2888" s="29">
        <v>13749</v>
      </c>
      <c r="H2888" s="27"/>
      <c r="M2888" s="80" t="b">
        <f t="shared" si="44"/>
        <v>1</v>
      </c>
    </row>
    <row r="2889" spans="2:13" x14ac:dyDescent="0.15">
      <c r="B2889" s="333" t="s">
        <v>6561</v>
      </c>
      <c r="C2889" s="333" t="s">
        <v>710</v>
      </c>
      <c r="D2889" s="333" t="s">
        <v>521</v>
      </c>
      <c r="E2889" s="29">
        <v>1</v>
      </c>
      <c r="F2889" s="29">
        <v>2</v>
      </c>
      <c r="G2889" s="29">
        <v>6549</v>
      </c>
      <c r="H2889" s="27"/>
      <c r="M2889" s="80" t="b">
        <f t="shared" si="44"/>
        <v>1</v>
      </c>
    </row>
    <row r="2890" spans="2:13" x14ac:dyDescent="0.15">
      <c r="B2890" s="333" t="s">
        <v>1103</v>
      </c>
      <c r="C2890" s="333" t="s">
        <v>718</v>
      </c>
      <c r="D2890" s="333" t="s">
        <v>521</v>
      </c>
      <c r="E2890" s="29">
        <v>5</v>
      </c>
      <c r="F2890" s="29">
        <v>2</v>
      </c>
      <c r="G2890" s="29">
        <v>616</v>
      </c>
      <c r="H2890" s="27"/>
      <c r="M2890" s="80" t="b">
        <f t="shared" si="44"/>
        <v>1</v>
      </c>
    </row>
    <row r="2891" spans="2:13" x14ac:dyDescent="0.15">
      <c r="B2891" s="333" t="s">
        <v>12723</v>
      </c>
      <c r="C2891" s="333" t="s">
        <v>710</v>
      </c>
      <c r="D2891" s="333" t="s">
        <v>521</v>
      </c>
      <c r="E2891" s="29">
        <v>1</v>
      </c>
      <c r="F2891" s="29">
        <v>2</v>
      </c>
      <c r="G2891" s="29">
        <v>13933</v>
      </c>
      <c r="H2891" s="27"/>
      <c r="M2891" s="80" t="b">
        <f t="shared" si="44"/>
        <v>1</v>
      </c>
    </row>
    <row r="2892" spans="2:13" x14ac:dyDescent="0.15">
      <c r="B2892" s="333" t="s">
        <v>251</v>
      </c>
      <c r="C2892" s="333" t="s">
        <v>710</v>
      </c>
      <c r="D2892" s="333" t="s">
        <v>521</v>
      </c>
      <c r="E2892" s="29">
        <v>1</v>
      </c>
      <c r="F2892" s="29">
        <v>2</v>
      </c>
      <c r="G2892" s="29">
        <v>8539</v>
      </c>
      <c r="H2892" s="27"/>
      <c r="M2892" s="80" t="b">
        <f t="shared" si="44"/>
        <v>1</v>
      </c>
    </row>
    <row r="2893" spans="2:13" x14ac:dyDescent="0.15">
      <c r="B2893" s="333" t="s">
        <v>6947</v>
      </c>
      <c r="C2893" s="333" t="s">
        <v>518</v>
      </c>
      <c r="D2893" s="333" t="s">
        <v>521</v>
      </c>
      <c r="E2893" s="29">
        <v>0</v>
      </c>
      <c r="F2893" s="29">
        <v>2</v>
      </c>
      <c r="G2893" s="29">
        <v>7080</v>
      </c>
      <c r="H2893" s="27"/>
      <c r="M2893" s="80" t="b">
        <f t="shared" si="44"/>
        <v>1</v>
      </c>
    </row>
    <row r="2894" spans="2:13" x14ac:dyDescent="0.15">
      <c r="B2894" s="333" t="s">
        <v>3865</v>
      </c>
      <c r="C2894" s="333" t="s">
        <v>518</v>
      </c>
      <c r="D2894" s="333" t="s">
        <v>518</v>
      </c>
      <c r="E2894" s="29">
        <v>0</v>
      </c>
      <c r="F2894" s="29">
        <v>0</v>
      </c>
      <c r="G2894" s="29">
        <v>3520</v>
      </c>
      <c r="H2894" s="27"/>
      <c r="M2894" s="80" t="b">
        <f t="shared" ref="M2894:M2957" si="45">AND(  NOT(ISERROR(FIND(UPPER($B$7),UPPER($B2894),1))),  OR($D$7="",NOT(ISERROR(FIND(UPPER($D$7),UPPER($B2894),1)))),    OR($D$8="",(ISERROR(FIND(UPPER($D$8),UPPER($B2894),1))))           )</f>
        <v>1</v>
      </c>
    </row>
    <row r="2895" spans="2:13" x14ac:dyDescent="0.15">
      <c r="B2895" s="333" t="s">
        <v>13361</v>
      </c>
      <c r="C2895" s="333" t="s">
        <v>710</v>
      </c>
      <c r="D2895" s="333" t="s">
        <v>523</v>
      </c>
      <c r="E2895" s="29">
        <v>1</v>
      </c>
      <c r="F2895" s="29">
        <v>3</v>
      </c>
      <c r="G2895" s="29">
        <v>15138</v>
      </c>
      <c r="H2895" s="27"/>
      <c r="M2895" s="80" t="b">
        <f t="shared" si="45"/>
        <v>1</v>
      </c>
    </row>
    <row r="2896" spans="2:13" x14ac:dyDescent="0.15">
      <c r="B2896" s="333" t="s">
        <v>10162</v>
      </c>
      <c r="C2896" s="333" t="s">
        <v>710</v>
      </c>
      <c r="D2896" s="333" t="s">
        <v>523</v>
      </c>
      <c r="E2896" s="29">
        <v>1</v>
      </c>
      <c r="F2896" s="29">
        <v>3</v>
      </c>
      <c r="G2896" s="29">
        <v>10774</v>
      </c>
      <c r="H2896" s="27"/>
      <c r="M2896" s="80" t="b">
        <f t="shared" si="45"/>
        <v>1</v>
      </c>
    </row>
    <row r="2897" spans="2:13" x14ac:dyDescent="0.15">
      <c r="B2897" s="333" t="s">
        <v>10854</v>
      </c>
      <c r="C2897" s="333" t="s">
        <v>716</v>
      </c>
      <c r="D2897" s="333" t="s">
        <v>527</v>
      </c>
      <c r="E2897" s="29">
        <v>4</v>
      </c>
      <c r="F2897" s="29">
        <v>5</v>
      </c>
      <c r="G2897" s="29">
        <v>4591</v>
      </c>
      <c r="H2897" s="27"/>
      <c r="M2897" s="80" t="b">
        <f t="shared" si="45"/>
        <v>1</v>
      </c>
    </row>
    <row r="2898" spans="2:13" x14ac:dyDescent="0.15">
      <c r="B2898" s="333" t="s">
        <v>1104</v>
      </c>
      <c r="C2898" s="333" t="s">
        <v>710</v>
      </c>
      <c r="D2898" s="333" t="s">
        <v>523</v>
      </c>
      <c r="E2898" s="29">
        <v>1</v>
      </c>
      <c r="F2898" s="29">
        <v>3</v>
      </c>
      <c r="G2898" s="29">
        <v>617</v>
      </c>
      <c r="H2898" s="27"/>
      <c r="M2898" s="80" t="b">
        <f t="shared" si="45"/>
        <v>1</v>
      </c>
    </row>
    <row r="2899" spans="2:13" x14ac:dyDescent="0.15">
      <c r="B2899" s="333" t="s">
        <v>12724</v>
      </c>
      <c r="C2899" s="333" t="s">
        <v>710</v>
      </c>
      <c r="D2899" s="333" t="s">
        <v>521</v>
      </c>
      <c r="E2899" s="29">
        <v>1</v>
      </c>
      <c r="F2899" s="29">
        <v>2</v>
      </c>
      <c r="G2899" s="29">
        <v>13842</v>
      </c>
      <c r="H2899" s="27"/>
      <c r="M2899" s="80" t="b">
        <f t="shared" si="45"/>
        <v>1</v>
      </c>
    </row>
    <row r="2900" spans="2:13" x14ac:dyDescent="0.15">
      <c r="B2900" s="333" t="s">
        <v>7995</v>
      </c>
      <c r="C2900" s="333" t="s">
        <v>718</v>
      </c>
      <c r="D2900" s="333" t="s">
        <v>523</v>
      </c>
      <c r="E2900" s="29">
        <v>5</v>
      </c>
      <c r="F2900" s="29">
        <v>3</v>
      </c>
      <c r="G2900" s="29">
        <v>8205</v>
      </c>
      <c r="H2900" s="27"/>
      <c r="M2900" s="80" t="b">
        <f t="shared" si="45"/>
        <v>1</v>
      </c>
    </row>
    <row r="2901" spans="2:13" x14ac:dyDescent="0.15">
      <c r="B2901" s="333" t="s">
        <v>13362</v>
      </c>
      <c r="C2901" s="333" t="s">
        <v>710</v>
      </c>
      <c r="D2901" s="333" t="s">
        <v>444</v>
      </c>
      <c r="E2901" s="29">
        <v>1</v>
      </c>
      <c r="F2901" s="29">
        <v>6</v>
      </c>
      <c r="G2901" s="29">
        <v>14994</v>
      </c>
      <c r="H2901" s="27"/>
      <c r="M2901" s="80" t="b">
        <f t="shared" si="45"/>
        <v>1</v>
      </c>
    </row>
    <row r="2902" spans="2:13" x14ac:dyDescent="0.15">
      <c r="B2902" s="333" t="s">
        <v>13363</v>
      </c>
      <c r="C2902" s="333" t="s">
        <v>710</v>
      </c>
      <c r="D2902" s="333" t="s">
        <v>521</v>
      </c>
      <c r="E2902" s="29">
        <v>1</v>
      </c>
      <c r="F2902" s="29">
        <v>2</v>
      </c>
      <c r="G2902" s="29">
        <v>14938</v>
      </c>
      <c r="H2902" s="27"/>
      <c r="M2902" s="80" t="b">
        <f t="shared" si="45"/>
        <v>1</v>
      </c>
    </row>
    <row r="2903" spans="2:13" x14ac:dyDescent="0.15">
      <c r="B2903" s="333" t="s">
        <v>7810</v>
      </c>
      <c r="C2903" s="333" t="s">
        <v>710</v>
      </c>
      <c r="D2903" s="333" t="s">
        <v>523</v>
      </c>
      <c r="E2903" s="29">
        <v>1</v>
      </c>
      <c r="F2903" s="29">
        <v>3</v>
      </c>
      <c r="G2903" s="29">
        <v>7996</v>
      </c>
      <c r="H2903" s="27"/>
      <c r="M2903" s="80" t="b">
        <f t="shared" si="45"/>
        <v>1</v>
      </c>
    </row>
    <row r="2904" spans="2:13" x14ac:dyDescent="0.15">
      <c r="B2904" s="333" t="s">
        <v>1105</v>
      </c>
      <c r="C2904" s="333" t="s">
        <v>9879</v>
      </c>
      <c r="D2904" s="333" t="s">
        <v>519</v>
      </c>
      <c r="E2904" s="29">
        <v>13</v>
      </c>
      <c r="F2904" s="29">
        <v>1</v>
      </c>
      <c r="G2904" s="29">
        <v>618</v>
      </c>
      <c r="H2904" s="27"/>
      <c r="M2904" s="80" t="b">
        <f t="shared" si="45"/>
        <v>1</v>
      </c>
    </row>
    <row r="2905" spans="2:13" x14ac:dyDescent="0.15">
      <c r="B2905" s="333" t="s">
        <v>7443</v>
      </c>
      <c r="C2905" s="333" t="s">
        <v>714</v>
      </c>
      <c r="D2905" s="333" t="s">
        <v>444</v>
      </c>
      <c r="E2905" s="29">
        <v>3</v>
      </c>
      <c r="F2905" s="29">
        <v>6</v>
      </c>
      <c r="G2905" s="29">
        <v>7588</v>
      </c>
      <c r="H2905" s="27"/>
      <c r="M2905" s="80" t="b">
        <f t="shared" si="45"/>
        <v>1</v>
      </c>
    </row>
    <row r="2906" spans="2:13" x14ac:dyDescent="0.15">
      <c r="B2906" s="333" t="s">
        <v>14677</v>
      </c>
      <c r="C2906" s="333" t="s">
        <v>716</v>
      </c>
      <c r="D2906" s="333" t="s">
        <v>519</v>
      </c>
      <c r="E2906" s="29">
        <v>4</v>
      </c>
      <c r="F2906" s="29">
        <v>1</v>
      </c>
      <c r="G2906" s="29">
        <v>17337</v>
      </c>
      <c r="H2906" s="27"/>
      <c r="M2906" s="80" t="b">
        <f t="shared" si="45"/>
        <v>1</v>
      </c>
    </row>
    <row r="2907" spans="2:13" x14ac:dyDescent="0.15">
      <c r="B2907" s="333" t="s">
        <v>1106</v>
      </c>
      <c r="C2907" s="333" t="s">
        <v>9879</v>
      </c>
      <c r="D2907" s="333" t="s">
        <v>519</v>
      </c>
      <c r="E2907" s="29">
        <v>13</v>
      </c>
      <c r="F2907" s="29">
        <v>1</v>
      </c>
      <c r="G2907" s="29">
        <v>619</v>
      </c>
      <c r="H2907" s="27"/>
      <c r="M2907" s="80" t="b">
        <f t="shared" si="45"/>
        <v>1</v>
      </c>
    </row>
    <row r="2908" spans="2:13" x14ac:dyDescent="0.15">
      <c r="B2908" s="333" t="s">
        <v>445</v>
      </c>
      <c r="C2908" s="333" t="s">
        <v>9879</v>
      </c>
      <c r="D2908" s="333" t="s">
        <v>519</v>
      </c>
      <c r="E2908" s="29">
        <v>13</v>
      </c>
      <c r="F2908" s="29">
        <v>1</v>
      </c>
      <c r="G2908" s="29">
        <v>620</v>
      </c>
      <c r="H2908" s="27"/>
      <c r="M2908" s="80" t="b">
        <f t="shared" si="45"/>
        <v>1</v>
      </c>
    </row>
    <row r="2909" spans="2:13" x14ac:dyDescent="0.15">
      <c r="B2909" s="333" t="s">
        <v>328</v>
      </c>
      <c r="C2909" s="333" t="s">
        <v>9879</v>
      </c>
      <c r="D2909" s="333" t="s">
        <v>519</v>
      </c>
      <c r="E2909" s="29">
        <v>13</v>
      </c>
      <c r="F2909" s="29">
        <v>1</v>
      </c>
      <c r="G2909" s="29">
        <v>8409</v>
      </c>
      <c r="H2909" s="27"/>
      <c r="M2909" s="80" t="b">
        <f t="shared" si="45"/>
        <v>1</v>
      </c>
    </row>
    <row r="2910" spans="2:13" x14ac:dyDescent="0.15">
      <c r="B2910" s="333" t="s">
        <v>6161</v>
      </c>
      <c r="C2910" s="333" t="s">
        <v>716</v>
      </c>
      <c r="D2910" s="333" t="s">
        <v>521</v>
      </c>
      <c r="E2910" s="29">
        <v>4</v>
      </c>
      <c r="F2910" s="29">
        <v>2</v>
      </c>
      <c r="G2910" s="29">
        <v>6122</v>
      </c>
      <c r="H2910" s="27"/>
      <c r="M2910" s="80" t="b">
        <f t="shared" si="45"/>
        <v>1</v>
      </c>
    </row>
    <row r="2911" spans="2:13" x14ac:dyDescent="0.15">
      <c r="B2911" s="333" t="s">
        <v>5079</v>
      </c>
      <c r="C2911" s="333" t="s">
        <v>714</v>
      </c>
      <c r="D2911" s="333" t="s">
        <v>521</v>
      </c>
      <c r="E2911" s="29">
        <v>3</v>
      </c>
      <c r="F2911" s="29">
        <v>2</v>
      </c>
      <c r="G2911" s="29">
        <v>4958</v>
      </c>
      <c r="H2911" s="27"/>
      <c r="M2911" s="80" t="b">
        <f t="shared" si="45"/>
        <v>1</v>
      </c>
    </row>
    <row r="2912" spans="2:13" x14ac:dyDescent="0.15">
      <c r="B2912" s="333" t="s">
        <v>13364</v>
      </c>
      <c r="C2912" s="333" t="s">
        <v>716</v>
      </c>
      <c r="D2912" s="333" t="s">
        <v>519</v>
      </c>
      <c r="E2912" s="29">
        <v>4</v>
      </c>
      <c r="F2912" s="29">
        <v>1</v>
      </c>
      <c r="G2912" s="29">
        <v>14755</v>
      </c>
      <c r="H2912" s="27"/>
      <c r="M2912" s="80" t="b">
        <f t="shared" si="45"/>
        <v>1</v>
      </c>
    </row>
    <row r="2913" spans="2:13" x14ac:dyDescent="0.15">
      <c r="B2913" s="333" t="s">
        <v>13365</v>
      </c>
      <c r="C2913" s="333" t="s">
        <v>710</v>
      </c>
      <c r="D2913" s="333" t="s">
        <v>525</v>
      </c>
      <c r="E2913" s="29">
        <v>1</v>
      </c>
      <c r="F2913" s="29">
        <v>4</v>
      </c>
      <c r="G2913" s="29">
        <v>14601</v>
      </c>
      <c r="H2913" s="27"/>
      <c r="M2913" s="80" t="b">
        <f t="shared" si="45"/>
        <v>1</v>
      </c>
    </row>
    <row r="2914" spans="2:13" x14ac:dyDescent="0.15">
      <c r="B2914" s="333" t="s">
        <v>1203</v>
      </c>
      <c r="C2914" s="333" t="s">
        <v>712</v>
      </c>
      <c r="D2914" s="333" t="s">
        <v>519</v>
      </c>
      <c r="E2914" s="29">
        <v>2</v>
      </c>
      <c r="F2914" s="29">
        <v>1</v>
      </c>
      <c r="G2914" s="29">
        <v>621</v>
      </c>
      <c r="H2914" s="27"/>
      <c r="M2914" s="80" t="b">
        <f t="shared" si="45"/>
        <v>1</v>
      </c>
    </row>
    <row r="2915" spans="2:13" x14ac:dyDescent="0.15">
      <c r="B2915" s="333" t="s">
        <v>11663</v>
      </c>
      <c r="C2915" s="333" t="s">
        <v>712</v>
      </c>
      <c r="D2915" s="333" t="s">
        <v>519</v>
      </c>
      <c r="E2915" s="29">
        <v>2</v>
      </c>
      <c r="F2915" s="29">
        <v>1</v>
      </c>
      <c r="G2915" s="29">
        <v>12811</v>
      </c>
      <c r="H2915" s="27"/>
      <c r="M2915" s="80" t="b">
        <f t="shared" si="45"/>
        <v>1</v>
      </c>
    </row>
    <row r="2916" spans="2:13" x14ac:dyDescent="0.15">
      <c r="B2916" s="333" t="s">
        <v>8594</v>
      </c>
      <c r="C2916" s="333" t="s">
        <v>714</v>
      </c>
      <c r="D2916" s="333" t="s">
        <v>519</v>
      </c>
      <c r="E2916" s="29">
        <v>3</v>
      </c>
      <c r="F2916" s="29">
        <v>1</v>
      </c>
      <c r="G2916" s="29">
        <v>8935</v>
      </c>
      <c r="H2916" s="27"/>
      <c r="M2916" s="80" t="b">
        <f t="shared" si="45"/>
        <v>1</v>
      </c>
    </row>
    <row r="2917" spans="2:13" x14ac:dyDescent="0.15">
      <c r="B2917" s="333" t="s">
        <v>1204</v>
      </c>
      <c r="C2917" s="333" t="s">
        <v>712</v>
      </c>
      <c r="D2917" s="333" t="s">
        <v>444</v>
      </c>
      <c r="E2917" s="29">
        <v>2</v>
      </c>
      <c r="F2917" s="29">
        <v>6</v>
      </c>
      <c r="G2917" s="29">
        <v>622</v>
      </c>
      <c r="H2917" s="27"/>
      <c r="M2917" s="80" t="b">
        <f t="shared" si="45"/>
        <v>1</v>
      </c>
    </row>
    <row r="2918" spans="2:13" x14ac:dyDescent="0.15">
      <c r="B2918" s="333" t="s">
        <v>5151</v>
      </c>
      <c r="C2918" s="333" t="s">
        <v>712</v>
      </c>
      <c r="D2918" s="333" t="s">
        <v>521</v>
      </c>
      <c r="E2918" s="29">
        <v>2</v>
      </c>
      <c r="F2918" s="29">
        <v>2</v>
      </c>
      <c r="G2918" s="29">
        <v>5127</v>
      </c>
      <c r="H2918" s="27"/>
      <c r="M2918" s="80" t="b">
        <f t="shared" si="45"/>
        <v>1</v>
      </c>
    </row>
    <row r="2919" spans="2:13" x14ac:dyDescent="0.15">
      <c r="B2919" s="333" t="s">
        <v>1317</v>
      </c>
      <c r="C2919" s="333" t="s">
        <v>712</v>
      </c>
      <c r="D2919" s="333" t="s">
        <v>444</v>
      </c>
      <c r="E2919" s="29">
        <v>2</v>
      </c>
      <c r="F2919" s="29">
        <v>6</v>
      </c>
      <c r="G2919" s="29">
        <v>623</v>
      </c>
      <c r="H2919" s="27"/>
      <c r="M2919" s="80" t="b">
        <f t="shared" si="45"/>
        <v>1</v>
      </c>
    </row>
    <row r="2920" spans="2:13" x14ac:dyDescent="0.15">
      <c r="B2920" s="333" t="s">
        <v>1318</v>
      </c>
      <c r="C2920" s="333" t="s">
        <v>712</v>
      </c>
      <c r="D2920" s="333" t="s">
        <v>525</v>
      </c>
      <c r="E2920" s="29">
        <v>2</v>
      </c>
      <c r="F2920" s="29">
        <v>4</v>
      </c>
      <c r="G2920" s="29">
        <v>624</v>
      </c>
      <c r="H2920" s="27"/>
      <c r="M2920" s="80" t="b">
        <f t="shared" si="45"/>
        <v>1</v>
      </c>
    </row>
    <row r="2921" spans="2:13" x14ac:dyDescent="0.15">
      <c r="B2921" s="333" t="s">
        <v>1319</v>
      </c>
      <c r="C2921" s="333" t="s">
        <v>710</v>
      </c>
      <c r="D2921" s="333" t="s">
        <v>521</v>
      </c>
      <c r="E2921" s="29">
        <v>1</v>
      </c>
      <c r="F2921" s="29">
        <v>2</v>
      </c>
      <c r="G2921" s="29">
        <v>625</v>
      </c>
      <c r="H2921" s="27"/>
      <c r="M2921" s="80" t="b">
        <f t="shared" si="45"/>
        <v>1</v>
      </c>
    </row>
    <row r="2922" spans="2:13" x14ac:dyDescent="0.15">
      <c r="B2922" s="333" t="s">
        <v>1320</v>
      </c>
      <c r="C2922" s="333" t="s">
        <v>712</v>
      </c>
      <c r="D2922" s="333" t="s">
        <v>519</v>
      </c>
      <c r="E2922" s="29">
        <v>2</v>
      </c>
      <c r="F2922" s="29">
        <v>1</v>
      </c>
      <c r="G2922" s="29">
        <v>626</v>
      </c>
      <c r="H2922" s="27"/>
      <c r="M2922" s="80" t="b">
        <f t="shared" si="45"/>
        <v>1</v>
      </c>
    </row>
    <row r="2923" spans="2:13" x14ac:dyDescent="0.15">
      <c r="B2923" s="333" t="s">
        <v>10163</v>
      </c>
      <c r="C2923" s="333" t="s">
        <v>518</v>
      </c>
      <c r="D2923" s="333" t="s">
        <v>518</v>
      </c>
      <c r="E2923" s="29">
        <v>0</v>
      </c>
      <c r="F2923" s="29">
        <v>0</v>
      </c>
      <c r="G2923" s="29">
        <v>11092</v>
      </c>
      <c r="H2923" s="27"/>
      <c r="M2923" s="80" t="b">
        <f t="shared" si="45"/>
        <v>1</v>
      </c>
    </row>
    <row r="2924" spans="2:13" x14ac:dyDescent="0.15">
      <c r="B2924" s="333" t="s">
        <v>1321</v>
      </c>
      <c r="C2924" s="333" t="s">
        <v>712</v>
      </c>
      <c r="D2924" s="333" t="s">
        <v>519</v>
      </c>
      <c r="E2924" s="29">
        <v>2</v>
      </c>
      <c r="F2924" s="29">
        <v>1</v>
      </c>
      <c r="G2924" s="29">
        <v>627</v>
      </c>
      <c r="H2924" s="27"/>
      <c r="M2924" s="80" t="b">
        <f t="shared" si="45"/>
        <v>1</v>
      </c>
    </row>
    <row r="2925" spans="2:13" x14ac:dyDescent="0.15">
      <c r="B2925" s="333" t="s">
        <v>8586</v>
      </c>
      <c r="C2925" s="333" t="s">
        <v>712</v>
      </c>
      <c r="D2925" s="333" t="s">
        <v>518</v>
      </c>
      <c r="E2925" s="29">
        <v>2</v>
      </c>
      <c r="F2925" s="29">
        <v>0</v>
      </c>
      <c r="G2925" s="29">
        <v>8927</v>
      </c>
      <c r="H2925" s="27"/>
      <c r="M2925" s="80" t="b">
        <f t="shared" si="45"/>
        <v>1</v>
      </c>
    </row>
    <row r="2926" spans="2:13" x14ac:dyDescent="0.15">
      <c r="B2926" s="333" t="s">
        <v>4759</v>
      </c>
      <c r="C2926" s="333" t="s">
        <v>712</v>
      </c>
      <c r="D2926" s="333" t="s">
        <v>519</v>
      </c>
      <c r="E2926" s="29">
        <v>2</v>
      </c>
      <c r="F2926" s="29">
        <v>1</v>
      </c>
      <c r="G2926" s="29">
        <v>4592</v>
      </c>
      <c r="H2926" s="27"/>
      <c r="M2926" s="80" t="b">
        <f t="shared" si="45"/>
        <v>1</v>
      </c>
    </row>
    <row r="2927" spans="2:13" x14ac:dyDescent="0.15">
      <c r="B2927" s="333" t="s">
        <v>1322</v>
      </c>
      <c r="C2927" s="333" t="s">
        <v>712</v>
      </c>
      <c r="D2927" s="333" t="s">
        <v>519</v>
      </c>
      <c r="E2927" s="29">
        <v>2</v>
      </c>
      <c r="F2927" s="29">
        <v>1</v>
      </c>
      <c r="G2927" s="29">
        <v>628</v>
      </c>
      <c r="H2927" s="27"/>
      <c r="M2927" s="80" t="b">
        <f t="shared" si="45"/>
        <v>1</v>
      </c>
    </row>
    <row r="2928" spans="2:13" x14ac:dyDescent="0.15">
      <c r="B2928" s="333" t="s">
        <v>1220</v>
      </c>
      <c r="C2928" s="333" t="s">
        <v>712</v>
      </c>
      <c r="D2928" s="333" t="s">
        <v>519</v>
      </c>
      <c r="E2928" s="29">
        <v>2</v>
      </c>
      <c r="F2928" s="29">
        <v>1</v>
      </c>
      <c r="G2928" s="29">
        <v>629</v>
      </c>
      <c r="H2928" s="27"/>
      <c r="M2928" s="80" t="b">
        <f t="shared" si="45"/>
        <v>1</v>
      </c>
    </row>
    <row r="2929" spans="2:13" x14ac:dyDescent="0.15">
      <c r="B2929" s="333" t="s">
        <v>1125</v>
      </c>
      <c r="C2929" s="333" t="s">
        <v>712</v>
      </c>
      <c r="D2929" s="333" t="s">
        <v>519</v>
      </c>
      <c r="E2929" s="29">
        <v>2</v>
      </c>
      <c r="F2929" s="29">
        <v>1</v>
      </c>
      <c r="G2929" s="29">
        <v>630</v>
      </c>
      <c r="H2929" s="27"/>
      <c r="M2929" s="80" t="b">
        <f t="shared" si="45"/>
        <v>1</v>
      </c>
    </row>
    <row r="2930" spans="2:13" x14ac:dyDescent="0.15">
      <c r="B2930" s="333" t="s">
        <v>1126</v>
      </c>
      <c r="C2930" s="333" t="s">
        <v>712</v>
      </c>
      <c r="D2930" s="333" t="s">
        <v>519</v>
      </c>
      <c r="E2930" s="29">
        <v>2</v>
      </c>
      <c r="F2930" s="29">
        <v>1</v>
      </c>
      <c r="G2930" s="29">
        <v>631</v>
      </c>
      <c r="H2930" s="27"/>
      <c r="M2930" s="80" t="b">
        <f t="shared" si="45"/>
        <v>1</v>
      </c>
    </row>
    <row r="2931" spans="2:13" x14ac:dyDescent="0.15">
      <c r="B2931" s="333" t="s">
        <v>1127</v>
      </c>
      <c r="C2931" s="333" t="s">
        <v>712</v>
      </c>
      <c r="D2931" s="333" t="s">
        <v>519</v>
      </c>
      <c r="E2931" s="29">
        <v>2</v>
      </c>
      <c r="F2931" s="29">
        <v>1</v>
      </c>
      <c r="G2931" s="29">
        <v>632</v>
      </c>
      <c r="H2931" s="27"/>
      <c r="M2931" s="80" t="b">
        <f t="shared" si="45"/>
        <v>1</v>
      </c>
    </row>
    <row r="2932" spans="2:13" x14ac:dyDescent="0.15">
      <c r="B2932" s="333" t="s">
        <v>1128</v>
      </c>
      <c r="C2932" s="333" t="s">
        <v>712</v>
      </c>
      <c r="D2932" s="333" t="s">
        <v>519</v>
      </c>
      <c r="E2932" s="29">
        <v>2</v>
      </c>
      <c r="F2932" s="29">
        <v>1</v>
      </c>
      <c r="G2932" s="29">
        <v>633</v>
      </c>
      <c r="H2932" s="27"/>
      <c r="M2932" s="80" t="b">
        <f t="shared" si="45"/>
        <v>1</v>
      </c>
    </row>
    <row r="2933" spans="2:13" x14ac:dyDescent="0.15">
      <c r="B2933" s="333" t="s">
        <v>1129</v>
      </c>
      <c r="C2933" s="333" t="s">
        <v>712</v>
      </c>
      <c r="D2933" s="333" t="s">
        <v>519</v>
      </c>
      <c r="E2933" s="29">
        <v>2</v>
      </c>
      <c r="F2933" s="29">
        <v>1</v>
      </c>
      <c r="G2933" s="29">
        <v>634</v>
      </c>
      <c r="H2933" s="27"/>
      <c r="M2933" s="80" t="b">
        <f t="shared" si="45"/>
        <v>1</v>
      </c>
    </row>
    <row r="2934" spans="2:13" x14ac:dyDescent="0.15">
      <c r="B2934" s="333" t="s">
        <v>7890</v>
      </c>
      <c r="C2934" s="333" t="s">
        <v>712</v>
      </c>
      <c r="D2934" s="333" t="s">
        <v>519</v>
      </c>
      <c r="E2934" s="29">
        <v>2</v>
      </c>
      <c r="F2934" s="29">
        <v>1</v>
      </c>
      <c r="G2934" s="29">
        <v>7975</v>
      </c>
      <c r="H2934" s="27"/>
      <c r="M2934" s="80" t="b">
        <f t="shared" si="45"/>
        <v>1</v>
      </c>
    </row>
    <row r="2935" spans="2:13" x14ac:dyDescent="0.15">
      <c r="B2935" s="333" t="s">
        <v>7676</v>
      </c>
      <c r="C2935" s="333" t="s">
        <v>712</v>
      </c>
      <c r="D2935" s="333" t="s">
        <v>519</v>
      </c>
      <c r="E2935" s="29">
        <v>2</v>
      </c>
      <c r="F2935" s="29">
        <v>1</v>
      </c>
      <c r="G2935" s="29">
        <v>7845</v>
      </c>
      <c r="H2935" s="27"/>
      <c r="M2935" s="80" t="b">
        <f t="shared" si="45"/>
        <v>1</v>
      </c>
    </row>
    <row r="2936" spans="2:13" x14ac:dyDescent="0.15">
      <c r="B2936" s="333" t="s">
        <v>5974</v>
      </c>
      <c r="C2936" s="333" t="s">
        <v>712</v>
      </c>
      <c r="D2936" s="333" t="s">
        <v>519</v>
      </c>
      <c r="E2936" s="29">
        <v>2</v>
      </c>
      <c r="F2936" s="29">
        <v>1</v>
      </c>
      <c r="G2936" s="29">
        <v>5896</v>
      </c>
      <c r="H2936" s="27"/>
      <c r="M2936" s="80" t="b">
        <f t="shared" si="45"/>
        <v>1</v>
      </c>
    </row>
    <row r="2937" spans="2:13" x14ac:dyDescent="0.15">
      <c r="B2937" s="333" t="s">
        <v>1130</v>
      </c>
      <c r="C2937" s="333" t="s">
        <v>716</v>
      </c>
      <c r="D2937" s="333" t="s">
        <v>519</v>
      </c>
      <c r="E2937" s="29">
        <v>4</v>
      </c>
      <c r="F2937" s="29">
        <v>1</v>
      </c>
      <c r="G2937" s="29">
        <v>635</v>
      </c>
      <c r="H2937" s="27"/>
      <c r="M2937" s="80" t="b">
        <f t="shared" si="45"/>
        <v>1</v>
      </c>
    </row>
    <row r="2938" spans="2:13" x14ac:dyDescent="0.15">
      <c r="B2938" s="333" t="s">
        <v>1131</v>
      </c>
      <c r="C2938" s="333" t="s">
        <v>712</v>
      </c>
      <c r="D2938" s="333" t="s">
        <v>523</v>
      </c>
      <c r="E2938" s="29">
        <v>2</v>
      </c>
      <c r="F2938" s="29">
        <v>3</v>
      </c>
      <c r="G2938" s="29">
        <v>636</v>
      </c>
      <c r="H2938" s="27"/>
      <c r="M2938" s="80" t="b">
        <f t="shared" si="45"/>
        <v>1</v>
      </c>
    </row>
    <row r="2939" spans="2:13" x14ac:dyDescent="0.15">
      <c r="B2939" s="333" t="s">
        <v>1132</v>
      </c>
      <c r="C2939" s="333" t="s">
        <v>712</v>
      </c>
      <c r="D2939" s="333" t="s">
        <v>444</v>
      </c>
      <c r="E2939" s="29">
        <v>2</v>
      </c>
      <c r="F2939" s="29">
        <v>6</v>
      </c>
      <c r="G2939" s="29">
        <v>637</v>
      </c>
      <c r="H2939" s="27"/>
      <c r="M2939" s="80" t="b">
        <f t="shared" si="45"/>
        <v>1</v>
      </c>
    </row>
    <row r="2940" spans="2:13" x14ac:dyDescent="0.15">
      <c r="B2940" s="333" t="s">
        <v>11664</v>
      </c>
      <c r="C2940" s="333" t="s">
        <v>712</v>
      </c>
      <c r="D2940" s="333" t="s">
        <v>525</v>
      </c>
      <c r="E2940" s="29">
        <v>2</v>
      </c>
      <c r="F2940" s="29">
        <v>4</v>
      </c>
      <c r="G2940" s="29">
        <v>12812</v>
      </c>
      <c r="H2940" s="27"/>
      <c r="M2940" s="80" t="b">
        <f t="shared" si="45"/>
        <v>1</v>
      </c>
    </row>
    <row r="2941" spans="2:13" x14ac:dyDescent="0.15">
      <c r="B2941" s="333" t="s">
        <v>12725</v>
      </c>
      <c r="C2941" s="333" t="s">
        <v>712</v>
      </c>
      <c r="D2941" s="333" t="s">
        <v>525</v>
      </c>
      <c r="E2941" s="29">
        <v>2</v>
      </c>
      <c r="F2941" s="29">
        <v>4</v>
      </c>
      <c r="G2941" s="29">
        <v>13874</v>
      </c>
      <c r="H2941" s="27"/>
      <c r="M2941" s="80" t="b">
        <f t="shared" si="45"/>
        <v>1</v>
      </c>
    </row>
    <row r="2942" spans="2:13" x14ac:dyDescent="0.15">
      <c r="B2942" s="333" t="s">
        <v>1133</v>
      </c>
      <c r="C2942" s="333" t="s">
        <v>712</v>
      </c>
      <c r="D2942" s="333" t="s">
        <v>525</v>
      </c>
      <c r="E2942" s="29">
        <v>2</v>
      </c>
      <c r="F2942" s="29">
        <v>4</v>
      </c>
      <c r="G2942" s="29">
        <v>638</v>
      </c>
      <c r="H2942" s="27"/>
      <c r="M2942" s="80" t="b">
        <f t="shared" si="45"/>
        <v>1</v>
      </c>
    </row>
    <row r="2943" spans="2:13" x14ac:dyDescent="0.15">
      <c r="B2943" s="333" t="s">
        <v>1134</v>
      </c>
      <c r="C2943" s="333" t="s">
        <v>712</v>
      </c>
      <c r="D2943" s="333" t="s">
        <v>444</v>
      </c>
      <c r="E2943" s="29">
        <v>2</v>
      </c>
      <c r="F2943" s="29">
        <v>6</v>
      </c>
      <c r="G2943" s="29">
        <v>639</v>
      </c>
      <c r="H2943" s="27"/>
      <c r="M2943" s="80" t="b">
        <f t="shared" si="45"/>
        <v>1</v>
      </c>
    </row>
    <row r="2944" spans="2:13" x14ac:dyDescent="0.15">
      <c r="B2944" s="333" t="s">
        <v>1135</v>
      </c>
      <c r="C2944" s="333" t="s">
        <v>712</v>
      </c>
      <c r="D2944" s="333" t="s">
        <v>444</v>
      </c>
      <c r="E2944" s="29">
        <v>2</v>
      </c>
      <c r="F2944" s="29">
        <v>6</v>
      </c>
      <c r="G2944" s="29">
        <v>640</v>
      </c>
      <c r="H2944" s="27"/>
      <c r="M2944" s="80" t="b">
        <f t="shared" si="45"/>
        <v>1</v>
      </c>
    </row>
    <row r="2945" spans="2:13" x14ac:dyDescent="0.15">
      <c r="B2945" s="333" t="s">
        <v>5154</v>
      </c>
      <c r="C2945" s="333" t="s">
        <v>712</v>
      </c>
      <c r="D2945" s="333" t="s">
        <v>521</v>
      </c>
      <c r="E2945" s="29">
        <v>2</v>
      </c>
      <c r="F2945" s="29">
        <v>2</v>
      </c>
      <c r="G2945" s="29">
        <v>5130</v>
      </c>
      <c r="H2945" s="27"/>
      <c r="M2945" s="80" t="b">
        <f t="shared" si="45"/>
        <v>1</v>
      </c>
    </row>
    <row r="2946" spans="2:13" x14ac:dyDescent="0.15">
      <c r="B2946" s="333" t="s">
        <v>1136</v>
      </c>
      <c r="C2946" s="333" t="s">
        <v>712</v>
      </c>
      <c r="D2946" s="333" t="s">
        <v>519</v>
      </c>
      <c r="E2946" s="29">
        <v>2</v>
      </c>
      <c r="F2946" s="29">
        <v>1</v>
      </c>
      <c r="G2946" s="29">
        <v>641</v>
      </c>
      <c r="H2946" s="27"/>
      <c r="M2946" s="80" t="b">
        <f t="shared" si="45"/>
        <v>1</v>
      </c>
    </row>
    <row r="2947" spans="2:13" x14ac:dyDescent="0.15">
      <c r="B2947" s="333" t="s">
        <v>8031</v>
      </c>
      <c r="C2947" s="333" t="s">
        <v>712</v>
      </c>
      <c r="D2947" s="333" t="s">
        <v>521</v>
      </c>
      <c r="E2947" s="29">
        <v>2</v>
      </c>
      <c r="F2947" s="29">
        <v>2</v>
      </c>
      <c r="G2947" s="29">
        <v>8093</v>
      </c>
      <c r="H2947" s="27"/>
      <c r="M2947" s="80" t="b">
        <f t="shared" si="45"/>
        <v>1</v>
      </c>
    </row>
    <row r="2948" spans="2:13" x14ac:dyDescent="0.15">
      <c r="B2948" s="333" t="s">
        <v>383</v>
      </c>
      <c r="C2948" s="333" t="s">
        <v>714</v>
      </c>
      <c r="D2948" s="333" t="s">
        <v>519</v>
      </c>
      <c r="E2948" s="29">
        <v>3</v>
      </c>
      <c r="F2948" s="29">
        <v>1</v>
      </c>
      <c r="G2948" s="29">
        <v>8363</v>
      </c>
      <c r="H2948" s="27"/>
      <c r="M2948" s="80" t="b">
        <f t="shared" si="45"/>
        <v>1</v>
      </c>
    </row>
    <row r="2949" spans="2:13" x14ac:dyDescent="0.15">
      <c r="B2949" s="333" t="s">
        <v>1137</v>
      </c>
      <c r="C2949" s="333" t="s">
        <v>712</v>
      </c>
      <c r="D2949" s="333" t="s">
        <v>525</v>
      </c>
      <c r="E2949" s="29">
        <v>2</v>
      </c>
      <c r="F2949" s="29">
        <v>4</v>
      </c>
      <c r="G2949" s="29">
        <v>642</v>
      </c>
      <c r="H2949" s="27"/>
      <c r="M2949" s="80" t="b">
        <f t="shared" si="45"/>
        <v>1</v>
      </c>
    </row>
    <row r="2950" spans="2:13" x14ac:dyDescent="0.15">
      <c r="B2950" s="333" t="s">
        <v>3527</v>
      </c>
      <c r="C2950" s="333" t="s">
        <v>712</v>
      </c>
      <c r="D2950" s="333" t="s">
        <v>527</v>
      </c>
      <c r="E2950" s="29">
        <v>2</v>
      </c>
      <c r="F2950" s="29">
        <v>5</v>
      </c>
      <c r="G2950" s="29">
        <v>3271</v>
      </c>
      <c r="H2950" s="27"/>
      <c r="M2950" s="80" t="b">
        <f t="shared" si="45"/>
        <v>1</v>
      </c>
    </row>
    <row r="2951" spans="2:13" x14ac:dyDescent="0.15">
      <c r="B2951" s="333" t="s">
        <v>1138</v>
      </c>
      <c r="C2951" s="333" t="s">
        <v>712</v>
      </c>
      <c r="D2951" s="333" t="s">
        <v>523</v>
      </c>
      <c r="E2951" s="29">
        <v>2</v>
      </c>
      <c r="F2951" s="29">
        <v>3</v>
      </c>
      <c r="G2951" s="29">
        <v>644</v>
      </c>
      <c r="H2951" s="27"/>
      <c r="M2951" s="80" t="b">
        <f t="shared" si="45"/>
        <v>1</v>
      </c>
    </row>
    <row r="2952" spans="2:13" x14ac:dyDescent="0.15">
      <c r="B2952" s="333" t="s">
        <v>1139</v>
      </c>
      <c r="C2952" s="333" t="s">
        <v>712</v>
      </c>
      <c r="D2952" s="333" t="s">
        <v>523</v>
      </c>
      <c r="E2952" s="29">
        <v>2</v>
      </c>
      <c r="F2952" s="29">
        <v>3</v>
      </c>
      <c r="G2952" s="29">
        <v>645</v>
      </c>
      <c r="H2952" s="27"/>
      <c r="M2952" s="80" t="b">
        <f t="shared" si="45"/>
        <v>1</v>
      </c>
    </row>
    <row r="2953" spans="2:13" x14ac:dyDescent="0.15">
      <c r="B2953" s="333" t="s">
        <v>1140</v>
      </c>
      <c r="C2953" s="333" t="s">
        <v>712</v>
      </c>
      <c r="D2953" s="333" t="s">
        <v>519</v>
      </c>
      <c r="E2953" s="29">
        <v>2</v>
      </c>
      <c r="F2953" s="29">
        <v>1</v>
      </c>
      <c r="G2953" s="29">
        <v>646</v>
      </c>
      <c r="H2953" s="27"/>
      <c r="M2953" s="80" t="b">
        <f t="shared" si="45"/>
        <v>1</v>
      </c>
    </row>
    <row r="2954" spans="2:13" x14ac:dyDescent="0.15">
      <c r="B2954" s="333" t="s">
        <v>32</v>
      </c>
      <c r="C2954" s="333" t="s">
        <v>710</v>
      </c>
      <c r="D2954" s="333" t="s">
        <v>523</v>
      </c>
      <c r="E2954" s="29">
        <v>1</v>
      </c>
      <c r="F2954" s="29">
        <v>3</v>
      </c>
      <c r="G2954" s="29">
        <v>8665</v>
      </c>
      <c r="H2954" s="27"/>
      <c r="M2954" s="80" t="b">
        <f t="shared" si="45"/>
        <v>1</v>
      </c>
    </row>
    <row r="2955" spans="2:13" x14ac:dyDescent="0.15">
      <c r="B2955" s="333" t="s">
        <v>1141</v>
      </c>
      <c r="C2955" s="333" t="s">
        <v>712</v>
      </c>
      <c r="D2955" s="333" t="s">
        <v>521</v>
      </c>
      <c r="E2955" s="29">
        <v>2</v>
      </c>
      <c r="F2955" s="29">
        <v>2</v>
      </c>
      <c r="G2955" s="29">
        <v>647</v>
      </c>
      <c r="H2955" s="27"/>
      <c r="M2955" s="80" t="b">
        <f t="shared" si="45"/>
        <v>1</v>
      </c>
    </row>
    <row r="2956" spans="2:13" x14ac:dyDescent="0.15">
      <c r="B2956" s="333" t="s">
        <v>5518</v>
      </c>
      <c r="C2956" s="333" t="s">
        <v>716</v>
      </c>
      <c r="D2956" s="333" t="s">
        <v>523</v>
      </c>
      <c r="E2956" s="29">
        <v>4</v>
      </c>
      <c r="F2956" s="29">
        <v>3</v>
      </c>
      <c r="G2956" s="29">
        <v>5424</v>
      </c>
      <c r="H2956" s="27"/>
      <c r="M2956" s="80" t="b">
        <f t="shared" si="45"/>
        <v>1</v>
      </c>
    </row>
    <row r="2957" spans="2:13" x14ac:dyDescent="0.15">
      <c r="B2957" s="333" t="s">
        <v>378</v>
      </c>
      <c r="C2957" s="333" t="s">
        <v>712</v>
      </c>
      <c r="D2957" s="333" t="s">
        <v>523</v>
      </c>
      <c r="E2957" s="29">
        <v>2</v>
      </c>
      <c r="F2957" s="29">
        <v>3</v>
      </c>
      <c r="G2957" s="29">
        <v>8358</v>
      </c>
      <c r="H2957" s="27"/>
      <c r="M2957" s="80" t="b">
        <f t="shared" si="45"/>
        <v>1</v>
      </c>
    </row>
    <row r="2958" spans="2:13" x14ac:dyDescent="0.15">
      <c r="B2958" s="333" t="s">
        <v>9134</v>
      </c>
      <c r="C2958" s="333" t="s">
        <v>718</v>
      </c>
      <c r="D2958" s="333" t="s">
        <v>521</v>
      </c>
      <c r="E2958" s="29">
        <v>5</v>
      </c>
      <c r="F2958" s="29">
        <v>2</v>
      </c>
      <c r="G2958" s="29">
        <v>9527</v>
      </c>
      <c r="H2958" s="27"/>
      <c r="M2958" s="80" t="b">
        <f t="shared" ref="M2958:M3021" si="46">AND(  NOT(ISERROR(FIND(UPPER($B$7),UPPER($B2958),1))),  OR($D$7="",NOT(ISERROR(FIND(UPPER($D$7),UPPER($B2958),1)))),    OR($D$8="",(ISERROR(FIND(UPPER($D$8),UPPER($B2958),1))))           )</f>
        <v>1</v>
      </c>
    </row>
    <row r="2959" spans="2:13" x14ac:dyDescent="0.15">
      <c r="B2959" s="333" t="s">
        <v>13366</v>
      </c>
      <c r="C2959" s="333" t="s">
        <v>718</v>
      </c>
      <c r="D2959" s="333" t="s">
        <v>521</v>
      </c>
      <c r="E2959" s="29">
        <v>5</v>
      </c>
      <c r="F2959" s="29">
        <v>2</v>
      </c>
      <c r="G2959" s="29">
        <v>15731</v>
      </c>
      <c r="H2959" s="27"/>
      <c r="M2959" s="80" t="b">
        <f t="shared" si="46"/>
        <v>1</v>
      </c>
    </row>
    <row r="2960" spans="2:13" x14ac:dyDescent="0.15">
      <c r="B2960" s="333" t="s">
        <v>11665</v>
      </c>
      <c r="C2960" s="333" t="s">
        <v>718</v>
      </c>
      <c r="D2960" s="333" t="s">
        <v>521</v>
      </c>
      <c r="E2960" s="29">
        <v>5</v>
      </c>
      <c r="F2960" s="29">
        <v>2</v>
      </c>
      <c r="G2960" s="29">
        <v>13241</v>
      </c>
      <c r="H2960" s="27"/>
      <c r="M2960" s="80" t="b">
        <f t="shared" si="46"/>
        <v>1</v>
      </c>
    </row>
    <row r="2961" spans="2:13" x14ac:dyDescent="0.15">
      <c r="B2961" s="333" t="s">
        <v>12726</v>
      </c>
      <c r="C2961" s="333" t="s">
        <v>718</v>
      </c>
      <c r="D2961" s="333" t="s">
        <v>521</v>
      </c>
      <c r="E2961" s="29">
        <v>5</v>
      </c>
      <c r="F2961" s="29">
        <v>2</v>
      </c>
      <c r="G2961" s="29">
        <v>13934</v>
      </c>
      <c r="H2961" s="27"/>
      <c r="M2961" s="80" t="b">
        <f t="shared" si="46"/>
        <v>1</v>
      </c>
    </row>
    <row r="2962" spans="2:13" x14ac:dyDescent="0.15">
      <c r="B2962" s="333" t="s">
        <v>10164</v>
      </c>
      <c r="C2962" s="333" t="s">
        <v>718</v>
      </c>
      <c r="D2962" s="333" t="s">
        <v>521</v>
      </c>
      <c r="E2962" s="29">
        <v>5</v>
      </c>
      <c r="F2962" s="29">
        <v>2</v>
      </c>
      <c r="G2962" s="29">
        <v>10830</v>
      </c>
      <c r="H2962" s="27"/>
      <c r="M2962" s="80" t="b">
        <f t="shared" si="46"/>
        <v>1</v>
      </c>
    </row>
    <row r="2963" spans="2:13" x14ac:dyDescent="0.15">
      <c r="B2963" s="333" t="s">
        <v>7163</v>
      </c>
      <c r="C2963" s="333" t="s">
        <v>518</v>
      </c>
      <c r="D2963" s="333" t="s">
        <v>521</v>
      </c>
      <c r="E2963" s="29">
        <v>0</v>
      </c>
      <c r="F2963" s="29">
        <v>2</v>
      </c>
      <c r="G2963" s="29">
        <v>7304</v>
      </c>
      <c r="H2963" s="27"/>
      <c r="M2963" s="80" t="b">
        <f t="shared" si="46"/>
        <v>1</v>
      </c>
    </row>
    <row r="2964" spans="2:13" x14ac:dyDescent="0.15">
      <c r="B2964" s="333" t="s">
        <v>3936</v>
      </c>
      <c r="C2964" s="333" t="s">
        <v>718</v>
      </c>
      <c r="D2964" s="333" t="s">
        <v>521</v>
      </c>
      <c r="E2964" s="29">
        <v>5</v>
      </c>
      <c r="F2964" s="29">
        <v>2</v>
      </c>
      <c r="G2964" s="29">
        <v>3702</v>
      </c>
      <c r="H2964" s="27"/>
      <c r="M2964" s="80" t="b">
        <f t="shared" si="46"/>
        <v>1</v>
      </c>
    </row>
    <row r="2965" spans="2:13" x14ac:dyDescent="0.15">
      <c r="B2965" s="333" t="s">
        <v>1142</v>
      </c>
      <c r="C2965" s="333" t="s">
        <v>710</v>
      </c>
      <c r="D2965" s="333" t="s">
        <v>444</v>
      </c>
      <c r="E2965" s="29">
        <v>1</v>
      </c>
      <c r="F2965" s="29">
        <v>6</v>
      </c>
      <c r="G2965" s="29">
        <v>648</v>
      </c>
      <c r="H2965" s="27"/>
      <c r="M2965" s="80" t="b">
        <f t="shared" si="46"/>
        <v>1</v>
      </c>
    </row>
    <row r="2966" spans="2:13" x14ac:dyDescent="0.15">
      <c r="B2966" s="333" t="s">
        <v>14678</v>
      </c>
      <c r="C2966" s="333" t="s">
        <v>712</v>
      </c>
      <c r="D2966" s="333" t="s">
        <v>521</v>
      </c>
      <c r="E2966" s="29">
        <v>2</v>
      </c>
      <c r="F2966" s="29">
        <v>2</v>
      </c>
      <c r="G2966" s="29">
        <v>16804</v>
      </c>
      <c r="H2966" s="27"/>
      <c r="M2966" s="80" t="b">
        <f t="shared" si="46"/>
        <v>1</v>
      </c>
    </row>
    <row r="2967" spans="2:13" x14ac:dyDescent="0.15">
      <c r="B2967" s="333" t="s">
        <v>11666</v>
      </c>
      <c r="C2967" s="333" t="s">
        <v>718</v>
      </c>
      <c r="D2967" s="333" t="s">
        <v>521</v>
      </c>
      <c r="E2967" s="29">
        <v>5</v>
      </c>
      <c r="F2967" s="29">
        <v>2</v>
      </c>
      <c r="G2967" s="29">
        <v>13166</v>
      </c>
      <c r="H2967" s="27"/>
      <c r="M2967" s="80" t="b">
        <f t="shared" si="46"/>
        <v>1</v>
      </c>
    </row>
    <row r="2968" spans="2:13" x14ac:dyDescent="0.15">
      <c r="B2968" s="333" t="s">
        <v>11667</v>
      </c>
      <c r="C2968" s="333" t="s">
        <v>712</v>
      </c>
      <c r="D2968" s="333" t="s">
        <v>521</v>
      </c>
      <c r="E2968" s="29">
        <v>2</v>
      </c>
      <c r="F2968" s="29">
        <v>2</v>
      </c>
      <c r="G2968" s="29">
        <v>13098</v>
      </c>
      <c r="H2968" s="27"/>
      <c r="M2968" s="80" t="b">
        <f t="shared" si="46"/>
        <v>1</v>
      </c>
    </row>
    <row r="2969" spans="2:13" x14ac:dyDescent="0.15">
      <c r="B2969" s="333" t="s">
        <v>7180</v>
      </c>
      <c r="C2969" s="333" t="s">
        <v>718</v>
      </c>
      <c r="D2969" s="333" t="s">
        <v>519</v>
      </c>
      <c r="E2969" s="29">
        <v>5</v>
      </c>
      <c r="F2969" s="29">
        <v>1</v>
      </c>
      <c r="G2969" s="29">
        <v>7322</v>
      </c>
      <c r="H2969" s="27"/>
      <c r="M2969" s="80" t="b">
        <f t="shared" si="46"/>
        <v>1</v>
      </c>
    </row>
    <row r="2970" spans="2:13" x14ac:dyDescent="0.15">
      <c r="B2970" s="333" t="s">
        <v>14679</v>
      </c>
      <c r="C2970" s="333" t="s">
        <v>714</v>
      </c>
      <c r="D2970" s="333" t="s">
        <v>525</v>
      </c>
      <c r="E2970" s="29">
        <v>3</v>
      </c>
      <c r="F2970" s="29">
        <v>4</v>
      </c>
      <c r="G2970" s="29">
        <v>16402</v>
      </c>
      <c r="H2970" s="27"/>
      <c r="M2970" s="80" t="b">
        <f t="shared" si="46"/>
        <v>1</v>
      </c>
    </row>
    <row r="2971" spans="2:13" x14ac:dyDescent="0.15">
      <c r="B2971" s="333" t="s">
        <v>14680</v>
      </c>
      <c r="C2971" s="333" t="s">
        <v>712</v>
      </c>
      <c r="D2971" s="333" t="s">
        <v>444</v>
      </c>
      <c r="E2971" s="29">
        <v>2</v>
      </c>
      <c r="F2971" s="29">
        <v>6</v>
      </c>
      <c r="G2971" s="29">
        <v>17363</v>
      </c>
      <c r="H2971" s="27"/>
      <c r="M2971" s="80" t="b">
        <f t="shared" si="46"/>
        <v>1</v>
      </c>
    </row>
    <row r="2972" spans="2:13" x14ac:dyDescent="0.15">
      <c r="B2972" s="333" t="s">
        <v>1143</v>
      </c>
      <c r="C2972" s="333" t="s">
        <v>716</v>
      </c>
      <c r="D2972" s="333" t="s">
        <v>521</v>
      </c>
      <c r="E2972" s="29">
        <v>4</v>
      </c>
      <c r="F2972" s="29">
        <v>2</v>
      </c>
      <c r="G2972" s="29">
        <v>649</v>
      </c>
      <c r="H2972" s="27"/>
      <c r="M2972" s="80" t="b">
        <f t="shared" si="46"/>
        <v>1</v>
      </c>
    </row>
    <row r="2973" spans="2:13" x14ac:dyDescent="0.15">
      <c r="B2973" s="333" t="s">
        <v>9135</v>
      </c>
      <c r="C2973" s="333" t="s">
        <v>716</v>
      </c>
      <c r="D2973" s="333" t="s">
        <v>521</v>
      </c>
      <c r="E2973" s="29">
        <v>4</v>
      </c>
      <c r="F2973" s="29">
        <v>2</v>
      </c>
      <c r="G2973" s="29">
        <v>9926</v>
      </c>
      <c r="H2973" s="27"/>
      <c r="M2973" s="80" t="b">
        <f t="shared" si="46"/>
        <v>1</v>
      </c>
    </row>
    <row r="2974" spans="2:13" x14ac:dyDescent="0.15">
      <c r="B2974" s="333" t="s">
        <v>10165</v>
      </c>
      <c r="C2974" s="333" t="s">
        <v>718</v>
      </c>
      <c r="D2974" s="333" t="s">
        <v>525</v>
      </c>
      <c r="E2974" s="29">
        <v>5</v>
      </c>
      <c r="F2974" s="29">
        <v>4</v>
      </c>
      <c r="G2974" s="29">
        <v>10383</v>
      </c>
      <c r="H2974" s="27"/>
      <c r="M2974" s="80" t="b">
        <f t="shared" si="46"/>
        <v>1</v>
      </c>
    </row>
    <row r="2975" spans="2:13" x14ac:dyDescent="0.15">
      <c r="B2975" s="333" t="s">
        <v>6016</v>
      </c>
      <c r="C2975" s="333" t="s">
        <v>716</v>
      </c>
      <c r="D2975" s="333" t="s">
        <v>519</v>
      </c>
      <c r="E2975" s="29">
        <v>4</v>
      </c>
      <c r="F2975" s="29">
        <v>1</v>
      </c>
      <c r="G2975" s="29">
        <v>5950</v>
      </c>
      <c r="H2975" s="27"/>
      <c r="M2975" s="80" t="b">
        <f t="shared" si="46"/>
        <v>1</v>
      </c>
    </row>
    <row r="2976" spans="2:13" x14ac:dyDescent="0.15">
      <c r="B2976" s="333" t="s">
        <v>1144</v>
      </c>
      <c r="C2976" s="333" t="s">
        <v>9881</v>
      </c>
      <c r="D2976" s="333" t="s">
        <v>444</v>
      </c>
      <c r="E2976" s="29">
        <v>6</v>
      </c>
      <c r="F2976" s="29">
        <v>6</v>
      </c>
      <c r="G2976" s="29">
        <v>650</v>
      </c>
      <c r="H2976" s="27"/>
      <c r="M2976" s="80" t="b">
        <f t="shared" si="46"/>
        <v>1</v>
      </c>
    </row>
    <row r="2977" spans="2:13" x14ac:dyDescent="0.15">
      <c r="B2977" s="333" t="s">
        <v>1145</v>
      </c>
      <c r="C2977" s="333" t="s">
        <v>712</v>
      </c>
      <c r="D2977" s="333" t="s">
        <v>519</v>
      </c>
      <c r="E2977" s="29">
        <v>2</v>
      </c>
      <c r="F2977" s="29">
        <v>1</v>
      </c>
      <c r="G2977" s="29">
        <v>651</v>
      </c>
      <c r="H2977" s="27"/>
      <c r="M2977" s="80" t="b">
        <f t="shared" si="46"/>
        <v>1</v>
      </c>
    </row>
    <row r="2978" spans="2:13" x14ac:dyDescent="0.15">
      <c r="B2978" s="333" t="s">
        <v>5960</v>
      </c>
      <c r="C2978" s="333" t="s">
        <v>712</v>
      </c>
      <c r="D2978" s="333" t="s">
        <v>523</v>
      </c>
      <c r="E2978" s="29">
        <v>2</v>
      </c>
      <c r="F2978" s="29">
        <v>3</v>
      </c>
      <c r="G2978" s="29">
        <v>6005</v>
      </c>
      <c r="H2978" s="27"/>
      <c r="M2978" s="80" t="b">
        <f t="shared" si="46"/>
        <v>1</v>
      </c>
    </row>
    <row r="2979" spans="2:13" x14ac:dyDescent="0.15">
      <c r="B2979" s="333" t="s">
        <v>13367</v>
      </c>
      <c r="C2979" s="333" t="s">
        <v>716</v>
      </c>
      <c r="D2979" s="333" t="s">
        <v>523</v>
      </c>
      <c r="E2979" s="29">
        <v>4</v>
      </c>
      <c r="F2979" s="29">
        <v>3</v>
      </c>
      <c r="G2979" s="29">
        <v>15075</v>
      </c>
      <c r="H2979" s="27"/>
      <c r="M2979" s="80" t="b">
        <f t="shared" si="46"/>
        <v>1</v>
      </c>
    </row>
    <row r="2980" spans="2:13" x14ac:dyDescent="0.15">
      <c r="B2980" s="333" t="s">
        <v>9136</v>
      </c>
      <c r="C2980" s="333" t="s">
        <v>718</v>
      </c>
      <c r="D2980" s="333" t="s">
        <v>523</v>
      </c>
      <c r="E2980" s="29">
        <v>5</v>
      </c>
      <c r="F2980" s="29">
        <v>3</v>
      </c>
      <c r="G2980" s="29">
        <v>9514</v>
      </c>
      <c r="H2980" s="27"/>
      <c r="M2980" s="80" t="b">
        <f t="shared" si="46"/>
        <v>1</v>
      </c>
    </row>
    <row r="2981" spans="2:13" x14ac:dyDescent="0.15">
      <c r="B2981" s="333" t="s">
        <v>6846</v>
      </c>
      <c r="C2981" s="333" t="s">
        <v>518</v>
      </c>
      <c r="D2981" s="333" t="s">
        <v>523</v>
      </c>
      <c r="E2981" s="29">
        <v>0</v>
      </c>
      <c r="F2981" s="29">
        <v>3</v>
      </c>
      <c r="G2981" s="29">
        <v>6868</v>
      </c>
      <c r="H2981" s="27"/>
      <c r="M2981" s="80" t="b">
        <f t="shared" si="46"/>
        <v>1</v>
      </c>
    </row>
    <row r="2982" spans="2:13" x14ac:dyDescent="0.15">
      <c r="B2982" s="333" t="s">
        <v>7589</v>
      </c>
      <c r="C2982" s="333" t="s">
        <v>718</v>
      </c>
      <c r="D2982" s="333" t="s">
        <v>523</v>
      </c>
      <c r="E2982" s="29">
        <v>5</v>
      </c>
      <c r="F2982" s="29">
        <v>3</v>
      </c>
      <c r="G2982" s="29">
        <v>7633</v>
      </c>
      <c r="H2982" s="27"/>
      <c r="M2982" s="80" t="b">
        <f t="shared" si="46"/>
        <v>1</v>
      </c>
    </row>
    <row r="2983" spans="2:13" x14ac:dyDescent="0.15">
      <c r="B2983" s="333" t="s">
        <v>4984</v>
      </c>
      <c r="C2983" s="333" t="s">
        <v>710</v>
      </c>
      <c r="D2983" s="333" t="s">
        <v>519</v>
      </c>
      <c r="E2983" s="29">
        <v>1</v>
      </c>
      <c r="F2983" s="29">
        <v>1</v>
      </c>
      <c r="G2983" s="29">
        <v>4949</v>
      </c>
      <c r="H2983" s="27"/>
      <c r="M2983" s="80" t="b">
        <f t="shared" si="46"/>
        <v>1</v>
      </c>
    </row>
    <row r="2984" spans="2:13" x14ac:dyDescent="0.15">
      <c r="B2984" s="333" t="s">
        <v>6854</v>
      </c>
      <c r="C2984" s="333" t="s">
        <v>518</v>
      </c>
      <c r="D2984" s="333" t="s">
        <v>523</v>
      </c>
      <c r="E2984" s="29">
        <v>0</v>
      </c>
      <c r="F2984" s="29">
        <v>3</v>
      </c>
      <c r="G2984" s="29">
        <v>6985</v>
      </c>
      <c r="H2984" s="27"/>
      <c r="M2984" s="80" t="b">
        <f t="shared" si="46"/>
        <v>1</v>
      </c>
    </row>
    <row r="2985" spans="2:13" x14ac:dyDescent="0.15">
      <c r="B2985" s="333" t="s">
        <v>6239</v>
      </c>
      <c r="C2985" s="333" t="s">
        <v>710</v>
      </c>
      <c r="D2985" s="333" t="s">
        <v>521</v>
      </c>
      <c r="E2985" s="29">
        <v>1</v>
      </c>
      <c r="F2985" s="29">
        <v>2</v>
      </c>
      <c r="G2985" s="29">
        <v>6292</v>
      </c>
      <c r="H2985" s="27"/>
      <c r="M2985" s="80" t="b">
        <f t="shared" si="46"/>
        <v>1</v>
      </c>
    </row>
    <row r="2986" spans="2:13" x14ac:dyDescent="0.15">
      <c r="B2986" s="333" t="s">
        <v>11668</v>
      </c>
      <c r="C2986" s="333" t="s">
        <v>710</v>
      </c>
      <c r="D2986" s="333" t="s">
        <v>519</v>
      </c>
      <c r="E2986" s="29">
        <v>1</v>
      </c>
      <c r="F2986" s="29">
        <v>1</v>
      </c>
      <c r="G2986" s="29">
        <v>13765</v>
      </c>
      <c r="H2986" s="27"/>
      <c r="M2986" s="80" t="b">
        <f t="shared" si="46"/>
        <v>1</v>
      </c>
    </row>
    <row r="2987" spans="2:13" x14ac:dyDescent="0.15">
      <c r="B2987" s="333" t="s">
        <v>1146</v>
      </c>
      <c r="C2987" s="333" t="s">
        <v>710</v>
      </c>
      <c r="D2987" s="333" t="s">
        <v>519</v>
      </c>
      <c r="E2987" s="29">
        <v>1</v>
      </c>
      <c r="F2987" s="29">
        <v>1</v>
      </c>
      <c r="G2987" s="29">
        <v>652</v>
      </c>
      <c r="H2987" s="27"/>
      <c r="M2987" s="80" t="b">
        <f t="shared" si="46"/>
        <v>1</v>
      </c>
    </row>
    <row r="2988" spans="2:13" x14ac:dyDescent="0.15">
      <c r="B2988" s="333" t="s">
        <v>7152</v>
      </c>
      <c r="C2988" s="333" t="s">
        <v>714</v>
      </c>
      <c r="D2988" s="333" t="s">
        <v>521</v>
      </c>
      <c r="E2988" s="29">
        <v>3</v>
      </c>
      <c r="F2988" s="29">
        <v>2</v>
      </c>
      <c r="G2988" s="29">
        <v>7291</v>
      </c>
      <c r="H2988" s="27"/>
      <c r="M2988" s="80" t="b">
        <f t="shared" si="46"/>
        <v>1</v>
      </c>
    </row>
    <row r="2989" spans="2:13" x14ac:dyDescent="0.15">
      <c r="B2989" s="333" t="s">
        <v>6184</v>
      </c>
      <c r="C2989" s="333" t="s">
        <v>710</v>
      </c>
      <c r="D2989" s="333" t="s">
        <v>519</v>
      </c>
      <c r="E2989" s="29">
        <v>1</v>
      </c>
      <c r="F2989" s="29">
        <v>1</v>
      </c>
      <c r="G2989" s="29">
        <v>6234</v>
      </c>
      <c r="H2989" s="27"/>
      <c r="M2989" s="80" t="b">
        <f t="shared" si="46"/>
        <v>1</v>
      </c>
    </row>
    <row r="2990" spans="2:13" x14ac:dyDescent="0.15">
      <c r="B2990" s="333" t="s">
        <v>14681</v>
      </c>
      <c r="C2990" s="333" t="s">
        <v>710</v>
      </c>
      <c r="D2990" s="333" t="s">
        <v>521</v>
      </c>
      <c r="E2990" s="29">
        <v>1</v>
      </c>
      <c r="F2990" s="29">
        <v>2</v>
      </c>
      <c r="G2990" s="29">
        <v>17233</v>
      </c>
      <c r="H2990" s="27"/>
      <c r="M2990" s="80" t="b">
        <f t="shared" si="46"/>
        <v>1</v>
      </c>
    </row>
    <row r="2991" spans="2:13" x14ac:dyDescent="0.15">
      <c r="B2991" s="333" t="s">
        <v>1147</v>
      </c>
      <c r="C2991" s="333" t="s">
        <v>710</v>
      </c>
      <c r="D2991" s="333" t="s">
        <v>523</v>
      </c>
      <c r="E2991" s="29">
        <v>1</v>
      </c>
      <c r="F2991" s="29">
        <v>3</v>
      </c>
      <c r="G2991" s="29">
        <v>653</v>
      </c>
      <c r="H2991" s="27"/>
      <c r="M2991" s="80" t="b">
        <f t="shared" si="46"/>
        <v>1</v>
      </c>
    </row>
    <row r="2992" spans="2:13" x14ac:dyDescent="0.15">
      <c r="B2992" s="333" t="s">
        <v>5391</v>
      </c>
      <c r="C2992" s="333" t="s">
        <v>710</v>
      </c>
      <c r="D2992" s="333" t="s">
        <v>521</v>
      </c>
      <c r="E2992" s="29">
        <v>1</v>
      </c>
      <c r="F2992" s="29">
        <v>2</v>
      </c>
      <c r="G2992" s="29">
        <v>5391</v>
      </c>
      <c r="H2992" s="27"/>
      <c r="M2992" s="80" t="b">
        <f t="shared" si="46"/>
        <v>1</v>
      </c>
    </row>
    <row r="2993" spans="2:13" x14ac:dyDescent="0.15">
      <c r="B2993" s="333" t="s">
        <v>7332</v>
      </c>
      <c r="C2993" s="333" t="s">
        <v>712</v>
      </c>
      <c r="D2993" s="333" t="s">
        <v>521</v>
      </c>
      <c r="E2993" s="29">
        <v>2</v>
      </c>
      <c r="F2993" s="29">
        <v>2</v>
      </c>
      <c r="G2993" s="29">
        <v>7482</v>
      </c>
      <c r="H2993" s="27"/>
      <c r="J2993" s="37"/>
      <c r="M2993" s="80" t="b">
        <f t="shared" si="46"/>
        <v>1</v>
      </c>
    </row>
    <row r="2994" spans="2:13" x14ac:dyDescent="0.15">
      <c r="B2994" s="333" t="s">
        <v>6762</v>
      </c>
      <c r="C2994" s="333" t="s">
        <v>710</v>
      </c>
      <c r="D2994" s="333" t="s">
        <v>523</v>
      </c>
      <c r="E2994" s="29">
        <v>1</v>
      </c>
      <c r="F2994" s="29">
        <v>3</v>
      </c>
      <c r="G2994" s="29">
        <v>6886</v>
      </c>
      <c r="H2994" s="27"/>
      <c r="M2994" s="80" t="b">
        <f t="shared" si="46"/>
        <v>1</v>
      </c>
    </row>
    <row r="2995" spans="2:13" x14ac:dyDescent="0.15">
      <c r="B2995" s="333" t="s">
        <v>5982</v>
      </c>
      <c r="C2995" s="333" t="s">
        <v>710</v>
      </c>
      <c r="D2995" s="333" t="s">
        <v>521</v>
      </c>
      <c r="E2995" s="29">
        <v>1</v>
      </c>
      <c r="F2995" s="29">
        <v>2</v>
      </c>
      <c r="G2995" s="29">
        <v>6035</v>
      </c>
      <c r="H2995" s="27"/>
      <c r="J2995" s="37"/>
      <c r="M2995" s="80" t="b">
        <f t="shared" si="46"/>
        <v>1</v>
      </c>
    </row>
    <row r="2996" spans="2:13" x14ac:dyDescent="0.15">
      <c r="B2996" s="333" t="s">
        <v>14195</v>
      </c>
      <c r="C2996" s="333" t="s">
        <v>710</v>
      </c>
      <c r="D2996" s="333" t="s">
        <v>523</v>
      </c>
      <c r="E2996" s="29">
        <v>1</v>
      </c>
      <c r="F2996" s="29">
        <v>3</v>
      </c>
      <c r="G2996" s="29">
        <v>16108</v>
      </c>
      <c r="H2996" s="27"/>
      <c r="M2996" s="80" t="b">
        <f t="shared" si="46"/>
        <v>1</v>
      </c>
    </row>
    <row r="2997" spans="2:13" x14ac:dyDescent="0.15">
      <c r="B2997" s="333" t="s">
        <v>13368</v>
      </c>
      <c r="C2997" s="333" t="s">
        <v>710</v>
      </c>
      <c r="D2997" s="333" t="s">
        <v>523</v>
      </c>
      <c r="E2997" s="29">
        <v>1</v>
      </c>
      <c r="F2997" s="29">
        <v>3</v>
      </c>
      <c r="G2997" s="29">
        <v>15102</v>
      </c>
      <c r="H2997" s="27"/>
      <c r="M2997" s="80" t="b">
        <f t="shared" si="46"/>
        <v>1</v>
      </c>
    </row>
    <row r="2998" spans="2:13" x14ac:dyDescent="0.15">
      <c r="B2998" s="333" t="s">
        <v>4760</v>
      </c>
      <c r="C2998" s="333" t="s">
        <v>714</v>
      </c>
      <c r="D2998" s="333" t="s">
        <v>523</v>
      </c>
      <c r="E2998" s="29">
        <v>3</v>
      </c>
      <c r="F2998" s="29">
        <v>3</v>
      </c>
      <c r="G2998" s="29">
        <v>4593</v>
      </c>
      <c r="H2998" s="27"/>
      <c r="M2998" s="80" t="b">
        <f t="shared" si="46"/>
        <v>1</v>
      </c>
    </row>
    <row r="2999" spans="2:13" x14ac:dyDescent="0.15">
      <c r="B2999" s="333" t="s">
        <v>3937</v>
      </c>
      <c r="C2999" s="333" t="s">
        <v>712</v>
      </c>
      <c r="D2999" s="333" t="s">
        <v>521</v>
      </c>
      <c r="E2999" s="29">
        <v>2</v>
      </c>
      <c r="F2999" s="29">
        <v>2</v>
      </c>
      <c r="G2999" s="29">
        <v>3703</v>
      </c>
      <c r="H2999" s="27"/>
      <c r="M2999" s="80" t="b">
        <f t="shared" si="46"/>
        <v>1</v>
      </c>
    </row>
    <row r="3000" spans="2:13" x14ac:dyDescent="0.15">
      <c r="B3000" s="333" t="s">
        <v>10166</v>
      </c>
      <c r="C3000" s="333" t="s">
        <v>518</v>
      </c>
      <c r="D3000" s="333" t="s">
        <v>518</v>
      </c>
      <c r="E3000" s="29">
        <v>0</v>
      </c>
      <c r="F3000" s="29">
        <v>0</v>
      </c>
      <c r="G3000" s="29">
        <v>11102</v>
      </c>
      <c r="H3000" s="27"/>
      <c r="M3000" s="80" t="b">
        <f t="shared" si="46"/>
        <v>1</v>
      </c>
    </row>
    <row r="3001" spans="2:13" x14ac:dyDescent="0.15">
      <c r="B3001" s="333" t="s">
        <v>14196</v>
      </c>
      <c r="C3001" s="333" t="s">
        <v>710</v>
      </c>
      <c r="D3001" s="333" t="s">
        <v>523</v>
      </c>
      <c r="E3001" s="29">
        <v>1</v>
      </c>
      <c r="F3001" s="29">
        <v>3</v>
      </c>
      <c r="G3001" s="29">
        <v>16118</v>
      </c>
      <c r="H3001" s="27"/>
      <c r="M3001" s="80" t="b">
        <f t="shared" si="46"/>
        <v>1</v>
      </c>
    </row>
    <row r="3002" spans="2:13" x14ac:dyDescent="0.15">
      <c r="B3002" s="333" t="s">
        <v>3866</v>
      </c>
      <c r="C3002" s="333" t="s">
        <v>518</v>
      </c>
      <c r="D3002" s="333" t="s">
        <v>518</v>
      </c>
      <c r="E3002" s="29">
        <v>0</v>
      </c>
      <c r="F3002" s="29">
        <v>0</v>
      </c>
      <c r="G3002" s="29">
        <v>3521</v>
      </c>
      <c r="H3002" s="27"/>
      <c r="M3002" s="80" t="b">
        <f t="shared" si="46"/>
        <v>1</v>
      </c>
    </row>
    <row r="3003" spans="2:13" x14ac:dyDescent="0.15">
      <c r="B3003" s="333" t="s">
        <v>9137</v>
      </c>
      <c r="C3003" s="333" t="s">
        <v>710</v>
      </c>
      <c r="D3003" s="333" t="s">
        <v>525</v>
      </c>
      <c r="E3003" s="29">
        <v>1</v>
      </c>
      <c r="F3003" s="29">
        <v>4</v>
      </c>
      <c r="G3003" s="29">
        <v>9592</v>
      </c>
      <c r="H3003" s="27"/>
      <c r="M3003" s="80" t="b">
        <f t="shared" si="46"/>
        <v>1</v>
      </c>
    </row>
    <row r="3004" spans="2:13" x14ac:dyDescent="0.15">
      <c r="B3004" s="333" t="s">
        <v>6014</v>
      </c>
      <c r="C3004" s="333" t="s">
        <v>714</v>
      </c>
      <c r="D3004" s="333" t="s">
        <v>519</v>
      </c>
      <c r="E3004" s="29">
        <v>3</v>
      </c>
      <c r="F3004" s="29">
        <v>1</v>
      </c>
      <c r="G3004" s="29">
        <v>5948</v>
      </c>
      <c r="H3004" s="27"/>
      <c r="M3004" s="80" t="b">
        <f t="shared" si="46"/>
        <v>1</v>
      </c>
    </row>
    <row r="3005" spans="2:13" x14ac:dyDescent="0.15">
      <c r="B3005" s="333" t="s">
        <v>11669</v>
      </c>
      <c r="C3005" s="333" t="s">
        <v>714</v>
      </c>
      <c r="D3005" s="333" t="s">
        <v>519</v>
      </c>
      <c r="E3005" s="29">
        <v>3</v>
      </c>
      <c r="F3005" s="29">
        <v>1</v>
      </c>
      <c r="G3005" s="29">
        <v>12990</v>
      </c>
      <c r="H3005" s="27"/>
      <c r="M3005" s="80" t="b">
        <f t="shared" si="46"/>
        <v>1</v>
      </c>
    </row>
    <row r="3006" spans="2:13" x14ac:dyDescent="0.15">
      <c r="B3006" s="333" t="s">
        <v>1148</v>
      </c>
      <c r="C3006" s="333" t="s">
        <v>716</v>
      </c>
      <c r="D3006" s="333" t="s">
        <v>521</v>
      </c>
      <c r="E3006" s="29">
        <v>4</v>
      </c>
      <c r="F3006" s="29">
        <v>2</v>
      </c>
      <c r="G3006" s="29">
        <v>654</v>
      </c>
      <c r="H3006" s="27"/>
      <c r="M3006" s="80" t="b">
        <f t="shared" si="46"/>
        <v>1</v>
      </c>
    </row>
    <row r="3007" spans="2:13" x14ac:dyDescent="0.15">
      <c r="B3007" s="333" t="s">
        <v>2560</v>
      </c>
      <c r="C3007" s="333" t="s">
        <v>716</v>
      </c>
      <c r="D3007" s="333" t="s">
        <v>519</v>
      </c>
      <c r="E3007" s="29">
        <v>4</v>
      </c>
      <c r="F3007" s="29">
        <v>1</v>
      </c>
      <c r="G3007" s="29">
        <v>2094</v>
      </c>
      <c r="H3007" s="27"/>
      <c r="M3007" s="80" t="b">
        <f t="shared" si="46"/>
        <v>1</v>
      </c>
    </row>
    <row r="3008" spans="2:13" x14ac:dyDescent="0.15">
      <c r="B3008" s="333" t="s">
        <v>1149</v>
      </c>
      <c r="C3008" s="333" t="s">
        <v>716</v>
      </c>
      <c r="D3008" s="333" t="s">
        <v>521</v>
      </c>
      <c r="E3008" s="29">
        <v>4</v>
      </c>
      <c r="F3008" s="29">
        <v>2</v>
      </c>
      <c r="G3008" s="29">
        <v>655</v>
      </c>
      <c r="H3008" s="27"/>
      <c r="M3008" s="80" t="b">
        <f t="shared" si="46"/>
        <v>1</v>
      </c>
    </row>
    <row r="3009" spans="2:13" x14ac:dyDescent="0.15">
      <c r="B3009" s="333" t="s">
        <v>5943</v>
      </c>
      <c r="C3009" s="333" t="s">
        <v>714</v>
      </c>
      <c r="D3009" s="333" t="s">
        <v>525</v>
      </c>
      <c r="E3009" s="29">
        <v>3</v>
      </c>
      <c r="F3009" s="29">
        <v>4</v>
      </c>
      <c r="G3009" s="29">
        <v>5987</v>
      </c>
      <c r="H3009" s="27"/>
      <c r="M3009" s="80" t="b">
        <f t="shared" si="46"/>
        <v>1</v>
      </c>
    </row>
    <row r="3010" spans="2:13" x14ac:dyDescent="0.15">
      <c r="B3010" s="333" t="s">
        <v>13369</v>
      </c>
      <c r="C3010" s="333" t="s">
        <v>710</v>
      </c>
      <c r="D3010" s="333" t="s">
        <v>525</v>
      </c>
      <c r="E3010" s="29">
        <v>1</v>
      </c>
      <c r="F3010" s="29">
        <v>4</v>
      </c>
      <c r="G3010" s="29">
        <v>14860</v>
      </c>
      <c r="H3010" s="27"/>
      <c r="M3010" s="80" t="b">
        <f t="shared" si="46"/>
        <v>1</v>
      </c>
    </row>
    <row r="3011" spans="2:13" x14ac:dyDescent="0.15">
      <c r="B3011" s="333" t="s">
        <v>1150</v>
      </c>
      <c r="C3011" s="333" t="s">
        <v>716</v>
      </c>
      <c r="D3011" s="333" t="s">
        <v>519</v>
      </c>
      <c r="E3011" s="29">
        <v>4</v>
      </c>
      <c r="F3011" s="29">
        <v>1</v>
      </c>
      <c r="G3011" s="29">
        <v>656</v>
      </c>
      <c r="H3011" s="27"/>
      <c r="M3011" s="80" t="b">
        <f t="shared" si="46"/>
        <v>1</v>
      </c>
    </row>
    <row r="3012" spans="2:13" x14ac:dyDescent="0.15">
      <c r="B3012" s="333" t="s">
        <v>1151</v>
      </c>
      <c r="C3012" s="333" t="s">
        <v>716</v>
      </c>
      <c r="D3012" s="333" t="s">
        <v>519</v>
      </c>
      <c r="E3012" s="29">
        <v>4</v>
      </c>
      <c r="F3012" s="29">
        <v>1</v>
      </c>
      <c r="G3012" s="29">
        <v>657</v>
      </c>
      <c r="H3012" s="27"/>
      <c r="M3012" s="80" t="b">
        <f t="shared" si="46"/>
        <v>1</v>
      </c>
    </row>
    <row r="3013" spans="2:13" x14ac:dyDescent="0.15">
      <c r="B3013" s="333" t="s">
        <v>1152</v>
      </c>
      <c r="C3013" s="333" t="s">
        <v>716</v>
      </c>
      <c r="D3013" s="333" t="s">
        <v>519</v>
      </c>
      <c r="E3013" s="29">
        <v>4</v>
      </c>
      <c r="F3013" s="29">
        <v>1</v>
      </c>
      <c r="G3013" s="29">
        <v>658</v>
      </c>
      <c r="H3013" s="27"/>
      <c r="M3013" s="80" t="b">
        <f t="shared" si="46"/>
        <v>1</v>
      </c>
    </row>
    <row r="3014" spans="2:13" x14ac:dyDescent="0.15">
      <c r="B3014" s="333" t="s">
        <v>10167</v>
      </c>
      <c r="C3014" s="333" t="s">
        <v>712</v>
      </c>
      <c r="D3014" s="333" t="s">
        <v>523</v>
      </c>
      <c r="E3014" s="29">
        <v>2</v>
      </c>
      <c r="F3014" s="29">
        <v>3</v>
      </c>
      <c r="G3014" s="29">
        <v>10579</v>
      </c>
      <c r="H3014" s="27"/>
      <c r="M3014" s="80" t="b">
        <f t="shared" si="46"/>
        <v>1</v>
      </c>
    </row>
    <row r="3015" spans="2:13" x14ac:dyDescent="0.15">
      <c r="B3015" s="333" t="s">
        <v>12727</v>
      </c>
      <c r="C3015" s="333" t="s">
        <v>716</v>
      </c>
      <c r="D3015" s="333" t="s">
        <v>519</v>
      </c>
      <c r="E3015" s="29">
        <v>4</v>
      </c>
      <c r="F3015" s="29">
        <v>1</v>
      </c>
      <c r="G3015" s="29">
        <v>14466</v>
      </c>
      <c r="H3015" s="27"/>
      <c r="M3015" s="80" t="b">
        <f t="shared" si="46"/>
        <v>1</v>
      </c>
    </row>
    <row r="3016" spans="2:13" x14ac:dyDescent="0.15">
      <c r="B3016" s="333" t="s">
        <v>7410</v>
      </c>
      <c r="C3016" s="333" t="s">
        <v>710</v>
      </c>
      <c r="D3016" s="333" t="s">
        <v>519</v>
      </c>
      <c r="E3016" s="29">
        <v>1</v>
      </c>
      <c r="F3016" s="29">
        <v>1</v>
      </c>
      <c r="G3016" s="29">
        <v>7557</v>
      </c>
      <c r="H3016" s="27"/>
      <c r="M3016" s="80" t="b">
        <f t="shared" si="46"/>
        <v>1</v>
      </c>
    </row>
    <row r="3017" spans="2:13" x14ac:dyDescent="0.15">
      <c r="B3017" s="333" t="s">
        <v>13370</v>
      </c>
      <c r="C3017" s="333" t="s">
        <v>712</v>
      </c>
      <c r="D3017" s="333" t="s">
        <v>519</v>
      </c>
      <c r="E3017" s="29">
        <v>2</v>
      </c>
      <c r="F3017" s="29">
        <v>1</v>
      </c>
      <c r="G3017" s="29">
        <v>14792</v>
      </c>
      <c r="H3017" s="27"/>
      <c r="M3017" s="80" t="b">
        <f t="shared" si="46"/>
        <v>1</v>
      </c>
    </row>
    <row r="3018" spans="2:13" x14ac:dyDescent="0.15">
      <c r="B3018" s="333" t="s">
        <v>11670</v>
      </c>
      <c r="C3018" s="333" t="s">
        <v>710</v>
      </c>
      <c r="D3018" s="333" t="s">
        <v>444</v>
      </c>
      <c r="E3018" s="29">
        <v>1</v>
      </c>
      <c r="F3018" s="29">
        <v>6</v>
      </c>
      <c r="G3018" s="29">
        <v>11649</v>
      </c>
      <c r="H3018" s="27"/>
      <c r="M3018" s="80" t="b">
        <f t="shared" si="46"/>
        <v>1</v>
      </c>
    </row>
    <row r="3019" spans="2:13" x14ac:dyDescent="0.15">
      <c r="B3019" s="333" t="s">
        <v>9918</v>
      </c>
      <c r="C3019" s="333" t="s">
        <v>710</v>
      </c>
      <c r="D3019" s="333" t="s">
        <v>519</v>
      </c>
      <c r="E3019" s="29">
        <v>1</v>
      </c>
      <c r="F3019" s="29">
        <v>1</v>
      </c>
      <c r="G3019" s="29">
        <v>10119</v>
      </c>
      <c r="H3019" s="27"/>
      <c r="M3019" s="80" t="b">
        <f t="shared" si="46"/>
        <v>1</v>
      </c>
    </row>
    <row r="3020" spans="2:13" x14ac:dyDescent="0.15">
      <c r="B3020" s="333" t="s">
        <v>10</v>
      </c>
      <c r="C3020" s="333" t="s">
        <v>710</v>
      </c>
      <c r="D3020" s="333" t="s">
        <v>525</v>
      </c>
      <c r="E3020" s="29">
        <v>1</v>
      </c>
      <c r="F3020" s="29">
        <v>4</v>
      </c>
      <c r="G3020" s="29">
        <v>8733</v>
      </c>
      <c r="H3020" s="27"/>
      <c r="M3020" s="80" t="b">
        <f t="shared" si="46"/>
        <v>1</v>
      </c>
    </row>
    <row r="3021" spans="2:13" x14ac:dyDescent="0.15">
      <c r="B3021" s="333" t="s">
        <v>1261</v>
      </c>
      <c r="C3021" s="333" t="s">
        <v>710</v>
      </c>
      <c r="D3021" s="333" t="s">
        <v>521</v>
      </c>
      <c r="E3021" s="29">
        <v>1</v>
      </c>
      <c r="F3021" s="29">
        <v>2</v>
      </c>
      <c r="G3021" s="29">
        <v>659</v>
      </c>
      <c r="H3021" s="27"/>
      <c r="M3021" s="80" t="b">
        <f t="shared" si="46"/>
        <v>1</v>
      </c>
    </row>
    <row r="3022" spans="2:13" x14ac:dyDescent="0.15">
      <c r="B3022" s="333" t="s">
        <v>1262</v>
      </c>
      <c r="C3022" s="333" t="s">
        <v>710</v>
      </c>
      <c r="D3022" s="333" t="s">
        <v>519</v>
      </c>
      <c r="E3022" s="29">
        <v>1</v>
      </c>
      <c r="F3022" s="29">
        <v>1</v>
      </c>
      <c r="G3022" s="29">
        <v>660</v>
      </c>
      <c r="H3022" s="27"/>
      <c r="M3022" s="80" t="b">
        <f t="shared" ref="M3022:M3085" si="47">AND(  NOT(ISERROR(FIND(UPPER($B$7),UPPER($B3022),1))),  OR($D$7="",NOT(ISERROR(FIND(UPPER($D$7),UPPER($B3022),1)))),    OR($D$8="",(ISERROR(FIND(UPPER($D$8),UPPER($B3022),1))))           )</f>
        <v>1</v>
      </c>
    </row>
    <row r="3023" spans="2:13" x14ac:dyDescent="0.15">
      <c r="B3023" s="333" t="s">
        <v>1263</v>
      </c>
      <c r="C3023" s="333" t="s">
        <v>710</v>
      </c>
      <c r="D3023" s="333" t="s">
        <v>519</v>
      </c>
      <c r="E3023" s="29">
        <v>1</v>
      </c>
      <c r="F3023" s="29">
        <v>1</v>
      </c>
      <c r="G3023" s="29">
        <v>661</v>
      </c>
      <c r="H3023" s="27"/>
      <c r="M3023" s="80" t="b">
        <f t="shared" si="47"/>
        <v>1</v>
      </c>
    </row>
    <row r="3024" spans="2:13" x14ac:dyDescent="0.15">
      <c r="B3024" s="333" t="s">
        <v>5417</v>
      </c>
      <c r="C3024" s="333" t="s">
        <v>710</v>
      </c>
      <c r="D3024" s="333" t="s">
        <v>444</v>
      </c>
      <c r="E3024" s="29">
        <v>1</v>
      </c>
      <c r="F3024" s="29">
        <v>6</v>
      </c>
      <c r="G3024" s="29">
        <v>5425</v>
      </c>
      <c r="H3024" s="27"/>
      <c r="M3024" s="80" t="b">
        <f t="shared" si="47"/>
        <v>1</v>
      </c>
    </row>
    <row r="3025" spans="2:13" x14ac:dyDescent="0.15">
      <c r="B3025" s="333" t="s">
        <v>5418</v>
      </c>
      <c r="C3025" s="333" t="s">
        <v>710</v>
      </c>
      <c r="D3025" s="333" t="s">
        <v>444</v>
      </c>
      <c r="E3025" s="29">
        <v>1</v>
      </c>
      <c r="F3025" s="29">
        <v>6</v>
      </c>
      <c r="G3025" s="29">
        <v>5426</v>
      </c>
      <c r="H3025" s="27"/>
      <c r="M3025" s="80" t="b">
        <f t="shared" si="47"/>
        <v>1</v>
      </c>
    </row>
    <row r="3026" spans="2:13" x14ac:dyDescent="0.15">
      <c r="B3026" s="333" t="s">
        <v>1264</v>
      </c>
      <c r="C3026" s="333" t="s">
        <v>9881</v>
      </c>
      <c r="D3026" s="333" t="s">
        <v>444</v>
      </c>
      <c r="E3026" s="29">
        <v>6</v>
      </c>
      <c r="F3026" s="29">
        <v>6</v>
      </c>
      <c r="G3026" s="29">
        <v>662</v>
      </c>
      <c r="H3026" s="27"/>
      <c r="M3026" s="80" t="b">
        <f t="shared" si="47"/>
        <v>1</v>
      </c>
    </row>
    <row r="3027" spans="2:13" x14ac:dyDescent="0.15">
      <c r="B3027" s="333" t="s">
        <v>10168</v>
      </c>
      <c r="C3027" s="333" t="s">
        <v>710</v>
      </c>
      <c r="D3027" s="333" t="s">
        <v>523</v>
      </c>
      <c r="E3027" s="29">
        <v>1</v>
      </c>
      <c r="F3027" s="29">
        <v>3</v>
      </c>
      <c r="G3027" s="29">
        <v>10505</v>
      </c>
      <c r="H3027" s="27"/>
      <c r="M3027" s="80" t="b">
        <f t="shared" si="47"/>
        <v>1</v>
      </c>
    </row>
    <row r="3028" spans="2:13" x14ac:dyDescent="0.15">
      <c r="B3028" s="333" t="s">
        <v>11671</v>
      </c>
      <c r="C3028" s="333" t="s">
        <v>710</v>
      </c>
      <c r="D3028" s="333" t="s">
        <v>519</v>
      </c>
      <c r="E3028" s="29">
        <v>1</v>
      </c>
      <c r="F3028" s="29">
        <v>1</v>
      </c>
      <c r="G3028" s="29">
        <v>11643</v>
      </c>
      <c r="H3028" s="27"/>
      <c r="M3028" s="80" t="b">
        <f t="shared" si="47"/>
        <v>1</v>
      </c>
    </row>
    <row r="3029" spans="2:13" x14ac:dyDescent="0.15">
      <c r="B3029" s="333" t="s">
        <v>12728</v>
      </c>
      <c r="C3029" s="333" t="s">
        <v>710</v>
      </c>
      <c r="D3029" s="333" t="s">
        <v>525</v>
      </c>
      <c r="E3029" s="29">
        <v>1</v>
      </c>
      <c r="F3029" s="29">
        <v>4</v>
      </c>
      <c r="G3029" s="29">
        <v>14237</v>
      </c>
      <c r="H3029" s="27"/>
      <c r="M3029" s="80" t="b">
        <f t="shared" si="47"/>
        <v>1</v>
      </c>
    </row>
    <row r="3030" spans="2:13" x14ac:dyDescent="0.15">
      <c r="B3030" s="333" t="s">
        <v>1265</v>
      </c>
      <c r="C3030" s="333" t="s">
        <v>710</v>
      </c>
      <c r="D3030" s="333" t="s">
        <v>521</v>
      </c>
      <c r="E3030" s="29">
        <v>1</v>
      </c>
      <c r="F3030" s="29">
        <v>2</v>
      </c>
      <c r="G3030" s="29">
        <v>663</v>
      </c>
      <c r="H3030" s="27"/>
      <c r="M3030" s="80" t="b">
        <f t="shared" si="47"/>
        <v>1</v>
      </c>
    </row>
    <row r="3031" spans="2:13" x14ac:dyDescent="0.15">
      <c r="B3031" s="333" t="s">
        <v>13371</v>
      </c>
      <c r="C3031" s="333" t="s">
        <v>710</v>
      </c>
      <c r="D3031" s="333" t="s">
        <v>521</v>
      </c>
      <c r="E3031" s="29">
        <v>1</v>
      </c>
      <c r="F3031" s="29">
        <v>2</v>
      </c>
      <c r="G3031" s="29">
        <v>15670</v>
      </c>
      <c r="H3031" s="27"/>
      <c r="M3031" s="80" t="b">
        <f t="shared" si="47"/>
        <v>1</v>
      </c>
    </row>
    <row r="3032" spans="2:13" x14ac:dyDescent="0.15">
      <c r="B3032" s="333" t="s">
        <v>11672</v>
      </c>
      <c r="C3032" s="333" t="s">
        <v>718</v>
      </c>
      <c r="D3032" s="333" t="s">
        <v>521</v>
      </c>
      <c r="E3032" s="29">
        <v>5</v>
      </c>
      <c r="F3032" s="29">
        <v>2</v>
      </c>
      <c r="G3032" s="29">
        <v>12381</v>
      </c>
      <c r="H3032" s="27"/>
      <c r="M3032" s="80" t="b">
        <f t="shared" si="47"/>
        <v>1</v>
      </c>
    </row>
    <row r="3033" spans="2:13" x14ac:dyDescent="0.15">
      <c r="B3033" s="333" t="s">
        <v>1357</v>
      </c>
      <c r="C3033" s="333" t="s">
        <v>716</v>
      </c>
      <c r="D3033" s="333" t="s">
        <v>519</v>
      </c>
      <c r="E3033" s="29">
        <v>4</v>
      </c>
      <c r="F3033" s="29">
        <v>1</v>
      </c>
      <c r="G3033" s="29">
        <v>664</v>
      </c>
      <c r="H3033" s="27"/>
      <c r="M3033" s="80" t="b">
        <f t="shared" si="47"/>
        <v>1</v>
      </c>
    </row>
    <row r="3034" spans="2:13" x14ac:dyDescent="0.15">
      <c r="B3034" s="333" t="s">
        <v>5576</v>
      </c>
      <c r="C3034" s="333" t="s">
        <v>716</v>
      </c>
      <c r="D3034" s="333" t="s">
        <v>519</v>
      </c>
      <c r="E3034" s="29">
        <v>4</v>
      </c>
      <c r="F3034" s="29">
        <v>1</v>
      </c>
      <c r="G3034" s="29">
        <v>5594</v>
      </c>
      <c r="H3034" s="27"/>
      <c r="M3034" s="80" t="b">
        <f t="shared" si="47"/>
        <v>1</v>
      </c>
    </row>
    <row r="3035" spans="2:13" x14ac:dyDescent="0.15">
      <c r="B3035" s="333" t="s">
        <v>10169</v>
      </c>
      <c r="C3035" s="333" t="s">
        <v>712</v>
      </c>
      <c r="D3035" s="333" t="s">
        <v>444</v>
      </c>
      <c r="E3035" s="29">
        <v>2</v>
      </c>
      <c r="F3035" s="29">
        <v>6</v>
      </c>
      <c r="G3035" s="29">
        <v>10668</v>
      </c>
      <c r="H3035" s="27"/>
      <c r="M3035" s="80" t="b">
        <f t="shared" si="47"/>
        <v>1</v>
      </c>
    </row>
    <row r="3036" spans="2:13" x14ac:dyDescent="0.15">
      <c r="B3036" s="333" t="s">
        <v>5975</v>
      </c>
      <c r="C3036" s="333" t="s">
        <v>718</v>
      </c>
      <c r="D3036" s="333" t="s">
        <v>519</v>
      </c>
      <c r="E3036" s="29">
        <v>5</v>
      </c>
      <c r="F3036" s="29">
        <v>1</v>
      </c>
      <c r="G3036" s="29">
        <v>5897</v>
      </c>
      <c r="H3036" s="27"/>
      <c r="M3036" s="80" t="b">
        <f t="shared" si="47"/>
        <v>1</v>
      </c>
    </row>
    <row r="3037" spans="2:13" x14ac:dyDescent="0.15">
      <c r="B3037" s="333" t="s">
        <v>8516</v>
      </c>
      <c r="C3037" s="333" t="s">
        <v>710</v>
      </c>
      <c r="D3037" s="333" t="s">
        <v>523</v>
      </c>
      <c r="E3037" s="29">
        <v>1</v>
      </c>
      <c r="F3037" s="29">
        <v>3</v>
      </c>
      <c r="G3037" s="29">
        <v>8845</v>
      </c>
      <c r="H3037" s="27"/>
      <c r="M3037" s="80" t="b">
        <f t="shared" si="47"/>
        <v>1</v>
      </c>
    </row>
    <row r="3038" spans="2:13" x14ac:dyDescent="0.15">
      <c r="B3038" s="333" t="s">
        <v>13372</v>
      </c>
      <c r="C3038" s="333" t="s">
        <v>716</v>
      </c>
      <c r="D3038" s="333" t="s">
        <v>519</v>
      </c>
      <c r="E3038" s="29">
        <v>4</v>
      </c>
      <c r="F3038" s="29">
        <v>1</v>
      </c>
      <c r="G3038" s="29">
        <v>15119</v>
      </c>
      <c r="H3038" s="27"/>
      <c r="M3038" s="80" t="b">
        <f t="shared" si="47"/>
        <v>1</v>
      </c>
    </row>
    <row r="3039" spans="2:13" x14ac:dyDescent="0.15">
      <c r="B3039" s="333" t="s">
        <v>4300</v>
      </c>
      <c r="C3039" s="333" t="s">
        <v>716</v>
      </c>
      <c r="D3039" s="333" t="s">
        <v>519</v>
      </c>
      <c r="E3039" s="29">
        <v>4</v>
      </c>
      <c r="F3039" s="29">
        <v>1</v>
      </c>
      <c r="G3039" s="29">
        <v>4086</v>
      </c>
      <c r="H3039" s="27"/>
      <c r="M3039" s="80" t="b">
        <f t="shared" si="47"/>
        <v>1</v>
      </c>
    </row>
    <row r="3040" spans="2:13" x14ac:dyDescent="0.15">
      <c r="B3040" s="333" t="s">
        <v>14682</v>
      </c>
      <c r="C3040" s="333" t="s">
        <v>710</v>
      </c>
      <c r="D3040" s="333" t="s">
        <v>519</v>
      </c>
      <c r="E3040" s="29">
        <v>1</v>
      </c>
      <c r="F3040" s="29">
        <v>1</v>
      </c>
      <c r="G3040" s="29">
        <v>17244</v>
      </c>
      <c r="H3040" s="27"/>
      <c r="M3040" s="80" t="b">
        <f t="shared" si="47"/>
        <v>1</v>
      </c>
    </row>
    <row r="3041" spans="2:13" x14ac:dyDescent="0.15">
      <c r="B3041" s="333" t="s">
        <v>1358</v>
      </c>
      <c r="C3041" s="333" t="s">
        <v>710</v>
      </c>
      <c r="D3041" s="333" t="s">
        <v>523</v>
      </c>
      <c r="E3041" s="29">
        <v>1</v>
      </c>
      <c r="F3041" s="29">
        <v>3</v>
      </c>
      <c r="G3041" s="29">
        <v>665</v>
      </c>
      <c r="H3041" s="27"/>
      <c r="M3041" s="80" t="b">
        <f t="shared" si="47"/>
        <v>1</v>
      </c>
    </row>
    <row r="3042" spans="2:13" x14ac:dyDescent="0.15">
      <c r="B3042" s="333" t="s">
        <v>1359</v>
      </c>
      <c r="C3042" s="333" t="s">
        <v>710</v>
      </c>
      <c r="D3042" s="333" t="s">
        <v>525</v>
      </c>
      <c r="E3042" s="29">
        <v>1</v>
      </c>
      <c r="F3042" s="29">
        <v>4</v>
      </c>
      <c r="G3042" s="29">
        <v>666</v>
      </c>
      <c r="H3042" s="27"/>
      <c r="M3042" s="80" t="b">
        <f t="shared" si="47"/>
        <v>1</v>
      </c>
    </row>
    <row r="3043" spans="2:13" x14ac:dyDescent="0.15">
      <c r="B3043" s="333" t="s">
        <v>4137</v>
      </c>
      <c r="C3043" s="333" t="s">
        <v>712</v>
      </c>
      <c r="D3043" s="333" t="s">
        <v>523</v>
      </c>
      <c r="E3043" s="29">
        <v>2</v>
      </c>
      <c r="F3043" s="29">
        <v>3</v>
      </c>
      <c r="G3043" s="29">
        <v>3906</v>
      </c>
      <c r="H3043" s="27"/>
      <c r="M3043" s="80" t="b">
        <f t="shared" si="47"/>
        <v>1</v>
      </c>
    </row>
    <row r="3044" spans="2:13" x14ac:dyDescent="0.15">
      <c r="B3044" s="333" t="s">
        <v>1360</v>
      </c>
      <c r="C3044" s="333" t="s">
        <v>710</v>
      </c>
      <c r="D3044" s="333" t="s">
        <v>521</v>
      </c>
      <c r="E3044" s="29">
        <v>1</v>
      </c>
      <c r="F3044" s="29">
        <v>2</v>
      </c>
      <c r="G3044" s="29">
        <v>667</v>
      </c>
      <c r="H3044" s="27"/>
      <c r="M3044" s="80" t="b">
        <f t="shared" si="47"/>
        <v>1</v>
      </c>
    </row>
    <row r="3045" spans="2:13" x14ac:dyDescent="0.15">
      <c r="B3045" s="333" t="s">
        <v>14683</v>
      </c>
      <c r="C3045" s="333" t="s">
        <v>718</v>
      </c>
      <c r="D3045" s="333" t="s">
        <v>523</v>
      </c>
      <c r="E3045" s="29">
        <v>5</v>
      </c>
      <c r="F3045" s="29">
        <v>3</v>
      </c>
      <c r="G3045" s="29">
        <v>16952</v>
      </c>
      <c r="H3045" s="27"/>
      <c r="M3045" s="80" t="b">
        <f t="shared" si="47"/>
        <v>1</v>
      </c>
    </row>
    <row r="3046" spans="2:13" x14ac:dyDescent="0.15">
      <c r="B3046" s="333" t="s">
        <v>13373</v>
      </c>
      <c r="C3046" s="333" t="s">
        <v>710</v>
      </c>
      <c r="D3046" s="333" t="s">
        <v>523</v>
      </c>
      <c r="E3046" s="29">
        <v>1</v>
      </c>
      <c r="F3046" s="29">
        <v>3</v>
      </c>
      <c r="G3046" s="29">
        <v>15481</v>
      </c>
      <c r="H3046" s="27"/>
      <c r="M3046" s="80" t="b">
        <f t="shared" si="47"/>
        <v>1</v>
      </c>
    </row>
    <row r="3047" spans="2:13" x14ac:dyDescent="0.15">
      <c r="B3047" s="333" t="s">
        <v>10170</v>
      </c>
      <c r="C3047" s="333" t="s">
        <v>710</v>
      </c>
      <c r="D3047" s="333" t="s">
        <v>523</v>
      </c>
      <c r="E3047" s="29">
        <v>1</v>
      </c>
      <c r="F3047" s="29">
        <v>3</v>
      </c>
      <c r="G3047" s="29">
        <v>10674</v>
      </c>
      <c r="H3047" s="27"/>
      <c r="M3047" s="80" t="b">
        <f t="shared" si="47"/>
        <v>1</v>
      </c>
    </row>
    <row r="3048" spans="2:13" x14ac:dyDescent="0.15">
      <c r="B3048" s="333" t="s">
        <v>1361</v>
      </c>
      <c r="C3048" s="333" t="s">
        <v>712</v>
      </c>
      <c r="D3048" s="333" t="s">
        <v>525</v>
      </c>
      <c r="E3048" s="29">
        <v>2</v>
      </c>
      <c r="F3048" s="29">
        <v>4</v>
      </c>
      <c r="G3048" s="29">
        <v>668</v>
      </c>
      <c r="H3048" s="27"/>
      <c r="M3048" s="80" t="b">
        <f t="shared" si="47"/>
        <v>1</v>
      </c>
    </row>
    <row r="3049" spans="2:13" x14ac:dyDescent="0.15">
      <c r="B3049" s="333" t="s">
        <v>1362</v>
      </c>
      <c r="C3049" s="333" t="s">
        <v>712</v>
      </c>
      <c r="D3049" s="333" t="s">
        <v>525</v>
      </c>
      <c r="E3049" s="29">
        <v>2</v>
      </c>
      <c r="F3049" s="29">
        <v>4</v>
      </c>
      <c r="G3049" s="29">
        <v>669</v>
      </c>
      <c r="H3049" s="27"/>
      <c r="M3049" s="80" t="b">
        <f t="shared" si="47"/>
        <v>1</v>
      </c>
    </row>
    <row r="3050" spans="2:13" x14ac:dyDescent="0.15">
      <c r="B3050" s="333" t="s">
        <v>9138</v>
      </c>
      <c r="C3050" s="333" t="s">
        <v>710</v>
      </c>
      <c r="D3050" s="333" t="s">
        <v>525</v>
      </c>
      <c r="E3050" s="29">
        <v>1</v>
      </c>
      <c r="F3050" s="29">
        <v>4</v>
      </c>
      <c r="G3050" s="29">
        <v>9266</v>
      </c>
      <c r="H3050" s="27"/>
      <c r="M3050" s="80" t="b">
        <f t="shared" si="47"/>
        <v>1</v>
      </c>
    </row>
    <row r="3051" spans="2:13" x14ac:dyDescent="0.15">
      <c r="B3051" s="333" t="s">
        <v>9139</v>
      </c>
      <c r="C3051" s="333" t="s">
        <v>518</v>
      </c>
      <c r="D3051" s="333" t="s">
        <v>518</v>
      </c>
      <c r="E3051" s="29">
        <v>0</v>
      </c>
      <c r="F3051" s="29">
        <v>0</v>
      </c>
      <c r="G3051" s="29">
        <v>9633</v>
      </c>
      <c r="H3051" s="27"/>
      <c r="M3051" s="80" t="b">
        <f t="shared" si="47"/>
        <v>1</v>
      </c>
    </row>
    <row r="3052" spans="2:13" x14ac:dyDescent="0.15">
      <c r="B3052" s="333" t="s">
        <v>1363</v>
      </c>
      <c r="C3052" s="333" t="s">
        <v>712</v>
      </c>
      <c r="D3052" s="333" t="s">
        <v>525</v>
      </c>
      <c r="E3052" s="29">
        <v>2</v>
      </c>
      <c r="F3052" s="29">
        <v>4</v>
      </c>
      <c r="G3052" s="29">
        <v>670</v>
      </c>
      <c r="H3052" s="27"/>
      <c r="M3052" s="80" t="b">
        <f t="shared" si="47"/>
        <v>1</v>
      </c>
    </row>
    <row r="3053" spans="2:13" x14ac:dyDescent="0.15">
      <c r="B3053" s="333" t="s">
        <v>13374</v>
      </c>
      <c r="C3053" s="333" t="s">
        <v>712</v>
      </c>
      <c r="D3053" s="333" t="s">
        <v>525</v>
      </c>
      <c r="E3053" s="29">
        <v>2</v>
      </c>
      <c r="F3053" s="29">
        <v>4</v>
      </c>
      <c r="G3053" s="29">
        <v>15557</v>
      </c>
      <c r="H3053" s="27"/>
      <c r="M3053" s="80" t="b">
        <f t="shared" si="47"/>
        <v>1</v>
      </c>
    </row>
    <row r="3054" spans="2:13" x14ac:dyDescent="0.15">
      <c r="B3054" s="333" t="s">
        <v>229</v>
      </c>
      <c r="C3054" s="333" t="s">
        <v>710</v>
      </c>
      <c r="D3054" s="333" t="s">
        <v>525</v>
      </c>
      <c r="E3054" s="29">
        <v>1</v>
      </c>
      <c r="F3054" s="29">
        <v>4</v>
      </c>
      <c r="G3054" s="29">
        <v>8517</v>
      </c>
      <c r="H3054" s="27"/>
      <c r="M3054" s="80" t="b">
        <f t="shared" si="47"/>
        <v>1</v>
      </c>
    </row>
    <row r="3055" spans="2:13" x14ac:dyDescent="0.15">
      <c r="B3055" s="333" t="s">
        <v>1364</v>
      </c>
      <c r="C3055" s="333" t="s">
        <v>712</v>
      </c>
      <c r="D3055" s="333" t="s">
        <v>525</v>
      </c>
      <c r="E3055" s="29">
        <v>2</v>
      </c>
      <c r="F3055" s="29">
        <v>4</v>
      </c>
      <c r="G3055" s="29">
        <v>671</v>
      </c>
      <c r="H3055" s="27"/>
      <c r="M3055" s="80" t="b">
        <f t="shared" si="47"/>
        <v>1</v>
      </c>
    </row>
    <row r="3056" spans="2:13" x14ac:dyDescent="0.15">
      <c r="B3056" s="333" t="s">
        <v>13375</v>
      </c>
      <c r="C3056" s="333" t="s">
        <v>712</v>
      </c>
      <c r="D3056" s="333" t="s">
        <v>525</v>
      </c>
      <c r="E3056" s="29">
        <v>2</v>
      </c>
      <c r="F3056" s="29">
        <v>4</v>
      </c>
      <c r="G3056" s="29">
        <v>14880</v>
      </c>
      <c r="H3056" s="27"/>
      <c r="M3056" s="80" t="b">
        <f t="shared" si="47"/>
        <v>1</v>
      </c>
    </row>
    <row r="3057" spans="2:13" x14ac:dyDescent="0.15">
      <c r="B3057" s="333" t="s">
        <v>13376</v>
      </c>
      <c r="C3057" s="333" t="s">
        <v>712</v>
      </c>
      <c r="D3057" s="333" t="s">
        <v>525</v>
      </c>
      <c r="E3057" s="29">
        <v>2</v>
      </c>
      <c r="F3057" s="29">
        <v>4</v>
      </c>
      <c r="G3057" s="29">
        <v>14884</v>
      </c>
      <c r="H3057" s="27"/>
      <c r="M3057" s="80" t="b">
        <f t="shared" si="47"/>
        <v>1</v>
      </c>
    </row>
    <row r="3058" spans="2:13" x14ac:dyDescent="0.15">
      <c r="B3058" s="333" t="s">
        <v>13377</v>
      </c>
      <c r="C3058" s="333" t="s">
        <v>710</v>
      </c>
      <c r="D3058" s="333" t="s">
        <v>525</v>
      </c>
      <c r="E3058" s="29">
        <v>1</v>
      </c>
      <c r="F3058" s="29">
        <v>4</v>
      </c>
      <c r="G3058" s="29">
        <v>15393</v>
      </c>
      <c r="H3058" s="27"/>
      <c r="M3058" s="80" t="b">
        <f t="shared" si="47"/>
        <v>1</v>
      </c>
    </row>
    <row r="3059" spans="2:13" x14ac:dyDescent="0.15">
      <c r="B3059" s="333" t="s">
        <v>242</v>
      </c>
      <c r="C3059" s="333" t="s">
        <v>710</v>
      </c>
      <c r="D3059" s="333" t="s">
        <v>521</v>
      </c>
      <c r="E3059" s="29">
        <v>1</v>
      </c>
      <c r="F3059" s="29">
        <v>2</v>
      </c>
      <c r="G3059" s="29">
        <v>8530</v>
      </c>
      <c r="H3059" s="27"/>
      <c r="M3059" s="80" t="b">
        <f t="shared" si="47"/>
        <v>1</v>
      </c>
    </row>
    <row r="3060" spans="2:13" x14ac:dyDescent="0.15">
      <c r="B3060" s="333" t="s">
        <v>12729</v>
      </c>
      <c r="C3060" s="333" t="s">
        <v>710</v>
      </c>
      <c r="D3060" s="333" t="s">
        <v>521</v>
      </c>
      <c r="E3060" s="29">
        <v>1</v>
      </c>
      <c r="F3060" s="29">
        <v>2</v>
      </c>
      <c r="G3060" s="29">
        <v>14014</v>
      </c>
      <c r="H3060" s="27"/>
      <c r="M3060" s="80" t="b">
        <f t="shared" si="47"/>
        <v>1</v>
      </c>
    </row>
    <row r="3061" spans="2:13" x14ac:dyDescent="0.15">
      <c r="B3061" s="333" t="s">
        <v>7418</v>
      </c>
      <c r="C3061" s="333" t="s">
        <v>712</v>
      </c>
      <c r="D3061" s="333" t="s">
        <v>523</v>
      </c>
      <c r="E3061" s="29">
        <v>2</v>
      </c>
      <c r="F3061" s="29">
        <v>3</v>
      </c>
      <c r="G3061" s="29">
        <v>7569</v>
      </c>
      <c r="H3061" s="27"/>
      <c r="M3061" s="80" t="b">
        <f t="shared" si="47"/>
        <v>1</v>
      </c>
    </row>
    <row r="3062" spans="2:13" x14ac:dyDescent="0.15">
      <c r="B3062" s="333" t="s">
        <v>7418</v>
      </c>
      <c r="C3062" s="333" t="s">
        <v>710</v>
      </c>
      <c r="D3062" s="333" t="s">
        <v>523</v>
      </c>
      <c r="E3062" s="29">
        <v>1</v>
      </c>
      <c r="F3062" s="29">
        <v>3</v>
      </c>
      <c r="G3062" s="29">
        <v>7606</v>
      </c>
      <c r="H3062" s="27"/>
      <c r="M3062" s="80" t="b">
        <f t="shared" si="47"/>
        <v>1</v>
      </c>
    </row>
    <row r="3063" spans="2:13" x14ac:dyDescent="0.15">
      <c r="B3063" s="333" t="s">
        <v>6123</v>
      </c>
      <c r="C3063" s="333" t="s">
        <v>710</v>
      </c>
      <c r="D3063" s="333" t="s">
        <v>525</v>
      </c>
      <c r="E3063" s="29">
        <v>1</v>
      </c>
      <c r="F3063" s="29">
        <v>4</v>
      </c>
      <c r="G3063" s="29">
        <v>6068</v>
      </c>
      <c r="H3063" s="27"/>
      <c r="M3063" s="80" t="b">
        <f t="shared" si="47"/>
        <v>1</v>
      </c>
    </row>
    <row r="3064" spans="2:13" x14ac:dyDescent="0.15">
      <c r="B3064" s="333" t="s">
        <v>3867</v>
      </c>
      <c r="C3064" s="333" t="s">
        <v>712</v>
      </c>
      <c r="D3064" s="333" t="s">
        <v>525</v>
      </c>
      <c r="E3064" s="29">
        <v>2</v>
      </c>
      <c r="F3064" s="29">
        <v>4</v>
      </c>
      <c r="G3064" s="29">
        <v>3522</v>
      </c>
      <c r="H3064" s="27"/>
      <c r="M3064" s="80" t="b">
        <f t="shared" si="47"/>
        <v>1</v>
      </c>
    </row>
    <row r="3065" spans="2:13" x14ac:dyDescent="0.15">
      <c r="B3065" s="333" t="s">
        <v>4761</v>
      </c>
      <c r="C3065" s="333" t="s">
        <v>718</v>
      </c>
      <c r="D3065" s="333" t="s">
        <v>523</v>
      </c>
      <c r="E3065" s="29">
        <v>5</v>
      </c>
      <c r="F3065" s="29">
        <v>3</v>
      </c>
      <c r="G3065" s="29">
        <v>4595</v>
      </c>
      <c r="H3065" s="27"/>
      <c r="M3065" s="80" t="b">
        <f t="shared" si="47"/>
        <v>1</v>
      </c>
    </row>
    <row r="3066" spans="2:13" x14ac:dyDescent="0.15">
      <c r="B3066" s="333" t="s">
        <v>13378</v>
      </c>
      <c r="C3066" s="333" t="s">
        <v>710</v>
      </c>
      <c r="D3066" s="333" t="s">
        <v>525</v>
      </c>
      <c r="E3066" s="29">
        <v>1</v>
      </c>
      <c r="F3066" s="29">
        <v>4</v>
      </c>
      <c r="G3066" s="29">
        <v>14602</v>
      </c>
      <c r="H3066" s="27"/>
      <c r="M3066" s="80" t="b">
        <f t="shared" si="47"/>
        <v>1</v>
      </c>
    </row>
    <row r="3067" spans="2:13" x14ac:dyDescent="0.15">
      <c r="B3067" s="333" t="s">
        <v>14197</v>
      </c>
      <c r="C3067" s="333" t="s">
        <v>710</v>
      </c>
      <c r="D3067" s="333" t="s">
        <v>523</v>
      </c>
      <c r="E3067" s="29">
        <v>1</v>
      </c>
      <c r="F3067" s="29">
        <v>3</v>
      </c>
      <c r="G3067" s="29">
        <v>15884</v>
      </c>
      <c r="H3067" s="27"/>
      <c r="M3067" s="80" t="b">
        <f t="shared" si="47"/>
        <v>1</v>
      </c>
    </row>
    <row r="3068" spans="2:13" x14ac:dyDescent="0.15">
      <c r="B3068" s="333" t="s">
        <v>14684</v>
      </c>
      <c r="C3068" s="333" t="s">
        <v>710</v>
      </c>
      <c r="D3068" s="333" t="s">
        <v>523</v>
      </c>
      <c r="E3068" s="29">
        <v>1</v>
      </c>
      <c r="F3068" s="29">
        <v>3</v>
      </c>
      <c r="G3068" s="29">
        <v>16934</v>
      </c>
      <c r="H3068" s="27"/>
      <c r="M3068" s="80" t="b">
        <f t="shared" si="47"/>
        <v>1</v>
      </c>
    </row>
    <row r="3069" spans="2:13" x14ac:dyDescent="0.15">
      <c r="B3069" s="333" t="s">
        <v>11673</v>
      </c>
      <c r="C3069" s="333" t="s">
        <v>714</v>
      </c>
      <c r="D3069" s="333" t="s">
        <v>519</v>
      </c>
      <c r="E3069" s="29">
        <v>3</v>
      </c>
      <c r="F3069" s="29">
        <v>1</v>
      </c>
      <c r="G3069" s="29">
        <v>11642</v>
      </c>
      <c r="H3069" s="27"/>
      <c r="M3069" s="80" t="b">
        <f t="shared" si="47"/>
        <v>1</v>
      </c>
    </row>
    <row r="3070" spans="2:13" x14ac:dyDescent="0.15">
      <c r="B3070" s="333" t="s">
        <v>11</v>
      </c>
      <c r="C3070" s="333" t="s">
        <v>710</v>
      </c>
      <c r="D3070" s="333" t="s">
        <v>525</v>
      </c>
      <c r="E3070" s="29">
        <v>1</v>
      </c>
      <c r="F3070" s="29">
        <v>4</v>
      </c>
      <c r="G3070" s="29">
        <v>8734</v>
      </c>
      <c r="H3070" s="27"/>
      <c r="M3070" s="80" t="b">
        <f t="shared" si="47"/>
        <v>1</v>
      </c>
    </row>
    <row r="3071" spans="2:13" x14ac:dyDescent="0.15">
      <c r="B3071" s="333" t="s">
        <v>9140</v>
      </c>
      <c r="C3071" s="333" t="s">
        <v>714</v>
      </c>
      <c r="D3071" s="333" t="s">
        <v>525</v>
      </c>
      <c r="E3071" s="29">
        <v>3</v>
      </c>
      <c r="F3071" s="29">
        <v>4</v>
      </c>
      <c r="G3071" s="29">
        <v>9927</v>
      </c>
      <c r="H3071" s="27"/>
      <c r="M3071" s="80" t="b">
        <f t="shared" si="47"/>
        <v>1</v>
      </c>
    </row>
    <row r="3072" spans="2:13" x14ac:dyDescent="0.15">
      <c r="B3072" s="333" t="s">
        <v>14685</v>
      </c>
      <c r="C3072" s="333" t="s">
        <v>710</v>
      </c>
      <c r="D3072" s="333" t="s">
        <v>523</v>
      </c>
      <c r="E3072" s="29">
        <v>1</v>
      </c>
      <c r="F3072" s="29">
        <v>3</v>
      </c>
      <c r="G3072" s="29">
        <v>17346</v>
      </c>
      <c r="H3072" s="27"/>
      <c r="M3072" s="80" t="b">
        <f t="shared" si="47"/>
        <v>1</v>
      </c>
    </row>
    <row r="3073" spans="2:13" x14ac:dyDescent="0.15">
      <c r="B3073" s="333" t="s">
        <v>6279</v>
      </c>
      <c r="C3073" s="333" t="s">
        <v>710</v>
      </c>
      <c r="D3073" s="333" t="s">
        <v>525</v>
      </c>
      <c r="E3073" s="29">
        <v>1</v>
      </c>
      <c r="F3073" s="29">
        <v>4</v>
      </c>
      <c r="G3073" s="29">
        <v>6341</v>
      </c>
      <c r="H3073" s="27"/>
      <c r="M3073" s="80" t="b">
        <f t="shared" si="47"/>
        <v>1</v>
      </c>
    </row>
    <row r="3074" spans="2:13" x14ac:dyDescent="0.15">
      <c r="B3074" s="333" t="s">
        <v>9983</v>
      </c>
      <c r="C3074" s="333" t="s">
        <v>712</v>
      </c>
      <c r="D3074" s="333" t="s">
        <v>523</v>
      </c>
      <c r="E3074" s="29">
        <v>2</v>
      </c>
      <c r="F3074" s="29">
        <v>3</v>
      </c>
      <c r="G3074" s="29">
        <v>10221</v>
      </c>
      <c r="H3074" s="27"/>
      <c r="M3074" s="80" t="b">
        <f t="shared" si="47"/>
        <v>1</v>
      </c>
    </row>
    <row r="3075" spans="2:13" x14ac:dyDescent="0.15">
      <c r="B3075" s="333" t="s">
        <v>3763</v>
      </c>
      <c r="C3075" s="333" t="s">
        <v>518</v>
      </c>
      <c r="D3075" s="333" t="s">
        <v>518</v>
      </c>
      <c r="E3075" s="29">
        <v>0</v>
      </c>
      <c r="F3075" s="29">
        <v>0</v>
      </c>
      <c r="G3075" s="29">
        <v>3523</v>
      </c>
      <c r="H3075" s="27"/>
      <c r="M3075" s="80" t="b">
        <f t="shared" si="47"/>
        <v>1</v>
      </c>
    </row>
    <row r="3076" spans="2:13" x14ac:dyDescent="0.15">
      <c r="B3076" s="333" t="s">
        <v>4247</v>
      </c>
      <c r="C3076" s="333" t="s">
        <v>518</v>
      </c>
      <c r="D3076" s="333" t="s">
        <v>521</v>
      </c>
      <c r="E3076" s="29">
        <v>0</v>
      </c>
      <c r="F3076" s="29">
        <v>2</v>
      </c>
      <c r="G3076" s="29">
        <v>4035</v>
      </c>
      <c r="H3076" s="27"/>
      <c r="M3076" s="80" t="b">
        <f t="shared" si="47"/>
        <v>1</v>
      </c>
    </row>
    <row r="3077" spans="2:13" x14ac:dyDescent="0.15">
      <c r="B3077" s="333" t="s">
        <v>8529</v>
      </c>
      <c r="C3077" s="333" t="s">
        <v>714</v>
      </c>
      <c r="D3077" s="333" t="s">
        <v>521</v>
      </c>
      <c r="E3077" s="29">
        <v>3</v>
      </c>
      <c r="F3077" s="29">
        <v>2</v>
      </c>
      <c r="G3077" s="29">
        <v>8859</v>
      </c>
      <c r="H3077" s="27"/>
      <c r="M3077" s="80" t="b">
        <f t="shared" si="47"/>
        <v>1</v>
      </c>
    </row>
    <row r="3078" spans="2:13" x14ac:dyDescent="0.15">
      <c r="B3078" s="333" t="s">
        <v>1365</v>
      </c>
      <c r="C3078" s="333" t="s">
        <v>714</v>
      </c>
      <c r="D3078" s="333" t="s">
        <v>519</v>
      </c>
      <c r="E3078" s="29">
        <v>3</v>
      </c>
      <c r="F3078" s="29">
        <v>1</v>
      </c>
      <c r="G3078" s="29">
        <v>672</v>
      </c>
      <c r="H3078" s="27"/>
      <c r="M3078" s="80" t="b">
        <f t="shared" si="47"/>
        <v>1</v>
      </c>
    </row>
    <row r="3079" spans="2:13" x14ac:dyDescent="0.15">
      <c r="B3079" s="333" t="s">
        <v>13379</v>
      </c>
      <c r="C3079" s="333" t="s">
        <v>714</v>
      </c>
      <c r="D3079" s="333" t="s">
        <v>521</v>
      </c>
      <c r="E3079" s="29">
        <v>3</v>
      </c>
      <c r="F3079" s="29">
        <v>2</v>
      </c>
      <c r="G3079" s="29">
        <v>14905</v>
      </c>
      <c r="H3079" s="27"/>
      <c r="M3079" s="80" t="b">
        <f t="shared" si="47"/>
        <v>1</v>
      </c>
    </row>
    <row r="3080" spans="2:13" x14ac:dyDescent="0.15">
      <c r="B3080" s="333" t="s">
        <v>1366</v>
      </c>
      <c r="C3080" s="333" t="s">
        <v>718</v>
      </c>
      <c r="D3080" s="333" t="s">
        <v>519</v>
      </c>
      <c r="E3080" s="29">
        <v>5</v>
      </c>
      <c r="F3080" s="29">
        <v>1</v>
      </c>
      <c r="G3080" s="29">
        <v>673</v>
      </c>
      <c r="H3080" s="27"/>
      <c r="M3080" s="80" t="b">
        <f t="shared" si="47"/>
        <v>1</v>
      </c>
    </row>
    <row r="3081" spans="2:13" x14ac:dyDescent="0.15">
      <c r="B3081" s="333" t="s">
        <v>10777</v>
      </c>
      <c r="C3081" s="333" t="s">
        <v>716</v>
      </c>
      <c r="D3081" s="333" t="s">
        <v>519</v>
      </c>
      <c r="E3081" s="29">
        <v>4</v>
      </c>
      <c r="F3081" s="29">
        <v>1</v>
      </c>
      <c r="G3081" s="29">
        <v>11119</v>
      </c>
      <c r="H3081" s="27"/>
      <c r="M3081" s="80" t="b">
        <f t="shared" si="47"/>
        <v>1</v>
      </c>
    </row>
    <row r="3082" spans="2:13" x14ac:dyDescent="0.15">
      <c r="B3082" s="333" t="s">
        <v>14686</v>
      </c>
      <c r="C3082" s="333" t="s">
        <v>716</v>
      </c>
      <c r="D3082" s="333" t="s">
        <v>521</v>
      </c>
      <c r="E3082" s="29">
        <v>4</v>
      </c>
      <c r="F3082" s="29">
        <v>2</v>
      </c>
      <c r="G3082" s="29">
        <v>17072</v>
      </c>
      <c r="H3082" s="27"/>
      <c r="M3082" s="80" t="b">
        <f t="shared" si="47"/>
        <v>1</v>
      </c>
    </row>
    <row r="3083" spans="2:13" x14ac:dyDescent="0.15">
      <c r="B3083" s="333" t="s">
        <v>12730</v>
      </c>
      <c r="C3083" s="333" t="s">
        <v>716</v>
      </c>
      <c r="D3083" s="333" t="s">
        <v>519</v>
      </c>
      <c r="E3083" s="29">
        <v>4</v>
      </c>
      <c r="F3083" s="29">
        <v>1</v>
      </c>
      <c r="G3083" s="29">
        <v>14120</v>
      </c>
      <c r="H3083" s="27"/>
      <c r="M3083" s="80" t="b">
        <f t="shared" si="47"/>
        <v>1</v>
      </c>
    </row>
    <row r="3084" spans="2:13" x14ac:dyDescent="0.15">
      <c r="B3084" s="333" t="s">
        <v>1274</v>
      </c>
      <c r="C3084" s="333" t="s">
        <v>716</v>
      </c>
      <c r="D3084" s="333" t="s">
        <v>519</v>
      </c>
      <c r="E3084" s="29">
        <v>4</v>
      </c>
      <c r="F3084" s="29">
        <v>1</v>
      </c>
      <c r="G3084" s="29">
        <v>674</v>
      </c>
      <c r="H3084" s="27"/>
      <c r="M3084" s="80" t="b">
        <f t="shared" si="47"/>
        <v>1</v>
      </c>
    </row>
    <row r="3085" spans="2:13" x14ac:dyDescent="0.15">
      <c r="B3085" s="333" t="s">
        <v>12731</v>
      </c>
      <c r="C3085" s="333" t="s">
        <v>716</v>
      </c>
      <c r="D3085" s="333" t="s">
        <v>519</v>
      </c>
      <c r="E3085" s="29">
        <v>4</v>
      </c>
      <c r="F3085" s="29">
        <v>1</v>
      </c>
      <c r="G3085" s="29">
        <v>14471</v>
      </c>
      <c r="H3085" s="27"/>
      <c r="M3085" s="80" t="b">
        <f t="shared" si="47"/>
        <v>1</v>
      </c>
    </row>
    <row r="3086" spans="2:13" x14ac:dyDescent="0.15">
      <c r="B3086" s="333" t="s">
        <v>11674</v>
      </c>
      <c r="C3086" s="333" t="s">
        <v>716</v>
      </c>
      <c r="D3086" s="333" t="s">
        <v>519</v>
      </c>
      <c r="E3086" s="29">
        <v>4</v>
      </c>
      <c r="F3086" s="29">
        <v>1</v>
      </c>
      <c r="G3086" s="29">
        <v>13029</v>
      </c>
      <c r="H3086" s="27"/>
      <c r="M3086" s="80" t="b">
        <f t="shared" ref="M3086:M3149" si="48">AND(  NOT(ISERROR(FIND(UPPER($B$7),UPPER($B3086),1))),  OR($D$7="",NOT(ISERROR(FIND(UPPER($D$7),UPPER($B3086),1)))),    OR($D$8="",(ISERROR(FIND(UPPER($D$8),UPPER($B3086),1))))           )</f>
        <v>1</v>
      </c>
    </row>
    <row r="3087" spans="2:13" x14ac:dyDescent="0.15">
      <c r="B3087" s="333" t="s">
        <v>11261</v>
      </c>
      <c r="C3087" s="333" t="s">
        <v>718</v>
      </c>
      <c r="D3087" s="333" t="s">
        <v>521</v>
      </c>
      <c r="E3087" s="29">
        <v>5</v>
      </c>
      <c r="F3087" s="29">
        <v>2</v>
      </c>
      <c r="G3087" s="29">
        <v>11164</v>
      </c>
      <c r="H3087" s="27"/>
      <c r="M3087" s="80" t="b">
        <f t="shared" si="48"/>
        <v>1</v>
      </c>
    </row>
    <row r="3088" spans="2:13" x14ac:dyDescent="0.15">
      <c r="B3088" s="333" t="s">
        <v>1275</v>
      </c>
      <c r="C3088" s="333" t="s">
        <v>710</v>
      </c>
      <c r="D3088" s="333" t="s">
        <v>519</v>
      </c>
      <c r="E3088" s="29">
        <v>1</v>
      </c>
      <c r="F3088" s="29">
        <v>1</v>
      </c>
      <c r="G3088" s="29">
        <v>675</v>
      </c>
      <c r="H3088" s="27"/>
      <c r="M3088" s="80" t="b">
        <f t="shared" si="48"/>
        <v>1</v>
      </c>
    </row>
    <row r="3089" spans="2:13" x14ac:dyDescent="0.15">
      <c r="B3089" s="333" t="s">
        <v>9141</v>
      </c>
      <c r="C3089" s="333" t="s">
        <v>518</v>
      </c>
      <c r="D3089" s="333" t="s">
        <v>518</v>
      </c>
      <c r="E3089" s="29">
        <v>0</v>
      </c>
      <c r="F3089" s="29">
        <v>0</v>
      </c>
      <c r="G3089" s="29">
        <v>9401</v>
      </c>
      <c r="H3089" s="27"/>
      <c r="M3089" s="80" t="b">
        <f t="shared" si="48"/>
        <v>1</v>
      </c>
    </row>
    <row r="3090" spans="2:13" x14ac:dyDescent="0.15">
      <c r="B3090" s="333" t="s">
        <v>14198</v>
      </c>
      <c r="C3090" s="333" t="s">
        <v>710</v>
      </c>
      <c r="D3090" s="333" t="s">
        <v>523</v>
      </c>
      <c r="E3090" s="29">
        <v>1</v>
      </c>
      <c r="F3090" s="29">
        <v>3</v>
      </c>
      <c r="G3090" s="29">
        <v>16145</v>
      </c>
      <c r="H3090" s="27"/>
      <c r="M3090" s="80" t="b">
        <f t="shared" si="48"/>
        <v>1</v>
      </c>
    </row>
    <row r="3091" spans="2:13" x14ac:dyDescent="0.15">
      <c r="B3091" s="333" t="s">
        <v>9142</v>
      </c>
      <c r="C3091" s="333" t="s">
        <v>518</v>
      </c>
      <c r="D3091" s="333" t="s">
        <v>523</v>
      </c>
      <c r="E3091" s="29">
        <v>0</v>
      </c>
      <c r="F3091" s="29">
        <v>3</v>
      </c>
      <c r="G3091" s="29">
        <v>9402</v>
      </c>
      <c r="H3091" s="27"/>
      <c r="M3091" s="80" t="b">
        <f t="shared" si="48"/>
        <v>1</v>
      </c>
    </row>
    <row r="3092" spans="2:13" x14ac:dyDescent="0.15">
      <c r="B3092" s="333" t="s">
        <v>13380</v>
      </c>
      <c r="C3092" s="333" t="s">
        <v>710</v>
      </c>
      <c r="D3092" s="333" t="s">
        <v>523</v>
      </c>
      <c r="E3092" s="29">
        <v>1</v>
      </c>
      <c r="F3092" s="29">
        <v>3</v>
      </c>
      <c r="G3092" s="29">
        <v>14821</v>
      </c>
      <c r="H3092" s="27"/>
      <c r="M3092" s="80" t="b">
        <f t="shared" si="48"/>
        <v>1</v>
      </c>
    </row>
    <row r="3093" spans="2:13" x14ac:dyDescent="0.15">
      <c r="B3093" s="333" t="s">
        <v>4915</v>
      </c>
      <c r="C3093" s="333" t="s">
        <v>712</v>
      </c>
      <c r="D3093" s="333" t="s">
        <v>525</v>
      </c>
      <c r="E3093" s="29">
        <v>2</v>
      </c>
      <c r="F3093" s="29">
        <v>4</v>
      </c>
      <c r="G3093" s="29">
        <v>4874</v>
      </c>
      <c r="H3093" s="27"/>
      <c r="M3093" s="80" t="b">
        <f t="shared" si="48"/>
        <v>1</v>
      </c>
    </row>
    <row r="3094" spans="2:13" x14ac:dyDescent="0.15">
      <c r="B3094" s="333" t="s">
        <v>1165</v>
      </c>
      <c r="C3094" s="333" t="s">
        <v>518</v>
      </c>
      <c r="D3094" s="333" t="s">
        <v>518</v>
      </c>
      <c r="E3094" s="29">
        <v>0</v>
      </c>
      <c r="F3094" s="29">
        <v>0</v>
      </c>
      <c r="G3094" s="29">
        <v>676</v>
      </c>
      <c r="H3094" s="27"/>
      <c r="M3094" s="80" t="b">
        <f t="shared" si="48"/>
        <v>1</v>
      </c>
    </row>
    <row r="3095" spans="2:13" x14ac:dyDescent="0.15">
      <c r="B3095" s="333" t="s">
        <v>3760</v>
      </c>
      <c r="C3095" s="333" t="s">
        <v>712</v>
      </c>
      <c r="D3095" s="333" t="s">
        <v>519</v>
      </c>
      <c r="E3095" s="29">
        <v>2</v>
      </c>
      <c r="F3095" s="29">
        <v>1</v>
      </c>
      <c r="G3095" s="29">
        <v>3320</v>
      </c>
      <c r="H3095" s="27"/>
      <c r="M3095" s="80" t="b">
        <f t="shared" si="48"/>
        <v>1</v>
      </c>
    </row>
    <row r="3096" spans="2:13" x14ac:dyDescent="0.15">
      <c r="B3096" s="333" t="s">
        <v>13381</v>
      </c>
      <c r="C3096" s="333" t="s">
        <v>710</v>
      </c>
      <c r="D3096" s="333" t="s">
        <v>519</v>
      </c>
      <c r="E3096" s="29">
        <v>1</v>
      </c>
      <c r="F3096" s="29">
        <v>1</v>
      </c>
      <c r="G3096" s="29">
        <v>14931</v>
      </c>
      <c r="H3096" s="27"/>
      <c r="M3096" s="80" t="b">
        <f t="shared" si="48"/>
        <v>1</v>
      </c>
    </row>
    <row r="3097" spans="2:13" x14ac:dyDescent="0.15">
      <c r="B3097" s="333" t="s">
        <v>3761</v>
      </c>
      <c r="C3097" s="333" t="s">
        <v>714</v>
      </c>
      <c r="D3097" s="333" t="s">
        <v>519</v>
      </c>
      <c r="E3097" s="29">
        <v>3</v>
      </c>
      <c r="F3097" s="29">
        <v>1</v>
      </c>
      <c r="G3097" s="29">
        <v>3321</v>
      </c>
      <c r="H3097" s="27"/>
      <c r="M3097" s="80" t="b">
        <f t="shared" si="48"/>
        <v>1</v>
      </c>
    </row>
    <row r="3098" spans="2:13" x14ac:dyDescent="0.15">
      <c r="B3098" s="333" t="s">
        <v>1166</v>
      </c>
      <c r="C3098" s="333" t="s">
        <v>710</v>
      </c>
      <c r="D3098" s="333" t="s">
        <v>519</v>
      </c>
      <c r="E3098" s="29">
        <v>1</v>
      </c>
      <c r="F3098" s="29">
        <v>1</v>
      </c>
      <c r="G3098" s="29">
        <v>677</v>
      </c>
      <c r="H3098" s="27"/>
      <c r="M3098" s="80" t="b">
        <f t="shared" si="48"/>
        <v>1</v>
      </c>
    </row>
    <row r="3099" spans="2:13" x14ac:dyDescent="0.15">
      <c r="B3099" s="333" t="s">
        <v>1167</v>
      </c>
      <c r="C3099" s="333" t="s">
        <v>710</v>
      </c>
      <c r="D3099" s="333" t="s">
        <v>519</v>
      </c>
      <c r="E3099" s="29">
        <v>1</v>
      </c>
      <c r="F3099" s="29">
        <v>1</v>
      </c>
      <c r="G3099" s="29">
        <v>678</v>
      </c>
      <c r="H3099" s="27"/>
      <c r="M3099" s="80" t="b">
        <f t="shared" si="48"/>
        <v>1</v>
      </c>
    </row>
    <row r="3100" spans="2:13" x14ac:dyDescent="0.15">
      <c r="B3100" s="333" t="s">
        <v>1168</v>
      </c>
      <c r="C3100" s="333" t="s">
        <v>710</v>
      </c>
      <c r="D3100" s="333" t="s">
        <v>519</v>
      </c>
      <c r="E3100" s="29">
        <v>1</v>
      </c>
      <c r="F3100" s="29">
        <v>1</v>
      </c>
      <c r="G3100" s="29">
        <v>679</v>
      </c>
      <c r="H3100" s="27"/>
      <c r="M3100" s="80" t="b">
        <f t="shared" si="48"/>
        <v>1</v>
      </c>
    </row>
    <row r="3101" spans="2:13" x14ac:dyDescent="0.15">
      <c r="B3101" s="333" t="s">
        <v>1169</v>
      </c>
      <c r="C3101" s="333" t="s">
        <v>710</v>
      </c>
      <c r="D3101" s="333" t="s">
        <v>519</v>
      </c>
      <c r="E3101" s="29">
        <v>1</v>
      </c>
      <c r="F3101" s="29">
        <v>1</v>
      </c>
      <c r="G3101" s="29">
        <v>680</v>
      </c>
      <c r="H3101" s="27"/>
      <c r="M3101" s="80" t="b">
        <f t="shared" si="48"/>
        <v>1</v>
      </c>
    </row>
    <row r="3102" spans="2:13" x14ac:dyDescent="0.15">
      <c r="B3102" s="333" t="s">
        <v>14687</v>
      </c>
      <c r="C3102" s="333" t="s">
        <v>710</v>
      </c>
      <c r="D3102" s="333" t="s">
        <v>519</v>
      </c>
      <c r="E3102" s="29">
        <v>1</v>
      </c>
      <c r="F3102" s="29">
        <v>1</v>
      </c>
      <c r="G3102" s="29">
        <v>16408</v>
      </c>
      <c r="H3102" s="27"/>
      <c r="M3102" s="80" t="b">
        <f t="shared" si="48"/>
        <v>1</v>
      </c>
    </row>
    <row r="3103" spans="2:13" x14ac:dyDescent="0.15">
      <c r="B3103" s="333" t="s">
        <v>14688</v>
      </c>
      <c r="C3103" s="333" t="s">
        <v>714</v>
      </c>
      <c r="D3103" s="333" t="s">
        <v>519</v>
      </c>
      <c r="E3103" s="29">
        <v>3</v>
      </c>
      <c r="F3103" s="29">
        <v>1</v>
      </c>
      <c r="G3103" s="29">
        <v>17284</v>
      </c>
      <c r="H3103" s="27"/>
      <c r="M3103" s="80" t="b">
        <f t="shared" si="48"/>
        <v>1</v>
      </c>
    </row>
    <row r="3104" spans="2:13" x14ac:dyDescent="0.15">
      <c r="B3104" s="333" t="s">
        <v>6926</v>
      </c>
      <c r="C3104" s="333" t="s">
        <v>710</v>
      </c>
      <c r="D3104" s="333" t="s">
        <v>519</v>
      </c>
      <c r="E3104" s="29">
        <v>1</v>
      </c>
      <c r="F3104" s="29">
        <v>1</v>
      </c>
      <c r="G3104" s="29">
        <v>7060</v>
      </c>
      <c r="H3104" s="27"/>
      <c r="M3104" s="80" t="b">
        <f t="shared" si="48"/>
        <v>1</v>
      </c>
    </row>
    <row r="3105" spans="2:13" x14ac:dyDescent="0.15">
      <c r="B3105" s="333" t="s">
        <v>44</v>
      </c>
      <c r="C3105" s="333" t="s">
        <v>710</v>
      </c>
      <c r="D3105" s="333" t="s">
        <v>519</v>
      </c>
      <c r="E3105" s="29">
        <v>1</v>
      </c>
      <c r="F3105" s="29">
        <v>1</v>
      </c>
      <c r="G3105" s="29">
        <v>8677</v>
      </c>
      <c r="H3105" s="27"/>
      <c r="M3105" s="80" t="b">
        <f t="shared" si="48"/>
        <v>1</v>
      </c>
    </row>
    <row r="3106" spans="2:13" x14ac:dyDescent="0.15">
      <c r="B3106" s="333" t="s">
        <v>1170</v>
      </c>
      <c r="C3106" s="333" t="s">
        <v>716</v>
      </c>
      <c r="D3106" s="333" t="s">
        <v>523</v>
      </c>
      <c r="E3106" s="29">
        <v>4</v>
      </c>
      <c r="F3106" s="29">
        <v>3</v>
      </c>
      <c r="G3106" s="29">
        <v>681</v>
      </c>
      <c r="H3106" s="27"/>
      <c r="M3106" s="80" t="b">
        <f t="shared" si="48"/>
        <v>1</v>
      </c>
    </row>
    <row r="3107" spans="2:13" x14ac:dyDescent="0.15">
      <c r="B3107" s="333" t="s">
        <v>11675</v>
      </c>
      <c r="C3107" s="333" t="s">
        <v>710</v>
      </c>
      <c r="D3107" s="333" t="s">
        <v>525</v>
      </c>
      <c r="E3107" s="29">
        <v>1</v>
      </c>
      <c r="F3107" s="29">
        <v>4</v>
      </c>
      <c r="G3107" s="29">
        <v>12239</v>
      </c>
      <c r="H3107" s="27"/>
      <c r="M3107" s="80" t="b">
        <f t="shared" si="48"/>
        <v>1</v>
      </c>
    </row>
    <row r="3108" spans="2:13" x14ac:dyDescent="0.15">
      <c r="B3108" s="333" t="s">
        <v>13382</v>
      </c>
      <c r="C3108" s="333" t="s">
        <v>710</v>
      </c>
      <c r="D3108" s="333" t="s">
        <v>519</v>
      </c>
      <c r="E3108" s="29">
        <v>1</v>
      </c>
      <c r="F3108" s="29">
        <v>1</v>
      </c>
      <c r="G3108" s="29">
        <v>15464</v>
      </c>
      <c r="H3108" s="27"/>
      <c r="M3108" s="80" t="b">
        <f t="shared" si="48"/>
        <v>1</v>
      </c>
    </row>
    <row r="3109" spans="2:13" x14ac:dyDescent="0.15">
      <c r="B3109" s="333" t="s">
        <v>11676</v>
      </c>
      <c r="C3109" s="333" t="s">
        <v>714</v>
      </c>
      <c r="D3109" s="333" t="s">
        <v>523</v>
      </c>
      <c r="E3109" s="29">
        <v>3</v>
      </c>
      <c r="F3109" s="29">
        <v>3</v>
      </c>
      <c r="G3109" s="29">
        <v>13690</v>
      </c>
      <c r="H3109" s="27"/>
      <c r="M3109" s="80" t="b">
        <f t="shared" si="48"/>
        <v>1</v>
      </c>
    </row>
    <row r="3110" spans="2:13" x14ac:dyDescent="0.15">
      <c r="B3110" s="333" t="s">
        <v>1171</v>
      </c>
      <c r="C3110" s="333" t="s">
        <v>716</v>
      </c>
      <c r="D3110" s="333" t="s">
        <v>523</v>
      </c>
      <c r="E3110" s="29">
        <v>4</v>
      </c>
      <c r="F3110" s="29">
        <v>3</v>
      </c>
      <c r="G3110" s="29">
        <v>682</v>
      </c>
      <c r="H3110" s="27"/>
      <c r="M3110" s="80" t="b">
        <f t="shared" si="48"/>
        <v>1</v>
      </c>
    </row>
    <row r="3111" spans="2:13" x14ac:dyDescent="0.15">
      <c r="B3111" s="333" t="s">
        <v>13383</v>
      </c>
      <c r="C3111" s="333" t="s">
        <v>710</v>
      </c>
      <c r="D3111" s="333" t="s">
        <v>523</v>
      </c>
      <c r="E3111" s="29">
        <v>1</v>
      </c>
      <c r="F3111" s="29">
        <v>3</v>
      </c>
      <c r="G3111" s="29">
        <v>15379</v>
      </c>
      <c r="H3111" s="27"/>
      <c r="M3111" s="80" t="b">
        <f t="shared" si="48"/>
        <v>1</v>
      </c>
    </row>
    <row r="3112" spans="2:13" x14ac:dyDescent="0.15">
      <c r="B3112" s="333" t="s">
        <v>12732</v>
      </c>
      <c r="C3112" s="333" t="s">
        <v>518</v>
      </c>
      <c r="D3112" s="333" t="s">
        <v>521</v>
      </c>
      <c r="E3112" s="29">
        <v>0</v>
      </c>
      <c r="F3112" s="29">
        <v>2</v>
      </c>
      <c r="G3112" s="29">
        <v>13838</v>
      </c>
      <c r="H3112" s="27"/>
      <c r="M3112" s="80" t="b">
        <f t="shared" si="48"/>
        <v>1</v>
      </c>
    </row>
    <row r="3113" spans="2:13" x14ac:dyDescent="0.15">
      <c r="B3113" s="333" t="s">
        <v>8448</v>
      </c>
      <c r="C3113" s="333" t="s">
        <v>710</v>
      </c>
      <c r="D3113" s="333" t="s">
        <v>523</v>
      </c>
      <c r="E3113" s="29">
        <v>1</v>
      </c>
      <c r="F3113" s="29">
        <v>3</v>
      </c>
      <c r="G3113" s="29">
        <v>8777</v>
      </c>
      <c r="H3113" s="27"/>
      <c r="M3113" s="80" t="b">
        <f t="shared" si="48"/>
        <v>1</v>
      </c>
    </row>
    <row r="3114" spans="2:13" x14ac:dyDescent="0.15">
      <c r="B3114" s="333" t="s">
        <v>14689</v>
      </c>
      <c r="C3114" s="333" t="s">
        <v>712</v>
      </c>
      <c r="D3114" s="333" t="s">
        <v>523</v>
      </c>
      <c r="E3114" s="29">
        <v>2</v>
      </c>
      <c r="F3114" s="29">
        <v>3</v>
      </c>
      <c r="G3114" s="29">
        <v>17364</v>
      </c>
      <c r="H3114" s="27"/>
      <c r="M3114" s="80" t="b">
        <f t="shared" si="48"/>
        <v>1</v>
      </c>
    </row>
    <row r="3115" spans="2:13" x14ac:dyDescent="0.15">
      <c r="B3115" s="333" t="s">
        <v>11677</v>
      </c>
      <c r="C3115" s="333" t="s">
        <v>712</v>
      </c>
      <c r="D3115" s="333" t="s">
        <v>525</v>
      </c>
      <c r="E3115" s="29">
        <v>2</v>
      </c>
      <c r="F3115" s="29">
        <v>4</v>
      </c>
      <c r="G3115" s="29">
        <v>13030</v>
      </c>
      <c r="H3115" s="27"/>
      <c r="M3115" s="80" t="b">
        <f t="shared" si="48"/>
        <v>1</v>
      </c>
    </row>
    <row r="3116" spans="2:13" x14ac:dyDescent="0.15">
      <c r="B3116" s="333" t="s">
        <v>5279</v>
      </c>
      <c r="C3116" s="333" t="s">
        <v>710</v>
      </c>
      <c r="D3116" s="333" t="s">
        <v>525</v>
      </c>
      <c r="E3116" s="29">
        <v>1</v>
      </c>
      <c r="F3116" s="29">
        <v>4</v>
      </c>
      <c r="G3116" s="29">
        <v>5273</v>
      </c>
      <c r="H3116" s="27"/>
      <c r="M3116" s="80" t="b">
        <f t="shared" si="48"/>
        <v>1</v>
      </c>
    </row>
    <row r="3117" spans="2:13" x14ac:dyDescent="0.15">
      <c r="B3117" s="333" t="s">
        <v>12733</v>
      </c>
      <c r="C3117" s="333" t="s">
        <v>710</v>
      </c>
      <c r="D3117" s="333" t="s">
        <v>519</v>
      </c>
      <c r="E3117" s="29">
        <v>1</v>
      </c>
      <c r="F3117" s="29">
        <v>1</v>
      </c>
      <c r="G3117" s="29">
        <v>13972</v>
      </c>
      <c r="H3117" s="27"/>
      <c r="M3117" s="80" t="b">
        <f t="shared" si="48"/>
        <v>1</v>
      </c>
    </row>
    <row r="3118" spans="2:13" x14ac:dyDescent="0.15">
      <c r="B3118" s="333" t="s">
        <v>7346</v>
      </c>
      <c r="C3118" s="333" t="s">
        <v>714</v>
      </c>
      <c r="D3118" s="333" t="s">
        <v>523</v>
      </c>
      <c r="E3118" s="29">
        <v>3</v>
      </c>
      <c r="F3118" s="29">
        <v>3</v>
      </c>
      <c r="G3118" s="29">
        <v>7496</v>
      </c>
      <c r="H3118" s="27"/>
      <c r="M3118" s="80" t="b">
        <f t="shared" si="48"/>
        <v>1</v>
      </c>
    </row>
    <row r="3119" spans="2:13" x14ac:dyDescent="0.15">
      <c r="B3119" s="333" t="s">
        <v>8766</v>
      </c>
      <c r="C3119" s="333" t="s">
        <v>714</v>
      </c>
      <c r="D3119" s="333" t="s">
        <v>521</v>
      </c>
      <c r="E3119" s="29">
        <v>3</v>
      </c>
      <c r="F3119" s="29">
        <v>2</v>
      </c>
      <c r="G3119" s="29">
        <v>9116</v>
      </c>
      <c r="H3119" s="27"/>
      <c r="M3119" s="80" t="b">
        <f t="shared" si="48"/>
        <v>1</v>
      </c>
    </row>
    <row r="3120" spans="2:13" x14ac:dyDescent="0.15">
      <c r="B3120" s="333" t="s">
        <v>10171</v>
      </c>
      <c r="C3120" s="333" t="s">
        <v>718</v>
      </c>
      <c r="D3120" s="333" t="s">
        <v>525</v>
      </c>
      <c r="E3120" s="29">
        <v>5</v>
      </c>
      <c r="F3120" s="29">
        <v>4</v>
      </c>
      <c r="G3120" s="29">
        <v>10496</v>
      </c>
      <c r="H3120" s="27"/>
      <c r="M3120" s="80" t="b">
        <f t="shared" si="48"/>
        <v>1</v>
      </c>
    </row>
    <row r="3121" spans="2:13" x14ac:dyDescent="0.15">
      <c r="B3121" s="333" t="s">
        <v>7551</v>
      </c>
      <c r="C3121" s="333" t="s">
        <v>710</v>
      </c>
      <c r="D3121" s="333" t="s">
        <v>519</v>
      </c>
      <c r="E3121" s="29">
        <v>1</v>
      </c>
      <c r="F3121" s="29">
        <v>1</v>
      </c>
      <c r="G3121" s="29">
        <v>7714</v>
      </c>
      <c r="H3121" s="27"/>
      <c r="M3121" s="80" t="b">
        <f t="shared" si="48"/>
        <v>1</v>
      </c>
    </row>
    <row r="3122" spans="2:13" x14ac:dyDescent="0.15">
      <c r="B3122" s="333" t="s">
        <v>14199</v>
      </c>
      <c r="C3122" s="333" t="s">
        <v>710</v>
      </c>
      <c r="D3122" s="333" t="s">
        <v>523</v>
      </c>
      <c r="E3122" s="29">
        <v>1</v>
      </c>
      <c r="F3122" s="29">
        <v>3</v>
      </c>
      <c r="G3122" s="29">
        <v>16109</v>
      </c>
      <c r="H3122" s="27"/>
      <c r="M3122" s="80" t="b">
        <f t="shared" si="48"/>
        <v>1</v>
      </c>
    </row>
    <row r="3123" spans="2:13" x14ac:dyDescent="0.15">
      <c r="B3123" s="333" t="s">
        <v>5486</v>
      </c>
      <c r="C3123" s="333" t="s">
        <v>712</v>
      </c>
      <c r="D3123" s="333" t="s">
        <v>519</v>
      </c>
      <c r="E3123" s="29">
        <v>2</v>
      </c>
      <c r="F3123" s="29">
        <v>1</v>
      </c>
      <c r="G3123" s="29">
        <v>5501</v>
      </c>
      <c r="H3123" s="27"/>
      <c r="M3123" s="80" t="b">
        <f t="shared" si="48"/>
        <v>1</v>
      </c>
    </row>
    <row r="3124" spans="2:13" x14ac:dyDescent="0.15">
      <c r="B3124" s="333" t="s">
        <v>12734</v>
      </c>
      <c r="C3124" s="333" t="s">
        <v>710</v>
      </c>
      <c r="D3124" s="333" t="s">
        <v>519</v>
      </c>
      <c r="E3124" s="29">
        <v>1</v>
      </c>
      <c r="F3124" s="29">
        <v>1</v>
      </c>
      <c r="G3124" s="29">
        <v>13939</v>
      </c>
      <c r="H3124" s="27"/>
      <c r="M3124" s="80" t="b">
        <f t="shared" si="48"/>
        <v>1</v>
      </c>
    </row>
    <row r="3125" spans="2:13" x14ac:dyDescent="0.15">
      <c r="B3125" s="333" t="s">
        <v>4139</v>
      </c>
      <c r="C3125" s="333" t="s">
        <v>712</v>
      </c>
      <c r="D3125" s="333" t="s">
        <v>523</v>
      </c>
      <c r="E3125" s="29">
        <v>2</v>
      </c>
      <c r="F3125" s="29">
        <v>3</v>
      </c>
      <c r="G3125" s="29">
        <v>3908</v>
      </c>
      <c r="H3125" s="27"/>
      <c r="M3125" s="80" t="b">
        <f t="shared" si="48"/>
        <v>1</v>
      </c>
    </row>
    <row r="3126" spans="2:13" x14ac:dyDescent="0.15">
      <c r="B3126" s="333" t="s">
        <v>13384</v>
      </c>
      <c r="C3126" s="333" t="s">
        <v>710</v>
      </c>
      <c r="D3126" s="333" t="s">
        <v>525</v>
      </c>
      <c r="E3126" s="29">
        <v>1</v>
      </c>
      <c r="F3126" s="29">
        <v>4</v>
      </c>
      <c r="G3126" s="29">
        <v>14603</v>
      </c>
      <c r="H3126" s="27"/>
      <c r="M3126" s="80" t="b">
        <f t="shared" si="48"/>
        <v>1</v>
      </c>
    </row>
    <row r="3127" spans="2:13" x14ac:dyDescent="0.15">
      <c r="B3127" s="333" t="s">
        <v>1172</v>
      </c>
      <c r="C3127" s="333" t="s">
        <v>710</v>
      </c>
      <c r="D3127" s="333" t="s">
        <v>523</v>
      </c>
      <c r="E3127" s="29">
        <v>1</v>
      </c>
      <c r="F3127" s="29">
        <v>3</v>
      </c>
      <c r="G3127" s="29">
        <v>683</v>
      </c>
      <c r="H3127" s="27"/>
      <c r="M3127" s="80" t="b">
        <f t="shared" si="48"/>
        <v>1</v>
      </c>
    </row>
    <row r="3128" spans="2:13" x14ac:dyDescent="0.15">
      <c r="B3128" s="333" t="s">
        <v>8549</v>
      </c>
      <c r="C3128" s="333" t="s">
        <v>710</v>
      </c>
      <c r="D3128" s="333" t="s">
        <v>521</v>
      </c>
      <c r="E3128" s="29">
        <v>1</v>
      </c>
      <c r="F3128" s="29">
        <v>2</v>
      </c>
      <c r="G3128" s="29">
        <v>8884</v>
      </c>
      <c r="H3128" s="27"/>
      <c r="M3128" s="80" t="b">
        <f t="shared" si="48"/>
        <v>1</v>
      </c>
    </row>
    <row r="3129" spans="2:13" x14ac:dyDescent="0.15">
      <c r="B3129" s="333" t="s">
        <v>13385</v>
      </c>
      <c r="C3129" s="333" t="s">
        <v>710</v>
      </c>
      <c r="D3129" s="333" t="s">
        <v>523</v>
      </c>
      <c r="E3129" s="29">
        <v>1</v>
      </c>
      <c r="F3129" s="29">
        <v>3</v>
      </c>
      <c r="G3129" s="29">
        <v>15265</v>
      </c>
      <c r="H3129" s="27"/>
      <c r="M3129" s="80" t="b">
        <f t="shared" si="48"/>
        <v>1</v>
      </c>
    </row>
    <row r="3130" spans="2:13" x14ac:dyDescent="0.15">
      <c r="B3130" s="333" t="s">
        <v>14200</v>
      </c>
      <c r="C3130" s="333" t="s">
        <v>710</v>
      </c>
      <c r="D3130" s="333" t="s">
        <v>523</v>
      </c>
      <c r="E3130" s="29">
        <v>1</v>
      </c>
      <c r="F3130" s="29">
        <v>3</v>
      </c>
      <c r="G3130" s="29">
        <v>16190</v>
      </c>
      <c r="H3130" s="27"/>
      <c r="M3130" s="80" t="b">
        <f t="shared" si="48"/>
        <v>1</v>
      </c>
    </row>
    <row r="3131" spans="2:13" x14ac:dyDescent="0.15">
      <c r="B3131" s="333" t="s">
        <v>9143</v>
      </c>
      <c r="C3131" s="333" t="s">
        <v>518</v>
      </c>
      <c r="D3131" s="333" t="s">
        <v>518</v>
      </c>
      <c r="E3131" s="29">
        <v>0</v>
      </c>
      <c r="F3131" s="29">
        <v>0</v>
      </c>
      <c r="G3131" s="29">
        <v>9713</v>
      </c>
      <c r="H3131" s="27"/>
      <c r="M3131" s="80" t="b">
        <f t="shared" si="48"/>
        <v>1</v>
      </c>
    </row>
    <row r="3132" spans="2:13" x14ac:dyDescent="0.15">
      <c r="B3132" s="333" t="s">
        <v>1173</v>
      </c>
      <c r="C3132" s="333" t="s">
        <v>710</v>
      </c>
      <c r="D3132" s="333" t="s">
        <v>523</v>
      </c>
      <c r="E3132" s="29">
        <v>1</v>
      </c>
      <c r="F3132" s="29">
        <v>3</v>
      </c>
      <c r="G3132" s="29">
        <v>684</v>
      </c>
      <c r="H3132" s="27"/>
      <c r="M3132" s="80" t="b">
        <f t="shared" si="48"/>
        <v>1</v>
      </c>
    </row>
    <row r="3133" spans="2:13" x14ac:dyDescent="0.15">
      <c r="B3133" s="333" t="s">
        <v>3807</v>
      </c>
      <c r="C3133" s="333" t="s">
        <v>712</v>
      </c>
      <c r="D3133" s="333" t="s">
        <v>519</v>
      </c>
      <c r="E3133" s="29">
        <v>2</v>
      </c>
      <c r="F3133" s="29">
        <v>1</v>
      </c>
      <c r="G3133" s="29">
        <v>3359</v>
      </c>
      <c r="H3133" s="27"/>
      <c r="M3133" s="80" t="b">
        <f t="shared" si="48"/>
        <v>1</v>
      </c>
    </row>
    <row r="3134" spans="2:13" x14ac:dyDescent="0.15">
      <c r="B3134" s="333" t="s">
        <v>1174</v>
      </c>
      <c r="C3134" s="333" t="s">
        <v>716</v>
      </c>
      <c r="D3134" s="333" t="s">
        <v>523</v>
      </c>
      <c r="E3134" s="29">
        <v>4</v>
      </c>
      <c r="F3134" s="29">
        <v>3</v>
      </c>
      <c r="G3134" s="29">
        <v>685</v>
      </c>
      <c r="H3134" s="27"/>
      <c r="M3134" s="80" t="b">
        <f t="shared" si="48"/>
        <v>1</v>
      </c>
    </row>
    <row r="3135" spans="2:13" x14ac:dyDescent="0.15">
      <c r="B3135" s="333" t="s">
        <v>6866</v>
      </c>
      <c r="C3135" s="333" t="s">
        <v>518</v>
      </c>
      <c r="D3135" s="333" t="s">
        <v>523</v>
      </c>
      <c r="E3135" s="29">
        <v>0</v>
      </c>
      <c r="F3135" s="29">
        <v>3</v>
      </c>
      <c r="G3135" s="29">
        <v>6997</v>
      </c>
      <c r="H3135" s="27"/>
      <c r="M3135" s="80" t="b">
        <f t="shared" si="48"/>
        <v>1</v>
      </c>
    </row>
    <row r="3136" spans="2:13" x14ac:dyDescent="0.15">
      <c r="B3136" s="333" t="s">
        <v>1175</v>
      </c>
      <c r="C3136" s="333" t="s">
        <v>710</v>
      </c>
      <c r="D3136" s="333" t="s">
        <v>521</v>
      </c>
      <c r="E3136" s="29">
        <v>1</v>
      </c>
      <c r="F3136" s="29">
        <v>2</v>
      </c>
      <c r="G3136" s="29">
        <v>686</v>
      </c>
      <c r="H3136" s="27"/>
      <c r="M3136" s="80" t="b">
        <f t="shared" si="48"/>
        <v>1</v>
      </c>
    </row>
    <row r="3137" spans="2:13" x14ac:dyDescent="0.15">
      <c r="B3137" s="333" t="s">
        <v>1176</v>
      </c>
      <c r="C3137" s="333" t="s">
        <v>710</v>
      </c>
      <c r="D3137" s="333" t="s">
        <v>523</v>
      </c>
      <c r="E3137" s="29">
        <v>1</v>
      </c>
      <c r="F3137" s="29">
        <v>3</v>
      </c>
      <c r="G3137" s="29">
        <v>687</v>
      </c>
      <c r="H3137" s="27"/>
      <c r="M3137" s="80" t="b">
        <f t="shared" si="48"/>
        <v>1</v>
      </c>
    </row>
    <row r="3138" spans="2:13" x14ac:dyDescent="0.15">
      <c r="B3138" s="333" t="s">
        <v>1177</v>
      </c>
      <c r="C3138" s="333" t="s">
        <v>710</v>
      </c>
      <c r="D3138" s="333" t="s">
        <v>519</v>
      </c>
      <c r="E3138" s="29">
        <v>1</v>
      </c>
      <c r="F3138" s="29">
        <v>1</v>
      </c>
      <c r="G3138" s="29">
        <v>688</v>
      </c>
      <c r="H3138" s="27"/>
      <c r="M3138" s="80" t="b">
        <f t="shared" si="48"/>
        <v>1</v>
      </c>
    </row>
    <row r="3139" spans="2:13" x14ac:dyDescent="0.15">
      <c r="B3139" s="333" t="s">
        <v>5280</v>
      </c>
      <c r="C3139" s="333" t="s">
        <v>710</v>
      </c>
      <c r="D3139" s="333" t="s">
        <v>525</v>
      </c>
      <c r="E3139" s="29">
        <v>1</v>
      </c>
      <c r="F3139" s="29">
        <v>4</v>
      </c>
      <c r="G3139" s="29">
        <v>5274</v>
      </c>
      <c r="H3139" s="27"/>
      <c r="M3139" s="80" t="b">
        <f t="shared" si="48"/>
        <v>1</v>
      </c>
    </row>
    <row r="3140" spans="2:13" x14ac:dyDescent="0.15">
      <c r="B3140" s="333" t="s">
        <v>1178</v>
      </c>
      <c r="C3140" s="333" t="s">
        <v>710</v>
      </c>
      <c r="D3140" s="333" t="s">
        <v>444</v>
      </c>
      <c r="E3140" s="29">
        <v>1</v>
      </c>
      <c r="F3140" s="29">
        <v>6</v>
      </c>
      <c r="G3140" s="29">
        <v>689</v>
      </c>
      <c r="H3140" s="27"/>
      <c r="M3140" s="80" t="b">
        <f t="shared" si="48"/>
        <v>1</v>
      </c>
    </row>
    <row r="3141" spans="2:13" x14ac:dyDescent="0.15">
      <c r="B3141" s="333" t="s">
        <v>7304</v>
      </c>
      <c r="C3141" s="333" t="s">
        <v>714</v>
      </c>
      <c r="D3141" s="333" t="s">
        <v>523</v>
      </c>
      <c r="E3141" s="29">
        <v>3</v>
      </c>
      <c r="F3141" s="29">
        <v>3</v>
      </c>
      <c r="G3141" s="29">
        <v>7451</v>
      </c>
      <c r="H3141" s="27"/>
      <c r="M3141" s="80" t="b">
        <f t="shared" si="48"/>
        <v>1</v>
      </c>
    </row>
    <row r="3142" spans="2:13" x14ac:dyDescent="0.15">
      <c r="B3142" s="333" t="s">
        <v>10172</v>
      </c>
      <c r="C3142" s="333" t="s">
        <v>710</v>
      </c>
      <c r="D3142" s="333" t="s">
        <v>523</v>
      </c>
      <c r="E3142" s="29">
        <v>1</v>
      </c>
      <c r="F3142" s="29">
        <v>3</v>
      </c>
      <c r="G3142" s="29">
        <v>10880</v>
      </c>
      <c r="H3142" s="27"/>
      <c r="M3142" s="80" t="b">
        <f t="shared" si="48"/>
        <v>1</v>
      </c>
    </row>
    <row r="3143" spans="2:13" x14ac:dyDescent="0.15">
      <c r="B3143" s="333" t="s">
        <v>7265</v>
      </c>
      <c r="C3143" s="333" t="s">
        <v>714</v>
      </c>
      <c r="D3143" s="333" t="s">
        <v>519</v>
      </c>
      <c r="E3143" s="29">
        <v>3</v>
      </c>
      <c r="F3143" s="29">
        <v>1</v>
      </c>
      <c r="G3143" s="29">
        <v>7283</v>
      </c>
      <c r="H3143" s="27"/>
      <c r="M3143" s="80" t="b">
        <f t="shared" si="48"/>
        <v>1</v>
      </c>
    </row>
    <row r="3144" spans="2:13" x14ac:dyDescent="0.15">
      <c r="B3144" s="333" t="s">
        <v>11678</v>
      </c>
      <c r="C3144" s="333" t="s">
        <v>710</v>
      </c>
      <c r="D3144" s="333" t="s">
        <v>523</v>
      </c>
      <c r="E3144" s="29">
        <v>1</v>
      </c>
      <c r="F3144" s="29">
        <v>3</v>
      </c>
      <c r="G3144" s="29">
        <v>13711</v>
      </c>
      <c r="H3144" s="27"/>
      <c r="M3144" s="80" t="b">
        <f t="shared" si="48"/>
        <v>1</v>
      </c>
    </row>
    <row r="3145" spans="2:13" x14ac:dyDescent="0.15">
      <c r="B3145" s="333" t="s">
        <v>8080</v>
      </c>
      <c r="C3145" s="333" t="s">
        <v>712</v>
      </c>
      <c r="D3145" s="333" t="s">
        <v>523</v>
      </c>
      <c r="E3145" s="29">
        <v>2</v>
      </c>
      <c r="F3145" s="29">
        <v>3</v>
      </c>
      <c r="G3145" s="29">
        <v>8164</v>
      </c>
      <c r="H3145" s="27"/>
      <c r="M3145" s="80" t="b">
        <f t="shared" si="48"/>
        <v>1</v>
      </c>
    </row>
    <row r="3146" spans="2:13" x14ac:dyDescent="0.15">
      <c r="B3146" s="333" t="s">
        <v>1179</v>
      </c>
      <c r="C3146" s="333" t="s">
        <v>710</v>
      </c>
      <c r="D3146" s="333" t="s">
        <v>523</v>
      </c>
      <c r="E3146" s="29">
        <v>1</v>
      </c>
      <c r="F3146" s="29">
        <v>3</v>
      </c>
      <c r="G3146" s="29">
        <v>690</v>
      </c>
      <c r="H3146" s="27"/>
      <c r="M3146" s="80" t="b">
        <f t="shared" si="48"/>
        <v>1</v>
      </c>
    </row>
    <row r="3147" spans="2:13" x14ac:dyDescent="0.15">
      <c r="B3147" s="333" t="s">
        <v>1180</v>
      </c>
      <c r="C3147" s="333" t="s">
        <v>710</v>
      </c>
      <c r="D3147" s="333" t="s">
        <v>523</v>
      </c>
      <c r="E3147" s="29">
        <v>1</v>
      </c>
      <c r="F3147" s="29">
        <v>3</v>
      </c>
      <c r="G3147" s="29">
        <v>691</v>
      </c>
      <c r="H3147" s="27"/>
      <c r="M3147" s="80" t="b">
        <f t="shared" si="48"/>
        <v>1</v>
      </c>
    </row>
    <row r="3148" spans="2:13" x14ac:dyDescent="0.15">
      <c r="B3148" s="333" t="s">
        <v>10173</v>
      </c>
      <c r="C3148" s="333" t="s">
        <v>710</v>
      </c>
      <c r="D3148" s="333" t="s">
        <v>521</v>
      </c>
      <c r="E3148" s="29">
        <v>1</v>
      </c>
      <c r="F3148" s="29">
        <v>2</v>
      </c>
      <c r="G3148" s="29">
        <v>10704</v>
      </c>
      <c r="H3148" s="27"/>
      <c r="M3148" s="80" t="b">
        <f t="shared" si="48"/>
        <v>1</v>
      </c>
    </row>
    <row r="3149" spans="2:13" x14ac:dyDescent="0.15">
      <c r="B3149" s="333" t="s">
        <v>10174</v>
      </c>
      <c r="C3149" s="333" t="s">
        <v>710</v>
      </c>
      <c r="D3149" s="333" t="s">
        <v>521</v>
      </c>
      <c r="E3149" s="29">
        <v>1</v>
      </c>
      <c r="F3149" s="29">
        <v>2</v>
      </c>
      <c r="G3149" s="29">
        <v>10705</v>
      </c>
      <c r="H3149" s="27"/>
      <c r="M3149" s="80" t="b">
        <f t="shared" si="48"/>
        <v>1</v>
      </c>
    </row>
    <row r="3150" spans="2:13" x14ac:dyDescent="0.15">
      <c r="B3150" s="333" t="s">
        <v>1181</v>
      </c>
      <c r="C3150" s="333" t="s">
        <v>710</v>
      </c>
      <c r="D3150" s="333" t="s">
        <v>523</v>
      </c>
      <c r="E3150" s="29">
        <v>1</v>
      </c>
      <c r="F3150" s="29">
        <v>3</v>
      </c>
      <c r="G3150" s="29">
        <v>692</v>
      </c>
      <c r="H3150" s="27"/>
      <c r="M3150" s="80" t="b">
        <f t="shared" ref="M3150:M3213" si="49">AND(  NOT(ISERROR(FIND(UPPER($B$7),UPPER($B3150),1))),  OR($D$7="",NOT(ISERROR(FIND(UPPER($D$7),UPPER($B3150),1)))),    OR($D$8="",(ISERROR(FIND(UPPER($D$8),UPPER($B3150),1))))           )</f>
        <v>1</v>
      </c>
    </row>
    <row r="3151" spans="2:13" x14ac:dyDescent="0.15">
      <c r="B3151" s="333" t="s">
        <v>14690</v>
      </c>
      <c r="C3151" s="333" t="s">
        <v>710</v>
      </c>
      <c r="D3151" s="333" t="s">
        <v>523</v>
      </c>
      <c r="E3151" s="29">
        <v>1</v>
      </c>
      <c r="F3151" s="29">
        <v>3</v>
      </c>
      <c r="G3151" s="29">
        <v>16328</v>
      </c>
      <c r="H3151" s="27"/>
      <c r="M3151" s="80" t="b">
        <f t="shared" si="49"/>
        <v>1</v>
      </c>
    </row>
    <row r="3152" spans="2:13" x14ac:dyDescent="0.15">
      <c r="B3152" s="333" t="s">
        <v>14691</v>
      </c>
      <c r="C3152" s="333" t="s">
        <v>714</v>
      </c>
      <c r="D3152" s="333" t="s">
        <v>525</v>
      </c>
      <c r="E3152" s="29">
        <v>3</v>
      </c>
      <c r="F3152" s="29">
        <v>4</v>
      </c>
      <c r="G3152" s="29">
        <v>17294</v>
      </c>
      <c r="H3152" s="27"/>
      <c r="M3152" s="80" t="b">
        <f t="shared" si="49"/>
        <v>1</v>
      </c>
    </row>
    <row r="3153" spans="2:13" x14ac:dyDescent="0.15">
      <c r="B3153" s="333" t="s">
        <v>10175</v>
      </c>
      <c r="C3153" s="333" t="s">
        <v>712</v>
      </c>
      <c r="D3153" s="333" t="s">
        <v>519</v>
      </c>
      <c r="E3153" s="29">
        <v>2</v>
      </c>
      <c r="F3153" s="29">
        <v>1</v>
      </c>
      <c r="G3153" s="29">
        <v>10620</v>
      </c>
      <c r="H3153" s="27"/>
      <c r="M3153" s="80" t="b">
        <f t="shared" si="49"/>
        <v>1</v>
      </c>
    </row>
    <row r="3154" spans="2:13" x14ac:dyDescent="0.15">
      <c r="B3154" s="333" t="s">
        <v>12735</v>
      </c>
      <c r="C3154" s="333" t="s">
        <v>716</v>
      </c>
      <c r="D3154" s="333" t="s">
        <v>523</v>
      </c>
      <c r="E3154" s="29">
        <v>4</v>
      </c>
      <c r="F3154" s="29">
        <v>3</v>
      </c>
      <c r="G3154" s="29">
        <v>14217</v>
      </c>
      <c r="H3154" s="27"/>
      <c r="M3154" s="80" t="b">
        <f t="shared" si="49"/>
        <v>1</v>
      </c>
    </row>
    <row r="3155" spans="2:13" x14ac:dyDescent="0.15">
      <c r="B3155" s="333" t="s">
        <v>105</v>
      </c>
      <c r="C3155" s="333" t="s">
        <v>710</v>
      </c>
      <c r="D3155" s="333" t="s">
        <v>519</v>
      </c>
      <c r="E3155" s="29">
        <v>1</v>
      </c>
      <c r="F3155" s="29">
        <v>1</v>
      </c>
      <c r="G3155" s="29">
        <v>8622</v>
      </c>
      <c r="H3155" s="27"/>
      <c r="M3155" s="80" t="b">
        <f t="shared" si="49"/>
        <v>1</v>
      </c>
    </row>
    <row r="3156" spans="2:13" x14ac:dyDescent="0.15">
      <c r="B3156" s="333" t="s">
        <v>13386</v>
      </c>
      <c r="C3156" s="333" t="s">
        <v>710</v>
      </c>
      <c r="D3156" s="333" t="s">
        <v>444</v>
      </c>
      <c r="E3156" s="29">
        <v>1</v>
      </c>
      <c r="F3156" s="29">
        <v>6</v>
      </c>
      <c r="G3156" s="29">
        <v>14995</v>
      </c>
      <c r="H3156" s="27"/>
      <c r="M3156" s="80" t="b">
        <f t="shared" si="49"/>
        <v>1</v>
      </c>
    </row>
    <row r="3157" spans="2:13" x14ac:dyDescent="0.15">
      <c r="B3157" s="333" t="s">
        <v>4916</v>
      </c>
      <c r="C3157" s="333" t="s">
        <v>712</v>
      </c>
      <c r="D3157" s="333" t="s">
        <v>525</v>
      </c>
      <c r="E3157" s="29">
        <v>2</v>
      </c>
      <c r="F3157" s="29">
        <v>4</v>
      </c>
      <c r="G3157" s="29">
        <v>4875</v>
      </c>
      <c r="H3157" s="27"/>
      <c r="M3157" s="80" t="b">
        <f t="shared" si="49"/>
        <v>1</v>
      </c>
    </row>
    <row r="3158" spans="2:13" x14ac:dyDescent="0.15">
      <c r="B3158" s="333" t="s">
        <v>4868</v>
      </c>
      <c r="C3158" s="333" t="s">
        <v>710</v>
      </c>
      <c r="D3158" s="333" t="s">
        <v>519</v>
      </c>
      <c r="E3158" s="29">
        <v>1</v>
      </c>
      <c r="F3158" s="29">
        <v>1</v>
      </c>
      <c r="G3158" s="29">
        <v>4831</v>
      </c>
      <c r="H3158" s="27"/>
      <c r="M3158" s="80" t="b">
        <f t="shared" si="49"/>
        <v>1</v>
      </c>
    </row>
    <row r="3159" spans="2:13" x14ac:dyDescent="0.15">
      <c r="B3159" s="333" t="s">
        <v>7484</v>
      </c>
      <c r="C3159" s="333" t="s">
        <v>710</v>
      </c>
      <c r="D3159" s="333" t="s">
        <v>444</v>
      </c>
      <c r="E3159" s="29">
        <v>1</v>
      </c>
      <c r="F3159" s="29">
        <v>6</v>
      </c>
      <c r="G3159" s="29">
        <v>7529</v>
      </c>
      <c r="H3159" s="27"/>
      <c r="M3159" s="80" t="b">
        <f t="shared" si="49"/>
        <v>1</v>
      </c>
    </row>
    <row r="3160" spans="2:13" x14ac:dyDescent="0.15">
      <c r="B3160" s="333" t="s">
        <v>7384</v>
      </c>
      <c r="C3160" s="333" t="s">
        <v>710</v>
      </c>
      <c r="D3160" s="333" t="s">
        <v>519</v>
      </c>
      <c r="E3160" s="29">
        <v>1</v>
      </c>
      <c r="F3160" s="29">
        <v>1</v>
      </c>
      <c r="G3160" s="29">
        <v>7531</v>
      </c>
      <c r="H3160" s="27"/>
      <c r="M3160" s="80" t="b">
        <f t="shared" si="49"/>
        <v>1</v>
      </c>
    </row>
    <row r="3161" spans="2:13" x14ac:dyDescent="0.15">
      <c r="B3161" s="333" t="s">
        <v>9144</v>
      </c>
      <c r="C3161" s="333" t="s">
        <v>714</v>
      </c>
      <c r="D3161" s="333" t="s">
        <v>525</v>
      </c>
      <c r="E3161" s="29">
        <v>3</v>
      </c>
      <c r="F3161" s="29">
        <v>4</v>
      </c>
      <c r="G3161" s="29">
        <v>9547</v>
      </c>
      <c r="H3161" s="27"/>
      <c r="M3161" s="80" t="b">
        <f t="shared" si="49"/>
        <v>1</v>
      </c>
    </row>
    <row r="3162" spans="2:13" x14ac:dyDescent="0.15">
      <c r="B3162" s="333" t="s">
        <v>1182</v>
      </c>
      <c r="C3162" s="333" t="s">
        <v>716</v>
      </c>
      <c r="D3162" s="333" t="s">
        <v>519</v>
      </c>
      <c r="E3162" s="29">
        <v>4</v>
      </c>
      <c r="F3162" s="29">
        <v>1</v>
      </c>
      <c r="G3162" s="29">
        <v>693</v>
      </c>
      <c r="H3162" s="27"/>
      <c r="M3162" s="80" t="b">
        <f t="shared" si="49"/>
        <v>1</v>
      </c>
    </row>
    <row r="3163" spans="2:13" x14ac:dyDescent="0.15">
      <c r="B3163" s="333" t="s">
        <v>5281</v>
      </c>
      <c r="C3163" s="333" t="s">
        <v>710</v>
      </c>
      <c r="D3163" s="333" t="s">
        <v>525</v>
      </c>
      <c r="E3163" s="29">
        <v>1</v>
      </c>
      <c r="F3163" s="29">
        <v>4</v>
      </c>
      <c r="G3163" s="29">
        <v>5276</v>
      </c>
      <c r="H3163" s="27"/>
      <c r="M3163" s="80" t="b">
        <f t="shared" si="49"/>
        <v>1</v>
      </c>
    </row>
    <row r="3164" spans="2:13" x14ac:dyDescent="0.15">
      <c r="B3164" s="333" t="s">
        <v>5022</v>
      </c>
      <c r="C3164" s="333" t="s">
        <v>710</v>
      </c>
      <c r="D3164" s="333" t="s">
        <v>519</v>
      </c>
      <c r="E3164" s="29">
        <v>1</v>
      </c>
      <c r="F3164" s="29">
        <v>1</v>
      </c>
      <c r="G3164" s="29">
        <v>4989</v>
      </c>
      <c r="H3164" s="27"/>
      <c r="M3164" s="80" t="b">
        <f t="shared" si="49"/>
        <v>1</v>
      </c>
    </row>
    <row r="3165" spans="2:13" x14ac:dyDescent="0.15">
      <c r="B3165" s="333" t="s">
        <v>9984</v>
      </c>
      <c r="C3165" s="333" t="s">
        <v>710</v>
      </c>
      <c r="D3165" s="333" t="s">
        <v>525</v>
      </c>
      <c r="E3165" s="29">
        <v>1</v>
      </c>
      <c r="F3165" s="29">
        <v>4</v>
      </c>
      <c r="G3165" s="29">
        <v>10222</v>
      </c>
      <c r="H3165" s="27"/>
      <c r="M3165" s="80" t="b">
        <f t="shared" si="49"/>
        <v>1</v>
      </c>
    </row>
    <row r="3166" spans="2:13" x14ac:dyDescent="0.15">
      <c r="B3166" s="333" t="s">
        <v>6893</v>
      </c>
      <c r="C3166" s="333" t="s">
        <v>710</v>
      </c>
      <c r="D3166" s="333" t="s">
        <v>519</v>
      </c>
      <c r="E3166" s="29">
        <v>1</v>
      </c>
      <c r="F3166" s="29">
        <v>1</v>
      </c>
      <c r="G3166" s="29">
        <v>7025</v>
      </c>
      <c r="H3166" s="27"/>
      <c r="M3166" s="80" t="b">
        <f t="shared" si="49"/>
        <v>1</v>
      </c>
    </row>
    <row r="3167" spans="2:13" x14ac:dyDescent="0.15">
      <c r="B3167" s="333" t="s">
        <v>7014</v>
      </c>
      <c r="C3167" s="333" t="s">
        <v>710</v>
      </c>
      <c r="D3167" s="333" t="s">
        <v>521</v>
      </c>
      <c r="E3167" s="29">
        <v>1</v>
      </c>
      <c r="F3167" s="29">
        <v>2</v>
      </c>
      <c r="G3167" s="29">
        <v>7035</v>
      </c>
      <c r="H3167" s="27"/>
      <c r="M3167" s="80" t="b">
        <f t="shared" si="49"/>
        <v>1</v>
      </c>
    </row>
    <row r="3168" spans="2:13" x14ac:dyDescent="0.15">
      <c r="B3168" s="333" t="s">
        <v>11679</v>
      </c>
      <c r="C3168" s="333" t="s">
        <v>710</v>
      </c>
      <c r="D3168" s="333" t="s">
        <v>519</v>
      </c>
      <c r="E3168" s="29">
        <v>1</v>
      </c>
      <c r="F3168" s="29">
        <v>1</v>
      </c>
      <c r="G3168" s="29">
        <v>12671</v>
      </c>
      <c r="H3168" s="27"/>
      <c r="M3168" s="80" t="b">
        <f t="shared" si="49"/>
        <v>1</v>
      </c>
    </row>
    <row r="3169" spans="2:13" x14ac:dyDescent="0.15">
      <c r="B3169" s="333" t="s">
        <v>4201</v>
      </c>
      <c r="C3169" s="333" t="s">
        <v>710</v>
      </c>
      <c r="D3169" s="333" t="s">
        <v>518</v>
      </c>
      <c r="E3169" s="29">
        <v>1</v>
      </c>
      <c r="F3169" s="29">
        <v>0</v>
      </c>
      <c r="G3169" s="29">
        <v>3984</v>
      </c>
      <c r="H3169" s="27"/>
      <c r="M3169" s="80" t="b">
        <f t="shared" si="49"/>
        <v>1</v>
      </c>
    </row>
    <row r="3170" spans="2:13" x14ac:dyDescent="0.15">
      <c r="B3170" s="333" t="s">
        <v>1183</v>
      </c>
      <c r="C3170" s="333" t="s">
        <v>710</v>
      </c>
      <c r="D3170" s="333" t="s">
        <v>519</v>
      </c>
      <c r="E3170" s="29">
        <v>1</v>
      </c>
      <c r="F3170" s="29">
        <v>1</v>
      </c>
      <c r="G3170" s="29">
        <v>694</v>
      </c>
      <c r="H3170" s="27"/>
      <c r="M3170" s="80" t="b">
        <f t="shared" si="49"/>
        <v>1</v>
      </c>
    </row>
    <row r="3171" spans="2:13" x14ac:dyDescent="0.15">
      <c r="B3171" s="333" t="s">
        <v>14692</v>
      </c>
      <c r="C3171" s="333" t="s">
        <v>710</v>
      </c>
      <c r="D3171" s="333" t="s">
        <v>519</v>
      </c>
      <c r="E3171" s="29">
        <v>1</v>
      </c>
      <c r="F3171" s="29">
        <v>1</v>
      </c>
      <c r="G3171" s="29">
        <v>17186</v>
      </c>
      <c r="H3171" s="27"/>
      <c r="M3171" s="80" t="b">
        <f t="shared" si="49"/>
        <v>1</v>
      </c>
    </row>
    <row r="3172" spans="2:13" x14ac:dyDescent="0.15">
      <c r="B3172" s="333" t="s">
        <v>11680</v>
      </c>
      <c r="C3172" s="333" t="s">
        <v>716</v>
      </c>
      <c r="D3172" s="333" t="s">
        <v>519</v>
      </c>
      <c r="E3172" s="29">
        <v>4</v>
      </c>
      <c r="F3172" s="29">
        <v>1</v>
      </c>
      <c r="G3172" s="29">
        <v>13082</v>
      </c>
      <c r="H3172" s="27"/>
      <c r="M3172" s="80" t="b">
        <f t="shared" si="49"/>
        <v>1</v>
      </c>
    </row>
    <row r="3173" spans="2:13" x14ac:dyDescent="0.15">
      <c r="B3173" s="333" t="s">
        <v>10855</v>
      </c>
      <c r="C3173" s="333" t="s">
        <v>710</v>
      </c>
      <c r="D3173" s="333" t="s">
        <v>519</v>
      </c>
      <c r="E3173" s="29">
        <v>1</v>
      </c>
      <c r="F3173" s="29">
        <v>1</v>
      </c>
      <c r="G3173" s="29">
        <v>7726</v>
      </c>
      <c r="H3173" s="27"/>
      <c r="M3173" s="80" t="b">
        <f t="shared" si="49"/>
        <v>1</v>
      </c>
    </row>
    <row r="3174" spans="2:13" x14ac:dyDescent="0.15">
      <c r="B3174" s="333" t="s">
        <v>5158</v>
      </c>
      <c r="C3174" s="333" t="s">
        <v>710</v>
      </c>
      <c r="D3174" s="333" t="s">
        <v>519</v>
      </c>
      <c r="E3174" s="29">
        <v>1</v>
      </c>
      <c r="F3174" s="29">
        <v>1</v>
      </c>
      <c r="G3174" s="29">
        <v>5134</v>
      </c>
      <c r="H3174" s="27"/>
      <c r="M3174" s="80" t="b">
        <f t="shared" si="49"/>
        <v>1</v>
      </c>
    </row>
    <row r="3175" spans="2:13" x14ac:dyDescent="0.15">
      <c r="B3175" s="333" t="s">
        <v>1184</v>
      </c>
      <c r="C3175" s="333" t="s">
        <v>712</v>
      </c>
      <c r="D3175" s="333" t="s">
        <v>521</v>
      </c>
      <c r="E3175" s="29">
        <v>2</v>
      </c>
      <c r="F3175" s="29">
        <v>2</v>
      </c>
      <c r="G3175" s="29">
        <v>695</v>
      </c>
      <c r="H3175" s="27"/>
      <c r="M3175" s="80" t="b">
        <f t="shared" si="49"/>
        <v>1</v>
      </c>
    </row>
    <row r="3176" spans="2:13" x14ac:dyDescent="0.15">
      <c r="B3176" s="333" t="s">
        <v>4762</v>
      </c>
      <c r="C3176" s="333" t="s">
        <v>710</v>
      </c>
      <c r="D3176" s="333" t="s">
        <v>444</v>
      </c>
      <c r="E3176" s="29">
        <v>1</v>
      </c>
      <c r="F3176" s="29">
        <v>6</v>
      </c>
      <c r="G3176" s="29">
        <v>4599</v>
      </c>
      <c r="H3176" s="27"/>
      <c r="M3176" s="80" t="b">
        <f t="shared" si="49"/>
        <v>1</v>
      </c>
    </row>
    <row r="3177" spans="2:13" x14ac:dyDescent="0.15">
      <c r="B3177" s="333" t="s">
        <v>6562</v>
      </c>
      <c r="C3177" s="333" t="s">
        <v>710</v>
      </c>
      <c r="D3177" s="333" t="s">
        <v>523</v>
      </c>
      <c r="E3177" s="29">
        <v>1</v>
      </c>
      <c r="F3177" s="29">
        <v>3</v>
      </c>
      <c r="G3177" s="29">
        <v>6550</v>
      </c>
      <c r="H3177" s="27"/>
      <c r="M3177" s="80" t="b">
        <f t="shared" si="49"/>
        <v>1</v>
      </c>
    </row>
    <row r="3178" spans="2:13" x14ac:dyDescent="0.15">
      <c r="B3178" s="333" t="s">
        <v>7590</v>
      </c>
      <c r="C3178" s="333" t="s">
        <v>718</v>
      </c>
      <c r="D3178" s="333" t="s">
        <v>521</v>
      </c>
      <c r="E3178" s="29">
        <v>5</v>
      </c>
      <c r="F3178" s="29">
        <v>2</v>
      </c>
      <c r="G3178" s="29">
        <v>7634</v>
      </c>
      <c r="H3178" s="27"/>
      <c r="M3178" s="80" t="b">
        <f t="shared" si="49"/>
        <v>1</v>
      </c>
    </row>
    <row r="3179" spans="2:13" x14ac:dyDescent="0.15">
      <c r="B3179" s="333" t="s">
        <v>1185</v>
      </c>
      <c r="C3179" s="333" t="s">
        <v>718</v>
      </c>
      <c r="D3179" s="333" t="s">
        <v>519</v>
      </c>
      <c r="E3179" s="29">
        <v>5</v>
      </c>
      <c r="F3179" s="29">
        <v>1</v>
      </c>
      <c r="G3179" s="29">
        <v>696</v>
      </c>
      <c r="H3179" s="27"/>
      <c r="M3179" s="80" t="b">
        <f t="shared" si="49"/>
        <v>1</v>
      </c>
    </row>
    <row r="3180" spans="2:13" x14ac:dyDescent="0.15">
      <c r="B3180" s="333" t="s">
        <v>1186</v>
      </c>
      <c r="C3180" s="333" t="s">
        <v>710</v>
      </c>
      <c r="D3180" s="333" t="s">
        <v>523</v>
      </c>
      <c r="E3180" s="29">
        <v>1</v>
      </c>
      <c r="F3180" s="29">
        <v>3</v>
      </c>
      <c r="G3180" s="29">
        <v>697</v>
      </c>
      <c r="H3180" s="27"/>
      <c r="M3180" s="80" t="b">
        <f t="shared" si="49"/>
        <v>1</v>
      </c>
    </row>
    <row r="3181" spans="2:13" x14ac:dyDescent="0.15">
      <c r="B3181" s="333" t="s">
        <v>7305</v>
      </c>
      <c r="C3181" s="333" t="s">
        <v>714</v>
      </c>
      <c r="D3181" s="333" t="s">
        <v>523</v>
      </c>
      <c r="E3181" s="29">
        <v>3</v>
      </c>
      <c r="F3181" s="29">
        <v>3</v>
      </c>
      <c r="G3181" s="29">
        <v>7452</v>
      </c>
      <c r="H3181" s="27"/>
      <c r="M3181" s="80" t="b">
        <f t="shared" si="49"/>
        <v>1</v>
      </c>
    </row>
    <row r="3182" spans="2:13" x14ac:dyDescent="0.15">
      <c r="B3182" s="333" t="s">
        <v>14201</v>
      </c>
      <c r="C3182" s="333" t="s">
        <v>710</v>
      </c>
      <c r="D3182" s="333" t="s">
        <v>523</v>
      </c>
      <c r="E3182" s="29">
        <v>1</v>
      </c>
      <c r="F3182" s="29">
        <v>3</v>
      </c>
      <c r="G3182" s="29">
        <v>15885</v>
      </c>
      <c r="H3182" s="27"/>
      <c r="M3182" s="80" t="b">
        <f t="shared" si="49"/>
        <v>1</v>
      </c>
    </row>
    <row r="3183" spans="2:13" x14ac:dyDescent="0.15">
      <c r="B3183" s="333" t="s">
        <v>4688</v>
      </c>
      <c r="C3183" s="333" t="s">
        <v>710</v>
      </c>
      <c r="D3183" s="333" t="s">
        <v>523</v>
      </c>
      <c r="E3183" s="29">
        <v>1</v>
      </c>
      <c r="F3183" s="29">
        <v>3</v>
      </c>
      <c r="G3183" s="29">
        <v>4314</v>
      </c>
      <c r="H3183" s="27"/>
      <c r="M3183" s="80" t="b">
        <f t="shared" si="49"/>
        <v>1</v>
      </c>
    </row>
    <row r="3184" spans="2:13" x14ac:dyDescent="0.15">
      <c r="B3184" s="333" t="s">
        <v>1187</v>
      </c>
      <c r="C3184" s="333" t="s">
        <v>712</v>
      </c>
      <c r="D3184" s="333" t="s">
        <v>523</v>
      </c>
      <c r="E3184" s="29">
        <v>2</v>
      </c>
      <c r="F3184" s="29">
        <v>3</v>
      </c>
      <c r="G3184" s="29">
        <v>698</v>
      </c>
      <c r="H3184" s="27"/>
      <c r="M3184" s="80" t="b">
        <f t="shared" si="49"/>
        <v>1</v>
      </c>
    </row>
    <row r="3185" spans="2:13" x14ac:dyDescent="0.15">
      <c r="B3185" s="333" t="s">
        <v>14693</v>
      </c>
      <c r="C3185" s="333" t="s">
        <v>714</v>
      </c>
      <c r="D3185" s="333" t="s">
        <v>523</v>
      </c>
      <c r="E3185" s="29">
        <v>3</v>
      </c>
      <c r="F3185" s="29">
        <v>3</v>
      </c>
      <c r="G3185" s="29">
        <v>16495</v>
      </c>
      <c r="H3185" s="27"/>
      <c r="M3185" s="80" t="b">
        <f t="shared" si="49"/>
        <v>1</v>
      </c>
    </row>
    <row r="3186" spans="2:13" x14ac:dyDescent="0.15">
      <c r="B3186" s="333" t="s">
        <v>13387</v>
      </c>
      <c r="C3186" s="333" t="s">
        <v>710</v>
      </c>
      <c r="D3186" s="333" t="s">
        <v>523</v>
      </c>
      <c r="E3186" s="29">
        <v>1</v>
      </c>
      <c r="F3186" s="29">
        <v>3</v>
      </c>
      <c r="G3186" s="29">
        <v>14751</v>
      </c>
      <c r="H3186" s="27"/>
      <c r="M3186" s="80" t="b">
        <f t="shared" si="49"/>
        <v>1</v>
      </c>
    </row>
    <row r="3187" spans="2:13" x14ac:dyDescent="0.15">
      <c r="B3187" s="333" t="s">
        <v>14694</v>
      </c>
      <c r="C3187" s="333" t="s">
        <v>712</v>
      </c>
      <c r="D3187" s="333" t="s">
        <v>523</v>
      </c>
      <c r="E3187" s="29">
        <v>2</v>
      </c>
      <c r="F3187" s="29">
        <v>3</v>
      </c>
      <c r="G3187" s="29">
        <v>16301</v>
      </c>
      <c r="H3187" s="27"/>
      <c r="M3187" s="80" t="b">
        <f t="shared" si="49"/>
        <v>1</v>
      </c>
    </row>
    <row r="3188" spans="2:13" x14ac:dyDescent="0.15">
      <c r="B3188" s="333" t="s">
        <v>10856</v>
      </c>
      <c r="C3188" s="333" t="s">
        <v>718</v>
      </c>
      <c r="D3188" s="333" t="s">
        <v>525</v>
      </c>
      <c r="E3188" s="29">
        <v>5</v>
      </c>
      <c r="F3188" s="29">
        <v>4</v>
      </c>
      <c r="G3188" s="29">
        <v>3818</v>
      </c>
      <c r="H3188" s="27"/>
      <c r="M3188" s="80" t="b">
        <f t="shared" si="49"/>
        <v>1</v>
      </c>
    </row>
    <row r="3189" spans="2:13" x14ac:dyDescent="0.15">
      <c r="B3189" s="333" t="s">
        <v>8558</v>
      </c>
      <c r="C3189" s="333" t="s">
        <v>718</v>
      </c>
      <c r="D3189" s="333" t="s">
        <v>525</v>
      </c>
      <c r="E3189" s="29">
        <v>5</v>
      </c>
      <c r="F3189" s="29">
        <v>4</v>
      </c>
      <c r="G3189" s="29">
        <v>8895</v>
      </c>
      <c r="H3189" s="27"/>
      <c r="M3189" s="80" t="b">
        <f t="shared" si="49"/>
        <v>1</v>
      </c>
    </row>
    <row r="3190" spans="2:13" x14ac:dyDescent="0.15">
      <c r="B3190" s="333" t="s">
        <v>11262</v>
      </c>
      <c r="C3190" s="333" t="s">
        <v>718</v>
      </c>
      <c r="D3190" s="333" t="s">
        <v>525</v>
      </c>
      <c r="E3190" s="29">
        <v>5</v>
      </c>
      <c r="F3190" s="29">
        <v>4</v>
      </c>
      <c r="G3190" s="29">
        <v>11243</v>
      </c>
      <c r="H3190" s="27"/>
      <c r="M3190" s="80" t="b">
        <f t="shared" si="49"/>
        <v>1</v>
      </c>
    </row>
    <row r="3191" spans="2:13" x14ac:dyDescent="0.15">
      <c r="B3191" s="333" t="s">
        <v>14202</v>
      </c>
      <c r="C3191" s="333" t="s">
        <v>710</v>
      </c>
      <c r="D3191" s="333" t="s">
        <v>523</v>
      </c>
      <c r="E3191" s="29">
        <v>1</v>
      </c>
      <c r="F3191" s="29">
        <v>3</v>
      </c>
      <c r="G3191" s="29">
        <v>16103</v>
      </c>
      <c r="H3191" s="27"/>
      <c r="M3191" s="80" t="b">
        <f t="shared" si="49"/>
        <v>1</v>
      </c>
    </row>
    <row r="3192" spans="2:13" x14ac:dyDescent="0.15">
      <c r="B3192" s="333" t="s">
        <v>329</v>
      </c>
      <c r="C3192" s="333" t="s">
        <v>710</v>
      </c>
      <c r="D3192" s="333" t="s">
        <v>523</v>
      </c>
      <c r="E3192" s="29">
        <v>1</v>
      </c>
      <c r="F3192" s="29">
        <v>3</v>
      </c>
      <c r="G3192" s="29">
        <v>8410</v>
      </c>
      <c r="H3192" s="27"/>
      <c r="J3192" s="37"/>
      <c r="M3192" s="80" t="b">
        <f t="shared" si="49"/>
        <v>1</v>
      </c>
    </row>
    <row r="3193" spans="2:13" x14ac:dyDescent="0.15">
      <c r="B3193" s="333" t="s">
        <v>5419</v>
      </c>
      <c r="C3193" s="333" t="s">
        <v>710</v>
      </c>
      <c r="D3193" s="333" t="s">
        <v>444</v>
      </c>
      <c r="E3193" s="29">
        <v>1</v>
      </c>
      <c r="F3193" s="29">
        <v>6</v>
      </c>
      <c r="G3193" s="29">
        <v>5427</v>
      </c>
      <c r="H3193" s="27"/>
      <c r="M3193" s="80" t="b">
        <f t="shared" si="49"/>
        <v>1</v>
      </c>
    </row>
    <row r="3194" spans="2:13" x14ac:dyDescent="0.15">
      <c r="B3194" s="333" t="s">
        <v>11681</v>
      </c>
      <c r="C3194" s="333" t="s">
        <v>710</v>
      </c>
      <c r="D3194" s="333" t="s">
        <v>525</v>
      </c>
      <c r="E3194" s="29">
        <v>1</v>
      </c>
      <c r="F3194" s="29">
        <v>4</v>
      </c>
      <c r="G3194" s="29">
        <v>12240</v>
      </c>
      <c r="H3194" s="27"/>
      <c r="M3194" s="80" t="b">
        <f t="shared" si="49"/>
        <v>1</v>
      </c>
    </row>
    <row r="3195" spans="2:13" x14ac:dyDescent="0.15">
      <c r="B3195" s="333" t="s">
        <v>1188</v>
      </c>
      <c r="C3195" s="333" t="s">
        <v>716</v>
      </c>
      <c r="D3195" s="333" t="s">
        <v>523</v>
      </c>
      <c r="E3195" s="29">
        <v>4</v>
      </c>
      <c r="F3195" s="29">
        <v>3</v>
      </c>
      <c r="G3195" s="29">
        <v>699</v>
      </c>
      <c r="H3195" s="27"/>
      <c r="M3195" s="80" t="b">
        <f t="shared" si="49"/>
        <v>1</v>
      </c>
    </row>
    <row r="3196" spans="2:13" x14ac:dyDescent="0.15">
      <c r="B3196" s="333" t="s">
        <v>7065</v>
      </c>
      <c r="C3196" s="333" t="s">
        <v>710</v>
      </c>
      <c r="D3196" s="333" t="s">
        <v>523</v>
      </c>
      <c r="E3196" s="29">
        <v>1</v>
      </c>
      <c r="F3196" s="29">
        <v>3</v>
      </c>
      <c r="G3196" s="29">
        <v>7208</v>
      </c>
      <c r="H3196" s="27"/>
      <c r="M3196" s="80" t="b">
        <f t="shared" si="49"/>
        <v>1</v>
      </c>
    </row>
    <row r="3197" spans="2:13" x14ac:dyDescent="0.15">
      <c r="B3197" s="333" t="s">
        <v>11263</v>
      </c>
      <c r="C3197" s="333" t="s">
        <v>710</v>
      </c>
      <c r="D3197" s="333" t="s">
        <v>519</v>
      </c>
      <c r="E3197" s="29">
        <v>1</v>
      </c>
      <c r="F3197" s="29">
        <v>1</v>
      </c>
      <c r="G3197" s="29">
        <v>11452</v>
      </c>
      <c r="H3197" s="27"/>
      <c r="M3197" s="80" t="b">
        <f t="shared" si="49"/>
        <v>1</v>
      </c>
    </row>
    <row r="3198" spans="2:13" x14ac:dyDescent="0.15">
      <c r="B3198" s="333" t="s">
        <v>4140</v>
      </c>
      <c r="C3198" s="333" t="s">
        <v>712</v>
      </c>
      <c r="D3198" s="333" t="s">
        <v>523</v>
      </c>
      <c r="E3198" s="29">
        <v>2</v>
      </c>
      <c r="F3198" s="29">
        <v>3</v>
      </c>
      <c r="G3198" s="29">
        <v>3909</v>
      </c>
      <c r="H3198" s="27"/>
      <c r="M3198" s="80" t="b">
        <f t="shared" si="49"/>
        <v>1</v>
      </c>
    </row>
    <row r="3199" spans="2:13" x14ac:dyDescent="0.15">
      <c r="B3199" s="333" t="s">
        <v>1189</v>
      </c>
      <c r="C3199" s="333" t="s">
        <v>718</v>
      </c>
      <c r="D3199" s="333" t="s">
        <v>519</v>
      </c>
      <c r="E3199" s="29">
        <v>5</v>
      </c>
      <c r="F3199" s="29">
        <v>1</v>
      </c>
      <c r="G3199" s="29">
        <v>700</v>
      </c>
      <c r="H3199" s="27"/>
      <c r="M3199" s="80" t="b">
        <f t="shared" si="49"/>
        <v>1</v>
      </c>
    </row>
    <row r="3200" spans="2:13" x14ac:dyDescent="0.15">
      <c r="B3200" s="333" t="s">
        <v>10857</v>
      </c>
      <c r="C3200" s="333" t="s">
        <v>718</v>
      </c>
      <c r="D3200" s="333" t="s">
        <v>523</v>
      </c>
      <c r="E3200" s="29">
        <v>5</v>
      </c>
      <c r="F3200" s="29">
        <v>3</v>
      </c>
      <c r="G3200" s="29">
        <v>8216</v>
      </c>
      <c r="H3200" s="27"/>
      <c r="M3200" s="80" t="b">
        <f t="shared" si="49"/>
        <v>1</v>
      </c>
    </row>
    <row r="3201" spans="2:13" x14ac:dyDescent="0.15">
      <c r="B3201" s="333" t="s">
        <v>10176</v>
      </c>
      <c r="C3201" s="333" t="s">
        <v>710</v>
      </c>
      <c r="D3201" s="333" t="s">
        <v>519</v>
      </c>
      <c r="E3201" s="29">
        <v>1</v>
      </c>
      <c r="F3201" s="29">
        <v>1</v>
      </c>
      <c r="G3201" s="29">
        <v>10902</v>
      </c>
      <c r="H3201" s="27"/>
      <c r="M3201" s="80" t="b">
        <f t="shared" si="49"/>
        <v>1</v>
      </c>
    </row>
    <row r="3202" spans="2:13" x14ac:dyDescent="0.15">
      <c r="B3202" s="333" t="s">
        <v>1190</v>
      </c>
      <c r="C3202" s="333" t="s">
        <v>716</v>
      </c>
      <c r="D3202" s="333" t="s">
        <v>519</v>
      </c>
      <c r="E3202" s="29">
        <v>4</v>
      </c>
      <c r="F3202" s="29">
        <v>1</v>
      </c>
      <c r="G3202" s="29">
        <v>701</v>
      </c>
      <c r="H3202" s="27"/>
      <c r="M3202" s="80" t="b">
        <f t="shared" si="49"/>
        <v>1</v>
      </c>
    </row>
    <row r="3203" spans="2:13" x14ac:dyDescent="0.15">
      <c r="B3203" s="333" t="s">
        <v>10858</v>
      </c>
      <c r="C3203" s="333" t="s">
        <v>712</v>
      </c>
      <c r="D3203" s="333" t="s">
        <v>525</v>
      </c>
      <c r="E3203" s="29">
        <v>2</v>
      </c>
      <c r="F3203" s="29">
        <v>4</v>
      </c>
      <c r="G3203" s="29">
        <v>702</v>
      </c>
      <c r="H3203" s="27"/>
      <c r="M3203" s="80" t="b">
        <f t="shared" si="49"/>
        <v>1</v>
      </c>
    </row>
    <row r="3204" spans="2:13" x14ac:dyDescent="0.15">
      <c r="B3204" s="333" t="s">
        <v>13388</v>
      </c>
      <c r="C3204" s="333" t="s">
        <v>710</v>
      </c>
      <c r="D3204" s="333" t="s">
        <v>444</v>
      </c>
      <c r="E3204" s="29">
        <v>1</v>
      </c>
      <c r="F3204" s="29">
        <v>6</v>
      </c>
      <c r="G3204" s="29">
        <v>14604</v>
      </c>
      <c r="H3204" s="27"/>
      <c r="M3204" s="80" t="b">
        <f t="shared" si="49"/>
        <v>1</v>
      </c>
    </row>
    <row r="3205" spans="2:13" x14ac:dyDescent="0.15">
      <c r="B3205" s="333" t="s">
        <v>9985</v>
      </c>
      <c r="C3205" s="333" t="s">
        <v>710</v>
      </c>
      <c r="D3205" s="333" t="s">
        <v>525</v>
      </c>
      <c r="E3205" s="29">
        <v>1</v>
      </c>
      <c r="F3205" s="29">
        <v>4</v>
      </c>
      <c r="G3205" s="29">
        <v>10223</v>
      </c>
      <c r="H3205" s="27"/>
      <c r="M3205" s="80" t="b">
        <f t="shared" si="49"/>
        <v>1</v>
      </c>
    </row>
    <row r="3206" spans="2:13" x14ac:dyDescent="0.15">
      <c r="B3206" s="333" t="s">
        <v>5023</v>
      </c>
      <c r="C3206" s="333" t="s">
        <v>710</v>
      </c>
      <c r="D3206" s="333" t="s">
        <v>519</v>
      </c>
      <c r="E3206" s="29">
        <v>1</v>
      </c>
      <c r="F3206" s="29">
        <v>1</v>
      </c>
      <c r="G3206" s="29">
        <v>4990</v>
      </c>
      <c r="H3206" s="27"/>
      <c r="M3206" s="80" t="b">
        <f t="shared" si="49"/>
        <v>1</v>
      </c>
    </row>
    <row r="3207" spans="2:13" x14ac:dyDescent="0.15">
      <c r="B3207" s="333" t="s">
        <v>1191</v>
      </c>
      <c r="C3207" s="333" t="s">
        <v>710</v>
      </c>
      <c r="D3207" s="333" t="s">
        <v>519</v>
      </c>
      <c r="E3207" s="29">
        <v>1</v>
      </c>
      <c r="F3207" s="29">
        <v>1</v>
      </c>
      <c r="G3207" s="29">
        <v>703</v>
      </c>
      <c r="H3207" s="27"/>
      <c r="M3207" s="80" t="b">
        <f t="shared" si="49"/>
        <v>1</v>
      </c>
    </row>
    <row r="3208" spans="2:13" x14ac:dyDescent="0.15">
      <c r="B3208" s="333" t="s">
        <v>7651</v>
      </c>
      <c r="C3208" s="333" t="s">
        <v>710</v>
      </c>
      <c r="D3208" s="333" t="s">
        <v>521</v>
      </c>
      <c r="E3208" s="29">
        <v>1</v>
      </c>
      <c r="F3208" s="29">
        <v>2</v>
      </c>
      <c r="G3208" s="29">
        <v>7691</v>
      </c>
      <c r="H3208" s="27"/>
      <c r="M3208" s="80" t="b">
        <f t="shared" si="49"/>
        <v>1</v>
      </c>
    </row>
    <row r="3209" spans="2:13" x14ac:dyDescent="0.15">
      <c r="B3209" s="333" t="s">
        <v>5024</v>
      </c>
      <c r="C3209" s="333" t="s">
        <v>710</v>
      </c>
      <c r="D3209" s="333" t="s">
        <v>519</v>
      </c>
      <c r="E3209" s="29">
        <v>1</v>
      </c>
      <c r="F3209" s="29">
        <v>1</v>
      </c>
      <c r="G3209" s="29">
        <v>4991</v>
      </c>
      <c r="H3209" s="27"/>
      <c r="M3209" s="80" t="b">
        <f t="shared" si="49"/>
        <v>1</v>
      </c>
    </row>
    <row r="3210" spans="2:13" x14ac:dyDescent="0.15">
      <c r="B3210" s="333" t="s">
        <v>4189</v>
      </c>
      <c r="C3210" s="333" t="s">
        <v>712</v>
      </c>
      <c r="D3210" s="333" t="s">
        <v>525</v>
      </c>
      <c r="E3210" s="29">
        <v>2</v>
      </c>
      <c r="F3210" s="29">
        <v>4</v>
      </c>
      <c r="G3210" s="29">
        <v>3837</v>
      </c>
      <c r="H3210" s="27"/>
      <c r="M3210" s="80" t="b">
        <f t="shared" si="49"/>
        <v>1</v>
      </c>
    </row>
    <row r="3211" spans="2:13" x14ac:dyDescent="0.15">
      <c r="B3211" s="333" t="s">
        <v>11682</v>
      </c>
      <c r="C3211" s="333" t="s">
        <v>710</v>
      </c>
      <c r="D3211" s="333" t="s">
        <v>525</v>
      </c>
      <c r="E3211" s="29">
        <v>1</v>
      </c>
      <c r="F3211" s="29">
        <v>4</v>
      </c>
      <c r="G3211" s="29">
        <v>12678</v>
      </c>
      <c r="H3211" s="27"/>
      <c r="M3211" s="80" t="b">
        <f t="shared" si="49"/>
        <v>1</v>
      </c>
    </row>
    <row r="3212" spans="2:13" x14ac:dyDescent="0.15">
      <c r="B3212" s="333" t="s">
        <v>4202</v>
      </c>
      <c r="C3212" s="333" t="s">
        <v>710</v>
      </c>
      <c r="D3212" s="333" t="s">
        <v>518</v>
      </c>
      <c r="E3212" s="29">
        <v>1</v>
      </c>
      <c r="F3212" s="29">
        <v>0</v>
      </c>
      <c r="G3212" s="29">
        <v>3985</v>
      </c>
      <c r="H3212" s="27"/>
      <c r="M3212" s="80" t="b">
        <f t="shared" si="49"/>
        <v>1</v>
      </c>
    </row>
    <row r="3213" spans="2:13" x14ac:dyDescent="0.15">
      <c r="B3213" s="333" t="s">
        <v>7066</v>
      </c>
      <c r="C3213" s="333" t="s">
        <v>710</v>
      </c>
      <c r="D3213" s="333" t="s">
        <v>523</v>
      </c>
      <c r="E3213" s="29">
        <v>1</v>
      </c>
      <c r="F3213" s="29">
        <v>3</v>
      </c>
      <c r="G3213" s="29">
        <v>7209</v>
      </c>
      <c r="H3213" s="27"/>
      <c r="M3213" s="80" t="b">
        <f t="shared" si="49"/>
        <v>1</v>
      </c>
    </row>
    <row r="3214" spans="2:13" x14ac:dyDescent="0.15">
      <c r="B3214" s="333" t="s">
        <v>11683</v>
      </c>
      <c r="C3214" s="333" t="s">
        <v>710</v>
      </c>
      <c r="D3214" s="333" t="s">
        <v>519</v>
      </c>
      <c r="E3214" s="29">
        <v>1</v>
      </c>
      <c r="F3214" s="29">
        <v>1</v>
      </c>
      <c r="G3214" s="29">
        <v>12672</v>
      </c>
      <c r="H3214" s="27"/>
      <c r="M3214" s="80" t="b">
        <f t="shared" ref="M3214:M3277" si="50">AND(  NOT(ISERROR(FIND(UPPER($B$7),UPPER($B3214),1))),  OR($D$7="",NOT(ISERROR(FIND(UPPER($D$7),UPPER($B3214),1)))),    OR($D$8="",(ISERROR(FIND(UPPER($D$8),UPPER($B3214),1))))           )</f>
        <v>1</v>
      </c>
    </row>
    <row r="3215" spans="2:13" x14ac:dyDescent="0.15">
      <c r="B3215" s="333" t="s">
        <v>10177</v>
      </c>
      <c r="C3215" s="333" t="s">
        <v>710</v>
      </c>
      <c r="D3215" s="333" t="s">
        <v>521</v>
      </c>
      <c r="E3215" s="29">
        <v>1</v>
      </c>
      <c r="F3215" s="29">
        <v>2</v>
      </c>
      <c r="G3215" s="29">
        <v>10353</v>
      </c>
      <c r="H3215" s="27"/>
      <c r="M3215" s="80" t="b">
        <f t="shared" si="50"/>
        <v>1</v>
      </c>
    </row>
    <row r="3216" spans="2:13" x14ac:dyDescent="0.15">
      <c r="B3216" s="333" t="s">
        <v>52</v>
      </c>
      <c r="C3216" s="333" t="s">
        <v>710</v>
      </c>
      <c r="D3216" s="333" t="s">
        <v>444</v>
      </c>
      <c r="E3216" s="29">
        <v>1</v>
      </c>
      <c r="F3216" s="29">
        <v>6</v>
      </c>
      <c r="G3216" s="29">
        <v>8685</v>
      </c>
      <c r="H3216" s="27"/>
      <c r="M3216" s="80" t="b">
        <f t="shared" si="50"/>
        <v>1</v>
      </c>
    </row>
    <row r="3217" spans="2:13" x14ac:dyDescent="0.15">
      <c r="B3217" s="333" t="s">
        <v>7591</v>
      </c>
      <c r="C3217" s="333" t="s">
        <v>712</v>
      </c>
      <c r="D3217" s="333" t="s">
        <v>525</v>
      </c>
      <c r="E3217" s="29">
        <v>2</v>
      </c>
      <c r="F3217" s="29">
        <v>4</v>
      </c>
      <c r="G3217" s="29">
        <v>7635</v>
      </c>
      <c r="H3217" s="27"/>
      <c r="M3217" s="80" t="b">
        <f t="shared" si="50"/>
        <v>1</v>
      </c>
    </row>
    <row r="3218" spans="2:13" x14ac:dyDescent="0.15">
      <c r="B3218" s="333" t="s">
        <v>12736</v>
      </c>
      <c r="C3218" s="333" t="s">
        <v>712</v>
      </c>
      <c r="D3218" s="333" t="s">
        <v>521</v>
      </c>
      <c r="E3218" s="29">
        <v>2</v>
      </c>
      <c r="F3218" s="29">
        <v>2</v>
      </c>
      <c r="G3218" s="29">
        <v>14052</v>
      </c>
      <c r="H3218" s="27"/>
      <c r="M3218" s="80" t="b">
        <f t="shared" si="50"/>
        <v>1</v>
      </c>
    </row>
    <row r="3219" spans="2:13" x14ac:dyDescent="0.15">
      <c r="B3219" s="333" t="s">
        <v>1192</v>
      </c>
      <c r="C3219" s="333" t="s">
        <v>712</v>
      </c>
      <c r="D3219" s="333" t="s">
        <v>525</v>
      </c>
      <c r="E3219" s="29">
        <v>2</v>
      </c>
      <c r="F3219" s="29">
        <v>4</v>
      </c>
      <c r="G3219" s="29">
        <v>704</v>
      </c>
      <c r="H3219" s="27"/>
      <c r="M3219" s="80" t="b">
        <f t="shared" si="50"/>
        <v>1</v>
      </c>
    </row>
    <row r="3220" spans="2:13" x14ac:dyDescent="0.15">
      <c r="B3220" s="333" t="s">
        <v>10859</v>
      </c>
      <c r="C3220" s="333" t="s">
        <v>712</v>
      </c>
      <c r="D3220" s="333" t="s">
        <v>525</v>
      </c>
      <c r="E3220" s="29">
        <v>2</v>
      </c>
      <c r="F3220" s="29">
        <v>4</v>
      </c>
      <c r="G3220" s="29">
        <v>705</v>
      </c>
      <c r="H3220" s="27"/>
      <c r="M3220" s="80" t="b">
        <f t="shared" si="50"/>
        <v>1</v>
      </c>
    </row>
    <row r="3221" spans="2:13" x14ac:dyDescent="0.15">
      <c r="B3221" s="333" t="s">
        <v>11684</v>
      </c>
      <c r="C3221" s="333" t="s">
        <v>710</v>
      </c>
      <c r="D3221" s="333" t="s">
        <v>521</v>
      </c>
      <c r="E3221" s="29">
        <v>1</v>
      </c>
      <c r="F3221" s="29">
        <v>2</v>
      </c>
      <c r="G3221" s="29">
        <v>13345</v>
      </c>
      <c r="H3221" s="27"/>
      <c r="J3221" s="37"/>
      <c r="M3221" s="80" t="b">
        <f t="shared" si="50"/>
        <v>1</v>
      </c>
    </row>
    <row r="3222" spans="2:13" x14ac:dyDescent="0.15">
      <c r="B3222" s="333" t="s">
        <v>3764</v>
      </c>
      <c r="C3222" s="333" t="s">
        <v>518</v>
      </c>
      <c r="D3222" s="333" t="s">
        <v>518</v>
      </c>
      <c r="E3222" s="29">
        <v>0</v>
      </c>
      <c r="F3222" s="29">
        <v>0</v>
      </c>
      <c r="G3222" s="29">
        <v>3524</v>
      </c>
      <c r="H3222" s="27"/>
      <c r="M3222" s="80" t="b">
        <f t="shared" si="50"/>
        <v>1</v>
      </c>
    </row>
    <row r="3223" spans="2:13" x14ac:dyDescent="0.15">
      <c r="B3223" s="333" t="s">
        <v>1193</v>
      </c>
      <c r="C3223" s="333" t="s">
        <v>710</v>
      </c>
      <c r="D3223" s="333" t="s">
        <v>523</v>
      </c>
      <c r="E3223" s="29">
        <v>1</v>
      </c>
      <c r="F3223" s="29">
        <v>3</v>
      </c>
      <c r="G3223" s="29">
        <v>706</v>
      </c>
      <c r="H3223" s="27"/>
      <c r="M3223" s="80" t="b">
        <f t="shared" si="50"/>
        <v>1</v>
      </c>
    </row>
    <row r="3224" spans="2:13" x14ac:dyDescent="0.15">
      <c r="B3224" s="333" t="s">
        <v>10860</v>
      </c>
      <c r="C3224" s="333" t="s">
        <v>710</v>
      </c>
      <c r="D3224" s="333" t="s">
        <v>519</v>
      </c>
      <c r="E3224" s="29">
        <v>1</v>
      </c>
      <c r="F3224" s="29">
        <v>1</v>
      </c>
      <c r="G3224" s="29">
        <v>707</v>
      </c>
      <c r="H3224" s="27"/>
      <c r="M3224" s="80" t="b">
        <f t="shared" si="50"/>
        <v>1</v>
      </c>
    </row>
    <row r="3225" spans="2:13" x14ac:dyDescent="0.15">
      <c r="B3225" s="333" t="s">
        <v>1194</v>
      </c>
      <c r="C3225" s="333" t="s">
        <v>716</v>
      </c>
      <c r="D3225" s="333" t="s">
        <v>525</v>
      </c>
      <c r="E3225" s="29">
        <v>4</v>
      </c>
      <c r="F3225" s="29">
        <v>4</v>
      </c>
      <c r="G3225" s="29">
        <v>708</v>
      </c>
      <c r="H3225" s="27"/>
      <c r="M3225" s="80" t="b">
        <f t="shared" si="50"/>
        <v>1</v>
      </c>
    </row>
    <row r="3226" spans="2:13" x14ac:dyDescent="0.15">
      <c r="B3226" s="333" t="s">
        <v>9145</v>
      </c>
      <c r="C3226" s="333" t="s">
        <v>712</v>
      </c>
      <c r="D3226" s="333" t="s">
        <v>521</v>
      </c>
      <c r="E3226" s="29">
        <v>2</v>
      </c>
      <c r="F3226" s="29">
        <v>2</v>
      </c>
      <c r="G3226" s="29">
        <v>9928</v>
      </c>
      <c r="H3226" s="27"/>
      <c r="M3226" s="80" t="b">
        <f t="shared" si="50"/>
        <v>1</v>
      </c>
    </row>
    <row r="3227" spans="2:13" x14ac:dyDescent="0.15">
      <c r="B3227" s="333" t="s">
        <v>14203</v>
      </c>
      <c r="C3227" s="333" t="s">
        <v>710</v>
      </c>
      <c r="D3227" s="333" t="s">
        <v>523</v>
      </c>
      <c r="E3227" s="29">
        <v>1</v>
      </c>
      <c r="F3227" s="29">
        <v>3</v>
      </c>
      <c r="G3227" s="29">
        <v>16129</v>
      </c>
      <c r="H3227" s="27"/>
      <c r="M3227" s="80" t="b">
        <f t="shared" si="50"/>
        <v>1</v>
      </c>
    </row>
    <row r="3228" spans="2:13" x14ac:dyDescent="0.15">
      <c r="B3228" s="333" t="s">
        <v>11685</v>
      </c>
      <c r="C3228" s="333" t="s">
        <v>712</v>
      </c>
      <c r="D3228" s="333" t="s">
        <v>523</v>
      </c>
      <c r="E3228" s="29">
        <v>2</v>
      </c>
      <c r="F3228" s="29">
        <v>3</v>
      </c>
      <c r="G3228" s="29">
        <v>13274</v>
      </c>
      <c r="H3228" s="27"/>
      <c r="M3228" s="80" t="b">
        <f t="shared" si="50"/>
        <v>1</v>
      </c>
    </row>
    <row r="3229" spans="2:13" x14ac:dyDescent="0.15">
      <c r="B3229" s="333" t="s">
        <v>11686</v>
      </c>
      <c r="C3229" s="333" t="s">
        <v>714</v>
      </c>
      <c r="D3229" s="333" t="s">
        <v>444</v>
      </c>
      <c r="E3229" s="29">
        <v>3</v>
      </c>
      <c r="F3229" s="29">
        <v>6</v>
      </c>
      <c r="G3229" s="29">
        <v>12415</v>
      </c>
      <c r="H3229" s="27"/>
      <c r="M3229" s="80" t="b">
        <f t="shared" si="50"/>
        <v>1</v>
      </c>
    </row>
    <row r="3230" spans="2:13" x14ac:dyDescent="0.15">
      <c r="B3230" s="333" t="s">
        <v>11687</v>
      </c>
      <c r="C3230" s="333" t="s">
        <v>710</v>
      </c>
      <c r="D3230" s="333" t="s">
        <v>523</v>
      </c>
      <c r="E3230" s="29">
        <v>1</v>
      </c>
      <c r="F3230" s="29">
        <v>3</v>
      </c>
      <c r="G3230" s="29">
        <v>12673</v>
      </c>
      <c r="H3230" s="27"/>
      <c r="M3230" s="80" t="b">
        <f t="shared" si="50"/>
        <v>1</v>
      </c>
    </row>
    <row r="3231" spans="2:13" x14ac:dyDescent="0.15">
      <c r="B3231" s="333" t="s">
        <v>371</v>
      </c>
      <c r="C3231" s="333" t="s">
        <v>710</v>
      </c>
      <c r="D3231" s="333" t="s">
        <v>523</v>
      </c>
      <c r="E3231" s="29">
        <v>1</v>
      </c>
      <c r="F3231" s="29">
        <v>3</v>
      </c>
      <c r="G3231" s="29">
        <v>8349</v>
      </c>
      <c r="H3231" s="27"/>
      <c r="M3231" s="80" t="b">
        <f t="shared" si="50"/>
        <v>1</v>
      </c>
    </row>
    <row r="3232" spans="2:13" x14ac:dyDescent="0.15">
      <c r="B3232" s="333" t="s">
        <v>3808</v>
      </c>
      <c r="C3232" s="333" t="s">
        <v>712</v>
      </c>
      <c r="D3232" s="333" t="s">
        <v>519</v>
      </c>
      <c r="E3232" s="29">
        <v>2</v>
      </c>
      <c r="F3232" s="29">
        <v>1</v>
      </c>
      <c r="G3232" s="29">
        <v>3360</v>
      </c>
      <c r="H3232" s="27"/>
      <c r="M3232" s="80" t="b">
        <f t="shared" si="50"/>
        <v>1</v>
      </c>
    </row>
    <row r="3233" spans="2:13" x14ac:dyDescent="0.15">
      <c r="B3233" s="333" t="s">
        <v>10178</v>
      </c>
      <c r="C3233" s="333" t="s">
        <v>710</v>
      </c>
      <c r="D3233" s="333" t="s">
        <v>523</v>
      </c>
      <c r="E3233" s="29">
        <v>1</v>
      </c>
      <c r="F3233" s="29">
        <v>3</v>
      </c>
      <c r="G3233" s="29">
        <v>11011</v>
      </c>
      <c r="H3233" s="27"/>
      <c r="M3233" s="80" t="b">
        <f t="shared" si="50"/>
        <v>1</v>
      </c>
    </row>
    <row r="3234" spans="2:13" x14ac:dyDescent="0.15">
      <c r="B3234" s="333" t="s">
        <v>14695</v>
      </c>
      <c r="C3234" s="333" t="s">
        <v>710</v>
      </c>
      <c r="D3234" s="333" t="s">
        <v>525</v>
      </c>
      <c r="E3234" s="29">
        <v>1</v>
      </c>
      <c r="F3234" s="29">
        <v>4</v>
      </c>
      <c r="G3234" s="29">
        <v>17609</v>
      </c>
      <c r="H3234" s="27"/>
      <c r="M3234" s="80" t="b">
        <f t="shared" si="50"/>
        <v>1</v>
      </c>
    </row>
    <row r="3235" spans="2:13" x14ac:dyDescent="0.15">
      <c r="B3235" s="333" t="s">
        <v>14204</v>
      </c>
      <c r="C3235" s="333" t="s">
        <v>710</v>
      </c>
      <c r="D3235" s="333" t="s">
        <v>523</v>
      </c>
      <c r="E3235" s="29">
        <v>1</v>
      </c>
      <c r="F3235" s="29">
        <v>3</v>
      </c>
      <c r="G3235" s="29">
        <v>16206</v>
      </c>
      <c r="H3235" s="27"/>
      <c r="M3235" s="80" t="b">
        <f t="shared" si="50"/>
        <v>1</v>
      </c>
    </row>
    <row r="3236" spans="2:13" x14ac:dyDescent="0.15">
      <c r="B3236" s="333" t="s">
        <v>5215</v>
      </c>
      <c r="C3236" s="333" t="s">
        <v>710</v>
      </c>
      <c r="D3236" s="333" t="s">
        <v>444</v>
      </c>
      <c r="E3236" s="29">
        <v>1</v>
      </c>
      <c r="F3236" s="29">
        <v>6</v>
      </c>
      <c r="G3236" s="29">
        <v>5201</v>
      </c>
      <c r="H3236" s="27"/>
      <c r="M3236" s="80" t="b">
        <f t="shared" si="50"/>
        <v>1</v>
      </c>
    </row>
    <row r="3237" spans="2:13" x14ac:dyDescent="0.15">
      <c r="B3237" s="333" t="s">
        <v>12737</v>
      </c>
      <c r="C3237" s="333" t="s">
        <v>710</v>
      </c>
      <c r="D3237" s="333" t="s">
        <v>444</v>
      </c>
      <c r="E3237" s="29">
        <v>1</v>
      </c>
      <c r="F3237" s="29">
        <v>6</v>
      </c>
      <c r="G3237" s="29">
        <v>13943</v>
      </c>
      <c r="H3237" s="27"/>
      <c r="M3237" s="80" t="b">
        <f t="shared" si="50"/>
        <v>1</v>
      </c>
    </row>
    <row r="3238" spans="2:13" x14ac:dyDescent="0.15">
      <c r="B3238" s="333" t="s">
        <v>12738</v>
      </c>
      <c r="C3238" s="333" t="s">
        <v>710</v>
      </c>
      <c r="D3238" s="333" t="s">
        <v>523</v>
      </c>
      <c r="E3238" s="29">
        <v>1</v>
      </c>
      <c r="F3238" s="29">
        <v>3</v>
      </c>
      <c r="G3238" s="29">
        <v>14257</v>
      </c>
      <c r="H3238" s="27"/>
      <c r="M3238" s="80" t="b">
        <f t="shared" si="50"/>
        <v>1</v>
      </c>
    </row>
    <row r="3239" spans="2:13" x14ac:dyDescent="0.15">
      <c r="B3239" s="333" t="s">
        <v>1195</v>
      </c>
      <c r="C3239" s="333" t="s">
        <v>710</v>
      </c>
      <c r="D3239" s="333" t="s">
        <v>523</v>
      </c>
      <c r="E3239" s="29">
        <v>1</v>
      </c>
      <c r="F3239" s="29">
        <v>3</v>
      </c>
      <c r="G3239" s="29">
        <v>709</v>
      </c>
      <c r="H3239" s="27"/>
      <c r="M3239" s="80" t="b">
        <f t="shared" si="50"/>
        <v>1</v>
      </c>
    </row>
    <row r="3240" spans="2:13" x14ac:dyDescent="0.15">
      <c r="B3240" s="333" t="s">
        <v>7931</v>
      </c>
      <c r="C3240" s="333" t="s">
        <v>714</v>
      </c>
      <c r="D3240" s="333" t="s">
        <v>523</v>
      </c>
      <c r="E3240" s="29">
        <v>3</v>
      </c>
      <c r="F3240" s="29">
        <v>3</v>
      </c>
      <c r="G3240" s="29">
        <v>8160</v>
      </c>
      <c r="H3240" s="27"/>
      <c r="M3240" s="80" t="b">
        <f t="shared" si="50"/>
        <v>1</v>
      </c>
    </row>
    <row r="3241" spans="2:13" x14ac:dyDescent="0.15">
      <c r="B3241" s="333" t="s">
        <v>7240</v>
      </c>
      <c r="C3241" s="333" t="s">
        <v>710</v>
      </c>
      <c r="D3241" s="333" t="s">
        <v>523</v>
      </c>
      <c r="E3241" s="29">
        <v>1</v>
      </c>
      <c r="F3241" s="29">
        <v>3</v>
      </c>
      <c r="G3241" s="29">
        <v>7383</v>
      </c>
      <c r="H3241" s="27"/>
      <c r="M3241" s="80" t="b">
        <f t="shared" si="50"/>
        <v>1</v>
      </c>
    </row>
    <row r="3242" spans="2:13" x14ac:dyDescent="0.15">
      <c r="B3242" s="333" t="s">
        <v>10861</v>
      </c>
      <c r="C3242" s="333" t="s">
        <v>518</v>
      </c>
      <c r="D3242" s="333" t="s">
        <v>518</v>
      </c>
      <c r="E3242" s="29">
        <v>0</v>
      </c>
      <c r="F3242" s="29">
        <v>0</v>
      </c>
      <c r="G3242" s="29">
        <v>8944</v>
      </c>
      <c r="H3242" s="27"/>
      <c r="M3242" s="80" t="b">
        <f t="shared" si="50"/>
        <v>1</v>
      </c>
    </row>
    <row r="3243" spans="2:13" x14ac:dyDescent="0.15">
      <c r="B3243" s="333" t="s">
        <v>9146</v>
      </c>
      <c r="C3243" s="333" t="s">
        <v>716</v>
      </c>
      <c r="D3243" s="333" t="s">
        <v>518</v>
      </c>
      <c r="E3243" s="29">
        <v>4</v>
      </c>
      <c r="F3243" s="29">
        <v>0</v>
      </c>
      <c r="G3243" s="29">
        <v>9929</v>
      </c>
      <c r="H3243" s="27"/>
      <c r="M3243" s="80" t="b">
        <f t="shared" si="50"/>
        <v>1</v>
      </c>
    </row>
    <row r="3244" spans="2:13" x14ac:dyDescent="0.15">
      <c r="B3244" s="333" t="s">
        <v>6563</v>
      </c>
      <c r="C3244" s="333" t="s">
        <v>710</v>
      </c>
      <c r="D3244" s="333" t="s">
        <v>523</v>
      </c>
      <c r="E3244" s="29">
        <v>1</v>
      </c>
      <c r="F3244" s="29">
        <v>3</v>
      </c>
      <c r="G3244" s="29">
        <v>6551</v>
      </c>
      <c r="H3244" s="27"/>
      <c r="M3244" s="80" t="b">
        <f t="shared" si="50"/>
        <v>1</v>
      </c>
    </row>
    <row r="3245" spans="2:13" x14ac:dyDescent="0.15">
      <c r="B3245" s="333" t="s">
        <v>13389</v>
      </c>
      <c r="C3245" s="333" t="s">
        <v>710</v>
      </c>
      <c r="D3245" s="333" t="s">
        <v>521</v>
      </c>
      <c r="E3245" s="29">
        <v>1</v>
      </c>
      <c r="F3245" s="29">
        <v>2</v>
      </c>
      <c r="G3245" s="29">
        <v>15663</v>
      </c>
      <c r="H3245" s="27"/>
      <c r="M3245" s="80" t="b">
        <f t="shared" si="50"/>
        <v>1</v>
      </c>
    </row>
    <row r="3246" spans="2:13" x14ac:dyDescent="0.15">
      <c r="B3246" s="333" t="s">
        <v>14205</v>
      </c>
      <c r="C3246" s="333" t="s">
        <v>710</v>
      </c>
      <c r="D3246" s="333" t="s">
        <v>519</v>
      </c>
      <c r="E3246" s="29">
        <v>1</v>
      </c>
      <c r="F3246" s="29">
        <v>1</v>
      </c>
      <c r="G3246" s="29">
        <v>15886</v>
      </c>
      <c r="H3246" s="27"/>
      <c r="M3246" s="80" t="b">
        <f t="shared" si="50"/>
        <v>1</v>
      </c>
    </row>
    <row r="3247" spans="2:13" x14ac:dyDescent="0.15">
      <c r="B3247" s="333" t="s">
        <v>13390</v>
      </c>
      <c r="C3247" s="333" t="s">
        <v>710</v>
      </c>
      <c r="D3247" s="333" t="s">
        <v>523</v>
      </c>
      <c r="E3247" s="29">
        <v>1</v>
      </c>
      <c r="F3247" s="29">
        <v>3</v>
      </c>
      <c r="G3247" s="29">
        <v>15300</v>
      </c>
      <c r="H3247" s="27"/>
      <c r="J3247" s="37"/>
      <c r="M3247" s="80" t="b">
        <f t="shared" si="50"/>
        <v>1</v>
      </c>
    </row>
    <row r="3248" spans="2:13" x14ac:dyDescent="0.15">
      <c r="B3248" s="333" t="s">
        <v>4763</v>
      </c>
      <c r="C3248" s="333" t="s">
        <v>710</v>
      </c>
      <c r="D3248" s="333" t="s">
        <v>444</v>
      </c>
      <c r="E3248" s="29">
        <v>1</v>
      </c>
      <c r="F3248" s="29">
        <v>6</v>
      </c>
      <c r="G3248" s="29">
        <v>4600</v>
      </c>
      <c r="H3248" s="27"/>
      <c r="J3248" s="37"/>
      <c r="M3248" s="80" t="b">
        <f t="shared" si="50"/>
        <v>1</v>
      </c>
    </row>
    <row r="3249" spans="2:13" x14ac:dyDescent="0.15">
      <c r="B3249" s="333" t="s">
        <v>14696</v>
      </c>
      <c r="C3249" s="333" t="s">
        <v>710</v>
      </c>
      <c r="D3249" s="333" t="s">
        <v>519</v>
      </c>
      <c r="E3249" s="29">
        <v>1</v>
      </c>
      <c r="F3249" s="29">
        <v>1</v>
      </c>
      <c r="G3249" s="29">
        <v>16720</v>
      </c>
      <c r="H3249" s="27"/>
      <c r="J3249" s="37"/>
      <c r="M3249" s="80" t="b">
        <f t="shared" si="50"/>
        <v>1</v>
      </c>
    </row>
    <row r="3250" spans="2:13" x14ac:dyDescent="0.15">
      <c r="B3250" s="333" t="s">
        <v>1196</v>
      </c>
      <c r="C3250" s="333" t="s">
        <v>710</v>
      </c>
      <c r="D3250" s="333" t="s">
        <v>521</v>
      </c>
      <c r="E3250" s="29">
        <v>1</v>
      </c>
      <c r="F3250" s="29">
        <v>2</v>
      </c>
      <c r="G3250" s="29">
        <v>710</v>
      </c>
      <c r="H3250" s="27"/>
      <c r="J3250" s="37"/>
      <c r="M3250" s="80" t="b">
        <f t="shared" si="50"/>
        <v>1</v>
      </c>
    </row>
    <row r="3251" spans="2:13" x14ac:dyDescent="0.15">
      <c r="B3251" s="333" t="s">
        <v>11688</v>
      </c>
      <c r="C3251" s="333" t="s">
        <v>710</v>
      </c>
      <c r="D3251" s="333" t="s">
        <v>523</v>
      </c>
      <c r="E3251" s="29">
        <v>1</v>
      </c>
      <c r="F3251" s="29">
        <v>3</v>
      </c>
      <c r="G3251" s="29">
        <v>13712</v>
      </c>
      <c r="H3251" s="27"/>
      <c r="J3251" s="37"/>
      <c r="M3251" s="80" t="b">
        <f t="shared" si="50"/>
        <v>1</v>
      </c>
    </row>
    <row r="3252" spans="2:13" x14ac:dyDescent="0.15">
      <c r="B3252" s="333" t="s">
        <v>194</v>
      </c>
      <c r="C3252" s="333" t="s">
        <v>718</v>
      </c>
      <c r="D3252" s="333" t="s">
        <v>523</v>
      </c>
      <c r="E3252" s="29">
        <v>5</v>
      </c>
      <c r="F3252" s="29">
        <v>3</v>
      </c>
      <c r="G3252" s="29">
        <v>8599</v>
      </c>
      <c r="H3252" s="27"/>
      <c r="J3252" s="37"/>
      <c r="M3252" s="80" t="b">
        <f t="shared" si="50"/>
        <v>1</v>
      </c>
    </row>
    <row r="3253" spans="2:13" x14ac:dyDescent="0.15">
      <c r="B3253" s="333" t="s">
        <v>1197</v>
      </c>
      <c r="C3253" s="333" t="s">
        <v>716</v>
      </c>
      <c r="D3253" s="333" t="s">
        <v>521</v>
      </c>
      <c r="E3253" s="29">
        <v>4</v>
      </c>
      <c r="F3253" s="29">
        <v>2</v>
      </c>
      <c r="G3253" s="29">
        <v>711</v>
      </c>
      <c r="H3253" s="27"/>
      <c r="J3253" s="37"/>
      <c r="M3253" s="80" t="b">
        <f t="shared" si="50"/>
        <v>1</v>
      </c>
    </row>
    <row r="3254" spans="2:13" x14ac:dyDescent="0.15">
      <c r="B3254" s="333" t="s">
        <v>10179</v>
      </c>
      <c r="C3254" s="333" t="s">
        <v>712</v>
      </c>
      <c r="D3254" s="333" t="s">
        <v>444</v>
      </c>
      <c r="E3254" s="29">
        <v>2</v>
      </c>
      <c r="F3254" s="29">
        <v>6</v>
      </c>
      <c r="G3254" s="29">
        <v>10629</v>
      </c>
      <c r="H3254" s="27"/>
      <c r="J3254" s="37"/>
      <c r="M3254" s="80" t="b">
        <f t="shared" si="50"/>
        <v>1</v>
      </c>
    </row>
    <row r="3255" spans="2:13" x14ac:dyDescent="0.15">
      <c r="B3255" s="333" t="s">
        <v>13391</v>
      </c>
      <c r="C3255" s="333" t="s">
        <v>718</v>
      </c>
      <c r="D3255" s="333" t="s">
        <v>523</v>
      </c>
      <c r="E3255" s="29">
        <v>5</v>
      </c>
      <c r="F3255" s="29">
        <v>3</v>
      </c>
      <c r="G3255" s="29">
        <v>14583</v>
      </c>
      <c r="H3255" s="27"/>
      <c r="J3255" s="37"/>
      <c r="M3255" s="80" t="b">
        <f t="shared" si="50"/>
        <v>1</v>
      </c>
    </row>
    <row r="3256" spans="2:13" x14ac:dyDescent="0.15">
      <c r="B3256" s="333" t="s">
        <v>4689</v>
      </c>
      <c r="C3256" s="333" t="s">
        <v>710</v>
      </c>
      <c r="D3256" s="333" t="s">
        <v>523</v>
      </c>
      <c r="E3256" s="29">
        <v>1</v>
      </c>
      <c r="F3256" s="29">
        <v>3</v>
      </c>
      <c r="G3256" s="29">
        <v>4315</v>
      </c>
      <c r="H3256" s="27"/>
      <c r="J3256" s="37"/>
      <c r="M3256" s="80" t="b">
        <f t="shared" si="50"/>
        <v>1</v>
      </c>
    </row>
    <row r="3257" spans="2:13" x14ac:dyDescent="0.15">
      <c r="B3257" s="333" t="s">
        <v>14697</v>
      </c>
      <c r="C3257" s="333" t="s">
        <v>712</v>
      </c>
      <c r="D3257" s="333" t="s">
        <v>525</v>
      </c>
      <c r="E3257" s="29">
        <v>2</v>
      </c>
      <c r="F3257" s="29">
        <v>4</v>
      </c>
      <c r="G3257" s="29">
        <v>17340</v>
      </c>
      <c r="H3257" s="27"/>
      <c r="J3257" s="37"/>
      <c r="M3257" s="80" t="b">
        <f t="shared" si="50"/>
        <v>1</v>
      </c>
    </row>
    <row r="3258" spans="2:13" x14ac:dyDescent="0.15">
      <c r="B3258" s="333" t="s">
        <v>1198</v>
      </c>
      <c r="C3258" s="333" t="s">
        <v>710</v>
      </c>
      <c r="D3258" s="333" t="s">
        <v>521</v>
      </c>
      <c r="E3258" s="29">
        <v>1</v>
      </c>
      <c r="F3258" s="29">
        <v>2</v>
      </c>
      <c r="G3258" s="29">
        <v>712</v>
      </c>
      <c r="H3258" s="27"/>
      <c r="J3258" s="37"/>
      <c r="M3258" s="80" t="b">
        <f t="shared" si="50"/>
        <v>1</v>
      </c>
    </row>
    <row r="3259" spans="2:13" x14ac:dyDescent="0.15">
      <c r="B3259" s="333" t="s">
        <v>10862</v>
      </c>
      <c r="C3259" s="333" t="s">
        <v>716</v>
      </c>
      <c r="D3259" s="333" t="s">
        <v>523</v>
      </c>
      <c r="E3259" s="29">
        <v>4</v>
      </c>
      <c r="F3259" s="29">
        <v>3</v>
      </c>
      <c r="G3259" s="29">
        <v>713</v>
      </c>
      <c r="H3259" s="27"/>
      <c r="J3259" s="37"/>
      <c r="M3259" s="80" t="b">
        <f t="shared" si="50"/>
        <v>1</v>
      </c>
    </row>
    <row r="3260" spans="2:13" x14ac:dyDescent="0.15">
      <c r="B3260" s="333" t="s">
        <v>7988</v>
      </c>
      <c r="C3260" s="333" t="s">
        <v>718</v>
      </c>
      <c r="D3260" s="333" t="s">
        <v>523</v>
      </c>
      <c r="E3260" s="29">
        <v>5</v>
      </c>
      <c r="F3260" s="29">
        <v>3</v>
      </c>
      <c r="G3260" s="29">
        <v>8198</v>
      </c>
      <c r="H3260" s="27"/>
      <c r="J3260" s="37"/>
      <c r="M3260" s="80" t="b">
        <f t="shared" si="50"/>
        <v>1</v>
      </c>
    </row>
    <row r="3261" spans="2:13" x14ac:dyDescent="0.15">
      <c r="B3261" s="333" t="s">
        <v>1199</v>
      </c>
      <c r="C3261" s="333" t="s">
        <v>710</v>
      </c>
      <c r="D3261" s="333" t="s">
        <v>519</v>
      </c>
      <c r="E3261" s="29">
        <v>1</v>
      </c>
      <c r="F3261" s="29">
        <v>1</v>
      </c>
      <c r="G3261" s="29">
        <v>714</v>
      </c>
      <c r="H3261" s="27"/>
      <c r="J3261" s="37"/>
      <c r="M3261" s="80" t="b">
        <f t="shared" si="50"/>
        <v>1</v>
      </c>
    </row>
    <row r="3262" spans="2:13" x14ac:dyDescent="0.15">
      <c r="B3262" s="333" t="s">
        <v>3809</v>
      </c>
      <c r="C3262" s="333" t="s">
        <v>712</v>
      </c>
      <c r="D3262" s="333" t="s">
        <v>519</v>
      </c>
      <c r="E3262" s="29">
        <v>2</v>
      </c>
      <c r="F3262" s="29">
        <v>1</v>
      </c>
      <c r="G3262" s="29">
        <v>3361</v>
      </c>
      <c r="H3262" s="27"/>
      <c r="J3262" s="37"/>
      <c r="M3262" s="80" t="b">
        <f t="shared" si="50"/>
        <v>1</v>
      </c>
    </row>
    <row r="3263" spans="2:13" x14ac:dyDescent="0.15">
      <c r="B3263" s="333" t="s">
        <v>1200</v>
      </c>
      <c r="C3263" s="333" t="s">
        <v>712</v>
      </c>
      <c r="D3263" s="333" t="s">
        <v>525</v>
      </c>
      <c r="E3263" s="29">
        <v>2</v>
      </c>
      <c r="F3263" s="29">
        <v>4</v>
      </c>
      <c r="G3263" s="29">
        <v>715</v>
      </c>
      <c r="H3263" s="27"/>
      <c r="J3263" s="37"/>
      <c r="M3263" s="80" t="b">
        <f t="shared" si="50"/>
        <v>1</v>
      </c>
    </row>
    <row r="3264" spans="2:13" x14ac:dyDescent="0.15">
      <c r="B3264" s="333" t="s">
        <v>9147</v>
      </c>
      <c r="C3264" s="333" t="s">
        <v>712</v>
      </c>
      <c r="D3264" s="333" t="s">
        <v>444</v>
      </c>
      <c r="E3264" s="29">
        <v>2</v>
      </c>
      <c r="F3264" s="29">
        <v>6</v>
      </c>
      <c r="G3264" s="29">
        <v>9353</v>
      </c>
      <c r="H3264" s="27"/>
      <c r="J3264" s="37"/>
      <c r="M3264" s="80" t="b">
        <f t="shared" si="50"/>
        <v>1</v>
      </c>
    </row>
    <row r="3265" spans="2:13" x14ac:dyDescent="0.15">
      <c r="B3265" s="333" t="s">
        <v>7650</v>
      </c>
      <c r="C3265" s="333" t="s">
        <v>712</v>
      </c>
      <c r="D3265" s="333" t="s">
        <v>444</v>
      </c>
      <c r="E3265" s="29">
        <v>2</v>
      </c>
      <c r="F3265" s="29">
        <v>6</v>
      </c>
      <c r="G3265" s="29">
        <v>7690</v>
      </c>
      <c r="H3265" s="27"/>
      <c r="J3265" s="37"/>
      <c r="M3265" s="80" t="b">
        <f t="shared" si="50"/>
        <v>1</v>
      </c>
    </row>
    <row r="3266" spans="2:13" x14ac:dyDescent="0.15">
      <c r="B3266" s="333" t="s">
        <v>7416</v>
      </c>
      <c r="C3266" s="333" t="s">
        <v>714</v>
      </c>
      <c r="D3266" s="333" t="s">
        <v>523</v>
      </c>
      <c r="E3266" s="29">
        <v>3</v>
      </c>
      <c r="F3266" s="29">
        <v>3</v>
      </c>
      <c r="G3266" s="29">
        <v>7675</v>
      </c>
      <c r="H3266" s="27"/>
      <c r="J3266" s="37"/>
      <c r="M3266" s="80" t="b">
        <f t="shared" si="50"/>
        <v>1</v>
      </c>
    </row>
    <row r="3267" spans="2:13" x14ac:dyDescent="0.15">
      <c r="B3267" s="333" t="s">
        <v>5688</v>
      </c>
      <c r="C3267" s="333" t="s">
        <v>712</v>
      </c>
      <c r="D3267" s="333" t="s">
        <v>519</v>
      </c>
      <c r="E3267" s="29">
        <v>2</v>
      </c>
      <c r="F3267" s="29">
        <v>1</v>
      </c>
      <c r="G3267" s="29">
        <v>5715</v>
      </c>
      <c r="H3267" s="27"/>
      <c r="J3267" s="37"/>
      <c r="M3267" s="80" t="b">
        <f t="shared" si="50"/>
        <v>1</v>
      </c>
    </row>
    <row r="3268" spans="2:13" x14ac:dyDescent="0.15">
      <c r="B3268" s="333" t="s">
        <v>1201</v>
      </c>
      <c r="C3268" s="333" t="s">
        <v>712</v>
      </c>
      <c r="D3268" s="333" t="s">
        <v>525</v>
      </c>
      <c r="E3268" s="29">
        <v>2</v>
      </c>
      <c r="F3268" s="29">
        <v>4</v>
      </c>
      <c r="G3268" s="29">
        <v>716</v>
      </c>
      <c r="H3268" s="27"/>
      <c r="J3268" s="37"/>
      <c r="M3268" s="80" t="b">
        <f t="shared" si="50"/>
        <v>1</v>
      </c>
    </row>
    <row r="3269" spans="2:13" x14ac:dyDescent="0.15">
      <c r="B3269" s="333" t="s">
        <v>9148</v>
      </c>
      <c r="C3269" s="333" t="s">
        <v>710</v>
      </c>
      <c r="D3269" s="333" t="s">
        <v>444</v>
      </c>
      <c r="E3269" s="29">
        <v>1</v>
      </c>
      <c r="F3269" s="29">
        <v>6</v>
      </c>
      <c r="G3269" s="29">
        <v>9354</v>
      </c>
      <c r="H3269" s="27"/>
      <c r="J3269" s="37"/>
      <c r="M3269" s="80" t="b">
        <f t="shared" si="50"/>
        <v>1</v>
      </c>
    </row>
    <row r="3270" spans="2:13" x14ac:dyDescent="0.15">
      <c r="B3270" s="333" t="s">
        <v>5477</v>
      </c>
      <c r="C3270" s="333" t="s">
        <v>712</v>
      </c>
      <c r="D3270" s="333" t="s">
        <v>519</v>
      </c>
      <c r="E3270" s="29">
        <v>2</v>
      </c>
      <c r="F3270" s="29">
        <v>1</v>
      </c>
      <c r="G3270" s="29">
        <v>5492</v>
      </c>
      <c r="H3270" s="27"/>
      <c r="J3270" s="37"/>
      <c r="M3270" s="80" t="b">
        <f t="shared" si="50"/>
        <v>1</v>
      </c>
    </row>
    <row r="3271" spans="2:13" x14ac:dyDescent="0.15">
      <c r="B3271" s="333" t="s">
        <v>6327</v>
      </c>
      <c r="C3271" s="333" t="s">
        <v>712</v>
      </c>
      <c r="D3271" s="333" t="s">
        <v>519</v>
      </c>
      <c r="E3271" s="29">
        <v>2</v>
      </c>
      <c r="F3271" s="29">
        <v>1</v>
      </c>
      <c r="G3271" s="29">
        <v>6387</v>
      </c>
      <c r="H3271" s="27"/>
      <c r="J3271" s="37"/>
      <c r="M3271" s="80" t="b">
        <f t="shared" si="50"/>
        <v>1</v>
      </c>
    </row>
    <row r="3272" spans="2:13" x14ac:dyDescent="0.15">
      <c r="B3272" s="333" t="s">
        <v>5699</v>
      </c>
      <c r="C3272" s="333" t="s">
        <v>712</v>
      </c>
      <c r="D3272" s="333" t="s">
        <v>519</v>
      </c>
      <c r="E3272" s="29">
        <v>2</v>
      </c>
      <c r="F3272" s="29">
        <v>1</v>
      </c>
      <c r="G3272" s="29">
        <v>5726</v>
      </c>
      <c r="H3272" s="27"/>
      <c r="J3272" s="37"/>
      <c r="M3272" s="80" t="b">
        <f t="shared" si="50"/>
        <v>1</v>
      </c>
    </row>
    <row r="3273" spans="2:13" x14ac:dyDescent="0.15">
      <c r="B3273" s="333" t="s">
        <v>9149</v>
      </c>
      <c r="C3273" s="333" t="s">
        <v>712</v>
      </c>
      <c r="D3273" s="333" t="s">
        <v>519</v>
      </c>
      <c r="E3273" s="29">
        <v>2</v>
      </c>
      <c r="F3273" s="29">
        <v>1</v>
      </c>
      <c r="G3273" s="29">
        <v>9355</v>
      </c>
      <c r="H3273" s="27"/>
      <c r="J3273" s="37"/>
      <c r="M3273" s="80" t="b">
        <f t="shared" si="50"/>
        <v>1</v>
      </c>
    </row>
    <row r="3274" spans="2:13" x14ac:dyDescent="0.15">
      <c r="B3274" s="333" t="s">
        <v>8707</v>
      </c>
      <c r="C3274" s="333" t="s">
        <v>714</v>
      </c>
      <c r="D3274" s="333" t="s">
        <v>521</v>
      </c>
      <c r="E3274" s="29">
        <v>3</v>
      </c>
      <c r="F3274" s="29">
        <v>2</v>
      </c>
      <c r="G3274" s="29">
        <v>9057</v>
      </c>
      <c r="H3274" s="27"/>
      <c r="J3274" s="37"/>
      <c r="M3274" s="80" t="b">
        <f t="shared" si="50"/>
        <v>1</v>
      </c>
    </row>
    <row r="3275" spans="2:13" x14ac:dyDescent="0.15">
      <c r="B3275" s="333" t="s">
        <v>5619</v>
      </c>
      <c r="C3275" s="333" t="s">
        <v>712</v>
      </c>
      <c r="D3275" s="333" t="s">
        <v>519</v>
      </c>
      <c r="E3275" s="29">
        <v>2</v>
      </c>
      <c r="F3275" s="29">
        <v>1</v>
      </c>
      <c r="G3275" s="29">
        <v>5727</v>
      </c>
      <c r="H3275" s="27"/>
      <c r="J3275" s="37"/>
      <c r="M3275" s="80" t="b">
        <f t="shared" si="50"/>
        <v>1</v>
      </c>
    </row>
    <row r="3276" spans="2:13" x14ac:dyDescent="0.15">
      <c r="B3276" s="333" t="s">
        <v>10180</v>
      </c>
      <c r="C3276" s="333" t="s">
        <v>714</v>
      </c>
      <c r="D3276" s="333" t="s">
        <v>519</v>
      </c>
      <c r="E3276" s="29">
        <v>3</v>
      </c>
      <c r="F3276" s="29">
        <v>1</v>
      </c>
      <c r="G3276" s="29">
        <v>10547</v>
      </c>
      <c r="H3276" s="27"/>
      <c r="J3276" s="37"/>
      <c r="M3276" s="80" t="b">
        <f t="shared" si="50"/>
        <v>1</v>
      </c>
    </row>
    <row r="3277" spans="2:13" x14ac:dyDescent="0.15">
      <c r="B3277" s="333" t="s">
        <v>1314</v>
      </c>
      <c r="C3277" s="333" t="s">
        <v>712</v>
      </c>
      <c r="D3277" s="333" t="s">
        <v>519</v>
      </c>
      <c r="E3277" s="29">
        <v>2</v>
      </c>
      <c r="F3277" s="29">
        <v>1</v>
      </c>
      <c r="G3277" s="29">
        <v>718</v>
      </c>
      <c r="H3277" s="27"/>
      <c r="J3277" s="37"/>
      <c r="M3277" s="80" t="b">
        <f t="shared" si="50"/>
        <v>1</v>
      </c>
    </row>
    <row r="3278" spans="2:13" x14ac:dyDescent="0.15">
      <c r="B3278" s="333" t="s">
        <v>5702</v>
      </c>
      <c r="C3278" s="333" t="s">
        <v>712</v>
      </c>
      <c r="D3278" s="333" t="s">
        <v>519</v>
      </c>
      <c r="E3278" s="29">
        <v>2</v>
      </c>
      <c r="F3278" s="29">
        <v>1</v>
      </c>
      <c r="G3278" s="29">
        <v>5728</v>
      </c>
      <c r="H3278" s="27"/>
      <c r="J3278" s="37"/>
      <c r="M3278" s="80" t="b">
        <f t="shared" ref="M3278:M3341" si="51">AND(  NOT(ISERROR(FIND(UPPER($B$7),UPPER($B3278),1))),  OR($D$7="",NOT(ISERROR(FIND(UPPER($D$7),UPPER($B3278),1)))),    OR($D$8="",(ISERROR(FIND(UPPER($D$8),UPPER($B3278),1))))           )</f>
        <v>1</v>
      </c>
    </row>
    <row r="3279" spans="2:13" x14ac:dyDescent="0.15">
      <c r="B3279" s="333" t="s">
        <v>5703</v>
      </c>
      <c r="C3279" s="333" t="s">
        <v>712</v>
      </c>
      <c r="D3279" s="333" t="s">
        <v>519</v>
      </c>
      <c r="E3279" s="29">
        <v>2</v>
      </c>
      <c r="F3279" s="29">
        <v>1</v>
      </c>
      <c r="G3279" s="29">
        <v>5729</v>
      </c>
      <c r="H3279" s="27"/>
      <c r="J3279" s="37"/>
      <c r="M3279" s="80" t="b">
        <f t="shared" si="51"/>
        <v>1</v>
      </c>
    </row>
    <row r="3280" spans="2:13" x14ac:dyDescent="0.15">
      <c r="B3280" s="333" t="s">
        <v>5704</v>
      </c>
      <c r="C3280" s="333" t="s">
        <v>712</v>
      </c>
      <c r="D3280" s="333" t="s">
        <v>519</v>
      </c>
      <c r="E3280" s="29">
        <v>2</v>
      </c>
      <c r="F3280" s="29">
        <v>1</v>
      </c>
      <c r="G3280" s="29">
        <v>5730</v>
      </c>
      <c r="H3280" s="27"/>
      <c r="J3280" s="37"/>
      <c r="M3280" s="80" t="b">
        <f t="shared" si="51"/>
        <v>1</v>
      </c>
    </row>
    <row r="3281" spans="2:13" x14ac:dyDescent="0.15">
      <c r="B3281" s="333" t="s">
        <v>11689</v>
      </c>
      <c r="C3281" s="333" t="s">
        <v>712</v>
      </c>
      <c r="D3281" s="333" t="s">
        <v>523</v>
      </c>
      <c r="E3281" s="29">
        <v>2</v>
      </c>
      <c r="F3281" s="29">
        <v>3</v>
      </c>
      <c r="G3281" s="29">
        <v>13368</v>
      </c>
      <c r="H3281" s="27"/>
      <c r="J3281" s="37"/>
      <c r="M3281" s="80" t="b">
        <f t="shared" si="51"/>
        <v>1</v>
      </c>
    </row>
    <row r="3282" spans="2:13" x14ac:dyDescent="0.15">
      <c r="B3282" s="333" t="s">
        <v>7581</v>
      </c>
      <c r="C3282" s="333" t="s">
        <v>712</v>
      </c>
      <c r="D3282" s="333" t="s">
        <v>521</v>
      </c>
      <c r="E3282" s="29">
        <v>2</v>
      </c>
      <c r="F3282" s="29">
        <v>2</v>
      </c>
      <c r="G3282" s="29">
        <v>7745</v>
      </c>
      <c r="H3282" s="27"/>
      <c r="J3282" s="37"/>
      <c r="M3282" s="80" t="b">
        <f t="shared" si="51"/>
        <v>1</v>
      </c>
    </row>
    <row r="3283" spans="2:13" x14ac:dyDescent="0.15">
      <c r="B3283" s="333" t="s">
        <v>7582</v>
      </c>
      <c r="C3283" s="333" t="s">
        <v>712</v>
      </c>
      <c r="D3283" s="333" t="s">
        <v>521</v>
      </c>
      <c r="E3283" s="29">
        <v>2</v>
      </c>
      <c r="F3283" s="29">
        <v>2</v>
      </c>
      <c r="G3283" s="29">
        <v>7746</v>
      </c>
      <c r="H3283" s="27"/>
      <c r="J3283" s="37"/>
      <c r="M3283" s="80" t="b">
        <f t="shared" si="51"/>
        <v>1</v>
      </c>
    </row>
    <row r="3284" spans="2:13" x14ac:dyDescent="0.15">
      <c r="B3284" s="333" t="s">
        <v>5705</v>
      </c>
      <c r="C3284" s="333" t="s">
        <v>712</v>
      </c>
      <c r="D3284" s="333" t="s">
        <v>444</v>
      </c>
      <c r="E3284" s="29">
        <v>2</v>
      </c>
      <c r="F3284" s="29">
        <v>6</v>
      </c>
      <c r="G3284" s="29">
        <v>5731</v>
      </c>
      <c r="H3284" s="27"/>
      <c r="J3284" s="37"/>
      <c r="M3284" s="80" t="b">
        <f t="shared" si="51"/>
        <v>1</v>
      </c>
    </row>
    <row r="3285" spans="2:13" x14ac:dyDescent="0.15">
      <c r="B3285" s="333" t="s">
        <v>4938</v>
      </c>
      <c r="C3285" s="333" t="s">
        <v>518</v>
      </c>
      <c r="D3285" s="333" t="s">
        <v>523</v>
      </c>
      <c r="E3285" s="29">
        <v>0</v>
      </c>
      <c r="F3285" s="29">
        <v>3</v>
      </c>
      <c r="G3285" s="29">
        <v>4903</v>
      </c>
      <c r="H3285" s="27"/>
      <c r="J3285" s="37"/>
      <c r="M3285" s="80" t="b">
        <f t="shared" si="51"/>
        <v>1</v>
      </c>
    </row>
    <row r="3286" spans="2:13" x14ac:dyDescent="0.15">
      <c r="B3286" s="333" t="s">
        <v>5706</v>
      </c>
      <c r="C3286" s="333" t="s">
        <v>712</v>
      </c>
      <c r="D3286" s="333" t="s">
        <v>519</v>
      </c>
      <c r="E3286" s="29">
        <v>2</v>
      </c>
      <c r="F3286" s="29">
        <v>1</v>
      </c>
      <c r="G3286" s="29">
        <v>5732</v>
      </c>
      <c r="H3286" s="27"/>
      <c r="J3286" s="37"/>
      <c r="M3286" s="80" t="b">
        <f t="shared" si="51"/>
        <v>1</v>
      </c>
    </row>
    <row r="3287" spans="2:13" x14ac:dyDescent="0.15">
      <c r="B3287" s="333" t="s">
        <v>5707</v>
      </c>
      <c r="C3287" s="333" t="s">
        <v>712</v>
      </c>
      <c r="D3287" s="333" t="s">
        <v>519</v>
      </c>
      <c r="E3287" s="29">
        <v>2</v>
      </c>
      <c r="F3287" s="29">
        <v>1</v>
      </c>
      <c r="G3287" s="29">
        <v>5733</v>
      </c>
      <c r="H3287" s="27"/>
      <c r="J3287" s="37"/>
      <c r="M3287" s="80" t="b">
        <f t="shared" si="51"/>
        <v>1</v>
      </c>
    </row>
    <row r="3288" spans="2:13" x14ac:dyDescent="0.15">
      <c r="B3288" s="333" t="s">
        <v>5708</v>
      </c>
      <c r="C3288" s="333" t="s">
        <v>518</v>
      </c>
      <c r="D3288" s="333" t="s">
        <v>523</v>
      </c>
      <c r="E3288" s="29">
        <v>0</v>
      </c>
      <c r="F3288" s="29">
        <v>3</v>
      </c>
      <c r="G3288" s="29">
        <v>5734</v>
      </c>
      <c r="H3288" s="27"/>
      <c r="J3288" s="37"/>
      <c r="M3288" s="80" t="b">
        <f t="shared" si="51"/>
        <v>1</v>
      </c>
    </row>
    <row r="3289" spans="2:13" x14ac:dyDescent="0.15">
      <c r="B3289" s="333" t="s">
        <v>5709</v>
      </c>
      <c r="C3289" s="333" t="s">
        <v>712</v>
      </c>
      <c r="D3289" s="333" t="s">
        <v>444</v>
      </c>
      <c r="E3289" s="29">
        <v>2</v>
      </c>
      <c r="F3289" s="29">
        <v>6</v>
      </c>
      <c r="G3289" s="29">
        <v>5735</v>
      </c>
      <c r="H3289" s="27"/>
      <c r="J3289" s="37"/>
      <c r="M3289" s="80" t="b">
        <f t="shared" si="51"/>
        <v>1</v>
      </c>
    </row>
    <row r="3290" spans="2:13" x14ac:dyDescent="0.15">
      <c r="B3290" s="333" t="s">
        <v>7518</v>
      </c>
      <c r="C3290" s="333" t="s">
        <v>710</v>
      </c>
      <c r="D3290" s="333" t="s">
        <v>523</v>
      </c>
      <c r="E3290" s="29">
        <v>1</v>
      </c>
      <c r="F3290" s="29">
        <v>3</v>
      </c>
      <c r="G3290" s="29">
        <v>7676</v>
      </c>
      <c r="H3290" s="27"/>
      <c r="J3290" s="37"/>
      <c r="M3290" s="80" t="b">
        <f t="shared" si="51"/>
        <v>1</v>
      </c>
    </row>
    <row r="3291" spans="2:13" x14ac:dyDescent="0.15">
      <c r="B3291" s="333" t="s">
        <v>1315</v>
      </c>
      <c r="C3291" s="333" t="s">
        <v>712</v>
      </c>
      <c r="D3291" s="333" t="s">
        <v>519</v>
      </c>
      <c r="E3291" s="29">
        <v>2</v>
      </c>
      <c r="F3291" s="29">
        <v>1</v>
      </c>
      <c r="G3291" s="29">
        <v>719</v>
      </c>
      <c r="H3291" s="27"/>
      <c r="J3291" s="37"/>
      <c r="M3291" s="80" t="b">
        <f t="shared" si="51"/>
        <v>1</v>
      </c>
    </row>
    <row r="3292" spans="2:13" x14ac:dyDescent="0.15">
      <c r="B3292" s="333" t="s">
        <v>7916</v>
      </c>
      <c r="C3292" s="333" t="s">
        <v>714</v>
      </c>
      <c r="D3292" s="333" t="s">
        <v>519</v>
      </c>
      <c r="E3292" s="29">
        <v>3</v>
      </c>
      <c r="F3292" s="29">
        <v>1</v>
      </c>
      <c r="G3292" s="29">
        <v>8117</v>
      </c>
      <c r="H3292" s="27"/>
      <c r="J3292" s="37"/>
      <c r="M3292" s="80" t="b">
        <f t="shared" si="51"/>
        <v>1</v>
      </c>
    </row>
    <row r="3293" spans="2:13" x14ac:dyDescent="0.15">
      <c r="B3293" s="333" t="s">
        <v>5710</v>
      </c>
      <c r="C3293" s="333" t="s">
        <v>712</v>
      </c>
      <c r="D3293" s="333" t="s">
        <v>519</v>
      </c>
      <c r="E3293" s="29">
        <v>2</v>
      </c>
      <c r="F3293" s="29">
        <v>1</v>
      </c>
      <c r="G3293" s="29">
        <v>5736</v>
      </c>
      <c r="H3293" s="27"/>
      <c r="J3293" s="37"/>
      <c r="M3293" s="80" t="b">
        <f t="shared" si="51"/>
        <v>1</v>
      </c>
    </row>
    <row r="3294" spans="2:13" x14ac:dyDescent="0.15">
      <c r="B3294" s="333" t="s">
        <v>5816</v>
      </c>
      <c r="C3294" s="333" t="s">
        <v>712</v>
      </c>
      <c r="D3294" s="333" t="s">
        <v>444</v>
      </c>
      <c r="E3294" s="29">
        <v>2</v>
      </c>
      <c r="F3294" s="29">
        <v>6</v>
      </c>
      <c r="G3294" s="29">
        <v>5737</v>
      </c>
      <c r="H3294" s="27"/>
      <c r="J3294" s="37"/>
      <c r="M3294" s="80" t="b">
        <f t="shared" si="51"/>
        <v>1</v>
      </c>
    </row>
    <row r="3295" spans="2:13" x14ac:dyDescent="0.15">
      <c r="B3295" s="333" t="s">
        <v>5817</v>
      </c>
      <c r="C3295" s="333" t="s">
        <v>712</v>
      </c>
      <c r="D3295" s="333" t="s">
        <v>444</v>
      </c>
      <c r="E3295" s="29">
        <v>2</v>
      </c>
      <c r="F3295" s="29">
        <v>6</v>
      </c>
      <c r="G3295" s="29">
        <v>5738</v>
      </c>
      <c r="H3295" s="27"/>
      <c r="J3295" s="37"/>
      <c r="M3295" s="80" t="b">
        <f t="shared" si="51"/>
        <v>1</v>
      </c>
    </row>
    <row r="3296" spans="2:13" x14ac:dyDescent="0.15">
      <c r="B3296" s="333" t="s">
        <v>7707</v>
      </c>
      <c r="C3296" s="333" t="s">
        <v>714</v>
      </c>
      <c r="D3296" s="333" t="s">
        <v>521</v>
      </c>
      <c r="E3296" s="29">
        <v>3</v>
      </c>
      <c r="F3296" s="29">
        <v>2</v>
      </c>
      <c r="G3296" s="29">
        <v>7879</v>
      </c>
      <c r="H3296" s="27"/>
      <c r="J3296" s="37"/>
      <c r="M3296" s="80" t="b">
        <f t="shared" si="51"/>
        <v>1</v>
      </c>
    </row>
    <row r="3297" spans="2:13" x14ac:dyDescent="0.15">
      <c r="B3297" s="333" t="s">
        <v>9150</v>
      </c>
      <c r="C3297" s="333" t="s">
        <v>712</v>
      </c>
      <c r="D3297" s="333" t="s">
        <v>519</v>
      </c>
      <c r="E3297" s="29">
        <v>2</v>
      </c>
      <c r="F3297" s="29">
        <v>1</v>
      </c>
      <c r="G3297" s="29">
        <v>9356</v>
      </c>
      <c r="H3297" s="27"/>
      <c r="J3297" s="37"/>
      <c r="M3297" s="80" t="b">
        <f t="shared" si="51"/>
        <v>1</v>
      </c>
    </row>
    <row r="3298" spans="2:13" x14ac:dyDescent="0.15">
      <c r="B3298" s="333" t="s">
        <v>5818</v>
      </c>
      <c r="C3298" s="333" t="s">
        <v>712</v>
      </c>
      <c r="D3298" s="333" t="s">
        <v>444</v>
      </c>
      <c r="E3298" s="29">
        <v>2</v>
      </c>
      <c r="F3298" s="29">
        <v>6</v>
      </c>
      <c r="G3298" s="29">
        <v>5739</v>
      </c>
      <c r="H3298" s="27"/>
      <c r="J3298" s="37"/>
      <c r="M3298" s="80" t="b">
        <f t="shared" si="51"/>
        <v>1</v>
      </c>
    </row>
    <row r="3299" spans="2:13" x14ac:dyDescent="0.15">
      <c r="B3299" s="333" t="s">
        <v>1316</v>
      </c>
      <c r="C3299" s="333" t="s">
        <v>714</v>
      </c>
      <c r="D3299" s="333" t="s">
        <v>519</v>
      </c>
      <c r="E3299" s="29">
        <v>3</v>
      </c>
      <c r="F3299" s="29">
        <v>1</v>
      </c>
      <c r="G3299" s="29">
        <v>720</v>
      </c>
      <c r="H3299" s="27"/>
      <c r="J3299" s="37"/>
      <c r="M3299" s="80" t="b">
        <f t="shared" si="51"/>
        <v>1</v>
      </c>
    </row>
    <row r="3300" spans="2:13" x14ac:dyDescent="0.15">
      <c r="B3300" s="333" t="s">
        <v>9151</v>
      </c>
      <c r="C3300" s="333" t="s">
        <v>710</v>
      </c>
      <c r="D3300" s="333" t="s">
        <v>444</v>
      </c>
      <c r="E3300" s="29">
        <v>1</v>
      </c>
      <c r="F3300" s="29">
        <v>6</v>
      </c>
      <c r="G3300" s="29">
        <v>9357</v>
      </c>
      <c r="H3300" s="27"/>
      <c r="J3300" s="37"/>
      <c r="M3300" s="80" t="b">
        <f t="shared" si="51"/>
        <v>1</v>
      </c>
    </row>
    <row r="3301" spans="2:13" x14ac:dyDescent="0.15">
      <c r="B3301" s="333" t="s">
        <v>9152</v>
      </c>
      <c r="C3301" s="333" t="s">
        <v>518</v>
      </c>
      <c r="D3301" s="333" t="s">
        <v>518</v>
      </c>
      <c r="E3301" s="29">
        <v>0</v>
      </c>
      <c r="F3301" s="29">
        <v>0</v>
      </c>
      <c r="G3301" s="29">
        <v>10052</v>
      </c>
      <c r="H3301" s="27"/>
      <c r="J3301" s="37"/>
      <c r="M3301" s="80" t="b">
        <f t="shared" si="51"/>
        <v>1</v>
      </c>
    </row>
    <row r="3302" spans="2:13" x14ac:dyDescent="0.15">
      <c r="B3302" s="333" t="s">
        <v>9153</v>
      </c>
      <c r="C3302" s="333" t="s">
        <v>712</v>
      </c>
      <c r="D3302" s="333" t="s">
        <v>444</v>
      </c>
      <c r="E3302" s="29">
        <v>2</v>
      </c>
      <c r="F3302" s="29">
        <v>6</v>
      </c>
      <c r="G3302" s="29">
        <v>9358</v>
      </c>
      <c r="H3302" s="27"/>
      <c r="J3302" s="37"/>
      <c r="M3302" s="80" t="b">
        <f t="shared" si="51"/>
        <v>1</v>
      </c>
    </row>
    <row r="3303" spans="2:13" x14ac:dyDescent="0.15">
      <c r="B3303" s="333" t="s">
        <v>3528</v>
      </c>
      <c r="C3303" s="333" t="s">
        <v>712</v>
      </c>
      <c r="D3303" s="333" t="s">
        <v>527</v>
      </c>
      <c r="E3303" s="29">
        <v>2</v>
      </c>
      <c r="F3303" s="29">
        <v>5</v>
      </c>
      <c r="G3303" s="29">
        <v>3272</v>
      </c>
      <c r="H3303" s="27"/>
      <c r="J3303" s="37"/>
      <c r="M3303" s="80" t="b">
        <f t="shared" si="51"/>
        <v>1</v>
      </c>
    </row>
    <row r="3304" spans="2:13" x14ac:dyDescent="0.15">
      <c r="B3304" s="333" t="s">
        <v>11264</v>
      </c>
      <c r="C3304" s="333" t="s">
        <v>712</v>
      </c>
      <c r="D3304" s="333" t="s">
        <v>527</v>
      </c>
      <c r="E3304" s="29">
        <v>2</v>
      </c>
      <c r="F3304" s="29">
        <v>5</v>
      </c>
      <c r="G3304" s="29">
        <v>11574</v>
      </c>
      <c r="H3304" s="27"/>
      <c r="J3304" s="37"/>
      <c r="M3304" s="80" t="b">
        <f t="shared" si="51"/>
        <v>1</v>
      </c>
    </row>
    <row r="3305" spans="2:13" x14ac:dyDescent="0.15">
      <c r="B3305" s="333" t="s">
        <v>1404</v>
      </c>
      <c r="C3305" s="333" t="s">
        <v>712</v>
      </c>
      <c r="D3305" s="333" t="s">
        <v>519</v>
      </c>
      <c r="E3305" s="29">
        <v>2</v>
      </c>
      <c r="F3305" s="29">
        <v>1</v>
      </c>
      <c r="G3305" s="29">
        <v>722</v>
      </c>
      <c r="H3305" s="27"/>
      <c r="J3305" s="37"/>
      <c r="M3305" s="80" t="b">
        <f t="shared" si="51"/>
        <v>1</v>
      </c>
    </row>
    <row r="3306" spans="2:13" x14ac:dyDescent="0.15">
      <c r="B3306" s="333" t="s">
        <v>1405</v>
      </c>
      <c r="C3306" s="333" t="s">
        <v>712</v>
      </c>
      <c r="D3306" s="333" t="s">
        <v>519</v>
      </c>
      <c r="E3306" s="29">
        <v>2</v>
      </c>
      <c r="F3306" s="29">
        <v>1</v>
      </c>
      <c r="G3306" s="29">
        <v>723</v>
      </c>
      <c r="H3306" s="27"/>
      <c r="J3306" s="37"/>
      <c r="M3306" s="80" t="b">
        <f t="shared" si="51"/>
        <v>1</v>
      </c>
    </row>
    <row r="3307" spans="2:13" x14ac:dyDescent="0.15">
      <c r="B3307" s="333" t="s">
        <v>5819</v>
      </c>
      <c r="C3307" s="333" t="s">
        <v>712</v>
      </c>
      <c r="D3307" s="333" t="s">
        <v>525</v>
      </c>
      <c r="E3307" s="29">
        <v>2</v>
      </c>
      <c r="F3307" s="29">
        <v>4</v>
      </c>
      <c r="G3307" s="29">
        <v>5740</v>
      </c>
      <c r="H3307" s="27"/>
      <c r="J3307" s="37"/>
      <c r="M3307" s="80" t="b">
        <f t="shared" si="51"/>
        <v>1</v>
      </c>
    </row>
    <row r="3308" spans="2:13" x14ac:dyDescent="0.15">
      <c r="B3308" s="333" t="s">
        <v>1406</v>
      </c>
      <c r="C3308" s="333" t="s">
        <v>712</v>
      </c>
      <c r="D3308" s="333" t="s">
        <v>525</v>
      </c>
      <c r="E3308" s="29">
        <v>2</v>
      </c>
      <c r="F3308" s="29">
        <v>4</v>
      </c>
      <c r="G3308" s="29">
        <v>724</v>
      </c>
      <c r="H3308" s="27"/>
      <c r="J3308" s="37"/>
      <c r="M3308" s="80" t="b">
        <f t="shared" si="51"/>
        <v>1</v>
      </c>
    </row>
    <row r="3309" spans="2:13" x14ac:dyDescent="0.15">
      <c r="B3309" s="333" t="s">
        <v>9154</v>
      </c>
      <c r="C3309" s="333" t="s">
        <v>712</v>
      </c>
      <c r="D3309" s="333" t="s">
        <v>525</v>
      </c>
      <c r="E3309" s="29">
        <v>2</v>
      </c>
      <c r="F3309" s="29">
        <v>4</v>
      </c>
      <c r="G3309" s="29">
        <v>9359</v>
      </c>
      <c r="H3309" s="27"/>
      <c r="J3309" s="37"/>
      <c r="M3309" s="80" t="b">
        <f t="shared" si="51"/>
        <v>1</v>
      </c>
    </row>
    <row r="3310" spans="2:13" x14ac:dyDescent="0.15">
      <c r="B3310" s="333" t="s">
        <v>7519</v>
      </c>
      <c r="C3310" s="333" t="s">
        <v>712</v>
      </c>
      <c r="D3310" s="333" t="s">
        <v>525</v>
      </c>
      <c r="E3310" s="29">
        <v>2</v>
      </c>
      <c r="F3310" s="29">
        <v>4</v>
      </c>
      <c r="G3310" s="29">
        <v>7677</v>
      </c>
      <c r="H3310" s="27"/>
      <c r="J3310" s="37"/>
      <c r="M3310" s="80" t="b">
        <f t="shared" si="51"/>
        <v>1</v>
      </c>
    </row>
    <row r="3311" spans="2:13" x14ac:dyDescent="0.15">
      <c r="B3311" s="333" t="s">
        <v>13392</v>
      </c>
      <c r="C3311" s="333" t="s">
        <v>710</v>
      </c>
      <c r="D3311" s="333" t="s">
        <v>519</v>
      </c>
      <c r="E3311" s="29">
        <v>1</v>
      </c>
      <c r="F3311" s="29">
        <v>1</v>
      </c>
      <c r="G3311" s="29">
        <v>14605</v>
      </c>
      <c r="H3311" s="27"/>
      <c r="J3311" s="37"/>
      <c r="M3311" s="80" t="b">
        <f t="shared" si="51"/>
        <v>1</v>
      </c>
    </row>
    <row r="3312" spans="2:13" x14ac:dyDescent="0.15">
      <c r="B3312" s="333" t="s">
        <v>6328</v>
      </c>
      <c r="C3312" s="333" t="s">
        <v>714</v>
      </c>
      <c r="D3312" s="333" t="s">
        <v>519</v>
      </c>
      <c r="E3312" s="29">
        <v>3</v>
      </c>
      <c r="F3312" s="29">
        <v>1</v>
      </c>
      <c r="G3312" s="29">
        <v>6388</v>
      </c>
      <c r="H3312" s="27"/>
      <c r="J3312" s="37"/>
      <c r="M3312" s="80" t="b">
        <f t="shared" si="51"/>
        <v>1</v>
      </c>
    </row>
    <row r="3313" spans="2:13" x14ac:dyDescent="0.15">
      <c r="B3313" s="333" t="s">
        <v>10863</v>
      </c>
      <c r="C3313" s="333" t="s">
        <v>518</v>
      </c>
      <c r="D3313" s="333" t="s">
        <v>518</v>
      </c>
      <c r="E3313" s="29">
        <v>0</v>
      </c>
      <c r="F3313" s="29">
        <v>0</v>
      </c>
      <c r="G3313" s="29">
        <v>8946</v>
      </c>
      <c r="H3313" s="27"/>
      <c r="J3313" s="37"/>
      <c r="M3313" s="80" t="b">
        <f t="shared" si="51"/>
        <v>1</v>
      </c>
    </row>
    <row r="3314" spans="2:13" x14ac:dyDescent="0.15">
      <c r="B3314" s="333" t="s">
        <v>1407</v>
      </c>
      <c r="C3314" s="333" t="s">
        <v>712</v>
      </c>
      <c r="D3314" s="333" t="s">
        <v>519</v>
      </c>
      <c r="E3314" s="29">
        <v>2</v>
      </c>
      <c r="F3314" s="29">
        <v>1</v>
      </c>
      <c r="G3314" s="29">
        <v>725</v>
      </c>
      <c r="H3314" s="27"/>
      <c r="J3314" s="37"/>
      <c r="M3314" s="80" t="b">
        <f t="shared" si="51"/>
        <v>1</v>
      </c>
    </row>
    <row r="3315" spans="2:13" x14ac:dyDescent="0.15">
      <c r="B3315" s="333" t="s">
        <v>4764</v>
      </c>
      <c r="C3315" s="333" t="s">
        <v>710</v>
      </c>
      <c r="D3315" s="333" t="s">
        <v>518</v>
      </c>
      <c r="E3315" s="29">
        <v>1</v>
      </c>
      <c r="F3315" s="29">
        <v>0</v>
      </c>
      <c r="G3315" s="29">
        <v>4601</v>
      </c>
      <c r="H3315" s="27"/>
      <c r="J3315" s="37"/>
      <c r="M3315" s="80" t="b">
        <f t="shared" si="51"/>
        <v>1</v>
      </c>
    </row>
    <row r="3316" spans="2:13" x14ac:dyDescent="0.15">
      <c r="B3316" s="333" t="s">
        <v>1408</v>
      </c>
      <c r="C3316" s="333" t="s">
        <v>716</v>
      </c>
      <c r="D3316" s="333" t="s">
        <v>523</v>
      </c>
      <c r="E3316" s="29">
        <v>4</v>
      </c>
      <c r="F3316" s="29">
        <v>3</v>
      </c>
      <c r="G3316" s="29">
        <v>726</v>
      </c>
      <c r="H3316" s="27"/>
      <c r="J3316" s="37"/>
      <c r="M3316" s="80" t="b">
        <f t="shared" si="51"/>
        <v>1</v>
      </c>
    </row>
    <row r="3317" spans="2:13" x14ac:dyDescent="0.15">
      <c r="B3317" s="333" t="s">
        <v>5820</v>
      </c>
      <c r="C3317" s="333" t="s">
        <v>714</v>
      </c>
      <c r="D3317" s="333" t="s">
        <v>444</v>
      </c>
      <c r="E3317" s="29">
        <v>3</v>
      </c>
      <c r="F3317" s="29">
        <v>6</v>
      </c>
      <c r="G3317" s="29">
        <v>5741</v>
      </c>
      <c r="H3317" s="27"/>
      <c r="J3317" s="37"/>
      <c r="M3317" s="80" t="b">
        <f t="shared" si="51"/>
        <v>1</v>
      </c>
    </row>
    <row r="3318" spans="2:13" x14ac:dyDescent="0.15">
      <c r="B3318" s="333" t="s">
        <v>5821</v>
      </c>
      <c r="C3318" s="333" t="s">
        <v>714</v>
      </c>
      <c r="D3318" s="333" t="s">
        <v>444</v>
      </c>
      <c r="E3318" s="29">
        <v>3</v>
      </c>
      <c r="F3318" s="29">
        <v>6</v>
      </c>
      <c r="G3318" s="29">
        <v>5742</v>
      </c>
      <c r="H3318" s="27"/>
      <c r="J3318" s="37"/>
      <c r="M3318" s="80" t="b">
        <f t="shared" si="51"/>
        <v>1</v>
      </c>
    </row>
    <row r="3319" spans="2:13" x14ac:dyDescent="0.15">
      <c r="B3319" s="333" t="s">
        <v>5822</v>
      </c>
      <c r="C3319" s="333" t="s">
        <v>714</v>
      </c>
      <c r="D3319" s="333" t="s">
        <v>444</v>
      </c>
      <c r="E3319" s="29">
        <v>3</v>
      </c>
      <c r="F3319" s="29">
        <v>6</v>
      </c>
      <c r="G3319" s="29">
        <v>5743</v>
      </c>
      <c r="H3319" s="27"/>
      <c r="J3319" s="37"/>
      <c r="M3319" s="80" t="b">
        <f t="shared" si="51"/>
        <v>1</v>
      </c>
    </row>
    <row r="3320" spans="2:13" x14ac:dyDescent="0.15">
      <c r="B3320" s="333" t="s">
        <v>5823</v>
      </c>
      <c r="C3320" s="333" t="s">
        <v>714</v>
      </c>
      <c r="D3320" s="333" t="s">
        <v>523</v>
      </c>
      <c r="E3320" s="29">
        <v>3</v>
      </c>
      <c r="F3320" s="29">
        <v>3</v>
      </c>
      <c r="G3320" s="29">
        <v>5744</v>
      </c>
      <c r="H3320" s="27"/>
      <c r="J3320" s="37"/>
      <c r="M3320" s="80" t="b">
        <f t="shared" si="51"/>
        <v>1</v>
      </c>
    </row>
    <row r="3321" spans="2:13" x14ac:dyDescent="0.15">
      <c r="B3321" s="333" t="s">
        <v>10181</v>
      </c>
      <c r="C3321" s="333" t="s">
        <v>716</v>
      </c>
      <c r="D3321" s="333" t="s">
        <v>523</v>
      </c>
      <c r="E3321" s="29">
        <v>4</v>
      </c>
      <c r="F3321" s="29">
        <v>3</v>
      </c>
      <c r="G3321" s="29">
        <v>10672</v>
      </c>
      <c r="H3321" s="27"/>
      <c r="J3321" s="37"/>
      <c r="M3321" s="80" t="b">
        <f t="shared" si="51"/>
        <v>1</v>
      </c>
    </row>
    <row r="3322" spans="2:13" x14ac:dyDescent="0.15">
      <c r="B3322" s="333" t="s">
        <v>9155</v>
      </c>
      <c r="C3322" s="333" t="s">
        <v>518</v>
      </c>
      <c r="D3322" s="333" t="s">
        <v>518</v>
      </c>
      <c r="E3322" s="29">
        <v>0</v>
      </c>
      <c r="F3322" s="29">
        <v>0</v>
      </c>
      <c r="G3322" s="29">
        <v>9403</v>
      </c>
      <c r="H3322" s="27"/>
      <c r="J3322" s="37"/>
      <c r="M3322" s="80" t="b">
        <f t="shared" si="51"/>
        <v>1</v>
      </c>
    </row>
    <row r="3323" spans="2:13" x14ac:dyDescent="0.15">
      <c r="B3323" s="333" t="s">
        <v>13393</v>
      </c>
      <c r="C3323" s="333" t="s">
        <v>712</v>
      </c>
      <c r="D3323" s="333" t="s">
        <v>523</v>
      </c>
      <c r="E3323" s="29">
        <v>2</v>
      </c>
      <c r="F3323" s="29">
        <v>3</v>
      </c>
      <c r="G3323" s="29">
        <v>15120</v>
      </c>
      <c r="H3323" s="27"/>
      <c r="J3323" s="37"/>
      <c r="M3323" s="80" t="b">
        <f t="shared" si="51"/>
        <v>1</v>
      </c>
    </row>
    <row r="3324" spans="2:13" x14ac:dyDescent="0.15">
      <c r="B3324" s="333" t="s">
        <v>6480</v>
      </c>
      <c r="C3324" s="333" t="s">
        <v>710</v>
      </c>
      <c r="D3324" s="333" t="s">
        <v>521</v>
      </c>
      <c r="E3324" s="29">
        <v>1</v>
      </c>
      <c r="F3324" s="29">
        <v>2</v>
      </c>
      <c r="G3324" s="29">
        <v>6552</v>
      </c>
      <c r="H3324" s="27"/>
      <c r="J3324" s="37"/>
      <c r="M3324" s="80" t="b">
        <f t="shared" si="51"/>
        <v>1</v>
      </c>
    </row>
    <row r="3325" spans="2:13" x14ac:dyDescent="0.15">
      <c r="B3325" s="333" t="s">
        <v>13394</v>
      </c>
      <c r="C3325" s="333" t="s">
        <v>712</v>
      </c>
      <c r="D3325" s="333" t="s">
        <v>444</v>
      </c>
      <c r="E3325" s="29">
        <v>2</v>
      </c>
      <c r="F3325" s="29">
        <v>6</v>
      </c>
      <c r="G3325" s="29">
        <v>15526</v>
      </c>
      <c r="H3325" s="27"/>
      <c r="J3325" s="37"/>
      <c r="M3325" s="80" t="b">
        <f t="shared" si="51"/>
        <v>1</v>
      </c>
    </row>
    <row r="3326" spans="2:13" x14ac:dyDescent="0.15">
      <c r="B3326" s="333" t="s">
        <v>5464</v>
      </c>
      <c r="C3326" s="333" t="s">
        <v>710</v>
      </c>
      <c r="D3326" s="333" t="s">
        <v>523</v>
      </c>
      <c r="E3326" s="29">
        <v>1</v>
      </c>
      <c r="F3326" s="29">
        <v>3</v>
      </c>
      <c r="G3326" s="29">
        <v>5479</v>
      </c>
      <c r="H3326" s="27"/>
      <c r="J3326" s="37"/>
      <c r="M3326" s="80" t="b">
        <f t="shared" si="51"/>
        <v>1</v>
      </c>
    </row>
    <row r="3327" spans="2:13" x14ac:dyDescent="0.15">
      <c r="B3327" s="333" t="s">
        <v>10182</v>
      </c>
      <c r="C3327" s="333" t="s">
        <v>710</v>
      </c>
      <c r="D3327" s="333" t="s">
        <v>523</v>
      </c>
      <c r="E3327" s="29">
        <v>1</v>
      </c>
      <c r="F3327" s="29">
        <v>3</v>
      </c>
      <c r="G3327" s="29">
        <v>10775</v>
      </c>
      <c r="H3327" s="27"/>
      <c r="J3327" s="37"/>
      <c r="M3327" s="80" t="b">
        <f t="shared" si="51"/>
        <v>1</v>
      </c>
    </row>
    <row r="3328" spans="2:13" x14ac:dyDescent="0.15">
      <c r="B3328" s="333" t="s">
        <v>7067</v>
      </c>
      <c r="C3328" s="333" t="s">
        <v>710</v>
      </c>
      <c r="D3328" s="333" t="s">
        <v>523</v>
      </c>
      <c r="E3328" s="29">
        <v>1</v>
      </c>
      <c r="F3328" s="29">
        <v>3</v>
      </c>
      <c r="G3328" s="29">
        <v>7210</v>
      </c>
      <c r="H3328" s="27"/>
      <c r="J3328" s="37"/>
      <c r="M3328" s="80" t="b">
        <f t="shared" si="51"/>
        <v>1</v>
      </c>
    </row>
    <row r="3329" spans="2:13" x14ac:dyDescent="0.15">
      <c r="B3329" s="333" t="s">
        <v>1409</v>
      </c>
      <c r="C3329" s="333" t="s">
        <v>710</v>
      </c>
      <c r="D3329" s="333" t="s">
        <v>525</v>
      </c>
      <c r="E3329" s="29">
        <v>1</v>
      </c>
      <c r="F3329" s="29">
        <v>4</v>
      </c>
      <c r="G3329" s="29">
        <v>727</v>
      </c>
      <c r="H3329" s="27"/>
      <c r="J3329" s="37"/>
      <c r="M3329" s="80" t="b">
        <f t="shared" si="51"/>
        <v>1</v>
      </c>
    </row>
    <row r="3330" spans="2:13" x14ac:dyDescent="0.15">
      <c r="B3330" s="333" t="s">
        <v>7039</v>
      </c>
      <c r="C3330" s="333" t="s">
        <v>710</v>
      </c>
      <c r="D3330" s="333" t="s">
        <v>523</v>
      </c>
      <c r="E3330" s="29">
        <v>1</v>
      </c>
      <c r="F3330" s="29">
        <v>3</v>
      </c>
      <c r="G3330" s="29">
        <v>7176</v>
      </c>
      <c r="H3330" s="27"/>
      <c r="J3330" s="37"/>
      <c r="M3330" s="80" t="b">
        <f t="shared" si="51"/>
        <v>1</v>
      </c>
    </row>
    <row r="3331" spans="2:13" x14ac:dyDescent="0.15">
      <c r="B3331" s="333" t="s">
        <v>9156</v>
      </c>
      <c r="C3331" s="333" t="s">
        <v>712</v>
      </c>
      <c r="D3331" s="333" t="s">
        <v>525</v>
      </c>
      <c r="E3331" s="29">
        <v>2</v>
      </c>
      <c r="F3331" s="29">
        <v>4</v>
      </c>
      <c r="G3331" s="29">
        <v>9388</v>
      </c>
      <c r="H3331" s="27"/>
      <c r="J3331" s="37"/>
      <c r="M3331" s="80" t="b">
        <f t="shared" si="51"/>
        <v>1</v>
      </c>
    </row>
    <row r="3332" spans="2:13" x14ac:dyDescent="0.15">
      <c r="B3332" s="333" t="s">
        <v>13395</v>
      </c>
      <c r="C3332" s="333" t="s">
        <v>718</v>
      </c>
      <c r="D3332" s="333" t="s">
        <v>523</v>
      </c>
      <c r="E3332" s="29">
        <v>5</v>
      </c>
      <c r="F3332" s="29">
        <v>3</v>
      </c>
      <c r="G3332" s="29">
        <v>15068</v>
      </c>
      <c r="H3332" s="27"/>
      <c r="J3332" s="37"/>
      <c r="M3332" s="80" t="b">
        <f t="shared" si="51"/>
        <v>1</v>
      </c>
    </row>
    <row r="3333" spans="2:13" x14ac:dyDescent="0.15">
      <c r="B3333" s="333" t="s">
        <v>1002</v>
      </c>
      <c r="C3333" s="333" t="s">
        <v>712</v>
      </c>
      <c r="D3333" s="333" t="s">
        <v>525</v>
      </c>
      <c r="E3333" s="29">
        <v>2</v>
      </c>
      <c r="F3333" s="29">
        <v>4</v>
      </c>
      <c r="G3333" s="29">
        <v>398</v>
      </c>
      <c r="H3333" s="27"/>
      <c r="J3333" s="37"/>
      <c r="M3333" s="80" t="b">
        <f t="shared" si="51"/>
        <v>1</v>
      </c>
    </row>
    <row r="3334" spans="2:13" x14ac:dyDescent="0.15">
      <c r="B3334" s="333" t="s">
        <v>9157</v>
      </c>
      <c r="C3334" s="333" t="s">
        <v>712</v>
      </c>
      <c r="D3334" s="333" t="s">
        <v>525</v>
      </c>
      <c r="E3334" s="29">
        <v>2</v>
      </c>
      <c r="F3334" s="29">
        <v>4</v>
      </c>
      <c r="G3334" s="29">
        <v>10038</v>
      </c>
      <c r="H3334" s="27"/>
      <c r="J3334" s="37"/>
      <c r="M3334" s="80" t="b">
        <f t="shared" si="51"/>
        <v>1</v>
      </c>
    </row>
    <row r="3335" spans="2:13" x14ac:dyDescent="0.15">
      <c r="B3335" s="333" t="s">
        <v>9158</v>
      </c>
      <c r="C3335" s="333" t="s">
        <v>712</v>
      </c>
      <c r="D3335" s="333" t="s">
        <v>525</v>
      </c>
      <c r="E3335" s="29">
        <v>2</v>
      </c>
      <c r="F3335" s="29">
        <v>4</v>
      </c>
      <c r="G3335" s="29">
        <v>9389</v>
      </c>
      <c r="H3335" s="27"/>
      <c r="J3335" s="37"/>
      <c r="M3335" s="80" t="b">
        <f t="shared" si="51"/>
        <v>1</v>
      </c>
    </row>
    <row r="3336" spans="2:13" x14ac:dyDescent="0.15">
      <c r="B3336" s="333" t="s">
        <v>8474</v>
      </c>
      <c r="C3336" s="333" t="s">
        <v>714</v>
      </c>
      <c r="D3336" s="333" t="s">
        <v>521</v>
      </c>
      <c r="E3336" s="29">
        <v>3</v>
      </c>
      <c r="F3336" s="29">
        <v>2</v>
      </c>
      <c r="G3336" s="29">
        <v>8803</v>
      </c>
      <c r="H3336" s="27"/>
      <c r="J3336" s="37"/>
      <c r="M3336" s="80" t="b">
        <f t="shared" si="51"/>
        <v>1</v>
      </c>
    </row>
    <row r="3337" spans="2:13" x14ac:dyDescent="0.15">
      <c r="B3337" s="333" t="s">
        <v>14206</v>
      </c>
      <c r="C3337" s="333" t="s">
        <v>716</v>
      </c>
      <c r="D3337" s="333" t="s">
        <v>519</v>
      </c>
      <c r="E3337" s="29">
        <v>4</v>
      </c>
      <c r="F3337" s="29">
        <v>1</v>
      </c>
      <c r="G3337" s="29">
        <v>15887</v>
      </c>
      <c r="H3337" s="27"/>
      <c r="J3337" s="37"/>
      <c r="M3337" s="80" t="b">
        <f t="shared" si="51"/>
        <v>1</v>
      </c>
    </row>
    <row r="3338" spans="2:13" x14ac:dyDescent="0.15">
      <c r="B3338" s="333" t="s">
        <v>13396</v>
      </c>
      <c r="C3338" s="333" t="s">
        <v>518</v>
      </c>
      <c r="D3338" s="333" t="s">
        <v>518</v>
      </c>
      <c r="E3338" s="29">
        <v>0</v>
      </c>
      <c r="F3338" s="29">
        <v>0</v>
      </c>
      <c r="G3338" s="29">
        <v>14654</v>
      </c>
      <c r="H3338" s="27"/>
      <c r="J3338" s="37"/>
      <c r="M3338" s="80" t="b">
        <f t="shared" si="51"/>
        <v>1</v>
      </c>
    </row>
    <row r="3339" spans="2:13" x14ac:dyDescent="0.15">
      <c r="B3339" s="333" t="s">
        <v>10183</v>
      </c>
      <c r="C3339" s="333" t="s">
        <v>518</v>
      </c>
      <c r="D3339" s="333" t="s">
        <v>518</v>
      </c>
      <c r="E3339" s="29">
        <v>0</v>
      </c>
      <c r="F3339" s="29">
        <v>0</v>
      </c>
      <c r="G3339" s="29">
        <v>11052</v>
      </c>
      <c r="H3339" s="27"/>
      <c r="J3339" s="37"/>
      <c r="M3339" s="80" t="b">
        <f t="shared" si="51"/>
        <v>1</v>
      </c>
    </row>
    <row r="3340" spans="2:13" x14ac:dyDescent="0.15">
      <c r="B3340" s="333" t="s">
        <v>10184</v>
      </c>
      <c r="C3340" s="333" t="s">
        <v>718</v>
      </c>
      <c r="D3340" s="333" t="s">
        <v>519</v>
      </c>
      <c r="E3340" s="29">
        <v>5</v>
      </c>
      <c r="F3340" s="29">
        <v>1</v>
      </c>
      <c r="G3340" s="29">
        <v>10369</v>
      </c>
      <c r="H3340" s="27"/>
      <c r="J3340" s="37"/>
      <c r="M3340" s="80" t="b">
        <f t="shared" si="51"/>
        <v>1</v>
      </c>
    </row>
    <row r="3341" spans="2:13" x14ac:dyDescent="0.15">
      <c r="B3341" s="333" t="s">
        <v>9159</v>
      </c>
      <c r="C3341" s="333" t="s">
        <v>712</v>
      </c>
      <c r="D3341" s="333" t="s">
        <v>525</v>
      </c>
      <c r="E3341" s="29">
        <v>2</v>
      </c>
      <c r="F3341" s="29">
        <v>4</v>
      </c>
      <c r="G3341" s="29">
        <v>10049</v>
      </c>
      <c r="H3341" s="27"/>
      <c r="J3341" s="37"/>
      <c r="M3341" s="80" t="b">
        <f t="shared" si="51"/>
        <v>1</v>
      </c>
    </row>
    <row r="3342" spans="2:13" x14ac:dyDescent="0.15">
      <c r="B3342" s="333" t="s">
        <v>9160</v>
      </c>
      <c r="C3342" s="333" t="s">
        <v>712</v>
      </c>
      <c r="D3342" s="333" t="s">
        <v>525</v>
      </c>
      <c r="E3342" s="29">
        <v>2</v>
      </c>
      <c r="F3342" s="29">
        <v>4</v>
      </c>
      <c r="G3342" s="29">
        <v>9390</v>
      </c>
      <c r="H3342" s="27"/>
      <c r="J3342" s="37"/>
      <c r="M3342" s="80" t="b">
        <f t="shared" ref="M3342:M3405" si="52">AND(  NOT(ISERROR(FIND(UPPER($B$7),UPPER($B3342),1))),  OR($D$7="",NOT(ISERROR(FIND(UPPER($D$7),UPPER($B3342),1)))),    OR($D$8="",(ISERROR(FIND(UPPER($D$8),UPPER($B3342),1))))           )</f>
        <v>1</v>
      </c>
    </row>
    <row r="3343" spans="2:13" x14ac:dyDescent="0.15">
      <c r="B3343" s="333" t="s">
        <v>12739</v>
      </c>
      <c r="C3343" s="333" t="s">
        <v>712</v>
      </c>
      <c r="D3343" s="333" t="s">
        <v>525</v>
      </c>
      <c r="E3343" s="29">
        <v>2</v>
      </c>
      <c r="F3343" s="29">
        <v>4</v>
      </c>
      <c r="G3343" s="29">
        <v>14328</v>
      </c>
      <c r="H3343" s="27"/>
      <c r="J3343" s="37"/>
      <c r="M3343" s="80" t="b">
        <f t="shared" si="52"/>
        <v>1</v>
      </c>
    </row>
    <row r="3344" spans="2:13" x14ac:dyDescent="0.15">
      <c r="B3344" s="333" t="s">
        <v>14698</v>
      </c>
      <c r="C3344" s="333" t="s">
        <v>716</v>
      </c>
      <c r="D3344" s="333" t="s">
        <v>519</v>
      </c>
      <c r="E3344" s="29">
        <v>4</v>
      </c>
      <c r="F3344" s="29">
        <v>1</v>
      </c>
      <c r="G3344" s="29">
        <v>17588</v>
      </c>
      <c r="H3344" s="27"/>
      <c r="J3344" s="37"/>
      <c r="M3344" s="80" t="b">
        <f t="shared" si="52"/>
        <v>1</v>
      </c>
    </row>
    <row r="3345" spans="2:13" x14ac:dyDescent="0.15">
      <c r="B3345" s="333" t="s">
        <v>9161</v>
      </c>
      <c r="C3345" s="333" t="s">
        <v>712</v>
      </c>
      <c r="D3345" s="333" t="s">
        <v>525</v>
      </c>
      <c r="E3345" s="29">
        <v>2</v>
      </c>
      <c r="F3345" s="29">
        <v>4</v>
      </c>
      <c r="G3345" s="29">
        <v>9404</v>
      </c>
      <c r="H3345" s="27"/>
      <c r="J3345" s="37"/>
      <c r="M3345" s="80" t="b">
        <f t="shared" si="52"/>
        <v>1</v>
      </c>
    </row>
    <row r="3346" spans="2:13" x14ac:dyDescent="0.15">
      <c r="B3346" s="333" t="s">
        <v>9162</v>
      </c>
      <c r="C3346" s="333" t="s">
        <v>518</v>
      </c>
      <c r="D3346" s="333" t="s">
        <v>518</v>
      </c>
      <c r="E3346" s="29">
        <v>0</v>
      </c>
      <c r="F3346" s="29">
        <v>0</v>
      </c>
      <c r="G3346" s="29">
        <v>9645</v>
      </c>
      <c r="H3346" s="27"/>
      <c r="J3346" s="37"/>
      <c r="M3346" s="80" t="b">
        <f t="shared" si="52"/>
        <v>1</v>
      </c>
    </row>
    <row r="3347" spans="2:13" x14ac:dyDescent="0.15">
      <c r="B3347" s="333" t="s">
        <v>13397</v>
      </c>
      <c r="C3347" s="333" t="s">
        <v>518</v>
      </c>
      <c r="D3347" s="333" t="s">
        <v>518</v>
      </c>
      <c r="E3347" s="29">
        <v>0</v>
      </c>
      <c r="F3347" s="29">
        <v>0</v>
      </c>
      <c r="G3347" s="29">
        <v>14648</v>
      </c>
      <c r="H3347" s="27"/>
      <c r="J3347" s="37"/>
      <c r="M3347" s="80" t="b">
        <f t="shared" si="52"/>
        <v>1</v>
      </c>
    </row>
    <row r="3348" spans="2:13" x14ac:dyDescent="0.15">
      <c r="B3348" s="333" t="s">
        <v>13398</v>
      </c>
      <c r="C3348" s="333" t="s">
        <v>518</v>
      </c>
      <c r="D3348" s="333" t="s">
        <v>518</v>
      </c>
      <c r="E3348" s="29">
        <v>0</v>
      </c>
      <c r="F3348" s="29">
        <v>0</v>
      </c>
      <c r="G3348" s="29">
        <v>14674</v>
      </c>
      <c r="H3348" s="27"/>
      <c r="J3348" s="37"/>
      <c r="M3348" s="80" t="b">
        <f t="shared" si="52"/>
        <v>1</v>
      </c>
    </row>
    <row r="3349" spans="2:13" x14ac:dyDescent="0.15">
      <c r="B3349" s="333" t="s">
        <v>4410</v>
      </c>
      <c r="C3349" s="333" t="s">
        <v>718</v>
      </c>
      <c r="D3349" s="333" t="s">
        <v>525</v>
      </c>
      <c r="E3349" s="29">
        <v>5</v>
      </c>
      <c r="F3349" s="29">
        <v>4</v>
      </c>
      <c r="G3349" s="29">
        <v>4124</v>
      </c>
      <c r="H3349" s="27"/>
      <c r="J3349" s="37"/>
      <c r="M3349" s="80" t="b">
        <f t="shared" si="52"/>
        <v>1</v>
      </c>
    </row>
    <row r="3350" spans="2:13" x14ac:dyDescent="0.15">
      <c r="B3350" s="333" t="s">
        <v>11690</v>
      </c>
      <c r="C3350" s="333" t="s">
        <v>714</v>
      </c>
      <c r="D3350" s="333" t="s">
        <v>525</v>
      </c>
      <c r="E3350" s="29">
        <v>3</v>
      </c>
      <c r="F3350" s="29">
        <v>4</v>
      </c>
      <c r="G3350" s="29">
        <v>13410</v>
      </c>
      <c r="H3350" s="27"/>
      <c r="J3350" s="37"/>
      <c r="M3350" s="80" t="b">
        <f t="shared" si="52"/>
        <v>1</v>
      </c>
    </row>
    <row r="3351" spans="2:13" x14ac:dyDescent="0.15">
      <c r="B3351" s="333" t="s">
        <v>9163</v>
      </c>
      <c r="C3351" s="333" t="s">
        <v>710</v>
      </c>
      <c r="D3351" s="333" t="s">
        <v>519</v>
      </c>
      <c r="E3351" s="29">
        <v>1</v>
      </c>
      <c r="F3351" s="29">
        <v>1</v>
      </c>
      <c r="G3351" s="29">
        <v>9593</v>
      </c>
      <c r="H3351" s="27"/>
      <c r="J3351" s="37"/>
      <c r="M3351" s="80" t="b">
        <f t="shared" si="52"/>
        <v>1</v>
      </c>
    </row>
    <row r="3352" spans="2:13" x14ac:dyDescent="0.15">
      <c r="B3352" s="333" t="s">
        <v>11691</v>
      </c>
      <c r="C3352" s="333" t="s">
        <v>712</v>
      </c>
      <c r="D3352" s="333" t="s">
        <v>525</v>
      </c>
      <c r="E3352" s="29">
        <v>2</v>
      </c>
      <c r="F3352" s="29">
        <v>4</v>
      </c>
      <c r="G3352" s="29">
        <v>13413</v>
      </c>
      <c r="H3352" s="27"/>
      <c r="J3352" s="37"/>
      <c r="M3352" s="80" t="b">
        <f t="shared" si="52"/>
        <v>1</v>
      </c>
    </row>
    <row r="3353" spans="2:13" x14ac:dyDescent="0.15">
      <c r="B3353" s="333" t="s">
        <v>13399</v>
      </c>
      <c r="C3353" s="333" t="s">
        <v>518</v>
      </c>
      <c r="D3353" s="333" t="s">
        <v>518</v>
      </c>
      <c r="E3353" s="29">
        <v>0</v>
      </c>
      <c r="F3353" s="29">
        <v>0</v>
      </c>
      <c r="G3353" s="29">
        <v>14667</v>
      </c>
      <c r="H3353" s="27"/>
      <c r="J3353" s="37"/>
      <c r="M3353" s="80" t="b">
        <f t="shared" si="52"/>
        <v>1</v>
      </c>
    </row>
    <row r="3354" spans="2:13" x14ac:dyDescent="0.15">
      <c r="B3354" s="333" t="s">
        <v>10864</v>
      </c>
      <c r="C3354" s="333" t="s">
        <v>710</v>
      </c>
      <c r="D3354" s="333" t="s">
        <v>519</v>
      </c>
      <c r="E3354" s="29">
        <v>1</v>
      </c>
      <c r="F3354" s="29">
        <v>1</v>
      </c>
      <c r="G3354" s="29">
        <v>8868</v>
      </c>
      <c r="H3354" s="27"/>
      <c r="J3354" s="37"/>
      <c r="M3354" s="80" t="b">
        <f t="shared" si="52"/>
        <v>1</v>
      </c>
    </row>
    <row r="3355" spans="2:13" x14ac:dyDescent="0.15">
      <c r="B3355" s="333" t="s">
        <v>14699</v>
      </c>
      <c r="C3355" s="333" t="s">
        <v>712</v>
      </c>
      <c r="D3355" s="333" t="s">
        <v>525</v>
      </c>
      <c r="E3355" s="29">
        <v>2</v>
      </c>
      <c r="F3355" s="29">
        <v>4</v>
      </c>
      <c r="G3355" s="29">
        <v>17034</v>
      </c>
      <c r="H3355" s="27"/>
      <c r="J3355" s="37"/>
      <c r="M3355" s="80" t="b">
        <f t="shared" si="52"/>
        <v>1</v>
      </c>
    </row>
    <row r="3356" spans="2:13" x14ac:dyDescent="0.15">
      <c r="B3356" s="333" t="s">
        <v>13141</v>
      </c>
      <c r="C3356" s="333" t="s">
        <v>712</v>
      </c>
      <c r="D3356" s="333" t="s">
        <v>519</v>
      </c>
      <c r="E3356" s="29">
        <v>2</v>
      </c>
      <c r="F3356" s="29">
        <v>1</v>
      </c>
      <c r="G3356" s="29">
        <v>14562</v>
      </c>
      <c r="H3356" s="27"/>
      <c r="J3356" s="37"/>
      <c r="M3356" s="80" t="b">
        <f t="shared" si="52"/>
        <v>1</v>
      </c>
    </row>
    <row r="3357" spans="2:13" x14ac:dyDescent="0.15">
      <c r="B3357" s="333" t="s">
        <v>13400</v>
      </c>
      <c r="C3357" s="333" t="s">
        <v>518</v>
      </c>
      <c r="D3357" s="333" t="s">
        <v>518</v>
      </c>
      <c r="E3357" s="29">
        <v>0</v>
      </c>
      <c r="F3357" s="29">
        <v>0</v>
      </c>
      <c r="G3357" s="29">
        <v>15686</v>
      </c>
      <c r="H3357" s="27"/>
      <c r="J3357" s="37"/>
      <c r="M3357" s="80" t="b">
        <f t="shared" si="52"/>
        <v>1</v>
      </c>
    </row>
    <row r="3358" spans="2:13" x14ac:dyDescent="0.15">
      <c r="B3358" s="333" t="s">
        <v>13401</v>
      </c>
      <c r="C3358" s="333" t="s">
        <v>518</v>
      </c>
      <c r="D3358" s="333" t="s">
        <v>518</v>
      </c>
      <c r="E3358" s="29">
        <v>0</v>
      </c>
      <c r="F3358" s="29">
        <v>0</v>
      </c>
      <c r="G3358" s="29">
        <v>15690</v>
      </c>
      <c r="H3358" s="27"/>
      <c r="J3358" s="37"/>
      <c r="M3358" s="80" t="b">
        <f t="shared" si="52"/>
        <v>1</v>
      </c>
    </row>
    <row r="3359" spans="2:13" x14ac:dyDescent="0.15">
      <c r="B3359" s="333" t="s">
        <v>13402</v>
      </c>
      <c r="C3359" s="333" t="s">
        <v>518</v>
      </c>
      <c r="D3359" s="333" t="s">
        <v>518</v>
      </c>
      <c r="E3359" s="29">
        <v>0</v>
      </c>
      <c r="F3359" s="29">
        <v>0</v>
      </c>
      <c r="G3359" s="29">
        <v>15688</v>
      </c>
      <c r="H3359" s="27"/>
      <c r="J3359" s="37"/>
      <c r="M3359" s="80" t="b">
        <f t="shared" si="52"/>
        <v>1</v>
      </c>
    </row>
    <row r="3360" spans="2:13" x14ac:dyDescent="0.15">
      <c r="B3360" s="333" t="s">
        <v>11265</v>
      </c>
      <c r="C3360" s="333" t="s">
        <v>712</v>
      </c>
      <c r="D3360" s="333" t="s">
        <v>519</v>
      </c>
      <c r="E3360" s="29">
        <v>2</v>
      </c>
      <c r="F3360" s="29">
        <v>1</v>
      </c>
      <c r="G3360" s="29">
        <v>11244</v>
      </c>
      <c r="H3360" s="27"/>
      <c r="J3360" s="37"/>
      <c r="M3360" s="80" t="b">
        <f t="shared" si="52"/>
        <v>1</v>
      </c>
    </row>
    <row r="3361" spans="2:13" x14ac:dyDescent="0.15">
      <c r="B3361" s="333" t="s">
        <v>5670</v>
      </c>
      <c r="C3361" s="333" t="s">
        <v>712</v>
      </c>
      <c r="D3361" s="333" t="s">
        <v>523</v>
      </c>
      <c r="E3361" s="29">
        <v>2</v>
      </c>
      <c r="F3361" s="29">
        <v>3</v>
      </c>
      <c r="G3361" s="29">
        <v>5690</v>
      </c>
      <c r="H3361" s="27"/>
      <c r="J3361" s="37"/>
      <c r="M3361" s="80" t="b">
        <f t="shared" si="52"/>
        <v>1</v>
      </c>
    </row>
    <row r="3362" spans="2:13" x14ac:dyDescent="0.15">
      <c r="B3362" s="333" t="s">
        <v>1410</v>
      </c>
      <c r="C3362" s="333" t="s">
        <v>710</v>
      </c>
      <c r="D3362" s="333" t="s">
        <v>523</v>
      </c>
      <c r="E3362" s="29">
        <v>1</v>
      </c>
      <c r="F3362" s="29">
        <v>3</v>
      </c>
      <c r="G3362" s="29">
        <v>730</v>
      </c>
      <c r="H3362" s="27"/>
      <c r="J3362" s="37"/>
      <c r="M3362" s="80" t="b">
        <f t="shared" si="52"/>
        <v>1</v>
      </c>
    </row>
    <row r="3363" spans="2:13" x14ac:dyDescent="0.15">
      <c r="B3363" s="333" t="s">
        <v>14700</v>
      </c>
      <c r="C3363" s="333" t="s">
        <v>710</v>
      </c>
      <c r="D3363" s="333" t="s">
        <v>523</v>
      </c>
      <c r="E3363" s="29">
        <v>1</v>
      </c>
      <c r="F3363" s="29">
        <v>3</v>
      </c>
      <c r="G3363" s="29">
        <v>16331</v>
      </c>
      <c r="H3363" s="27"/>
      <c r="J3363" s="37"/>
      <c r="M3363" s="80" t="b">
        <f t="shared" si="52"/>
        <v>1</v>
      </c>
    </row>
    <row r="3364" spans="2:13" x14ac:dyDescent="0.15">
      <c r="B3364" s="333" t="s">
        <v>10185</v>
      </c>
      <c r="C3364" s="333" t="s">
        <v>710</v>
      </c>
      <c r="D3364" s="333" t="s">
        <v>521</v>
      </c>
      <c r="E3364" s="29">
        <v>1</v>
      </c>
      <c r="F3364" s="29">
        <v>2</v>
      </c>
      <c r="G3364" s="29">
        <v>10682</v>
      </c>
      <c r="H3364" s="27"/>
      <c r="J3364" s="37"/>
      <c r="M3364" s="80" t="b">
        <f t="shared" si="52"/>
        <v>1</v>
      </c>
    </row>
    <row r="3365" spans="2:13" x14ac:dyDescent="0.15">
      <c r="B3365" s="333" t="s">
        <v>13403</v>
      </c>
      <c r="C3365" s="333" t="s">
        <v>710</v>
      </c>
      <c r="D3365" s="333" t="s">
        <v>523</v>
      </c>
      <c r="E3365" s="29">
        <v>1</v>
      </c>
      <c r="F3365" s="29">
        <v>3</v>
      </c>
      <c r="G3365" s="29">
        <v>14831</v>
      </c>
      <c r="H3365" s="27"/>
      <c r="J3365" s="37"/>
      <c r="M3365" s="80" t="b">
        <f t="shared" si="52"/>
        <v>1</v>
      </c>
    </row>
    <row r="3366" spans="2:13" x14ac:dyDescent="0.15">
      <c r="B3366" s="333" t="s">
        <v>6827</v>
      </c>
      <c r="C3366" s="333" t="s">
        <v>518</v>
      </c>
      <c r="D3366" s="333" t="s">
        <v>523</v>
      </c>
      <c r="E3366" s="29">
        <v>0</v>
      </c>
      <c r="F3366" s="29">
        <v>3</v>
      </c>
      <c r="G3366" s="29">
        <v>6954</v>
      </c>
      <c r="H3366" s="27"/>
      <c r="J3366" s="37"/>
      <c r="M3366" s="80" t="b">
        <f t="shared" si="52"/>
        <v>1</v>
      </c>
    </row>
    <row r="3367" spans="2:13" x14ac:dyDescent="0.15">
      <c r="B3367" s="333" t="s">
        <v>1411</v>
      </c>
      <c r="C3367" s="333" t="s">
        <v>716</v>
      </c>
      <c r="D3367" s="333" t="s">
        <v>519</v>
      </c>
      <c r="E3367" s="29">
        <v>4</v>
      </c>
      <c r="F3367" s="29">
        <v>1</v>
      </c>
      <c r="G3367" s="29">
        <v>731</v>
      </c>
      <c r="H3367" s="27"/>
      <c r="J3367" s="37"/>
      <c r="M3367" s="80" t="b">
        <f t="shared" si="52"/>
        <v>1</v>
      </c>
    </row>
    <row r="3368" spans="2:13" x14ac:dyDescent="0.15">
      <c r="B3368" s="333" t="s">
        <v>5932</v>
      </c>
      <c r="C3368" s="333" t="s">
        <v>710</v>
      </c>
      <c r="D3368" s="333" t="s">
        <v>523</v>
      </c>
      <c r="E3368" s="29">
        <v>1</v>
      </c>
      <c r="F3368" s="29">
        <v>3</v>
      </c>
      <c r="G3368" s="29">
        <v>5975</v>
      </c>
      <c r="H3368" s="27"/>
      <c r="J3368" s="37"/>
      <c r="M3368" s="80" t="b">
        <f t="shared" si="52"/>
        <v>1</v>
      </c>
    </row>
    <row r="3369" spans="2:13" x14ac:dyDescent="0.15">
      <c r="B3369" s="333" t="s">
        <v>11692</v>
      </c>
      <c r="C3369" s="333" t="s">
        <v>710</v>
      </c>
      <c r="D3369" s="333" t="s">
        <v>521</v>
      </c>
      <c r="E3369" s="29">
        <v>1</v>
      </c>
      <c r="F3369" s="29">
        <v>2</v>
      </c>
      <c r="G3369" s="29">
        <v>12462</v>
      </c>
      <c r="H3369" s="27"/>
      <c r="J3369" s="37"/>
      <c r="M3369" s="80" t="b">
        <f t="shared" si="52"/>
        <v>1</v>
      </c>
    </row>
    <row r="3370" spans="2:13" x14ac:dyDescent="0.15">
      <c r="B3370" s="333" t="s">
        <v>9164</v>
      </c>
      <c r="C3370" s="333" t="s">
        <v>716</v>
      </c>
      <c r="D3370" s="333" t="s">
        <v>519</v>
      </c>
      <c r="E3370" s="29">
        <v>4</v>
      </c>
      <c r="F3370" s="29">
        <v>1</v>
      </c>
      <c r="G3370" s="29">
        <v>9469</v>
      </c>
      <c r="H3370" s="27"/>
      <c r="J3370" s="37"/>
      <c r="M3370" s="80" t="b">
        <f t="shared" si="52"/>
        <v>1</v>
      </c>
    </row>
    <row r="3371" spans="2:13" x14ac:dyDescent="0.15">
      <c r="B3371" s="333" t="s">
        <v>1412</v>
      </c>
      <c r="C3371" s="333" t="s">
        <v>716</v>
      </c>
      <c r="D3371" s="333" t="s">
        <v>519</v>
      </c>
      <c r="E3371" s="29">
        <v>4</v>
      </c>
      <c r="F3371" s="29">
        <v>1</v>
      </c>
      <c r="G3371" s="29">
        <v>732</v>
      </c>
      <c r="H3371" s="27"/>
      <c r="J3371" s="37"/>
      <c r="M3371" s="80" t="b">
        <f t="shared" si="52"/>
        <v>1</v>
      </c>
    </row>
    <row r="3372" spans="2:13" x14ac:dyDescent="0.15">
      <c r="B3372" s="333" t="s">
        <v>1413</v>
      </c>
      <c r="C3372" s="333" t="s">
        <v>710</v>
      </c>
      <c r="D3372" s="333" t="s">
        <v>521</v>
      </c>
      <c r="E3372" s="29">
        <v>1</v>
      </c>
      <c r="F3372" s="29">
        <v>2</v>
      </c>
      <c r="G3372" s="29">
        <v>733</v>
      </c>
      <c r="H3372" s="27"/>
      <c r="J3372" s="37"/>
      <c r="M3372" s="80" t="b">
        <f t="shared" si="52"/>
        <v>1</v>
      </c>
    </row>
    <row r="3373" spans="2:13" x14ac:dyDescent="0.15">
      <c r="B3373" s="333" t="s">
        <v>1323</v>
      </c>
      <c r="C3373" s="333" t="s">
        <v>710</v>
      </c>
      <c r="D3373" s="333" t="s">
        <v>519</v>
      </c>
      <c r="E3373" s="29">
        <v>1</v>
      </c>
      <c r="F3373" s="29">
        <v>1</v>
      </c>
      <c r="G3373" s="29">
        <v>734</v>
      </c>
      <c r="H3373" s="27"/>
      <c r="J3373" s="37"/>
      <c r="M3373" s="80" t="b">
        <f t="shared" si="52"/>
        <v>1</v>
      </c>
    </row>
    <row r="3374" spans="2:13" x14ac:dyDescent="0.15">
      <c r="B3374" s="333" t="s">
        <v>12740</v>
      </c>
      <c r="C3374" s="333" t="s">
        <v>712</v>
      </c>
      <c r="D3374" s="333" t="s">
        <v>523</v>
      </c>
      <c r="E3374" s="29">
        <v>2</v>
      </c>
      <c r="F3374" s="29">
        <v>3</v>
      </c>
      <c r="G3374" s="29">
        <v>14455</v>
      </c>
      <c r="H3374" s="27"/>
      <c r="J3374" s="37"/>
      <c r="M3374" s="80" t="b">
        <f t="shared" si="52"/>
        <v>1</v>
      </c>
    </row>
    <row r="3375" spans="2:13" x14ac:dyDescent="0.15">
      <c r="B3375" s="333" t="s">
        <v>10865</v>
      </c>
      <c r="C3375" s="333" t="s">
        <v>716</v>
      </c>
      <c r="D3375" s="333" t="s">
        <v>523</v>
      </c>
      <c r="E3375" s="29">
        <v>4</v>
      </c>
      <c r="F3375" s="29">
        <v>3</v>
      </c>
      <c r="G3375" s="29">
        <v>7515</v>
      </c>
      <c r="H3375" s="27"/>
      <c r="J3375" s="37"/>
      <c r="M3375" s="80" t="b">
        <f t="shared" si="52"/>
        <v>1</v>
      </c>
    </row>
    <row r="3376" spans="2:13" x14ac:dyDescent="0.15">
      <c r="B3376" s="333" t="s">
        <v>13404</v>
      </c>
      <c r="C3376" s="333" t="s">
        <v>710</v>
      </c>
      <c r="D3376" s="333" t="s">
        <v>523</v>
      </c>
      <c r="E3376" s="29">
        <v>1</v>
      </c>
      <c r="F3376" s="29">
        <v>3</v>
      </c>
      <c r="G3376" s="29">
        <v>14887</v>
      </c>
      <c r="H3376" s="27"/>
      <c r="J3376" s="37"/>
      <c r="M3376" s="80" t="b">
        <f t="shared" si="52"/>
        <v>1</v>
      </c>
    </row>
    <row r="3377" spans="2:13" x14ac:dyDescent="0.15">
      <c r="B3377" s="333" t="s">
        <v>10866</v>
      </c>
      <c r="C3377" s="333" t="s">
        <v>710</v>
      </c>
      <c r="D3377" s="333" t="s">
        <v>523</v>
      </c>
      <c r="E3377" s="29">
        <v>1</v>
      </c>
      <c r="F3377" s="29">
        <v>3</v>
      </c>
      <c r="G3377" s="29">
        <v>735</v>
      </c>
      <c r="H3377" s="27"/>
      <c r="J3377" s="37"/>
      <c r="M3377" s="80" t="b">
        <f t="shared" si="52"/>
        <v>1</v>
      </c>
    </row>
    <row r="3378" spans="2:13" x14ac:dyDescent="0.15">
      <c r="B3378" s="333" t="s">
        <v>12741</v>
      </c>
      <c r="C3378" s="333" t="s">
        <v>710</v>
      </c>
      <c r="D3378" s="333" t="s">
        <v>523</v>
      </c>
      <c r="E3378" s="29">
        <v>1</v>
      </c>
      <c r="F3378" s="29">
        <v>3</v>
      </c>
      <c r="G3378" s="29">
        <v>14465</v>
      </c>
      <c r="H3378" s="27"/>
      <c r="J3378" s="37"/>
      <c r="M3378" s="80" t="b">
        <f t="shared" si="52"/>
        <v>1</v>
      </c>
    </row>
    <row r="3379" spans="2:13" x14ac:dyDescent="0.15">
      <c r="B3379" s="333" t="s">
        <v>12742</v>
      </c>
      <c r="C3379" s="333" t="s">
        <v>712</v>
      </c>
      <c r="D3379" s="333" t="s">
        <v>525</v>
      </c>
      <c r="E3379" s="29">
        <v>2</v>
      </c>
      <c r="F3379" s="29">
        <v>4</v>
      </c>
      <c r="G3379" s="29">
        <v>13839</v>
      </c>
      <c r="H3379" s="27"/>
      <c r="J3379" s="37"/>
      <c r="M3379" s="80" t="b">
        <f t="shared" si="52"/>
        <v>1</v>
      </c>
    </row>
    <row r="3380" spans="2:13" x14ac:dyDescent="0.15">
      <c r="B3380" s="333" t="s">
        <v>6381</v>
      </c>
      <c r="C3380" s="333" t="s">
        <v>710</v>
      </c>
      <c r="D3380" s="333" t="s">
        <v>525</v>
      </c>
      <c r="E3380" s="29">
        <v>1</v>
      </c>
      <c r="F3380" s="29">
        <v>4</v>
      </c>
      <c r="G3380" s="29">
        <v>6437</v>
      </c>
      <c r="H3380" s="27"/>
      <c r="J3380" s="37"/>
      <c r="M3380" s="80" t="b">
        <f t="shared" si="52"/>
        <v>1</v>
      </c>
    </row>
    <row r="3381" spans="2:13" x14ac:dyDescent="0.15">
      <c r="B3381" s="333" t="s">
        <v>11693</v>
      </c>
      <c r="C3381" s="333" t="s">
        <v>710</v>
      </c>
      <c r="D3381" s="333" t="s">
        <v>523</v>
      </c>
      <c r="E3381" s="29">
        <v>1</v>
      </c>
      <c r="F3381" s="29">
        <v>3</v>
      </c>
      <c r="G3381" s="29">
        <v>13253</v>
      </c>
      <c r="H3381" s="27"/>
      <c r="J3381" s="37"/>
      <c r="M3381" s="80" t="b">
        <f t="shared" si="52"/>
        <v>1</v>
      </c>
    </row>
    <row r="3382" spans="2:13" x14ac:dyDescent="0.15">
      <c r="B3382" s="333" t="s">
        <v>6614</v>
      </c>
      <c r="C3382" s="333" t="s">
        <v>716</v>
      </c>
      <c r="D3382" s="333" t="s">
        <v>521</v>
      </c>
      <c r="E3382" s="29">
        <v>4</v>
      </c>
      <c r="F3382" s="29">
        <v>2</v>
      </c>
      <c r="G3382" s="29">
        <v>6724</v>
      </c>
      <c r="H3382" s="27"/>
      <c r="J3382" s="37"/>
      <c r="M3382" s="80" t="b">
        <f t="shared" si="52"/>
        <v>1</v>
      </c>
    </row>
    <row r="3383" spans="2:13" x14ac:dyDescent="0.15">
      <c r="B3383" s="333" t="s">
        <v>14701</v>
      </c>
      <c r="C3383" s="333" t="s">
        <v>714</v>
      </c>
      <c r="D3383" s="333" t="s">
        <v>444</v>
      </c>
      <c r="E3383" s="29">
        <v>3</v>
      </c>
      <c r="F3383" s="29">
        <v>6</v>
      </c>
      <c r="G3383" s="29">
        <v>16932</v>
      </c>
      <c r="H3383" s="27"/>
      <c r="J3383" s="37"/>
      <c r="M3383" s="80" t="b">
        <f t="shared" si="52"/>
        <v>1</v>
      </c>
    </row>
    <row r="3384" spans="2:13" x14ac:dyDescent="0.15">
      <c r="B3384" s="333" t="s">
        <v>13405</v>
      </c>
      <c r="C3384" s="333" t="s">
        <v>710</v>
      </c>
      <c r="D3384" s="333" t="s">
        <v>519</v>
      </c>
      <c r="E3384" s="29">
        <v>1</v>
      </c>
      <c r="F3384" s="29">
        <v>1</v>
      </c>
      <c r="G3384" s="29">
        <v>14753</v>
      </c>
      <c r="H3384" s="27"/>
      <c r="J3384" s="37"/>
      <c r="M3384" s="80" t="b">
        <f t="shared" si="52"/>
        <v>1</v>
      </c>
    </row>
    <row r="3385" spans="2:13" x14ac:dyDescent="0.15">
      <c r="B3385" s="333" t="s">
        <v>10186</v>
      </c>
      <c r="C3385" s="333" t="s">
        <v>712</v>
      </c>
      <c r="D3385" s="333" t="s">
        <v>523</v>
      </c>
      <c r="E3385" s="29">
        <v>2</v>
      </c>
      <c r="F3385" s="29">
        <v>3</v>
      </c>
      <c r="G3385" s="29">
        <v>10578</v>
      </c>
      <c r="H3385" s="27"/>
      <c r="J3385" s="37"/>
      <c r="M3385" s="80" t="b">
        <f t="shared" si="52"/>
        <v>1</v>
      </c>
    </row>
    <row r="3386" spans="2:13" x14ac:dyDescent="0.15">
      <c r="B3386" s="333" t="s">
        <v>11694</v>
      </c>
      <c r="C3386" s="333" t="s">
        <v>710</v>
      </c>
      <c r="D3386" s="333" t="s">
        <v>521</v>
      </c>
      <c r="E3386" s="29">
        <v>1</v>
      </c>
      <c r="F3386" s="29">
        <v>2</v>
      </c>
      <c r="G3386" s="29">
        <v>13031</v>
      </c>
      <c r="H3386" s="27"/>
      <c r="J3386" s="37"/>
      <c r="M3386" s="80" t="b">
        <f t="shared" si="52"/>
        <v>1</v>
      </c>
    </row>
    <row r="3387" spans="2:13" x14ac:dyDescent="0.15">
      <c r="B3387" s="333" t="s">
        <v>13406</v>
      </c>
      <c r="C3387" s="333" t="s">
        <v>712</v>
      </c>
      <c r="D3387" s="333" t="s">
        <v>525</v>
      </c>
      <c r="E3387" s="29">
        <v>2</v>
      </c>
      <c r="F3387" s="29">
        <v>4</v>
      </c>
      <c r="G3387" s="29">
        <v>15595</v>
      </c>
      <c r="H3387" s="27"/>
      <c r="J3387" s="37"/>
      <c r="M3387" s="80" t="b">
        <f t="shared" si="52"/>
        <v>1</v>
      </c>
    </row>
    <row r="3388" spans="2:13" x14ac:dyDescent="0.15">
      <c r="B3388" s="333" t="s">
        <v>6108</v>
      </c>
      <c r="C3388" s="333" t="s">
        <v>710</v>
      </c>
      <c r="D3388" s="333" t="s">
        <v>525</v>
      </c>
      <c r="E3388" s="29">
        <v>1</v>
      </c>
      <c r="F3388" s="29">
        <v>4</v>
      </c>
      <c r="G3388" s="29">
        <v>6163</v>
      </c>
      <c r="H3388" s="27"/>
      <c r="J3388" s="37"/>
      <c r="M3388" s="80" t="b">
        <f t="shared" si="52"/>
        <v>1</v>
      </c>
    </row>
    <row r="3389" spans="2:13" x14ac:dyDescent="0.15">
      <c r="B3389" s="333" t="s">
        <v>1221</v>
      </c>
      <c r="C3389" s="333" t="s">
        <v>716</v>
      </c>
      <c r="D3389" s="333" t="s">
        <v>521</v>
      </c>
      <c r="E3389" s="29">
        <v>4</v>
      </c>
      <c r="F3389" s="29">
        <v>2</v>
      </c>
      <c r="G3389" s="29">
        <v>736</v>
      </c>
      <c r="H3389" s="27"/>
      <c r="J3389" s="37"/>
      <c r="M3389" s="80" t="b">
        <f t="shared" si="52"/>
        <v>1</v>
      </c>
    </row>
    <row r="3390" spans="2:13" x14ac:dyDescent="0.15">
      <c r="B3390" s="333" t="s">
        <v>1222</v>
      </c>
      <c r="C3390" s="333" t="s">
        <v>716</v>
      </c>
      <c r="D3390" s="333" t="s">
        <v>523</v>
      </c>
      <c r="E3390" s="29">
        <v>4</v>
      </c>
      <c r="F3390" s="29">
        <v>3</v>
      </c>
      <c r="G3390" s="29">
        <v>737</v>
      </c>
      <c r="H3390" s="27"/>
      <c r="J3390" s="37"/>
      <c r="M3390" s="80" t="b">
        <f t="shared" si="52"/>
        <v>1</v>
      </c>
    </row>
    <row r="3391" spans="2:13" x14ac:dyDescent="0.15">
      <c r="B3391" s="333" t="s">
        <v>14702</v>
      </c>
      <c r="C3391" s="333" t="s">
        <v>710</v>
      </c>
      <c r="D3391" s="333" t="s">
        <v>519</v>
      </c>
      <c r="E3391" s="29">
        <v>1</v>
      </c>
      <c r="F3391" s="29">
        <v>1</v>
      </c>
      <c r="G3391" s="29">
        <v>17220</v>
      </c>
      <c r="H3391" s="27"/>
      <c r="J3391" s="37"/>
      <c r="M3391" s="80" t="b">
        <f t="shared" si="52"/>
        <v>1</v>
      </c>
    </row>
    <row r="3392" spans="2:13" x14ac:dyDescent="0.15">
      <c r="B3392" s="333" t="s">
        <v>1223</v>
      </c>
      <c r="C3392" s="333" t="s">
        <v>710</v>
      </c>
      <c r="D3392" s="333" t="s">
        <v>519</v>
      </c>
      <c r="E3392" s="29">
        <v>1</v>
      </c>
      <c r="F3392" s="29">
        <v>1</v>
      </c>
      <c r="G3392" s="29">
        <v>738</v>
      </c>
      <c r="H3392" s="27"/>
      <c r="J3392" s="37"/>
      <c r="M3392" s="80" t="b">
        <f t="shared" si="52"/>
        <v>1</v>
      </c>
    </row>
    <row r="3393" spans="2:13" x14ac:dyDescent="0.15">
      <c r="B3393" s="333" t="s">
        <v>6333</v>
      </c>
      <c r="C3393" s="333" t="s">
        <v>718</v>
      </c>
      <c r="D3393" s="333" t="s">
        <v>525</v>
      </c>
      <c r="E3393" s="29">
        <v>5</v>
      </c>
      <c r="F3393" s="29">
        <v>4</v>
      </c>
      <c r="G3393" s="29">
        <v>6394</v>
      </c>
      <c r="H3393" s="27"/>
      <c r="J3393" s="37"/>
      <c r="M3393" s="80" t="b">
        <f t="shared" si="52"/>
        <v>1</v>
      </c>
    </row>
    <row r="3394" spans="2:13" x14ac:dyDescent="0.15">
      <c r="B3394" s="333" t="s">
        <v>10187</v>
      </c>
      <c r="C3394" s="333" t="s">
        <v>710</v>
      </c>
      <c r="D3394" s="333" t="s">
        <v>525</v>
      </c>
      <c r="E3394" s="29">
        <v>1</v>
      </c>
      <c r="F3394" s="29">
        <v>4</v>
      </c>
      <c r="G3394" s="29">
        <v>10584</v>
      </c>
      <c r="H3394" s="27"/>
      <c r="J3394" s="37"/>
      <c r="M3394" s="80" t="b">
        <f t="shared" si="52"/>
        <v>1</v>
      </c>
    </row>
    <row r="3395" spans="2:13" x14ac:dyDescent="0.15">
      <c r="B3395" s="333" t="s">
        <v>9165</v>
      </c>
      <c r="C3395" s="333" t="s">
        <v>714</v>
      </c>
      <c r="D3395" s="333" t="s">
        <v>523</v>
      </c>
      <c r="E3395" s="29">
        <v>3</v>
      </c>
      <c r="F3395" s="29">
        <v>3</v>
      </c>
      <c r="G3395" s="29">
        <v>9515</v>
      </c>
      <c r="H3395" s="27"/>
      <c r="J3395" s="37"/>
      <c r="M3395" s="80" t="b">
        <f t="shared" si="52"/>
        <v>1</v>
      </c>
    </row>
    <row r="3396" spans="2:13" x14ac:dyDescent="0.15">
      <c r="B3396" s="333" t="s">
        <v>9986</v>
      </c>
      <c r="C3396" s="333" t="s">
        <v>714</v>
      </c>
      <c r="D3396" s="333" t="s">
        <v>523</v>
      </c>
      <c r="E3396" s="29">
        <v>3</v>
      </c>
      <c r="F3396" s="29">
        <v>3</v>
      </c>
      <c r="G3396" s="29">
        <v>10224</v>
      </c>
      <c r="H3396" s="27"/>
      <c r="J3396" s="37"/>
      <c r="M3396" s="80" t="b">
        <f t="shared" si="52"/>
        <v>1</v>
      </c>
    </row>
    <row r="3397" spans="2:13" x14ac:dyDescent="0.15">
      <c r="B3397" s="333" t="s">
        <v>14703</v>
      </c>
      <c r="C3397" s="333" t="s">
        <v>712</v>
      </c>
      <c r="D3397" s="333" t="s">
        <v>521</v>
      </c>
      <c r="E3397" s="29">
        <v>2</v>
      </c>
      <c r="F3397" s="29">
        <v>2</v>
      </c>
      <c r="G3397" s="29">
        <v>17365</v>
      </c>
      <c r="H3397" s="27"/>
      <c r="J3397" s="37"/>
      <c r="M3397" s="80" t="b">
        <f t="shared" si="52"/>
        <v>1</v>
      </c>
    </row>
    <row r="3398" spans="2:13" x14ac:dyDescent="0.15">
      <c r="B3398" s="333" t="s">
        <v>7241</v>
      </c>
      <c r="C3398" s="333" t="s">
        <v>718</v>
      </c>
      <c r="D3398" s="333" t="s">
        <v>523</v>
      </c>
      <c r="E3398" s="29">
        <v>5</v>
      </c>
      <c r="F3398" s="29">
        <v>3</v>
      </c>
      <c r="G3398" s="29">
        <v>7384</v>
      </c>
      <c r="H3398" s="27"/>
      <c r="J3398" s="37"/>
      <c r="M3398" s="80" t="b">
        <f t="shared" si="52"/>
        <v>1</v>
      </c>
    </row>
    <row r="3399" spans="2:13" x14ac:dyDescent="0.15">
      <c r="B3399" s="333" t="s">
        <v>14704</v>
      </c>
      <c r="C3399" s="333" t="s">
        <v>710</v>
      </c>
      <c r="D3399" s="333" t="s">
        <v>521</v>
      </c>
      <c r="E3399" s="29">
        <v>1</v>
      </c>
      <c r="F3399" s="29">
        <v>2</v>
      </c>
      <c r="G3399" s="29">
        <v>17080</v>
      </c>
      <c r="H3399" s="27"/>
      <c r="J3399" s="37"/>
      <c r="M3399" s="80" t="b">
        <f t="shared" si="52"/>
        <v>1</v>
      </c>
    </row>
    <row r="3400" spans="2:13" x14ac:dyDescent="0.15">
      <c r="B3400" s="333" t="s">
        <v>14705</v>
      </c>
      <c r="C3400" s="333" t="s">
        <v>710</v>
      </c>
      <c r="D3400" s="333" t="s">
        <v>525</v>
      </c>
      <c r="E3400" s="29">
        <v>1</v>
      </c>
      <c r="F3400" s="29">
        <v>4</v>
      </c>
      <c r="G3400" s="29">
        <v>17491</v>
      </c>
      <c r="H3400" s="27"/>
      <c r="J3400" s="37"/>
      <c r="M3400" s="80" t="b">
        <f t="shared" si="52"/>
        <v>1</v>
      </c>
    </row>
    <row r="3401" spans="2:13" x14ac:dyDescent="0.15">
      <c r="B3401" s="333" t="s">
        <v>12743</v>
      </c>
      <c r="C3401" s="333" t="s">
        <v>710</v>
      </c>
      <c r="D3401" s="333" t="s">
        <v>523</v>
      </c>
      <c r="E3401" s="29">
        <v>1</v>
      </c>
      <c r="F3401" s="29">
        <v>3</v>
      </c>
      <c r="G3401" s="29">
        <v>13944</v>
      </c>
      <c r="H3401" s="27"/>
      <c r="J3401" s="37"/>
      <c r="M3401" s="80" t="b">
        <f t="shared" si="52"/>
        <v>1</v>
      </c>
    </row>
    <row r="3402" spans="2:13" x14ac:dyDescent="0.15">
      <c r="B3402" s="333" t="s">
        <v>14706</v>
      </c>
      <c r="C3402" s="333" t="s">
        <v>712</v>
      </c>
      <c r="D3402" s="333" t="s">
        <v>525</v>
      </c>
      <c r="E3402" s="29">
        <v>2</v>
      </c>
      <c r="F3402" s="29">
        <v>4</v>
      </c>
      <c r="G3402" s="29">
        <v>17612</v>
      </c>
      <c r="H3402" s="27"/>
      <c r="J3402" s="37"/>
      <c r="M3402" s="80" t="b">
        <f t="shared" si="52"/>
        <v>1</v>
      </c>
    </row>
    <row r="3403" spans="2:13" x14ac:dyDescent="0.15">
      <c r="B3403" s="333" t="s">
        <v>6481</v>
      </c>
      <c r="C3403" s="333" t="s">
        <v>712</v>
      </c>
      <c r="D3403" s="333" t="s">
        <v>525</v>
      </c>
      <c r="E3403" s="29">
        <v>2</v>
      </c>
      <c r="F3403" s="29">
        <v>4</v>
      </c>
      <c r="G3403" s="29">
        <v>6553</v>
      </c>
      <c r="H3403" s="27"/>
      <c r="J3403" s="37"/>
      <c r="M3403" s="80" t="b">
        <f t="shared" si="52"/>
        <v>1</v>
      </c>
    </row>
    <row r="3404" spans="2:13" x14ac:dyDescent="0.15">
      <c r="B3404" s="333" t="s">
        <v>7216</v>
      </c>
      <c r="C3404" s="333" t="s">
        <v>710</v>
      </c>
      <c r="D3404" s="333" t="s">
        <v>523</v>
      </c>
      <c r="E3404" s="29">
        <v>1</v>
      </c>
      <c r="F3404" s="29">
        <v>3</v>
      </c>
      <c r="G3404" s="29">
        <v>7359</v>
      </c>
      <c r="H3404" s="27"/>
      <c r="J3404" s="37"/>
      <c r="M3404" s="80" t="b">
        <f t="shared" si="52"/>
        <v>1</v>
      </c>
    </row>
    <row r="3405" spans="2:13" x14ac:dyDescent="0.15">
      <c r="B3405" s="333" t="s">
        <v>1224</v>
      </c>
      <c r="C3405" s="333" t="s">
        <v>716</v>
      </c>
      <c r="D3405" s="333" t="s">
        <v>444</v>
      </c>
      <c r="E3405" s="29">
        <v>4</v>
      </c>
      <c r="F3405" s="29">
        <v>6</v>
      </c>
      <c r="G3405" s="29">
        <v>739</v>
      </c>
      <c r="H3405" s="27"/>
      <c r="J3405" s="37"/>
      <c r="M3405" s="80" t="b">
        <f t="shared" si="52"/>
        <v>1</v>
      </c>
    </row>
    <row r="3406" spans="2:13" x14ac:dyDescent="0.15">
      <c r="B3406" s="333" t="s">
        <v>14707</v>
      </c>
      <c r="C3406" s="333" t="s">
        <v>712</v>
      </c>
      <c r="D3406" s="333" t="s">
        <v>523</v>
      </c>
      <c r="E3406" s="29">
        <v>2</v>
      </c>
      <c r="F3406" s="29">
        <v>3</v>
      </c>
      <c r="G3406" s="29">
        <v>17250</v>
      </c>
      <c r="H3406" s="27"/>
      <c r="J3406" s="37"/>
      <c r="M3406" s="80" t="b">
        <f t="shared" ref="M3406:M3469" si="53">AND(  NOT(ISERROR(FIND(UPPER($B$7),UPPER($B3406),1))),  OR($D$7="",NOT(ISERROR(FIND(UPPER($D$7),UPPER($B3406),1)))),    OR($D$8="",(ISERROR(FIND(UPPER($D$8),UPPER($B3406),1))))           )</f>
        <v>1</v>
      </c>
    </row>
    <row r="3407" spans="2:13" x14ac:dyDescent="0.15">
      <c r="B3407" s="333" t="s">
        <v>5577</v>
      </c>
      <c r="C3407" s="333" t="s">
        <v>712</v>
      </c>
      <c r="D3407" s="333" t="s">
        <v>521</v>
      </c>
      <c r="E3407" s="29">
        <v>2</v>
      </c>
      <c r="F3407" s="29">
        <v>2</v>
      </c>
      <c r="G3407" s="29">
        <v>5680</v>
      </c>
      <c r="H3407" s="27"/>
      <c r="J3407" s="37"/>
      <c r="M3407" s="80" t="b">
        <f t="shared" si="53"/>
        <v>1</v>
      </c>
    </row>
    <row r="3408" spans="2:13" x14ac:dyDescent="0.15">
      <c r="B3408" s="333" t="s">
        <v>1225</v>
      </c>
      <c r="C3408" s="333" t="s">
        <v>716</v>
      </c>
      <c r="D3408" s="333" t="s">
        <v>521</v>
      </c>
      <c r="E3408" s="29">
        <v>4</v>
      </c>
      <c r="F3408" s="29">
        <v>2</v>
      </c>
      <c r="G3408" s="29">
        <v>740</v>
      </c>
      <c r="H3408" s="27"/>
      <c r="J3408" s="37"/>
      <c r="M3408" s="80" t="b">
        <f t="shared" si="53"/>
        <v>1</v>
      </c>
    </row>
    <row r="3409" spans="2:13" x14ac:dyDescent="0.15">
      <c r="B3409" s="333" t="s">
        <v>9166</v>
      </c>
      <c r="C3409" s="333" t="s">
        <v>710</v>
      </c>
      <c r="D3409" s="333" t="s">
        <v>523</v>
      </c>
      <c r="E3409" s="29">
        <v>1</v>
      </c>
      <c r="F3409" s="29">
        <v>3</v>
      </c>
      <c r="G3409" s="29">
        <v>9267</v>
      </c>
      <c r="H3409" s="27"/>
      <c r="J3409" s="37"/>
      <c r="M3409" s="80" t="b">
        <f t="shared" si="53"/>
        <v>1</v>
      </c>
    </row>
    <row r="3410" spans="2:13" x14ac:dyDescent="0.15">
      <c r="B3410" s="333" t="s">
        <v>11695</v>
      </c>
      <c r="C3410" s="333" t="s">
        <v>714</v>
      </c>
      <c r="D3410" s="333" t="s">
        <v>525</v>
      </c>
      <c r="E3410" s="29">
        <v>3</v>
      </c>
      <c r="F3410" s="29">
        <v>4</v>
      </c>
      <c r="G3410" s="29">
        <v>12241</v>
      </c>
      <c r="H3410" s="27"/>
      <c r="J3410" s="37"/>
      <c r="M3410" s="80" t="b">
        <f t="shared" si="53"/>
        <v>1</v>
      </c>
    </row>
    <row r="3411" spans="2:13" x14ac:dyDescent="0.15">
      <c r="B3411" s="333" t="s">
        <v>10867</v>
      </c>
      <c r="C3411" s="333" t="s">
        <v>714</v>
      </c>
      <c r="D3411" s="333" t="s">
        <v>523</v>
      </c>
      <c r="E3411" s="29">
        <v>3</v>
      </c>
      <c r="F3411" s="29">
        <v>3</v>
      </c>
      <c r="G3411" s="29">
        <v>6554</v>
      </c>
      <c r="H3411" s="27"/>
      <c r="J3411" s="37"/>
      <c r="M3411" s="80" t="b">
        <f t="shared" si="53"/>
        <v>1</v>
      </c>
    </row>
    <row r="3412" spans="2:13" x14ac:dyDescent="0.15">
      <c r="B3412" s="333" t="s">
        <v>6482</v>
      </c>
      <c r="C3412" s="333" t="s">
        <v>710</v>
      </c>
      <c r="D3412" s="333" t="s">
        <v>523</v>
      </c>
      <c r="E3412" s="29">
        <v>1</v>
      </c>
      <c r="F3412" s="29">
        <v>3</v>
      </c>
      <c r="G3412" s="29">
        <v>6555</v>
      </c>
      <c r="H3412" s="27"/>
      <c r="J3412" s="37"/>
      <c r="M3412" s="80" t="b">
        <f t="shared" si="53"/>
        <v>1</v>
      </c>
    </row>
    <row r="3413" spans="2:13" x14ac:dyDescent="0.15">
      <c r="B3413" s="333" t="s">
        <v>11266</v>
      </c>
      <c r="C3413" s="333" t="s">
        <v>712</v>
      </c>
      <c r="D3413" s="333" t="s">
        <v>519</v>
      </c>
      <c r="E3413" s="29">
        <v>2</v>
      </c>
      <c r="F3413" s="29">
        <v>1</v>
      </c>
      <c r="G3413" s="29">
        <v>11566</v>
      </c>
      <c r="H3413" s="27"/>
      <c r="J3413" s="37"/>
      <c r="M3413" s="80" t="b">
        <f t="shared" si="53"/>
        <v>1</v>
      </c>
    </row>
    <row r="3414" spans="2:13" x14ac:dyDescent="0.15">
      <c r="B3414" s="333" t="s">
        <v>11267</v>
      </c>
      <c r="C3414" s="333" t="s">
        <v>712</v>
      </c>
      <c r="D3414" s="333" t="s">
        <v>519</v>
      </c>
      <c r="E3414" s="29">
        <v>2</v>
      </c>
      <c r="F3414" s="29">
        <v>1</v>
      </c>
      <c r="G3414" s="29">
        <v>11567</v>
      </c>
      <c r="H3414" s="27"/>
      <c r="J3414" s="37"/>
      <c r="M3414" s="80" t="b">
        <f t="shared" si="53"/>
        <v>1</v>
      </c>
    </row>
    <row r="3415" spans="2:13" x14ac:dyDescent="0.15">
      <c r="B3415" s="333" t="s">
        <v>8096</v>
      </c>
      <c r="C3415" s="333" t="s">
        <v>716</v>
      </c>
      <c r="D3415" s="333" t="s">
        <v>519</v>
      </c>
      <c r="E3415" s="29">
        <v>4</v>
      </c>
      <c r="F3415" s="29">
        <v>1</v>
      </c>
      <c r="G3415" s="29">
        <v>8247</v>
      </c>
      <c r="H3415" s="27"/>
      <c r="J3415" s="37"/>
      <c r="M3415" s="80" t="b">
        <f t="shared" si="53"/>
        <v>1</v>
      </c>
    </row>
    <row r="3416" spans="2:13" x14ac:dyDescent="0.15">
      <c r="B3416" s="333" t="s">
        <v>11696</v>
      </c>
      <c r="C3416" s="333" t="s">
        <v>710</v>
      </c>
      <c r="D3416" s="333" t="s">
        <v>523</v>
      </c>
      <c r="E3416" s="29">
        <v>1</v>
      </c>
      <c r="F3416" s="29">
        <v>3</v>
      </c>
      <c r="G3416" s="29">
        <v>13032</v>
      </c>
      <c r="H3416" s="27"/>
      <c r="J3416" s="37"/>
      <c r="M3416" s="80" t="b">
        <f t="shared" si="53"/>
        <v>1</v>
      </c>
    </row>
    <row r="3417" spans="2:13" x14ac:dyDescent="0.15">
      <c r="B3417" s="333" t="s">
        <v>1226</v>
      </c>
      <c r="C3417" s="333" t="s">
        <v>716</v>
      </c>
      <c r="D3417" s="333" t="s">
        <v>521</v>
      </c>
      <c r="E3417" s="29">
        <v>4</v>
      </c>
      <c r="F3417" s="29">
        <v>2</v>
      </c>
      <c r="G3417" s="29">
        <v>741</v>
      </c>
      <c r="H3417" s="27"/>
      <c r="J3417" s="37"/>
      <c r="M3417" s="80" t="b">
        <f t="shared" si="53"/>
        <v>1</v>
      </c>
    </row>
    <row r="3418" spans="2:13" x14ac:dyDescent="0.15">
      <c r="B3418" s="333" t="s">
        <v>12744</v>
      </c>
      <c r="C3418" s="333" t="s">
        <v>710</v>
      </c>
      <c r="D3418" s="333" t="s">
        <v>523</v>
      </c>
      <c r="E3418" s="29">
        <v>1</v>
      </c>
      <c r="F3418" s="29">
        <v>3</v>
      </c>
      <c r="G3418" s="29">
        <v>13959</v>
      </c>
      <c r="H3418" s="27"/>
      <c r="J3418" s="37"/>
      <c r="M3418" s="80" t="b">
        <f t="shared" si="53"/>
        <v>1</v>
      </c>
    </row>
    <row r="3419" spans="2:13" x14ac:dyDescent="0.15">
      <c r="B3419" s="333" t="s">
        <v>11697</v>
      </c>
      <c r="C3419" s="333" t="s">
        <v>714</v>
      </c>
      <c r="D3419" s="333" t="s">
        <v>523</v>
      </c>
      <c r="E3419" s="29">
        <v>3</v>
      </c>
      <c r="F3419" s="29">
        <v>3</v>
      </c>
      <c r="G3419" s="29">
        <v>13086</v>
      </c>
      <c r="H3419" s="27"/>
      <c r="J3419" s="37"/>
      <c r="M3419" s="80" t="b">
        <f t="shared" si="53"/>
        <v>1</v>
      </c>
    </row>
    <row r="3420" spans="2:13" x14ac:dyDescent="0.15">
      <c r="B3420" s="333" t="s">
        <v>5498</v>
      </c>
      <c r="C3420" s="333" t="s">
        <v>716</v>
      </c>
      <c r="D3420" s="333" t="s">
        <v>519</v>
      </c>
      <c r="E3420" s="29">
        <v>4</v>
      </c>
      <c r="F3420" s="29">
        <v>1</v>
      </c>
      <c r="G3420" s="29">
        <v>5596</v>
      </c>
      <c r="H3420" s="27"/>
      <c r="J3420" s="37"/>
      <c r="M3420" s="80" t="b">
        <f t="shared" si="53"/>
        <v>1</v>
      </c>
    </row>
    <row r="3421" spans="2:13" x14ac:dyDescent="0.15">
      <c r="B3421" s="333" t="s">
        <v>1202</v>
      </c>
      <c r="C3421" s="333" t="s">
        <v>712</v>
      </c>
      <c r="D3421" s="333" t="s">
        <v>519</v>
      </c>
      <c r="E3421" s="29">
        <v>2</v>
      </c>
      <c r="F3421" s="29">
        <v>1</v>
      </c>
      <c r="G3421" s="29">
        <v>717</v>
      </c>
      <c r="H3421" s="27"/>
      <c r="J3421" s="37"/>
      <c r="M3421" s="80" t="b">
        <f t="shared" si="53"/>
        <v>1</v>
      </c>
    </row>
    <row r="3422" spans="2:13" x14ac:dyDescent="0.15">
      <c r="B3422" s="333" t="s">
        <v>5561</v>
      </c>
      <c r="C3422" s="333" t="s">
        <v>716</v>
      </c>
      <c r="D3422" s="333" t="s">
        <v>519</v>
      </c>
      <c r="E3422" s="29">
        <v>4</v>
      </c>
      <c r="F3422" s="29">
        <v>1</v>
      </c>
      <c r="G3422" s="29">
        <v>5576</v>
      </c>
      <c r="H3422" s="27"/>
      <c r="J3422" s="37"/>
      <c r="M3422" s="80" t="b">
        <f t="shared" si="53"/>
        <v>1</v>
      </c>
    </row>
    <row r="3423" spans="2:13" x14ac:dyDescent="0.15">
      <c r="B3423" s="333" t="s">
        <v>5579</v>
      </c>
      <c r="C3423" s="333" t="s">
        <v>716</v>
      </c>
      <c r="D3423" s="333" t="s">
        <v>519</v>
      </c>
      <c r="E3423" s="29">
        <v>4</v>
      </c>
      <c r="F3423" s="29">
        <v>1</v>
      </c>
      <c r="G3423" s="29">
        <v>5597</v>
      </c>
      <c r="H3423" s="27"/>
      <c r="J3423" s="37"/>
      <c r="M3423" s="80" t="b">
        <f t="shared" si="53"/>
        <v>1</v>
      </c>
    </row>
    <row r="3424" spans="2:13" x14ac:dyDescent="0.15">
      <c r="B3424" s="333" t="s">
        <v>12745</v>
      </c>
      <c r="C3424" s="333" t="s">
        <v>712</v>
      </c>
      <c r="D3424" s="333" t="s">
        <v>519</v>
      </c>
      <c r="E3424" s="29">
        <v>2</v>
      </c>
      <c r="F3424" s="29">
        <v>1</v>
      </c>
      <c r="G3424" s="29">
        <v>14443</v>
      </c>
      <c r="H3424" s="27"/>
      <c r="J3424" s="37"/>
      <c r="M3424" s="80" t="b">
        <f t="shared" si="53"/>
        <v>1</v>
      </c>
    </row>
    <row r="3425" spans="2:13" x14ac:dyDescent="0.15">
      <c r="B3425" s="333" t="s">
        <v>5622</v>
      </c>
      <c r="C3425" s="333" t="s">
        <v>716</v>
      </c>
      <c r="D3425" s="333" t="s">
        <v>519</v>
      </c>
      <c r="E3425" s="29">
        <v>4</v>
      </c>
      <c r="F3425" s="29">
        <v>1</v>
      </c>
      <c r="G3425" s="29">
        <v>5641</v>
      </c>
      <c r="H3425" s="27"/>
      <c r="J3425" s="37"/>
      <c r="M3425" s="80" t="b">
        <f t="shared" si="53"/>
        <v>1</v>
      </c>
    </row>
    <row r="3426" spans="2:13" x14ac:dyDescent="0.15">
      <c r="B3426" s="333" t="s">
        <v>7466</v>
      </c>
      <c r="C3426" s="333" t="s">
        <v>712</v>
      </c>
      <c r="D3426" s="333" t="s">
        <v>519</v>
      </c>
      <c r="E3426" s="29">
        <v>2</v>
      </c>
      <c r="F3426" s="29">
        <v>1</v>
      </c>
      <c r="G3426" s="29">
        <v>7741</v>
      </c>
      <c r="H3426" s="27"/>
      <c r="J3426" s="37"/>
      <c r="M3426" s="80" t="b">
        <f t="shared" si="53"/>
        <v>1</v>
      </c>
    </row>
    <row r="3427" spans="2:13" x14ac:dyDescent="0.15">
      <c r="B3427" s="333" t="s">
        <v>5689</v>
      </c>
      <c r="C3427" s="333" t="s">
        <v>712</v>
      </c>
      <c r="D3427" s="333" t="s">
        <v>519</v>
      </c>
      <c r="E3427" s="29">
        <v>2</v>
      </c>
      <c r="F3427" s="29">
        <v>1</v>
      </c>
      <c r="G3427" s="29">
        <v>5716</v>
      </c>
      <c r="H3427" s="27"/>
      <c r="J3427" s="37"/>
      <c r="M3427" s="80" t="b">
        <f t="shared" si="53"/>
        <v>1</v>
      </c>
    </row>
    <row r="3428" spans="2:13" x14ac:dyDescent="0.15">
      <c r="B3428" s="333" t="s">
        <v>5690</v>
      </c>
      <c r="C3428" s="333" t="s">
        <v>712</v>
      </c>
      <c r="D3428" s="333" t="s">
        <v>519</v>
      </c>
      <c r="E3428" s="29">
        <v>2</v>
      </c>
      <c r="F3428" s="29">
        <v>1</v>
      </c>
      <c r="G3428" s="29">
        <v>5717</v>
      </c>
      <c r="H3428" s="27"/>
      <c r="J3428" s="37"/>
      <c r="M3428" s="80" t="b">
        <f t="shared" si="53"/>
        <v>1</v>
      </c>
    </row>
    <row r="3429" spans="2:13" x14ac:dyDescent="0.15">
      <c r="B3429" s="333" t="s">
        <v>5691</v>
      </c>
      <c r="C3429" s="333" t="s">
        <v>712</v>
      </c>
      <c r="D3429" s="333" t="s">
        <v>519</v>
      </c>
      <c r="E3429" s="29">
        <v>2</v>
      </c>
      <c r="F3429" s="29">
        <v>1</v>
      </c>
      <c r="G3429" s="29">
        <v>5718</v>
      </c>
      <c r="H3429" s="27"/>
      <c r="J3429" s="37"/>
      <c r="M3429" s="80" t="b">
        <f t="shared" si="53"/>
        <v>1</v>
      </c>
    </row>
    <row r="3430" spans="2:13" x14ac:dyDescent="0.15">
      <c r="B3430" s="333" t="s">
        <v>5692</v>
      </c>
      <c r="C3430" s="333" t="s">
        <v>712</v>
      </c>
      <c r="D3430" s="333" t="s">
        <v>519</v>
      </c>
      <c r="E3430" s="29">
        <v>2</v>
      </c>
      <c r="F3430" s="29">
        <v>1</v>
      </c>
      <c r="G3430" s="29">
        <v>5719</v>
      </c>
      <c r="H3430" s="27"/>
      <c r="J3430" s="37"/>
      <c r="M3430" s="80" t="b">
        <f t="shared" si="53"/>
        <v>1</v>
      </c>
    </row>
    <row r="3431" spans="2:13" x14ac:dyDescent="0.15">
      <c r="B3431" s="333" t="s">
        <v>5693</v>
      </c>
      <c r="C3431" s="333" t="s">
        <v>712</v>
      </c>
      <c r="D3431" s="333" t="s">
        <v>519</v>
      </c>
      <c r="E3431" s="29">
        <v>2</v>
      </c>
      <c r="F3431" s="29">
        <v>1</v>
      </c>
      <c r="G3431" s="29">
        <v>5720</v>
      </c>
      <c r="H3431" s="27"/>
      <c r="J3431" s="37"/>
      <c r="M3431" s="80" t="b">
        <f t="shared" si="53"/>
        <v>1</v>
      </c>
    </row>
    <row r="3432" spans="2:13" x14ac:dyDescent="0.15">
      <c r="B3432" s="333" t="s">
        <v>3765</v>
      </c>
      <c r="C3432" s="333" t="s">
        <v>518</v>
      </c>
      <c r="D3432" s="333" t="s">
        <v>518</v>
      </c>
      <c r="E3432" s="29">
        <v>0</v>
      </c>
      <c r="F3432" s="29">
        <v>0</v>
      </c>
      <c r="G3432" s="29">
        <v>3525</v>
      </c>
      <c r="H3432" s="27"/>
      <c r="J3432" s="37"/>
      <c r="M3432" s="80" t="b">
        <f t="shared" si="53"/>
        <v>1</v>
      </c>
    </row>
    <row r="3433" spans="2:13" x14ac:dyDescent="0.15">
      <c r="B3433" s="333" t="s">
        <v>5694</v>
      </c>
      <c r="C3433" s="333" t="s">
        <v>712</v>
      </c>
      <c r="D3433" s="333" t="s">
        <v>519</v>
      </c>
      <c r="E3433" s="29">
        <v>2</v>
      </c>
      <c r="F3433" s="29">
        <v>1</v>
      </c>
      <c r="G3433" s="29">
        <v>5721</v>
      </c>
      <c r="H3433" s="27"/>
      <c r="J3433" s="37"/>
      <c r="M3433" s="80" t="b">
        <f t="shared" si="53"/>
        <v>1</v>
      </c>
    </row>
    <row r="3434" spans="2:13" x14ac:dyDescent="0.15">
      <c r="B3434" s="333" t="s">
        <v>5695</v>
      </c>
      <c r="C3434" s="333" t="s">
        <v>712</v>
      </c>
      <c r="D3434" s="333" t="s">
        <v>519</v>
      </c>
      <c r="E3434" s="29">
        <v>2</v>
      </c>
      <c r="F3434" s="29">
        <v>1</v>
      </c>
      <c r="G3434" s="29">
        <v>5722</v>
      </c>
      <c r="H3434" s="27"/>
      <c r="J3434" s="37"/>
      <c r="M3434" s="80" t="b">
        <f t="shared" si="53"/>
        <v>1</v>
      </c>
    </row>
    <row r="3435" spans="2:13" x14ac:dyDescent="0.15">
      <c r="B3435" s="333" t="s">
        <v>5696</v>
      </c>
      <c r="C3435" s="333" t="s">
        <v>712</v>
      </c>
      <c r="D3435" s="333" t="s">
        <v>519</v>
      </c>
      <c r="E3435" s="29">
        <v>2</v>
      </c>
      <c r="F3435" s="29">
        <v>1</v>
      </c>
      <c r="G3435" s="29">
        <v>5723</v>
      </c>
      <c r="H3435" s="27"/>
      <c r="J3435" s="37"/>
      <c r="M3435" s="80" t="b">
        <f t="shared" si="53"/>
        <v>1</v>
      </c>
    </row>
    <row r="3436" spans="2:13" x14ac:dyDescent="0.15">
      <c r="B3436" s="333" t="s">
        <v>9167</v>
      </c>
      <c r="C3436" s="333" t="s">
        <v>518</v>
      </c>
      <c r="D3436" s="333" t="s">
        <v>518</v>
      </c>
      <c r="E3436" s="29">
        <v>0</v>
      </c>
      <c r="F3436" s="29">
        <v>0</v>
      </c>
      <c r="G3436" s="29">
        <v>9714</v>
      </c>
      <c r="H3436" s="27"/>
      <c r="J3436" s="37"/>
      <c r="M3436" s="80" t="b">
        <f t="shared" si="53"/>
        <v>1</v>
      </c>
    </row>
    <row r="3437" spans="2:13" x14ac:dyDescent="0.15">
      <c r="B3437" s="333" t="s">
        <v>9168</v>
      </c>
      <c r="C3437" s="333" t="s">
        <v>518</v>
      </c>
      <c r="D3437" s="333" t="s">
        <v>518</v>
      </c>
      <c r="E3437" s="29">
        <v>0</v>
      </c>
      <c r="F3437" s="29">
        <v>0</v>
      </c>
      <c r="G3437" s="29">
        <v>9715</v>
      </c>
      <c r="H3437" s="27"/>
      <c r="J3437" s="37"/>
      <c r="M3437" s="80" t="b">
        <f t="shared" si="53"/>
        <v>1</v>
      </c>
    </row>
    <row r="3438" spans="2:13" x14ac:dyDescent="0.15">
      <c r="B3438" s="333" t="s">
        <v>9169</v>
      </c>
      <c r="C3438" s="333" t="s">
        <v>518</v>
      </c>
      <c r="D3438" s="333" t="s">
        <v>518</v>
      </c>
      <c r="E3438" s="29">
        <v>0</v>
      </c>
      <c r="F3438" s="29">
        <v>0</v>
      </c>
      <c r="G3438" s="29">
        <v>9716</v>
      </c>
      <c r="H3438" s="27"/>
      <c r="J3438" s="37"/>
      <c r="M3438" s="80" t="b">
        <f t="shared" si="53"/>
        <v>1</v>
      </c>
    </row>
    <row r="3439" spans="2:13" x14ac:dyDescent="0.15">
      <c r="B3439" s="333" t="s">
        <v>9170</v>
      </c>
      <c r="C3439" s="333" t="s">
        <v>518</v>
      </c>
      <c r="D3439" s="333" t="s">
        <v>518</v>
      </c>
      <c r="E3439" s="29">
        <v>0</v>
      </c>
      <c r="F3439" s="29">
        <v>0</v>
      </c>
      <c r="G3439" s="29">
        <v>9717</v>
      </c>
      <c r="H3439" s="27"/>
      <c r="J3439" s="37"/>
      <c r="M3439" s="80" t="b">
        <f t="shared" si="53"/>
        <v>1</v>
      </c>
    </row>
    <row r="3440" spans="2:13" x14ac:dyDescent="0.15">
      <c r="B3440" s="333" t="s">
        <v>9171</v>
      </c>
      <c r="C3440" s="333" t="s">
        <v>518</v>
      </c>
      <c r="D3440" s="333" t="s">
        <v>518</v>
      </c>
      <c r="E3440" s="29">
        <v>0</v>
      </c>
      <c r="F3440" s="29">
        <v>0</v>
      </c>
      <c r="G3440" s="29">
        <v>9718</v>
      </c>
      <c r="H3440" s="27"/>
      <c r="J3440" s="37"/>
      <c r="M3440" s="80" t="b">
        <f t="shared" si="53"/>
        <v>1</v>
      </c>
    </row>
    <row r="3441" spans="2:13" x14ac:dyDescent="0.15">
      <c r="B3441" s="333" t="s">
        <v>9172</v>
      </c>
      <c r="C3441" s="333" t="s">
        <v>518</v>
      </c>
      <c r="D3441" s="333" t="s">
        <v>518</v>
      </c>
      <c r="E3441" s="29">
        <v>0</v>
      </c>
      <c r="F3441" s="29">
        <v>0</v>
      </c>
      <c r="G3441" s="29">
        <v>9719</v>
      </c>
      <c r="H3441" s="27"/>
      <c r="J3441" s="37"/>
      <c r="M3441" s="80" t="b">
        <f t="shared" si="53"/>
        <v>1</v>
      </c>
    </row>
    <row r="3442" spans="2:13" x14ac:dyDescent="0.15">
      <c r="B3442" s="333" t="s">
        <v>9987</v>
      </c>
      <c r="C3442" s="333" t="s">
        <v>710</v>
      </c>
      <c r="D3442" s="333" t="s">
        <v>523</v>
      </c>
      <c r="E3442" s="29">
        <v>1</v>
      </c>
      <c r="F3442" s="29">
        <v>3</v>
      </c>
      <c r="G3442" s="29">
        <v>10192</v>
      </c>
      <c r="H3442" s="27"/>
      <c r="J3442" s="37"/>
      <c r="M3442" s="80" t="b">
        <f t="shared" si="53"/>
        <v>1</v>
      </c>
    </row>
    <row r="3443" spans="2:13" x14ac:dyDescent="0.15">
      <c r="B3443" s="333" t="s">
        <v>13407</v>
      </c>
      <c r="C3443" s="333" t="s">
        <v>710</v>
      </c>
      <c r="D3443" s="333" t="s">
        <v>523</v>
      </c>
      <c r="E3443" s="29">
        <v>1</v>
      </c>
      <c r="F3443" s="29">
        <v>3</v>
      </c>
      <c r="G3443" s="29">
        <v>15385</v>
      </c>
      <c r="H3443" s="27"/>
      <c r="J3443" s="37"/>
      <c r="M3443" s="80" t="b">
        <f t="shared" si="53"/>
        <v>1</v>
      </c>
    </row>
    <row r="3444" spans="2:13" x14ac:dyDescent="0.15">
      <c r="B3444" s="333" t="s">
        <v>12746</v>
      </c>
      <c r="C3444" s="333" t="s">
        <v>710</v>
      </c>
      <c r="D3444" s="333" t="s">
        <v>523</v>
      </c>
      <c r="E3444" s="29">
        <v>1</v>
      </c>
      <c r="F3444" s="29">
        <v>3</v>
      </c>
      <c r="G3444" s="29">
        <v>14226</v>
      </c>
      <c r="H3444" s="27"/>
      <c r="J3444" s="37"/>
      <c r="M3444" s="80" t="b">
        <f t="shared" si="53"/>
        <v>1</v>
      </c>
    </row>
    <row r="3445" spans="2:13" x14ac:dyDescent="0.15">
      <c r="B3445" s="333" t="s">
        <v>7157</v>
      </c>
      <c r="C3445" s="333" t="s">
        <v>710</v>
      </c>
      <c r="D3445" s="333" t="s">
        <v>523</v>
      </c>
      <c r="E3445" s="29">
        <v>1</v>
      </c>
      <c r="F3445" s="29">
        <v>3</v>
      </c>
      <c r="G3445" s="29">
        <v>7297</v>
      </c>
      <c r="H3445" s="27"/>
      <c r="J3445" s="37"/>
      <c r="M3445" s="80" t="b">
        <f t="shared" si="53"/>
        <v>1</v>
      </c>
    </row>
    <row r="3446" spans="2:13" x14ac:dyDescent="0.15">
      <c r="B3446" s="333" t="s">
        <v>223</v>
      </c>
      <c r="C3446" s="333" t="s">
        <v>710</v>
      </c>
      <c r="D3446" s="333" t="s">
        <v>523</v>
      </c>
      <c r="E3446" s="29">
        <v>1</v>
      </c>
      <c r="F3446" s="29">
        <v>3</v>
      </c>
      <c r="G3446" s="29">
        <v>8511</v>
      </c>
      <c r="H3446" s="27"/>
      <c r="J3446" s="37"/>
      <c r="M3446" s="80" t="b">
        <f t="shared" si="53"/>
        <v>1</v>
      </c>
    </row>
    <row r="3447" spans="2:13" x14ac:dyDescent="0.15">
      <c r="B3447" s="333" t="s">
        <v>6483</v>
      </c>
      <c r="C3447" s="333" t="s">
        <v>710</v>
      </c>
      <c r="D3447" s="333" t="s">
        <v>523</v>
      </c>
      <c r="E3447" s="29">
        <v>1</v>
      </c>
      <c r="F3447" s="29">
        <v>3</v>
      </c>
      <c r="G3447" s="29">
        <v>6556</v>
      </c>
      <c r="H3447" s="27"/>
      <c r="J3447" s="37"/>
      <c r="M3447" s="80" t="b">
        <f t="shared" si="53"/>
        <v>1</v>
      </c>
    </row>
    <row r="3448" spans="2:13" x14ac:dyDescent="0.15">
      <c r="B3448" s="333" t="s">
        <v>1227</v>
      </c>
      <c r="C3448" s="333" t="s">
        <v>710</v>
      </c>
      <c r="D3448" s="333" t="s">
        <v>521</v>
      </c>
      <c r="E3448" s="29">
        <v>1</v>
      </c>
      <c r="F3448" s="29">
        <v>2</v>
      </c>
      <c r="G3448" s="29">
        <v>742</v>
      </c>
      <c r="H3448" s="27"/>
      <c r="J3448" s="37"/>
      <c r="M3448" s="80" t="b">
        <f t="shared" si="53"/>
        <v>1</v>
      </c>
    </row>
    <row r="3449" spans="2:13" x14ac:dyDescent="0.15">
      <c r="B3449" s="333" t="s">
        <v>9173</v>
      </c>
      <c r="C3449" s="333" t="s">
        <v>710</v>
      </c>
      <c r="D3449" s="333" t="s">
        <v>521</v>
      </c>
      <c r="E3449" s="29">
        <v>1</v>
      </c>
      <c r="F3449" s="29">
        <v>2</v>
      </c>
      <c r="G3449" s="29">
        <v>9930</v>
      </c>
      <c r="H3449" s="27"/>
      <c r="J3449" s="37"/>
      <c r="M3449" s="80" t="b">
        <f t="shared" si="53"/>
        <v>1</v>
      </c>
    </row>
    <row r="3450" spans="2:13" x14ac:dyDescent="0.15">
      <c r="B3450" s="333" t="s">
        <v>6484</v>
      </c>
      <c r="C3450" s="333" t="s">
        <v>710</v>
      </c>
      <c r="D3450" s="333" t="s">
        <v>523</v>
      </c>
      <c r="E3450" s="29">
        <v>1</v>
      </c>
      <c r="F3450" s="29">
        <v>3</v>
      </c>
      <c r="G3450" s="29">
        <v>6557</v>
      </c>
      <c r="H3450" s="27"/>
      <c r="J3450" s="37"/>
      <c r="M3450" s="80" t="b">
        <f t="shared" si="53"/>
        <v>1</v>
      </c>
    </row>
    <row r="3451" spans="2:13" x14ac:dyDescent="0.15">
      <c r="B3451" s="333" t="s">
        <v>14708</v>
      </c>
      <c r="C3451" s="333" t="s">
        <v>710</v>
      </c>
      <c r="D3451" s="333" t="s">
        <v>518</v>
      </c>
      <c r="E3451" s="29">
        <v>1</v>
      </c>
      <c r="F3451" s="29">
        <v>0</v>
      </c>
      <c r="G3451" s="29">
        <v>16327</v>
      </c>
      <c r="H3451" s="27"/>
      <c r="J3451" s="37"/>
      <c r="M3451" s="80" t="b">
        <f t="shared" si="53"/>
        <v>1</v>
      </c>
    </row>
    <row r="3452" spans="2:13" x14ac:dyDescent="0.15">
      <c r="B3452" s="333" t="s">
        <v>6485</v>
      </c>
      <c r="C3452" s="333" t="s">
        <v>710</v>
      </c>
      <c r="D3452" s="333" t="s">
        <v>521</v>
      </c>
      <c r="E3452" s="29">
        <v>1</v>
      </c>
      <c r="F3452" s="29">
        <v>2</v>
      </c>
      <c r="G3452" s="29">
        <v>6558</v>
      </c>
      <c r="H3452" s="27"/>
      <c r="J3452" s="37"/>
      <c r="M3452" s="80" t="b">
        <f t="shared" si="53"/>
        <v>1</v>
      </c>
    </row>
    <row r="3453" spans="2:13" x14ac:dyDescent="0.15">
      <c r="B3453" s="333" t="s">
        <v>10868</v>
      </c>
      <c r="C3453" s="333" t="s">
        <v>716</v>
      </c>
      <c r="D3453" s="333" t="s">
        <v>519</v>
      </c>
      <c r="E3453" s="29">
        <v>4</v>
      </c>
      <c r="F3453" s="29">
        <v>1</v>
      </c>
      <c r="G3453" s="29">
        <v>6559</v>
      </c>
      <c r="H3453" s="27"/>
      <c r="J3453" s="37"/>
      <c r="M3453" s="80" t="b">
        <f t="shared" si="53"/>
        <v>1</v>
      </c>
    </row>
    <row r="3454" spans="2:13" x14ac:dyDescent="0.15">
      <c r="B3454" s="333" t="s">
        <v>7881</v>
      </c>
      <c r="C3454" s="333" t="s">
        <v>716</v>
      </c>
      <c r="D3454" s="333" t="s">
        <v>519</v>
      </c>
      <c r="E3454" s="29">
        <v>4</v>
      </c>
      <c r="F3454" s="29">
        <v>1</v>
      </c>
      <c r="G3454" s="29">
        <v>8077</v>
      </c>
      <c r="H3454" s="27"/>
      <c r="J3454" s="37"/>
      <c r="M3454" s="80" t="b">
        <f t="shared" si="53"/>
        <v>1</v>
      </c>
    </row>
    <row r="3455" spans="2:13" x14ac:dyDescent="0.15">
      <c r="B3455" s="333" t="s">
        <v>4765</v>
      </c>
      <c r="C3455" s="333" t="s">
        <v>710</v>
      </c>
      <c r="D3455" s="333" t="s">
        <v>523</v>
      </c>
      <c r="E3455" s="29">
        <v>1</v>
      </c>
      <c r="F3455" s="29">
        <v>3</v>
      </c>
      <c r="G3455" s="29">
        <v>4604</v>
      </c>
      <c r="H3455" s="27"/>
      <c r="J3455" s="37"/>
      <c r="M3455" s="80" t="b">
        <f t="shared" si="53"/>
        <v>1</v>
      </c>
    </row>
    <row r="3456" spans="2:13" x14ac:dyDescent="0.15">
      <c r="B3456" s="333" t="s">
        <v>10188</v>
      </c>
      <c r="C3456" s="333" t="s">
        <v>710</v>
      </c>
      <c r="D3456" s="333" t="s">
        <v>523</v>
      </c>
      <c r="E3456" s="29">
        <v>1</v>
      </c>
      <c r="F3456" s="29">
        <v>3</v>
      </c>
      <c r="G3456" s="29">
        <v>10776</v>
      </c>
      <c r="H3456" s="27"/>
      <c r="J3456" s="37"/>
      <c r="M3456" s="80" t="b">
        <f t="shared" si="53"/>
        <v>1</v>
      </c>
    </row>
    <row r="3457" spans="2:13" x14ac:dyDescent="0.15">
      <c r="B3457" s="333" t="s">
        <v>1228</v>
      </c>
      <c r="C3457" s="333" t="s">
        <v>716</v>
      </c>
      <c r="D3457" s="333" t="s">
        <v>523</v>
      </c>
      <c r="E3457" s="29">
        <v>4</v>
      </c>
      <c r="F3457" s="29">
        <v>3</v>
      </c>
      <c r="G3457" s="29">
        <v>743</v>
      </c>
      <c r="H3457" s="27"/>
      <c r="J3457" s="37"/>
      <c r="M3457" s="80" t="b">
        <f t="shared" si="53"/>
        <v>1</v>
      </c>
    </row>
    <row r="3458" spans="2:13" x14ac:dyDescent="0.15">
      <c r="B3458" s="333" t="s">
        <v>1229</v>
      </c>
      <c r="C3458" s="333" t="s">
        <v>716</v>
      </c>
      <c r="D3458" s="333" t="s">
        <v>523</v>
      </c>
      <c r="E3458" s="29">
        <v>4</v>
      </c>
      <c r="F3458" s="29">
        <v>3</v>
      </c>
      <c r="G3458" s="29">
        <v>744</v>
      </c>
      <c r="H3458" s="27"/>
      <c r="J3458" s="37"/>
      <c r="M3458" s="80" t="b">
        <f t="shared" si="53"/>
        <v>1</v>
      </c>
    </row>
    <row r="3459" spans="2:13" x14ac:dyDescent="0.15">
      <c r="B3459" s="333" t="s">
        <v>11698</v>
      </c>
      <c r="C3459" s="333" t="s">
        <v>710</v>
      </c>
      <c r="D3459" s="333" t="s">
        <v>523</v>
      </c>
      <c r="E3459" s="29">
        <v>1</v>
      </c>
      <c r="F3459" s="29">
        <v>3</v>
      </c>
      <c r="G3459" s="29">
        <v>12242</v>
      </c>
      <c r="H3459" s="27"/>
      <c r="J3459" s="37"/>
      <c r="M3459" s="80" t="b">
        <f t="shared" si="53"/>
        <v>1</v>
      </c>
    </row>
    <row r="3460" spans="2:13" x14ac:dyDescent="0.15">
      <c r="B3460" s="333" t="s">
        <v>3766</v>
      </c>
      <c r="C3460" s="333" t="s">
        <v>518</v>
      </c>
      <c r="D3460" s="333" t="s">
        <v>518</v>
      </c>
      <c r="E3460" s="29">
        <v>0</v>
      </c>
      <c r="F3460" s="29">
        <v>0</v>
      </c>
      <c r="G3460" s="29">
        <v>3526</v>
      </c>
      <c r="H3460" s="27"/>
      <c r="J3460" s="37"/>
      <c r="M3460" s="80" t="b">
        <f t="shared" si="53"/>
        <v>1</v>
      </c>
    </row>
    <row r="3461" spans="2:13" x14ac:dyDescent="0.15">
      <c r="B3461" s="333" t="s">
        <v>5420</v>
      </c>
      <c r="C3461" s="333" t="s">
        <v>710</v>
      </c>
      <c r="D3461" s="333" t="s">
        <v>444</v>
      </c>
      <c r="E3461" s="29">
        <v>1</v>
      </c>
      <c r="F3461" s="29">
        <v>6</v>
      </c>
      <c r="G3461" s="29">
        <v>5428</v>
      </c>
      <c r="H3461" s="27"/>
      <c r="J3461" s="37"/>
      <c r="M3461" s="80" t="b">
        <f t="shared" si="53"/>
        <v>1</v>
      </c>
    </row>
    <row r="3462" spans="2:13" x14ac:dyDescent="0.15">
      <c r="B3462" s="333" t="s">
        <v>11699</v>
      </c>
      <c r="C3462" s="333" t="s">
        <v>710</v>
      </c>
      <c r="D3462" s="333" t="s">
        <v>523</v>
      </c>
      <c r="E3462" s="29">
        <v>1</v>
      </c>
      <c r="F3462" s="29">
        <v>3</v>
      </c>
      <c r="G3462" s="29">
        <v>12674</v>
      </c>
      <c r="H3462" s="27"/>
      <c r="J3462" s="37"/>
      <c r="M3462" s="80" t="b">
        <f t="shared" si="53"/>
        <v>1</v>
      </c>
    </row>
    <row r="3463" spans="2:13" x14ac:dyDescent="0.15">
      <c r="B3463" s="333" t="s">
        <v>7082</v>
      </c>
      <c r="C3463" s="333" t="s">
        <v>712</v>
      </c>
      <c r="D3463" s="333" t="s">
        <v>523</v>
      </c>
      <c r="E3463" s="29">
        <v>2</v>
      </c>
      <c r="F3463" s="29">
        <v>3</v>
      </c>
      <c r="G3463" s="29">
        <v>7100</v>
      </c>
      <c r="H3463" s="27"/>
      <c r="J3463" s="37"/>
      <c r="M3463" s="80" t="b">
        <f t="shared" si="53"/>
        <v>1</v>
      </c>
    </row>
    <row r="3464" spans="2:13" x14ac:dyDescent="0.15">
      <c r="B3464" s="333" t="s">
        <v>1230</v>
      </c>
      <c r="C3464" s="333" t="s">
        <v>710</v>
      </c>
      <c r="D3464" s="333" t="s">
        <v>521</v>
      </c>
      <c r="E3464" s="29">
        <v>1</v>
      </c>
      <c r="F3464" s="29">
        <v>2</v>
      </c>
      <c r="G3464" s="29">
        <v>745</v>
      </c>
      <c r="H3464" s="27"/>
      <c r="J3464" s="37"/>
      <c r="M3464" s="80" t="b">
        <f t="shared" si="53"/>
        <v>1</v>
      </c>
    </row>
    <row r="3465" spans="2:13" x14ac:dyDescent="0.15">
      <c r="B3465" s="333" t="s">
        <v>3938</v>
      </c>
      <c r="C3465" s="333" t="s">
        <v>710</v>
      </c>
      <c r="D3465" s="333" t="s">
        <v>519</v>
      </c>
      <c r="E3465" s="29">
        <v>1</v>
      </c>
      <c r="F3465" s="29">
        <v>1</v>
      </c>
      <c r="G3465" s="29">
        <v>3704</v>
      </c>
      <c r="H3465" s="27"/>
      <c r="J3465" s="37"/>
      <c r="M3465" s="80" t="b">
        <f t="shared" si="53"/>
        <v>1</v>
      </c>
    </row>
    <row r="3466" spans="2:13" x14ac:dyDescent="0.15">
      <c r="B3466" s="333" t="s">
        <v>1231</v>
      </c>
      <c r="C3466" s="333" t="s">
        <v>710</v>
      </c>
      <c r="D3466" s="333" t="s">
        <v>523</v>
      </c>
      <c r="E3466" s="29">
        <v>1</v>
      </c>
      <c r="F3466" s="29">
        <v>3</v>
      </c>
      <c r="G3466" s="29">
        <v>746</v>
      </c>
      <c r="H3466" s="27"/>
      <c r="J3466" s="37"/>
      <c r="M3466" s="80" t="b">
        <f t="shared" si="53"/>
        <v>1</v>
      </c>
    </row>
    <row r="3467" spans="2:13" x14ac:dyDescent="0.15">
      <c r="B3467" s="333" t="s">
        <v>13408</v>
      </c>
      <c r="C3467" s="333" t="s">
        <v>710</v>
      </c>
      <c r="D3467" s="333" t="s">
        <v>519</v>
      </c>
      <c r="E3467" s="29">
        <v>1</v>
      </c>
      <c r="F3467" s="29">
        <v>1</v>
      </c>
      <c r="G3467" s="29">
        <v>15143</v>
      </c>
      <c r="H3467" s="27"/>
      <c r="J3467" s="37"/>
      <c r="M3467" s="80" t="b">
        <f t="shared" si="53"/>
        <v>1</v>
      </c>
    </row>
    <row r="3468" spans="2:13" x14ac:dyDescent="0.15">
      <c r="B3468" s="333" t="s">
        <v>13409</v>
      </c>
      <c r="C3468" s="333" t="s">
        <v>710</v>
      </c>
      <c r="D3468" s="333" t="s">
        <v>519</v>
      </c>
      <c r="E3468" s="29">
        <v>1</v>
      </c>
      <c r="F3468" s="29">
        <v>1</v>
      </c>
      <c r="G3468" s="29">
        <v>15150</v>
      </c>
      <c r="H3468" s="27"/>
      <c r="J3468" s="37"/>
      <c r="M3468" s="80" t="b">
        <f t="shared" si="53"/>
        <v>1</v>
      </c>
    </row>
    <row r="3469" spans="2:13" x14ac:dyDescent="0.15">
      <c r="B3469" s="333" t="s">
        <v>6997</v>
      </c>
      <c r="C3469" s="333" t="s">
        <v>710</v>
      </c>
      <c r="D3469" s="333" t="s">
        <v>519</v>
      </c>
      <c r="E3469" s="29">
        <v>1</v>
      </c>
      <c r="F3469" s="29">
        <v>1</v>
      </c>
      <c r="G3469" s="29">
        <v>7132</v>
      </c>
      <c r="H3469" s="27"/>
      <c r="J3469" s="37"/>
      <c r="M3469" s="80" t="b">
        <f t="shared" si="53"/>
        <v>1</v>
      </c>
    </row>
    <row r="3470" spans="2:13" x14ac:dyDescent="0.15">
      <c r="B3470" s="333" t="s">
        <v>7907</v>
      </c>
      <c r="C3470" s="333" t="s">
        <v>710</v>
      </c>
      <c r="D3470" s="333" t="s">
        <v>518</v>
      </c>
      <c r="E3470" s="29">
        <v>1</v>
      </c>
      <c r="F3470" s="29">
        <v>0</v>
      </c>
      <c r="G3470" s="29">
        <v>8108</v>
      </c>
      <c r="H3470" s="27"/>
      <c r="J3470" s="37"/>
      <c r="M3470" s="80" t="b">
        <f t="shared" ref="M3470:M3533" si="54">AND(  NOT(ISERROR(FIND(UPPER($B$7),UPPER($B3470),1))),  OR($D$7="",NOT(ISERROR(FIND(UPPER($D$7),UPPER($B3470),1)))),    OR($D$8="",(ISERROR(FIND(UPPER($D$8),UPPER($B3470),1))))           )</f>
        <v>1</v>
      </c>
    </row>
    <row r="3471" spans="2:13" x14ac:dyDescent="0.15">
      <c r="B3471" s="333" t="s">
        <v>4957</v>
      </c>
      <c r="C3471" s="333" t="s">
        <v>710</v>
      </c>
      <c r="D3471" s="333" t="s">
        <v>519</v>
      </c>
      <c r="E3471" s="29">
        <v>1</v>
      </c>
      <c r="F3471" s="29">
        <v>1</v>
      </c>
      <c r="G3471" s="29">
        <v>4922</v>
      </c>
      <c r="H3471" s="27"/>
      <c r="J3471" s="37"/>
      <c r="M3471" s="80" t="b">
        <f t="shared" si="54"/>
        <v>1</v>
      </c>
    </row>
    <row r="3472" spans="2:13" x14ac:dyDescent="0.15">
      <c r="B3472" s="333" t="s">
        <v>10189</v>
      </c>
      <c r="C3472" s="333" t="s">
        <v>710</v>
      </c>
      <c r="D3472" s="333" t="s">
        <v>525</v>
      </c>
      <c r="E3472" s="29">
        <v>1</v>
      </c>
      <c r="F3472" s="29">
        <v>4</v>
      </c>
      <c r="G3472" s="29">
        <v>10756</v>
      </c>
      <c r="H3472" s="27"/>
      <c r="J3472" s="37"/>
      <c r="M3472" s="80" t="b">
        <f t="shared" si="54"/>
        <v>1</v>
      </c>
    </row>
    <row r="3473" spans="2:13" x14ac:dyDescent="0.15">
      <c r="B3473" s="333" t="s">
        <v>14207</v>
      </c>
      <c r="C3473" s="333" t="s">
        <v>710</v>
      </c>
      <c r="D3473" s="333" t="s">
        <v>519</v>
      </c>
      <c r="E3473" s="29">
        <v>1</v>
      </c>
      <c r="F3473" s="29">
        <v>1</v>
      </c>
      <c r="G3473" s="29">
        <v>16095</v>
      </c>
      <c r="H3473" s="27"/>
      <c r="J3473" s="37"/>
      <c r="M3473" s="80" t="b">
        <f t="shared" si="54"/>
        <v>1</v>
      </c>
    </row>
    <row r="3474" spans="2:13" x14ac:dyDescent="0.15">
      <c r="B3474" s="333" t="s">
        <v>6240</v>
      </c>
      <c r="C3474" s="333" t="s">
        <v>710</v>
      </c>
      <c r="D3474" s="333" t="s">
        <v>521</v>
      </c>
      <c r="E3474" s="29">
        <v>1</v>
      </c>
      <c r="F3474" s="29">
        <v>2</v>
      </c>
      <c r="G3474" s="29">
        <v>6293</v>
      </c>
      <c r="H3474" s="27"/>
      <c r="J3474" s="37"/>
      <c r="M3474" s="80" t="b">
        <f t="shared" si="54"/>
        <v>1</v>
      </c>
    </row>
    <row r="3475" spans="2:13" x14ac:dyDescent="0.15">
      <c r="B3475" s="333" t="s">
        <v>7451</v>
      </c>
      <c r="C3475" s="333" t="s">
        <v>710</v>
      </c>
      <c r="D3475" s="333" t="s">
        <v>519</v>
      </c>
      <c r="E3475" s="29">
        <v>1</v>
      </c>
      <c r="F3475" s="29">
        <v>1</v>
      </c>
      <c r="G3475" s="29">
        <v>7596</v>
      </c>
      <c r="H3475" s="27"/>
      <c r="J3475" s="37"/>
      <c r="M3475" s="80" t="b">
        <f t="shared" si="54"/>
        <v>1</v>
      </c>
    </row>
    <row r="3476" spans="2:13" x14ac:dyDescent="0.15">
      <c r="B3476" s="333" t="s">
        <v>1232</v>
      </c>
      <c r="C3476" s="333" t="s">
        <v>710</v>
      </c>
      <c r="D3476" s="333" t="s">
        <v>519</v>
      </c>
      <c r="E3476" s="29">
        <v>1</v>
      </c>
      <c r="F3476" s="29">
        <v>1</v>
      </c>
      <c r="G3476" s="29">
        <v>747</v>
      </c>
      <c r="H3476" s="27"/>
      <c r="J3476" s="37"/>
      <c r="M3476" s="80" t="b">
        <f t="shared" si="54"/>
        <v>1</v>
      </c>
    </row>
    <row r="3477" spans="2:13" x14ac:dyDescent="0.15">
      <c r="B3477" s="333" t="s">
        <v>1233</v>
      </c>
      <c r="C3477" s="333" t="s">
        <v>710</v>
      </c>
      <c r="D3477" s="333" t="s">
        <v>521</v>
      </c>
      <c r="E3477" s="29">
        <v>1</v>
      </c>
      <c r="F3477" s="29">
        <v>2</v>
      </c>
      <c r="G3477" s="29">
        <v>748</v>
      </c>
      <c r="H3477" s="27"/>
      <c r="J3477" s="37"/>
      <c r="M3477" s="80" t="b">
        <f t="shared" si="54"/>
        <v>1</v>
      </c>
    </row>
    <row r="3478" spans="2:13" x14ac:dyDescent="0.15">
      <c r="B3478" s="333" t="s">
        <v>10869</v>
      </c>
      <c r="C3478" s="333" t="s">
        <v>716</v>
      </c>
      <c r="D3478" s="333" t="s">
        <v>523</v>
      </c>
      <c r="E3478" s="29">
        <v>4</v>
      </c>
      <c r="F3478" s="29">
        <v>3</v>
      </c>
      <c r="G3478" s="29">
        <v>749</v>
      </c>
      <c r="H3478" s="27"/>
      <c r="J3478" s="37"/>
      <c r="M3478" s="80" t="b">
        <f t="shared" si="54"/>
        <v>1</v>
      </c>
    </row>
    <row r="3479" spans="2:13" x14ac:dyDescent="0.15">
      <c r="B3479" s="333" t="s">
        <v>5025</v>
      </c>
      <c r="C3479" s="333" t="s">
        <v>710</v>
      </c>
      <c r="D3479" s="333" t="s">
        <v>519</v>
      </c>
      <c r="E3479" s="29">
        <v>1</v>
      </c>
      <c r="F3479" s="29">
        <v>1</v>
      </c>
      <c r="G3479" s="29">
        <v>4992</v>
      </c>
      <c r="H3479" s="27"/>
      <c r="J3479" s="37"/>
      <c r="M3479" s="80" t="b">
        <f t="shared" si="54"/>
        <v>1</v>
      </c>
    </row>
    <row r="3480" spans="2:13" x14ac:dyDescent="0.15">
      <c r="B3480" s="333" t="s">
        <v>7657</v>
      </c>
      <c r="C3480" s="333" t="s">
        <v>710</v>
      </c>
      <c r="D3480" s="333" t="s">
        <v>523</v>
      </c>
      <c r="E3480" s="29">
        <v>1</v>
      </c>
      <c r="F3480" s="29">
        <v>3</v>
      </c>
      <c r="G3480" s="29">
        <v>7697</v>
      </c>
      <c r="H3480" s="27"/>
      <c r="J3480" s="37"/>
      <c r="M3480" s="80" t="b">
        <f t="shared" si="54"/>
        <v>1</v>
      </c>
    </row>
    <row r="3481" spans="2:13" x14ac:dyDescent="0.15">
      <c r="B3481" s="333" t="s">
        <v>13410</v>
      </c>
      <c r="C3481" s="333" t="s">
        <v>710</v>
      </c>
      <c r="D3481" s="333" t="s">
        <v>519</v>
      </c>
      <c r="E3481" s="29">
        <v>1</v>
      </c>
      <c r="F3481" s="29">
        <v>1</v>
      </c>
      <c r="G3481" s="29">
        <v>15020</v>
      </c>
      <c r="H3481" s="27"/>
      <c r="J3481" s="37"/>
      <c r="M3481" s="80" t="b">
        <f t="shared" si="54"/>
        <v>1</v>
      </c>
    </row>
    <row r="3482" spans="2:13" x14ac:dyDescent="0.15">
      <c r="B3482" s="333" t="s">
        <v>13411</v>
      </c>
      <c r="C3482" s="333" t="s">
        <v>710</v>
      </c>
      <c r="D3482" s="333" t="s">
        <v>525</v>
      </c>
      <c r="E3482" s="29">
        <v>1</v>
      </c>
      <c r="F3482" s="29">
        <v>4</v>
      </c>
      <c r="G3482" s="29">
        <v>14913</v>
      </c>
      <c r="H3482" s="27"/>
      <c r="J3482" s="37"/>
      <c r="M3482" s="80" t="b">
        <f t="shared" si="54"/>
        <v>1</v>
      </c>
    </row>
    <row r="3483" spans="2:13" x14ac:dyDescent="0.15">
      <c r="B3483" s="333" t="s">
        <v>247</v>
      </c>
      <c r="C3483" s="333" t="s">
        <v>714</v>
      </c>
      <c r="D3483" s="333" t="s">
        <v>521</v>
      </c>
      <c r="E3483" s="29">
        <v>3</v>
      </c>
      <c r="F3483" s="29">
        <v>2</v>
      </c>
      <c r="G3483" s="29">
        <v>8535</v>
      </c>
      <c r="H3483" s="27"/>
      <c r="J3483" s="37"/>
      <c r="M3483" s="80" t="b">
        <f t="shared" si="54"/>
        <v>1</v>
      </c>
    </row>
    <row r="3484" spans="2:13" x14ac:dyDescent="0.15">
      <c r="B3484" s="333" t="s">
        <v>244</v>
      </c>
      <c r="C3484" s="333" t="s">
        <v>710</v>
      </c>
      <c r="D3484" s="333" t="s">
        <v>525</v>
      </c>
      <c r="E3484" s="29">
        <v>1</v>
      </c>
      <c r="F3484" s="29">
        <v>4</v>
      </c>
      <c r="G3484" s="29">
        <v>8532</v>
      </c>
      <c r="H3484" s="27"/>
      <c r="J3484" s="37"/>
      <c r="M3484" s="80" t="b">
        <f t="shared" si="54"/>
        <v>1</v>
      </c>
    </row>
    <row r="3485" spans="2:13" x14ac:dyDescent="0.15">
      <c r="B3485" s="333" t="s">
        <v>9174</v>
      </c>
      <c r="C3485" s="333" t="s">
        <v>710</v>
      </c>
      <c r="D3485" s="333" t="s">
        <v>521</v>
      </c>
      <c r="E3485" s="29">
        <v>1</v>
      </c>
      <c r="F3485" s="29">
        <v>2</v>
      </c>
      <c r="G3485" s="29">
        <v>9338</v>
      </c>
      <c r="H3485" s="27"/>
      <c r="J3485" s="37"/>
      <c r="M3485" s="80" t="b">
        <f t="shared" si="54"/>
        <v>1</v>
      </c>
    </row>
    <row r="3486" spans="2:13" x14ac:dyDescent="0.15">
      <c r="B3486" s="333" t="s">
        <v>5360</v>
      </c>
      <c r="C3486" s="333" t="s">
        <v>716</v>
      </c>
      <c r="D3486" s="333" t="s">
        <v>519</v>
      </c>
      <c r="E3486" s="29">
        <v>4</v>
      </c>
      <c r="F3486" s="29">
        <v>1</v>
      </c>
      <c r="G3486" s="29">
        <v>5246</v>
      </c>
      <c r="H3486" s="27"/>
      <c r="J3486" s="37"/>
      <c r="M3486" s="80" t="b">
        <f t="shared" si="54"/>
        <v>1</v>
      </c>
    </row>
    <row r="3487" spans="2:13" x14ac:dyDescent="0.15">
      <c r="B3487" s="333" t="s">
        <v>245</v>
      </c>
      <c r="C3487" s="333" t="s">
        <v>710</v>
      </c>
      <c r="D3487" s="333" t="s">
        <v>521</v>
      </c>
      <c r="E3487" s="29">
        <v>1</v>
      </c>
      <c r="F3487" s="29">
        <v>2</v>
      </c>
      <c r="G3487" s="29">
        <v>8533</v>
      </c>
      <c r="H3487" s="27"/>
      <c r="J3487" s="37"/>
      <c r="M3487" s="80" t="b">
        <f t="shared" si="54"/>
        <v>1</v>
      </c>
    </row>
    <row r="3488" spans="2:13" x14ac:dyDescent="0.15">
      <c r="B3488" s="333" t="s">
        <v>11700</v>
      </c>
      <c r="C3488" s="333" t="s">
        <v>710</v>
      </c>
      <c r="D3488" s="333" t="s">
        <v>519</v>
      </c>
      <c r="E3488" s="29">
        <v>1</v>
      </c>
      <c r="F3488" s="29">
        <v>1</v>
      </c>
      <c r="G3488" s="29">
        <v>13766</v>
      </c>
      <c r="H3488" s="27"/>
      <c r="J3488" s="37"/>
      <c r="M3488" s="80" t="b">
        <f t="shared" si="54"/>
        <v>1</v>
      </c>
    </row>
    <row r="3489" spans="2:13" x14ac:dyDescent="0.15">
      <c r="B3489" s="333" t="s">
        <v>8758</v>
      </c>
      <c r="C3489" s="333" t="s">
        <v>714</v>
      </c>
      <c r="D3489" s="333" t="s">
        <v>519</v>
      </c>
      <c r="E3489" s="29">
        <v>3</v>
      </c>
      <c r="F3489" s="29">
        <v>1</v>
      </c>
      <c r="G3489" s="29">
        <v>9108</v>
      </c>
      <c r="H3489" s="27"/>
      <c r="J3489" s="37"/>
      <c r="M3489" s="80" t="b">
        <f t="shared" si="54"/>
        <v>1</v>
      </c>
    </row>
    <row r="3490" spans="2:13" x14ac:dyDescent="0.15">
      <c r="B3490" s="333" t="s">
        <v>5856</v>
      </c>
      <c r="C3490" s="333" t="s">
        <v>710</v>
      </c>
      <c r="D3490" s="333" t="s">
        <v>521</v>
      </c>
      <c r="E3490" s="29">
        <v>1</v>
      </c>
      <c r="F3490" s="29">
        <v>2</v>
      </c>
      <c r="G3490" s="29">
        <v>6000</v>
      </c>
      <c r="H3490" s="27"/>
      <c r="J3490" s="37"/>
      <c r="M3490" s="80" t="b">
        <f t="shared" si="54"/>
        <v>1</v>
      </c>
    </row>
    <row r="3491" spans="2:13" x14ac:dyDescent="0.15">
      <c r="B3491" s="333" t="s">
        <v>8762</v>
      </c>
      <c r="C3491" s="333" t="s">
        <v>714</v>
      </c>
      <c r="D3491" s="333" t="s">
        <v>521</v>
      </c>
      <c r="E3491" s="29">
        <v>3</v>
      </c>
      <c r="F3491" s="29">
        <v>2</v>
      </c>
      <c r="G3491" s="29">
        <v>9112</v>
      </c>
      <c r="H3491" s="27"/>
      <c r="J3491" s="37"/>
      <c r="M3491" s="80" t="b">
        <f t="shared" si="54"/>
        <v>1</v>
      </c>
    </row>
    <row r="3492" spans="2:13" x14ac:dyDescent="0.15">
      <c r="B3492" s="333" t="s">
        <v>7196</v>
      </c>
      <c r="C3492" s="333" t="s">
        <v>710</v>
      </c>
      <c r="D3492" s="333" t="s">
        <v>521</v>
      </c>
      <c r="E3492" s="29">
        <v>1</v>
      </c>
      <c r="F3492" s="29">
        <v>2</v>
      </c>
      <c r="G3492" s="29">
        <v>7211</v>
      </c>
      <c r="H3492" s="27"/>
      <c r="J3492" s="37"/>
      <c r="M3492" s="80" t="b">
        <f t="shared" si="54"/>
        <v>1</v>
      </c>
    </row>
    <row r="3493" spans="2:13" x14ac:dyDescent="0.15">
      <c r="B3493" s="333" t="s">
        <v>6486</v>
      </c>
      <c r="C3493" s="333" t="s">
        <v>710</v>
      </c>
      <c r="D3493" s="333" t="s">
        <v>521</v>
      </c>
      <c r="E3493" s="29">
        <v>1</v>
      </c>
      <c r="F3493" s="29">
        <v>2</v>
      </c>
      <c r="G3493" s="29">
        <v>6560</v>
      </c>
      <c r="H3493" s="27"/>
      <c r="J3493" s="37"/>
      <c r="M3493" s="80" t="b">
        <f t="shared" si="54"/>
        <v>1</v>
      </c>
    </row>
    <row r="3494" spans="2:13" x14ac:dyDescent="0.15">
      <c r="B3494" s="333" t="s">
        <v>5780</v>
      </c>
      <c r="C3494" s="333" t="s">
        <v>710</v>
      </c>
      <c r="D3494" s="333" t="s">
        <v>523</v>
      </c>
      <c r="E3494" s="29">
        <v>1</v>
      </c>
      <c r="F3494" s="29">
        <v>3</v>
      </c>
      <c r="G3494" s="29">
        <v>5806</v>
      </c>
      <c r="H3494" s="27"/>
      <c r="J3494" s="37"/>
      <c r="M3494" s="80" t="b">
        <f t="shared" si="54"/>
        <v>1</v>
      </c>
    </row>
    <row r="3495" spans="2:13" x14ac:dyDescent="0.15">
      <c r="B3495" s="333" t="s">
        <v>14709</v>
      </c>
      <c r="C3495" s="333" t="s">
        <v>518</v>
      </c>
      <c r="D3495" s="333" t="s">
        <v>525</v>
      </c>
      <c r="E3495" s="29">
        <v>0</v>
      </c>
      <c r="F3495" s="29">
        <v>4</v>
      </c>
      <c r="G3495" s="29">
        <v>17240</v>
      </c>
      <c r="H3495" s="27"/>
      <c r="J3495" s="37"/>
      <c r="M3495" s="80" t="b">
        <f t="shared" si="54"/>
        <v>1</v>
      </c>
    </row>
    <row r="3496" spans="2:13" x14ac:dyDescent="0.15">
      <c r="B3496" s="333" t="s">
        <v>5421</v>
      </c>
      <c r="C3496" s="333" t="s">
        <v>710</v>
      </c>
      <c r="D3496" s="333" t="s">
        <v>444</v>
      </c>
      <c r="E3496" s="29">
        <v>1</v>
      </c>
      <c r="F3496" s="29">
        <v>6</v>
      </c>
      <c r="G3496" s="29">
        <v>5429</v>
      </c>
      <c r="H3496" s="27"/>
      <c r="J3496" s="37"/>
      <c r="M3496" s="80" t="b">
        <f t="shared" si="54"/>
        <v>1</v>
      </c>
    </row>
    <row r="3497" spans="2:13" x14ac:dyDescent="0.15">
      <c r="B3497" s="333" t="s">
        <v>4766</v>
      </c>
      <c r="C3497" s="333" t="s">
        <v>710</v>
      </c>
      <c r="D3497" s="333" t="s">
        <v>521</v>
      </c>
      <c r="E3497" s="29">
        <v>1</v>
      </c>
      <c r="F3497" s="29">
        <v>2</v>
      </c>
      <c r="G3497" s="29">
        <v>4605</v>
      </c>
      <c r="H3497" s="27"/>
      <c r="J3497" s="37"/>
      <c r="M3497" s="80" t="b">
        <f t="shared" si="54"/>
        <v>1</v>
      </c>
    </row>
    <row r="3498" spans="2:13" x14ac:dyDescent="0.15">
      <c r="B3498" s="333" t="s">
        <v>7943</v>
      </c>
      <c r="C3498" s="333" t="s">
        <v>712</v>
      </c>
      <c r="D3498" s="333" t="s">
        <v>523</v>
      </c>
      <c r="E3498" s="29">
        <v>2</v>
      </c>
      <c r="F3498" s="29">
        <v>3</v>
      </c>
      <c r="G3498" s="29">
        <v>8143</v>
      </c>
      <c r="H3498" s="27"/>
      <c r="J3498" s="37"/>
      <c r="M3498" s="80" t="b">
        <f t="shared" si="54"/>
        <v>1</v>
      </c>
    </row>
    <row r="3499" spans="2:13" x14ac:dyDescent="0.15">
      <c r="B3499" s="333" t="s">
        <v>8480</v>
      </c>
      <c r="C3499" s="333" t="s">
        <v>710</v>
      </c>
      <c r="D3499" s="333" t="s">
        <v>521</v>
      </c>
      <c r="E3499" s="29">
        <v>1</v>
      </c>
      <c r="F3499" s="29">
        <v>2</v>
      </c>
      <c r="G3499" s="29">
        <v>8809</v>
      </c>
      <c r="H3499" s="27"/>
      <c r="J3499" s="37"/>
      <c r="M3499" s="80" t="b">
        <f t="shared" si="54"/>
        <v>1</v>
      </c>
    </row>
    <row r="3500" spans="2:13" x14ac:dyDescent="0.15">
      <c r="B3500" s="333" t="s">
        <v>11701</v>
      </c>
      <c r="C3500" s="333" t="s">
        <v>710</v>
      </c>
      <c r="D3500" s="333" t="s">
        <v>523</v>
      </c>
      <c r="E3500" s="29">
        <v>1</v>
      </c>
      <c r="F3500" s="29">
        <v>3</v>
      </c>
      <c r="G3500" s="29">
        <v>13167</v>
      </c>
      <c r="H3500" s="27"/>
      <c r="J3500" s="37"/>
      <c r="M3500" s="80" t="b">
        <f t="shared" si="54"/>
        <v>1</v>
      </c>
    </row>
    <row r="3501" spans="2:13" x14ac:dyDescent="0.15">
      <c r="B3501" s="333" t="s">
        <v>14710</v>
      </c>
      <c r="C3501" s="333" t="s">
        <v>710</v>
      </c>
      <c r="D3501" s="333" t="s">
        <v>521</v>
      </c>
      <c r="E3501" s="29">
        <v>1</v>
      </c>
      <c r="F3501" s="29">
        <v>2</v>
      </c>
      <c r="G3501" s="29">
        <v>16805</v>
      </c>
      <c r="H3501" s="27"/>
      <c r="J3501" s="37"/>
      <c r="M3501" s="80" t="b">
        <f t="shared" si="54"/>
        <v>1</v>
      </c>
    </row>
    <row r="3502" spans="2:13" x14ac:dyDescent="0.15">
      <c r="B3502" s="333" t="s">
        <v>11702</v>
      </c>
      <c r="C3502" s="333" t="s">
        <v>714</v>
      </c>
      <c r="D3502" s="333" t="s">
        <v>523</v>
      </c>
      <c r="E3502" s="29">
        <v>3</v>
      </c>
      <c r="F3502" s="29">
        <v>3</v>
      </c>
      <c r="G3502" s="29">
        <v>12390</v>
      </c>
      <c r="H3502" s="27"/>
      <c r="J3502" s="37"/>
      <c r="M3502" s="80" t="b">
        <f t="shared" si="54"/>
        <v>1</v>
      </c>
    </row>
    <row r="3503" spans="2:13" x14ac:dyDescent="0.15">
      <c r="B3503" s="333" t="s">
        <v>10870</v>
      </c>
      <c r="C3503" s="333" t="s">
        <v>712</v>
      </c>
      <c r="D3503" s="333" t="s">
        <v>525</v>
      </c>
      <c r="E3503" s="29">
        <v>2</v>
      </c>
      <c r="F3503" s="29">
        <v>4</v>
      </c>
      <c r="G3503" s="29">
        <v>751</v>
      </c>
      <c r="H3503" s="27"/>
      <c r="J3503" s="37"/>
      <c r="M3503" s="80" t="b">
        <f t="shared" si="54"/>
        <v>1</v>
      </c>
    </row>
    <row r="3504" spans="2:13" x14ac:dyDescent="0.15">
      <c r="B3504" s="333" t="s">
        <v>13412</v>
      </c>
      <c r="C3504" s="333" t="s">
        <v>710</v>
      </c>
      <c r="D3504" s="333" t="s">
        <v>525</v>
      </c>
      <c r="E3504" s="29">
        <v>1</v>
      </c>
      <c r="F3504" s="29">
        <v>4</v>
      </c>
      <c r="G3504" s="29">
        <v>14606</v>
      </c>
      <c r="H3504" s="27"/>
      <c r="J3504" s="37"/>
      <c r="M3504" s="80" t="b">
        <f t="shared" si="54"/>
        <v>1</v>
      </c>
    </row>
    <row r="3505" spans="2:13" x14ac:dyDescent="0.15">
      <c r="B3505" s="333" t="s">
        <v>12747</v>
      </c>
      <c r="C3505" s="333" t="s">
        <v>710</v>
      </c>
      <c r="D3505" s="333" t="s">
        <v>518</v>
      </c>
      <c r="E3505" s="29">
        <v>1</v>
      </c>
      <c r="F3505" s="29">
        <v>0</v>
      </c>
      <c r="G3505" s="29">
        <v>14229</v>
      </c>
      <c r="H3505" s="27"/>
      <c r="J3505" s="37"/>
      <c r="M3505" s="80" t="b">
        <f t="shared" si="54"/>
        <v>1</v>
      </c>
    </row>
    <row r="3506" spans="2:13" x14ac:dyDescent="0.15">
      <c r="B3506" s="333" t="s">
        <v>7142</v>
      </c>
      <c r="C3506" s="333" t="s">
        <v>710</v>
      </c>
      <c r="D3506" s="333" t="s">
        <v>521</v>
      </c>
      <c r="E3506" s="29">
        <v>1</v>
      </c>
      <c r="F3506" s="29">
        <v>2</v>
      </c>
      <c r="G3506" s="29">
        <v>7152</v>
      </c>
      <c r="H3506" s="27"/>
      <c r="J3506" s="37"/>
      <c r="M3506" s="80" t="b">
        <f t="shared" si="54"/>
        <v>1</v>
      </c>
    </row>
    <row r="3507" spans="2:13" x14ac:dyDescent="0.15">
      <c r="B3507" s="333" t="s">
        <v>3721</v>
      </c>
      <c r="C3507" s="333" t="s">
        <v>710</v>
      </c>
      <c r="D3507" s="333" t="s">
        <v>523</v>
      </c>
      <c r="E3507" s="29">
        <v>1</v>
      </c>
      <c r="F3507" s="29">
        <v>3</v>
      </c>
      <c r="G3507" s="29">
        <v>3476</v>
      </c>
      <c r="H3507" s="27"/>
      <c r="J3507" s="37"/>
      <c r="M3507" s="80" t="b">
        <f t="shared" si="54"/>
        <v>1</v>
      </c>
    </row>
    <row r="3508" spans="2:13" x14ac:dyDescent="0.15">
      <c r="B3508" s="333" t="s">
        <v>13413</v>
      </c>
      <c r="C3508" s="333" t="s">
        <v>710</v>
      </c>
      <c r="D3508" s="333" t="s">
        <v>523</v>
      </c>
      <c r="E3508" s="29">
        <v>1</v>
      </c>
      <c r="F3508" s="29">
        <v>3</v>
      </c>
      <c r="G3508" s="29">
        <v>15431</v>
      </c>
      <c r="H3508" s="27"/>
      <c r="J3508" s="37"/>
      <c r="M3508" s="80" t="b">
        <f t="shared" si="54"/>
        <v>1</v>
      </c>
    </row>
    <row r="3509" spans="2:13" x14ac:dyDescent="0.15">
      <c r="B3509" s="333" t="s">
        <v>253</v>
      </c>
      <c r="C3509" s="333" t="s">
        <v>710</v>
      </c>
      <c r="D3509" s="333" t="s">
        <v>523</v>
      </c>
      <c r="E3509" s="29">
        <v>1</v>
      </c>
      <c r="F3509" s="29">
        <v>3</v>
      </c>
      <c r="G3509" s="29">
        <v>8541</v>
      </c>
      <c r="H3509" s="27"/>
      <c r="J3509" s="37"/>
      <c r="M3509" s="80" t="b">
        <f t="shared" si="54"/>
        <v>1</v>
      </c>
    </row>
    <row r="3510" spans="2:13" x14ac:dyDescent="0.15">
      <c r="B3510" s="333" t="s">
        <v>1235</v>
      </c>
      <c r="C3510" s="333" t="s">
        <v>716</v>
      </c>
      <c r="D3510" s="333" t="s">
        <v>523</v>
      </c>
      <c r="E3510" s="29">
        <v>4</v>
      </c>
      <c r="F3510" s="29">
        <v>3</v>
      </c>
      <c r="G3510" s="29">
        <v>752</v>
      </c>
      <c r="H3510" s="27"/>
      <c r="J3510" s="37"/>
      <c r="M3510" s="80" t="b">
        <f t="shared" si="54"/>
        <v>1</v>
      </c>
    </row>
    <row r="3511" spans="2:13" x14ac:dyDescent="0.15">
      <c r="B3511" s="333" t="s">
        <v>6822</v>
      </c>
      <c r="C3511" s="333" t="s">
        <v>518</v>
      </c>
      <c r="D3511" s="333" t="s">
        <v>523</v>
      </c>
      <c r="E3511" s="29">
        <v>0</v>
      </c>
      <c r="F3511" s="29">
        <v>3</v>
      </c>
      <c r="G3511" s="29">
        <v>6949</v>
      </c>
      <c r="H3511" s="27"/>
      <c r="J3511" s="37"/>
      <c r="M3511" s="80" t="b">
        <f t="shared" si="54"/>
        <v>1</v>
      </c>
    </row>
    <row r="3512" spans="2:13" x14ac:dyDescent="0.15">
      <c r="B3512" s="333" t="s">
        <v>11703</v>
      </c>
      <c r="C3512" s="333" t="s">
        <v>710</v>
      </c>
      <c r="D3512" s="333" t="s">
        <v>523</v>
      </c>
      <c r="E3512" s="29">
        <v>1</v>
      </c>
      <c r="F3512" s="29">
        <v>3</v>
      </c>
      <c r="G3512" s="29">
        <v>12675</v>
      </c>
      <c r="H3512" s="27"/>
      <c r="J3512" s="37"/>
      <c r="M3512" s="80" t="b">
        <f t="shared" si="54"/>
        <v>1</v>
      </c>
    </row>
    <row r="3513" spans="2:13" x14ac:dyDescent="0.15">
      <c r="B3513" s="333" t="s">
        <v>1236</v>
      </c>
      <c r="C3513" s="333" t="s">
        <v>718</v>
      </c>
      <c r="D3513" s="333" t="s">
        <v>521</v>
      </c>
      <c r="E3513" s="29">
        <v>5</v>
      </c>
      <c r="F3513" s="29">
        <v>2</v>
      </c>
      <c r="G3513" s="29">
        <v>753</v>
      </c>
      <c r="H3513" s="27"/>
      <c r="J3513" s="37"/>
      <c r="M3513" s="80" t="b">
        <f t="shared" si="54"/>
        <v>1</v>
      </c>
    </row>
    <row r="3514" spans="2:13" x14ac:dyDescent="0.15">
      <c r="B3514" s="333" t="s">
        <v>4986</v>
      </c>
      <c r="C3514" s="333" t="s">
        <v>714</v>
      </c>
      <c r="D3514" s="333" t="s">
        <v>523</v>
      </c>
      <c r="E3514" s="29">
        <v>3</v>
      </c>
      <c r="F3514" s="29">
        <v>3</v>
      </c>
      <c r="G3514" s="29">
        <v>4951</v>
      </c>
      <c r="H3514" s="27"/>
      <c r="J3514" s="37"/>
      <c r="M3514" s="80" t="b">
        <f t="shared" si="54"/>
        <v>1</v>
      </c>
    </row>
    <row r="3515" spans="2:13" x14ac:dyDescent="0.15">
      <c r="B3515" s="333" t="s">
        <v>10871</v>
      </c>
      <c r="C3515" s="333" t="s">
        <v>716</v>
      </c>
      <c r="D3515" s="333" t="s">
        <v>523</v>
      </c>
      <c r="E3515" s="29">
        <v>4</v>
      </c>
      <c r="F3515" s="29">
        <v>3</v>
      </c>
      <c r="G3515" s="29">
        <v>754</v>
      </c>
      <c r="H3515" s="27"/>
      <c r="J3515" s="37"/>
      <c r="M3515" s="80" t="b">
        <f t="shared" si="54"/>
        <v>1</v>
      </c>
    </row>
    <row r="3516" spans="2:13" x14ac:dyDescent="0.15">
      <c r="B3516" s="333" t="s">
        <v>437</v>
      </c>
      <c r="C3516" s="333" t="s">
        <v>710</v>
      </c>
      <c r="D3516" s="333" t="s">
        <v>521</v>
      </c>
      <c r="E3516" s="29">
        <v>1</v>
      </c>
      <c r="F3516" s="29">
        <v>2</v>
      </c>
      <c r="G3516" s="29">
        <v>8330</v>
      </c>
      <c r="H3516" s="27"/>
      <c r="J3516" s="37"/>
      <c r="M3516" s="80" t="b">
        <f t="shared" si="54"/>
        <v>1</v>
      </c>
    </row>
    <row r="3517" spans="2:13" x14ac:dyDescent="0.15">
      <c r="B3517" s="333" t="s">
        <v>1237</v>
      </c>
      <c r="C3517" s="333" t="s">
        <v>712</v>
      </c>
      <c r="D3517" s="333" t="s">
        <v>525</v>
      </c>
      <c r="E3517" s="29">
        <v>2</v>
      </c>
      <c r="F3517" s="29">
        <v>4</v>
      </c>
      <c r="G3517" s="29">
        <v>755</v>
      </c>
      <c r="H3517" s="27"/>
      <c r="J3517" s="37"/>
      <c r="M3517" s="80" t="b">
        <f t="shared" si="54"/>
        <v>1</v>
      </c>
    </row>
    <row r="3518" spans="2:13" x14ac:dyDescent="0.15">
      <c r="B3518" s="333" t="s">
        <v>14711</v>
      </c>
      <c r="C3518" s="333" t="s">
        <v>712</v>
      </c>
      <c r="D3518" s="333" t="s">
        <v>525</v>
      </c>
      <c r="E3518" s="29">
        <v>2</v>
      </c>
      <c r="F3518" s="29">
        <v>4</v>
      </c>
      <c r="G3518" s="29">
        <v>16991</v>
      </c>
      <c r="H3518" s="27"/>
      <c r="J3518" s="37"/>
      <c r="M3518" s="80" t="b">
        <f t="shared" si="54"/>
        <v>1</v>
      </c>
    </row>
    <row r="3519" spans="2:13" x14ac:dyDescent="0.15">
      <c r="B3519" s="333" t="s">
        <v>10190</v>
      </c>
      <c r="C3519" s="333" t="s">
        <v>712</v>
      </c>
      <c r="D3519" s="333" t="s">
        <v>525</v>
      </c>
      <c r="E3519" s="29">
        <v>2</v>
      </c>
      <c r="F3519" s="29">
        <v>4</v>
      </c>
      <c r="G3519" s="29">
        <v>11067</v>
      </c>
      <c r="H3519" s="27"/>
      <c r="J3519" s="37"/>
      <c r="M3519" s="80" t="b">
        <f t="shared" si="54"/>
        <v>1</v>
      </c>
    </row>
    <row r="3520" spans="2:13" x14ac:dyDescent="0.15">
      <c r="B3520" s="333" t="s">
        <v>1238</v>
      </c>
      <c r="C3520" s="333" t="s">
        <v>712</v>
      </c>
      <c r="D3520" s="333" t="s">
        <v>525</v>
      </c>
      <c r="E3520" s="29">
        <v>2</v>
      </c>
      <c r="F3520" s="29">
        <v>4</v>
      </c>
      <c r="G3520" s="29">
        <v>756</v>
      </c>
      <c r="H3520" s="27"/>
      <c r="J3520" s="37"/>
      <c r="M3520" s="80" t="b">
        <f t="shared" si="54"/>
        <v>1</v>
      </c>
    </row>
    <row r="3521" spans="2:13" x14ac:dyDescent="0.15">
      <c r="B3521" s="333" t="s">
        <v>13414</v>
      </c>
      <c r="C3521" s="333" t="s">
        <v>518</v>
      </c>
      <c r="D3521" s="333" t="s">
        <v>518</v>
      </c>
      <c r="E3521" s="29">
        <v>0</v>
      </c>
      <c r="F3521" s="29">
        <v>0</v>
      </c>
      <c r="G3521" s="29">
        <v>14704</v>
      </c>
      <c r="H3521" s="27"/>
      <c r="J3521" s="37"/>
      <c r="M3521" s="80" t="b">
        <f t="shared" si="54"/>
        <v>1</v>
      </c>
    </row>
    <row r="3522" spans="2:13" x14ac:dyDescent="0.15">
      <c r="B3522" s="333" t="s">
        <v>10191</v>
      </c>
      <c r="C3522" s="333" t="s">
        <v>712</v>
      </c>
      <c r="D3522" s="333" t="s">
        <v>525</v>
      </c>
      <c r="E3522" s="29">
        <v>2</v>
      </c>
      <c r="F3522" s="29">
        <v>4</v>
      </c>
      <c r="G3522" s="29">
        <v>11068</v>
      </c>
      <c r="H3522" s="27"/>
      <c r="J3522" s="37"/>
      <c r="M3522" s="80" t="b">
        <f t="shared" si="54"/>
        <v>1</v>
      </c>
    </row>
    <row r="3523" spans="2:13" x14ac:dyDescent="0.15">
      <c r="B3523" s="333" t="s">
        <v>9175</v>
      </c>
      <c r="C3523" s="333" t="s">
        <v>712</v>
      </c>
      <c r="D3523" s="333" t="s">
        <v>525</v>
      </c>
      <c r="E3523" s="29">
        <v>2</v>
      </c>
      <c r="F3523" s="29">
        <v>4</v>
      </c>
      <c r="G3523" s="29">
        <v>10018</v>
      </c>
      <c r="H3523" s="27"/>
      <c r="J3523" s="37"/>
      <c r="M3523" s="80" t="b">
        <f t="shared" si="54"/>
        <v>1</v>
      </c>
    </row>
    <row r="3524" spans="2:13" x14ac:dyDescent="0.15">
      <c r="B3524" s="333" t="s">
        <v>9176</v>
      </c>
      <c r="C3524" s="333" t="s">
        <v>518</v>
      </c>
      <c r="D3524" s="333" t="s">
        <v>518</v>
      </c>
      <c r="E3524" s="29">
        <v>0</v>
      </c>
      <c r="F3524" s="29">
        <v>0</v>
      </c>
      <c r="G3524" s="29">
        <v>9872</v>
      </c>
      <c r="H3524" s="27"/>
      <c r="J3524" s="37"/>
      <c r="M3524" s="80" t="b">
        <f t="shared" si="54"/>
        <v>1</v>
      </c>
    </row>
    <row r="3525" spans="2:13" x14ac:dyDescent="0.15">
      <c r="B3525" s="333" t="s">
        <v>10872</v>
      </c>
      <c r="C3525" s="333" t="s">
        <v>710</v>
      </c>
      <c r="D3525" s="333" t="s">
        <v>521</v>
      </c>
      <c r="E3525" s="29">
        <v>1</v>
      </c>
      <c r="F3525" s="29">
        <v>2</v>
      </c>
      <c r="G3525" s="29">
        <v>6294</v>
      </c>
      <c r="H3525" s="27"/>
      <c r="J3525" s="37"/>
      <c r="M3525" s="80" t="b">
        <f t="shared" si="54"/>
        <v>1</v>
      </c>
    </row>
    <row r="3526" spans="2:13" x14ac:dyDescent="0.15">
      <c r="B3526" s="333" t="s">
        <v>6376</v>
      </c>
      <c r="C3526" s="333" t="s">
        <v>710</v>
      </c>
      <c r="D3526" s="333" t="s">
        <v>521</v>
      </c>
      <c r="E3526" s="29">
        <v>1</v>
      </c>
      <c r="F3526" s="29">
        <v>2</v>
      </c>
      <c r="G3526" s="29">
        <v>6326</v>
      </c>
      <c r="H3526" s="27"/>
      <c r="J3526" s="37"/>
      <c r="M3526" s="80" t="b">
        <f t="shared" si="54"/>
        <v>1</v>
      </c>
    </row>
    <row r="3527" spans="2:13" x14ac:dyDescent="0.15">
      <c r="B3527" s="333" t="s">
        <v>11268</v>
      </c>
      <c r="C3527" s="333" t="s">
        <v>710</v>
      </c>
      <c r="D3527" s="333" t="s">
        <v>523</v>
      </c>
      <c r="E3527" s="29">
        <v>1</v>
      </c>
      <c r="F3527" s="29">
        <v>3</v>
      </c>
      <c r="G3527" s="29">
        <v>11297</v>
      </c>
      <c r="H3527" s="27"/>
      <c r="J3527" s="37"/>
      <c r="M3527" s="80" t="b">
        <f t="shared" si="54"/>
        <v>1</v>
      </c>
    </row>
    <row r="3528" spans="2:13" x14ac:dyDescent="0.15">
      <c r="B3528" s="333" t="s">
        <v>6241</v>
      </c>
      <c r="C3528" s="333" t="s">
        <v>710</v>
      </c>
      <c r="D3528" s="333" t="s">
        <v>521</v>
      </c>
      <c r="E3528" s="29">
        <v>1</v>
      </c>
      <c r="F3528" s="29">
        <v>2</v>
      </c>
      <c r="G3528" s="29">
        <v>6295</v>
      </c>
      <c r="H3528" s="27"/>
      <c r="J3528" s="37"/>
      <c r="M3528" s="80" t="b">
        <f t="shared" si="54"/>
        <v>1</v>
      </c>
    </row>
    <row r="3529" spans="2:13" x14ac:dyDescent="0.15">
      <c r="B3529" s="333" t="s">
        <v>6316</v>
      </c>
      <c r="C3529" s="333" t="s">
        <v>710</v>
      </c>
      <c r="D3529" s="333" t="s">
        <v>523</v>
      </c>
      <c r="E3529" s="29">
        <v>1</v>
      </c>
      <c r="F3529" s="29">
        <v>3</v>
      </c>
      <c r="G3529" s="29">
        <v>6262</v>
      </c>
      <c r="H3529" s="27"/>
      <c r="J3529" s="37"/>
      <c r="M3529" s="80" t="b">
        <f t="shared" si="54"/>
        <v>1</v>
      </c>
    </row>
    <row r="3530" spans="2:13" x14ac:dyDescent="0.15">
      <c r="B3530" s="333" t="s">
        <v>1239</v>
      </c>
      <c r="C3530" s="333" t="s">
        <v>710</v>
      </c>
      <c r="D3530" s="333" t="s">
        <v>523</v>
      </c>
      <c r="E3530" s="29">
        <v>1</v>
      </c>
      <c r="F3530" s="29">
        <v>3</v>
      </c>
      <c r="G3530" s="29">
        <v>757</v>
      </c>
      <c r="H3530" s="27"/>
      <c r="J3530" s="37"/>
      <c r="M3530" s="80" t="b">
        <f t="shared" si="54"/>
        <v>1</v>
      </c>
    </row>
    <row r="3531" spans="2:13" x14ac:dyDescent="0.15">
      <c r="B3531" s="333" t="s">
        <v>11704</v>
      </c>
      <c r="C3531" s="333" t="s">
        <v>710</v>
      </c>
      <c r="D3531" s="333" t="s">
        <v>521</v>
      </c>
      <c r="E3531" s="29">
        <v>1</v>
      </c>
      <c r="F3531" s="29">
        <v>2</v>
      </c>
      <c r="G3531" s="29">
        <v>13403</v>
      </c>
      <c r="H3531" s="27"/>
      <c r="J3531" s="37"/>
      <c r="M3531" s="80" t="b">
        <f t="shared" si="54"/>
        <v>1</v>
      </c>
    </row>
    <row r="3532" spans="2:13" x14ac:dyDescent="0.15">
      <c r="B3532" s="333" t="s">
        <v>6261</v>
      </c>
      <c r="C3532" s="333" t="s">
        <v>710</v>
      </c>
      <c r="D3532" s="333" t="s">
        <v>521</v>
      </c>
      <c r="E3532" s="29">
        <v>1</v>
      </c>
      <c r="F3532" s="29">
        <v>2</v>
      </c>
      <c r="G3532" s="29">
        <v>6315</v>
      </c>
      <c r="H3532" s="27"/>
      <c r="J3532" s="37"/>
      <c r="M3532" s="80" t="b">
        <f t="shared" si="54"/>
        <v>1</v>
      </c>
    </row>
    <row r="3533" spans="2:13" x14ac:dyDescent="0.15">
      <c r="B3533" s="333" t="s">
        <v>6242</v>
      </c>
      <c r="C3533" s="333" t="s">
        <v>710</v>
      </c>
      <c r="D3533" s="333" t="s">
        <v>521</v>
      </c>
      <c r="E3533" s="29">
        <v>1</v>
      </c>
      <c r="F3533" s="29">
        <v>2</v>
      </c>
      <c r="G3533" s="29">
        <v>6296</v>
      </c>
      <c r="H3533" s="27"/>
      <c r="J3533" s="37"/>
      <c r="M3533" s="80" t="b">
        <f t="shared" si="54"/>
        <v>1</v>
      </c>
    </row>
    <row r="3534" spans="2:13" x14ac:dyDescent="0.15">
      <c r="B3534" s="333" t="s">
        <v>10192</v>
      </c>
      <c r="C3534" s="333" t="s">
        <v>518</v>
      </c>
      <c r="D3534" s="333" t="s">
        <v>518</v>
      </c>
      <c r="E3534" s="29">
        <v>0</v>
      </c>
      <c r="F3534" s="29">
        <v>0</v>
      </c>
      <c r="G3534" s="29">
        <v>11015</v>
      </c>
      <c r="H3534" s="27"/>
      <c r="J3534" s="37"/>
      <c r="M3534" s="80" t="b">
        <f t="shared" ref="M3534:M3597" si="55">AND(  NOT(ISERROR(FIND(UPPER($B$7),UPPER($B3534),1))),  OR($D$7="",NOT(ISERROR(FIND(UPPER($D$7),UPPER($B3534),1)))),    OR($D$8="",(ISERROR(FIND(UPPER($D$8),UPPER($B3534),1))))           )</f>
        <v>1</v>
      </c>
    </row>
    <row r="3535" spans="2:13" x14ac:dyDescent="0.15">
      <c r="B3535" s="333" t="s">
        <v>7687</v>
      </c>
      <c r="C3535" s="333" t="s">
        <v>710</v>
      </c>
      <c r="D3535" s="333" t="s">
        <v>519</v>
      </c>
      <c r="E3535" s="29">
        <v>1</v>
      </c>
      <c r="F3535" s="29">
        <v>1</v>
      </c>
      <c r="G3535" s="29">
        <v>7857</v>
      </c>
      <c r="H3535" s="27"/>
      <c r="J3535" s="37"/>
      <c r="M3535" s="80" t="b">
        <f t="shared" si="55"/>
        <v>1</v>
      </c>
    </row>
    <row r="3536" spans="2:13" x14ac:dyDescent="0.15">
      <c r="B3536" s="333" t="s">
        <v>11269</v>
      </c>
      <c r="C3536" s="333" t="s">
        <v>714</v>
      </c>
      <c r="D3536" s="333" t="s">
        <v>519</v>
      </c>
      <c r="E3536" s="29">
        <v>3</v>
      </c>
      <c r="F3536" s="29">
        <v>1</v>
      </c>
      <c r="G3536" s="29">
        <v>11453</v>
      </c>
      <c r="H3536" s="27"/>
      <c r="J3536" s="37"/>
      <c r="M3536" s="80" t="b">
        <f t="shared" si="55"/>
        <v>1</v>
      </c>
    </row>
    <row r="3537" spans="2:13" x14ac:dyDescent="0.15">
      <c r="B3537" s="333" t="s">
        <v>6487</v>
      </c>
      <c r="C3537" s="333" t="s">
        <v>710</v>
      </c>
      <c r="D3537" s="333" t="s">
        <v>523</v>
      </c>
      <c r="E3537" s="29">
        <v>1</v>
      </c>
      <c r="F3537" s="29">
        <v>3</v>
      </c>
      <c r="G3537" s="29">
        <v>6561</v>
      </c>
      <c r="H3537" s="27"/>
      <c r="J3537" s="37"/>
      <c r="M3537" s="80" t="b">
        <f t="shared" si="55"/>
        <v>1</v>
      </c>
    </row>
    <row r="3538" spans="2:13" x14ac:dyDescent="0.15">
      <c r="B3538" s="333" t="s">
        <v>1240</v>
      </c>
      <c r="C3538" s="333" t="s">
        <v>716</v>
      </c>
      <c r="D3538" s="333" t="s">
        <v>444</v>
      </c>
      <c r="E3538" s="29">
        <v>4</v>
      </c>
      <c r="F3538" s="29">
        <v>6</v>
      </c>
      <c r="G3538" s="29">
        <v>758</v>
      </c>
      <c r="H3538" s="27"/>
      <c r="J3538" s="37"/>
      <c r="M3538" s="80" t="b">
        <f t="shared" si="55"/>
        <v>1</v>
      </c>
    </row>
    <row r="3539" spans="2:13" x14ac:dyDescent="0.15">
      <c r="B3539" s="333" t="s">
        <v>13415</v>
      </c>
      <c r="C3539" s="333" t="s">
        <v>710</v>
      </c>
      <c r="D3539" s="333" t="s">
        <v>523</v>
      </c>
      <c r="E3539" s="29">
        <v>1</v>
      </c>
      <c r="F3539" s="29">
        <v>3</v>
      </c>
      <c r="G3539" s="29">
        <v>15140</v>
      </c>
      <c r="H3539" s="27"/>
      <c r="J3539" s="37"/>
      <c r="M3539" s="80" t="b">
        <f t="shared" si="55"/>
        <v>1</v>
      </c>
    </row>
    <row r="3540" spans="2:13" x14ac:dyDescent="0.15">
      <c r="B3540" s="333" t="s">
        <v>11705</v>
      </c>
      <c r="C3540" s="333" t="s">
        <v>712</v>
      </c>
      <c r="D3540" s="333" t="s">
        <v>519</v>
      </c>
      <c r="E3540" s="29">
        <v>2</v>
      </c>
      <c r="F3540" s="29">
        <v>1</v>
      </c>
      <c r="G3540" s="29">
        <v>13242</v>
      </c>
      <c r="H3540" s="27"/>
      <c r="J3540" s="37"/>
      <c r="M3540" s="80" t="b">
        <f t="shared" si="55"/>
        <v>1</v>
      </c>
    </row>
    <row r="3541" spans="2:13" x14ac:dyDescent="0.15">
      <c r="B3541" s="333" t="s">
        <v>7306</v>
      </c>
      <c r="C3541" s="333" t="s">
        <v>714</v>
      </c>
      <c r="D3541" s="333" t="s">
        <v>523</v>
      </c>
      <c r="E3541" s="29">
        <v>3</v>
      </c>
      <c r="F3541" s="29">
        <v>3</v>
      </c>
      <c r="G3541" s="29">
        <v>7453</v>
      </c>
      <c r="H3541" s="27"/>
      <c r="J3541" s="37"/>
      <c r="M3541" s="80" t="b">
        <f t="shared" si="55"/>
        <v>1</v>
      </c>
    </row>
    <row r="3542" spans="2:13" x14ac:dyDescent="0.15">
      <c r="B3542" s="333" t="s">
        <v>13416</v>
      </c>
      <c r="C3542" s="333" t="s">
        <v>710</v>
      </c>
      <c r="D3542" s="333" t="s">
        <v>519</v>
      </c>
      <c r="E3542" s="29">
        <v>1</v>
      </c>
      <c r="F3542" s="29">
        <v>1</v>
      </c>
      <c r="G3542" s="29">
        <v>14985</v>
      </c>
      <c r="H3542" s="27"/>
      <c r="J3542" s="37"/>
      <c r="M3542" s="80" t="b">
        <f t="shared" si="55"/>
        <v>1</v>
      </c>
    </row>
    <row r="3543" spans="2:13" x14ac:dyDescent="0.15">
      <c r="B3543" s="333" t="s">
        <v>14712</v>
      </c>
      <c r="C3543" s="333" t="s">
        <v>710</v>
      </c>
      <c r="D3543" s="333" t="s">
        <v>519</v>
      </c>
      <c r="E3543" s="29">
        <v>1</v>
      </c>
      <c r="F3543" s="29">
        <v>1</v>
      </c>
      <c r="G3543" s="29">
        <v>16731</v>
      </c>
      <c r="H3543" s="27"/>
      <c r="J3543" s="37"/>
      <c r="M3543" s="80" t="b">
        <f t="shared" si="55"/>
        <v>1</v>
      </c>
    </row>
    <row r="3544" spans="2:13" x14ac:dyDescent="0.15">
      <c r="B3544" s="333" t="s">
        <v>10193</v>
      </c>
      <c r="C3544" s="333" t="s">
        <v>710</v>
      </c>
      <c r="D3544" s="333" t="s">
        <v>519</v>
      </c>
      <c r="E3544" s="29">
        <v>1</v>
      </c>
      <c r="F3544" s="29">
        <v>1</v>
      </c>
      <c r="G3544" s="29">
        <v>10874</v>
      </c>
      <c r="H3544" s="27"/>
      <c r="J3544" s="37"/>
      <c r="M3544" s="80" t="b">
        <f t="shared" si="55"/>
        <v>1</v>
      </c>
    </row>
    <row r="3545" spans="2:13" x14ac:dyDescent="0.15">
      <c r="B3545" s="333" t="s">
        <v>7527</v>
      </c>
      <c r="C3545" s="333" t="s">
        <v>712</v>
      </c>
      <c r="D3545" s="333" t="s">
        <v>523</v>
      </c>
      <c r="E3545" s="29">
        <v>2</v>
      </c>
      <c r="F3545" s="29">
        <v>3</v>
      </c>
      <c r="G3545" s="29">
        <v>7685</v>
      </c>
      <c r="H3545" s="27"/>
      <c r="J3545" s="37"/>
      <c r="M3545" s="80" t="b">
        <f t="shared" si="55"/>
        <v>1</v>
      </c>
    </row>
    <row r="3546" spans="2:13" x14ac:dyDescent="0.15">
      <c r="B3546" s="333" t="s">
        <v>1241</v>
      </c>
      <c r="C3546" s="333" t="s">
        <v>718</v>
      </c>
      <c r="D3546" s="333" t="s">
        <v>523</v>
      </c>
      <c r="E3546" s="29">
        <v>5</v>
      </c>
      <c r="F3546" s="29">
        <v>3</v>
      </c>
      <c r="G3546" s="29">
        <v>759</v>
      </c>
      <c r="H3546" s="27"/>
      <c r="J3546" s="37"/>
      <c r="M3546" s="80" t="b">
        <f t="shared" si="55"/>
        <v>1</v>
      </c>
    </row>
    <row r="3547" spans="2:13" x14ac:dyDescent="0.15">
      <c r="B3547" s="333" t="s">
        <v>14208</v>
      </c>
      <c r="C3547" s="333" t="s">
        <v>718</v>
      </c>
      <c r="D3547" s="333" t="s">
        <v>525</v>
      </c>
      <c r="E3547" s="29">
        <v>5</v>
      </c>
      <c r="F3547" s="29">
        <v>4</v>
      </c>
      <c r="G3547" s="29">
        <v>15941</v>
      </c>
      <c r="H3547" s="27"/>
      <c r="J3547" s="37"/>
      <c r="M3547" s="80" t="b">
        <f t="shared" si="55"/>
        <v>1</v>
      </c>
    </row>
    <row r="3548" spans="2:13" x14ac:dyDescent="0.15">
      <c r="B3548" s="333" t="s">
        <v>12748</v>
      </c>
      <c r="C3548" s="333" t="s">
        <v>710</v>
      </c>
      <c r="D3548" s="333" t="s">
        <v>521</v>
      </c>
      <c r="E3548" s="29">
        <v>1</v>
      </c>
      <c r="F3548" s="29">
        <v>2</v>
      </c>
      <c r="G3548" s="29">
        <v>14063</v>
      </c>
      <c r="H3548" s="27"/>
      <c r="J3548" s="37"/>
      <c r="M3548" s="80" t="b">
        <f t="shared" si="55"/>
        <v>1</v>
      </c>
    </row>
    <row r="3549" spans="2:13" x14ac:dyDescent="0.15">
      <c r="B3549" s="333" t="s">
        <v>7175</v>
      </c>
      <c r="C3549" s="333" t="s">
        <v>710</v>
      </c>
      <c r="D3549" s="333" t="s">
        <v>525</v>
      </c>
      <c r="E3549" s="29">
        <v>1</v>
      </c>
      <c r="F3549" s="29">
        <v>4</v>
      </c>
      <c r="G3549" s="29">
        <v>7317</v>
      </c>
      <c r="H3549" s="27"/>
      <c r="J3549" s="37"/>
      <c r="M3549" s="80" t="b">
        <f t="shared" si="55"/>
        <v>1</v>
      </c>
    </row>
    <row r="3550" spans="2:13" x14ac:dyDescent="0.15">
      <c r="B3550" s="333" t="s">
        <v>10194</v>
      </c>
      <c r="C3550" s="333" t="s">
        <v>712</v>
      </c>
      <c r="D3550" s="333" t="s">
        <v>523</v>
      </c>
      <c r="E3550" s="29">
        <v>2</v>
      </c>
      <c r="F3550" s="29">
        <v>3</v>
      </c>
      <c r="G3550" s="29">
        <v>10630</v>
      </c>
      <c r="H3550" s="27"/>
      <c r="J3550" s="37"/>
      <c r="M3550" s="80" t="b">
        <f t="shared" si="55"/>
        <v>1</v>
      </c>
    </row>
    <row r="3551" spans="2:13" x14ac:dyDescent="0.15">
      <c r="B3551" s="333" t="s">
        <v>11706</v>
      </c>
      <c r="C3551" s="333" t="s">
        <v>712</v>
      </c>
      <c r="D3551" s="333" t="s">
        <v>444</v>
      </c>
      <c r="E3551" s="29">
        <v>2</v>
      </c>
      <c r="F3551" s="29">
        <v>6</v>
      </c>
      <c r="G3551" s="29">
        <v>13061</v>
      </c>
      <c r="H3551" s="27"/>
      <c r="J3551" s="37"/>
      <c r="M3551" s="80" t="b">
        <f t="shared" si="55"/>
        <v>1</v>
      </c>
    </row>
    <row r="3552" spans="2:13" x14ac:dyDescent="0.15">
      <c r="B3552" s="333" t="s">
        <v>1242</v>
      </c>
      <c r="C3552" s="333" t="s">
        <v>718</v>
      </c>
      <c r="D3552" s="333" t="s">
        <v>523</v>
      </c>
      <c r="E3552" s="29">
        <v>5</v>
      </c>
      <c r="F3552" s="29">
        <v>3</v>
      </c>
      <c r="G3552" s="29">
        <v>760</v>
      </c>
      <c r="H3552" s="27"/>
      <c r="J3552" s="37"/>
      <c r="M3552" s="80" t="b">
        <f t="shared" si="55"/>
        <v>1</v>
      </c>
    </row>
    <row r="3553" spans="2:13" x14ac:dyDescent="0.15">
      <c r="B3553" s="333" t="s">
        <v>13417</v>
      </c>
      <c r="C3553" s="333" t="s">
        <v>710</v>
      </c>
      <c r="D3553" s="333" t="s">
        <v>525</v>
      </c>
      <c r="E3553" s="29">
        <v>1</v>
      </c>
      <c r="F3553" s="29">
        <v>4</v>
      </c>
      <c r="G3553" s="29">
        <v>15094</v>
      </c>
      <c r="H3553" s="27"/>
      <c r="J3553" s="37"/>
      <c r="M3553" s="80" t="b">
        <f t="shared" si="55"/>
        <v>1</v>
      </c>
    </row>
    <row r="3554" spans="2:13" x14ac:dyDescent="0.15">
      <c r="B3554" s="333" t="s">
        <v>330</v>
      </c>
      <c r="C3554" s="333" t="s">
        <v>710</v>
      </c>
      <c r="D3554" s="333" t="s">
        <v>523</v>
      </c>
      <c r="E3554" s="29">
        <v>1</v>
      </c>
      <c r="F3554" s="29">
        <v>3</v>
      </c>
      <c r="G3554" s="29">
        <v>8411</v>
      </c>
      <c r="H3554" s="27"/>
      <c r="J3554" s="37"/>
      <c r="M3554" s="80" t="b">
        <f t="shared" si="55"/>
        <v>1</v>
      </c>
    </row>
    <row r="3555" spans="2:13" x14ac:dyDescent="0.15">
      <c r="B3555" s="333" t="s">
        <v>11707</v>
      </c>
      <c r="C3555" s="333" t="s">
        <v>712</v>
      </c>
      <c r="D3555" s="333" t="s">
        <v>521</v>
      </c>
      <c r="E3555" s="29">
        <v>2</v>
      </c>
      <c r="F3555" s="29">
        <v>2</v>
      </c>
      <c r="G3555" s="29">
        <v>13275</v>
      </c>
      <c r="H3555" s="27"/>
      <c r="J3555" s="37"/>
      <c r="M3555" s="80" t="b">
        <f t="shared" si="55"/>
        <v>1</v>
      </c>
    </row>
    <row r="3556" spans="2:13" x14ac:dyDescent="0.15">
      <c r="B3556" s="333" t="s">
        <v>1243</v>
      </c>
      <c r="C3556" s="333" t="s">
        <v>718</v>
      </c>
      <c r="D3556" s="333" t="s">
        <v>521</v>
      </c>
      <c r="E3556" s="29">
        <v>5</v>
      </c>
      <c r="F3556" s="29">
        <v>2</v>
      </c>
      <c r="G3556" s="29">
        <v>761</v>
      </c>
      <c r="H3556" s="27"/>
      <c r="J3556" s="37"/>
      <c r="M3556" s="80" t="b">
        <f t="shared" si="55"/>
        <v>1</v>
      </c>
    </row>
    <row r="3557" spans="2:13" x14ac:dyDescent="0.15">
      <c r="B3557" s="333" t="s">
        <v>6741</v>
      </c>
      <c r="C3557" s="333" t="s">
        <v>710</v>
      </c>
      <c r="D3557" s="333" t="s">
        <v>521</v>
      </c>
      <c r="E3557" s="29">
        <v>1</v>
      </c>
      <c r="F3557" s="29">
        <v>2</v>
      </c>
      <c r="G3557" s="29">
        <v>6769</v>
      </c>
      <c r="H3557" s="27"/>
      <c r="J3557" s="37"/>
      <c r="M3557" s="80" t="b">
        <f t="shared" si="55"/>
        <v>1</v>
      </c>
    </row>
    <row r="3558" spans="2:13" x14ac:dyDescent="0.15">
      <c r="B3558" s="333" t="s">
        <v>14713</v>
      </c>
      <c r="C3558" s="333" t="s">
        <v>518</v>
      </c>
      <c r="D3558" s="333" t="s">
        <v>444</v>
      </c>
      <c r="E3558" s="29">
        <v>0</v>
      </c>
      <c r="F3558" s="29">
        <v>6</v>
      </c>
      <c r="G3558" s="29">
        <v>16589</v>
      </c>
      <c r="H3558" s="27"/>
      <c r="J3558" s="37"/>
      <c r="M3558" s="80" t="b">
        <f t="shared" si="55"/>
        <v>1</v>
      </c>
    </row>
    <row r="3559" spans="2:13" x14ac:dyDescent="0.15">
      <c r="B3559" s="333" t="s">
        <v>11708</v>
      </c>
      <c r="C3559" s="333" t="s">
        <v>712</v>
      </c>
      <c r="D3559" s="333" t="s">
        <v>521</v>
      </c>
      <c r="E3559" s="29">
        <v>2</v>
      </c>
      <c r="F3559" s="29">
        <v>2</v>
      </c>
      <c r="G3559" s="29">
        <v>13099</v>
      </c>
      <c r="H3559" s="27"/>
      <c r="J3559" s="37"/>
      <c r="M3559" s="80" t="b">
        <f t="shared" si="55"/>
        <v>1</v>
      </c>
    </row>
    <row r="3560" spans="2:13" x14ac:dyDescent="0.15">
      <c r="B3560" s="333" t="s">
        <v>11709</v>
      </c>
      <c r="C3560" s="333" t="s">
        <v>716</v>
      </c>
      <c r="D3560" s="333" t="s">
        <v>519</v>
      </c>
      <c r="E3560" s="29">
        <v>4</v>
      </c>
      <c r="F3560" s="29">
        <v>1</v>
      </c>
      <c r="G3560" s="29">
        <v>13075</v>
      </c>
      <c r="H3560" s="27"/>
      <c r="J3560" s="37"/>
      <c r="M3560" s="80" t="b">
        <f t="shared" si="55"/>
        <v>1</v>
      </c>
    </row>
    <row r="3561" spans="2:13" x14ac:dyDescent="0.15">
      <c r="B3561" s="333" t="s">
        <v>5580</v>
      </c>
      <c r="C3561" s="333" t="s">
        <v>716</v>
      </c>
      <c r="D3561" s="333" t="s">
        <v>519</v>
      </c>
      <c r="E3561" s="29">
        <v>4</v>
      </c>
      <c r="F3561" s="29">
        <v>1</v>
      </c>
      <c r="G3561" s="29">
        <v>5598</v>
      </c>
      <c r="H3561" s="27"/>
      <c r="J3561" s="37"/>
      <c r="M3561" s="80" t="b">
        <f t="shared" si="55"/>
        <v>1</v>
      </c>
    </row>
    <row r="3562" spans="2:13" x14ac:dyDescent="0.15">
      <c r="B3562" s="333" t="s">
        <v>4767</v>
      </c>
      <c r="C3562" s="333" t="s">
        <v>710</v>
      </c>
      <c r="D3562" s="333" t="s">
        <v>523</v>
      </c>
      <c r="E3562" s="29">
        <v>1</v>
      </c>
      <c r="F3562" s="29">
        <v>3</v>
      </c>
      <c r="G3562" s="29">
        <v>4606</v>
      </c>
      <c r="H3562" s="27"/>
      <c r="J3562" s="37"/>
      <c r="M3562" s="80" t="b">
        <f t="shared" si="55"/>
        <v>1</v>
      </c>
    </row>
    <row r="3563" spans="2:13" x14ac:dyDescent="0.15">
      <c r="B3563" s="333" t="s">
        <v>12749</v>
      </c>
      <c r="C3563" s="333" t="s">
        <v>718</v>
      </c>
      <c r="D3563" s="333" t="s">
        <v>521</v>
      </c>
      <c r="E3563" s="29">
        <v>5</v>
      </c>
      <c r="F3563" s="29">
        <v>2</v>
      </c>
      <c r="G3563" s="29">
        <v>14437</v>
      </c>
      <c r="H3563" s="27"/>
      <c r="J3563" s="37"/>
      <c r="M3563" s="80" t="b">
        <f t="shared" si="55"/>
        <v>1</v>
      </c>
    </row>
    <row r="3564" spans="2:13" x14ac:dyDescent="0.15">
      <c r="B3564" s="333" t="s">
        <v>1244</v>
      </c>
      <c r="C3564" s="333" t="s">
        <v>718</v>
      </c>
      <c r="D3564" s="333" t="s">
        <v>521</v>
      </c>
      <c r="E3564" s="29">
        <v>5</v>
      </c>
      <c r="F3564" s="29">
        <v>2</v>
      </c>
      <c r="G3564" s="29">
        <v>762</v>
      </c>
      <c r="H3564" s="27"/>
      <c r="J3564" s="37"/>
      <c r="M3564" s="80" t="b">
        <f t="shared" si="55"/>
        <v>1</v>
      </c>
    </row>
    <row r="3565" spans="2:13" x14ac:dyDescent="0.15">
      <c r="B3565" s="333" t="s">
        <v>11710</v>
      </c>
      <c r="C3565" s="333" t="s">
        <v>714</v>
      </c>
      <c r="D3565" s="333" t="s">
        <v>521</v>
      </c>
      <c r="E3565" s="29">
        <v>3</v>
      </c>
      <c r="F3565" s="29">
        <v>2</v>
      </c>
      <c r="G3565" s="29">
        <v>12499</v>
      </c>
      <c r="H3565" s="27"/>
      <c r="J3565" s="37"/>
      <c r="M3565" s="80" t="b">
        <f t="shared" si="55"/>
        <v>1</v>
      </c>
    </row>
    <row r="3566" spans="2:13" x14ac:dyDescent="0.15">
      <c r="B3566" s="333" t="s">
        <v>9919</v>
      </c>
      <c r="C3566" s="333" t="s">
        <v>716</v>
      </c>
      <c r="D3566" s="333" t="s">
        <v>519</v>
      </c>
      <c r="E3566" s="29">
        <v>4</v>
      </c>
      <c r="F3566" s="29">
        <v>1</v>
      </c>
      <c r="G3566" s="29">
        <v>10120</v>
      </c>
      <c r="H3566" s="27"/>
      <c r="J3566" s="37"/>
      <c r="M3566" s="80" t="b">
        <f t="shared" si="55"/>
        <v>1</v>
      </c>
    </row>
    <row r="3567" spans="2:13" x14ac:dyDescent="0.15">
      <c r="B3567" s="333" t="s">
        <v>14209</v>
      </c>
      <c r="C3567" s="333" t="s">
        <v>718</v>
      </c>
      <c r="D3567" s="333" t="s">
        <v>521</v>
      </c>
      <c r="E3567" s="29">
        <v>5</v>
      </c>
      <c r="F3567" s="29">
        <v>2</v>
      </c>
      <c r="G3567" s="29">
        <v>15940</v>
      </c>
      <c r="H3567" s="27"/>
      <c r="J3567" s="37"/>
      <c r="M3567" s="80" t="b">
        <f t="shared" si="55"/>
        <v>1</v>
      </c>
    </row>
    <row r="3568" spans="2:13" x14ac:dyDescent="0.15">
      <c r="B3568" s="333" t="s">
        <v>7553</v>
      </c>
      <c r="C3568" s="333" t="s">
        <v>710</v>
      </c>
      <c r="D3568" s="333" t="s">
        <v>519</v>
      </c>
      <c r="E3568" s="29">
        <v>1</v>
      </c>
      <c r="F3568" s="29">
        <v>1</v>
      </c>
      <c r="G3568" s="29">
        <v>7716</v>
      </c>
      <c r="H3568" s="27"/>
      <c r="J3568" s="37"/>
      <c r="M3568" s="80" t="b">
        <f t="shared" si="55"/>
        <v>1</v>
      </c>
    </row>
    <row r="3569" spans="2:13" x14ac:dyDescent="0.15">
      <c r="B3569" s="333" t="s">
        <v>13418</v>
      </c>
      <c r="C3569" s="333" t="s">
        <v>710</v>
      </c>
      <c r="D3569" s="333" t="s">
        <v>519</v>
      </c>
      <c r="E3569" s="29">
        <v>1</v>
      </c>
      <c r="F3569" s="29">
        <v>1</v>
      </c>
      <c r="G3569" s="29">
        <v>15501</v>
      </c>
      <c r="H3569" s="27"/>
      <c r="J3569" s="37"/>
      <c r="M3569" s="80" t="b">
        <f t="shared" si="55"/>
        <v>1</v>
      </c>
    </row>
    <row r="3570" spans="2:13" x14ac:dyDescent="0.15">
      <c r="B3570" s="333" t="s">
        <v>8601</v>
      </c>
      <c r="C3570" s="333" t="s">
        <v>518</v>
      </c>
      <c r="D3570" s="333" t="s">
        <v>518</v>
      </c>
      <c r="E3570" s="29">
        <v>0</v>
      </c>
      <c r="F3570" s="29">
        <v>0</v>
      </c>
      <c r="G3570" s="29">
        <v>8943</v>
      </c>
      <c r="H3570" s="27"/>
      <c r="J3570" s="37"/>
      <c r="M3570" s="80" t="b">
        <f t="shared" si="55"/>
        <v>1</v>
      </c>
    </row>
    <row r="3571" spans="2:13" x14ac:dyDescent="0.15">
      <c r="B3571" s="333" t="s">
        <v>7876</v>
      </c>
      <c r="C3571" s="333" t="s">
        <v>714</v>
      </c>
      <c r="D3571" s="333" t="s">
        <v>519</v>
      </c>
      <c r="E3571" s="29">
        <v>3</v>
      </c>
      <c r="F3571" s="29">
        <v>1</v>
      </c>
      <c r="G3571" s="29">
        <v>8070</v>
      </c>
      <c r="H3571" s="27"/>
      <c r="J3571" s="37"/>
      <c r="M3571" s="80" t="b">
        <f t="shared" si="55"/>
        <v>1</v>
      </c>
    </row>
    <row r="3572" spans="2:13" x14ac:dyDescent="0.15">
      <c r="B3572" s="333" t="s">
        <v>11711</v>
      </c>
      <c r="C3572" s="333" t="s">
        <v>714</v>
      </c>
      <c r="D3572" s="333" t="s">
        <v>523</v>
      </c>
      <c r="E3572" s="29">
        <v>3</v>
      </c>
      <c r="F3572" s="29">
        <v>3</v>
      </c>
      <c r="G3572" s="29">
        <v>12398</v>
      </c>
      <c r="H3572" s="27"/>
      <c r="J3572" s="37"/>
      <c r="M3572" s="80" t="b">
        <f t="shared" si="55"/>
        <v>1</v>
      </c>
    </row>
    <row r="3573" spans="2:13" x14ac:dyDescent="0.15">
      <c r="B3573" s="333" t="s">
        <v>1245</v>
      </c>
      <c r="C3573" s="333" t="s">
        <v>712</v>
      </c>
      <c r="D3573" s="333" t="s">
        <v>525</v>
      </c>
      <c r="E3573" s="29">
        <v>2</v>
      </c>
      <c r="F3573" s="29">
        <v>4</v>
      </c>
      <c r="G3573" s="29">
        <v>763</v>
      </c>
      <c r="H3573" s="27"/>
      <c r="J3573" s="37"/>
      <c r="M3573" s="80" t="b">
        <f t="shared" si="55"/>
        <v>1</v>
      </c>
    </row>
    <row r="3574" spans="2:13" x14ac:dyDescent="0.15">
      <c r="B3574" s="333" t="s">
        <v>14714</v>
      </c>
      <c r="C3574" s="333" t="s">
        <v>712</v>
      </c>
      <c r="D3574" s="333" t="s">
        <v>525</v>
      </c>
      <c r="E3574" s="29">
        <v>2</v>
      </c>
      <c r="F3574" s="29">
        <v>4</v>
      </c>
      <c r="G3574" s="29">
        <v>16994</v>
      </c>
      <c r="H3574" s="27"/>
      <c r="J3574" s="37"/>
      <c r="M3574" s="80" t="b">
        <f t="shared" si="55"/>
        <v>1</v>
      </c>
    </row>
    <row r="3575" spans="2:13" x14ac:dyDescent="0.15">
      <c r="B3575" s="333" t="s">
        <v>14715</v>
      </c>
      <c r="C3575" s="333" t="s">
        <v>712</v>
      </c>
      <c r="D3575" s="333" t="s">
        <v>525</v>
      </c>
      <c r="E3575" s="29">
        <v>2</v>
      </c>
      <c r="F3575" s="29">
        <v>4</v>
      </c>
      <c r="G3575" s="29">
        <v>16988</v>
      </c>
      <c r="H3575" s="27"/>
      <c r="J3575" s="37"/>
      <c r="M3575" s="80" t="b">
        <f t="shared" si="55"/>
        <v>1</v>
      </c>
    </row>
    <row r="3576" spans="2:13" x14ac:dyDescent="0.15">
      <c r="B3576" s="333" t="s">
        <v>11712</v>
      </c>
      <c r="C3576" s="333" t="s">
        <v>710</v>
      </c>
      <c r="D3576" s="333" t="s">
        <v>525</v>
      </c>
      <c r="E3576" s="29">
        <v>1</v>
      </c>
      <c r="F3576" s="29">
        <v>4</v>
      </c>
      <c r="G3576" s="29">
        <v>12414</v>
      </c>
      <c r="H3576" s="27"/>
      <c r="J3576" s="37"/>
      <c r="M3576" s="80" t="b">
        <f t="shared" si="55"/>
        <v>1</v>
      </c>
    </row>
    <row r="3577" spans="2:13" x14ac:dyDescent="0.15">
      <c r="B3577" s="333" t="s">
        <v>12750</v>
      </c>
      <c r="C3577" s="333" t="s">
        <v>714</v>
      </c>
      <c r="D3577" s="333" t="s">
        <v>519</v>
      </c>
      <c r="E3577" s="29">
        <v>3</v>
      </c>
      <c r="F3577" s="29">
        <v>1</v>
      </c>
      <c r="G3577" s="29">
        <v>14261</v>
      </c>
      <c r="H3577" s="27"/>
      <c r="J3577" s="37"/>
      <c r="M3577" s="80" t="b">
        <f t="shared" si="55"/>
        <v>1</v>
      </c>
    </row>
    <row r="3578" spans="2:13" x14ac:dyDescent="0.15">
      <c r="B3578" s="333" t="s">
        <v>11713</v>
      </c>
      <c r="C3578" s="333" t="s">
        <v>714</v>
      </c>
      <c r="D3578" s="333" t="s">
        <v>519</v>
      </c>
      <c r="E3578" s="29">
        <v>3</v>
      </c>
      <c r="F3578" s="29">
        <v>1</v>
      </c>
      <c r="G3578" s="29">
        <v>12985</v>
      </c>
      <c r="H3578" s="27"/>
      <c r="J3578" s="37"/>
      <c r="M3578" s="80" t="b">
        <f t="shared" si="55"/>
        <v>1</v>
      </c>
    </row>
    <row r="3579" spans="2:13" x14ac:dyDescent="0.15">
      <c r="B3579" s="333" t="s">
        <v>9177</v>
      </c>
      <c r="C3579" s="333" t="s">
        <v>710</v>
      </c>
      <c r="D3579" s="333" t="s">
        <v>519</v>
      </c>
      <c r="E3579" s="29">
        <v>1</v>
      </c>
      <c r="F3579" s="29">
        <v>1</v>
      </c>
      <c r="G3579" s="29">
        <v>9594</v>
      </c>
      <c r="H3579" s="27"/>
      <c r="J3579" s="37"/>
      <c r="M3579" s="80" t="b">
        <f t="shared" si="55"/>
        <v>1</v>
      </c>
    </row>
    <row r="3580" spans="2:13" x14ac:dyDescent="0.15">
      <c r="B3580" s="333" t="s">
        <v>7611</v>
      </c>
      <c r="C3580" s="333" t="s">
        <v>710</v>
      </c>
      <c r="D3580" s="333" t="s">
        <v>525</v>
      </c>
      <c r="E3580" s="29">
        <v>1</v>
      </c>
      <c r="F3580" s="29">
        <v>4</v>
      </c>
      <c r="G3580" s="29">
        <v>7774</v>
      </c>
      <c r="H3580" s="27"/>
      <c r="J3580" s="37"/>
      <c r="M3580" s="80" t="b">
        <f t="shared" si="55"/>
        <v>1</v>
      </c>
    </row>
    <row r="3581" spans="2:13" x14ac:dyDescent="0.15">
      <c r="B3581" s="333" t="s">
        <v>13419</v>
      </c>
      <c r="C3581" s="333" t="s">
        <v>710</v>
      </c>
      <c r="D3581" s="333" t="s">
        <v>519</v>
      </c>
      <c r="E3581" s="29">
        <v>1</v>
      </c>
      <c r="F3581" s="29">
        <v>1</v>
      </c>
      <c r="G3581" s="29">
        <v>14803</v>
      </c>
      <c r="H3581" s="27"/>
      <c r="J3581" s="37"/>
      <c r="M3581" s="80" t="b">
        <f t="shared" si="55"/>
        <v>1</v>
      </c>
    </row>
    <row r="3582" spans="2:13" x14ac:dyDescent="0.15">
      <c r="B3582" s="333" t="s">
        <v>11714</v>
      </c>
      <c r="C3582" s="333" t="s">
        <v>712</v>
      </c>
      <c r="D3582" s="333" t="s">
        <v>519</v>
      </c>
      <c r="E3582" s="29">
        <v>2</v>
      </c>
      <c r="F3582" s="29">
        <v>1</v>
      </c>
      <c r="G3582" s="29">
        <v>13767</v>
      </c>
      <c r="H3582" s="27"/>
      <c r="J3582" s="37"/>
      <c r="M3582" s="80" t="b">
        <f t="shared" si="55"/>
        <v>1</v>
      </c>
    </row>
    <row r="3583" spans="2:13" x14ac:dyDescent="0.15">
      <c r="B3583" s="333" t="s">
        <v>14210</v>
      </c>
      <c r="C3583" s="333" t="s">
        <v>714</v>
      </c>
      <c r="D3583" s="333" t="s">
        <v>444</v>
      </c>
      <c r="E3583" s="29">
        <v>3</v>
      </c>
      <c r="F3583" s="29">
        <v>6</v>
      </c>
      <c r="G3583" s="29">
        <v>16193</v>
      </c>
      <c r="H3583" s="27"/>
      <c r="J3583" s="37"/>
      <c r="M3583" s="80" t="b">
        <f t="shared" si="55"/>
        <v>1</v>
      </c>
    </row>
    <row r="3584" spans="2:13" x14ac:dyDescent="0.15">
      <c r="B3584" s="333" t="s">
        <v>1246</v>
      </c>
      <c r="C3584" s="333" t="s">
        <v>714</v>
      </c>
      <c r="D3584" s="333" t="s">
        <v>523</v>
      </c>
      <c r="E3584" s="29">
        <v>3</v>
      </c>
      <c r="F3584" s="29">
        <v>3</v>
      </c>
      <c r="G3584" s="29">
        <v>764</v>
      </c>
      <c r="H3584" s="27"/>
      <c r="J3584" s="37"/>
      <c r="M3584" s="80" t="b">
        <f t="shared" si="55"/>
        <v>1</v>
      </c>
    </row>
    <row r="3585" spans="2:13" x14ac:dyDescent="0.15">
      <c r="B3585" s="333" t="s">
        <v>5824</v>
      </c>
      <c r="C3585" s="333" t="s">
        <v>714</v>
      </c>
      <c r="D3585" s="333" t="s">
        <v>444</v>
      </c>
      <c r="E3585" s="29">
        <v>3</v>
      </c>
      <c r="F3585" s="29">
        <v>6</v>
      </c>
      <c r="G3585" s="29">
        <v>5745</v>
      </c>
      <c r="H3585" s="27"/>
      <c r="J3585" s="37"/>
      <c r="M3585" s="80" t="b">
        <f t="shared" si="55"/>
        <v>1</v>
      </c>
    </row>
    <row r="3586" spans="2:13" x14ac:dyDescent="0.15">
      <c r="B3586" s="333" t="s">
        <v>12751</v>
      </c>
      <c r="C3586" s="333" t="s">
        <v>710</v>
      </c>
      <c r="D3586" s="333" t="s">
        <v>521</v>
      </c>
      <c r="E3586" s="29">
        <v>1</v>
      </c>
      <c r="F3586" s="29">
        <v>2</v>
      </c>
      <c r="G3586" s="29">
        <v>14395</v>
      </c>
      <c r="H3586" s="27"/>
      <c r="J3586" s="37"/>
      <c r="M3586" s="80" t="b">
        <f t="shared" si="55"/>
        <v>1</v>
      </c>
    </row>
    <row r="3587" spans="2:13" x14ac:dyDescent="0.15">
      <c r="B3587" s="333" t="s">
        <v>9178</v>
      </c>
      <c r="C3587" s="333" t="s">
        <v>518</v>
      </c>
      <c r="D3587" s="333" t="s">
        <v>518</v>
      </c>
      <c r="E3587" s="29">
        <v>0</v>
      </c>
      <c r="F3587" s="29">
        <v>0</v>
      </c>
      <c r="G3587" s="29">
        <v>9720</v>
      </c>
      <c r="H3587" s="27"/>
      <c r="J3587" s="37"/>
      <c r="M3587" s="80" t="b">
        <f t="shared" si="55"/>
        <v>1</v>
      </c>
    </row>
    <row r="3588" spans="2:13" x14ac:dyDescent="0.15">
      <c r="B3588" s="333" t="s">
        <v>9179</v>
      </c>
      <c r="C3588" s="333" t="s">
        <v>714</v>
      </c>
      <c r="D3588" s="333" t="s">
        <v>519</v>
      </c>
      <c r="E3588" s="29">
        <v>3</v>
      </c>
      <c r="F3588" s="29">
        <v>1</v>
      </c>
      <c r="G3588" s="29">
        <v>9470</v>
      </c>
      <c r="H3588" s="27"/>
      <c r="J3588" s="37"/>
      <c r="M3588" s="80" t="b">
        <f t="shared" si="55"/>
        <v>1</v>
      </c>
    </row>
    <row r="3589" spans="2:13" x14ac:dyDescent="0.15">
      <c r="B3589" s="333" t="s">
        <v>9988</v>
      </c>
      <c r="C3589" s="333" t="s">
        <v>714</v>
      </c>
      <c r="D3589" s="333" t="s">
        <v>521</v>
      </c>
      <c r="E3589" s="29">
        <v>3</v>
      </c>
      <c r="F3589" s="29">
        <v>2</v>
      </c>
      <c r="G3589" s="29">
        <v>10225</v>
      </c>
      <c r="H3589" s="27"/>
      <c r="J3589" s="37"/>
      <c r="M3589" s="80" t="b">
        <f t="shared" si="55"/>
        <v>1</v>
      </c>
    </row>
    <row r="3590" spans="2:13" x14ac:dyDescent="0.15">
      <c r="B3590" s="333" t="s">
        <v>4203</v>
      </c>
      <c r="C3590" s="333" t="s">
        <v>712</v>
      </c>
      <c r="D3590" s="333" t="s">
        <v>519</v>
      </c>
      <c r="E3590" s="29">
        <v>2</v>
      </c>
      <c r="F3590" s="29">
        <v>1</v>
      </c>
      <c r="G3590" s="29">
        <v>3986</v>
      </c>
      <c r="H3590" s="27"/>
      <c r="J3590" s="37"/>
      <c r="M3590" s="80" t="b">
        <f t="shared" si="55"/>
        <v>1</v>
      </c>
    </row>
    <row r="3591" spans="2:13" x14ac:dyDescent="0.15">
      <c r="B3591" s="333" t="s">
        <v>13420</v>
      </c>
      <c r="C3591" s="333" t="s">
        <v>712</v>
      </c>
      <c r="D3591" s="333" t="s">
        <v>525</v>
      </c>
      <c r="E3591" s="29">
        <v>2</v>
      </c>
      <c r="F3591" s="29">
        <v>4</v>
      </c>
      <c r="G3591" s="29">
        <v>15760</v>
      </c>
      <c r="H3591" s="27"/>
      <c r="J3591" s="37"/>
      <c r="M3591" s="80" t="b">
        <f t="shared" si="55"/>
        <v>1</v>
      </c>
    </row>
    <row r="3592" spans="2:13" x14ac:dyDescent="0.15">
      <c r="B3592" s="333" t="s">
        <v>1247</v>
      </c>
      <c r="C3592" s="333" t="s">
        <v>710</v>
      </c>
      <c r="D3592" s="333" t="s">
        <v>521</v>
      </c>
      <c r="E3592" s="29">
        <v>1</v>
      </c>
      <c r="F3592" s="29">
        <v>2</v>
      </c>
      <c r="G3592" s="29">
        <v>765</v>
      </c>
      <c r="H3592" s="27"/>
      <c r="J3592" s="37"/>
      <c r="M3592" s="80" t="b">
        <f t="shared" si="55"/>
        <v>1</v>
      </c>
    </row>
    <row r="3593" spans="2:13" x14ac:dyDescent="0.15">
      <c r="B3593" s="333" t="s">
        <v>10195</v>
      </c>
      <c r="C3593" s="333" t="s">
        <v>712</v>
      </c>
      <c r="D3593" s="333" t="s">
        <v>525</v>
      </c>
      <c r="E3593" s="29">
        <v>2</v>
      </c>
      <c r="F3593" s="29">
        <v>4</v>
      </c>
      <c r="G3593" s="29">
        <v>10625</v>
      </c>
      <c r="H3593" s="27"/>
      <c r="J3593" s="37"/>
      <c r="M3593" s="80" t="b">
        <f t="shared" si="55"/>
        <v>1</v>
      </c>
    </row>
    <row r="3594" spans="2:13" x14ac:dyDescent="0.15">
      <c r="B3594" s="333" t="s">
        <v>13421</v>
      </c>
      <c r="C3594" s="333" t="s">
        <v>710</v>
      </c>
      <c r="D3594" s="333" t="s">
        <v>444</v>
      </c>
      <c r="E3594" s="29">
        <v>1</v>
      </c>
      <c r="F3594" s="29">
        <v>6</v>
      </c>
      <c r="G3594" s="29">
        <v>14607</v>
      </c>
      <c r="H3594" s="27"/>
      <c r="J3594" s="37"/>
      <c r="M3594" s="80" t="b">
        <f t="shared" si="55"/>
        <v>1</v>
      </c>
    </row>
    <row r="3595" spans="2:13" x14ac:dyDescent="0.15">
      <c r="B3595" s="333" t="s">
        <v>13422</v>
      </c>
      <c r="C3595" s="333" t="s">
        <v>710</v>
      </c>
      <c r="D3595" s="333" t="s">
        <v>521</v>
      </c>
      <c r="E3595" s="29">
        <v>1</v>
      </c>
      <c r="F3595" s="29">
        <v>2</v>
      </c>
      <c r="G3595" s="29">
        <v>14890</v>
      </c>
      <c r="H3595" s="27"/>
      <c r="J3595" s="37"/>
      <c r="M3595" s="80" t="b">
        <f t="shared" si="55"/>
        <v>1</v>
      </c>
    </row>
    <row r="3596" spans="2:13" x14ac:dyDescent="0.15">
      <c r="B3596" s="333" t="s">
        <v>203</v>
      </c>
      <c r="C3596" s="333" t="s">
        <v>710</v>
      </c>
      <c r="D3596" s="333" t="s">
        <v>521</v>
      </c>
      <c r="E3596" s="29">
        <v>1</v>
      </c>
      <c r="F3596" s="29">
        <v>2</v>
      </c>
      <c r="G3596" s="29">
        <v>8491</v>
      </c>
      <c r="H3596" s="27"/>
      <c r="J3596" s="37"/>
      <c r="M3596" s="80" t="b">
        <f t="shared" si="55"/>
        <v>1</v>
      </c>
    </row>
    <row r="3597" spans="2:13" x14ac:dyDescent="0.15">
      <c r="B3597" s="333" t="s">
        <v>5781</v>
      </c>
      <c r="C3597" s="333" t="s">
        <v>714</v>
      </c>
      <c r="D3597" s="333" t="s">
        <v>523</v>
      </c>
      <c r="E3597" s="29">
        <v>3</v>
      </c>
      <c r="F3597" s="29">
        <v>3</v>
      </c>
      <c r="G3597" s="29">
        <v>5807</v>
      </c>
      <c r="H3597" s="27"/>
      <c r="J3597" s="37"/>
      <c r="M3597" s="80" t="b">
        <f t="shared" si="55"/>
        <v>1</v>
      </c>
    </row>
    <row r="3598" spans="2:13" x14ac:dyDescent="0.15">
      <c r="B3598" s="333" t="s">
        <v>5949</v>
      </c>
      <c r="C3598" s="333" t="s">
        <v>714</v>
      </c>
      <c r="D3598" s="333" t="s">
        <v>519</v>
      </c>
      <c r="E3598" s="29">
        <v>3</v>
      </c>
      <c r="F3598" s="29">
        <v>1</v>
      </c>
      <c r="G3598" s="29">
        <v>5993</v>
      </c>
      <c r="H3598" s="27"/>
      <c r="J3598" s="37"/>
      <c r="M3598" s="80" t="b">
        <f t="shared" ref="M3598:M3661" si="56">AND(  NOT(ISERROR(FIND(UPPER($B$7),UPPER($B3598),1))),  OR($D$7="",NOT(ISERROR(FIND(UPPER($D$7),UPPER($B3598),1)))),    OR($D$8="",(ISERROR(FIND(UPPER($D$8),UPPER($B3598),1))))           )</f>
        <v>1</v>
      </c>
    </row>
    <row r="3599" spans="2:13" x14ac:dyDescent="0.15">
      <c r="B3599" s="333" t="s">
        <v>3767</v>
      </c>
      <c r="C3599" s="333" t="s">
        <v>712</v>
      </c>
      <c r="D3599" s="333" t="s">
        <v>525</v>
      </c>
      <c r="E3599" s="29">
        <v>2</v>
      </c>
      <c r="F3599" s="29">
        <v>4</v>
      </c>
      <c r="G3599" s="29">
        <v>3527</v>
      </c>
      <c r="H3599" s="27"/>
      <c r="J3599" s="37"/>
      <c r="M3599" s="80" t="b">
        <f t="shared" si="56"/>
        <v>1</v>
      </c>
    </row>
    <row r="3600" spans="2:13" x14ac:dyDescent="0.15">
      <c r="B3600" s="333" t="s">
        <v>1248</v>
      </c>
      <c r="C3600" s="333" t="s">
        <v>712</v>
      </c>
      <c r="D3600" s="333" t="s">
        <v>525</v>
      </c>
      <c r="E3600" s="29">
        <v>2</v>
      </c>
      <c r="F3600" s="29">
        <v>4</v>
      </c>
      <c r="G3600" s="29">
        <v>766</v>
      </c>
      <c r="H3600" s="27"/>
      <c r="J3600" s="37"/>
      <c r="M3600" s="80" t="b">
        <f t="shared" si="56"/>
        <v>1</v>
      </c>
    </row>
    <row r="3601" spans="2:13" x14ac:dyDescent="0.15">
      <c r="B3601" s="333" t="s">
        <v>1249</v>
      </c>
      <c r="C3601" s="333" t="s">
        <v>712</v>
      </c>
      <c r="D3601" s="333" t="s">
        <v>521</v>
      </c>
      <c r="E3601" s="29">
        <v>2</v>
      </c>
      <c r="F3601" s="29">
        <v>2</v>
      </c>
      <c r="G3601" s="29">
        <v>767</v>
      </c>
      <c r="H3601" s="27"/>
      <c r="J3601" s="37"/>
      <c r="M3601" s="80" t="b">
        <f t="shared" si="56"/>
        <v>1</v>
      </c>
    </row>
    <row r="3602" spans="2:13" x14ac:dyDescent="0.15">
      <c r="B3602" s="333" t="s">
        <v>1250</v>
      </c>
      <c r="C3602" s="333" t="s">
        <v>716</v>
      </c>
      <c r="D3602" s="333" t="s">
        <v>521</v>
      </c>
      <c r="E3602" s="29">
        <v>4</v>
      </c>
      <c r="F3602" s="29">
        <v>2</v>
      </c>
      <c r="G3602" s="29">
        <v>768</v>
      </c>
      <c r="H3602" s="27"/>
      <c r="J3602" s="37"/>
      <c r="M3602" s="80" t="b">
        <f t="shared" si="56"/>
        <v>1</v>
      </c>
    </row>
    <row r="3603" spans="2:13" x14ac:dyDescent="0.15">
      <c r="B3603" s="333" t="s">
        <v>10196</v>
      </c>
      <c r="C3603" s="333" t="s">
        <v>712</v>
      </c>
      <c r="D3603" s="333" t="s">
        <v>525</v>
      </c>
      <c r="E3603" s="29">
        <v>2</v>
      </c>
      <c r="F3603" s="29">
        <v>4</v>
      </c>
      <c r="G3603" s="29">
        <v>10777</v>
      </c>
      <c r="H3603" s="27"/>
      <c r="J3603" s="37"/>
      <c r="M3603" s="80" t="b">
        <f t="shared" si="56"/>
        <v>1</v>
      </c>
    </row>
    <row r="3604" spans="2:13" x14ac:dyDescent="0.15">
      <c r="B3604" s="333" t="s">
        <v>1251</v>
      </c>
      <c r="C3604" s="333" t="s">
        <v>716</v>
      </c>
      <c r="D3604" s="333" t="s">
        <v>523</v>
      </c>
      <c r="E3604" s="29">
        <v>4</v>
      </c>
      <c r="F3604" s="29">
        <v>3</v>
      </c>
      <c r="G3604" s="29">
        <v>769</v>
      </c>
      <c r="H3604" s="27"/>
      <c r="J3604" s="37"/>
      <c r="M3604" s="80" t="b">
        <f t="shared" si="56"/>
        <v>1</v>
      </c>
    </row>
    <row r="3605" spans="2:13" x14ac:dyDescent="0.15">
      <c r="B3605" s="333" t="s">
        <v>14716</v>
      </c>
      <c r="C3605" s="333" t="s">
        <v>712</v>
      </c>
      <c r="D3605" s="333" t="s">
        <v>525</v>
      </c>
      <c r="E3605" s="29">
        <v>2</v>
      </c>
      <c r="F3605" s="29">
        <v>4</v>
      </c>
      <c r="G3605" s="29">
        <v>16567</v>
      </c>
      <c r="H3605" s="27"/>
      <c r="J3605" s="37"/>
      <c r="M3605" s="80" t="b">
        <f t="shared" si="56"/>
        <v>1</v>
      </c>
    </row>
    <row r="3606" spans="2:13" x14ac:dyDescent="0.15">
      <c r="B3606" s="333" t="s">
        <v>12752</v>
      </c>
      <c r="C3606" s="333" t="s">
        <v>710</v>
      </c>
      <c r="D3606" s="333" t="s">
        <v>521</v>
      </c>
      <c r="E3606" s="29">
        <v>1</v>
      </c>
      <c r="F3606" s="29">
        <v>2</v>
      </c>
      <c r="G3606" s="29">
        <v>14439</v>
      </c>
      <c r="H3606" s="27"/>
      <c r="J3606" s="37"/>
      <c r="M3606" s="80" t="b">
        <f t="shared" si="56"/>
        <v>1</v>
      </c>
    </row>
    <row r="3607" spans="2:13" x14ac:dyDescent="0.15">
      <c r="B3607" s="333" t="s">
        <v>13423</v>
      </c>
      <c r="C3607" s="333" t="s">
        <v>712</v>
      </c>
      <c r="D3607" s="333" t="s">
        <v>521</v>
      </c>
      <c r="E3607" s="29">
        <v>2</v>
      </c>
      <c r="F3607" s="29">
        <v>2</v>
      </c>
      <c r="G3607" s="29">
        <v>15596</v>
      </c>
      <c r="H3607" s="27"/>
      <c r="J3607" s="37"/>
      <c r="M3607" s="80" t="b">
        <f t="shared" si="56"/>
        <v>1</v>
      </c>
    </row>
    <row r="3608" spans="2:13" x14ac:dyDescent="0.15">
      <c r="B3608" s="333" t="s">
        <v>3768</v>
      </c>
      <c r="C3608" s="333" t="s">
        <v>712</v>
      </c>
      <c r="D3608" s="333" t="s">
        <v>525</v>
      </c>
      <c r="E3608" s="29">
        <v>2</v>
      </c>
      <c r="F3608" s="29">
        <v>4</v>
      </c>
      <c r="G3608" s="29">
        <v>3528</v>
      </c>
      <c r="H3608" s="27"/>
      <c r="J3608" s="37"/>
      <c r="M3608" s="80" t="b">
        <f t="shared" si="56"/>
        <v>1</v>
      </c>
    </row>
    <row r="3609" spans="2:13" x14ac:dyDescent="0.15">
      <c r="B3609" s="333" t="s">
        <v>204</v>
      </c>
      <c r="C3609" s="333" t="s">
        <v>710</v>
      </c>
      <c r="D3609" s="333" t="s">
        <v>521</v>
      </c>
      <c r="E3609" s="29">
        <v>1</v>
      </c>
      <c r="F3609" s="29">
        <v>2</v>
      </c>
      <c r="G3609" s="29">
        <v>8492</v>
      </c>
      <c r="H3609" s="27"/>
      <c r="J3609" s="37"/>
      <c r="M3609" s="80" t="b">
        <f t="shared" si="56"/>
        <v>1</v>
      </c>
    </row>
    <row r="3610" spans="2:13" x14ac:dyDescent="0.15">
      <c r="B3610" s="333" t="s">
        <v>1252</v>
      </c>
      <c r="C3610" s="333" t="s">
        <v>716</v>
      </c>
      <c r="D3610" s="333" t="s">
        <v>523</v>
      </c>
      <c r="E3610" s="29">
        <v>4</v>
      </c>
      <c r="F3610" s="29">
        <v>3</v>
      </c>
      <c r="G3610" s="29">
        <v>770</v>
      </c>
      <c r="H3610" s="27"/>
      <c r="J3610" s="37"/>
      <c r="M3610" s="80" t="b">
        <f t="shared" si="56"/>
        <v>1</v>
      </c>
    </row>
    <row r="3611" spans="2:13" x14ac:dyDescent="0.15">
      <c r="B3611" s="333" t="s">
        <v>4052</v>
      </c>
      <c r="C3611" s="333" t="s">
        <v>712</v>
      </c>
      <c r="D3611" s="333" t="s">
        <v>523</v>
      </c>
      <c r="E3611" s="29">
        <v>2</v>
      </c>
      <c r="F3611" s="29">
        <v>3</v>
      </c>
      <c r="G3611" s="29">
        <v>3812</v>
      </c>
      <c r="H3611" s="27"/>
      <c r="M3611" s="80" t="b">
        <f t="shared" si="56"/>
        <v>1</v>
      </c>
    </row>
    <row r="3612" spans="2:13" x14ac:dyDescent="0.15">
      <c r="B3612" s="333" t="s">
        <v>4648</v>
      </c>
      <c r="C3612" s="333" t="s">
        <v>710</v>
      </c>
      <c r="D3612" s="333" t="s">
        <v>521</v>
      </c>
      <c r="E3612" s="29">
        <v>1</v>
      </c>
      <c r="F3612" s="29">
        <v>2</v>
      </c>
      <c r="G3612" s="29">
        <v>4376</v>
      </c>
      <c r="H3612" s="27"/>
      <c r="J3612" s="37"/>
      <c r="M3612" s="80" t="b">
        <f t="shared" si="56"/>
        <v>1</v>
      </c>
    </row>
    <row r="3613" spans="2:13" x14ac:dyDescent="0.15">
      <c r="B3613" s="333" t="s">
        <v>10197</v>
      </c>
      <c r="C3613" s="333" t="s">
        <v>710</v>
      </c>
      <c r="D3613" s="333" t="s">
        <v>525</v>
      </c>
      <c r="E3613" s="29">
        <v>1</v>
      </c>
      <c r="F3613" s="29">
        <v>4</v>
      </c>
      <c r="G3613" s="29">
        <v>10506</v>
      </c>
      <c r="H3613" s="27"/>
      <c r="J3613" s="37"/>
      <c r="M3613" s="80" t="b">
        <f t="shared" si="56"/>
        <v>1</v>
      </c>
    </row>
    <row r="3614" spans="2:13" x14ac:dyDescent="0.15">
      <c r="B3614" s="333" t="s">
        <v>5139</v>
      </c>
      <c r="C3614" s="333" t="s">
        <v>518</v>
      </c>
      <c r="D3614" s="333" t="s">
        <v>521</v>
      </c>
      <c r="E3614" s="29">
        <v>0</v>
      </c>
      <c r="F3614" s="29">
        <v>2</v>
      </c>
      <c r="G3614" s="29">
        <v>5012</v>
      </c>
      <c r="H3614" s="27"/>
      <c r="J3614" s="37"/>
      <c r="M3614" s="80" t="b">
        <f t="shared" si="56"/>
        <v>1</v>
      </c>
    </row>
    <row r="3615" spans="2:13" x14ac:dyDescent="0.15">
      <c r="B3615" s="333" t="s">
        <v>9180</v>
      </c>
      <c r="C3615" s="333" t="s">
        <v>710</v>
      </c>
      <c r="D3615" s="333" t="s">
        <v>521</v>
      </c>
      <c r="E3615" s="29">
        <v>1</v>
      </c>
      <c r="F3615" s="29">
        <v>2</v>
      </c>
      <c r="G3615" s="29">
        <v>9464</v>
      </c>
      <c r="H3615" s="27"/>
      <c r="J3615" s="37"/>
      <c r="M3615" s="80" t="b">
        <f t="shared" si="56"/>
        <v>1</v>
      </c>
    </row>
    <row r="3616" spans="2:13" x14ac:dyDescent="0.15">
      <c r="B3616" s="333" t="s">
        <v>8719</v>
      </c>
      <c r="C3616" s="333" t="s">
        <v>710</v>
      </c>
      <c r="D3616" s="333" t="s">
        <v>519</v>
      </c>
      <c r="E3616" s="29">
        <v>1</v>
      </c>
      <c r="F3616" s="29">
        <v>1</v>
      </c>
      <c r="G3616" s="29">
        <v>9069</v>
      </c>
      <c r="H3616" s="27"/>
      <c r="J3616" s="37"/>
      <c r="M3616" s="80" t="b">
        <f t="shared" si="56"/>
        <v>1</v>
      </c>
    </row>
    <row r="3617" spans="2:13" x14ac:dyDescent="0.15">
      <c r="B3617" s="333" t="s">
        <v>5282</v>
      </c>
      <c r="C3617" s="333" t="s">
        <v>710</v>
      </c>
      <c r="D3617" s="333" t="s">
        <v>521</v>
      </c>
      <c r="E3617" s="29">
        <v>1</v>
      </c>
      <c r="F3617" s="29">
        <v>2</v>
      </c>
      <c r="G3617" s="29">
        <v>5277</v>
      </c>
      <c r="H3617" s="27"/>
      <c r="J3617" s="37"/>
      <c r="M3617" s="80" t="b">
        <f t="shared" si="56"/>
        <v>1</v>
      </c>
    </row>
    <row r="3618" spans="2:13" x14ac:dyDescent="0.15">
      <c r="B3618" s="333" t="s">
        <v>11715</v>
      </c>
      <c r="C3618" s="333" t="s">
        <v>710</v>
      </c>
      <c r="D3618" s="333" t="s">
        <v>519</v>
      </c>
      <c r="E3618" s="29">
        <v>1</v>
      </c>
      <c r="F3618" s="29">
        <v>1</v>
      </c>
      <c r="G3618" s="29">
        <v>12943</v>
      </c>
      <c r="H3618" s="27"/>
      <c r="J3618" s="37"/>
      <c r="M3618" s="80" t="b">
        <f t="shared" si="56"/>
        <v>1</v>
      </c>
    </row>
    <row r="3619" spans="2:13" x14ac:dyDescent="0.15">
      <c r="B3619" s="333" t="s">
        <v>10198</v>
      </c>
      <c r="C3619" s="333" t="s">
        <v>710</v>
      </c>
      <c r="D3619" s="333" t="s">
        <v>523</v>
      </c>
      <c r="E3619" s="29">
        <v>1</v>
      </c>
      <c r="F3619" s="29">
        <v>3</v>
      </c>
      <c r="G3619" s="29">
        <v>10778</v>
      </c>
      <c r="H3619" s="27"/>
      <c r="J3619" s="37"/>
      <c r="M3619" s="80" t="b">
        <f t="shared" si="56"/>
        <v>1</v>
      </c>
    </row>
    <row r="3620" spans="2:13" x14ac:dyDescent="0.15">
      <c r="B3620" s="333" t="s">
        <v>9181</v>
      </c>
      <c r="C3620" s="333" t="s">
        <v>710</v>
      </c>
      <c r="D3620" s="333" t="s">
        <v>523</v>
      </c>
      <c r="E3620" s="29">
        <v>1</v>
      </c>
      <c r="F3620" s="29">
        <v>3</v>
      </c>
      <c r="G3620" s="29">
        <v>9595</v>
      </c>
      <c r="H3620" s="27"/>
      <c r="J3620" s="37"/>
      <c r="M3620" s="80" t="b">
        <f t="shared" si="56"/>
        <v>1</v>
      </c>
    </row>
    <row r="3621" spans="2:13" x14ac:dyDescent="0.15">
      <c r="B3621" s="333" t="s">
        <v>10873</v>
      </c>
      <c r="C3621" s="333" t="s">
        <v>714</v>
      </c>
      <c r="D3621" s="333" t="s">
        <v>523</v>
      </c>
      <c r="E3621" s="29">
        <v>3</v>
      </c>
      <c r="F3621" s="29">
        <v>3</v>
      </c>
      <c r="G3621" s="29">
        <v>6562</v>
      </c>
      <c r="H3621" s="27"/>
      <c r="J3621" s="37"/>
      <c r="M3621" s="80" t="b">
        <f t="shared" si="56"/>
        <v>1</v>
      </c>
    </row>
    <row r="3622" spans="2:13" x14ac:dyDescent="0.15">
      <c r="B3622" s="333" t="s">
        <v>13142</v>
      </c>
      <c r="C3622" s="333" t="s">
        <v>714</v>
      </c>
      <c r="D3622" s="333" t="s">
        <v>521</v>
      </c>
      <c r="E3622" s="29">
        <v>3</v>
      </c>
      <c r="F3622" s="29">
        <v>2</v>
      </c>
      <c r="G3622" s="29">
        <v>14563</v>
      </c>
      <c r="H3622" s="27"/>
      <c r="J3622" s="37"/>
      <c r="M3622" s="80" t="b">
        <f t="shared" si="56"/>
        <v>1</v>
      </c>
    </row>
    <row r="3623" spans="2:13" x14ac:dyDescent="0.15">
      <c r="B3623" s="333" t="s">
        <v>10199</v>
      </c>
      <c r="C3623" s="333" t="s">
        <v>518</v>
      </c>
      <c r="D3623" s="333" t="s">
        <v>518</v>
      </c>
      <c r="E3623" s="29">
        <v>0</v>
      </c>
      <c r="F3623" s="29">
        <v>0</v>
      </c>
      <c r="G3623" s="29">
        <v>10354</v>
      </c>
      <c r="H3623" s="27"/>
      <c r="J3623" s="37"/>
      <c r="M3623" s="80" t="b">
        <f t="shared" si="56"/>
        <v>1</v>
      </c>
    </row>
    <row r="3624" spans="2:13" x14ac:dyDescent="0.15">
      <c r="B3624" s="333" t="s">
        <v>7350</v>
      </c>
      <c r="C3624" s="333" t="s">
        <v>710</v>
      </c>
      <c r="D3624" s="333" t="s">
        <v>523</v>
      </c>
      <c r="E3624" s="29">
        <v>1</v>
      </c>
      <c r="F3624" s="29">
        <v>3</v>
      </c>
      <c r="G3624" s="29">
        <v>7500</v>
      </c>
      <c r="H3624" s="27"/>
      <c r="J3624" s="37"/>
      <c r="M3624" s="80" t="b">
        <f t="shared" si="56"/>
        <v>1</v>
      </c>
    </row>
    <row r="3625" spans="2:13" x14ac:dyDescent="0.15">
      <c r="B3625" s="333" t="s">
        <v>8012</v>
      </c>
      <c r="C3625" s="333" t="s">
        <v>718</v>
      </c>
      <c r="D3625" s="333" t="s">
        <v>523</v>
      </c>
      <c r="E3625" s="29">
        <v>5</v>
      </c>
      <c r="F3625" s="29">
        <v>3</v>
      </c>
      <c r="G3625" s="29">
        <v>8223</v>
      </c>
      <c r="H3625" s="27"/>
      <c r="J3625" s="37"/>
      <c r="M3625" s="80" t="b">
        <f t="shared" si="56"/>
        <v>1</v>
      </c>
    </row>
    <row r="3626" spans="2:13" x14ac:dyDescent="0.15">
      <c r="B3626" s="333" t="s">
        <v>1253</v>
      </c>
      <c r="C3626" s="333" t="s">
        <v>718</v>
      </c>
      <c r="D3626" s="333" t="s">
        <v>519</v>
      </c>
      <c r="E3626" s="29">
        <v>5</v>
      </c>
      <c r="F3626" s="29">
        <v>1</v>
      </c>
      <c r="G3626" s="29">
        <v>771</v>
      </c>
      <c r="H3626" s="27"/>
      <c r="J3626" s="37"/>
      <c r="M3626" s="80" t="b">
        <f t="shared" si="56"/>
        <v>1</v>
      </c>
    </row>
    <row r="3627" spans="2:13" x14ac:dyDescent="0.15">
      <c r="B3627" s="333" t="s">
        <v>3769</v>
      </c>
      <c r="C3627" s="333" t="s">
        <v>518</v>
      </c>
      <c r="D3627" s="333" t="s">
        <v>518</v>
      </c>
      <c r="E3627" s="29">
        <v>0</v>
      </c>
      <c r="F3627" s="29">
        <v>0</v>
      </c>
      <c r="G3627" s="29">
        <v>3529</v>
      </c>
      <c r="H3627" s="27"/>
      <c r="J3627" s="37"/>
      <c r="M3627" s="80" t="b">
        <f t="shared" si="56"/>
        <v>1</v>
      </c>
    </row>
    <row r="3628" spans="2:13" x14ac:dyDescent="0.15">
      <c r="B3628" s="333" t="s">
        <v>5581</v>
      </c>
      <c r="C3628" s="333" t="s">
        <v>716</v>
      </c>
      <c r="D3628" s="333" t="s">
        <v>519</v>
      </c>
      <c r="E3628" s="29">
        <v>4</v>
      </c>
      <c r="F3628" s="29">
        <v>1</v>
      </c>
      <c r="G3628" s="29">
        <v>5599</v>
      </c>
      <c r="H3628" s="27"/>
      <c r="J3628" s="37"/>
      <c r="M3628" s="80" t="b">
        <f t="shared" si="56"/>
        <v>1</v>
      </c>
    </row>
    <row r="3629" spans="2:13" x14ac:dyDescent="0.15">
      <c r="B3629" s="333" t="s">
        <v>1254</v>
      </c>
      <c r="C3629" s="333" t="s">
        <v>718</v>
      </c>
      <c r="D3629" s="333" t="s">
        <v>523</v>
      </c>
      <c r="E3629" s="29">
        <v>5</v>
      </c>
      <c r="F3629" s="29">
        <v>3</v>
      </c>
      <c r="G3629" s="29">
        <v>772</v>
      </c>
      <c r="H3629" s="27"/>
      <c r="J3629" s="37"/>
      <c r="M3629" s="80" t="b">
        <f t="shared" si="56"/>
        <v>1</v>
      </c>
    </row>
    <row r="3630" spans="2:13" x14ac:dyDescent="0.15">
      <c r="B3630" s="333" t="s">
        <v>10200</v>
      </c>
      <c r="C3630" s="333" t="s">
        <v>714</v>
      </c>
      <c r="D3630" s="333" t="s">
        <v>521</v>
      </c>
      <c r="E3630" s="29">
        <v>3</v>
      </c>
      <c r="F3630" s="29">
        <v>2</v>
      </c>
      <c r="G3630" s="29">
        <v>10344</v>
      </c>
      <c r="H3630" s="27"/>
      <c r="J3630" s="37"/>
      <c r="M3630" s="80" t="b">
        <f t="shared" si="56"/>
        <v>1</v>
      </c>
    </row>
    <row r="3631" spans="2:13" x14ac:dyDescent="0.15">
      <c r="B3631" s="333" t="s">
        <v>5213</v>
      </c>
      <c r="C3631" s="333" t="s">
        <v>714</v>
      </c>
      <c r="D3631" s="333" t="s">
        <v>523</v>
      </c>
      <c r="E3631" s="29">
        <v>3</v>
      </c>
      <c r="F3631" s="29">
        <v>3</v>
      </c>
      <c r="G3631" s="29">
        <v>5199</v>
      </c>
      <c r="H3631" s="27"/>
      <c r="J3631" s="37"/>
      <c r="M3631" s="80" t="b">
        <f t="shared" si="56"/>
        <v>1</v>
      </c>
    </row>
    <row r="3632" spans="2:13" x14ac:dyDescent="0.15">
      <c r="B3632" s="333" t="s">
        <v>14717</v>
      </c>
      <c r="C3632" s="333" t="s">
        <v>714</v>
      </c>
      <c r="D3632" s="333" t="s">
        <v>521</v>
      </c>
      <c r="E3632" s="29">
        <v>3</v>
      </c>
      <c r="F3632" s="29">
        <v>2</v>
      </c>
      <c r="G3632" s="29">
        <v>17366</v>
      </c>
      <c r="H3632" s="27"/>
      <c r="J3632" s="37"/>
      <c r="M3632" s="80" t="b">
        <f t="shared" si="56"/>
        <v>1</v>
      </c>
    </row>
    <row r="3633" spans="2:13" x14ac:dyDescent="0.15">
      <c r="B3633" s="333" t="s">
        <v>1255</v>
      </c>
      <c r="C3633" s="333" t="s">
        <v>718</v>
      </c>
      <c r="D3633" s="333" t="s">
        <v>521</v>
      </c>
      <c r="E3633" s="29">
        <v>5</v>
      </c>
      <c r="F3633" s="29">
        <v>2</v>
      </c>
      <c r="G3633" s="29">
        <v>773</v>
      </c>
      <c r="H3633" s="27"/>
      <c r="J3633" s="37"/>
      <c r="M3633" s="80" t="b">
        <f t="shared" si="56"/>
        <v>1</v>
      </c>
    </row>
    <row r="3634" spans="2:13" x14ac:dyDescent="0.15">
      <c r="B3634" s="333" t="s">
        <v>11716</v>
      </c>
      <c r="C3634" s="333" t="s">
        <v>718</v>
      </c>
      <c r="D3634" s="333" t="s">
        <v>523</v>
      </c>
      <c r="E3634" s="29">
        <v>5</v>
      </c>
      <c r="F3634" s="29">
        <v>3</v>
      </c>
      <c r="G3634" s="29">
        <v>13239</v>
      </c>
      <c r="H3634" s="27"/>
      <c r="J3634" s="37"/>
      <c r="M3634" s="80" t="b">
        <f t="shared" si="56"/>
        <v>1</v>
      </c>
    </row>
    <row r="3635" spans="2:13" x14ac:dyDescent="0.15">
      <c r="B3635" s="333" t="s">
        <v>6721</v>
      </c>
      <c r="C3635" s="333" t="s">
        <v>710</v>
      </c>
      <c r="D3635" s="333" t="s">
        <v>523</v>
      </c>
      <c r="E3635" s="29">
        <v>1</v>
      </c>
      <c r="F3635" s="29">
        <v>3</v>
      </c>
      <c r="G3635" s="29">
        <v>6843</v>
      </c>
      <c r="H3635" s="27"/>
      <c r="J3635" s="37"/>
      <c r="M3635" s="80" t="b">
        <f t="shared" si="56"/>
        <v>1</v>
      </c>
    </row>
    <row r="3636" spans="2:13" x14ac:dyDescent="0.15">
      <c r="B3636" s="333" t="s">
        <v>10874</v>
      </c>
      <c r="C3636" s="333" t="s">
        <v>716</v>
      </c>
      <c r="D3636" s="333" t="s">
        <v>523</v>
      </c>
      <c r="E3636" s="29">
        <v>4</v>
      </c>
      <c r="F3636" s="29">
        <v>3</v>
      </c>
      <c r="G3636" s="29">
        <v>774</v>
      </c>
      <c r="H3636" s="27"/>
      <c r="J3636" s="37"/>
      <c r="M3636" s="80" t="b">
        <f t="shared" si="56"/>
        <v>1</v>
      </c>
    </row>
    <row r="3637" spans="2:13" x14ac:dyDescent="0.15">
      <c r="B3637" s="333" t="s">
        <v>11717</v>
      </c>
      <c r="C3637" s="333" t="s">
        <v>710</v>
      </c>
      <c r="D3637" s="333" t="s">
        <v>523</v>
      </c>
      <c r="E3637" s="29">
        <v>1</v>
      </c>
      <c r="F3637" s="29">
        <v>3</v>
      </c>
      <c r="G3637" s="29">
        <v>13125</v>
      </c>
      <c r="H3637" s="27"/>
      <c r="J3637" s="37"/>
      <c r="M3637" s="80" t="b">
        <f t="shared" si="56"/>
        <v>1</v>
      </c>
    </row>
    <row r="3638" spans="2:13" x14ac:dyDescent="0.15">
      <c r="B3638" s="333" t="s">
        <v>6984</v>
      </c>
      <c r="C3638" s="333" t="s">
        <v>718</v>
      </c>
      <c r="D3638" s="333" t="s">
        <v>519</v>
      </c>
      <c r="E3638" s="29">
        <v>5</v>
      </c>
      <c r="F3638" s="29">
        <v>1</v>
      </c>
      <c r="G3638" s="29">
        <v>7119</v>
      </c>
      <c r="H3638" s="27"/>
      <c r="J3638" s="37"/>
      <c r="M3638" s="80" t="b">
        <f t="shared" si="56"/>
        <v>1</v>
      </c>
    </row>
    <row r="3639" spans="2:13" x14ac:dyDescent="0.15">
      <c r="B3639" s="333" t="s">
        <v>14718</v>
      </c>
      <c r="C3639" s="333" t="s">
        <v>710</v>
      </c>
      <c r="D3639" s="333" t="s">
        <v>523</v>
      </c>
      <c r="E3639" s="29">
        <v>1</v>
      </c>
      <c r="F3639" s="29">
        <v>3</v>
      </c>
      <c r="G3639" s="29">
        <v>16919</v>
      </c>
      <c r="H3639" s="27"/>
      <c r="J3639" s="37"/>
      <c r="M3639" s="80" t="b">
        <f t="shared" si="56"/>
        <v>1</v>
      </c>
    </row>
    <row r="3640" spans="2:13" x14ac:dyDescent="0.15">
      <c r="B3640" s="333" t="s">
        <v>9182</v>
      </c>
      <c r="C3640" s="333" t="s">
        <v>518</v>
      </c>
      <c r="D3640" s="333" t="s">
        <v>518</v>
      </c>
      <c r="E3640" s="29">
        <v>0</v>
      </c>
      <c r="F3640" s="29">
        <v>0</v>
      </c>
      <c r="G3640" s="29">
        <v>9721</v>
      </c>
      <c r="H3640" s="27"/>
      <c r="J3640" s="37"/>
      <c r="M3640" s="80" t="b">
        <f t="shared" si="56"/>
        <v>1</v>
      </c>
    </row>
    <row r="3641" spans="2:13" x14ac:dyDescent="0.15">
      <c r="B3641" s="333" t="s">
        <v>331</v>
      </c>
      <c r="C3641" s="333" t="s">
        <v>710</v>
      </c>
      <c r="D3641" s="333" t="s">
        <v>444</v>
      </c>
      <c r="E3641" s="29">
        <v>1</v>
      </c>
      <c r="F3641" s="29">
        <v>6</v>
      </c>
      <c r="G3641" s="29">
        <v>8412</v>
      </c>
      <c r="H3641" s="27"/>
      <c r="J3641" s="37"/>
      <c r="M3641" s="80" t="b">
        <f t="shared" si="56"/>
        <v>1</v>
      </c>
    </row>
    <row r="3642" spans="2:13" x14ac:dyDescent="0.15">
      <c r="B3642" s="333" t="s">
        <v>14719</v>
      </c>
      <c r="C3642" s="333" t="s">
        <v>712</v>
      </c>
      <c r="D3642" s="333" t="s">
        <v>521</v>
      </c>
      <c r="E3642" s="29">
        <v>2</v>
      </c>
      <c r="F3642" s="29">
        <v>2</v>
      </c>
      <c r="G3642" s="29">
        <v>17367</v>
      </c>
      <c r="H3642" s="27"/>
      <c r="J3642" s="37"/>
      <c r="M3642" s="80" t="b">
        <f t="shared" si="56"/>
        <v>1</v>
      </c>
    </row>
    <row r="3643" spans="2:13" x14ac:dyDescent="0.15">
      <c r="B3643" s="333" t="s">
        <v>11718</v>
      </c>
      <c r="C3643" s="333" t="s">
        <v>712</v>
      </c>
      <c r="D3643" s="333" t="s">
        <v>521</v>
      </c>
      <c r="E3643" s="29">
        <v>2</v>
      </c>
      <c r="F3643" s="29">
        <v>2</v>
      </c>
      <c r="G3643" s="29">
        <v>12393</v>
      </c>
      <c r="H3643" s="27"/>
      <c r="J3643" s="37"/>
      <c r="M3643" s="80" t="b">
        <f t="shared" si="56"/>
        <v>1</v>
      </c>
    </row>
    <row r="3644" spans="2:13" x14ac:dyDescent="0.15">
      <c r="B3644" s="333" t="s">
        <v>11719</v>
      </c>
      <c r="C3644" s="333" t="s">
        <v>712</v>
      </c>
      <c r="D3644" s="333" t="s">
        <v>523</v>
      </c>
      <c r="E3644" s="29">
        <v>2</v>
      </c>
      <c r="F3644" s="29">
        <v>3</v>
      </c>
      <c r="G3644" s="29">
        <v>13276</v>
      </c>
      <c r="H3644" s="27"/>
      <c r="J3644" s="37"/>
      <c r="M3644" s="80" t="b">
        <f t="shared" si="56"/>
        <v>1</v>
      </c>
    </row>
    <row r="3645" spans="2:13" x14ac:dyDescent="0.15">
      <c r="B3645" s="333" t="s">
        <v>3810</v>
      </c>
      <c r="C3645" s="333" t="s">
        <v>712</v>
      </c>
      <c r="D3645" s="333" t="s">
        <v>518</v>
      </c>
      <c r="E3645" s="29">
        <v>2</v>
      </c>
      <c r="F3645" s="29">
        <v>0</v>
      </c>
      <c r="G3645" s="29">
        <v>3362</v>
      </c>
      <c r="H3645" s="27"/>
      <c r="J3645" s="37"/>
      <c r="M3645" s="80" t="b">
        <f t="shared" si="56"/>
        <v>1</v>
      </c>
    </row>
    <row r="3646" spans="2:13" x14ac:dyDescent="0.15">
      <c r="B3646" s="333" t="s">
        <v>5582</v>
      </c>
      <c r="C3646" s="333" t="s">
        <v>716</v>
      </c>
      <c r="D3646" s="333" t="s">
        <v>519</v>
      </c>
      <c r="E3646" s="29">
        <v>4</v>
      </c>
      <c r="F3646" s="29">
        <v>1</v>
      </c>
      <c r="G3646" s="29">
        <v>5600</v>
      </c>
      <c r="H3646" s="27"/>
      <c r="J3646" s="37"/>
      <c r="M3646" s="80" t="b">
        <f t="shared" si="56"/>
        <v>1</v>
      </c>
    </row>
    <row r="3647" spans="2:13" x14ac:dyDescent="0.15">
      <c r="B3647" s="333" t="s">
        <v>1256</v>
      </c>
      <c r="C3647" s="333" t="s">
        <v>716</v>
      </c>
      <c r="D3647" s="333" t="s">
        <v>444</v>
      </c>
      <c r="E3647" s="29">
        <v>4</v>
      </c>
      <c r="F3647" s="29">
        <v>6</v>
      </c>
      <c r="G3647" s="29">
        <v>775</v>
      </c>
      <c r="H3647" s="27"/>
      <c r="J3647" s="37"/>
      <c r="M3647" s="80" t="b">
        <f t="shared" si="56"/>
        <v>1</v>
      </c>
    </row>
    <row r="3648" spans="2:13" x14ac:dyDescent="0.15">
      <c r="B3648" s="333" t="s">
        <v>11270</v>
      </c>
      <c r="C3648" s="333" t="s">
        <v>712</v>
      </c>
      <c r="D3648" s="333" t="s">
        <v>444</v>
      </c>
      <c r="E3648" s="29">
        <v>2</v>
      </c>
      <c r="F3648" s="29">
        <v>6</v>
      </c>
      <c r="G3648" s="29">
        <v>11174</v>
      </c>
      <c r="H3648" s="27"/>
      <c r="J3648" s="37"/>
      <c r="M3648" s="80" t="b">
        <f t="shared" si="56"/>
        <v>1</v>
      </c>
    </row>
    <row r="3649" spans="2:13" x14ac:dyDescent="0.15">
      <c r="B3649" s="333" t="s">
        <v>1257</v>
      </c>
      <c r="C3649" s="333" t="s">
        <v>718</v>
      </c>
      <c r="D3649" s="333" t="s">
        <v>521</v>
      </c>
      <c r="E3649" s="29">
        <v>5</v>
      </c>
      <c r="F3649" s="29">
        <v>2</v>
      </c>
      <c r="G3649" s="29">
        <v>776</v>
      </c>
      <c r="H3649" s="27"/>
      <c r="J3649" s="37"/>
      <c r="M3649" s="80" t="b">
        <f t="shared" si="56"/>
        <v>1</v>
      </c>
    </row>
    <row r="3650" spans="2:13" x14ac:dyDescent="0.15">
      <c r="B3650" s="333" t="s">
        <v>6618</v>
      </c>
      <c r="C3650" s="333" t="s">
        <v>710</v>
      </c>
      <c r="D3650" s="333" t="s">
        <v>521</v>
      </c>
      <c r="E3650" s="29">
        <v>1</v>
      </c>
      <c r="F3650" s="29">
        <v>2</v>
      </c>
      <c r="G3650" s="29">
        <v>6728</v>
      </c>
      <c r="H3650" s="27"/>
      <c r="J3650" s="37"/>
      <c r="M3650" s="80" t="b">
        <f t="shared" si="56"/>
        <v>1</v>
      </c>
    </row>
    <row r="3651" spans="2:13" x14ac:dyDescent="0.15">
      <c r="B3651" s="333" t="s">
        <v>11720</v>
      </c>
      <c r="C3651" s="333" t="s">
        <v>710</v>
      </c>
      <c r="D3651" s="333" t="s">
        <v>444</v>
      </c>
      <c r="E3651" s="29">
        <v>1</v>
      </c>
      <c r="F3651" s="29">
        <v>6</v>
      </c>
      <c r="G3651" s="29">
        <v>13168</v>
      </c>
      <c r="H3651" s="27"/>
      <c r="J3651" s="37"/>
      <c r="M3651" s="80" t="b">
        <f t="shared" si="56"/>
        <v>1</v>
      </c>
    </row>
    <row r="3652" spans="2:13" x14ac:dyDescent="0.15">
      <c r="B3652" s="333" t="s">
        <v>5825</v>
      </c>
      <c r="C3652" s="333" t="s">
        <v>718</v>
      </c>
      <c r="D3652" s="333" t="s">
        <v>523</v>
      </c>
      <c r="E3652" s="29">
        <v>5</v>
      </c>
      <c r="F3652" s="29">
        <v>3</v>
      </c>
      <c r="G3652" s="29">
        <v>5746</v>
      </c>
      <c r="H3652" s="27"/>
      <c r="J3652" s="37"/>
      <c r="M3652" s="80" t="b">
        <f t="shared" si="56"/>
        <v>1</v>
      </c>
    </row>
    <row r="3653" spans="2:13" x14ac:dyDescent="0.15">
      <c r="B3653" s="333" t="s">
        <v>1258</v>
      </c>
      <c r="C3653" s="333" t="s">
        <v>518</v>
      </c>
      <c r="D3653" s="333" t="s">
        <v>521</v>
      </c>
      <c r="E3653" s="29">
        <v>0</v>
      </c>
      <c r="F3653" s="29">
        <v>2</v>
      </c>
      <c r="G3653" s="29">
        <v>777</v>
      </c>
      <c r="H3653" s="27"/>
      <c r="J3653" s="37"/>
      <c r="M3653" s="80" t="b">
        <f t="shared" si="56"/>
        <v>1</v>
      </c>
    </row>
    <row r="3654" spans="2:13" x14ac:dyDescent="0.15">
      <c r="B3654" s="333" t="s">
        <v>14720</v>
      </c>
      <c r="C3654" s="333" t="s">
        <v>518</v>
      </c>
      <c r="D3654" s="333" t="s">
        <v>523</v>
      </c>
      <c r="E3654" s="29">
        <v>0</v>
      </c>
      <c r="F3654" s="29">
        <v>3</v>
      </c>
      <c r="G3654" s="29">
        <v>16571</v>
      </c>
      <c r="H3654" s="27"/>
      <c r="J3654" s="37"/>
      <c r="M3654" s="80" t="b">
        <f t="shared" si="56"/>
        <v>1</v>
      </c>
    </row>
    <row r="3655" spans="2:13" x14ac:dyDescent="0.15">
      <c r="B3655" s="333" t="s">
        <v>8882</v>
      </c>
      <c r="C3655" s="333" t="s">
        <v>714</v>
      </c>
      <c r="D3655" s="333" t="s">
        <v>523</v>
      </c>
      <c r="E3655" s="29">
        <v>3</v>
      </c>
      <c r="F3655" s="29">
        <v>3</v>
      </c>
      <c r="G3655" s="29">
        <v>9232</v>
      </c>
      <c r="H3655" s="27"/>
      <c r="J3655" s="37"/>
      <c r="M3655" s="80" t="b">
        <f t="shared" si="56"/>
        <v>1</v>
      </c>
    </row>
    <row r="3656" spans="2:13" x14ac:dyDescent="0.15">
      <c r="B3656" s="333" t="s">
        <v>13424</v>
      </c>
      <c r="C3656" s="333" t="s">
        <v>712</v>
      </c>
      <c r="D3656" s="333" t="s">
        <v>444</v>
      </c>
      <c r="E3656" s="29">
        <v>2</v>
      </c>
      <c r="F3656" s="29">
        <v>6</v>
      </c>
      <c r="G3656" s="29">
        <v>15320</v>
      </c>
      <c r="H3656" s="27"/>
      <c r="J3656" s="37"/>
      <c r="M3656" s="80" t="b">
        <f t="shared" si="56"/>
        <v>1</v>
      </c>
    </row>
    <row r="3657" spans="2:13" x14ac:dyDescent="0.15">
      <c r="B3657" s="333" t="s">
        <v>1259</v>
      </c>
      <c r="C3657" s="333" t="s">
        <v>716</v>
      </c>
      <c r="D3657" s="333" t="s">
        <v>523</v>
      </c>
      <c r="E3657" s="29">
        <v>4</v>
      </c>
      <c r="F3657" s="29">
        <v>3</v>
      </c>
      <c r="G3657" s="29">
        <v>778</v>
      </c>
      <c r="H3657" s="27"/>
      <c r="J3657" s="37"/>
      <c r="M3657" s="80" t="b">
        <f t="shared" si="56"/>
        <v>1</v>
      </c>
    </row>
    <row r="3658" spans="2:13" x14ac:dyDescent="0.15">
      <c r="B3658" s="333" t="s">
        <v>11721</v>
      </c>
      <c r="C3658" s="333" t="s">
        <v>710</v>
      </c>
      <c r="D3658" s="333" t="s">
        <v>519</v>
      </c>
      <c r="E3658" s="29">
        <v>1</v>
      </c>
      <c r="F3658" s="29">
        <v>1</v>
      </c>
      <c r="G3658" s="29">
        <v>12243</v>
      </c>
      <c r="H3658" s="27"/>
      <c r="J3658" s="37"/>
      <c r="M3658" s="80" t="b">
        <f t="shared" si="56"/>
        <v>1</v>
      </c>
    </row>
    <row r="3659" spans="2:13" x14ac:dyDescent="0.15">
      <c r="B3659" s="333" t="s">
        <v>9920</v>
      </c>
      <c r="C3659" s="333" t="s">
        <v>710</v>
      </c>
      <c r="D3659" s="333" t="s">
        <v>525</v>
      </c>
      <c r="E3659" s="29">
        <v>1</v>
      </c>
      <c r="F3659" s="29">
        <v>4</v>
      </c>
      <c r="G3659" s="29">
        <v>10121</v>
      </c>
      <c r="H3659" s="27"/>
      <c r="J3659" s="37"/>
      <c r="M3659" s="80" t="b">
        <f t="shared" si="56"/>
        <v>1</v>
      </c>
    </row>
    <row r="3660" spans="2:13" x14ac:dyDescent="0.15">
      <c r="B3660" s="333" t="s">
        <v>3939</v>
      </c>
      <c r="C3660" s="333" t="s">
        <v>710</v>
      </c>
      <c r="D3660" s="333" t="s">
        <v>523</v>
      </c>
      <c r="E3660" s="29">
        <v>1</v>
      </c>
      <c r="F3660" s="29">
        <v>3</v>
      </c>
      <c r="G3660" s="29">
        <v>3705</v>
      </c>
      <c r="H3660" s="27"/>
      <c r="J3660" s="37"/>
      <c r="M3660" s="80" t="b">
        <f t="shared" si="56"/>
        <v>1</v>
      </c>
    </row>
    <row r="3661" spans="2:13" x14ac:dyDescent="0.15">
      <c r="B3661" s="333" t="s">
        <v>10201</v>
      </c>
      <c r="C3661" s="333" t="s">
        <v>710</v>
      </c>
      <c r="D3661" s="333" t="s">
        <v>525</v>
      </c>
      <c r="E3661" s="29">
        <v>1</v>
      </c>
      <c r="F3661" s="29">
        <v>4</v>
      </c>
      <c r="G3661" s="29">
        <v>10591</v>
      </c>
      <c r="H3661" s="27"/>
      <c r="J3661" s="37"/>
      <c r="M3661" s="80" t="b">
        <f t="shared" si="56"/>
        <v>1</v>
      </c>
    </row>
    <row r="3662" spans="2:13" x14ac:dyDescent="0.15">
      <c r="B3662" s="333" t="s">
        <v>332</v>
      </c>
      <c r="C3662" s="333" t="s">
        <v>710</v>
      </c>
      <c r="D3662" s="333" t="s">
        <v>523</v>
      </c>
      <c r="E3662" s="29">
        <v>1</v>
      </c>
      <c r="F3662" s="29">
        <v>3</v>
      </c>
      <c r="G3662" s="29">
        <v>8413</v>
      </c>
      <c r="H3662" s="27"/>
      <c r="J3662" s="37"/>
      <c r="M3662" s="80" t="b">
        <f t="shared" ref="M3662:M3725" si="57">AND(  NOT(ISERROR(FIND(UPPER($B$7),UPPER($B3662),1))),  OR($D$7="",NOT(ISERROR(FIND(UPPER($D$7),UPPER($B3662),1)))),    OR($D$8="",(ISERROR(FIND(UPPER($D$8),UPPER($B3662),1))))           )</f>
        <v>1</v>
      </c>
    </row>
    <row r="3663" spans="2:13" x14ac:dyDescent="0.15">
      <c r="B3663" s="333" t="s">
        <v>1260</v>
      </c>
      <c r="C3663" s="333" t="s">
        <v>710</v>
      </c>
      <c r="D3663" s="333" t="s">
        <v>523</v>
      </c>
      <c r="E3663" s="29">
        <v>1</v>
      </c>
      <c r="F3663" s="29">
        <v>3</v>
      </c>
      <c r="G3663" s="29">
        <v>779</v>
      </c>
      <c r="H3663" s="27"/>
      <c r="J3663" s="37"/>
      <c r="M3663" s="80" t="b">
        <f t="shared" si="57"/>
        <v>1</v>
      </c>
    </row>
    <row r="3664" spans="2:13" x14ac:dyDescent="0.15">
      <c r="B3664" s="333" t="s">
        <v>11722</v>
      </c>
      <c r="C3664" s="333" t="s">
        <v>712</v>
      </c>
      <c r="D3664" s="333" t="s">
        <v>523</v>
      </c>
      <c r="E3664" s="29">
        <v>2</v>
      </c>
      <c r="F3664" s="29">
        <v>3</v>
      </c>
      <c r="G3664" s="29">
        <v>12463</v>
      </c>
      <c r="H3664" s="27"/>
      <c r="J3664" s="37"/>
      <c r="M3664" s="80" t="b">
        <f t="shared" si="57"/>
        <v>1</v>
      </c>
    </row>
    <row r="3665" spans="2:13" x14ac:dyDescent="0.15">
      <c r="B3665" s="333" t="s">
        <v>1353</v>
      </c>
      <c r="C3665" s="333" t="s">
        <v>712</v>
      </c>
      <c r="D3665" s="333" t="s">
        <v>525</v>
      </c>
      <c r="E3665" s="29">
        <v>2</v>
      </c>
      <c r="F3665" s="29">
        <v>4</v>
      </c>
      <c r="G3665" s="29">
        <v>780</v>
      </c>
      <c r="H3665" s="27"/>
      <c r="J3665" s="37"/>
      <c r="M3665" s="80" t="b">
        <f t="shared" si="57"/>
        <v>1</v>
      </c>
    </row>
    <row r="3666" spans="2:13" x14ac:dyDescent="0.15">
      <c r="B3666" s="333" t="s">
        <v>7811</v>
      </c>
      <c r="C3666" s="333" t="s">
        <v>718</v>
      </c>
      <c r="D3666" s="333" t="s">
        <v>523</v>
      </c>
      <c r="E3666" s="29">
        <v>5</v>
      </c>
      <c r="F3666" s="29">
        <v>3</v>
      </c>
      <c r="G3666" s="29">
        <v>7997</v>
      </c>
      <c r="H3666" s="27"/>
      <c r="J3666" s="37"/>
      <c r="M3666" s="80" t="b">
        <f t="shared" si="57"/>
        <v>1</v>
      </c>
    </row>
    <row r="3667" spans="2:13" x14ac:dyDescent="0.15">
      <c r="B3667" s="333" t="s">
        <v>10875</v>
      </c>
      <c r="C3667" s="333" t="s">
        <v>710</v>
      </c>
      <c r="D3667" s="333" t="s">
        <v>444</v>
      </c>
      <c r="E3667" s="29">
        <v>1</v>
      </c>
      <c r="F3667" s="29">
        <v>6</v>
      </c>
      <c r="G3667" s="29">
        <v>781</v>
      </c>
      <c r="H3667" s="27"/>
      <c r="J3667" s="37"/>
      <c r="M3667" s="80" t="b">
        <f t="shared" si="57"/>
        <v>1</v>
      </c>
    </row>
    <row r="3668" spans="2:13" x14ac:dyDescent="0.15">
      <c r="B3668" s="333" t="s">
        <v>7055</v>
      </c>
      <c r="C3668" s="333" t="s">
        <v>712</v>
      </c>
      <c r="D3668" s="333" t="s">
        <v>519</v>
      </c>
      <c r="E3668" s="29">
        <v>2</v>
      </c>
      <c r="F3668" s="29">
        <v>1</v>
      </c>
      <c r="G3668" s="29">
        <v>7195</v>
      </c>
      <c r="H3668" s="27"/>
      <c r="J3668" s="37"/>
      <c r="M3668" s="80" t="b">
        <f t="shared" si="57"/>
        <v>1</v>
      </c>
    </row>
    <row r="3669" spans="2:13" x14ac:dyDescent="0.15">
      <c r="B3669" s="333" t="s">
        <v>4973</v>
      </c>
      <c r="C3669" s="333" t="s">
        <v>710</v>
      </c>
      <c r="D3669" s="333" t="s">
        <v>519</v>
      </c>
      <c r="E3669" s="29">
        <v>1</v>
      </c>
      <c r="F3669" s="29">
        <v>1</v>
      </c>
      <c r="G3669" s="29">
        <v>4938</v>
      </c>
      <c r="H3669" s="27"/>
      <c r="J3669" s="37"/>
      <c r="M3669" s="80" t="b">
        <f t="shared" si="57"/>
        <v>1</v>
      </c>
    </row>
    <row r="3670" spans="2:13" x14ac:dyDescent="0.15">
      <c r="B3670" s="333" t="s">
        <v>7184</v>
      </c>
      <c r="C3670" s="333" t="s">
        <v>710</v>
      </c>
      <c r="D3670" s="333" t="s">
        <v>521</v>
      </c>
      <c r="E3670" s="29">
        <v>1</v>
      </c>
      <c r="F3670" s="29">
        <v>2</v>
      </c>
      <c r="G3670" s="29">
        <v>7326</v>
      </c>
      <c r="H3670" s="27"/>
      <c r="J3670" s="37"/>
      <c r="M3670" s="80" t="b">
        <f t="shared" si="57"/>
        <v>1</v>
      </c>
    </row>
    <row r="3671" spans="2:13" x14ac:dyDescent="0.15">
      <c r="B3671" s="333" t="s">
        <v>4972</v>
      </c>
      <c r="C3671" s="333" t="s">
        <v>710</v>
      </c>
      <c r="D3671" s="333" t="s">
        <v>519</v>
      </c>
      <c r="E3671" s="29">
        <v>1</v>
      </c>
      <c r="F3671" s="29">
        <v>1</v>
      </c>
      <c r="G3671" s="29">
        <v>4937</v>
      </c>
      <c r="H3671" s="27"/>
      <c r="J3671" s="37"/>
      <c r="M3671" s="80" t="b">
        <f t="shared" si="57"/>
        <v>1</v>
      </c>
    </row>
    <row r="3672" spans="2:13" x14ac:dyDescent="0.15">
      <c r="B3672" s="333" t="s">
        <v>11723</v>
      </c>
      <c r="C3672" s="333" t="s">
        <v>710</v>
      </c>
      <c r="D3672" s="333" t="s">
        <v>521</v>
      </c>
      <c r="E3672" s="29">
        <v>1</v>
      </c>
      <c r="F3672" s="29">
        <v>2</v>
      </c>
      <c r="G3672" s="29">
        <v>13348</v>
      </c>
      <c r="H3672" s="27"/>
      <c r="J3672" s="37"/>
      <c r="M3672" s="80" t="b">
        <f t="shared" si="57"/>
        <v>1</v>
      </c>
    </row>
    <row r="3673" spans="2:13" x14ac:dyDescent="0.15">
      <c r="B3673" s="333" t="s">
        <v>6994</v>
      </c>
      <c r="C3673" s="333" t="s">
        <v>710</v>
      </c>
      <c r="D3673" s="333" t="s">
        <v>519</v>
      </c>
      <c r="E3673" s="29">
        <v>1</v>
      </c>
      <c r="F3673" s="29">
        <v>1</v>
      </c>
      <c r="G3673" s="29">
        <v>7129</v>
      </c>
      <c r="H3673" s="27"/>
      <c r="J3673" s="37"/>
      <c r="M3673" s="80" t="b">
        <f t="shared" si="57"/>
        <v>1</v>
      </c>
    </row>
    <row r="3674" spans="2:13" x14ac:dyDescent="0.15">
      <c r="B3674" s="333" t="s">
        <v>11724</v>
      </c>
      <c r="C3674" s="333" t="s">
        <v>710</v>
      </c>
      <c r="D3674" s="333" t="s">
        <v>444</v>
      </c>
      <c r="E3674" s="29">
        <v>1</v>
      </c>
      <c r="F3674" s="29">
        <v>6</v>
      </c>
      <c r="G3674" s="29">
        <v>11611</v>
      </c>
      <c r="H3674" s="27"/>
      <c r="J3674" s="37"/>
      <c r="M3674" s="80" t="b">
        <f t="shared" si="57"/>
        <v>1</v>
      </c>
    </row>
    <row r="3675" spans="2:13" x14ac:dyDescent="0.15">
      <c r="B3675" s="333" t="s">
        <v>5283</v>
      </c>
      <c r="C3675" s="333" t="s">
        <v>710</v>
      </c>
      <c r="D3675" s="333" t="s">
        <v>525</v>
      </c>
      <c r="E3675" s="29">
        <v>1</v>
      </c>
      <c r="F3675" s="29">
        <v>4</v>
      </c>
      <c r="G3675" s="29">
        <v>5278</v>
      </c>
      <c r="H3675" s="27"/>
      <c r="J3675" s="37"/>
      <c r="M3675" s="80" t="b">
        <f t="shared" si="57"/>
        <v>1</v>
      </c>
    </row>
    <row r="3676" spans="2:13" x14ac:dyDescent="0.15">
      <c r="B3676" s="333" t="s">
        <v>15</v>
      </c>
      <c r="C3676" s="333" t="s">
        <v>710</v>
      </c>
      <c r="D3676" s="333" t="s">
        <v>525</v>
      </c>
      <c r="E3676" s="29">
        <v>1</v>
      </c>
      <c r="F3676" s="29">
        <v>4</v>
      </c>
      <c r="G3676" s="29">
        <v>8739</v>
      </c>
      <c r="H3676" s="27"/>
      <c r="J3676" s="37"/>
      <c r="M3676" s="80" t="b">
        <f t="shared" si="57"/>
        <v>1</v>
      </c>
    </row>
    <row r="3677" spans="2:13" x14ac:dyDescent="0.15">
      <c r="B3677" s="333" t="s">
        <v>11271</v>
      </c>
      <c r="C3677" s="333" t="s">
        <v>710</v>
      </c>
      <c r="D3677" s="333" t="s">
        <v>523</v>
      </c>
      <c r="E3677" s="29">
        <v>1</v>
      </c>
      <c r="F3677" s="29">
        <v>3</v>
      </c>
      <c r="G3677" s="29">
        <v>11299</v>
      </c>
      <c r="H3677" s="27"/>
      <c r="J3677" s="37"/>
      <c r="M3677" s="80" t="b">
        <f t="shared" si="57"/>
        <v>1</v>
      </c>
    </row>
    <row r="3678" spans="2:13" x14ac:dyDescent="0.15">
      <c r="B3678" s="333" t="s">
        <v>10202</v>
      </c>
      <c r="C3678" s="333" t="s">
        <v>718</v>
      </c>
      <c r="D3678" s="333" t="s">
        <v>523</v>
      </c>
      <c r="E3678" s="29">
        <v>5</v>
      </c>
      <c r="F3678" s="29">
        <v>3</v>
      </c>
      <c r="G3678" s="29">
        <v>10779</v>
      </c>
      <c r="H3678" s="27"/>
      <c r="J3678" s="37"/>
      <c r="M3678" s="80" t="b">
        <f t="shared" si="57"/>
        <v>1</v>
      </c>
    </row>
    <row r="3679" spans="2:13" x14ac:dyDescent="0.15">
      <c r="B3679" s="333" t="s">
        <v>7517</v>
      </c>
      <c r="C3679" s="333" t="s">
        <v>714</v>
      </c>
      <c r="D3679" s="333" t="s">
        <v>523</v>
      </c>
      <c r="E3679" s="29">
        <v>3</v>
      </c>
      <c r="F3679" s="29">
        <v>3</v>
      </c>
      <c r="G3679" s="29">
        <v>7800</v>
      </c>
      <c r="H3679" s="27"/>
      <c r="J3679" s="37"/>
      <c r="M3679" s="80" t="b">
        <f t="shared" si="57"/>
        <v>1</v>
      </c>
    </row>
    <row r="3680" spans="2:13" x14ac:dyDescent="0.15">
      <c r="B3680" s="333" t="s">
        <v>4800</v>
      </c>
      <c r="C3680" s="333" t="s">
        <v>712</v>
      </c>
      <c r="D3680" s="333" t="s">
        <v>519</v>
      </c>
      <c r="E3680" s="29">
        <v>2</v>
      </c>
      <c r="F3680" s="29">
        <v>1</v>
      </c>
      <c r="G3680" s="29">
        <v>4508</v>
      </c>
      <c r="H3680" s="27"/>
      <c r="J3680" s="37"/>
      <c r="M3680" s="80" t="b">
        <f t="shared" si="57"/>
        <v>1</v>
      </c>
    </row>
    <row r="3681" spans="2:13" x14ac:dyDescent="0.15">
      <c r="B3681" s="333" t="s">
        <v>9921</v>
      </c>
      <c r="C3681" s="333" t="s">
        <v>714</v>
      </c>
      <c r="D3681" s="333" t="s">
        <v>523</v>
      </c>
      <c r="E3681" s="29">
        <v>3</v>
      </c>
      <c r="F3681" s="29">
        <v>3</v>
      </c>
      <c r="G3681" s="29">
        <v>10122</v>
      </c>
      <c r="H3681" s="27"/>
      <c r="J3681" s="37"/>
      <c r="M3681" s="80" t="b">
        <f t="shared" si="57"/>
        <v>1</v>
      </c>
    </row>
    <row r="3682" spans="2:13" x14ac:dyDescent="0.15">
      <c r="B3682" s="333" t="s">
        <v>11725</v>
      </c>
      <c r="C3682" s="333" t="s">
        <v>518</v>
      </c>
      <c r="D3682" s="333" t="s">
        <v>521</v>
      </c>
      <c r="E3682" s="29">
        <v>0</v>
      </c>
      <c r="F3682" s="29">
        <v>2</v>
      </c>
      <c r="G3682" s="29">
        <v>12503</v>
      </c>
      <c r="H3682" s="27"/>
      <c r="J3682" s="37"/>
      <c r="M3682" s="80" t="b">
        <f t="shared" si="57"/>
        <v>1</v>
      </c>
    </row>
    <row r="3683" spans="2:13" x14ac:dyDescent="0.15">
      <c r="B3683" s="333" t="s">
        <v>1354</v>
      </c>
      <c r="C3683" s="333" t="s">
        <v>716</v>
      </c>
      <c r="D3683" s="333" t="s">
        <v>519</v>
      </c>
      <c r="E3683" s="29">
        <v>4</v>
      </c>
      <c r="F3683" s="29">
        <v>1</v>
      </c>
      <c r="G3683" s="29">
        <v>782</v>
      </c>
      <c r="H3683" s="27"/>
      <c r="J3683" s="37"/>
      <c r="M3683" s="80" t="b">
        <f t="shared" si="57"/>
        <v>1</v>
      </c>
    </row>
    <row r="3684" spans="2:13" x14ac:dyDescent="0.15">
      <c r="B3684" s="333" t="s">
        <v>1355</v>
      </c>
      <c r="C3684" s="333" t="s">
        <v>716</v>
      </c>
      <c r="D3684" s="333" t="s">
        <v>521</v>
      </c>
      <c r="E3684" s="29">
        <v>4</v>
      </c>
      <c r="F3684" s="29">
        <v>2</v>
      </c>
      <c r="G3684" s="29">
        <v>783</v>
      </c>
      <c r="H3684" s="27"/>
      <c r="J3684" s="37"/>
      <c r="M3684" s="80" t="b">
        <f t="shared" si="57"/>
        <v>1</v>
      </c>
    </row>
    <row r="3685" spans="2:13" x14ac:dyDescent="0.15">
      <c r="B3685" s="333" t="s">
        <v>1356</v>
      </c>
      <c r="C3685" s="333" t="s">
        <v>716</v>
      </c>
      <c r="D3685" s="333" t="s">
        <v>521</v>
      </c>
      <c r="E3685" s="29">
        <v>4</v>
      </c>
      <c r="F3685" s="29">
        <v>2</v>
      </c>
      <c r="G3685" s="29">
        <v>784</v>
      </c>
      <c r="H3685" s="27"/>
      <c r="J3685" s="37"/>
      <c r="M3685" s="80" t="b">
        <f t="shared" si="57"/>
        <v>1</v>
      </c>
    </row>
    <row r="3686" spans="2:13" x14ac:dyDescent="0.15">
      <c r="B3686" s="333" t="s">
        <v>7812</v>
      </c>
      <c r="C3686" s="333" t="s">
        <v>710</v>
      </c>
      <c r="D3686" s="333" t="s">
        <v>521</v>
      </c>
      <c r="E3686" s="29">
        <v>1</v>
      </c>
      <c r="F3686" s="29">
        <v>2</v>
      </c>
      <c r="G3686" s="29">
        <v>7998</v>
      </c>
      <c r="H3686" s="27"/>
      <c r="J3686" s="37"/>
      <c r="M3686" s="80" t="b">
        <f t="shared" si="57"/>
        <v>1</v>
      </c>
    </row>
    <row r="3687" spans="2:13" x14ac:dyDescent="0.15">
      <c r="B3687" s="333" t="s">
        <v>1333</v>
      </c>
      <c r="C3687" s="333" t="s">
        <v>712</v>
      </c>
      <c r="D3687" s="333" t="s">
        <v>525</v>
      </c>
      <c r="E3687" s="29">
        <v>2</v>
      </c>
      <c r="F3687" s="29">
        <v>4</v>
      </c>
      <c r="G3687" s="29">
        <v>865</v>
      </c>
      <c r="H3687" s="27"/>
      <c r="J3687" s="37"/>
      <c r="M3687" s="80" t="b">
        <f t="shared" si="57"/>
        <v>1</v>
      </c>
    </row>
    <row r="3688" spans="2:13" x14ac:dyDescent="0.15">
      <c r="B3688" s="333" t="s">
        <v>14721</v>
      </c>
      <c r="C3688" s="333" t="s">
        <v>716</v>
      </c>
      <c r="D3688" s="333" t="s">
        <v>527</v>
      </c>
      <c r="E3688" s="29">
        <v>4</v>
      </c>
      <c r="F3688" s="29">
        <v>5</v>
      </c>
      <c r="G3688" s="29">
        <v>17368</v>
      </c>
      <c r="H3688" s="27"/>
      <c r="J3688" s="37"/>
      <c r="M3688" s="80" t="b">
        <f t="shared" si="57"/>
        <v>1</v>
      </c>
    </row>
    <row r="3689" spans="2:13" x14ac:dyDescent="0.15">
      <c r="B3689" s="333" t="s">
        <v>7197</v>
      </c>
      <c r="C3689" s="333" t="s">
        <v>710</v>
      </c>
      <c r="D3689" s="333" t="s">
        <v>523</v>
      </c>
      <c r="E3689" s="29">
        <v>1</v>
      </c>
      <c r="F3689" s="29">
        <v>3</v>
      </c>
      <c r="G3689" s="29">
        <v>7212</v>
      </c>
      <c r="H3689" s="27"/>
      <c r="J3689" s="37"/>
      <c r="M3689" s="80" t="b">
        <f t="shared" si="57"/>
        <v>1</v>
      </c>
    </row>
    <row r="3690" spans="2:13" x14ac:dyDescent="0.15">
      <c r="B3690" s="333" t="s">
        <v>10203</v>
      </c>
      <c r="C3690" s="333" t="s">
        <v>714</v>
      </c>
      <c r="D3690" s="333" t="s">
        <v>521</v>
      </c>
      <c r="E3690" s="29">
        <v>3</v>
      </c>
      <c r="F3690" s="29">
        <v>2</v>
      </c>
      <c r="G3690" s="29">
        <v>10603</v>
      </c>
      <c r="H3690" s="27"/>
      <c r="J3690" s="37"/>
      <c r="M3690" s="80" t="b">
        <f t="shared" si="57"/>
        <v>1</v>
      </c>
    </row>
    <row r="3691" spans="2:13" x14ac:dyDescent="0.15">
      <c r="B3691" s="333" t="s">
        <v>6745</v>
      </c>
      <c r="C3691" s="333" t="s">
        <v>710</v>
      </c>
      <c r="D3691" s="333" t="s">
        <v>521</v>
      </c>
      <c r="E3691" s="29">
        <v>1</v>
      </c>
      <c r="F3691" s="29">
        <v>2</v>
      </c>
      <c r="G3691" s="29">
        <v>6773</v>
      </c>
      <c r="H3691" s="27"/>
      <c r="J3691" s="37"/>
      <c r="M3691" s="80" t="b">
        <f t="shared" si="57"/>
        <v>1</v>
      </c>
    </row>
    <row r="3692" spans="2:13" x14ac:dyDescent="0.15">
      <c r="B3692" s="333" t="s">
        <v>6800</v>
      </c>
      <c r="C3692" s="333" t="s">
        <v>710</v>
      </c>
      <c r="D3692" s="333" t="s">
        <v>519</v>
      </c>
      <c r="E3692" s="29">
        <v>1</v>
      </c>
      <c r="F3692" s="29">
        <v>1</v>
      </c>
      <c r="G3692" s="29">
        <v>6927</v>
      </c>
      <c r="H3692" s="27"/>
      <c r="J3692" s="37"/>
      <c r="M3692" s="80" t="b">
        <f t="shared" si="57"/>
        <v>1</v>
      </c>
    </row>
    <row r="3693" spans="2:13" x14ac:dyDescent="0.15">
      <c r="B3693" s="333" t="s">
        <v>10204</v>
      </c>
      <c r="C3693" s="333" t="s">
        <v>710</v>
      </c>
      <c r="D3693" s="333" t="s">
        <v>519</v>
      </c>
      <c r="E3693" s="29">
        <v>1</v>
      </c>
      <c r="F3693" s="29">
        <v>1</v>
      </c>
      <c r="G3693" s="29">
        <v>10903</v>
      </c>
      <c r="H3693" s="27"/>
      <c r="J3693" s="37"/>
      <c r="M3693" s="80" t="b">
        <f t="shared" si="57"/>
        <v>1</v>
      </c>
    </row>
    <row r="3694" spans="2:13" x14ac:dyDescent="0.15">
      <c r="B3694" s="333" t="s">
        <v>7554</v>
      </c>
      <c r="C3694" s="333" t="s">
        <v>710</v>
      </c>
      <c r="D3694" s="333" t="s">
        <v>519</v>
      </c>
      <c r="E3694" s="29">
        <v>1</v>
      </c>
      <c r="F3694" s="29">
        <v>1</v>
      </c>
      <c r="G3694" s="29">
        <v>7717</v>
      </c>
      <c r="H3694" s="27"/>
      <c r="J3694" s="37"/>
      <c r="M3694" s="80" t="b">
        <f t="shared" si="57"/>
        <v>1</v>
      </c>
    </row>
    <row r="3695" spans="2:13" x14ac:dyDescent="0.15">
      <c r="B3695" s="333" t="s">
        <v>12753</v>
      </c>
      <c r="C3695" s="333" t="s">
        <v>712</v>
      </c>
      <c r="D3695" s="333" t="s">
        <v>523</v>
      </c>
      <c r="E3695" s="29">
        <v>2</v>
      </c>
      <c r="F3695" s="29">
        <v>3</v>
      </c>
      <c r="G3695" s="29">
        <v>14024</v>
      </c>
      <c r="H3695" s="27"/>
      <c r="J3695" s="37"/>
      <c r="M3695" s="80" t="b">
        <f t="shared" si="57"/>
        <v>1</v>
      </c>
    </row>
    <row r="3696" spans="2:13" x14ac:dyDescent="0.15">
      <c r="B3696" s="333" t="s">
        <v>7592</v>
      </c>
      <c r="C3696" s="333" t="s">
        <v>718</v>
      </c>
      <c r="D3696" s="333" t="s">
        <v>525</v>
      </c>
      <c r="E3696" s="29">
        <v>5</v>
      </c>
      <c r="F3696" s="29">
        <v>4</v>
      </c>
      <c r="G3696" s="29">
        <v>7636</v>
      </c>
      <c r="H3696" s="27"/>
      <c r="J3696" s="37"/>
      <c r="M3696" s="80" t="b">
        <f t="shared" si="57"/>
        <v>1</v>
      </c>
    </row>
    <row r="3697" spans="2:13" x14ac:dyDescent="0.15">
      <c r="B3697" s="333" t="s">
        <v>5155</v>
      </c>
      <c r="C3697" s="333" t="s">
        <v>710</v>
      </c>
      <c r="D3697" s="333" t="s">
        <v>521</v>
      </c>
      <c r="E3697" s="29">
        <v>1</v>
      </c>
      <c r="F3697" s="29">
        <v>2</v>
      </c>
      <c r="G3697" s="29">
        <v>5131</v>
      </c>
      <c r="H3697" s="27"/>
      <c r="J3697" s="37"/>
      <c r="M3697" s="80" t="b">
        <f t="shared" si="57"/>
        <v>1</v>
      </c>
    </row>
    <row r="3698" spans="2:13" x14ac:dyDescent="0.15">
      <c r="B3698" s="333" t="s">
        <v>1293</v>
      </c>
      <c r="C3698" s="333" t="s">
        <v>714</v>
      </c>
      <c r="D3698" s="333" t="s">
        <v>523</v>
      </c>
      <c r="E3698" s="29">
        <v>3</v>
      </c>
      <c r="F3698" s="29">
        <v>3</v>
      </c>
      <c r="G3698" s="29">
        <v>813</v>
      </c>
      <c r="H3698" s="27"/>
      <c r="J3698" s="37"/>
      <c r="M3698" s="80" t="b">
        <f t="shared" si="57"/>
        <v>1</v>
      </c>
    </row>
    <row r="3699" spans="2:13" x14ac:dyDescent="0.15">
      <c r="B3699" s="333" t="s">
        <v>7713</v>
      </c>
      <c r="C3699" s="333" t="s">
        <v>710</v>
      </c>
      <c r="D3699" s="333" t="s">
        <v>523</v>
      </c>
      <c r="E3699" s="29">
        <v>1</v>
      </c>
      <c r="F3699" s="29">
        <v>3</v>
      </c>
      <c r="G3699" s="29">
        <v>7886</v>
      </c>
      <c r="H3699" s="27"/>
      <c r="J3699" s="37"/>
      <c r="M3699" s="80" t="b">
        <f t="shared" si="57"/>
        <v>1</v>
      </c>
    </row>
    <row r="3700" spans="2:13" x14ac:dyDescent="0.15">
      <c r="B3700" s="333" t="s">
        <v>7580</v>
      </c>
      <c r="C3700" s="333" t="s">
        <v>718</v>
      </c>
      <c r="D3700" s="333" t="s">
        <v>521</v>
      </c>
      <c r="E3700" s="29">
        <v>5</v>
      </c>
      <c r="F3700" s="29">
        <v>2</v>
      </c>
      <c r="G3700" s="29">
        <v>7744</v>
      </c>
      <c r="H3700" s="27"/>
      <c r="J3700" s="37"/>
      <c r="M3700" s="80" t="b">
        <f t="shared" si="57"/>
        <v>1</v>
      </c>
    </row>
    <row r="3701" spans="2:13" x14ac:dyDescent="0.15">
      <c r="B3701" s="333" t="s">
        <v>11726</v>
      </c>
      <c r="C3701" s="333" t="s">
        <v>710</v>
      </c>
      <c r="D3701" s="333" t="s">
        <v>523</v>
      </c>
      <c r="E3701" s="29">
        <v>1</v>
      </c>
      <c r="F3701" s="29">
        <v>3</v>
      </c>
      <c r="G3701" s="29">
        <v>12677</v>
      </c>
      <c r="H3701" s="27"/>
      <c r="J3701" s="37"/>
      <c r="M3701" s="80" t="b">
        <f t="shared" si="57"/>
        <v>1</v>
      </c>
    </row>
    <row r="3702" spans="2:13" x14ac:dyDescent="0.15">
      <c r="B3702" s="333" t="s">
        <v>7851</v>
      </c>
      <c r="C3702" s="333" t="s">
        <v>714</v>
      </c>
      <c r="D3702" s="333" t="s">
        <v>521</v>
      </c>
      <c r="E3702" s="29">
        <v>3</v>
      </c>
      <c r="F3702" s="29">
        <v>2</v>
      </c>
      <c r="G3702" s="29">
        <v>8036</v>
      </c>
      <c r="H3702" s="27"/>
      <c r="J3702" s="37"/>
      <c r="M3702" s="80" t="b">
        <f t="shared" si="57"/>
        <v>1</v>
      </c>
    </row>
    <row r="3703" spans="2:13" x14ac:dyDescent="0.15">
      <c r="B3703" s="333" t="s">
        <v>4081</v>
      </c>
      <c r="C3703" s="333" t="s">
        <v>712</v>
      </c>
      <c r="D3703" s="333" t="s">
        <v>525</v>
      </c>
      <c r="E3703" s="29">
        <v>2</v>
      </c>
      <c r="F3703" s="29">
        <v>4</v>
      </c>
      <c r="G3703" s="29">
        <v>3840</v>
      </c>
      <c r="H3703" s="27"/>
      <c r="J3703" s="37"/>
      <c r="M3703" s="80" t="b">
        <f t="shared" si="57"/>
        <v>1</v>
      </c>
    </row>
    <row r="3704" spans="2:13" x14ac:dyDescent="0.15">
      <c r="B3704" s="333" t="s">
        <v>11272</v>
      </c>
      <c r="C3704" s="333" t="s">
        <v>718</v>
      </c>
      <c r="D3704" s="333" t="s">
        <v>521</v>
      </c>
      <c r="E3704" s="29">
        <v>5</v>
      </c>
      <c r="F3704" s="29">
        <v>2</v>
      </c>
      <c r="G3704" s="29">
        <v>11167</v>
      </c>
      <c r="H3704" s="27"/>
      <c r="J3704" s="37"/>
      <c r="M3704" s="80" t="b">
        <f t="shared" si="57"/>
        <v>1</v>
      </c>
    </row>
    <row r="3705" spans="2:13" x14ac:dyDescent="0.15">
      <c r="B3705" s="333" t="s">
        <v>11727</v>
      </c>
      <c r="C3705" s="333" t="s">
        <v>714</v>
      </c>
      <c r="D3705" s="333" t="s">
        <v>523</v>
      </c>
      <c r="E3705" s="29">
        <v>3</v>
      </c>
      <c r="F3705" s="29">
        <v>3</v>
      </c>
      <c r="G3705" s="29">
        <v>13697</v>
      </c>
      <c r="H3705" s="27"/>
      <c r="J3705" s="37"/>
      <c r="M3705" s="80" t="b">
        <f t="shared" si="57"/>
        <v>1</v>
      </c>
    </row>
    <row r="3706" spans="2:13" x14ac:dyDescent="0.15">
      <c r="B3706" s="333" t="s">
        <v>7198</v>
      </c>
      <c r="C3706" s="333" t="s">
        <v>710</v>
      </c>
      <c r="D3706" s="333" t="s">
        <v>521</v>
      </c>
      <c r="E3706" s="29">
        <v>1</v>
      </c>
      <c r="F3706" s="29">
        <v>2</v>
      </c>
      <c r="G3706" s="29">
        <v>7213</v>
      </c>
      <c r="H3706" s="27"/>
      <c r="J3706" s="37"/>
      <c r="M3706" s="80" t="b">
        <f t="shared" si="57"/>
        <v>1</v>
      </c>
    </row>
    <row r="3707" spans="2:13" x14ac:dyDescent="0.15">
      <c r="B3707" s="333" t="s">
        <v>9989</v>
      </c>
      <c r="C3707" s="333" t="s">
        <v>712</v>
      </c>
      <c r="D3707" s="333" t="s">
        <v>525</v>
      </c>
      <c r="E3707" s="29">
        <v>2</v>
      </c>
      <c r="F3707" s="29">
        <v>4</v>
      </c>
      <c r="G3707" s="29">
        <v>10226</v>
      </c>
      <c r="H3707" s="27"/>
      <c r="J3707" s="37"/>
      <c r="M3707" s="80" t="b">
        <f t="shared" si="57"/>
        <v>1</v>
      </c>
    </row>
    <row r="3708" spans="2:13" x14ac:dyDescent="0.15">
      <c r="B3708" s="333" t="s">
        <v>13425</v>
      </c>
      <c r="C3708" s="333" t="s">
        <v>518</v>
      </c>
      <c r="D3708" s="333" t="s">
        <v>525</v>
      </c>
      <c r="E3708" s="29">
        <v>0</v>
      </c>
      <c r="F3708" s="29">
        <v>4</v>
      </c>
      <c r="G3708" s="29">
        <v>15758</v>
      </c>
      <c r="H3708" s="27"/>
      <c r="J3708" s="37"/>
      <c r="M3708" s="80" t="b">
        <f t="shared" si="57"/>
        <v>1</v>
      </c>
    </row>
    <row r="3709" spans="2:13" x14ac:dyDescent="0.15">
      <c r="B3709" s="333" t="s">
        <v>3811</v>
      </c>
      <c r="C3709" s="333" t="s">
        <v>712</v>
      </c>
      <c r="D3709" s="333" t="s">
        <v>519</v>
      </c>
      <c r="E3709" s="29">
        <v>2</v>
      </c>
      <c r="F3709" s="29">
        <v>1</v>
      </c>
      <c r="G3709" s="29">
        <v>3363</v>
      </c>
      <c r="H3709" s="27"/>
      <c r="J3709" s="37"/>
      <c r="M3709" s="80" t="b">
        <f t="shared" si="57"/>
        <v>1</v>
      </c>
    </row>
    <row r="3710" spans="2:13" x14ac:dyDescent="0.15">
      <c r="B3710" s="333" t="s">
        <v>1455</v>
      </c>
      <c r="C3710" s="333" t="s">
        <v>716</v>
      </c>
      <c r="D3710" s="333" t="s">
        <v>519</v>
      </c>
      <c r="E3710" s="29">
        <v>4</v>
      </c>
      <c r="F3710" s="29">
        <v>1</v>
      </c>
      <c r="G3710" s="29">
        <v>785</v>
      </c>
      <c r="H3710" s="27"/>
      <c r="J3710" s="37"/>
      <c r="M3710" s="80" t="b">
        <f t="shared" si="57"/>
        <v>1</v>
      </c>
    </row>
    <row r="3711" spans="2:13" x14ac:dyDescent="0.15">
      <c r="B3711" s="333" t="s">
        <v>3812</v>
      </c>
      <c r="C3711" s="333" t="s">
        <v>714</v>
      </c>
      <c r="D3711" s="333" t="s">
        <v>519</v>
      </c>
      <c r="E3711" s="29">
        <v>3</v>
      </c>
      <c r="F3711" s="29">
        <v>1</v>
      </c>
      <c r="G3711" s="29">
        <v>3364</v>
      </c>
      <c r="H3711" s="27"/>
      <c r="J3711" s="37"/>
      <c r="M3711" s="80" t="b">
        <f t="shared" si="57"/>
        <v>1</v>
      </c>
    </row>
    <row r="3712" spans="2:13" x14ac:dyDescent="0.15">
      <c r="B3712" s="333" t="s">
        <v>12754</v>
      </c>
      <c r="C3712" s="333" t="s">
        <v>710</v>
      </c>
      <c r="D3712" s="333" t="s">
        <v>523</v>
      </c>
      <c r="E3712" s="29">
        <v>1</v>
      </c>
      <c r="F3712" s="29">
        <v>3</v>
      </c>
      <c r="G3712" s="29">
        <v>13993</v>
      </c>
      <c r="H3712" s="27"/>
      <c r="J3712" s="37"/>
      <c r="M3712" s="80" t="b">
        <f t="shared" si="57"/>
        <v>1</v>
      </c>
    </row>
    <row r="3713" spans="2:13" x14ac:dyDescent="0.15">
      <c r="B3713" s="333" t="s">
        <v>13426</v>
      </c>
      <c r="C3713" s="333" t="s">
        <v>710</v>
      </c>
      <c r="D3713" s="333" t="s">
        <v>525</v>
      </c>
      <c r="E3713" s="29">
        <v>1</v>
      </c>
      <c r="F3713" s="29">
        <v>4</v>
      </c>
      <c r="G3713" s="29">
        <v>15083</v>
      </c>
      <c r="H3713" s="27"/>
      <c r="J3713" s="37"/>
      <c r="M3713" s="80" t="b">
        <f t="shared" si="57"/>
        <v>1</v>
      </c>
    </row>
    <row r="3714" spans="2:13" x14ac:dyDescent="0.15">
      <c r="B3714" s="333" t="s">
        <v>4690</v>
      </c>
      <c r="C3714" s="333" t="s">
        <v>710</v>
      </c>
      <c r="D3714" s="333" t="s">
        <v>523</v>
      </c>
      <c r="E3714" s="29">
        <v>1</v>
      </c>
      <c r="F3714" s="29">
        <v>3</v>
      </c>
      <c r="G3714" s="29">
        <v>4316</v>
      </c>
      <c r="H3714" s="27"/>
      <c r="J3714" s="37"/>
      <c r="M3714" s="80" t="b">
        <f t="shared" si="57"/>
        <v>1</v>
      </c>
    </row>
    <row r="3715" spans="2:13" x14ac:dyDescent="0.15">
      <c r="B3715" s="333" t="s">
        <v>4691</v>
      </c>
      <c r="C3715" s="333" t="s">
        <v>710</v>
      </c>
      <c r="D3715" s="333" t="s">
        <v>523</v>
      </c>
      <c r="E3715" s="29">
        <v>1</v>
      </c>
      <c r="F3715" s="29">
        <v>3</v>
      </c>
      <c r="G3715" s="29">
        <v>4317</v>
      </c>
      <c r="H3715" s="27"/>
      <c r="J3715" s="37"/>
      <c r="M3715" s="80" t="b">
        <f t="shared" si="57"/>
        <v>1</v>
      </c>
    </row>
    <row r="3716" spans="2:13" x14ac:dyDescent="0.15">
      <c r="B3716" s="333" t="s">
        <v>10876</v>
      </c>
      <c r="C3716" s="333" t="s">
        <v>710</v>
      </c>
      <c r="D3716" s="333" t="s">
        <v>525</v>
      </c>
      <c r="E3716" s="29">
        <v>1</v>
      </c>
      <c r="F3716" s="29">
        <v>4</v>
      </c>
      <c r="G3716" s="29">
        <v>4181</v>
      </c>
      <c r="H3716" s="27"/>
      <c r="J3716" s="37"/>
      <c r="M3716" s="80" t="b">
        <f t="shared" si="57"/>
        <v>1</v>
      </c>
    </row>
    <row r="3717" spans="2:13" x14ac:dyDescent="0.15">
      <c r="B3717" s="333" t="s">
        <v>5005</v>
      </c>
      <c r="C3717" s="333" t="s">
        <v>712</v>
      </c>
      <c r="D3717" s="333" t="s">
        <v>525</v>
      </c>
      <c r="E3717" s="29">
        <v>2</v>
      </c>
      <c r="F3717" s="29">
        <v>4</v>
      </c>
      <c r="G3717" s="29">
        <v>4971</v>
      </c>
      <c r="H3717" s="27"/>
      <c r="J3717" s="37"/>
      <c r="M3717" s="80" t="b">
        <f t="shared" si="57"/>
        <v>1</v>
      </c>
    </row>
    <row r="3718" spans="2:13" x14ac:dyDescent="0.15">
      <c r="B3718" s="333" t="s">
        <v>5205</v>
      </c>
      <c r="C3718" s="333" t="s">
        <v>718</v>
      </c>
      <c r="D3718" s="333" t="s">
        <v>523</v>
      </c>
      <c r="E3718" s="29">
        <v>5</v>
      </c>
      <c r="F3718" s="29">
        <v>3</v>
      </c>
      <c r="G3718" s="29">
        <v>5190</v>
      </c>
      <c r="H3718" s="27"/>
      <c r="J3718" s="37"/>
      <c r="M3718" s="80" t="b">
        <f t="shared" si="57"/>
        <v>1</v>
      </c>
    </row>
    <row r="3719" spans="2:13" x14ac:dyDescent="0.15">
      <c r="B3719" s="333" t="s">
        <v>4649</v>
      </c>
      <c r="C3719" s="333" t="s">
        <v>710</v>
      </c>
      <c r="D3719" s="333" t="s">
        <v>521</v>
      </c>
      <c r="E3719" s="29">
        <v>1</v>
      </c>
      <c r="F3719" s="29">
        <v>2</v>
      </c>
      <c r="G3719" s="29">
        <v>4377</v>
      </c>
      <c r="H3719" s="27"/>
      <c r="J3719" s="37"/>
      <c r="M3719" s="80" t="b">
        <f t="shared" si="57"/>
        <v>1</v>
      </c>
    </row>
    <row r="3720" spans="2:13" x14ac:dyDescent="0.15">
      <c r="B3720" s="333" t="s">
        <v>9922</v>
      </c>
      <c r="C3720" s="333" t="s">
        <v>710</v>
      </c>
      <c r="D3720" s="333" t="s">
        <v>523</v>
      </c>
      <c r="E3720" s="29">
        <v>1</v>
      </c>
      <c r="F3720" s="29">
        <v>3</v>
      </c>
      <c r="G3720" s="29">
        <v>10123</v>
      </c>
      <c r="H3720" s="27"/>
      <c r="J3720" s="37"/>
      <c r="M3720" s="80" t="b">
        <f t="shared" si="57"/>
        <v>1</v>
      </c>
    </row>
    <row r="3721" spans="2:13" x14ac:dyDescent="0.15">
      <c r="B3721" s="333" t="s">
        <v>11728</v>
      </c>
      <c r="C3721" s="333" t="s">
        <v>710</v>
      </c>
      <c r="D3721" s="333" t="s">
        <v>523</v>
      </c>
      <c r="E3721" s="29">
        <v>1</v>
      </c>
      <c r="F3721" s="29">
        <v>3</v>
      </c>
      <c r="G3721" s="29">
        <v>12995</v>
      </c>
      <c r="H3721" s="27"/>
      <c r="J3721" s="37"/>
      <c r="M3721" s="80" t="b">
        <f t="shared" si="57"/>
        <v>1</v>
      </c>
    </row>
    <row r="3722" spans="2:13" x14ac:dyDescent="0.15">
      <c r="B3722" s="333" t="s">
        <v>6202</v>
      </c>
      <c r="C3722" s="333" t="s">
        <v>714</v>
      </c>
      <c r="D3722" s="333" t="s">
        <v>521</v>
      </c>
      <c r="E3722" s="29">
        <v>3</v>
      </c>
      <c r="F3722" s="29">
        <v>2</v>
      </c>
      <c r="G3722" s="29">
        <v>6366</v>
      </c>
      <c r="H3722" s="27"/>
      <c r="J3722" s="37"/>
      <c r="M3722" s="80" t="b">
        <f t="shared" si="57"/>
        <v>1</v>
      </c>
    </row>
    <row r="3723" spans="2:13" x14ac:dyDescent="0.15">
      <c r="B3723" s="333" t="s">
        <v>5164</v>
      </c>
      <c r="C3723" s="333" t="s">
        <v>710</v>
      </c>
      <c r="D3723" s="333" t="s">
        <v>523</v>
      </c>
      <c r="E3723" s="29">
        <v>1</v>
      </c>
      <c r="F3723" s="29">
        <v>3</v>
      </c>
      <c r="G3723" s="29">
        <v>5140</v>
      </c>
      <c r="H3723" s="27"/>
      <c r="J3723" s="37"/>
      <c r="M3723" s="80" t="b">
        <f t="shared" si="57"/>
        <v>1</v>
      </c>
    </row>
    <row r="3724" spans="2:13" x14ac:dyDescent="0.15">
      <c r="B3724" s="333" t="s">
        <v>14722</v>
      </c>
      <c r="C3724" s="333" t="s">
        <v>710</v>
      </c>
      <c r="D3724" s="333" t="s">
        <v>519</v>
      </c>
      <c r="E3724" s="29">
        <v>1</v>
      </c>
      <c r="F3724" s="29">
        <v>1</v>
      </c>
      <c r="G3724" s="29">
        <v>17044</v>
      </c>
      <c r="H3724" s="27"/>
      <c r="J3724" s="37"/>
      <c r="M3724" s="80" t="b">
        <f t="shared" si="57"/>
        <v>1</v>
      </c>
    </row>
    <row r="3725" spans="2:13" x14ac:dyDescent="0.15">
      <c r="B3725" s="333" t="s">
        <v>4301</v>
      </c>
      <c r="C3725" s="333" t="s">
        <v>716</v>
      </c>
      <c r="D3725" s="333" t="s">
        <v>519</v>
      </c>
      <c r="E3725" s="29">
        <v>4</v>
      </c>
      <c r="F3725" s="29">
        <v>1</v>
      </c>
      <c r="G3725" s="29">
        <v>4087</v>
      </c>
      <c r="H3725" s="27"/>
      <c r="J3725" s="37"/>
      <c r="M3725" s="80" t="b">
        <f t="shared" si="57"/>
        <v>1</v>
      </c>
    </row>
    <row r="3726" spans="2:13" x14ac:dyDescent="0.15">
      <c r="B3726" s="333" t="s">
        <v>1456</v>
      </c>
      <c r="C3726" s="333" t="s">
        <v>712</v>
      </c>
      <c r="D3726" s="333" t="s">
        <v>525</v>
      </c>
      <c r="E3726" s="29">
        <v>2</v>
      </c>
      <c r="F3726" s="29">
        <v>4</v>
      </c>
      <c r="G3726" s="29">
        <v>786</v>
      </c>
      <c r="H3726" s="27"/>
      <c r="J3726" s="37"/>
      <c r="M3726" s="80" t="b">
        <f t="shared" ref="M3726:M3789" si="58">AND(  NOT(ISERROR(FIND(UPPER($B$7),UPPER($B3726),1))),  OR($D$7="",NOT(ISERROR(FIND(UPPER($D$7),UPPER($B3726),1)))),    OR($D$8="",(ISERROR(FIND(UPPER($D$8),UPPER($B3726),1))))           )</f>
        <v>1</v>
      </c>
    </row>
    <row r="3727" spans="2:13" x14ac:dyDescent="0.15">
      <c r="B3727" s="333" t="s">
        <v>1457</v>
      </c>
      <c r="C3727" s="333" t="s">
        <v>712</v>
      </c>
      <c r="D3727" s="333" t="s">
        <v>525</v>
      </c>
      <c r="E3727" s="29">
        <v>2</v>
      </c>
      <c r="F3727" s="29">
        <v>4</v>
      </c>
      <c r="G3727" s="29">
        <v>787</v>
      </c>
      <c r="H3727" s="27"/>
      <c r="J3727" s="37"/>
      <c r="M3727" s="80" t="b">
        <f t="shared" si="58"/>
        <v>1</v>
      </c>
    </row>
    <row r="3728" spans="2:13" x14ac:dyDescent="0.15">
      <c r="B3728" s="333" t="s">
        <v>13427</v>
      </c>
      <c r="C3728" s="333" t="s">
        <v>712</v>
      </c>
      <c r="D3728" s="333" t="s">
        <v>521</v>
      </c>
      <c r="E3728" s="29">
        <v>2</v>
      </c>
      <c r="F3728" s="29">
        <v>2</v>
      </c>
      <c r="G3728" s="29">
        <v>14892</v>
      </c>
      <c r="H3728" s="27"/>
      <c r="J3728" s="37"/>
      <c r="M3728" s="80" t="b">
        <f t="shared" si="58"/>
        <v>1</v>
      </c>
    </row>
    <row r="3729" spans="2:13" x14ac:dyDescent="0.15">
      <c r="B3729" s="333" t="s">
        <v>1458</v>
      </c>
      <c r="C3729" s="333" t="s">
        <v>712</v>
      </c>
      <c r="D3729" s="333" t="s">
        <v>525</v>
      </c>
      <c r="E3729" s="29">
        <v>2</v>
      </c>
      <c r="F3729" s="29">
        <v>4</v>
      </c>
      <c r="G3729" s="29">
        <v>788</v>
      </c>
      <c r="H3729" s="27"/>
      <c r="J3729" s="37"/>
      <c r="M3729" s="80" t="b">
        <f t="shared" si="58"/>
        <v>1</v>
      </c>
    </row>
    <row r="3730" spans="2:13" x14ac:dyDescent="0.15">
      <c r="B3730" s="333" t="s">
        <v>5782</v>
      </c>
      <c r="C3730" s="333" t="s">
        <v>712</v>
      </c>
      <c r="D3730" s="333" t="s">
        <v>519</v>
      </c>
      <c r="E3730" s="29">
        <v>2</v>
      </c>
      <c r="F3730" s="29">
        <v>1</v>
      </c>
      <c r="G3730" s="29">
        <v>5808</v>
      </c>
      <c r="H3730" s="27"/>
      <c r="J3730" s="37"/>
      <c r="M3730" s="80" t="b">
        <f t="shared" si="58"/>
        <v>1</v>
      </c>
    </row>
    <row r="3731" spans="2:13" x14ac:dyDescent="0.15">
      <c r="B3731" s="333" t="s">
        <v>1459</v>
      </c>
      <c r="C3731" s="333" t="s">
        <v>712</v>
      </c>
      <c r="D3731" s="333" t="s">
        <v>521</v>
      </c>
      <c r="E3731" s="29">
        <v>2</v>
      </c>
      <c r="F3731" s="29">
        <v>2</v>
      </c>
      <c r="G3731" s="29">
        <v>789</v>
      </c>
      <c r="H3731" s="27"/>
      <c r="J3731" s="37"/>
      <c r="M3731" s="80" t="b">
        <f t="shared" si="58"/>
        <v>1</v>
      </c>
    </row>
    <row r="3732" spans="2:13" x14ac:dyDescent="0.15">
      <c r="B3732" s="333" t="s">
        <v>4768</v>
      </c>
      <c r="C3732" s="333" t="s">
        <v>712</v>
      </c>
      <c r="D3732" s="333" t="s">
        <v>523</v>
      </c>
      <c r="E3732" s="29">
        <v>2</v>
      </c>
      <c r="F3732" s="29">
        <v>3</v>
      </c>
      <c r="G3732" s="29">
        <v>4610</v>
      </c>
      <c r="H3732" s="27"/>
      <c r="J3732" s="37"/>
      <c r="M3732" s="80" t="b">
        <f t="shared" si="58"/>
        <v>1</v>
      </c>
    </row>
    <row r="3733" spans="2:13" x14ac:dyDescent="0.15">
      <c r="B3733" s="333" t="s">
        <v>14723</v>
      </c>
      <c r="C3733" s="333" t="s">
        <v>718</v>
      </c>
      <c r="D3733" s="333" t="s">
        <v>523</v>
      </c>
      <c r="E3733" s="29">
        <v>5</v>
      </c>
      <c r="F3733" s="29">
        <v>3</v>
      </c>
      <c r="G3733" s="29">
        <v>16399</v>
      </c>
      <c r="H3733" s="27"/>
      <c r="J3733" s="37"/>
      <c r="M3733" s="80" t="b">
        <f t="shared" si="58"/>
        <v>1</v>
      </c>
    </row>
    <row r="3734" spans="2:13" x14ac:dyDescent="0.15">
      <c r="B3734" s="333" t="s">
        <v>6830</v>
      </c>
      <c r="C3734" s="333" t="s">
        <v>518</v>
      </c>
      <c r="D3734" s="333" t="s">
        <v>523</v>
      </c>
      <c r="E3734" s="29">
        <v>0</v>
      </c>
      <c r="F3734" s="29">
        <v>3</v>
      </c>
      <c r="G3734" s="29">
        <v>6957</v>
      </c>
      <c r="H3734" s="27"/>
      <c r="J3734" s="37"/>
      <c r="M3734" s="80" t="b">
        <f t="shared" si="58"/>
        <v>1</v>
      </c>
    </row>
    <row r="3735" spans="2:13" x14ac:dyDescent="0.15">
      <c r="B3735" s="333" t="s">
        <v>5992</v>
      </c>
      <c r="C3735" s="333" t="s">
        <v>718</v>
      </c>
      <c r="D3735" s="333" t="s">
        <v>521</v>
      </c>
      <c r="E3735" s="29">
        <v>5</v>
      </c>
      <c r="F3735" s="29">
        <v>2</v>
      </c>
      <c r="G3735" s="29">
        <v>6045</v>
      </c>
      <c r="H3735" s="27"/>
      <c r="J3735" s="37"/>
      <c r="M3735" s="80" t="b">
        <f t="shared" si="58"/>
        <v>1</v>
      </c>
    </row>
    <row r="3736" spans="2:13" x14ac:dyDescent="0.15">
      <c r="B3736" s="333" t="s">
        <v>8541</v>
      </c>
      <c r="C3736" s="333" t="s">
        <v>716</v>
      </c>
      <c r="D3736" s="333" t="s">
        <v>523</v>
      </c>
      <c r="E3736" s="29">
        <v>4</v>
      </c>
      <c r="F3736" s="29">
        <v>3</v>
      </c>
      <c r="G3736" s="29">
        <v>8876</v>
      </c>
      <c r="H3736" s="27"/>
      <c r="J3736" s="37"/>
      <c r="M3736" s="80" t="b">
        <f t="shared" si="58"/>
        <v>1</v>
      </c>
    </row>
    <row r="3737" spans="2:13" x14ac:dyDescent="0.15">
      <c r="B3737" s="333" t="s">
        <v>6840</v>
      </c>
      <c r="C3737" s="333" t="s">
        <v>518</v>
      </c>
      <c r="D3737" s="333" t="s">
        <v>523</v>
      </c>
      <c r="E3737" s="29">
        <v>0</v>
      </c>
      <c r="F3737" s="29">
        <v>3</v>
      </c>
      <c r="G3737" s="29">
        <v>6862</v>
      </c>
      <c r="H3737" s="27"/>
      <c r="J3737" s="37"/>
      <c r="M3737" s="80" t="b">
        <f t="shared" si="58"/>
        <v>1</v>
      </c>
    </row>
    <row r="3738" spans="2:13" x14ac:dyDescent="0.15">
      <c r="B3738" s="333" t="s">
        <v>10205</v>
      </c>
      <c r="C3738" s="333" t="s">
        <v>714</v>
      </c>
      <c r="D3738" s="333" t="s">
        <v>521</v>
      </c>
      <c r="E3738" s="29">
        <v>3</v>
      </c>
      <c r="F3738" s="29">
        <v>2</v>
      </c>
      <c r="G3738" s="29">
        <v>10535</v>
      </c>
      <c r="H3738" s="27"/>
      <c r="J3738" s="37"/>
      <c r="M3738" s="80" t="b">
        <f t="shared" si="58"/>
        <v>1</v>
      </c>
    </row>
    <row r="3739" spans="2:13" x14ac:dyDescent="0.15">
      <c r="B3739" s="333" t="s">
        <v>11729</v>
      </c>
      <c r="C3739" s="333" t="s">
        <v>712</v>
      </c>
      <c r="D3739" s="333" t="s">
        <v>444</v>
      </c>
      <c r="E3739" s="29">
        <v>2</v>
      </c>
      <c r="F3739" s="29">
        <v>6</v>
      </c>
      <c r="G3739" s="29">
        <v>13396</v>
      </c>
      <c r="H3739" s="27"/>
      <c r="J3739" s="37"/>
      <c r="M3739" s="80" t="b">
        <f t="shared" si="58"/>
        <v>1</v>
      </c>
    </row>
    <row r="3740" spans="2:13" x14ac:dyDescent="0.15">
      <c r="B3740" s="333" t="s">
        <v>4142</v>
      </c>
      <c r="C3740" s="333" t="s">
        <v>712</v>
      </c>
      <c r="D3740" s="333" t="s">
        <v>523</v>
      </c>
      <c r="E3740" s="29">
        <v>2</v>
      </c>
      <c r="F3740" s="29">
        <v>3</v>
      </c>
      <c r="G3740" s="29">
        <v>3911</v>
      </c>
      <c r="H3740" s="27"/>
      <c r="J3740" s="37"/>
      <c r="M3740" s="80" t="b">
        <f t="shared" si="58"/>
        <v>1</v>
      </c>
    </row>
    <row r="3741" spans="2:13" x14ac:dyDescent="0.15">
      <c r="B3741" s="333" t="s">
        <v>6425</v>
      </c>
      <c r="C3741" s="333" t="s">
        <v>712</v>
      </c>
      <c r="D3741" s="333" t="s">
        <v>523</v>
      </c>
      <c r="E3741" s="29">
        <v>2</v>
      </c>
      <c r="F3741" s="29">
        <v>3</v>
      </c>
      <c r="G3741" s="29">
        <v>6377</v>
      </c>
      <c r="H3741" s="27"/>
      <c r="J3741" s="37"/>
      <c r="M3741" s="80" t="b">
        <f t="shared" si="58"/>
        <v>1</v>
      </c>
    </row>
    <row r="3742" spans="2:13" x14ac:dyDescent="0.15">
      <c r="B3742" s="333" t="s">
        <v>7632</v>
      </c>
      <c r="C3742" s="333" t="s">
        <v>714</v>
      </c>
      <c r="D3742" s="333" t="s">
        <v>523</v>
      </c>
      <c r="E3742" s="29">
        <v>3</v>
      </c>
      <c r="F3742" s="29">
        <v>3</v>
      </c>
      <c r="G3742" s="29">
        <v>7795</v>
      </c>
      <c r="H3742" s="27"/>
      <c r="J3742" s="37"/>
      <c r="M3742" s="80" t="b">
        <f t="shared" si="58"/>
        <v>1</v>
      </c>
    </row>
    <row r="3743" spans="2:13" x14ac:dyDescent="0.15">
      <c r="B3743" s="333" t="s">
        <v>5671</v>
      </c>
      <c r="C3743" s="333" t="s">
        <v>716</v>
      </c>
      <c r="D3743" s="333" t="s">
        <v>519</v>
      </c>
      <c r="E3743" s="29">
        <v>4</v>
      </c>
      <c r="F3743" s="29">
        <v>1</v>
      </c>
      <c r="G3743" s="29">
        <v>5601</v>
      </c>
      <c r="H3743" s="27"/>
      <c r="J3743" s="37"/>
      <c r="M3743" s="80" t="b">
        <f t="shared" si="58"/>
        <v>1</v>
      </c>
    </row>
    <row r="3744" spans="2:13" x14ac:dyDescent="0.15">
      <c r="B3744" s="333" t="s">
        <v>1460</v>
      </c>
      <c r="C3744" s="333" t="s">
        <v>712</v>
      </c>
      <c r="D3744" s="333" t="s">
        <v>521</v>
      </c>
      <c r="E3744" s="29">
        <v>2</v>
      </c>
      <c r="F3744" s="29">
        <v>2</v>
      </c>
      <c r="G3744" s="29">
        <v>790</v>
      </c>
      <c r="H3744" s="27"/>
      <c r="J3744" s="37"/>
      <c r="M3744" s="80" t="b">
        <f t="shared" si="58"/>
        <v>1</v>
      </c>
    </row>
    <row r="3745" spans="2:13" x14ac:dyDescent="0.15">
      <c r="B3745" s="333" t="s">
        <v>1461</v>
      </c>
      <c r="C3745" s="333" t="s">
        <v>714</v>
      </c>
      <c r="D3745" s="333" t="s">
        <v>523</v>
      </c>
      <c r="E3745" s="29">
        <v>3</v>
      </c>
      <c r="F3745" s="29">
        <v>3</v>
      </c>
      <c r="G3745" s="29">
        <v>791</v>
      </c>
      <c r="H3745" s="27"/>
      <c r="J3745" s="37"/>
      <c r="M3745" s="80" t="b">
        <f t="shared" si="58"/>
        <v>1</v>
      </c>
    </row>
    <row r="3746" spans="2:13" x14ac:dyDescent="0.15">
      <c r="B3746" s="333" t="s">
        <v>7771</v>
      </c>
      <c r="C3746" s="333" t="s">
        <v>718</v>
      </c>
      <c r="D3746" s="333" t="s">
        <v>523</v>
      </c>
      <c r="E3746" s="29">
        <v>5</v>
      </c>
      <c r="F3746" s="29">
        <v>3</v>
      </c>
      <c r="G3746" s="29">
        <v>7950</v>
      </c>
      <c r="H3746" s="27"/>
      <c r="J3746" s="37"/>
      <c r="M3746" s="80" t="b">
        <f t="shared" si="58"/>
        <v>1</v>
      </c>
    </row>
    <row r="3747" spans="2:13" x14ac:dyDescent="0.15">
      <c r="B3747" s="333" t="s">
        <v>4692</v>
      </c>
      <c r="C3747" s="333" t="s">
        <v>710</v>
      </c>
      <c r="D3747" s="333" t="s">
        <v>523</v>
      </c>
      <c r="E3747" s="29">
        <v>1</v>
      </c>
      <c r="F3747" s="29">
        <v>3</v>
      </c>
      <c r="G3747" s="29">
        <v>4318</v>
      </c>
      <c r="H3747" s="27"/>
      <c r="J3747" s="37"/>
      <c r="M3747" s="80" t="b">
        <f t="shared" si="58"/>
        <v>1</v>
      </c>
    </row>
    <row r="3748" spans="2:13" x14ac:dyDescent="0.15">
      <c r="B3748" s="333" t="s">
        <v>7289</v>
      </c>
      <c r="C3748" s="333" t="s">
        <v>714</v>
      </c>
      <c r="D3748" s="333" t="s">
        <v>523</v>
      </c>
      <c r="E3748" s="29">
        <v>3</v>
      </c>
      <c r="F3748" s="29">
        <v>3</v>
      </c>
      <c r="G3748" s="29">
        <v>7436</v>
      </c>
      <c r="H3748" s="27"/>
      <c r="J3748" s="37"/>
      <c r="M3748" s="80" t="b">
        <f t="shared" si="58"/>
        <v>1</v>
      </c>
    </row>
    <row r="3749" spans="2:13" x14ac:dyDescent="0.15">
      <c r="B3749" s="333" t="s">
        <v>1462</v>
      </c>
      <c r="C3749" s="333" t="s">
        <v>718</v>
      </c>
      <c r="D3749" s="333" t="s">
        <v>519</v>
      </c>
      <c r="E3749" s="29">
        <v>5</v>
      </c>
      <c r="F3749" s="29">
        <v>1</v>
      </c>
      <c r="G3749" s="29">
        <v>792</v>
      </c>
      <c r="H3749" s="27"/>
      <c r="J3749" s="37"/>
      <c r="M3749" s="80" t="b">
        <f t="shared" si="58"/>
        <v>1</v>
      </c>
    </row>
    <row r="3750" spans="2:13" x14ac:dyDescent="0.15">
      <c r="B3750" s="333" t="s">
        <v>6871</v>
      </c>
      <c r="C3750" s="333" t="s">
        <v>710</v>
      </c>
      <c r="D3750" s="333" t="s">
        <v>521</v>
      </c>
      <c r="E3750" s="29">
        <v>1</v>
      </c>
      <c r="F3750" s="29">
        <v>2</v>
      </c>
      <c r="G3750" s="29">
        <v>7002</v>
      </c>
      <c r="H3750" s="27"/>
      <c r="J3750" s="37"/>
      <c r="M3750" s="80" t="b">
        <f t="shared" si="58"/>
        <v>1</v>
      </c>
    </row>
    <row r="3751" spans="2:13" x14ac:dyDescent="0.15">
      <c r="B3751" s="333" t="s">
        <v>5895</v>
      </c>
      <c r="C3751" s="333" t="s">
        <v>712</v>
      </c>
      <c r="D3751" s="333" t="s">
        <v>444</v>
      </c>
      <c r="E3751" s="29">
        <v>2</v>
      </c>
      <c r="F3751" s="29">
        <v>6</v>
      </c>
      <c r="G3751" s="29">
        <v>5918</v>
      </c>
      <c r="H3751" s="27"/>
      <c r="J3751" s="37"/>
      <c r="M3751" s="80" t="b">
        <f t="shared" si="58"/>
        <v>1</v>
      </c>
    </row>
    <row r="3752" spans="2:13" x14ac:dyDescent="0.15">
      <c r="B3752" s="333" t="s">
        <v>1463</v>
      </c>
      <c r="C3752" s="333" t="s">
        <v>714</v>
      </c>
      <c r="D3752" s="333" t="s">
        <v>521</v>
      </c>
      <c r="E3752" s="29">
        <v>3</v>
      </c>
      <c r="F3752" s="29">
        <v>2</v>
      </c>
      <c r="G3752" s="29">
        <v>793</v>
      </c>
      <c r="H3752" s="27"/>
      <c r="J3752" s="37"/>
      <c r="M3752" s="80" t="b">
        <f t="shared" si="58"/>
        <v>1</v>
      </c>
    </row>
    <row r="3753" spans="2:13" x14ac:dyDescent="0.15">
      <c r="B3753" s="333" t="s">
        <v>9183</v>
      </c>
      <c r="C3753" s="333" t="s">
        <v>714</v>
      </c>
      <c r="D3753" s="333" t="s">
        <v>521</v>
      </c>
      <c r="E3753" s="29">
        <v>3</v>
      </c>
      <c r="F3753" s="29">
        <v>2</v>
      </c>
      <c r="G3753" s="29">
        <v>9561</v>
      </c>
      <c r="H3753" s="27"/>
      <c r="J3753" s="37"/>
      <c r="M3753" s="80" t="b">
        <f t="shared" si="58"/>
        <v>1</v>
      </c>
    </row>
    <row r="3754" spans="2:13" x14ac:dyDescent="0.15">
      <c r="B3754" s="333" t="s">
        <v>12755</v>
      </c>
      <c r="C3754" s="333" t="s">
        <v>714</v>
      </c>
      <c r="D3754" s="333" t="s">
        <v>523</v>
      </c>
      <c r="E3754" s="29">
        <v>3</v>
      </c>
      <c r="F3754" s="29">
        <v>3</v>
      </c>
      <c r="G3754" s="29">
        <v>13849</v>
      </c>
      <c r="H3754" s="27"/>
      <c r="J3754" s="37"/>
      <c r="M3754" s="80" t="b">
        <f t="shared" si="58"/>
        <v>1</v>
      </c>
    </row>
    <row r="3755" spans="2:13" x14ac:dyDescent="0.15">
      <c r="B3755" s="333" t="s">
        <v>1367</v>
      </c>
      <c r="C3755" s="333" t="s">
        <v>716</v>
      </c>
      <c r="D3755" s="333" t="s">
        <v>521</v>
      </c>
      <c r="E3755" s="29">
        <v>4</v>
      </c>
      <c r="F3755" s="29">
        <v>2</v>
      </c>
      <c r="G3755" s="29">
        <v>794</v>
      </c>
      <c r="H3755" s="27"/>
      <c r="J3755" s="37"/>
      <c r="M3755" s="80" t="b">
        <f t="shared" si="58"/>
        <v>1</v>
      </c>
    </row>
    <row r="3756" spans="2:13" x14ac:dyDescent="0.15">
      <c r="B3756" s="333" t="s">
        <v>5927</v>
      </c>
      <c r="C3756" s="333" t="s">
        <v>710</v>
      </c>
      <c r="D3756" s="333" t="s">
        <v>523</v>
      </c>
      <c r="E3756" s="29">
        <v>1</v>
      </c>
      <c r="F3756" s="29">
        <v>3</v>
      </c>
      <c r="G3756" s="29">
        <v>5969</v>
      </c>
      <c r="H3756" s="27"/>
      <c r="J3756" s="37"/>
      <c r="M3756" s="80" t="b">
        <f t="shared" si="58"/>
        <v>1</v>
      </c>
    </row>
    <row r="3757" spans="2:13" x14ac:dyDescent="0.15">
      <c r="B3757" s="333" t="s">
        <v>1368</v>
      </c>
      <c r="C3757" s="333" t="s">
        <v>718</v>
      </c>
      <c r="D3757" s="333" t="s">
        <v>521</v>
      </c>
      <c r="E3757" s="29">
        <v>5</v>
      </c>
      <c r="F3757" s="29">
        <v>2</v>
      </c>
      <c r="G3757" s="29">
        <v>795</v>
      </c>
      <c r="H3757" s="27"/>
      <c r="J3757" s="37"/>
      <c r="M3757" s="80" t="b">
        <f t="shared" si="58"/>
        <v>1</v>
      </c>
    </row>
    <row r="3758" spans="2:13" x14ac:dyDescent="0.15">
      <c r="B3758" s="333" t="s">
        <v>5672</v>
      </c>
      <c r="C3758" s="333" t="s">
        <v>716</v>
      </c>
      <c r="D3758" s="333" t="s">
        <v>519</v>
      </c>
      <c r="E3758" s="29">
        <v>4</v>
      </c>
      <c r="F3758" s="29">
        <v>1</v>
      </c>
      <c r="G3758" s="29">
        <v>5602</v>
      </c>
      <c r="H3758" s="27"/>
      <c r="J3758" s="37"/>
      <c r="M3758" s="80" t="b">
        <f t="shared" si="58"/>
        <v>1</v>
      </c>
    </row>
    <row r="3759" spans="2:13" x14ac:dyDescent="0.15">
      <c r="B3759" s="333" t="s">
        <v>6488</v>
      </c>
      <c r="C3759" s="333" t="s">
        <v>712</v>
      </c>
      <c r="D3759" s="333" t="s">
        <v>521</v>
      </c>
      <c r="E3759" s="29">
        <v>2</v>
      </c>
      <c r="F3759" s="29">
        <v>2</v>
      </c>
      <c r="G3759" s="29">
        <v>6563</v>
      </c>
      <c r="H3759" s="27"/>
      <c r="J3759" s="37"/>
      <c r="M3759" s="80" t="b">
        <f t="shared" si="58"/>
        <v>1</v>
      </c>
    </row>
    <row r="3760" spans="2:13" x14ac:dyDescent="0.15">
      <c r="B3760" s="333" t="s">
        <v>17</v>
      </c>
      <c r="C3760" s="333" t="s">
        <v>712</v>
      </c>
      <c r="D3760" s="333" t="s">
        <v>525</v>
      </c>
      <c r="E3760" s="29">
        <v>2</v>
      </c>
      <c r="F3760" s="29">
        <v>4</v>
      </c>
      <c r="G3760" s="29">
        <v>8741</v>
      </c>
      <c r="H3760" s="27"/>
      <c r="J3760" s="37"/>
      <c r="M3760" s="80" t="b">
        <f t="shared" si="58"/>
        <v>1</v>
      </c>
    </row>
    <row r="3761" spans="2:13" x14ac:dyDescent="0.15">
      <c r="B3761" s="333" t="s">
        <v>6632</v>
      </c>
      <c r="C3761" s="333" t="s">
        <v>710</v>
      </c>
      <c r="D3761" s="333" t="s">
        <v>444</v>
      </c>
      <c r="E3761" s="29">
        <v>1</v>
      </c>
      <c r="F3761" s="29">
        <v>6</v>
      </c>
      <c r="G3761" s="29">
        <v>6743</v>
      </c>
      <c r="H3761" s="27"/>
      <c r="J3761" s="37"/>
      <c r="M3761" s="80" t="b">
        <f t="shared" si="58"/>
        <v>1</v>
      </c>
    </row>
    <row r="3762" spans="2:13" x14ac:dyDescent="0.15">
      <c r="B3762" s="333" t="s">
        <v>9184</v>
      </c>
      <c r="C3762" s="333" t="s">
        <v>712</v>
      </c>
      <c r="D3762" s="333" t="s">
        <v>521</v>
      </c>
      <c r="E3762" s="29">
        <v>2</v>
      </c>
      <c r="F3762" s="29">
        <v>2</v>
      </c>
      <c r="G3762" s="29">
        <v>9931</v>
      </c>
      <c r="H3762" s="27"/>
      <c r="J3762" s="37"/>
      <c r="M3762" s="80" t="b">
        <f t="shared" si="58"/>
        <v>1</v>
      </c>
    </row>
    <row r="3763" spans="2:13" x14ac:dyDescent="0.15">
      <c r="B3763" s="333" t="s">
        <v>5915</v>
      </c>
      <c r="C3763" s="333" t="s">
        <v>712</v>
      </c>
      <c r="D3763" s="333" t="s">
        <v>521</v>
      </c>
      <c r="E3763" s="29">
        <v>2</v>
      </c>
      <c r="F3763" s="29">
        <v>2</v>
      </c>
      <c r="G3763" s="29">
        <v>5941</v>
      </c>
      <c r="H3763" s="27"/>
      <c r="J3763" s="37"/>
      <c r="M3763" s="80" t="b">
        <f t="shared" si="58"/>
        <v>1</v>
      </c>
    </row>
    <row r="3764" spans="2:13" x14ac:dyDescent="0.15">
      <c r="B3764" s="333" t="s">
        <v>9185</v>
      </c>
      <c r="C3764" s="333" t="s">
        <v>712</v>
      </c>
      <c r="D3764" s="333" t="s">
        <v>518</v>
      </c>
      <c r="E3764" s="29">
        <v>2</v>
      </c>
      <c r="F3764" s="29">
        <v>0</v>
      </c>
      <c r="G3764" s="29">
        <v>9405</v>
      </c>
      <c r="H3764" s="27"/>
      <c r="J3764" s="37"/>
      <c r="M3764" s="80" t="b">
        <f t="shared" si="58"/>
        <v>1</v>
      </c>
    </row>
    <row r="3765" spans="2:13" x14ac:dyDescent="0.15">
      <c r="B3765" s="333" t="s">
        <v>4734</v>
      </c>
      <c r="C3765" s="333" t="s">
        <v>712</v>
      </c>
      <c r="D3765" s="333" t="s">
        <v>521</v>
      </c>
      <c r="E3765" s="29">
        <v>2</v>
      </c>
      <c r="F3765" s="29">
        <v>2</v>
      </c>
      <c r="G3765" s="29">
        <v>4523</v>
      </c>
      <c r="H3765" s="27"/>
      <c r="J3765" s="37"/>
      <c r="M3765" s="80" t="b">
        <f t="shared" si="58"/>
        <v>1</v>
      </c>
    </row>
    <row r="3766" spans="2:13" x14ac:dyDescent="0.15">
      <c r="B3766" s="333" t="s">
        <v>4204</v>
      </c>
      <c r="C3766" s="333" t="s">
        <v>712</v>
      </c>
      <c r="D3766" s="333" t="s">
        <v>525</v>
      </c>
      <c r="E3766" s="29">
        <v>2</v>
      </c>
      <c r="F3766" s="29">
        <v>4</v>
      </c>
      <c r="G3766" s="29">
        <v>3987</v>
      </c>
      <c r="H3766" s="27"/>
      <c r="J3766" s="37"/>
      <c r="M3766" s="80" t="b">
        <f t="shared" si="58"/>
        <v>1</v>
      </c>
    </row>
    <row r="3767" spans="2:13" x14ac:dyDescent="0.15">
      <c r="B3767" s="333" t="s">
        <v>1276</v>
      </c>
      <c r="C3767" s="333" t="s">
        <v>716</v>
      </c>
      <c r="D3767" s="333" t="s">
        <v>519</v>
      </c>
      <c r="E3767" s="29">
        <v>4</v>
      </c>
      <c r="F3767" s="29">
        <v>1</v>
      </c>
      <c r="G3767" s="29">
        <v>796</v>
      </c>
      <c r="H3767" s="27"/>
      <c r="J3767" s="37"/>
      <c r="M3767" s="80" t="b">
        <f t="shared" si="58"/>
        <v>1</v>
      </c>
    </row>
    <row r="3768" spans="2:13" x14ac:dyDescent="0.15">
      <c r="B3768" s="333" t="s">
        <v>1277</v>
      </c>
      <c r="C3768" s="333" t="s">
        <v>716</v>
      </c>
      <c r="D3768" s="333" t="s">
        <v>521</v>
      </c>
      <c r="E3768" s="29">
        <v>4</v>
      </c>
      <c r="F3768" s="29">
        <v>2</v>
      </c>
      <c r="G3768" s="29">
        <v>797</v>
      </c>
      <c r="H3768" s="27"/>
      <c r="J3768" s="37"/>
      <c r="M3768" s="80" t="b">
        <f t="shared" si="58"/>
        <v>1</v>
      </c>
    </row>
    <row r="3769" spans="2:13" x14ac:dyDescent="0.15">
      <c r="B3769" s="333" t="s">
        <v>13428</v>
      </c>
      <c r="C3769" s="333" t="s">
        <v>710</v>
      </c>
      <c r="D3769" s="333" t="s">
        <v>521</v>
      </c>
      <c r="E3769" s="29">
        <v>1</v>
      </c>
      <c r="F3769" s="29">
        <v>2</v>
      </c>
      <c r="G3769" s="29">
        <v>15053</v>
      </c>
      <c r="H3769" s="27"/>
      <c r="J3769" s="37"/>
      <c r="M3769" s="80" t="b">
        <f t="shared" si="58"/>
        <v>1</v>
      </c>
    </row>
    <row r="3770" spans="2:13" x14ac:dyDescent="0.15">
      <c r="B3770" s="333" t="s">
        <v>8445</v>
      </c>
      <c r="C3770" s="333" t="s">
        <v>518</v>
      </c>
      <c r="D3770" s="333" t="s">
        <v>521</v>
      </c>
      <c r="E3770" s="29">
        <v>0</v>
      </c>
      <c r="F3770" s="29">
        <v>2</v>
      </c>
      <c r="G3770" s="29">
        <v>8774</v>
      </c>
      <c r="H3770" s="27"/>
      <c r="J3770" s="37"/>
      <c r="M3770" s="80" t="b">
        <f t="shared" si="58"/>
        <v>1</v>
      </c>
    </row>
    <row r="3771" spans="2:13" x14ac:dyDescent="0.15">
      <c r="B3771" s="333" t="s">
        <v>11730</v>
      </c>
      <c r="C3771" s="333" t="s">
        <v>714</v>
      </c>
      <c r="D3771" s="333" t="s">
        <v>521</v>
      </c>
      <c r="E3771" s="29">
        <v>3</v>
      </c>
      <c r="F3771" s="29">
        <v>2</v>
      </c>
      <c r="G3771" s="29">
        <v>13768</v>
      </c>
      <c r="H3771" s="27"/>
      <c r="J3771" s="37"/>
      <c r="M3771" s="80" t="b">
        <f t="shared" si="58"/>
        <v>1</v>
      </c>
    </row>
    <row r="3772" spans="2:13" x14ac:dyDescent="0.15">
      <c r="B3772" s="333" t="s">
        <v>1278</v>
      </c>
      <c r="C3772" s="333" t="s">
        <v>718</v>
      </c>
      <c r="D3772" s="333" t="s">
        <v>521</v>
      </c>
      <c r="E3772" s="29">
        <v>5</v>
      </c>
      <c r="F3772" s="29">
        <v>2</v>
      </c>
      <c r="G3772" s="29">
        <v>798</v>
      </c>
      <c r="H3772" s="27"/>
      <c r="J3772" s="37"/>
      <c r="M3772" s="80" t="b">
        <f t="shared" si="58"/>
        <v>1</v>
      </c>
    </row>
    <row r="3773" spans="2:13" x14ac:dyDescent="0.15">
      <c r="B3773" s="333" t="s">
        <v>4769</v>
      </c>
      <c r="C3773" s="333" t="s">
        <v>710</v>
      </c>
      <c r="D3773" s="333" t="s">
        <v>523</v>
      </c>
      <c r="E3773" s="29">
        <v>1</v>
      </c>
      <c r="F3773" s="29">
        <v>3</v>
      </c>
      <c r="G3773" s="29">
        <v>4611</v>
      </c>
      <c r="H3773" s="27"/>
      <c r="J3773" s="37"/>
      <c r="M3773" s="80" t="b">
        <f t="shared" si="58"/>
        <v>1</v>
      </c>
    </row>
    <row r="3774" spans="2:13" x14ac:dyDescent="0.15">
      <c r="B3774" s="333" t="s">
        <v>9186</v>
      </c>
      <c r="C3774" s="333" t="s">
        <v>518</v>
      </c>
      <c r="D3774" s="333" t="s">
        <v>518</v>
      </c>
      <c r="E3774" s="29">
        <v>0</v>
      </c>
      <c r="F3774" s="29">
        <v>0</v>
      </c>
      <c r="G3774" s="29">
        <v>9722</v>
      </c>
      <c r="H3774" s="27"/>
      <c r="J3774" s="37"/>
      <c r="M3774" s="80" t="b">
        <f t="shared" si="58"/>
        <v>1</v>
      </c>
    </row>
    <row r="3775" spans="2:13" x14ac:dyDescent="0.15">
      <c r="B3775" s="333" t="s">
        <v>10206</v>
      </c>
      <c r="C3775" s="333" t="s">
        <v>716</v>
      </c>
      <c r="D3775" s="333" t="s">
        <v>519</v>
      </c>
      <c r="E3775" s="29">
        <v>4</v>
      </c>
      <c r="F3775" s="29">
        <v>1</v>
      </c>
      <c r="G3775" s="29">
        <v>10541</v>
      </c>
      <c r="H3775" s="27"/>
      <c r="J3775" s="37"/>
      <c r="M3775" s="80" t="b">
        <f t="shared" si="58"/>
        <v>1</v>
      </c>
    </row>
    <row r="3776" spans="2:13" x14ac:dyDescent="0.15">
      <c r="B3776" s="333" t="s">
        <v>13429</v>
      </c>
      <c r="C3776" s="333" t="s">
        <v>712</v>
      </c>
      <c r="D3776" s="333" t="s">
        <v>519</v>
      </c>
      <c r="E3776" s="29">
        <v>2</v>
      </c>
      <c r="F3776" s="29">
        <v>1</v>
      </c>
      <c r="G3776" s="29">
        <v>15090</v>
      </c>
      <c r="H3776" s="27"/>
      <c r="J3776" s="37"/>
      <c r="M3776" s="80" t="b">
        <f t="shared" si="58"/>
        <v>1</v>
      </c>
    </row>
    <row r="3777" spans="2:13" x14ac:dyDescent="0.15">
      <c r="B3777" s="333" t="s">
        <v>9187</v>
      </c>
      <c r="C3777" s="333" t="s">
        <v>518</v>
      </c>
      <c r="D3777" s="333" t="s">
        <v>518</v>
      </c>
      <c r="E3777" s="29">
        <v>0</v>
      </c>
      <c r="F3777" s="29">
        <v>0</v>
      </c>
      <c r="G3777" s="29">
        <v>10074</v>
      </c>
      <c r="H3777" s="27"/>
      <c r="J3777" s="37"/>
      <c r="M3777" s="80" t="b">
        <f t="shared" si="58"/>
        <v>1</v>
      </c>
    </row>
    <row r="3778" spans="2:13" x14ac:dyDescent="0.15">
      <c r="B3778" s="333" t="s">
        <v>1279</v>
      </c>
      <c r="C3778" s="333" t="s">
        <v>716</v>
      </c>
      <c r="D3778" s="333" t="s">
        <v>519</v>
      </c>
      <c r="E3778" s="29">
        <v>4</v>
      </c>
      <c r="F3778" s="29">
        <v>1</v>
      </c>
      <c r="G3778" s="29">
        <v>799</v>
      </c>
      <c r="H3778" s="27"/>
      <c r="J3778" s="37"/>
      <c r="M3778" s="80" t="b">
        <f t="shared" si="58"/>
        <v>1</v>
      </c>
    </row>
    <row r="3779" spans="2:13" x14ac:dyDescent="0.15">
      <c r="B3779" s="333" t="s">
        <v>7037</v>
      </c>
      <c r="C3779" s="333" t="s">
        <v>710</v>
      </c>
      <c r="D3779" s="333" t="s">
        <v>523</v>
      </c>
      <c r="E3779" s="29">
        <v>1</v>
      </c>
      <c r="F3779" s="29">
        <v>3</v>
      </c>
      <c r="G3779" s="29">
        <v>7174</v>
      </c>
      <c r="H3779" s="27"/>
      <c r="J3779" s="37"/>
      <c r="M3779" s="80" t="b">
        <f t="shared" si="58"/>
        <v>1</v>
      </c>
    </row>
    <row r="3780" spans="2:13" x14ac:dyDescent="0.15">
      <c r="B3780" s="333" t="s">
        <v>5170</v>
      </c>
      <c r="C3780" s="333" t="s">
        <v>518</v>
      </c>
      <c r="D3780" s="333" t="s">
        <v>444</v>
      </c>
      <c r="E3780" s="29">
        <v>0</v>
      </c>
      <c r="F3780" s="29">
        <v>6</v>
      </c>
      <c r="G3780" s="29">
        <v>5146</v>
      </c>
      <c r="H3780" s="27"/>
      <c r="J3780" s="37"/>
      <c r="M3780" s="80" t="b">
        <f t="shared" si="58"/>
        <v>1</v>
      </c>
    </row>
    <row r="3781" spans="2:13" x14ac:dyDescent="0.15">
      <c r="B3781" s="333" t="s">
        <v>54</v>
      </c>
      <c r="C3781" s="333" t="s">
        <v>712</v>
      </c>
      <c r="D3781" s="333" t="s">
        <v>523</v>
      </c>
      <c r="E3781" s="29">
        <v>2</v>
      </c>
      <c r="F3781" s="29">
        <v>3</v>
      </c>
      <c r="G3781" s="29">
        <v>8687</v>
      </c>
      <c r="H3781" s="27"/>
      <c r="J3781" s="37"/>
      <c r="M3781" s="80" t="b">
        <f t="shared" si="58"/>
        <v>1</v>
      </c>
    </row>
    <row r="3782" spans="2:13" x14ac:dyDescent="0.15">
      <c r="B3782" s="333" t="s">
        <v>6489</v>
      </c>
      <c r="C3782" s="333" t="s">
        <v>710</v>
      </c>
      <c r="D3782" s="333" t="s">
        <v>525</v>
      </c>
      <c r="E3782" s="29">
        <v>1</v>
      </c>
      <c r="F3782" s="29">
        <v>4</v>
      </c>
      <c r="G3782" s="29">
        <v>6564</v>
      </c>
      <c r="H3782" s="27"/>
      <c r="J3782" s="37"/>
      <c r="M3782" s="80" t="b">
        <f t="shared" si="58"/>
        <v>1</v>
      </c>
    </row>
    <row r="3783" spans="2:13" x14ac:dyDescent="0.15">
      <c r="B3783" s="333" t="s">
        <v>8683</v>
      </c>
      <c r="C3783" s="333" t="s">
        <v>716</v>
      </c>
      <c r="D3783" s="333" t="s">
        <v>523</v>
      </c>
      <c r="E3783" s="29">
        <v>4</v>
      </c>
      <c r="F3783" s="29">
        <v>3</v>
      </c>
      <c r="G3783" s="29">
        <v>9033</v>
      </c>
      <c r="H3783" s="27"/>
      <c r="J3783" s="37"/>
      <c r="M3783" s="80" t="b">
        <f t="shared" si="58"/>
        <v>1</v>
      </c>
    </row>
    <row r="3784" spans="2:13" x14ac:dyDescent="0.15">
      <c r="B3784" s="333" t="s">
        <v>10207</v>
      </c>
      <c r="C3784" s="333" t="s">
        <v>710</v>
      </c>
      <c r="D3784" s="333" t="s">
        <v>523</v>
      </c>
      <c r="E3784" s="29">
        <v>1</v>
      </c>
      <c r="F3784" s="29">
        <v>3</v>
      </c>
      <c r="G3784" s="29">
        <v>10780</v>
      </c>
      <c r="H3784" s="27"/>
      <c r="J3784" s="37"/>
      <c r="M3784" s="80" t="b">
        <f t="shared" si="58"/>
        <v>1</v>
      </c>
    </row>
    <row r="3785" spans="2:13" x14ac:dyDescent="0.15">
      <c r="B3785" s="333" t="s">
        <v>1280</v>
      </c>
      <c r="C3785" s="333" t="s">
        <v>718</v>
      </c>
      <c r="D3785" s="333" t="s">
        <v>523</v>
      </c>
      <c r="E3785" s="29">
        <v>5</v>
      </c>
      <c r="F3785" s="29">
        <v>3</v>
      </c>
      <c r="G3785" s="29">
        <v>800</v>
      </c>
      <c r="H3785" s="27"/>
      <c r="J3785" s="37"/>
      <c r="M3785" s="80" t="b">
        <f t="shared" si="58"/>
        <v>1</v>
      </c>
    </row>
    <row r="3786" spans="2:13" x14ac:dyDescent="0.15">
      <c r="B3786" s="333" t="s">
        <v>8459</v>
      </c>
      <c r="C3786" s="333" t="s">
        <v>710</v>
      </c>
      <c r="D3786" s="333" t="s">
        <v>523</v>
      </c>
      <c r="E3786" s="29">
        <v>1</v>
      </c>
      <c r="F3786" s="29">
        <v>3</v>
      </c>
      <c r="G3786" s="29">
        <v>8788</v>
      </c>
      <c r="H3786" s="27"/>
      <c r="J3786" s="37"/>
      <c r="M3786" s="80" t="b">
        <f t="shared" si="58"/>
        <v>1</v>
      </c>
    </row>
    <row r="3787" spans="2:13" x14ac:dyDescent="0.15">
      <c r="B3787" s="333" t="s">
        <v>7333</v>
      </c>
      <c r="C3787" s="333" t="s">
        <v>710</v>
      </c>
      <c r="D3787" s="333" t="s">
        <v>519</v>
      </c>
      <c r="E3787" s="29">
        <v>1</v>
      </c>
      <c r="F3787" s="29">
        <v>1</v>
      </c>
      <c r="G3787" s="29">
        <v>7483</v>
      </c>
      <c r="H3787" s="27"/>
      <c r="J3787" s="37"/>
      <c r="M3787" s="80" t="b">
        <f t="shared" si="58"/>
        <v>1</v>
      </c>
    </row>
    <row r="3788" spans="2:13" x14ac:dyDescent="0.15">
      <c r="B3788" s="333" t="s">
        <v>13430</v>
      </c>
      <c r="C3788" s="333" t="s">
        <v>518</v>
      </c>
      <c r="D3788" s="333" t="s">
        <v>518</v>
      </c>
      <c r="E3788" s="29">
        <v>0</v>
      </c>
      <c r="F3788" s="29">
        <v>0</v>
      </c>
      <c r="G3788" s="29">
        <v>14672</v>
      </c>
      <c r="H3788" s="27"/>
      <c r="J3788" s="37"/>
      <c r="M3788" s="80" t="b">
        <f t="shared" si="58"/>
        <v>1</v>
      </c>
    </row>
    <row r="3789" spans="2:13" x14ac:dyDescent="0.15">
      <c r="B3789" s="333" t="s">
        <v>13431</v>
      </c>
      <c r="C3789" s="333" t="s">
        <v>716</v>
      </c>
      <c r="D3789" s="333" t="s">
        <v>519</v>
      </c>
      <c r="E3789" s="29">
        <v>4</v>
      </c>
      <c r="F3789" s="29">
        <v>1</v>
      </c>
      <c r="G3789" s="29">
        <v>14760</v>
      </c>
      <c r="H3789" s="27"/>
      <c r="J3789" s="37"/>
      <c r="M3789" s="80" t="b">
        <f t="shared" si="58"/>
        <v>1</v>
      </c>
    </row>
    <row r="3790" spans="2:13" x14ac:dyDescent="0.15">
      <c r="B3790" s="333" t="s">
        <v>8099</v>
      </c>
      <c r="C3790" s="333" t="s">
        <v>716</v>
      </c>
      <c r="D3790" s="333" t="s">
        <v>519</v>
      </c>
      <c r="E3790" s="29">
        <v>4</v>
      </c>
      <c r="F3790" s="29">
        <v>1</v>
      </c>
      <c r="G3790" s="29">
        <v>8250</v>
      </c>
      <c r="H3790" s="27"/>
      <c r="J3790" s="37"/>
      <c r="M3790" s="80" t="b">
        <f t="shared" ref="M3790:M3853" si="59">AND(  NOT(ISERROR(FIND(UPPER($B$7),UPPER($B3790),1))),  OR($D$7="",NOT(ISERROR(FIND(UPPER($D$7),UPPER($B3790),1)))),    OR($D$8="",(ISERROR(FIND(UPPER($D$8),UPPER($B3790),1))))           )</f>
        <v>1</v>
      </c>
    </row>
    <row r="3791" spans="2:13" x14ac:dyDescent="0.15">
      <c r="B3791" s="333" t="s">
        <v>13432</v>
      </c>
      <c r="C3791" s="333" t="s">
        <v>714</v>
      </c>
      <c r="D3791" s="333" t="s">
        <v>519</v>
      </c>
      <c r="E3791" s="29">
        <v>3</v>
      </c>
      <c r="F3791" s="29">
        <v>1</v>
      </c>
      <c r="G3791" s="29">
        <v>15065</v>
      </c>
      <c r="H3791" s="27"/>
      <c r="J3791" s="37"/>
      <c r="M3791" s="80" t="b">
        <f t="shared" si="59"/>
        <v>1</v>
      </c>
    </row>
    <row r="3792" spans="2:13" x14ac:dyDescent="0.15">
      <c r="B3792" s="333" t="s">
        <v>13433</v>
      </c>
      <c r="C3792" s="333" t="s">
        <v>714</v>
      </c>
      <c r="D3792" s="333" t="s">
        <v>519</v>
      </c>
      <c r="E3792" s="29">
        <v>3</v>
      </c>
      <c r="F3792" s="29">
        <v>1</v>
      </c>
      <c r="G3792" s="29">
        <v>15540</v>
      </c>
      <c r="H3792" s="27"/>
      <c r="J3792" s="37"/>
      <c r="M3792" s="80" t="b">
        <f t="shared" si="59"/>
        <v>1</v>
      </c>
    </row>
    <row r="3793" spans="2:13" x14ac:dyDescent="0.15">
      <c r="B3793" s="333" t="s">
        <v>13434</v>
      </c>
      <c r="C3793" s="333" t="s">
        <v>716</v>
      </c>
      <c r="D3793" s="333" t="s">
        <v>519</v>
      </c>
      <c r="E3793" s="29">
        <v>4</v>
      </c>
      <c r="F3793" s="29">
        <v>1</v>
      </c>
      <c r="G3793" s="29">
        <v>15054</v>
      </c>
      <c r="H3793" s="27"/>
      <c r="J3793" s="37"/>
      <c r="M3793" s="80" t="b">
        <f t="shared" si="59"/>
        <v>1</v>
      </c>
    </row>
    <row r="3794" spans="2:13" x14ac:dyDescent="0.15">
      <c r="B3794" s="333" t="s">
        <v>8051</v>
      </c>
      <c r="C3794" s="333" t="s">
        <v>710</v>
      </c>
      <c r="D3794" s="333" t="s">
        <v>519</v>
      </c>
      <c r="E3794" s="29">
        <v>1</v>
      </c>
      <c r="F3794" s="29">
        <v>1</v>
      </c>
      <c r="G3794" s="29">
        <v>8274</v>
      </c>
      <c r="H3794" s="27"/>
      <c r="J3794" s="37"/>
      <c r="M3794" s="80" t="b">
        <f t="shared" si="59"/>
        <v>1</v>
      </c>
    </row>
    <row r="3795" spans="2:13" x14ac:dyDescent="0.15">
      <c r="B3795" s="333" t="s">
        <v>14724</v>
      </c>
      <c r="C3795" s="333" t="s">
        <v>716</v>
      </c>
      <c r="D3795" s="333" t="s">
        <v>523</v>
      </c>
      <c r="E3795" s="29">
        <v>4</v>
      </c>
      <c r="F3795" s="29">
        <v>3</v>
      </c>
      <c r="G3795" s="29">
        <v>16953</v>
      </c>
      <c r="H3795" s="27"/>
      <c r="J3795" s="37"/>
      <c r="M3795" s="80" t="b">
        <f t="shared" si="59"/>
        <v>1</v>
      </c>
    </row>
    <row r="3796" spans="2:13" x14ac:dyDescent="0.15">
      <c r="B3796" s="333" t="s">
        <v>10208</v>
      </c>
      <c r="C3796" s="333" t="s">
        <v>710</v>
      </c>
      <c r="D3796" s="333" t="s">
        <v>523</v>
      </c>
      <c r="E3796" s="29">
        <v>1</v>
      </c>
      <c r="F3796" s="29">
        <v>3</v>
      </c>
      <c r="G3796" s="29">
        <v>10330</v>
      </c>
      <c r="H3796" s="27"/>
      <c r="J3796" s="37"/>
      <c r="M3796" s="80" t="b">
        <f t="shared" si="59"/>
        <v>1</v>
      </c>
    </row>
    <row r="3797" spans="2:13" x14ac:dyDescent="0.15">
      <c r="B3797" s="333" t="s">
        <v>14725</v>
      </c>
      <c r="C3797" s="333" t="s">
        <v>710</v>
      </c>
      <c r="D3797" s="333" t="s">
        <v>521</v>
      </c>
      <c r="E3797" s="29">
        <v>1</v>
      </c>
      <c r="F3797" s="29">
        <v>2</v>
      </c>
      <c r="G3797" s="29">
        <v>16652</v>
      </c>
      <c r="H3797" s="27"/>
      <c r="J3797" s="37"/>
      <c r="M3797" s="80" t="b">
        <f t="shared" si="59"/>
        <v>1</v>
      </c>
    </row>
    <row r="3798" spans="2:13" x14ac:dyDescent="0.15">
      <c r="B3798" s="333" t="s">
        <v>10209</v>
      </c>
      <c r="C3798" s="333" t="s">
        <v>710</v>
      </c>
      <c r="D3798" s="333" t="s">
        <v>525</v>
      </c>
      <c r="E3798" s="29">
        <v>1</v>
      </c>
      <c r="F3798" s="29">
        <v>4</v>
      </c>
      <c r="G3798" s="29">
        <v>10694</v>
      </c>
      <c r="H3798" s="27"/>
      <c r="J3798" s="37"/>
      <c r="M3798" s="80" t="b">
        <f t="shared" si="59"/>
        <v>1</v>
      </c>
    </row>
    <row r="3799" spans="2:13" x14ac:dyDescent="0.15">
      <c r="B3799" s="333" t="s">
        <v>1281</v>
      </c>
      <c r="C3799" s="333" t="s">
        <v>714</v>
      </c>
      <c r="D3799" s="333" t="s">
        <v>525</v>
      </c>
      <c r="E3799" s="29">
        <v>3</v>
      </c>
      <c r="F3799" s="29">
        <v>4</v>
      </c>
      <c r="G3799" s="29">
        <v>801</v>
      </c>
      <c r="H3799" s="27"/>
      <c r="J3799" s="37"/>
      <c r="M3799" s="80" t="b">
        <f t="shared" si="59"/>
        <v>1</v>
      </c>
    </row>
    <row r="3800" spans="2:13" x14ac:dyDescent="0.15">
      <c r="B3800" s="333" t="s">
        <v>1282</v>
      </c>
      <c r="C3800" s="333" t="s">
        <v>714</v>
      </c>
      <c r="D3800" s="333" t="s">
        <v>525</v>
      </c>
      <c r="E3800" s="29">
        <v>3</v>
      </c>
      <c r="F3800" s="29">
        <v>4</v>
      </c>
      <c r="G3800" s="29">
        <v>802</v>
      </c>
      <c r="H3800" s="27"/>
      <c r="J3800" s="37"/>
      <c r="M3800" s="80" t="b">
        <f t="shared" si="59"/>
        <v>1</v>
      </c>
    </row>
    <row r="3801" spans="2:13" x14ac:dyDescent="0.15">
      <c r="B3801" s="333" t="s">
        <v>1283</v>
      </c>
      <c r="C3801" s="333" t="s">
        <v>714</v>
      </c>
      <c r="D3801" s="333" t="s">
        <v>525</v>
      </c>
      <c r="E3801" s="29">
        <v>3</v>
      </c>
      <c r="F3801" s="29">
        <v>4</v>
      </c>
      <c r="G3801" s="29">
        <v>803</v>
      </c>
      <c r="H3801" s="27"/>
      <c r="J3801" s="37"/>
      <c r="M3801" s="80" t="b">
        <f t="shared" si="59"/>
        <v>1</v>
      </c>
    </row>
    <row r="3802" spans="2:13" x14ac:dyDescent="0.15">
      <c r="B3802" s="333" t="s">
        <v>12756</v>
      </c>
      <c r="C3802" s="333" t="s">
        <v>710</v>
      </c>
      <c r="D3802" s="333" t="s">
        <v>519</v>
      </c>
      <c r="E3802" s="29">
        <v>1</v>
      </c>
      <c r="F3802" s="29">
        <v>1</v>
      </c>
      <c r="G3802" s="29">
        <v>13949</v>
      </c>
      <c r="H3802" s="27"/>
      <c r="J3802" s="37"/>
      <c r="M3802" s="80" t="b">
        <f t="shared" si="59"/>
        <v>1</v>
      </c>
    </row>
    <row r="3803" spans="2:13" x14ac:dyDescent="0.15">
      <c r="B3803" s="333" t="s">
        <v>6876</v>
      </c>
      <c r="C3803" s="333" t="s">
        <v>710</v>
      </c>
      <c r="D3803" s="333" t="s">
        <v>519</v>
      </c>
      <c r="E3803" s="29">
        <v>1</v>
      </c>
      <c r="F3803" s="29">
        <v>1</v>
      </c>
      <c r="G3803" s="29">
        <v>7007</v>
      </c>
      <c r="H3803" s="27"/>
      <c r="J3803" s="37"/>
      <c r="M3803" s="80" t="b">
        <f t="shared" si="59"/>
        <v>1</v>
      </c>
    </row>
    <row r="3804" spans="2:13" x14ac:dyDescent="0.15">
      <c r="B3804" s="333" t="s">
        <v>1284</v>
      </c>
      <c r="C3804" s="333" t="s">
        <v>714</v>
      </c>
      <c r="D3804" s="333" t="s">
        <v>525</v>
      </c>
      <c r="E3804" s="29">
        <v>3</v>
      </c>
      <c r="F3804" s="29">
        <v>4</v>
      </c>
      <c r="G3804" s="29">
        <v>804</v>
      </c>
      <c r="H3804" s="27"/>
      <c r="J3804" s="37"/>
      <c r="M3804" s="80" t="b">
        <f t="shared" si="59"/>
        <v>1</v>
      </c>
    </row>
    <row r="3805" spans="2:13" x14ac:dyDescent="0.15">
      <c r="B3805" s="333" t="s">
        <v>12757</v>
      </c>
      <c r="C3805" s="333" t="s">
        <v>710</v>
      </c>
      <c r="D3805" s="333" t="s">
        <v>519</v>
      </c>
      <c r="E3805" s="29">
        <v>1</v>
      </c>
      <c r="F3805" s="29">
        <v>1</v>
      </c>
      <c r="G3805" s="29">
        <v>13962</v>
      </c>
      <c r="H3805" s="27"/>
      <c r="J3805" s="37"/>
      <c r="M3805" s="80" t="b">
        <f t="shared" si="59"/>
        <v>1</v>
      </c>
    </row>
    <row r="3806" spans="2:13" x14ac:dyDescent="0.15">
      <c r="B3806" s="333" t="s">
        <v>6877</v>
      </c>
      <c r="C3806" s="333" t="s">
        <v>710</v>
      </c>
      <c r="D3806" s="333" t="s">
        <v>519</v>
      </c>
      <c r="E3806" s="29">
        <v>1</v>
      </c>
      <c r="F3806" s="29">
        <v>1</v>
      </c>
      <c r="G3806" s="29">
        <v>7008</v>
      </c>
      <c r="H3806" s="27"/>
      <c r="J3806" s="37"/>
      <c r="M3806" s="80" t="b">
        <f t="shared" si="59"/>
        <v>1</v>
      </c>
    </row>
    <row r="3807" spans="2:13" x14ac:dyDescent="0.15">
      <c r="B3807" s="333" t="s">
        <v>14726</v>
      </c>
      <c r="C3807" s="333" t="s">
        <v>710</v>
      </c>
      <c r="D3807" s="333" t="s">
        <v>519</v>
      </c>
      <c r="E3807" s="29">
        <v>1</v>
      </c>
      <c r="F3807" s="29">
        <v>1</v>
      </c>
      <c r="G3807" s="29">
        <v>17341</v>
      </c>
      <c r="H3807" s="27"/>
      <c r="J3807" s="37"/>
      <c r="M3807" s="80" t="b">
        <f t="shared" si="59"/>
        <v>1</v>
      </c>
    </row>
    <row r="3808" spans="2:13" x14ac:dyDescent="0.15">
      <c r="B3808" s="333" t="s">
        <v>6428</v>
      </c>
      <c r="C3808" s="333" t="s">
        <v>710</v>
      </c>
      <c r="D3808" s="333" t="s">
        <v>519</v>
      </c>
      <c r="E3808" s="29">
        <v>1</v>
      </c>
      <c r="F3808" s="29">
        <v>1</v>
      </c>
      <c r="G3808" s="29">
        <v>6380</v>
      </c>
      <c r="H3808" s="27"/>
      <c r="J3808" s="37"/>
      <c r="M3808" s="80" t="b">
        <f t="shared" si="59"/>
        <v>1</v>
      </c>
    </row>
    <row r="3809" spans="2:13" x14ac:dyDescent="0.15">
      <c r="B3809" s="333" t="s">
        <v>6427</v>
      </c>
      <c r="C3809" s="333" t="s">
        <v>710</v>
      </c>
      <c r="D3809" s="333" t="s">
        <v>519</v>
      </c>
      <c r="E3809" s="29">
        <v>1</v>
      </c>
      <c r="F3809" s="29">
        <v>1</v>
      </c>
      <c r="G3809" s="29">
        <v>6379</v>
      </c>
      <c r="H3809" s="27"/>
      <c r="J3809" s="37"/>
      <c r="M3809" s="80" t="b">
        <f t="shared" si="59"/>
        <v>1</v>
      </c>
    </row>
    <row r="3810" spans="2:13" x14ac:dyDescent="0.15">
      <c r="B3810" s="333" t="s">
        <v>5783</v>
      </c>
      <c r="C3810" s="333" t="s">
        <v>710</v>
      </c>
      <c r="D3810" s="333" t="s">
        <v>525</v>
      </c>
      <c r="E3810" s="29">
        <v>1</v>
      </c>
      <c r="F3810" s="29">
        <v>4</v>
      </c>
      <c r="G3810" s="29">
        <v>5809</v>
      </c>
      <c r="H3810" s="27"/>
      <c r="J3810" s="37"/>
      <c r="M3810" s="80" t="b">
        <f t="shared" si="59"/>
        <v>1</v>
      </c>
    </row>
    <row r="3811" spans="2:13" x14ac:dyDescent="0.15">
      <c r="B3811" s="333" t="s">
        <v>1285</v>
      </c>
      <c r="C3811" s="333" t="s">
        <v>714</v>
      </c>
      <c r="D3811" s="333" t="s">
        <v>525</v>
      </c>
      <c r="E3811" s="29">
        <v>3</v>
      </c>
      <c r="F3811" s="29">
        <v>4</v>
      </c>
      <c r="G3811" s="29">
        <v>805</v>
      </c>
      <c r="H3811" s="27"/>
      <c r="J3811" s="37"/>
      <c r="M3811" s="80" t="b">
        <f t="shared" si="59"/>
        <v>1</v>
      </c>
    </row>
    <row r="3812" spans="2:13" x14ac:dyDescent="0.15">
      <c r="B3812" s="333" t="s">
        <v>1286</v>
      </c>
      <c r="C3812" s="333" t="s">
        <v>714</v>
      </c>
      <c r="D3812" s="333" t="s">
        <v>525</v>
      </c>
      <c r="E3812" s="29">
        <v>3</v>
      </c>
      <c r="F3812" s="29">
        <v>4</v>
      </c>
      <c r="G3812" s="29">
        <v>806</v>
      </c>
      <c r="H3812" s="27"/>
      <c r="J3812" s="37"/>
      <c r="M3812" s="80" t="b">
        <f t="shared" si="59"/>
        <v>1</v>
      </c>
    </row>
    <row r="3813" spans="2:13" x14ac:dyDescent="0.15">
      <c r="B3813" s="333" t="s">
        <v>1287</v>
      </c>
      <c r="C3813" s="333" t="s">
        <v>714</v>
      </c>
      <c r="D3813" s="333" t="s">
        <v>525</v>
      </c>
      <c r="E3813" s="29">
        <v>3</v>
      </c>
      <c r="F3813" s="29">
        <v>4</v>
      </c>
      <c r="G3813" s="29">
        <v>807</v>
      </c>
      <c r="H3813" s="27"/>
      <c r="J3813" s="37"/>
      <c r="M3813" s="80" t="b">
        <f t="shared" si="59"/>
        <v>1</v>
      </c>
    </row>
    <row r="3814" spans="2:13" x14ac:dyDescent="0.15">
      <c r="B3814" s="333" t="s">
        <v>1288</v>
      </c>
      <c r="C3814" s="333" t="s">
        <v>714</v>
      </c>
      <c r="D3814" s="333" t="s">
        <v>525</v>
      </c>
      <c r="E3814" s="29">
        <v>3</v>
      </c>
      <c r="F3814" s="29">
        <v>4</v>
      </c>
      <c r="G3814" s="29">
        <v>808</v>
      </c>
      <c r="H3814" s="27"/>
      <c r="J3814" s="37"/>
      <c r="M3814" s="80" t="b">
        <f t="shared" si="59"/>
        <v>1</v>
      </c>
    </row>
    <row r="3815" spans="2:13" x14ac:dyDescent="0.15">
      <c r="B3815" s="333" t="s">
        <v>1289</v>
      </c>
      <c r="C3815" s="333" t="s">
        <v>714</v>
      </c>
      <c r="D3815" s="333" t="s">
        <v>525</v>
      </c>
      <c r="E3815" s="29">
        <v>3</v>
      </c>
      <c r="F3815" s="29">
        <v>4</v>
      </c>
      <c r="G3815" s="29">
        <v>809</v>
      </c>
      <c r="H3815" s="27"/>
      <c r="J3815" s="37"/>
      <c r="M3815" s="80" t="b">
        <f t="shared" si="59"/>
        <v>1</v>
      </c>
    </row>
    <row r="3816" spans="2:13" x14ac:dyDescent="0.15">
      <c r="B3816" s="333" t="s">
        <v>12758</v>
      </c>
      <c r="C3816" s="333" t="s">
        <v>710</v>
      </c>
      <c r="D3816" s="333" t="s">
        <v>523</v>
      </c>
      <c r="E3816" s="29">
        <v>1</v>
      </c>
      <c r="F3816" s="29">
        <v>3</v>
      </c>
      <c r="G3816" s="29">
        <v>13950</v>
      </c>
      <c r="H3816" s="27"/>
      <c r="J3816" s="37"/>
      <c r="M3816" s="80" t="b">
        <f t="shared" si="59"/>
        <v>1</v>
      </c>
    </row>
    <row r="3817" spans="2:13" x14ac:dyDescent="0.15">
      <c r="B3817" s="333" t="s">
        <v>6870</v>
      </c>
      <c r="C3817" s="333" t="s">
        <v>710</v>
      </c>
      <c r="D3817" s="333" t="s">
        <v>523</v>
      </c>
      <c r="E3817" s="29">
        <v>1</v>
      </c>
      <c r="F3817" s="29">
        <v>3</v>
      </c>
      <c r="G3817" s="29">
        <v>7001</v>
      </c>
      <c r="H3817" s="27"/>
      <c r="J3817" s="37"/>
      <c r="M3817" s="80" t="b">
        <f t="shared" si="59"/>
        <v>1</v>
      </c>
    </row>
    <row r="3818" spans="2:13" x14ac:dyDescent="0.15">
      <c r="B3818" s="333" t="s">
        <v>1290</v>
      </c>
      <c r="C3818" s="333" t="s">
        <v>710</v>
      </c>
      <c r="D3818" s="333" t="s">
        <v>521</v>
      </c>
      <c r="E3818" s="29">
        <v>1</v>
      </c>
      <c r="F3818" s="29">
        <v>2</v>
      </c>
      <c r="G3818" s="29">
        <v>810</v>
      </c>
      <c r="H3818" s="27"/>
      <c r="J3818" s="37"/>
      <c r="M3818" s="80" t="b">
        <f t="shared" si="59"/>
        <v>1</v>
      </c>
    </row>
    <row r="3819" spans="2:13" x14ac:dyDescent="0.15">
      <c r="B3819" s="333" t="s">
        <v>1291</v>
      </c>
      <c r="C3819" s="333" t="s">
        <v>714</v>
      </c>
      <c r="D3819" s="333" t="s">
        <v>525</v>
      </c>
      <c r="E3819" s="29">
        <v>3</v>
      </c>
      <c r="F3819" s="29">
        <v>4</v>
      </c>
      <c r="G3819" s="29">
        <v>811</v>
      </c>
      <c r="H3819" s="27"/>
      <c r="J3819" s="37"/>
      <c r="M3819" s="80" t="b">
        <f t="shared" si="59"/>
        <v>1</v>
      </c>
    </row>
    <row r="3820" spans="2:13" x14ac:dyDescent="0.15">
      <c r="B3820" s="333" t="s">
        <v>12759</v>
      </c>
      <c r="C3820" s="333" t="s">
        <v>710</v>
      </c>
      <c r="D3820" s="333" t="s">
        <v>523</v>
      </c>
      <c r="E3820" s="29">
        <v>1</v>
      </c>
      <c r="F3820" s="29">
        <v>3</v>
      </c>
      <c r="G3820" s="29">
        <v>14263</v>
      </c>
      <c r="H3820" s="27"/>
      <c r="J3820" s="37"/>
      <c r="M3820" s="80" t="b">
        <f t="shared" si="59"/>
        <v>1</v>
      </c>
    </row>
    <row r="3821" spans="2:13" x14ac:dyDescent="0.15">
      <c r="B3821" s="333" t="s">
        <v>7646</v>
      </c>
      <c r="C3821" s="333" t="s">
        <v>718</v>
      </c>
      <c r="D3821" s="333" t="s">
        <v>523</v>
      </c>
      <c r="E3821" s="29">
        <v>5</v>
      </c>
      <c r="F3821" s="29">
        <v>3</v>
      </c>
      <c r="G3821" s="29">
        <v>7686</v>
      </c>
      <c r="H3821" s="27"/>
      <c r="J3821" s="37"/>
      <c r="M3821" s="80" t="b">
        <f t="shared" si="59"/>
        <v>1</v>
      </c>
    </row>
    <row r="3822" spans="2:13" x14ac:dyDescent="0.15">
      <c r="B3822" s="333" t="s">
        <v>423</v>
      </c>
      <c r="C3822" s="333" t="s">
        <v>718</v>
      </c>
      <c r="D3822" s="333" t="s">
        <v>523</v>
      </c>
      <c r="E3822" s="29">
        <v>5</v>
      </c>
      <c r="F3822" s="29">
        <v>3</v>
      </c>
      <c r="G3822" s="29">
        <v>8310</v>
      </c>
      <c r="H3822" s="27"/>
      <c r="J3822" s="37"/>
      <c r="M3822" s="80" t="b">
        <f t="shared" si="59"/>
        <v>1</v>
      </c>
    </row>
    <row r="3823" spans="2:13" x14ac:dyDescent="0.15">
      <c r="B3823" s="333" t="s">
        <v>1292</v>
      </c>
      <c r="C3823" s="333" t="s">
        <v>716</v>
      </c>
      <c r="D3823" s="333" t="s">
        <v>525</v>
      </c>
      <c r="E3823" s="29">
        <v>4</v>
      </c>
      <c r="F3823" s="29">
        <v>4</v>
      </c>
      <c r="G3823" s="29">
        <v>812</v>
      </c>
      <c r="H3823" s="27"/>
      <c r="J3823" s="37"/>
      <c r="M3823" s="80" t="b">
        <f t="shared" si="59"/>
        <v>1</v>
      </c>
    </row>
    <row r="3824" spans="2:13" x14ac:dyDescent="0.15">
      <c r="B3824" s="333" t="s">
        <v>1294</v>
      </c>
      <c r="C3824" s="333" t="s">
        <v>714</v>
      </c>
      <c r="D3824" s="333" t="s">
        <v>523</v>
      </c>
      <c r="E3824" s="29">
        <v>3</v>
      </c>
      <c r="F3824" s="29">
        <v>3</v>
      </c>
      <c r="G3824" s="29">
        <v>814</v>
      </c>
      <c r="H3824" s="27"/>
      <c r="J3824" s="37"/>
      <c r="M3824" s="80" t="b">
        <f t="shared" si="59"/>
        <v>1</v>
      </c>
    </row>
    <row r="3825" spans="2:13" x14ac:dyDescent="0.15">
      <c r="B3825" s="333" t="s">
        <v>10210</v>
      </c>
      <c r="C3825" s="333" t="s">
        <v>710</v>
      </c>
      <c r="D3825" s="333" t="s">
        <v>444</v>
      </c>
      <c r="E3825" s="29">
        <v>1</v>
      </c>
      <c r="F3825" s="29">
        <v>6</v>
      </c>
      <c r="G3825" s="29">
        <v>10732</v>
      </c>
      <c r="H3825" s="27"/>
      <c r="J3825" s="37"/>
      <c r="M3825" s="80" t="b">
        <f t="shared" si="59"/>
        <v>1</v>
      </c>
    </row>
    <row r="3826" spans="2:13" x14ac:dyDescent="0.15">
      <c r="B3826" s="333" t="s">
        <v>11731</v>
      </c>
      <c r="C3826" s="333" t="s">
        <v>710</v>
      </c>
      <c r="D3826" s="333" t="s">
        <v>519</v>
      </c>
      <c r="E3826" s="29">
        <v>1</v>
      </c>
      <c r="F3826" s="29">
        <v>1</v>
      </c>
      <c r="G3826" s="29">
        <v>12962</v>
      </c>
      <c r="H3826" s="27"/>
      <c r="J3826" s="37"/>
      <c r="M3826" s="80" t="b">
        <f t="shared" si="59"/>
        <v>1</v>
      </c>
    </row>
    <row r="3827" spans="2:13" x14ac:dyDescent="0.15">
      <c r="B3827" s="333" t="s">
        <v>1295</v>
      </c>
      <c r="C3827" s="333" t="s">
        <v>716</v>
      </c>
      <c r="D3827" s="333" t="s">
        <v>523</v>
      </c>
      <c r="E3827" s="29">
        <v>4</v>
      </c>
      <c r="F3827" s="29">
        <v>3</v>
      </c>
      <c r="G3827" s="29">
        <v>815</v>
      </c>
      <c r="H3827" s="27"/>
      <c r="J3827" s="37"/>
      <c r="M3827" s="80" t="b">
        <f t="shared" si="59"/>
        <v>1</v>
      </c>
    </row>
    <row r="3828" spans="2:13" x14ac:dyDescent="0.15">
      <c r="B3828" s="333" t="s">
        <v>9188</v>
      </c>
      <c r="C3828" s="333" t="s">
        <v>710</v>
      </c>
      <c r="D3828" s="333" t="s">
        <v>521</v>
      </c>
      <c r="E3828" s="29">
        <v>1</v>
      </c>
      <c r="F3828" s="29">
        <v>2</v>
      </c>
      <c r="G3828" s="29">
        <v>9596</v>
      </c>
      <c r="H3828" s="27"/>
      <c r="J3828" s="37"/>
      <c r="M3828" s="80" t="b">
        <f t="shared" si="59"/>
        <v>1</v>
      </c>
    </row>
    <row r="3829" spans="2:13" x14ac:dyDescent="0.15">
      <c r="B3829" s="333" t="s">
        <v>10211</v>
      </c>
      <c r="C3829" s="333" t="s">
        <v>712</v>
      </c>
      <c r="D3829" s="333" t="s">
        <v>521</v>
      </c>
      <c r="E3829" s="29">
        <v>2</v>
      </c>
      <c r="F3829" s="29">
        <v>2</v>
      </c>
      <c r="G3829" s="29">
        <v>10981</v>
      </c>
      <c r="H3829" s="27"/>
      <c r="J3829" s="37"/>
      <c r="M3829" s="80" t="b">
        <f t="shared" si="59"/>
        <v>1</v>
      </c>
    </row>
    <row r="3830" spans="2:13" x14ac:dyDescent="0.15">
      <c r="B3830" s="333" t="s">
        <v>13435</v>
      </c>
      <c r="C3830" s="333" t="s">
        <v>710</v>
      </c>
      <c r="D3830" s="333" t="s">
        <v>523</v>
      </c>
      <c r="E3830" s="29">
        <v>1</v>
      </c>
      <c r="F3830" s="29">
        <v>3</v>
      </c>
      <c r="G3830" s="29">
        <v>15103</v>
      </c>
      <c r="H3830" s="27"/>
      <c r="J3830" s="37"/>
      <c r="M3830" s="80" t="b">
        <f t="shared" si="59"/>
        <v>1</v>
      </c>
    </row>
    <row r="3831" spans="2:13" x14ac:dyDescent="0.15">
      <c r="B3831" s="333" t="s">
        <v>6919</v>
      </c>
      <c r="C3831" s="333" t="s">
        <v>518</v>
      </c>
      <c r="D3831" s="333" t="s">
        <v>523</v>
      </c>
      <c r="E3831" s="29">
        <v>0</v>
      </c>
      <c r="F3831" s="29">
        <v>3</v>
      </c>
      <c r="G3831" s="29">
        <v>7053</v>
      </c>
      <c r="H3831" s="27"/>
      <c r="J3831" s="37"/>
      <c r="M3831" s="80" t="b">
        <f t="shared" si="59"/>
        <v>1</v>
      </c>
    </row>
    <row r="3832" spans="2:13" x14ac:dyDescent="0.15">
      <c r="B3832" s="333" t="s">
        <v>6682</v>
      </c>
      <c r="C3832" s="333" t="s">
        <v>710</v>
      </c>
      <c r="D3832" s="333" t="s">
        <v>521</v>
      </c>
      <c r="E3832" s="29">
        <v>1</v>
      </c>
      <c r="F3832" s="29">
        <v>2</v>
      </c>
      <c r="G3832" s="29">
        <v>6796</v>
      </c>
      <c r="H3832" s="27"/>
      <c r="J3832" s="37"/>
      <c r="M3832" s="80" t="b">
        <f t="shared" si="59"/>
        <v>1</v>
      </c>
    </row>
    <row r="3833" spans="2:13" x14ac:dyDescent="0.15">
      <c r="B3833" s="333" t="s">
        <v>11732</v>
      </c>
      <c r="C3833" s="333" t="s">
        <v>710</v>
      </c>
      <c r="D3833" s="333" t="s">
        <v>525</v>
      </c>
      <c r="E3833" s="29">
        <v>1</v>
      </c>
      <c r="F3833" s="29">
        <v>4</v>
      </c>
      <c r="G3833" s="29">
        <v>13826</v>
      </c>
      <c r="H3833" s="27"/>
      <c r="J3833" s="37"/>
      <c r="M3833" s="80" t="b">
        <f t="shared" si="59"/>
        <v>1</v>
      </c>
    </row>
    <row r="3834" spans="2:13" x14ac:dyDescent="0.15">
      <c r="B3834" s="333" t="s">
        <v>5284</v>
      </c>
      <c r="C3834" s="333" t="s">
        <v>710</v>
      </c>
      <c r="D3834" s="333" t="s">
        <v>525</v>
      </c>
      <c r="E3834" s="29">
        <v>1</v>
      </c>
      <c r="F3834" s="29">
        <v>4</v>
      </c>
      <c r="G3834" s="29">
        <v>5279</v>
      </c>
      <c r="H3834" s="27"/>
      <c r="J3834" s="37"/>
      <c r="M3834" s="80" t="b">
        <f t="shared" si="59"/>
        <v>1</v>
      </c>
    </row>
    <row r="3835" spans="2:13" x14ac:dyDescent="0.15">
      <c r="B3835" s="333" t="s">
        <v>8894</v>
      </c>
      <c r="C3835" s="333" t="s">
        <v>714</v>
      </c>
      <c r="D3835" s="333" t="s">
        <v>523</v>
      </c>
      <c r="E3835" s="29">
        <v>3</v>
      </c>
      <c r="F3835" s="29">
        <v>3</v>
      </c>
      <c r="G3835" s="29">
        <v>9244</v>
      </c>
      <c r="H3835" s="27"/>
      <c r="J3835" s="37"/>
      <c r="M3835" s="80" t="b">
        <f t="shared" si="59"/>
        <v>1</v>
      </c>
    </row>
    <row r="3836" spans="2:13" x14ac:dyDescent="0.15">
      <c r="B3836" s="333" t="s">
        <v>1296</v>
      </c>
      <c r="C3836" s="333" t="s">
        <v>716</v>
      </c>
      <c r="D3836" s="333" t="s">
        <v>521</v>
      </c>
      <c r="E3836" s="29">
        <v>4</v>
      </c>
      <c r="F3836" s="29">
        <v>2</v>
      </c>
      <c r="G3836" s="29">
        <v>816</v>
      </c>
      <c r="H3836" s="27"/>
      <c r="J3836" s="37"/>
      <c r="M3836" s="80" t="b">
        <f t="shared" si="59"/>
        <v>1</v>
      </c>
    </row>
    <row r="3837" spans="2:13" x14ac:dyDescent="0.15">
      <c r="B3837" s="333" t="s">
        <v>5673</v>
      </c>
      <c r="C3837" s="333" t="s">
        <v>716</v>
      </c>
      <c r="D3837" s="333" t="s">
        <v>519</v>
      </c>
      <c r="E3837" s="29">
        <v>4</v>
      </c>
      <c r="F3837" s="29">
        <v>1</v>
      </c>
      <c r="G3837" s="29">
        <v>5603</v>
      </c>
      <c r="H3837" s="27"/>
      <c r="J3837" s="37"/>
      <c r="M3837" s="80" t="b">
        <f t="shared" si="59"/>
        <v>1</v>
      </c>
    </row>
    <row r="3838" spans="2:13" x14ac:dyDescent="0.15">
      <c r="B3838" s="333" t="s">
        <v>10877</v>
      </c>
      <c r="C3838" s="333" t="s">
        <v>712</v>
      </c>
      <c r="D3838" s="333" t="s">
        <v>523</v>
      </c>
      <c r="E3838" s="29">
        <v>2</v>
      </c>
      <c r="F3838" s="29">
        <v>3</v>
      </c>
      <c r="G3838" s="29">
        <v>8132</v>
      </c>
      <c r="H3838" s="27"/>
      <c r="J3838" s="37"/>
      <c r="M3838" s="80" t="b">
        <f t="shared" si="59"/>
        <v>1</v>
      </c>
    </row>
    <row r="3839" spans="2:13" x14ac:dyDescent="0.15">
      <c r="B3839" s="333" t="s">
        <v>14727</v>
      </c>
      <c r="C3839" s="333" t="s">
        <v>714</v>
      </c>
      <c r="D3839" s="333" t="s">
        <v>523</v>
      </c>
      <c r="E3839" s="29">
        <v>3</v>
      </c>
      <c r="F3839" s="29">
        <v>3</v>
      </c>
      <c r="G3839" s="29">
        <v>17057</v>
      </c>
      <c r="H3839" s="27"/>
      <c r="J3839" s="37"/>
      <c r="M3839" s="80" t="b">
        <f t="shared" si="59"/>
        <v>1</v>
      </c>
    </row>
    <row r="3840" spans="2:13" x14ac:dyDescent="0.15">
      <c r="B3840" s="333" t="s">
        <v>106</v>
      </c>
      <c r="C3840" s="333" t="s">
        <v>710</v>
      </c>
      <c r="D3840" s="333" t="s">
        <v>523</v>
      </c>
      <c r="E3840" s="29">
        <v>1</v>
      </c>
      <c r="F3840" s="29">
        <v>3</v>
      </c>
      <c r="G3840" s="29">
        <v>8623</v>
      </c>
      <c r="H3840" s="27"/>
      <c r="J3840" s="37"/>
      <c r="M3840" s="80" t="b">
        <f t="shared" si="59"/>
        <v>1</v>
      </c>
    </row>
    <row r="3841" spans="2:13" x14ac:dyDescent="0.15">
      <c r="B3841" s="333" t="s">
        <v>1297</v>
      </c>
      <c r="C3841" s="333" t="s">
        <v>710</v>
      </c>
      <c r="D3841" s="333" t="s">
        <v>444</v>
      </c>
      <c r="E3841" s="29">
        <v>1</v>
      </c>
      <c r="F3841" s="29">
        <v>6</v>
      </c>
      <c r="G3841" s="29">
        <v>817</v>
      </c>
      <c r="H3841" s="27"/>
      <c r="J3841" s="37"/>
      <c r="M3841" s="80" t="b">
        <f t="shared" si="59"/>
        <v>1</v>
      </c>
    </row>
    <row r="3842" spans="2:13" x14ac:dyDescent="0.15">
      <c r="B3842" s="333" t="s">
        <v>7593</v>
      </c>
      <c r="C3842" s="333" t="s">
        <v>718</v>
      </c>
      <c r="D3842" s="333" t="s">
        <v>521</v>
      </c>
      <c r="E3842" s="29">
        <v>5</v>
      </c>
      <c r="F3842" s="29">
        <v>2</v>
      </c>
      <c r="G3842" s="29">
        <v>7637</v>
      </c>
      <c r="H3842" s="27"/>
      <c r="J3842" s="37"/>
      <c r="M3842" s="80" t="b">
        <f t="shared" si="59"/>
        <v>1</v>
      </c>
    </row>
    <row r="3843" spans="2:13" x14ac:dyDescent="0.15">
      <c r="B3843" s="333" t="s">
        <v>10878</v>
      </c>
      <c r="C3843" s="333" t="s">
        <v>718</v>
      </c>
      <c r="D3843" s="333" t="s">
        <v>523</v>
      </c>
      <c r="E3843" s="29">
        <v>5</v>
      </c>
      <c r="F3843" s="29">
        <v>3</v>
      </c>
      <c r="G3843" s="29">
        <v>8155</v>
      </c>
      <c r="H3843" s="27"/>
      <c r="J3843" s="37"/>
      <c r="M3843" s="80" t="b">
        <f t="shared" si="59"/>
        <v>1</v>
      </c>
    </row>
    <row r="3844" spans="2:13" x14ac:dyDescent="0.15">
      <c r="B3844" s="333" t="s">
        <v>12760</v>
      </c>
      <c r="C3844" s="333" t="s">
        <v>718</v>
      </c>
      <c r="D3844" s="333" t="s">
        <v>521</v>
      </c>
      <c r="E3844" s="29">
        <v>5</v>
      </c>
      <c r="F3844" s="29">
        <v>2</v>
      </c>
      <c r="G3844" s="29">
        <v>14472</v>
      </c>
      <c r="H3844" s="27"/>
      <c r="J3844" s="37"/>
      <c r="M3844" s="80" t="b">
        <f t="shared" si="59"/>
        <v>1</v>
      </c>
    </row>
    <row r="3845" spans="2:13" x14ac:dyDescent="0.15">
      <c r="B3845" s="333" t="s">
        <v>107</v>
      </c>
      <c r="C3845" s="333" t="s">
        <v>710</v>
      </c>
      <c r="D3845" s="333" t="s">
        <v>521</v>
      </c>
      <c r="E3845" s="29">
        <v>1</v>
      </c>
      <c r="F3845" s="29">
        <v>2</v>
      </c>
      <c r="G3845" s="29">
        <v>8624</v>
      </c>
      <c r="H3845" s="27"/>
      <c r="J3845" s="37"/>
      <c r="M3845" s="80" t="b">
        <f t="shared" si="59"/>
        <v>1</v>
      </c>
    </row>
    <row r="3846" spans="2:13" x14ac:dyDescent="0.15">
      <c r="B3846" s="333" t="s">
        <v>4141</v>
      </c>
      <c r="C3846" s="333" t="s">
        <v>712</v>
      </c>
      <c r="D3846" s="333" t="s">
        <v>523</v>
      </c>
      <c r="E3846" s="29">
        <v>2</v>
      </c>
      <c r="F3846" s="29">
        <v>3</v>
      </c>
      <c r="G3846" s="29">
        <v>3910</v>
      </c>
      <c r="H3846" s="27"/>
      <c r="J3846" s="37"/>
      <c r="M3846" s="80" t="b">
        <f t="shared" si="59"/>
        <v>1</v>
      </c>
    </row>
    <row r="3847" spans="2:13" x14ac:dyDescent="0.15">
      <c r="B3847" s="333" t="s">
        <v>14211</v>
      </c>
      <c r="C3847" s="333" t="s">
        <v>710</v>
      </c>
      <c r="D3847" s="333" t="s">
        <v>519</v>
      </c>
      <c r="E3847" s="29">
        <v>1</v>
      </c>
      <c r="F3847" s="29">
        <v>1</v>
      </c>
      <c r="G3847" s="29">
        <v>16141</v>
      </c>
      <c r="H3847" s="27"/>
      <c r="J3847" s="37"/>
      <c r="M3847" s="80" t="b">
        <f t="shared" si="59"/>
        <v>1</v>
      </c>
    </row>
    <row r="3848" spans="2:13" x14ac:dyDescent="0.15">
      <c r="B3848" s="333" t="s">
        <v>108</v>
      </c>
      <c r="C3848" s="333" t="s">
        <v>710</v>
      </c>
      <c r="D3848" s="333" t="s">
        <v>519</v>
      </c>
      <c r="E3848" s="29">
        <v>1</v>
      </c>
      <c r="F3848" s="29">
        <v>1</v>
      </c>
      <c r="G3848" s="29">
        <v>8625</v>
      </c>
      <c r="H3848" s="27"/>
      <c r="J3848" s="37"/>
      <c r="M3848" s="80" t="b">
        <f t="shared" si="59"/>
        <v>1</v>
      </c>
    </row>
    <row r="3849" spans="2:13" x14ac:dyDescent="0.15">
      <c r="B3849" s="333" t="s">
        <v>13436</v>
      </c>
      <c r="C3849" s="333" t="s">
        <v>710</v>
      </c>
      <c r="D3849" s="333" t="s">
        <v>519</v>
      </c>
      <c r="E3849" s="29">
        <v>1</v>
      </c>
      <c r="F3849" s="29">
        <v>1</v>
      </c>
      <c r="G3849" s="29">
        <v>14786</v>
      </c>
      <c r="H3849" s="27"/>
      <c r="J3849" s="37"/>
      <c r="M3849" s="80" t="b">
        <f t="shared" si="59"/>
        <v>1</v>
      </c>
    </row>
    <row r="3850" spans="2:13" x14ac:dyDescent="0.15">
      <c r="B3850" s="333" t="s">
        <v>13437</v>
      </c>
      <c r="C3850" s="333" t="s">
        <v>710</v>
      </c>
      <c r="D3850" s="333" t="s">
        <v>525</v>
      </c>
      <c r="E3850" s="29">
        <v>1</v>
      </c>
      <c r="F3850" s="29">
        <v>4</v>
      </c>
      <c r="G3850" s="29">
        <v>15084</v>
      </c>
      <c r="H3850" s="27"/>
      <c r="J3850" s="37"/>
      <c r="M3850" s="80" t="b">
        <f t="shared" si="59"/>
        <v>1</v>
      </c>
    </row>
    <row r="3851" spans="2:13" x14ac:dyDescent="0.15">
      <c r="B3851" s="333" t="s">
        <v>16</v>
      </c>
      <c r="C3851" s="333" t="s">
        <v>710</v>
      </c>
      <c r="D3851" s="333" t="s">
        <v>525</v>
      </c>
      <c r="E3851" s="29">
        <v>1</v>
      </c>
      <c r="F3851" s="29">
        <v>4</v>
      </c>
      <c r="G3851" s="29">
        <v>8740</v>
      </c>
      <c r="H3851" s="27"/>
      <c r="J3851" s="37"/>
      <c r="M3851" s="80" t="b">
        <f t="shared" si="59"/>
        <v>1</v>
      </c>
    </row>
    <row r="3852" spans="2:13" x14ac:dyDescent="0.15">
      <c r="B3852" s="333" t="s">
        <v>12761</v>
      </c>
      <c r="C3852" s="333" t="s">
        <v>716</v>
      </c>
      <c r="D3852" s="333" t="s">
        <v>521</v>
      </c>
      <c r="E3852" s="29">
        <v>4</v>
      </c>
      <c r="F3852" s="29">
        <v>2</v>
      </c>
      <c r="G3852" s="29">
        <v>14266</v>
      </c>
      <c r="H3852" s="27"/>
      <c r="J3852" s="37"/>
      <c r="M3852" s="80" t="b">
        <f t="shared" si="59"/>
        <v>1</v>
      </c>
    </row>
    <row r="3853" spans="2:13" x14ac:dyDescent="0.15">
      <c r="B3853" s="333" t="s">
        <v>11733</v>
      </c>
      <c r="C3853" s="333" t="s">
        <v>518</v>
      </c>
      <c r="D3853" s="333" t="s">
        <v>519</v>
      </c>
      <c r="E3853" s="29">
        <v>0</v>
      </c>
      <c r="F3853" s="29">
        <v>1</v>
      </c>
      <c r="G3853" s="29">
        <v>12991</v>
      </c>
      <c r="H3853" s="27"/>
      <c r="J3853" s="37"/>
      <c r="M3853" s="80" t="b">
        <f t="shared" si="59"/>
        <v>1</v>
      </c>
    </row>
    <row r="3854" spans="2:13" x14ac:dyDescent="0.15">
      <c r="B3854" s="333" t="s">
        <v>1298</v>
      </c>
      <c r="C3854" s="333" t="s">
        <v>712</v>
      </c>
      <c r="D3854" s="333" t="s">
        <v>525</v>
      </c>
      <c r="E3854" s="29">
        <v>2</v>
      </c>
      <c r="F3854" s="29">
        <v>4</v>
      </c>
      <c r="G3854" s="29">
        <v>818</v>
      </c>
      <c r="H3854" s="27"/>
      <c r="J3854" s="37"/>
      <c r="M3854" s="80" t="b">
        <f t="shared" ref="M3854:M3917" si="60">AND(  NOT(ISERROR(FIND(UPPER($B$7),UPPER($B3854),1))),  OR($D$7="",NOT(ISERROR(FIND(UPPER($D$7),UPPER($B3854),1)))),    OR($D$8="",(ISERROR(FIND(UPPER($D$8),UPPER($B3854),1))))           )</f>
        <v>1</v>
      </c>
    </row>
    <row r="3855" spans="2:13" x14ac:dyDescent="0.15">
      <c r="B3855" s="333" t="s">
        <v>7813</v>
      </c>
      <c r="C3855" s="333" t="s">
        <v>710</v>
      </c>
      <c r="D3855" s="333" t="s">
        <v>523</v>
      </c>
      <c r="E3855" s="29">
        <v>1</v>
      </c>
      <c r="F3855" s="29">
        <v>3</v>
      </c>
      <c r="G3855" s="29">
        <v>7999</v>
      </c>
      <c r="H3855" s="27"/>
      <c r="J3855" s="37"/>
      <c r="M3855" s="80" t="b">
        <f t="shared" si="60"/>
        <v>1</v>
      </c>
    </row>
    <row r="3856" spans="2:13" x14ac:dyDescent="0.15">
      <c r="B3856" s="333" t="s">
        <v>4445</v>
      </c>
      <c r="C3856" s="333" t="s">
        <v>718</v>
      </c>
      <c r="D3856" s="333" t="s">
        <v>523</v>
      </c>
      <c r="E3856" s="29">
        <v>5</v>
      </c>
      <c r="F3856" s="29">
        <v>3</v>
      </c>
      <c r="G3856" s="29">
        <v>4153</v>
      </c>
      <c r="H3856" s="27"/>
      <c r="J3856" s="37"/>
      <c r="M3856" s="80" t="b">
        <f t="shared" si="60"/>
        <v>1</v>
      </c>
    </row>
    <row r="3857" spans="2:13" x14ac:dyDescent="0.15">
      <c r="B3857" s="333" t="s">
        <v>10212</v>
      </c>
      <c r="C3857" s="333" t="s">
        <v>710</v>
      </c>
      <c r="D3857" s="333" t="s">
        <v>521</v>
      </c>
      <c r="E3857" s="29">
        <v>1</v>
      </c>
      <c r="F3857" s="29">
        <v>2</v>
      </c>
      <c r="G3857" s="29">
        <v>10507</v>
      </c>
      <c r="H3857" s="27"/>
      <c r="J3857" s="37"/>
      <c r="M3857" s="80" t="b">
        <f t="shared" si="60"/>
        <v>1</v>
      </c>
    </row>
    <row r="3858" spans="2:13" x14ac:dyDescent="0.15">
      <c r="B3858" s="333" t="s">
        <v>6490</v>
      </c>
      <c r="C3858" s="333" t="s">
        <v>710</v>
      </c>
      <c r="D3858" s="333" t="s">
        <v>523</v>
      </c>
      <c r="E3858" s="29">
        <v>1</v>
      </c>
      <c r="F3858" s="29">
        <v>3</v>
      </c>
      <c r="G3858" s="29">
        <v>6565</v>
      </c>
      <c r="H3858" s="27"/>
      <c r="J3858" s="37"/>
      <c r="M3858" s="80" t="b">
        <f t="shared" si="60"/>
        <v>1</v>
      </c>
    </row>
    <row r="3859" spans="2:13" x14ac:dyDescent="0.15">
      <c r="B3859" s="333" t="s">
        <v>7542</v>
      </c>
      <c r="C3859" s="333" t="s">
        <v>710</v>
      </c>
      <c r="D3859" s="333" t="s">
        <v>519</v>
      </c>
      <c r="E3859" s="29">
        <v>1</v>
      </c>
      <c r="F3859" s="29">
        <v>1</v>
      </c>
      <c r="G3859" s="29">
        <v>7705</v>
      </c>
      <c r="H3859" s="27"/>
      <c r="J3859" s="37"/>
      <c r="M3859" s="80" t="b">
        <f t="shared" si="60"/>
        <v>1</v>
      </c>
    </row>
    <row r="3860" spans="2:13" x14ac:dyDescent="0.15">
      <c r="B3860" s="333" t="s">
        <v>4385</v>
      </c>
      <c r="C3860" s="333" t="s">
        <v>710</v>
      </c>
      <c r="D3860" s="333" t="s">
        <v>525</v>
      </c>
      <c r="E3860" s="29">
        <v>1</v>
      </c>
      <c r="F3860" s="29">
        <v>4</v>
      </c>
      <c r="G3860" s="29">
        <v>4182</v>
      </c>
      <c r="H3860" s="27"/>
      <c r="J3860" s="37"/>
      <c r="M3860" s="80" t="b">
        <f t="shared" si="60"/>
        <v>1</v>
      </c>
    </row>
    <row r="3861" spans="2:13" x14ac:dyDescent="0.15">
      <c r="B3861" s="333" t="s">
        <v>7683</v>
      </c>
      <c r="C3861" s="333" t="s">
        <v>710</v>
      </c>
      <c r="D3861" s="333" t="s">
        <v>523</v>
      </c>
      <c r="E3861" s="29">
        <v>1</v>
      </c>
      <c r="F3861" s="29">
        <v>3</v>
      </c>
      <c r="G3861" s="29">
        <v>7853</v>
      </c>
      <c r="H3861" s="27"/>
      <c r="J3861" s="37"/>
      <c r="M3861" s="80" t="b">
        <f t="shared" si="60"/>
        <v>1</v>
      </c>
    </row>
    <row r="3862" spans="2:13" x14ac:dyDescent="0.15">
      <c r="B3862" s="333" t="s">
        <v>6905</v>
      </c>
      <c r="C3862" s="333" t="s">
        <v>710</v>
      </c>
      <c r="D3862" s="333" t="s">
        <v>521</v>
      </c>
      <c r="E3862" s="29">
        <v>1</v>
      </c>
      <c r="F3862" s="29">
        <v>2</v>
      </c>
      <c r="G3862" s="29">
        <v>6916</v>
      </c>
      <c r="H3862" s="27"/>
      <c r="J3862" s="37"/>
      <c r="M3862" s="80" t="b">
        <f t="shared" si="60"/>
        <v>1</v>
      </c>
    </row>
    <row r="3863" spans="2:13" x14ac:dyDescent="0.15">
      <c r="B3863" s="333" t="s">
        <v>5966</v>
      </c>
      <c r="C3863" s="333" t="s">
        <v>712</v>
      </c>
      <c r="D3863" s="333" t="s">
        <v>525</v>
      </c>
      <c r="E3863" s="29">
        <v>2</v>
      </c>
      <c r="F3863" s="29">
        <v>4</v>
      </c>
      <c r="G3863" s="29">
        <v>6011</v>
      </c>
      <c r="H3863" s="27"/>
      <c r="J3863" s="37"/>
      <c r="M3863" s="80" t="b">
        <f t="shared" si="60"/>
        <v>1</v>
      </c>
    </row>
    <row r="3864" spans="2:13" x14ac:dyDescent="0.15">
      <c r="B3864" s="333" t="s">
        <v>13438</v>
      </c>
      <c r="C3864" s="333" t="s">
        <v>716</v>
      </c>
      <c r="D3864" s="333" t="s">
        <v>521</v>
      </c>
      <c r="E3864" s="29">
        <v>4</v>
      </c>
      <c r="F3864" s="29">
        <v>2</v>
      </c>
      <c r="G3864" s="29">
        <v>14861</v>
      </c>
      <c r="H3864" s="27"/>
      <c r="J3864" s="37"/>
      <c r="M3864" s="80" t="b">
        <f t="shared" si="60"/>
        <v>1</v>
      </c>
    </row>
    <row r="3865" spans="2:13" x14ac:dyDescent="0.15">
      <c r="B3865" s="333" t="s">
        <v>8574</v>
      </c>
      <c r="C3865" s="333" t="s">
        <v>518</v>
      </c>
      <c r="D3865" s="333" t="s">
        <v>518</v>
      </c>
      <c r="E3865" s="29">
        <v>0</v>
      </c>
      <c r="F3865" s="29">
        <v>0</v>
      </c>
      <c r="G3865" s="29">
        <v>8913</v>
      </c>
      <c r="H3865" s="27"/>
      <c r="J3865" s="37"/>
      <c r="M3865" s="80" t="b">
        <f t="shared" si="60"/>
        <v>1</v>
      </c>
    </row>
    <row r="3866" spans="2:13" x14ac:dyDescent="0.15">
      <c r="B3866" s="333" t="s">
        <v>11734</v>
      </c>
      <c r="C3866" s="333" t="s">
        <v>710</v>
      </c>
      <c r="D3866" s="333" t="s">
        <v>521</v>
      </c>
      <c r="E3866" s="29">
        <v>1</v>
      </c>
      <c r="F3866" s="29">
        <v>2</v>
      </c>
      <c r="G3866" s="29">
        <v>12244</v>
      </c>
      <c r="H3866" s="27"/>
      <c r="J3866" s="37"/>
      <c r="M3866" s="80" t="b">
        <f t="shared" si="60"/>
        <v>1</v>
      </c>
    </row>
    <row r="3867" spans="2:13" x14ac:dyDescent="0.15">
      <c r="B3867" s="333" t="s">
        <v>7575</v>
      </c>
      <c r="C3867" s="333" t="s">
        <v>710</v>
      </c>
      <c r="D3867" s="333" t="s">
        <v>521</v>
      </c>
      <c r="E3867" s="29">
        <v>1</v>
      </c>
      <c r="F3867" s="29">
        <v>2</v>
      </c>
      <c r="G3867" s="29">
        <v>7740</v>
      </c>
      <c r="H3867" s="27"/>
      <c r="J3867" s="37"/>
      <c r="M3867" s="80" t="b">
        <f t="shared" si="60"/>
        <v>1</v>
      </c>
    </row>
    <row r="3868" spans="2:13" x14ac:dyDescent="0.15">
      <c r="B3868" s="333" t="s">
        <v>14728</v>
      </c>
      <c r="C3868" s="333" t="s">
        <v>518</v>
      </c>
      <c r="D3868" s="333" t="s">
        <v>444</v>
      </c>
      <c r="E3868" s="29">
        <v>0</v>
      </c>
      <c r="F3868" s="29">
        <v>6</v>
      </c>
      <c r="G3868" s="29">
        <v>17488</v>
      </c>
      <c r="H3868" s="27"/>
      <c r="J3868" s="37"/>
      <c r="M3868" s="80" t="b">
        <f t="shared" si="60"/>
        <v>1</v>
      </c>
    </row>
    <row r="3869" spans="2:13" x14ac:dyDescent="0.15">
      <c r="B3869" s="333" t="s">
        <v>9189</v>
      </c>
      <c r="C3869" s="333" t="s">
        <v>712</v>
      </c>
      <c r="D3869" s="333" t="s">
        <v>521</v>
      </c>
      <c r="E3869" s="29">
        <v>2</v>
      </c>
      <c r="F3869" s="29">
        <v>2</v>
      </c>
      <c r="G3869" s="29">
        <v>9932</v>
      </c>
      <c r="H3869" s="27"/>
      <c r="J3869" s="37"/>
      <c r="M3869" s="80" t="b">
        <f t="shared" si="60"/>
        <v>1</v>
      </c>
    </row>
    <row r="3870" spans="2:13" x14ac:dyDescent="0.15">
      <c r="B3870" s="333" t="s">
        <v>6700</v>
      </c>
      <c r="C3870" s="333" t="s">
        <v>710</v>
      </c>
      <c r="D3870" s="333" t="s">
        <v>519</v>
      </c>
      <c r="E3870" s="29">
        <v>1</v>
      </c>
      <c r="F3870" s="29">
        <v>1</v>
      </c>
      <c r="G3870" s="29">
        <v>6720</v>
      </c>
      <c r="H3870" s="27"/>
      <c r="J3870" s="37"/>
      <c r="M3870" s="80" t="b">
        <f t="shared" si="60"/>
        <v>1</v>
      </c>
    </row>
    <row r="3871" spans="2:13" x14ac:dyDescent="0.15">
      <c r="B3871" s="333" t="s">
        <v>6613</v>
      </c>
      <c r="C3871" s="333" t="s">
        <v>716</v>
      </c>
      <c r="D3871" s="333" t="s">
        <v>521</v>
      </c>
      <c r="E3871" s="29">
        <v>4</v>
      </c>
      <c r="F3871" s="29">
        <v>2</v>
      </c>
      <c r="G3871" s="29">
        <v>6723</v>
      </c>
      <c r="H3871" s="27"/>
      <c r="J3871" s="37"/>
      <c r="M3871" s="80" t="b">
        <f t="shared" si="60"/>
        <v>1</v>
      </c>
    </row>
    <row r="3872" spans="2:13" x14ac:dyDescent="0.15">
      <c r="B3872" s="333" t="s">
        <v>10879</v>
      </c>
      <c r="C3872" s="333" t="s">
        <v>714</v>
      </c>
      <c r="D3872" s="333" t="s">
        <v>525</v>
      </c>
      <c r="E3872" s="29">
        <v>3</v>
      </c>
      <c r="F3872" s="29">
        <v>4</v>
      </c>
      <c r="G3872" s="29">
        <v>6200</v>
      </c>
      <c r="H3872" s="27"/>
      <c r="J3872" s="37"/>
      <c r="M3872" s="80" t="b">
        <f t="shared" si="60"/>
        <v>1</v>
      </c>
    </row>
    <row r="3873" spans="2:13" x14ac:dyDescent="0.15">
      <c r="B3873" s="333" t="s">
        <v>10880</v>
      </c>
      <c r="C3873" s="333" t="s">
        <v>714</v>
      </c>
      <c r="D3873" s="333" t="s">
        <v>525</v>
      </c>
      <c r="E3873" s="29">
        <v>3</v>
      </c>
      <c r="F3873" s="29">
        <v>4</v>
      </c>
      <c r="G3873" s="29">
        <v>6201</v>
      </c>
      <c r="H3873" s="27"/>
      <c r="J3873" s="37"/>
      <c r="M3873" s="80" t="b">
        <f t="shared" si="60"/>
        <v>1</v>
      </c>
    </row>
    <row r="3874" spans="2:13" x14ac:dyDescent="0.15">
      <c r="B3874" s="333" t="s">
        <v>4105</v>
      </c>
      <c r="C3874" s="333" t="s">
        <v>712</v>
      </c>
      <c r="D3874" s="333" t="s">
        <v>521</v>
      </c>
      <c r="E3874" s="29">
        <v>2</v>
      </c>
      <c r="F3874" s="29">
        <v>2</v>
      </c>
      <c r="G3874" s="29">
        <v>3871</v>
      </c>
      <c r="H3874" s="27"/>
      <c r="J3874" s="37"/>
      <c r="M3874" s="80" t="b">
        <f t="shared" si="60"/>
        <v>1</v>
      </c>
    </row>
    <row r="3875" spans="2:13" x14ac:dyDescent="0.15">
      <c r="B3875" s="333" t="s">
        <v>9190</v>
      </c>
      <c r="C3875" s="333" t="s">
        <v>518</v>
      </c>
      <c r="D3875" s="333" t="s">
        <v>518</v>
      </c>
      <c r="E3875" s="29">
        <v>0</v>
      </c>
      <c r="F3875" s="29">
        <v>0</v>
      </c>
      <c r="G3875" s="29">
        <v>9723</v>
      </c>
      <c r="H3875" s="27"/>
      <c r="J3875" s="37"/>
      <c r="M3875" s="80" t="b">
        <f t="shared" si="60"/>
        <v>1</v>
      </c>
    </row>
    <row r="3876" spans="2:13" x14ac:dyDescent="0.15">
      <c r="B3876" s="333" t="s">
        <v>1299</v>
      </c>
      <c r="C3876" s="333" t="s">
        <v>718</v>
      </c>
      <c r="D3876" s="333" t="s">
        <v>523</v>
      </c>
      <c r="E3876" s="29">
        <v>5</v>
      </c>
      <c r="F3876" s="29">
        <v>3</v>
      </c>
      <c r="G3876" s="29">
        <v>819</v>
      </c>
      <c r="H3876" s="27"/>
      <c r="J3876" s="37"/>
      <c r="M3876" s="80" t="b">
        <f t="shared" si="60"/>
        <v>1</v>
      </c>
    </row>
    <row r="3877" spans="2:13" x14ac:dyDescent="0.15">
      <c r="B3877" s="333" t="s">
        <v>1300</v>
      </c>
      <c r="C3877" s="333" t="s">
        <v>718</v>
      </c>
      <c r="D3877" s="333" t="s">
        <v>521</v>
      </c>
      <c r="E3877" s="29">
        <v>5</v>
      </c>
      <c r="F3877" s="29">
        <v>2</v>
      </c>
      <c r="G3877" s="29">
        <v>820</v>
      </c>
      <c r="H3877" s="27"/>
      <c r="J3877" s="37"/>
      <c r="M3877" s="80" t="b">
        <f t="shared" si="60"/>
        <v>1</v>
      </c>
    </row>
    <row r="3878" spans="2:13" x14ac:dyDescent="0.15">
      <c r="B3878" s="333" t="s">
        <v>9191</v>
      </c>
      <c r="C3878" s="333" t="s">
        <v>518</v>
      </c>
      <c r="D3878" s="333" t="s">
        <v>518</v>
      </c>
      <c r="E3878" s="29">
        <v>0</v>
      </c>
      <c r="F3878" s="29">
        <v>0</v>
      </c>
      <c r="G3878" s="29">
        <v>9376</v>
      </c>
      <c r="H3878" s="27"/>
      <c r="J3878" s="37"/>
      <c r="M3878" s="80" t="b">
        <f t="shared" si="60"/>
        <v>1</v>
      </c>
    </row>
    <row r="3879" spans="2:13" x14ac:dyDescent="0.15">
      <c r="B3879" s="333" t="s">
        <v>6819</v>
      </c>
      <c r="C3879" s="333" t="s">
        <v>518</v>
      </c>
      <c r="D3879" s="333" t="s">
        <v>523</v>
      </c>
      <c r="E3879" s="29">
        <v>0</v>
      </c>
      <c r="F3879" s="29">
        <v>3</v>
      </c>
      <c r="G3879" s="29">
        <v>6946</v>
      </c>
      <c r="H3879" s="27"/>
      <c r="J3879" s="37"/>
      <c r="M3879" s="80" t="b">
        <f t="shared" si="60"/>
        <v>1</v>
      </c>
    </row>
    <row r="3880" spans="2:13" x14ac:dyDescent="0.15">
      <c r="B3880" s="333" t="s">
        <v>10213</v>
      </c>
      <c r="C3880" s="333" t="s">
        <v>712</v>
      </c>
      <c r="D3880" s="333" t="s">
        <v>523</v>
      </c>
      <c r="E3880" s="29">
        <v>2</v>
      </c>
      <c r="F3880" s="29">
        <v>3</v>
      </c>
      <c r="G3880" s="29">
        <v>10961</v>
      </c>
      <c r="H3880" s="27"/>
      <c r="J3880" s="37"/>
      <c r="M3880" s="80" t="b">
        <f t="shared" si="60"/>
        <v>1</v>
      </c>
    </row>
    <row r="3881" spans="2:13" x14ac:dyDescent="0.15">
      <c r="B3881" s="333" t="s">
        <v>4693</v>
      </c>
      <c r="C3881" s="333" t="s">
        <v>710</v>
      </c>
      <c r="D3881" s="333" t="s">
        <v>523</v>
      </c>
      <c r="E3881" s="29">
        <v>1</v>
      </c>
      <c r="F3881" s="29">
        <v>3</v>
      </c>
      <c r="G3881" s="29">
        <v>4319</v>
      </c>
      <c r="H3881" s="27"/>
      <c r="J3881" s="37"/>
      <c r="M3881" s="80" t="b">
        <f t="shared" si="60"/>
        <v>1</v>
      </c>
    </row>
    <row r="3882" spans="2:13" x14ac:dyDescent="0.15">
      <c r="B3882" s="333" t="s">
        <v>10214</v>
      </c>
      <c r="C3882" s="333" t="s">
        <v>712</v>
      </c>
      <c r="D3882" s="333" t="s">
        <v>523</v>
      </c>
      <c r="E3882" s="29">
        <v>2</v>
      </c>
      <c r="F3882" s="29">
        <v>3</v>
      </c>
      <c r="G3882" s="29">
        <v>10781</v>
      </c>
      <c r="H3882" s="27"/>
      <c r="J3882" s="37"/>
      <c r="M3882" s="80" t="b">
        <f t="shared" si="60"/>
        <v>1</v>
      </c>
    </row>
    <row r="3883" spans="2:13" x14ac:dyDescent="0.15">
      <c r="B3883" s="333" t="s">
        <v>10215</v>
      </c>
      <c r="C3883" s="333" t="s">
        <v>712</v>
      </c>
      <c r="D3883" s="333" t="s">
        <v>523</v>
      </c>
      <c r="E3883" s="29">
        <v>2</v>
      </c>
      <c r="F3883" s="29">
        <v>3</v>
      </c>
      <c r="G3883" s="29">
        <v>10782</v>
      </c>
      <c r="H3883" s="27"/>
      <c r="J3883" s="37"/>
      <c r="M3883" s="80" t="b">
        <f t="shared" si="60"/>
        <v>1</v>
      </c>
    </row>
    <row r="3884" spans="2:13" x14ac:dyDescent="0.15">
      <c r="B3884" s="333" t="s">
        <v>4694</v>
      </c>
      <c r="C3884" s="333" t="s">
        <v>710</v>
      </c>
      <c r="D3884" s="333" t="s">
        <v>523</v>
      </c>
      <c r="E3884" s="29">
        <v>1</v>
      </c>
      <c r="F3884" s="29">
        <v>3</v>
      </c>
      <c r="G3884" s="29">
        <v>4320</v>
      </c>
      <c r="H3884" s="27"/>
      <c r="J3884" s="37"/>
      <c r="M3884" s="80" t="b">
        <f t="shared" si="60"/>
        <v>1</v>
      </c>
    </row>
    <row r="3885" spans="2:13" x14ac:dyDescent="0.15">
      <c r="B3885" s="333" t="s">
        <v>10216</v>
      </c>
      <c r="C3885" s="333" t="s">
        <v>712</v>
      </c>
      <c r="D3885" s="333" t="s">
        <v>523</v>
      </c>
      <c r="E3885" s="29">
        <v>2</v>
      </c>
      <c r="F3885" s="29">
        <v>3</v>
      </c>
      <c r="G3885" s="29">
        <v>10962</v>
      </c>
      <c r="H3885" s="27"/>
      <c r="J3885" s="37"/>
      <c r="M3885" s="80" t="b">
        <f t="shared" si="60"/>
        <v>1</v>
      </c>
    </row>
    <row r="3886" spans="2:13" x14ac:dyDescent="0.15">
      <c r="B3886" s="333" t="s">
        <v>1301</v>
      </c>
      <c r="C3886" s="333" t="s">
        <v>710</v>
      </c>
      <c r="D3886" s="333" t="s">
        <v>523</v>
      </c>
      <c r="E3886" s="29">
        <v>1</v>
      </c>
      <c r="F3886" s="29">
        <v>3</v>
      </c>
      <c r="G3886" s="29">
        <v>821</v>
      </c>
      <c r="H3886" s="27"/>
      <c r="J3886" s="37"/>
      <c r="M3886" s="80" t="b">
        <f t="shared" si="60"/>
        <v>1</v>
      </c>
    </row>
    <row r="3887" spans="2:13" x14ac:dyDescent="0.15">
      <c r="B3887" s="333" t="s">
        <v>10881</v>
      </c>
      <c r="C3887" s="333" t="s">
        <v>718</v>
      </c>
      <c r="D3887" s="333" t="s">
        <v>523</v>
      </c>
      <c r="E3887" s="29">
        <v>5</v>
      </c>
      <c r="F3887" s="29">
        <v>3</v>
      </c>
      <c r="G3887" s="29">
        <v>4154</v>
      </c>
      <c r="H3887" s="27"/>
      <c r="J3887" s="37"/>
      <c r="M3887" s="80" t="b">
        <f t="shared" si="60"/>
        <v>1</v>
      </c>
    </row>
    <row r="3888" spans="2:13" x14ac:dyDescent="0.15">
      <c r="B3888" s="333" t="s">
        <v>10217</v>
      </c>
      <c r="C3888" s="333" t="s">
        <v>712</v>
      </c>
      <c r="D3888" s="333" t="s">
        <v>523</v>
      </c>
      <c r="E3888" s="29">
        <v>2</v>
      </c>
      <c r="F3888" s="29">
        <v>3</v>
      </c>
      <c r="G3888" s="29">
        <v>10963</v>
      </c>
      <c r="H3888" s="27"/>
      <c r="J3888" s="37"/>
      <c r="M3888" s="80" t="b">
        <f t="shared" si="60"/>
        <v>1</v>
      </c>
    </row>
    <row r="3889" spans="2:13" x14ac:dyDescent="0.15">
      <c r="B3889" s="333" t="s">
        <v>10218</v>
      </c>
      <c r="C3889" s="333" t="s">
        <v>712</v>
      </c>
      <c r="D3889" s="333" t="s">
        <v>523</v>
      </c>
      <c r="E3889" s="29">
        <v>2</v>
      </c>
      <c r="F3889" s="29">
        <v>3</v>
      </c>
      <c r="G3889" s="29">
        <v>10964</v>
      </c>
      <c r="H3889" s="27"/>
      <c r="J3889" s="37"/>
      <c r="M3889" s="80" t="b">
        <f t="shared" si="60"/>
        <v>1</v>
      </c>
    </row>
    <row r="3890" spans="2:13" x14ac:dyDescent="0.15">
      <c r="B3890" s="333" t="s">
        <v>13439</v>
      </c>
      <c r="C3890" s="333" t="s">
        <v>710</v>
      </c>
      <c r="D3890" s="333" t="s">
        <v>523</v>
      </c>
      <c r="E3890" s="29">
        <v>1</v>
      </c>
      <c r="F3890" s="29">
        <v>3</v>
      </c>
      <c r="G3890" s="29">
        <v>15121</v>
      </c>
      <c r="H3890" s="27"/>
      <c r="J3890" s="37"/>
      <c r="M3890" s="80" t="b">
        <f t="shared" si="60"/>
        <v>1</v>
      </c>
    </row>
    <row r="3891" spans="2:13" x14ac:dyDescent="0.15">
      <c r="B3891" s="333" t="s">
        <v>10219</v>
      </c>
      <c r="C3891" s="333" t="s">
        <v>714</v>
      </c>
      <c r="D3891" s="333" t="s">
        <v>523</v>
      </c>
      <c r="E3891" s="29">
        <v>3</v>
      </c>
      <c r="F3891" s="29">
        <v>3</v>
      </c>
      <c r="G3891" s="29">
        <v>10783</v>
      </c>
      <c r="H3891" s="27"/>
      <c r="J3891" s="37"/>
      <c r="M3891" s="80" t="b">
        <f t="shared" si="60"/>
        <v>1</v>
      </c>
    </row>
    <row r="3892" spans="2:13" x14ac:dyDescent="0.15">
      <c r="B3892" s="333" t="s">
        <v>10220</v>
      </c>
      <c r="C3892" s="333" t="s">
        <v>712</v>
      </c>
      <c r="D3892" s="333" t="s">
        <v>523</v>
      </c>
      <c r="E3892" s="29">
        <v>2</v>
      </c>
      <c r="F3892" s="29">
        <v>3</v>
      </c>
      <c r="G3892" s="29">
        <v>10965</v>
      </c>
      <c r="H3892" s="27"/>
      <c r="J3892" s="37"/>
      <c r="M3892" s="80" t="b">
        <f t="shared" si="60"/>
        <v>1</v>
      </c>
    </row>
    <row r="3893" spans="2:13" x14ac:dyDescent="0.15">
      <c r="B3893" s="333" t="s">
        <v>10221</v>
      </c>
      <c r="C3893" s="333" t="s">
        <v>712</v>
      </c>
      <c r="D3893" s="333" t="s">
        <v>523</v>
      </c>
      <c r="E3893" s="29">
        <v>2</v>
      </c>
      <c r="F3893" s="29">
        <v>3</v>
      </c>
      <c r="G3893" s="29">
        <v>10966</v>
      </c>
      <c r="H3893" s="27"/>
      <c r="J3893" s="37"/>
      <c r="M3893" s="80" t="b">
        <f t="shared" si="60"/>
        <v>1</v>
      </c>
    </row>
    <row r="3894" spans="2:13" x14ac:dyDescent="0.15">
      <c r="B3894" s="333" t="s">
        <v>4560</v>
      </c>
      <c r="C3894" s="333" t="s">
        <v>718</v>
      </c>
      <c r="D3894" s="333" t="s">
        <v>523</v>
      </c>
      <c r="E3894" s="29">
        <v>5</v>
      </c>
      <c r="F3894" s="29">
        <v>3</v>
      </c>
      <c r="G3894" s="29">
        <v>4155</v>
      </c>
      <c r="H3894" s="27"/>
      <c r="J3894" s="37"/>
      <c r="M3894" s="80" t="b">
        <f t="shared" si="60"/>
        <v>1</v>
      </c>
    </row>
    <row r="3895" spans="2:13" x14ac:dyDescent="0.15">
      <c r="B3895" s="333" t="s">
        <v>10222</v>
      </c>
      <c r="C3895" s="333" t="s">
        <v>712</v>
      </c>
      <c r="D3895" s="333" t="s">
        <v>523</v>
      </c>
      <c r="E3895" s="29">
        <v>2</v>
      </c>
      <c r="F3895" s="29">
        <v>3</v>
      </c>
      <c r="G3895" s="29">
        <v>10967</v>
      </c>
      <c r="H3895" s="27"/>
      <c r="J3895" s="37"/>
      <c r="M3895" s="80" t="b">
        <f t="shared" si="60"/>
        <v>1</v>
      </c>
    </row>
    <row r="3896" spans="2:13" x14ac:dyDescent="0.15">
      <c r="B3896" s="333" t="s">
        <v>4695</v>
      </c>
      <c r="C3896" s="333" t="s">
        <v>710</v>
      </c>
      <c r="D3896" s="333" t="s">
        <v>523</v>
      </c>
      <c r="E3896" s="29">
        <v>1</v>
      </c>
      <c r="F3896" s="29">
        <v>3</v>
      </c>
      <c r="G3896" s="29">
        <v>4321</v>
      </c>
      <c r="H3896" s="27"/>
      <c r="J3896" s="37"/>
      <c r="M3896" s="80" t="b">
        <f t="shared" si="60"/>
        <v>1</v>
      </c>
    </row>
    <row r="3897" spans="2:13" x14ac:dyDescent="0.15">
      <c r="B3897" s="333" t="s">
        <v>10223</v>
      </c>
      <c r="C3897" s="333" t="s">
        <v>712</v>
      </c>
      <c r="D3897" s="333" t="s">
        <v>523</v>
      </c>
      <c r="E3897" s="29">
        <v>2</v>
      </c>
      <c r="F3897" s="29">
        <v>3</v>
      </c>
      <c r="G3897" s="29">
        <v>10784</v>
      </c>
      <c r="H3897" s="27"/>
      <c r="J3897" s="37"/>
      <c r="M3897" s="80" t="b">
        <f t="shared" si="60"/>
        <v>1</v>
      </c>
    </row>
    <row r="3898" spans="2:13" x14ac:dyDescent="0.15">
      <c r="B3898" s="333" t="s">
        <v>6743</v>
      </c>
      <c r="C3898" s="333" t="s">
        <v>710</v>
      </c>
      <c r="D3898" s="333" t="s">
        <v>523</v>
      </c>
      <c r="E3898" s="29">
        <v>1</v>
      </c>
      <c r="F3898" s="29">
        <v>3</v>
      </c>
      <c r="G3898" s="29">
        <v>6771</v>
      </c>
      <c r="H3898" s="27"/>
      <c r="J3898" s="37"/>
      <c r="M3898" s="80" t="b">
        <f t="shared" si="60"/>
        <v>1</v>
      </c>
    </row>
    <row r="3899" spans="2:13" x14ac:dyDescent="0.15">
      <c r="B3899" s="333" t="s">
        <v>6744</v>
      </c>
      <c r="C3899" s="333" t="s">
        <v>710</v>
      </c>
      <c r="D3899" s="333" t="s">
        <v>523</v>
      </c>
      <c r="E3899" s="29">
        <v>1</v>
      </c>
      <c r="F3899" s="29">
        <v>3</v>
      </c>
      <c r="G3899" s="29">
        <v>6772</v>
      </c>
      <c r="H3899" s="27"/>
      <c r="J3899" s="37"/>
      <c r="M3899" s="80" t="b">
        <f t="shared" si="60"/>
        <v>1</v>
      </c>
    </row>
    <row r="3900" spans="2:13" x14ac:dyDescent="0.15">
      <c r="B3900" s="333" t="s">
        <v>10224</v>
      </c>
      <c r="C3900" s="333" t="s">
        <v>712</v>
      </c>
      <c r="D3900" s="333" t="s">
        <v>523</v>
      </c>
      <c r="E3900" s="29">
        <v>2</v>
      </c>
      <c r="F3900" s="29">
        <v>3</v>
      </c>
      <c r="G3900" s="29">
        <v>10968</v>
      </c>
      <c r="H3900" s="27"/>
      <c r="J3900" s="37"/>
      <c r="M3900" s="80" t="b">
        <f t="shared" si="60"/>
        <v>1</v>
      </c>
    </row>
    <row r="3901" spans="2:13" x14ac:dyDescent="0.15">
      <c r="B3901" s="333" t="s">
        <v>13440</v>
      </c>
      <c r="C3901" s="333" t="s">
        <v>710</v>
      </c>
      <c r="D3901" s="333" t="s">
        <v>523</v>
      </c>
      <c r="E3901" s="29">
        <v>1</v>
      </c>
      <c r="F3901" s="29">
        <v>3</v>
      </c>
      <c r="G3901" s="29">
        <v>15122</v>
      </c>
      <c r="H3901" s="27"/>
      <c r="J3901" s="37"/>
      <c r="M3901" s="80" t="b">
        <f t="shared" si="60"/>
        <v>1</v>
      </c>
    </row>
    <row r="3902" spans="2:13" x14ac:dyDescent="0.15">
      <c r="B3902" s="333" t="s">
        <v>10225</v>
      </c>
      <c r="C3902" s="333" t="s">
        <v>712</v>
      </c>
      <c r="D3902" s="333" t="s">
        <v>523</v>
      </c>
      <c r="E3902" s="29">
        <v>2</v>
      </c>
      <c r="F3902" s="29">
        <v>3</v>
      </c>
      <c r="G3902" s="29">
        <v>10969</v>
      </c>
      <c r="H3902" s="27"/>
      <c r="J3902" s="37"/>
      <c r="M3902" s="80" t="b">
        <f t="shared" si="60"/>
        <v>1</v>
      </c>
    </row>
    <row r="3903" spans="2:13" x14ac:dyDescent="0.15">
      <c r="B3903" s="333" t="s">
        <v>1302</v>
      </c>
      <c r="C3903" s="333" t="s">
        <v>710</v>
      </c>
      <c r="D3903" s="333" t="s">
        <v>523</v>
      </c>
      <c r="E3903" s="29">
        <v>1</v>
      </c>
      <c r="F3903" s="29">
        <v>3</v>
      </c>
      <c r="G3903" s="29">
        <v>822</v>
      </c>
      <c r="H3903" s="27"/>
      <c r="J3903" s="37"/>
      <c r="M3903" s="80" t="b">
        <f t="shared" si="60"/>
        <v>1</v>
      </c>
    </row>
    <row r="3904" spans="2:13" x14ac:dyDescent="0.15">
      <c r="B3904" s="333" t="s">
        <v>6723</v>
      </c>
      <c r="C3904" s="333" t="s">
        <v>710</v>
      </c>
      <c r="D3904" s="333" t="s">
        <v>523</v>
      </c>
      <c r="E3904" s="29">
        <v>1</v>
      </c>
      <c r="F3904" s="29">
        <v>3</v>
      </c>
      <c r="G3904" s="29">
        <v>6845</v>
      </c>
      <c r="H3904" s="27"/>
      <c r="J3904" s="37"/>
      <c r="M3904" s="80" t="b">
        <f t="shared" si="60"/>
        <v>1</v>
      </c>
    </row>
    <row r="3905" spans="2:13" x14ac:dyDescent="0.15">
      <c r="B3905" s="333" t="s">
        <v>10226</v>
      </c>
      <c r="C3905" s="333" t="s">
        <v>712</v>
      </c>
      <c r="D3905" s="333" t="s">
        <v>523</v>
      </c>
      <c r="E3905" s="29">
        <v>2</v>
      </c>
      <c r="F3905" s="29">
        <v>3</v>
      </c>
      <c r="G3905" s="29">
        <v>10970</v>
      </c>
      <c r="H3905" s="27"/>
      <c r="J3905" s="37"/>
      <c r="M3905" s="80" t="b">
        <f t="shared" si="60"/>
        <v>1</v>
      </c>
    </row>
    <row r="3906" spans="2:13" x14ac:dyDescent="0.15">
      <c r="B3906" s="333" t="s">
        <v>13441</v>
      </c>
      <c r="C3906" s="333" t="s">
        <v>710</v>
      </c>
      <c r="D3906" s="333" t="s">
        <v>523</v>
      </c>
      <c r="E3906" s="29">
        <v>1</v>
      </c>
      <c r="F3906" s="29">
        <v>3</v>
      </c>
      <c r="G3906" s="29">
        <v>15123</v>
      </c>
      <c r="H3906" s="27"/>
      <c r="J3906" s="37"/>
      <c r="M3906" s="80" t="b">
        <f t="shared" si="60"/>
        <v>1</v>
      </c>
    </row>
    <row r="3907" spans="2:13" x14ac:dyDescent="0.15">
      <c r="B3907" s="333" t="s">
        <v>4561</v>
      </c>
      <c r="C3907" s="333" t="s">
        <v>718</v>
      </c>
      <c r="D3907" s="333" t="s">
        <v>523</v>
      </c>
      <c r="E3907" s="29">
        <v>5</v>
      </c>
      <c r="F3907" s="29">
        <v>3</v>
      </c>
      <c r="G3907" s="29">
        <v>4156</v>
      </c>
      <c r="H3907" s="27"/>
      <c r="J3907" s="37"/>
      <c r="M3907" s="80" t="b">
        <f t="shared" si="60"/>
        <v>1</v>
      </c>
    </row>
    <row r="3908" spans="2:13" x14ac:dyDescent="0.15">
      <c r="B3908" s="333" t="s">
        <v>1303</v>
      </c>
      <c r="C3908" s="333" t="s">
        <v>710</v>
      </c>
      <c r="D3908" s="333" t="s">
        <v>523</v>
      </c>
      <c r="E3908" s="29">
        <v>1</v>
      </c>
      <c r="F3908" s="29">
        <v>3</v>
      </c>
      <c r="G3908" s="29">
        <v>823</v>
      </c>
      <c r="H3908" s="27"/>
      <c r="J3908" s="37"/>
      <c r="M3908" s="80" t="b">
        <f t="shared" si="60"/>
        <v>1</v>
      </c>
    </row>
    <row r="3909" spans="2:13" x14ac:dyDescent="0.15">
      <c r="B3909" s="333" t="s">
        <v>1304</v>
      </c>
      <c r="C3909" s="333" t="s">
        <v>716</v>
      </c>
      <c r="D3909" s="333" t="s">
        <v>519</v>
      </c>
      <c r="E3909" s="29">
        <v>4</v>
      </c>
      <c r="F3909" s="29">
        <v>1</v>
      </c>
      <c r="G3909" s="29">
        <v>824</v>
      </c>
      <c r="H3909" s="27"/>
      <c r="J3909" s="37"/>
      <c r="M3909" s="80" t="b">
        <f t="shared" si="60"/>
        <v>1</v>
      </c>
    </row>
    <row r="3910" spans="2:13" x14ac:dyDescent="0.15">
      <c r="B3910" s="333" t="s">
        <v>10227</v>
      </c>
      <c r="C3910" s="333" t="s">
        <v>710</v>
      </c>
      <c r="D3910" s="333" t="s">
        <v>523</v>
      </c>
      <c r="E3910" s="29">
        <v>1</v>
      </c>
      <c r="F3910" s="29">
        <v>3</v>
      </c>
      <c r="G3910" s="29">
        <v>10508</v>
      </c>
      <c r="H3910" s="27"/>
      <c r="J3910" s="37"/>
      <c r="M3910" s="80" t="b">
        <f t="shared" si="60"/>
        <v>1</v>
      </c>
    </row>
    <row r="3911" spans="2:13" x14ac:dyDescent="0.15">
      <c r="B3911" s="333" t="s">
        <v>1305</v>
      </c>
      <c r="C3911" s="333" t="s">
        <v>710</v>
      </c>
      <c r="D3911" s="333" t="s">
        <v>519</v>
      </c>
      <c r="E3911" s="29">
        <v>1</v>
      </c>
      <c r="F3911" s="29">
        <v>1</v>
      </c>
      <c r="G3911" s="29">
        <v>825</v>
      </c>
      <c r="H3911" s="27"/>
      <c r="J3911" s="37"/>
      <c r="M3911" s="80" t="b">
        <f t="shared" si="60"/>
        <v>1</v>
      </c>
    </row>
    <row r="3912" spans="2:13" x14ac:dyDescent="0.15">
      <c r="B3912" s="333" t="s">
        <v>7199</v>
      </c>
      <c r="C3912" s="333" t="s">
        <v>710</v>
      </c>
      <c r="D3912" s="333" t="s">
        <v>523</v>
      </c>
      <c r="E3912" s="29">
        <v>1</v>
      </c>
      <c r="F3912" s="29">
        <v>3</v>
      </c>
      <c r="G3912" s="29">
        <v>7214</v>
      </c>
      <c r="H3912" s="27"/>
      <c r="J3912" s="37"/>
      <c r="M3912" s="80" t="b">
        <f t="shared" si="60"/>
        <v>1</v>
      </c>
    </row>
    <row r="3913" spans="2:13" x14ac:dyDescent="0.15">
      <c r="B3913" s="333" t="s">
        <v>1306</v>
      </c>
      <c r="C3913" s="333" t="s">
        <v>712</v>
      </c>
      <c r="D3913" s="333" t="s">
        <v>525</v>
      </c>
      <c r="E3913" s="29">
        <v>2</v>
      </c>
      <c r="F3913" s="29">
        <v>4</v>
      </c>
      <c r="G3913" s="29">
        <v>826</v>
      </c>
      <c r="H3913" s="27"/>
      <c r="J3913" s="37"/>
      <c r="M3913" s="80" t="b">
        <f t="shared" si="60"/>
        <v>1</v>
      </c>
    </row>
    <row r="3914" spans="2:13" x14ac:dyDescent="0.15">
      <c r="B3914" s="333" t="s">
        <v>10882</v>
      </c>
      <c r="C3914" s="333" t="s">
        <v>710</v>
      </c>
      <c r="D3914" s="333" t="s">
        <v>525</v>
      </c>
      <c r="E3914" s="29">
        <v>1</v>
      </c>
      <c r="F3914" s="29">
        <v>4</v>
      </c>
      <c r="G3914" s="29">
        <v>827</v>
      </c>
      <c r="H3914" s="27"/>
      <c r="J3914" s="37"/>
      <c r="M3914" s="80" t="b">
        <f t="shared" si="60"/>
        <v>1</v>
      </c>
    </row>
    <row r="3915" spans="2:13" x14ac:dyDescent="0.15">
      <c r="B3915" s="333" t="s">
        <v>3770</v>
      </c>
      <c r="C3915" s="333" t="s">
        <v>712</v>
      </c>
      <c r="D3915" s="333" t="s">
        <v>525</v>
      </c>
      <c r="E3915" s="29">
        <v>2</v>
      </c>
      <c r="F3915" s="29">
        <v>4</v>
      </c>
      <c r="G3915" s="29">
        <v>3530</v>
      </c>
      <c r="H3915" s="27"/>
      <c r="J3915" s="37"/>
      <c r="M3915" s="80" t="b">
        <f t="shared" si="60"/>
        <v>1</v>
      </c>
    </row>
    <row r="3916" spans="2:13" x14ac:dyDescent="0.15">
      <c r="B3916" s="333" t="s">
        <v>3771</v>
      </c>
      <c r="C3916" s="333" t="s">
        <v>712</v>
      </c>
      <c r="D3916" s="333" t="s">
        <v>525</v>
      </c>
      <c r="E3916" s="29">
        <v>2</v>
      </c>
      <c r="F3916" s="29">
        <v>4</v>
      </c>
      <c r="G3916" s="29">
        <v>3531</v>
      </c>
      <c r="H3916" s="27"/>
      <c r="J3916" s="37"/>
      <c r="M3916" s="80" t="b">
        <f t="shared" si="60"/>
        <v>1</v>
      </c>
    </row>
    <row r="3917" spans="2:13" x14ac:dyDescent="0.15">
      <c r="B3917" s="333" t="s">
        <v>7200</v>
      </c>
      <c r="C3917" s="333" t="s">
        <v>710</v>
      </c>
      <c r="D3917" s="333" t="s">
        <v>523</v>
      </c>
      <c r="E3917" s="29">
        <v>1</v>
      </c>
      <c r="F3917" s="29">
        <v>3</v>
      </c>
      <c r="G3917" s="29">
        <v>7215</v>
      </c>
      <c r="H3917" s="27"/>
      <c r="J3917" s="37"/>
      <c r="M3917" s="80" t="b">
        <f t="shared" si="60"/>
        <v>1</v>
      </c>
    </row>
    <row r="3918" spans="2:13" x14ac:dyDescent="0.15">
      <c r="B3918" s="333" t="s">
        <v>14729</v>
      </c>
      <c r="C3918" s="333" t="s">
        <v>712</v>
      </c>
      <c r="D3918" s="333" t="s">
        <v>519</v>
      </c>
      <c r="E3918" s="29">
        <v>2</v>
      </c>
      <c r="F3918" s="29">
        <v>1</v>
      </c>
      <c r="G3918" s="29">
        <v>17597</v>
      </c>
      <c r="H3918" s="27"/>
      <c r="J3918" s="37"/>
      <c r="M3918" s="80" t="b">
        <f t="shared" ref="M3918:M3981" si="61">AND(  NOT(ISERROR(FIND(UPPER($B$7),UPPER($B3918),1))),  OR($D$7="",NOT(ISERROR(FIND(UPPER($D$7),UPPER($B3918),1)))),    OR($D$8="",(ISERROR(FIND(UPPER($D$8),UPPER($B3918),1))))           )</f>
        <v>1</v>
      </c>
    </row>
    <row r="3919" spans="2:13" x14ac:dyDescent="0.15">
      <c r="B3919" s="333" t="s">
        <v>10228</v>
      </c>
      <c r="C3919" s="333" t="s">
        <v>710</v>
      </c>
      <c r="D3919" s="333" t="s">
        <v>525</v>
      </c>
      <c r="E3919" s="29">
        <v>1</v>
      </c>
      <c r="F3919" s="29">
        <v>4</v>
      </c>
      <c r="G3919" s="29">
        <v>10697</v>
      </c>
      <c r="H3919" s="27"/>
      <c r="J3919" s="37"/>
      <c r="M3919" s="80" t="b">
        <f t="shared" si="61"/>
        <v>1</v>
      </c>
    </row>
    <row r="3920" spans="2:13" x14ac:dyDescent="0.15">
      <c r="B3920" s="333" t="s">
        <v>1307</v>
      </c>
      <c r="C3920" s="333" t="s">
        <v>710</v>
      </c>
      <c r="D3920" s="333" t="s">
        <v>444</v>
      </c>
      <c r="E3920" s="29">
        <v>1</v>
      </c>
      <c r="F3920" s="29">
        <v>6</v>
      </c>
      <c r="G3920" s="29">
        <v>828</v>
      </c>
      <c r="H3920" s="27"/>
      <c r="J3920" s="37"/>
      <c r="M3920" s="80" t="b">
        <f t="shared" si="61"/>
        <v>1</v>
      </c>
    </row>
    <row r="3921" spans="2:13" x14ac:dyDescent="0.15">
      <c r="B3921" s="333" t="s">
        <v>6916</v>
      </c>
      <c r="C3921" s="333" t="s">
        <v>710</v>
      </c>
      <c r="D3921" s="333" t="s">
        <v>521</v>
      </c>
      <c r="E3921" s="29">
        <v>1</v>
      </c>
      <c r="F3921" s="29">
        <v>2</v>
      </c>
      <c r="G3921" s="29">
        <v>7050</v>
      </c>
      <c r="H3921" s="27"/>
      <c r="J3921" s="37"/>
      <c r="M3921" s="80" t="b">
        <f t="shared" si="61"/>
        <v>1</v>
      </c>
    </row>
    <row r="3922" spans="2:13" x14ac:dyDescent="0.15">
      <c r="B3922" s="333" t="s">
        <v>1308</v>
      </c>
      <c r="C3922" s="333" t="s">
        <v>718</v>
      </c>
      <c r="D3922" s="333" t="s">
        <v>523</v>
      </c>
      <c r="E3922" s="29">
        <v>5</v>
      </c>
      <c r="F3922" s="29">
        <v>3</v>
      </c>
      <c r="G3922" s="29">
        <v>829</v>
      </c>
      <c r="H3922" s="27"/>
      <c r="J3922" s="37"/>
      <c r="M3922" s="80" t="b">
        <f t="shared" si="61"/>
        <v>1</v>
      </c>
    </row>
    <row r="3923" spans="2:13" x14ac:dyDescent="0.15">
      <c r="B3923" s="333" t="s">
        <v>1309</v>
      </c>
      <c r="C3923" s="333" t="s">
        <v>718</v>
      </c>
      <c r="D3923" s="333" t="s">
        <v>523</v>
      </c>
      <c r="E3923" s="29">
        <v>5</v>
      </c>
      <c r="F3923" s="29">
        <v>3</v>
      </c>
      <c r="G3923" s="29">
        <v>830</v>
      </c>
      <c r="H3923" s="27"/>
      <c r="J3923" s="37"/>
      <c r="M3923" s="80" t="b">
        <f t="shared" si="61"/>
        <v>1</v>
      </c>
    </row>
    <row r="3924" spans="2:13" x14ac:dyDescent="0.15">
      <c r="B3924" s="333" t="s">
        <v>4333</v>
      </c>
      <c r="C3924" s="333" t="s">
        <v>718</v>
      </c>
      <c r="D3924" s="333" t="s">
        <v>525</v>
      </c>
      <c r="E3924" s="29">
        <v>5</v>
      </c>
      <c r="F3924" s="29">
        <v>4</v>
      </c>
      <c r="G3924" s="29">
        <v>4125</v>
      </c>
      <c r="H3924" s="27"/>
      <c r="J3924" s="37"/>
      <c r="M3924" s="80" t="b">
        <f t="shared" si="61"/>
        <v>1</v>
      </c>
    </row>
    <row r="3925" spans="2:13" x14ac:dyDescent="0.15">
      <c r="B3925" s="333" t="s">
        <v>3772</v>
      </c>
      <c r="C3925" s="333" t="s">
        <v>714</v>
      </c>
      <c r="D3925" s="333" t="s">
        <v>521</v>
      </c>
      <c r="E3925" s="29">
        <v>3</v>
      </c>
      <c r="F3925" s="29">
        <v>2</v>
      </c>
      <c r="G3925" s="29">
        <v>3532</v>
      </c>
      <c r="H3925" s="27"/>
      <c r="J3925" s="37"/>
      <c r="M3925" s="80" t="b">
        <f t="shared" si="61"/>
        <v>1</v>
      </c>
    </row>
    <row r="3926" spans="2:13" x14ac:dyDescent="0.15">
      <c r="B3926" s="333" t="s">
        <v>6616</v>
      </c>
      <c r="C3926" s="333" t="s">
        <v>710</v>
      </c>
      <c r="D3926" s="333" t="s">
        <v>521</v>
      </c>
      <c r="E3926" s="29">
        <v>1</v>
      </c>
      <c r="F3926" s="29">
        <v>2</v>
      </c>
      <c r="G3926" s="29">
        <v>6726</v>
      </c>
      <c r="H3926" s="27"/>
      <c r="J3926" s="37"/>
      <c r="M3926" s="80" t="b">
        <f t="shared" si="61"/>
        <v>1</v>
      </c>
    </row>
    <row r="3927" spans="2:13" x14ac:dyDescent="0.15">
      <c r="B3927" s="333" t="s">
        <v>11735</v>
      </c>
      <c r="C3927" s="333" t="s">
        <v>710</v>
      </c>
      <c r="D3927" s="333" t="s">
        <v>523</v>
      </c>
      <c r="E3927" s="29">
        <v>1</v>
      </c>
      <c r="F3927" s="29">
        <v>3</v>
      </c>
      <c r="G3927" s="29">
        <v>13153</v>
      </c>
      <c r="H3927" s="27"/>
      <c r="J3927" s="37"/>
      <c r="M3927" s="80" t="b">
        <f t="shared" si="61"/>
        <v>1</v>
      </c>
    </row>
    <row r="3928" spans="2:13" x14ac:dyDescent="0.15">
      <c r="B3928" s="333" t="s">
        <v>9192</v>
      </c>
      <c r="C3928" s="333" t="s">
        <v>712</v>
      </c>
      <c r="D3928" s="333" t="s">
        <v>521</v>
      </c>
      <c r="E3928" s="29">
        <v>2</v>
      </c>
      <c r="F3928" s="29">
        <v>2</v>
      </c>
      <c r="G3928" s="29">
        <v>9933</v>
      </c>
      <c r="H3928" s="27"/>
      <c r="J3928" s="37"/>
      <c r="M3928" s="80" t="b">
        <f t="shared" si="61"/>
        <v>1</v>
      </c>
    </row>
    <row r="3929" spans="2:13" x14ac:dyDescent="0.15">
      <c r="B3929" s="333" t="s">
        <v>10229</v>
      </c>
      <c r="C3929" s="333" t="s">
        <v>714</v>
      </c>
      <c r="D3929" s="333" t="s">
        <v>523</v>
      </c>
      <c r="E3929" s="29">
        <v>3</v>
      </c>
      <c r="F3929" s="29">
        <v>3</v>
      </c>
      <c r="G3929" s="29">
        <v>10785</v>
      </c>
      <c r="H3929" s="27"/>
      <c r="J3929" s="37"/>
      <c r="M3929" s="80" t="b">
        <f t="shared" si="61"/>
        <v>1</v>
      </c>
    </row>
    <row r="3930" spans="2:13" x14ac:dyDescent="0.15">
      <c r="B3930" s="333" t="s">
        <v>9193</v>
      </c>
      <c r="C3930" s="333" t="s">
        <v>716</v>
      </c>
      <c r="D3930" s="333" t="s">
        <v>523</v>
      </c>
      <c r="E3930" s="29">
        <v>4</v>
      </c>
      <c r="F3930" s="29">
        <v>3</v>
      </c>
      <c r="G3930" s="29">
        <v>9516</v>
      </c>
      <c r="H3930" s="27"/>
      <c r="J3930" s="37"/>
      <c r="M3930" s="80" t="b">
        <f t="shared" si="61"/>
        <v>1</v>
      </c>
    </row>
    <row r="3931" spans="2:13" x14ac:dyDescent="0.15">
      <c r="B3931" s="333" t="s">
        <v>7172</v>
      </c>
      <c r="C3931" s="333" t="s">
        <v>712</v>
      </c>
      <c r="D3931" s="333" t="s">
        <v>523</v>
      </c>
      <c r="E3931" s="29">
        <v>2</v>
      </c>
      <c r="F3931" s="29">
        <v>3</v>
      </c>
      <c r="G3931" s="29">
        <v>7314</v>
      </c>
      <c r="H3931" s="27"/>
      <c r="J3931" s="37"/>
      <c r="M3931" s="80" t="b">
        <f t="shared" si="61"/>
        <v>1</v>
      </c>
    </row>
    <row r="3932" spans="2:13" x14ac:dyDescent="0.15">
      <c r="B3932" s="333" t="s">
        <v>5233</v>
      </c>
      <c r="C3932" s="333" t="s">
        <v>716</v>
      </c>
      <c r="D3932" s="333" t="s">
        <v>519</v>
      </c>
      <c r="E3932" s="29">
        <v>4</v>
      </c>
      <c r="F3932" s="29">
        <v>1</v>
      </c>
      <c r="G3932" s="29">
        <v>5219</v>
      </c>
      <c r="H3932" s="27"/>
      <c r="J3932" s="37"/>
      <c r="M3932" s="80" t="b">
        <f t="shared" si="61"/>
        <v>1</v>
      </c>
    </row>
    <row r="3933" spans="2:13" x14ac:dyDescent="0.15">
      <c r="B3933" s="333" t="s">
        <v>11736</v>
      </c>
      <c r="C3933" s="333" t="s">
        <v>716</v>
      </c>
      <c r="D3933" s="333" t="s">
        <v>519</v>
      </c>
      <c r="E3933" s="29">
        <v>4</v>
      </c>
      <c r="F3933" s="29">
        <v>1</v>
      </c>
      <c r="G3933" s="29">
        <v>12814</v>
      </c>
      <c r="H3933" s="27"/>
      <c r="J3933" s="37"/>
      <c r="M3933" s="80" t="b">
        <f t="shared" si="61"/>
        <v>1</v>
      </c>
    </row>
    <row r="3934" spans="2:13" x14ac:dyDescent="0.15">
      <c r="B3934" s="333" t="s">
        <v>11737</v>
      </c>
      <c r="C3934" s="333" t="s">
        <v>710</v>
      </c>
      <c r="D3934" s="333" t="s">
        <v>523</v>
      </c>
      <c r="E3934" s="29">
        <v>1</v>
      </c>
      <c r="F3934" s="29">
        <v>3</v>
      </c>
      <c r="G3934" s="29">
        <v>12404</v>
      </c>
      <c r="H3934" s="27"/>
      <c r="J3934" s="37"/>
      <c r="M3934" s="80" t="b">
        <f t="shared" si="61"/>
        <v>1</v>
      </c>
    </row>
    <row r="3935" spans="2:13" x14ac:dyDescent="0.15">
      <c r="B3935" s="333" t="s">
        <v>1310</v>
      </c>
      <c r="C3935" s="333" t="s">
        <v>716</v>
      </c>
      <c r="D3935" s="333" t="s">
        <v>521</v>
      </c>
      <c r="E3935" s="29">
        <v>4</v>
      </c>
      <c r="F3935" s="29">
        <v>2</v>
      </c>
      <c r="G3935" s="29">
        <v>832</v>
      </c>
      <c r="H3935" s="27"/>
      <c r="J3935" s="37"/>
      <c r="M3935" s="80" t="b">
        <f t="shared" si="61"/>
        <v>1</v>
      </c>
    </row>
    <row r="3936" spans="2:13" x14ac:dyDescent="0.15">
      <c r="B3936" s="333" t="s">
        <v>12762</v>
      </c>
      <c r="C3936" s="333" t="s">
        <v>710</v>
      </c>
      <c r="D3936" s="333" t="s">
        <v>525</v>
      </c>
      <c r="E3936" s="29">
        <v>1</v>
      </c>
      <c r="F3936" s="29">
        <v>4</v>
      </c>
      <c r="G3936" s="29">
        <v>14011</v>
      </c>
      <c r="H3936" s="27"/>
      <c r="J3936" s="37"/>
      <c r="M3936" s="80" t="b">
        <f t="shared" si="61"/>
        <v>1</v>
      </c>
    </row>
    <row r="3937" spans="2:13" x14ac:dyDescent="0.15">
      <c r="B3937" s="333" t="s">
        <v>14730</v>
      </c>
      <c r="C3937" s="333" t="s">
        <v>712</v>
      </c>
      <c r="D3937" s="333" t="s">
        <v>523</v>
      </c>
      <c r="E3937" s="29">
        <v>2</v>
      </c>
      <c r="F3937" s="29">
        <v>3</v>
      </c>
      <c r="G3937" s="29">
        <v>17369</v>
      </c>
      <c r="H3937" s="27"/>
      <c r="J3937" s="37"/>
      <c r="M3937" s="80" t="b">
        <f t="shared" si="61"/>
        <v>1</v>
      </c>
    </row>
    <row r="3938" spans="2:13" x14ac:dyDescent="0.15">
      <c r="B3938" s="333" t="s">
        <v>13442</v>
      </c>
      <c r="C3938" s="333" t="s">
        <v>710</v>
      </c>
      <c r="D3938" s="333" t="s">
        <v>523</v>
      </c>
      <c r="E3938" s="29">
        <v>1</v>
      </c>
      <c r="F3938" s="29">
        <v>3</v>
      </c>
      <c r="G3938" s="29">
        <v>15104</v>
      </c>
      <c r="H3938" s="27"/>
      <c r="J3938" s="37"/>
      <c r="M3938" s="80" t="b">
        <f t="shared" si="61"/>
        <v>1</v>
      </c>
    </row>
    <row r="3939" spans="2:13" x14ac:dyDescent="0.15">
      <c r="B3939" s="333" t="s">
        <v>8046</v>
      </c>
      <c r="C3939" s="333" t="s">
        <v>710</v>
      </c>
      <c r="D3939" s="333" t="s">
        <v>523</v>
      </c>
      <c r="E3939" s="29">
        <v>1</v>
      </c>
      <c r="F3939" s="29">
        <v>3</v>
      </c>
      <c r="G3939" s="29">
        <v>8267</v>
      </c>
      <c r="H3939" s="27"/>
      <c r="J3939" s="37"/>
      <c r="M3939" s="80" t="b">
        <f t="shared" si="61"/>
        <v>1</v>
      </c>
    </row>
    <row r="3940" spans="2:13" x14ac:dyDescent="0.15">
      <c r="B3940" s="333" t="s">
        <v>10883</v>
      </c>
      <c r="C3940" s="333" t="s">
        <v>712</v>
      </c>
      <c r="D3940" s="333" t="s">
        <v>525</v>
      </c>
      <c r="E3940" s="29">
        <v>2</v>
      </c>
      <c r="F3940" s="29">
        <v>4</v>
      </c>
      <c r="G3940" s="29">
        <v>833</v>
      </c>
      <c r="H3940" s="27"/>
      <c r="J3940" s="37"/>
      <c r="M3940" s="80" t="b">
        <f t="shared" si="61"/>
        <v>1</v>
      </c>
    </row>
    <row r="3941" spans="2:13" x14ac:dyDescent="0.15">
      <c r="B3941" s="333" t="s">
        <v>13443</v>
      </c>
      <c r="C3941" s="333" t="s">
        <v>710</v>
      </c>
      <c r="D3941" s="333" t="s">
        <v>523</v>
      </c>
      <c r="E3941" s="29">
        <v>1</v>
      </c>
      <c r="F3941" s="29">
        <v>3</v>
      </c>
      <c r="G3941" s="29">
        <v>15298</v>
      </c>
      <c r="H3941" s="27"/>
      <c r="J3941" s="37"/>
      <c r="M3941" s="80" t="b">
        <f t="shared" si="61"/>
        <v>1</v>
      </c>
    </row>
    <row r="3942" spans="2:13" x14ac:dyDescent="0.15">
      <c r="B3942" s="333" t="s">
        <v>1311</v>
      </c>
      <c r="C3942" s="333" t="s">
        <v>716</v>
      </c>
      <c r="D3942" s="333" t="s">
        <v>523</v>
      </c>
      <c r="E3942" s="29">
        <v>4</v>
      </c>
      <c r="F3942" s="29">
        <v>3</v>
      </c>
      <c r="G3942" s="29">
        <v>834</v>
      </c>
      <c r="H3942" s="27"/>
      <c r="J3942" s="37"/>
      <c r="M3942" s="80" t="b">
        <f t="shared" si="61"/>
        <v>1</v>
      </c>
    </row>
    <row r="3943" spans="2:13" x14ac:dyDescent="0.15">
      <c r="B3943" s="333" t="s">
        <v>14731</v>
      </c>
      <c r="C3943" s="333" t="s">
        <v>710</v>
      </c>
      <c r="D3943" s="333" t="s">
        <v>519</v>
      </c>
      <c r="E3943" s="29">
        <v>1</v>
      </c>
      <c r="F3943" s="29">
        <v>1</v>
      </c>
      <c r="G3943" s="29">
        <v>16806</v>
      </c>
      <c r="H3943" s="27"/>
      <c r="J3943" s="37"/>
      <c r="M3943" s="80" t="b">
        <f t="shared" si="61"/>
        <v>1</v>
      </c>
    </row>
    <row r="3944" spans="2:13" x14ac:dyDescent="0.15">
      <c r="B3944" s="333" t="s">
        <v>158</v>
      </c>
      <c r="C3944" s="333" t="s">
        <v>710</v>
      </c>
      <c r="D3944" s="333" t="s">
        <v>523</v>
      </c>
      <c r="E3944" s="29">
        <v>1</v>
      </c>
      <c r="F3944" s="29">
        <v>3</v>
      </c>
      <c r="G3944" s="29">
        <v>8561</v>
      </c>
      <c r="H3944" s="27"/>
      <c r="J3944" s="37"/>
      <c r="M3944" s="80" t="b">
        <f t="shared" si="61"/>
        <v>1</v>
      </c>
    </row>
    <row r="3945" spans="2:13" x14ac:dyDescent="0.15">
      <c r="B3945" s="333" t="s">
        <v>14732</v>
      </c>
      <c r="C3945" s="333" t="s">
        <v>712</v>
      </c>
      <c r="D3945" s="333" t="s">
        <v>519</v>
      </c>
      <c r="E3945" s="29">
        <v>2</v>
      </c>
      <c r="F3945" s="29">
        <v>1</v>
      </c>
      <c r="G3945" s="29">
        <v>17178</v>
      </c>
      <c r="H3945" s="27"/>
      <c r="J3945" s="37"/>
      <c r="M3945" s="80" t="b">
        <f t="shared" si="61"/>
        <v>1</v>
      </c>
    </row>
    <row r="3946" spans="2:13" x14ac:dyDescent="0.15">
      <c r="B3946" s="333" t="s">
        <v>9194</v>
      </c>
      <c r="C3946" s="333" t="s">
        <v>518</v>
      </c>
      <c r="D3946" s="333" t="s">
        <v>518</v>
      </c>
      <c r="E3946" s="29">
        <v>0</v>
      </c>
      <c r="F3946" s="29">
        <v>0</v>
      </c>
      <c r="G3946" s="29">
        <v>9646</v>
      </c>
      <c r="H3946" s="27"/>
      <c r="J3946" s="37"/>
      <c r="M3946" s="80" t="b">
        <f t="shared" si="61"/>
        <v>1</v>
      </c>
    </row>
    <row r="3947" spans="2:13" x14ac:dyDescent="0.15">
      <c r="B3947" s="333" t="s">
        <v>12763</v>
      </c>
      <c r="C3947" s="333" t="s">
        <v>710</v>
      </c>
      <c r="D3947" s="333" t="s">
        <v>521</v>
      </c>
      <c r="E3947" s="29">
        <v>1</v>
      </c>
      <c r="F3947" s="29">
        <v>2</v>
      </c>
      <c r="G3947" s="29">
        <v>14438</v>
      </c>
      <c r="H3947" s="27"/>
      <c r="J3947" s="37"/>
      <c r="M3947" s="80" t="b">
        <f t="shared" si="61"/>
        <v>1</v>
      </c>
    </row>
    <row r="3948" spans="2:13" x14ac:dyDescent="0.15">
      <c r="B3948" s="333" t="s">
        <v>8547</v>
      </c>
      <c r="C3948" s="333" t="s">
        <v>712</v>
      </c>
      <c r="D3948" s="333" t="s">
        <v>518</v>
      </c>
      <c r="E3948" s="29">
        <v>2</v>
      </c>
      <c r="F3948" s="29">
        <v>0</v>
      </c>
      <c r="G3948" s="29">
        <v>8882</v>
      </c>
      <c r="H3948" s="27"/>
      <c r="J3948" s="37"/>
      <c r="M3948" s="80" t="b">
        <f t="shared" si="61"/>
        <v>1</v>
      </c>
    </row>
    <row r="3949" spans="2:13" x14ac:dyDescent="0.15">
      <c r="B3949" s="333" t="s">
        <v>6977</v>
      </c>
      <c r="C3949" s="333" t="s">
        <v>716</v>
      </c>
      <c r="D3949" s="333" t="s">
        <v>521</v>
      </c>
      <c r="E3949" s="29">
        <v>4</v>
      </c>
      <c r="F3949" s="29">
        <v>2</v>
      </c>
      <c r="G3949" s="29">
        <v>7112</v>
      </c>
      <c r="H3949" s="27"/>
      <c r="J3949" s="37"/>
      <c r="M3949" s="80" t="b">
        <f t="shared" si="61"/>
        <v>1</v>
      </c>
    </row>
    <row r="3950" spans="2:13" x14ac:dyDescent="0.15">
      <c r="B3950" s="333" t="s">
        <v>9195</v>
      </c>
      <c r="C3950" s="333" t="s">
        <v>518</v>
      </c>
      <c r="D3950" s="333" t="s">
        <v>518</v>
      </c>
      <c r="E3950" s="29">
        <v>0</v>
      </c>
      <c r="F3950" s="29">
        <v>0</v>
      </c>
      <c r="G3950" s="29">
        <v>9724</v>
      </c>
      <c r="H3950" s="27"/>
      <c r="J3950" s="37"/>
      <c r="M3950" s="80" t="b">
        <f t="shared" si="61"/>
        <v>1</v>
      </c>
    </row>
    <row r="3951" spans="2:13" x14ac:dyDescent="0.15">
      <c r="B3951" s="333" t="s">
        <v>1312</v>
      </c>
      <c r="C3951" s="333" t="s">
        <v>716</v>
      </c>
      <c r="D3951" s="333" t="s">
        <v>519</v>
      </c>
      <c r="E3951" s="29">
        <v>4</v>
      </c>
      <c r="F3951" s="29">
        <v>1</v>
      </c>
      <c r="G3951" s="29">
        <v>835</v>
      </c>
      <c r="H3951" s="27"/>
      <c r="J3951" s="37"/>
      <c r="M3951" s="80" t="b">
        <f t="shared" si="61"/>
        <v>1</v>
      </c>
    </row>
    <row r="3952" spans="2:13" x14ac:dyDescent="0.15">
      <c r="B3952" s="333" t="s">
        <v>14733</v>
      </c>
      <c r="C3952" s="333" t="s">
        <v>716</v>
      </c>
      <c r="D3952" s="333" t="s">
        <v>519</v>
      </c>
      <c r="E3952" s="29">
        <v>4</v>
      </c>
      <c r="F3952" s="29">
        <v>1</v>
      </c>
      <c r="G3952" s="29">
        <v>17271</v>
      </c>
      <c r="H3952" s="27"/>
      <c r="J3952" s="37"/>
      <c r="M3952" s="80" t="b">
        <f t="shared" si="61"/>
        <v>1</v>
      </c>
    </row>
    <row r="3953" spans="2:13" x14ac:dyDescent="0.15">
      <c r="B3953" s="333" t="s">
        <v>13444</v>
      </c>
      <c r="C3953" s="333" t="s">
        <v>714</v>
      </c>
      <c r="D3953" s="333" t="s">
        <v>519</v>
      </c>
      <c r="E3953" s="29">
        <v>3</v>
      </c>
      <c r="F3953" s="29">
        <v>1</v>
      </c>
      <c r="G3953" s="29">
        <v>15073</v>
      </c>
      <c r="H3953" s="27"/>
      <c r="J3953" s="37"/>
      <c r="M3953" s="80" t="b">
        <f t="shared" si="61"/>
        <v>1</v>
      </c>
    </row>
    <row r="3954" spans="2:13" x14ac:dyDescent="0.15">
      <c r="B3954" s="333" t="s">
        <v>10230</v>
      </c>
      <c r="C3954" s="333" t="s">
        <v>716</v>
      </c>
      <c r="D3954" s="333" t="s">
        <v>519</v>
      </c>
      <c r="E3954" s="29">
        <v>4</v>
      </c>
      <c r="F3954" s="29">
        <v>1</v>
      </c>
      <c r="G3954" s="29">
        <v>10631</v>
      </c>
      <c r="H3954" s="27"/>
      <c r="J3954" s="37"/>
      <c r="M3954" s="80" t="b">
        <f t="shared" si="61"/>
        <v>1</v>
      </c>
    </row>
    <row r="3955" spans="2:13" x14ac:dyDescent="0.15">
      <c r="B3955" s="333" t="s">
        <v>1313</v>
      </c>
      <c r="C3955" s="333" t="s">
        <v>716</v>
      </c>
      <c r="D3955" s="333" t="s">
        <v>519</v>
      </c>
      <c r="E3955" s="29">
        <v>4</v>
      </c>
      <c r="F3955" s="29">
        <v>1</v>
      </c>
      <c r="G3955" s="29">
        <v>836</v>
      </c>
      <c r="H3955" s="27"/>
      <c r="J3955" s="37"/>
      <c r="M3955" s="80" t="b">
        <f t="shared" si="61"/>
        <v>1</v>
      </c>
    </row>
    <row r="3956" spans="2:13" x14ac:dyDescent="0.15">
      <c r="B3956" s="333" t="s">
        <v>10231</v>
      </c>
      <c r="C3956" s="333" t="s">
        <v>716</v>
      </c>
      <c r="D3956" s="333" t="s">
        <v>519</v>
      </c>
      <c r="E3956" s="29">
        <v>4</v>
      </c>
      <c r="F3956" s="29">
        <v>1</v>
      </c>
      <c r="G3956" s="29">
        <v>10567</v>
      </c>
      <c r="H3956" s="27"/>
      <c r="J3956" s="37"/>
      <c r="M3956" s="80" t="b">
        <f t="shared" si="61"/>
        <v>1</v>
      </c>
    </row>
    <row r="3957" spans="2:13" x14ac:dyDescent="0.15">
      <c r="B3957" s="333" t="s">
        <v>5674</v>
      </c>
      <c r="C3957" s="333" t="s">
        <v>716</v>
      </c>
      <c r="D3957" s="333" t="s">
        <v>519</v>
      </c>
      <c r="E3957" s="29">
        <v>4</v>
      </c>
      <c r="F3957" s="29">
        <v>1</v>
      </c>
      <c r="G3957" s="29">
        <v>5604</v>
      </c>
      <c r="H3957" s="27"/>
      <c r="J3957" s="37"/>
      <c r="M3957" s="80" t="b">
        <f t="shared" si="61"/>
        <v>1</v>
      </c>
    </row>
    <row r="3958" spans="2:13" x14ac:dyDescent="0.15">
      <c r="B3958" s="333" t="s">
        <v>56</v>
      </c>
      <c r="C3958" s="333" t="s">
        <v>716</v>
      </c>
      <c r="D3958" s="333" t="s">
        <v>519</v>
      </c>
      <c r="E3958" s="29">
        <v>4</v>
      </c>
      <c r="F3958" s="29">
        <v>1</v>
      </c>
      <c r="G3958" s="29">
        <v>8689</v>
      </c>
      <c r="H3958" s="27"/>
      <c r="J3958" s="37"/>
      <c r="M3958" s="80" t="b">
        <f t="shared" si="61"/>
        <v>1</v>
      </c>
    </row>
    <row r="3959" spans="2:13" x14ac:dyDescent="0.15">
      <c r="B3959" s="333" t="s">
        <v>7201</v>
      </c>
      <c r="C3959" s="333" t="s">
        <v>714</v>
      </c>
      <c r="D3959" s="333" t="s">
        <v>519</v>
      </c>
      <c r="E3959" s="29">
        <v>3</v>
      </c>
      <c r="F3959" s="29">
        <v>1</v>
      </c>
      <c r="G3959" s="29">
        <v>7216</v>
      </c>
      <c r="H3959" s="27"/>
      <c r="J3959" s="37"/>
      <c r="M3959" s="80" t="b">
        <f t="shared" si="61"/>
        <v>1</v>
      </c>
    </row>
    <row r="3960" spans="2:13" x14ac:dyDescent="0.15">
      <c r="B3960" s="333" t="s">
        <v>11738</v>
      </c>
      <c r="C3960" s="333" t="s">
        <v>716</v>
      </c>
      <c r="D3960" s="333" t="s">
        <v>519</v>
      </c>
      <c r="E3960" s="29">
        <v>4</v>
      </c>
      <c r="F3960" s="29">
        <v>1</v>
      </c>
      <c r="G3960" s="29">
        <v>13085</v>
      </c>
      <c r="H3960" s="27"/>
      <c r="J3960" s="37"/>
      <c r="M3960" s="80" t="b">
        <f t="shared" si="61"/>
        <v>1</v>
      </c>
    </row>
    <row r="3961" spans="2:13" x14ac:dyDescent="0.15">
      <c r="B3961" s="333" t="s">
        <v>14734</v>
      </c>
      <c r="C3961" s="333" t="s">
        <v>718</v>
      </c>
      <c r="D3961" s="333" t="s">
        <v>525</v>
      </c>
      <c r="E3961" s="29">
        <v>5</v>
      </c>
      <c r="F3961" s="29">
        <v>4</v>
      </c>
      <c r="G3961" s="29">
        <v>16477</v>
      </c>
      <c r="H3961" s="27"/>
      <c r="J3961" s="37"/>
      <c r="M3961" s="80" t="b">
        <f t="shared" si="61"/>
        <v>1</v>
      </c>
    </row>
    <row r="3962" spans="2:13" x14ac:dyDescent="0.15">
      <c r="B3962" s="333" t="s">
        <v>7613</v>
      </c>
      <c r="C3962" s="333" t="s">
        <v>716</v>
      </c>
      <c r="D3962" s="333" t="s">
        <v>521</v>
      </c>
      <c r="E3962" s="29">
        <v>4</v>
      </c>
      <c r="F3962" s="29">
        <v>2</v>
      </c>
      <c r="G3962" s="29">
        <v>7776</v>
      </c>
      <c r="H3962" s="27"/>
      <c r="J3962" s="37"/>
      <c r="M3962" s="80" t="b">
        <f t="shared" si="61"/>
        <v>1</v>
      </c>
    </row>
    <row r="3963" spans="2:13" x14ac:dyDescent="0.15">
      <c r="B3963" s="333" t="s">
        <v>14</v>
      </c>
      <c r="C3963" s="333" t="s">
        <v>710</v>
      </c>
      <c r="D3963" s="333" t="s">
        <v>525</v>
      </c>
      <c r="E3963" s="29">
        <v>1</v>
      </c>
      <c r="F3963" s="29">
        <v>4</v>
      </c>
      <c r="G3963" s="29">
        <v>8738</v>
      </c>
      <c r="H3963" s="27"/>
      <c r="J3963" s="37"/>
      <c r="M3963" s="80" t="b">
        <f t="shared" si="61"/>
        <v>1</v>
      </c>
    </row>
    <row r="3964" spans="2:13" x14ac:dyDescent="0.15">
      <c r="B3964" s="333" t="s">
        <v>11739</v>
      </c>
      <c r="C3964" s="333" t="s">
        <v>716</v>
      </c>
      <c r="D3964" s="333" t="s">
        <v>519</v>
      </c>
      <c r="E3964" s="29">
        <v>4</v>
      </c>
      <c r="F3964" s="29">
        <v>1</v>
      </c>
      <c r="G3964" s="29">
        <v>12579</v>
      </c>
      <c r="H3964" s="27"/>
      <c r="J3964" s="37"/>
      <c r="M3964" s="80" t="b">
        <f t="shared" si="61"/>
        <v>1</v>
      </c>
    </row>
    <row r="3965" spans="2:13" x14ac:dyDescent="0.15">
      <c r="B3965" s="333" t="s">
        <v>9196</v>
      </c>
      <c r="C3965" s="333" t="s">
        <v>714</v>
      </c>
      <c r="D3965" s="333" t="s">
        <v>521</v>
      </c>
      <c r="E3965" s="29">
        <v>3</v>
      </c>
      <c r="F3965" s="29">
        <v>2</v>
      </c>
      <c r="G3965" s="29">
        <v>9597</v>
      </c>
      <c r="H3965" s="27"/>
      <c r="J3965" s="37"/>
      <c r="M3965" s="80" t="b">
        <f t="shared" si="61"/>
        <v>1</v>
      </c>
    </row>
    <row r="3966" spans="2:13" x14ac:dyDescent="0.15">
      <c r="B3966" s="333" t="s">
        <v>3613</v>
      </c>
      <c r="C3966" s="333" t="s">
        <v>714</v>
      </c>
      <c r="D3966" s="333" t="s">
        <v>525</v>
      </c>
      <c r="E3966" s="29">
        <v>3</v>
      </c>
      <c r="F3966" s="29">
        <v>4</v>
      </c>
      <c r="G3966" s="29">
        <v>3365</v>
      </c>
      <c r="H3966" s="27"/>
      <c r="J3966" s="37"/>
      <c r="M3966" s="80" t="b">
        <f t="shared" si="61"/>
        <v>1</v>
      </c>
    </row>
    <row r="3967" spans="2:13" x14ac:dyDescent="0.15">
      <c r="B3967" s="333" t="s">
        <v>10884</v>
      </c>
      <c r="C3967" s="333" t="s">
        <v>718</v>
      </c>
      <c r="D3967" s="333" t="s">
        <v>523</v>
      </c>
      <c r="E3967" s="29">
        <v>5</v>
      </c>
      <c r="F3967" s="29">
        <v>3</v>
      </c>
      <c r="G3967" s="29">
        <v>6263</v>
      </c>
      <c r="H3967" s="27"/>
      <c r="J3967" s="37"/>
      <c r="M3967" s="80" t="b">
        <f t="shared" si="61"/>
        <v>1</v>
      </c>
    </row>
    <row r="3968" spans="2:13" x14ac:dyDescent="0.15">
      <c r="B3968" s="333" t="s">
        <v>4770</v>
      </c>
      <c r="C3968" s="333" t="s">
        <v>714</v>
      </c>
      <c r="D3968" s="333" t="s">
        <v>523</v>
      </c>
      <c r="E3968" s="29">
        <v>3</v>
      </c>
      <c r="F3968" s="29">
        <v>3</v>
      </c>
      <c r="G3968" s="29">
        <v>4612</v>
      </c>
      <c r="H3968" s="27"/>
      <c r="J3968" s="37"/>
      <c r="M3968" s="80" t="b">
        <f t="shared" si="61"/>
        <v>1</v>
      </c>
    </row>
    <row r="3969" spans="2:13" x14ac:dyDescent="0.15">
      <c r="B3969" s="333" t="s">
        <v>9197</v>
      </c>
      <c r="C3969" s="333" t="s">
        <v>518</v>
      </c>
      <c r="D3969" s="333" t="s">
        <v>523</v>
      </c>
      <c r="E3969" s="29">
        <v>0</v>
      </c>
      <c r="F3969" s="29">
        <v>3</v>
      </c>
      <c r="G3969" s="29">
        <v>9406</v>
      </c>
      <c r="H3969" s="27"/>
      <c r="J3969" s="37"/>
      <c r="M3969" s="80" t="b">
        <f t="shared" si="61"/>
        <v>1</v>
      </c>
    </row>
    <row r="3970" spans="2:13" x14ac:dyDescent="0.15">
      <c r="B3970" s="333" t="s">
        <v>4650</v>
      </c>
      <c r="C3970" s="333" t="s">
        <v>710</v>
      </c>
      <c r="D3970" s="333" t="s">
        <v>521</v>
      </c>
      <c r="E3970" s="29">
        <v>1</v>
      </c>
      <c r="F3970" s="29">
        <v>2</v>
      </c>
      <c r="G3970" s="29">
        <v>4378</v>
      </c>
      <c r="H3970" s="27"/>
      <c r="J3970" s="37"/>
      <c r="M3970" s="80" t="b">
        <f t="shared" si="61"/>
        <v>1</v>
      </c>
    </row>
    <row r="3971" spans="2:13" x14ac:dyDescent="0.15">
      <c r="B3971" s="333" t="s">
        <v>12764</v>
      </c>
      <c r="C3971" s="333" t="s">
        <v>710</v>
      </c>
      <c r="D3971" s="333" t="s">
        <v>523</v>
      </c>
      <c r="E3971" s="29">
        <v>1</v>
      </c>
      <c r="F3971" s="29">
        <v>3</v>
      </c>
      <c r="G3971" s="29">
        <v>13893</v>
      </c>
      <c r="H3971" s="27"/>
      <c r="J3971" s="37"/>
      <c r="M3971" s="80" t="b">
        <f t="shared" si="61"/>
        <v>1</v>
      </c>
    </row>
    <row r="3972" spans="2:13" x14ac:dyDescent="0.15">
      <c r="B3972" s="333" t="s">
        <v>11740</v>
      </c>
      <c r="C3972" s="333" t="s">
        <v>716</v>
      </c>
      <c r="D3972" s="333" t="s">
        <v>523</v>
      </c>
      <c r="E3972" s="29">
        <v>4</v>
      </c>
      <c r="F3972" s="29">
        <v>3</v>
      </c>
      <c r="G3972" s="29">
        <v>13641</v>
      </c>
      <c r="H3972" s="27"/>
      <c r="J3972" s="37"/>
      <c r="M3972" s="80" t="b">
        <f t="shared" si="61"/>
        <v>1</v>
      </c>
    </row>
    <row r="3973" spans="2:13" x14ac:dyDescent="0.15">
      <c r="B3973" s="333" t="s">
        <v>1398</v>
      </c>
      <c r="C3973" s="333" t="s">
        <v>716</v>
      </c>
      <c r="D3973" s="333" t="s">
        <v>521</v>
      </c>
      <c r="E3973" s="29">
        <v>4</v>
      </c>
      <c r="F3973" s="29">
        <v>2</v>
      </c>
      <c r="G3973" s="29">
        <v>837</v>
      </c>
      <c r="H3973" s="27"/>
      <c r="J3973" s="37"/>
      <c r="M3973" s="80" t="b">
        <f t="shared" si="61"/>
        <v>1</v>
      </c>
    </row>
    <row r="3974" spans="2:13" x14ac:dyDescent="0.15">
      <c r="B3974" s="333" t="s">
        <v>11741</v>
      </c>
      <c r="C3974" s="333" t="s">
        <v>710</v>
      </c>
      <c r="D3974" s="333" t="s">
        <v>519</v>
      </c>
      <c r="E3974" s="29">
        <v>1</v>
      </c>
      <c r="F3974" s="29">
        <v>1</v>
      </c>
      <c r="G3974" s="29">
        <v>13008</v>
      </c>
      <c r="H3974" s="27"/>
      <c r="J3974" s="37"/>
      <c r="M3974" s="80" t="b">
        <f t="shared" si="61"/>
        <v>1</v>
      </c>
    </row>
    <row r="3975" spans="2:13" x14ac:dyDescent="0.15">
      <c r="B3975" s="333" t="s">
        <v>1399</v>
      </c>
      <c r="C3975" s="333" t="s">
        <v>710</v>
      </c>
      <c r="D3975" s="333" t="s">
        <v>444</v>
      </c>
      <c r="E3975" s="29">
        <v>1</v>
      </c>
      <c r="F3975" s="29">
        <v>6</v>
      </c>
      <c r="G3975" s="29">
        <v>838</v>
      </c>
      <c r="H3975" s="27"/>
      <c r="J3975" s="37"/>
      <c r="M3975" s="80" t="b">
        <f t="shared" si="61"/>
        <v>1</v>
      </c>
    </row>
    <row r="3976" spans="2:13" x14ac:dyDescent="0.15">
      <c r="B3976" s="333" t="s">
        <v>9198</v>
      </c>
      <c r="C3976" s="333" t="s">
        <v>710</v>
      </c>
      <c r="D3976" s="333" t="s">
        <v>525</v>
      </c>
      <c r="E3976" s="29">
        <v>1</v>
      </c>
      <c r="F3976" s="29">
        <v>4</v>
      </c>
      <c r="G3976" s="29">
        <v>10087</v>
      </c>
      <c r="H3976" s="27"/>
      <c r="J3976" s="37"/>
      <c r="M3976" s="80" t="b">
        <f t="shared" si="61"/>
        <v>1</v>
      </c>
    </row>
    <row r="3977" spans="2:13" x14ac:dyDescent="0.15">
      <c r="B3977" s="333" t="s">
        <v>11742</v>
      </c>
      <c r="C3977" s="333" t="s">
        <v>710</v>
      </c>
      <c r="D3977" s="333" t="s">
        <v>523</v>
      </c>
      <c r="E3977" s="29">
        <v>1</v>
      </c>
      <c r="F3977" s="29">
        <v>3</v>
      </c>
      <c r="G3977" s="29">
        <v>13386</v>
      </c>
      <c r="H3977" s="27"/>
      <c r="J3977" s="37"/>
      <c r="M3977" s="80" t="b">
        <f t="shared" si="61"/>
        <v>1</v>
      </c>
    </row>
    <row r="3978" spans="2:13" x14ac:dyDescent="0.15">
      <c r="B3978" s="333" t="s">
        <v>6229</v>
      </c>
      <c r="C3978" s="333" t="s">
        <v>710</v>
      </c>
      <c r="D3978" s="333" t="s">
        <v>523</v>
      </c>
      <c r="E3978" s="29">
        <v>1</v>
      </c>
      <c r="F3978" s="29">
        <v>3</v>
      </c>
      <c r="G3978" s="29">
        <v>6282</v>
      </c>
      <c r="H3978" s="27"/>
      <c r="J3978" s="37"/>
      <c r="M3978" s="80" t="b">
        <f t="shared" si="61"/>
        <v>1</v>
      </c>
    </row>
    <row r="3979" spans="2:13" x14ac:dyDescent="0.15">
      <c r="B3979" s="333" t="s">
        <v>10232</v>
      </c>
      <c r="C3979" s="333" t="s">
        <v>710</v>
      </c>
      <c r="D3979" s="333" t="s">
        <v>523</v>
      </c>
      <c r="E3979" s="29">
        <v>1</v>
      </c>
      <c r="F3979" s="29">
        <v>3</v>
      </c>
      <c r="G3979" s="29">
        <v>10509</v>
      </c>
      <c r="H3979" s="27"/>
      <c r="J3979" s="37"/>
      <c r="M3979" s="80" t="b">
        <f t="shared" si="61"/>
        <v>1</v>
      </c>
    </row>
    <row r="3980" spans="2:13" x14ac:dyDescent="0.15">
      <c r="B3980" s="333" t="s">
        <v>11743</v>
      </c>
      <c r="C3980" s="333" t="s">
        <v>710</v>
      </c>
      <c r="D3980" s="333" t="s">
        <v>523</v>
      </c>
      <c r="E3980" s="29">
        <v>1</v>
      </c>
      <c r="F3980" s="29">
        <v>3</v>
      </c>
      <c r="G3980" s="29">
        <v>13247</v>
      </c>
      <c r="H3980" s="27"/>
      <c r="J3980" s="37"/>
      <c r="M3980" s="80" t="b">
        <f t="shared" si="61"/>
        <v>1</v>
      </c>
    </row>
    <row r="3981" spans="2:13" x14ac:dyDescent="0.15">
      <c r="B3981" s="333" t="s">
        <v>1400</v>
      </c>
      <c r="C3981" s="333" t="s">
        <v>710</v>
      </c>
      <c r="D3981" s="333" t="s">
        <v>521</v>
      </c>
      <c r="E3981" s="29">
        <v>1</v>
      </c>
      <c r="F3981" s="29">
        <v>2</v>
      </c>
      <c r="G3981" s="29">
        <v>839</v>
      </c>
      <c r="H3981" s="27"/>
      <c r="J3981" s="37"/>
      <c r="M3981" s="80" t="b">
        <f t="shared" si="61"/>
        <v>1</v>
      </c>
    </row>
    <row r="3982" spans="2:13" x14ac:dyDescent="0.15">
      <c r="B3982" s="333" t="s">
        <v>10885</v>
      </c>
      <c r="C3982" s="333" t="s">
        <v>716</v>
      </c>
      <c r="D3982" s="333" t="s">
        <v>444</v>
      </c>
      <c r="E3982" s="29">
        <v>4</v>
      </c>
      <c r="F3982" s="29">
        <v>6</v>
      </c>
      <c r="G3982" s="29">
        <v>840</v>
      </c>
      <c r="H3982" s="27"/>
      <c r="J3982" s="37"/>
      <c r="M3982" s="80" t="b">
        <f t="shared" ref="M3982:M4045" si="62">AND(  NOT(ISERROR(FIND(UPPER($B$7),UPPER($B3982),1))),  OR($D$7="",NOT(ISERROR(FIND(UPPER($D$7),UPPER($B3982),1)))),    OR($D$8="",(ISERROR(FIND(UPPER($D$8),UPPER($B3982),1))))           )</f>
        <v>1</v>
      </c>
    </row>
    <row r="3983" spans="2:13" x14ac:dyDescent="0.15">
      <c r="B3983" s="333" t="s">
        <v>5784</v>
      </c>
      <c r="C3983" s="333" t="s">
        <v>712</v>
      </c>
      <c r="D3983" s="333" t="s">
        <v>519</v>
      </c>
      <c r="E3983" s="29">
        <v>2</v>
      </c>
      <c r="F3983" s="29">
        <v>1</v>
      </c>
      <c r="G3983" s="29">
        <v>5810</v>
      </c>
      <c r="H3983" s="27"/>
      <c r="J3983" s="37"/>
      <c r="M3983" s="80" t="b">
        <f t="shared" si="62"/>
        <v>1</v>
      </c>
    </row>
    <row r="3984" spans="2:13" x14ac:dyDescent="0.15">
      <c r="B3984" s="333" t="s">
        <v>5785</v>
      </c>
      <c r="C3984" s="333" t="s">
        <v>714</v>
      </c>
      <c r="D3984" s="333" t="s">
        <v>521</v>
      </c>
      <c r="E3984" s="29">
        <v>3</v>
      </c>
      <c r="F3984" s="29">
        <v>2</v>
      </c>
      <c r="G3984" s="29">
        <v>5811</v>
      </c>
      <c r="H3984" s="27"/>
      <c r="J3984" s="37"/>
      <c r="M3984" s="80" t="b">
        <f t="shared" si="62"/>
        <v>1</v>
      </c>
    </row>
    <row r="3985" spans="2:13" x14ac:dyDescent="0.15">
      <c r="B3985" s="333" t="s">
        <v>8460</v>
      </c>
      <c r="C3985" s="333" t="s">
        <v>710</v>
      </c>
      <c r="D3985" s="333" t="s">
        <v>523</v>
      </c>
      <c r="E3985" s="29">
        <v>1</v>
      </c>
      <c r="F3985" s="29">
        <v>3</v>
      </c>
      <c r="G3985" s="29">
        <v>8789</v>
      </c>
      <c r="H3985" s="27"/>
      <c r="J3985" s="37"/>
      <c r="M3985" s="80" t="b">
        <f t="shared" si="62"/>
        <v>1</v>
      </c>
    </row>
    <row r="3986" spans="2:13" x14ac:dyDescent="0.15">
      <c r="B3986" s="333" t="s">
        <v>12765</v>
      </c>
      <c r="C3986" s="333" t="s">
        <v>710</v>
      </c>
      <c r="D3986" s="333" t="s">
        <v>519</v>
      </c>
      <c r="E3986" s="29">
        <v>1</v>
      </c>
      <c r="F3986" s="29">
        <v>1</v>
      </c>
      <c r="G3986" s="29">
        <v>14486</v>
      </c>
      <c r="H3986" s="27"/>
      <c r="J3986" s="37"/>
      <c r="M3986" s="80" t="b">
        <f t="shared" si="62"/>
        <v>1</v>
      </c>
    </row>
    <row r="3987" spans="2:13" x14ac:dyDescent="0.15">
      <c r="B3987" s="333" t="s">
        <v>236</v>
      </c>
      <c r="C3987" s="333" t="s">
        <v>716</v>
      </c>
      <c r="D3987" s="333" t="s">
        <v>519</v>
      </c>
      <c r="E3987" s="29">
        <v>4</v>
      </c>
      <c r="F3987" s="29">
        <v>1</v>
      </c>
      <c r="G3987" s="29">
        <v>8524</v>
      </c>
      <c r="H3987" s="27"/>
      <c r="J3987" s="37"/>
      <c r="M3987" s="80" t="b">
        <f t="shared" si="62"/>
        <v>1</v>
      </c>
    </row>
    <row r="3988" spans="2:13" x14ac:dyDescent="0.15">
      <c r="B3988" s="333" t="s">
        <v>333</v>
      </c>
      <c r="C3988" s="333" t="s">
        <v>710</v>
      </c>
      <c r="D3988" s="333" t="s">
        <v>523</v>
      </c>
      <c r="E3988" s="29">
        <v>1</v>
      </c>
      <c r="F3988" s="29">
        <v>3</v>
      </c>
      <c r="G3988" s="29">
        <v>8414</v>
      </c>
      <c r="H3988" s="27"/>
      <c r="J3988" s="37"/>
      <c r="M3988" s="80" t="b">
        <f t="shared" si="62"/>
        <v>1</v>
      </c>
    </row>
    <row r="3989" spans="2:13" x14ac:dyDescent="0.15">
      <c r="B3989" s="333" t="s">
        <v>5786</v>
      </c>
      <c r="C3989" s="333" t="s">
        <v>710</v>
      </c>
      <c r="D3989" s="333" t="s">
        <v>523</v>
      </c>
      <c r="E3989" s="29">
        <v>1</v>
      </c>
      <c r="F3989" s="29">
        <v>3</v>
      </c>
      <c r="G3989" s="29">
        <v>5812</v>
      </c>
      <c r="H3989" s="27"/>
      <c r="J3989" s="37"/>
      <c r="M3989" s="80" t="b">
        <f t="shared" si="62"/>
        <v>1</v>
      </c>
    </row>
    <row r="3990" spans="2:13" x14ac:dyDescent="0.15">
      <c r="B3990" s="333" t="s">
        <v>7367</v>
      </c>
      <c r="C3990" s="333" t="s">
        <v>710</v>
      </c>
      <c r="D3990" s="333" t="s">
        <v>523</v>
      </c>
      <c r="E3990" s="29">
        <v>1</v>
      </c>
      <c r="F3990" s="29">
        <v>3</v>
      </c>
      <c r="G3990" s="29">
        <v>7519</v>
      </c>
      <c r="H3990" s="27"/>
      <c r="J3990" s="37"/>
      <c r="M3990" s="80" t="b">
        <f t="shared" si="62"/>
        <v>1</v>
      </c>
    </row>
    <row r="3991" spans="2:13" x14ac:dyDescent="0.15">
      <c r="B3991" s="333" t="s">
        <v>11744</v>
      </c>
      <c r="C3991" s="333" t="s">
        <v>710</v>
      </c>
      <c r="D3991" s="333" t="s">
        <v>521</v>
      </c>
      <c r="E3991" s="29">
        <v>1</v>
      </c>
      <c r="F3991" s="29">
        <v>2</v>
      </c>
      <c r="G3991" s="29">
        <v>13769</v>
      </c>
      <c r="H3991" s="27"/>
      <c r="J3991" s="37"/>
      <c r="M3991" s="80" t="b">
        <f t="shared" si="62"/>
        <v>1</v>
      </c>
    </row>
    <row r="3992" spans="2:13" x14ac:dyDescent="0.15">
      <c r="B3992" s="333" t="s">
        <v>1401</v>
      </c>
      <c r="C3992" s="333" t="s">
        <v>716</v>
      </c>
      <c r="D3992" s="333" t="s">
        <v>523</v>
      </c>
      <c r="E3992" s="29">
        <v>4</v>
      </c>
      <c r="F3992" s="29">
        <v>3</v>
      </c>
      <c r="G3992" s="29">
        <v>841</v>
      </c>
      <c r="H3992" s="27"/>
      <c r="J3992" s="37"/>
      <c r="M3992" s="80" t="b">
        <f t="shared" si="62"/>
        <v>1</v>
      </c>
    </row>
    <row r="3993" spans="2:13" x14ac:dyDescent="0.15">
      <c r="B3993" s="333" t="s">
        <v>5826</v>
      </c>
      <c r="C3993" s="333" t="s">
        <v>712</v>
      </c>
      <c r="D3993" s="333" t="s">
        <v>444</v>
      </c>
      <c r="E3993" s="29">
        <v>2</v>
      </c>
      <c r="F3993" s="29">
        <v>6</v>
      </c>
      <c r="G3993" s="29">
        <v>5747</v>
      </c>
      <c r="H3993" s="27"/>
      <c r="J3993" s="37"/>
      <c r="M3993" s="80" t="b">
        <f t="shared" si="62"/>
        <v>1</v>
      </c>
    </row>
    <row r="3994" spans="2:13" x14ac:dyDescent="0.15">
      <c r="B3994" s="333" t="s">
        <v>10233</v>
      </c>
      <c r="C3994" s="333" t="s">
        <v>714</v>
      </c>
      <c r="D3994" s="333" t="s">
        <v>523</v>
      </c>
      <c r="E3994" s="29">
        <v>3</v>
      </c>
      <c r="F3994" s="29">
        <v>3</v>
      </c>
      <c r="G3994" s="29">
        <v>10734</v>
      </c>
      <c r="H3994" s="27"/>
      <c r="J3994" s="37"/>
      <c r="M3994" s="80" t="b">
        <f t="shared" si="62"/>
        <v>1</v>
      </c>
    </row>
    <row r="3995" spans="2:13" x14ac:dyDescent="0.15">
      <c r="B3995" s="333" t="s">
        <v>11745</v>
      </c>
      <c r="C3995" s="333" t="s">
        <v>710</v>
      </c>
      <c r="D3995" s="333" t="s">
        <v>444</v>
      </c>
      <c r="E3995" s="29">
        <v>1</v>
      </c>
      <c r="F3995" s="29">
        <v>6</v>
      </c>
      <c r="G3995" s="29">
        <v>13346</v>
      </c>
      <c r="H3995" s="27"/>
      <c r="J3995" s="37"/>
      <c r="M3995" s="80" t="b">
        <f t="shared" si="62"/>
        <v>1</v>
      </c>
    </row>
    <row r="3996" spans="2:13" x14ac:dyDescent="0.15">
      <c r="B3996" s="333" t="s">
        <v>5194</v>
      </c>
      <c r="C3996" s="333" t="s">
        <v>716</v>
      </c>
      <c r="D3996" s="333" t="s">
        <v>523</v>
      </c>
      <c r="E3996" s="29">
        <v>4</v>
      </c>
      <c r="F3996" s="29">
        <v>3</v>
      </c>
      <c r="G3996" s="29">
        <v>5060</v>
      </c>
      <c r="H3996" s="27"/>
      <c r="J3996" s="37"/>
      <c r="M3996" s="80" t="b">
        <f t="shared" si="62"/>
        <v>1</v>
      </c>
    </row>
    <row r="3997" spans="2:13" x14ac:dyDescent="0.15">
      <c r="B3997" s="333" t="s">
        <v>9199</v>
      </c>
      <c r="C3997" s="333" t="s">
        <v>518</v>
      </c>
      <c r="D3997" s="333" t="s">
        <v>518</v>
      </c>
      <c r="E3997" s="29">
        <v>0</v>
      </c>
      <c r="F3997" s="29">
        <v>0</v>
      </c>
      <c r="G3997" s="29">
        <v>10022</v>
      </c>
      <c r="H3997" s="27"/>
      <c r="J3997" s="37"/>
      <c r="M3997" s="80" t="b">
        <f t="shared" si="62"/>
        <v>1</v>
      </c>
    </row>
    <row r="3998" spans="2:13" x14ac:dyDescent="0.15">
      <c r="B3998" s="333" t="s">
        <v>8052</v>
      </c>
      <c r="C3998" s="333" t="s">
        <v>710</v>
      </c>
      <c r="D3998" s="333" t="s">
        <v>519</v>
      </c>
      <c r="E3998" s="29">
        <v>1</v>
      </c>
      <c r="F3998" s="29">
        <v>1</v>
      </c>
      <c r="G3998" s="29">
        <v>8275</v>
      </c>
      <c r="H3998" s="27"/>
      <c r="J3998" s="37"/>
      <c r="M3998" s="80" t="b">
        <f t="shared" si="62"/>
        <v>1</v>
      </c>
    </row>
    <row r="3999" spans="2:13" x14ac:dyDescent="0.15">
      <c r="B3999" s="333" t="s">
        <v>13445</v>
      </c>
      <c r="C3999" s="333" t="s">
        <v>710</v>
      </c>
      <c r="D3999" s="333" t="s">
        <v>523</v>
      </c>
      <c r="E3999" s="29">
        <v>1</v>
      </c>
      <c r="F3999" s="29">
        <v>3</v>
      </c>
      <c r="G3999" s="29">
        <v>14832</v>
      </c>
      <c r="H3999" s="27"/>
      <c r="J3999" s="37"/>
      <c r="M3999" s="80" t="b">
        <f t="shared" si="62"/>
        <v>1</v>
      </c>
    </row>
    <row r="4000" spans="2:13" x14ac:dyDescent="0.15">
      <c r="B4000" s="333" t="s">
        <v>13446</v>
      </c>
      <c r="C4000" s="333" t="s">
        <v>710</v>
      </c>
      <c r="D4000" s="333" t="s">
        <v>523</v>
      </c>
      <c r="E4000" s="29">
        <v>1</v>
      </c>
      <c r="F4000" s="29">
        <v>3</v>
      </c>
      <c r="G4000" s="29">
        <v>14822</v>
      </c>
      <c r="H4000" s="27"/>
      <c r="J4000" s="37"/>
      <c r="M4000" s="80" t="b">
        <f t="shared" si="62"/>
        <v>1</v>
      </c>
    </row>
    <row r="4001" spans="2:13" x14ac:dyDescent="0.15">
      <c r="B4001" s="333" t="s">
        <v>1402</v>
      </c>
      <c r="C4001" s="333" t="s">
        <v>716</v>
      </c>
      <c r="D4001" s="333" t="s">
        <v>523</v>
      </c>
      <c r="E4001" s="29">
        <v>4</v>
      </c>
      <c r="F4001" s="29">
        <v>3</v>
      </c>
      <c r="G4001" s="29">
        <v>842</v>
      </c>
      <c r="H4001" s="27"/>
      <c r="J4001" s="37"/>
      <c r="M4001" s="80" t="b">
        <f t="shared" si="62"/>
        <v>1</v>
      </c>
    </row>
    <row r="4002" spans="2:13" x14ac:dyDescent="0.15">
      <c r="B4002" s="333" t="s">
        <v>14212</v>
      </c>
      <c r="C4002" s="333" t="s">
        <v>710</v>
      </c>
      <c r="D4002" s="333" t="s">
        <v>523</v>
      </c>
      <c r="E4002" s="29">
        <v>1</v>
      </c>
      <c r="F4002" s="29">
        <v>3</v>
      </c>
      <c r="G4002" s="29">
        <v>16147</v>
      </c>
      <c r="H4002" s="27"/>
      <c r="J4002" s="37"/>
      <c r="M4002" s="80" t="b">
        <f t="shared" si="62"/>
        <v>1</v>
      </c>
    </row>
    <row r="4003" spans="2:13" x14ac:dyDescent="0.15">
      <c r="B4003" s="333" t="s">
        <v>7155</v>
      </c>
      <c r="C4003" s="333" t="s">
        <v>714</v>
      </c>
      <c r="D4003" s="333" t="s">
        <v>521</v>
      </c>
      <c r="E4003" s="29">
        <v>3</v>
      </c>
      <c r="F4003" s="29">
        <v>2</v>
      </c>
      <c r="G4003" s="29">
        <v>7295</v>
      </c>
      <c r="H4003" s="27"/>
      <c r="J4003" s="37"/>
      <c r="M4003" s="80" t="b">
        <f t="shared" si="62"/>
        <v>1</v>
      </c>
    </row>
    <row r="4004" spans="2:13" x14ac:dyDescent="0.15">
      <c r="B4004" s="333" t="s">
        <v>14735</v>
      </c>
      <c r="C4004" s="333" t="s">
        <v>518</v>
      </c>
      <c r="D4004" s="333" t="s">
        <v>523</v>
      </c>
      <c r="E4004" s="29">
        <v>0</v>
      </c>
      <c r="F4004" s="29">
        <v>3</v>
      </c>
      <c r="G4004" s="29">
        <v>16325</v>
      </c>
      <c r="H4004" s="27"/>
      <c r="J4004" s="37"/>
      <c r="M4004" s="80" t="b">
        <f t="shared" si="62"/>
        <v>1</v>
      </c>
    </row>
    <row r="4005" spans="2:13" x14ac:dyDescent="0.15">
      <c r="B4005" s="333" t="s">
        <v>5931</v>
      </c>
      <c r="C4005" s="333" t="s">
        <v>718</v>
      </c>
      <c r="D4005" s="333" t="s">
        <v>519</v>
      </c>
      <c r="E4005" s="29">
        <v>5</v>
      </c>
      <c r="F4005" s="29">
        <v>1</v>
      </c>
      <c r="G4005" s="29">
        <v>5974</v>
      </c>
      <c r="H4005" s="27"/>
      <c r="J4005" s="37"/>
      <c r="M4005" s="80" t="b">
        <f t="shared" si="62"/>
        <v>1</v>
      </c>
    </row>
    <row r="4006" spans="2:13" x14ac:dyDescent="0.15">
      <c r="B4006" s="333" t="s">
        <v>1122</v>
      </c>
      <c r="C4006" s="333" t="s">
        <v>718</v>
      </c>
      <c r="D4006" s="333" t="s">
        <v>519</v>
      </c>
      <c r="E4006" s="29">
        <v>5</v>
      </c>
      <c r="F4006" s="29">
        <v>1</v>
      </c>
      <c r="G4006" s="29">
        <v>409</v>
      </c>
      <c r="H4006" s="27"/>
      <c r="J4006" s="37"/>
      <c r="M4006" s="80" t="b">
        <f t="shared" si="62"/>
        <v>1</v>
      </c>
    </row>
    <row r="4007" spans="2:13" x14ac:dyDescent="0.15">
      <c r="B4007" s="333" t="s">
        <v>1403</v>
      </c>
      <c r="C4007" s="333" t="s">
        <v>716</v>
      </c>
      <c r="D4007" s="333" t="s">
        <v>444</v>
      </c>
      <c r="E4007" s="29">
        <v>4</v>
      </c>
      <c r="F4007" s="29">
        <v>6</v>
      </c>
      <c r="G4007" s="29">
        <v>843</v>
      </c>
      <c r="H4007" s="27"/>
      <c r="J4007" s="37"/>
      <c r="M4007" s="80" t="b">
        <f t="shared" si="62"/>
        <v>1</v>
      </c>
    </row>
    <row r="4008" spans="2:13" x14ac:dyDescent="0.15">
      <c r="B4008" s="333" t="s">
        <v>9200</v>
      </c>
      <c r="C4008" s="333" t="s">
        <v>712</v>
      </c>
      <c r="D4008" s="333" t="s">
        <v>525</v>
      </c>
      <c r="E4008" s="29">
        <v>2</v>
      </c>
      <c r="F4008" s="29">
        <v>4</v>
      </c>
      <c r="G4008" s="29">
        <v>10054</v>
      </c>
      <c r="H4008" s="27"/>
      <c r="J4008" s="37"/>
      <c r="M4008" s="80" t="b">
        <f t="shared" si="62"/>
        <v>1</v>
      </c>
    </row>
    <row r="4009" spans="2:13" x14ac:dyDescent="0.15">
      <c r="B4009" s="333" t="s">
        <v>9201</v>
      </c>
      <c r="C4009" s="333" t="s">
        <v>712</v>
      </c>
      <c r="D4009" s="333" t="s">
        <v>525</v>
      </c>
      <c r="E4009" s="29">
        <v>2</v>
      </c>
      <c r="F4009" s="29">
        <v>4</v>
      </c>
      <c r="G4009" s="29">
        <v>10032</v>
      </c>
      <c r="H4009" s="27"/>
      <c r="J4009" s="37"/>
      <c r="M4009" s="80" t="b">
        <f t="shared" si="62"/>
        <v>1</v>
      </c>
    </row>
    <row r="4010" spans="2:13" x14ac:dyDescent="0.15">
      <c r="B4010" s="333" t="s">
        <v>4302</v>
      </c>
      <c r="C4010" s="333" t="s">
        <v>716</v>
      </c>
      <c r="D4010" s="333" t="s">
        <v>519</v>
      </c>
      <c r="E4010" s="29">
        <v>4</v>
      </c>
      <c r="F4010" s="29">
        <v>1</v>
      </c>
      <c r="G4010" s="29">
        <v>4088</v>
      </c>
      <c r="H4010" s="27"/>
      <c r="J4010" s="37"/>
      <c r="M4010" s="80" t="b">
        <f t="shared" si="62"/>
        <v>1</v>
      </c>
    </row>
    <row r="4011" spans="2:13" x14ac:dyDescent="0.15">
      <c r="B4011" s="333" t="s">
        <v>4771</v>
      </c>
      <c r="C4011" s="333" t="s">
        <v>716</v>
      </c>
      <c r="D4011" s="333" t="s">
        <v>519</v>
      </c>
      <c r="E4011" s="29">
        <v>4</v>
      </c>
      <c r="F4011" s="29">
        <v>1</v>
      </c>
      <c r="G4011" s="29">
        <v>4613</v>
      </c>
      <c r="H4011" s="27"/>
      <c r="J4011" s="37"/>
      <c r="M4011" s="80" t="b">
        <f t="shared" si="62"/>
        <v>1</v>
      </c>
    </row>
    <row r="4012" spans="2:13" x14ac:dyDescent="0.15">
      <c r="B4012" s="333" t="s">
        <v>13447</v>
      </c>
      <c r="C4012" s="333" t="s">
        <v>716</v>
      </c>
      <c r="D4012" s="333" t="s">
        <v>527</v>
      </c>
      <c r="E4012" s="29">
        <v>4</v>
      </c>
      <c r="F4012" s="29">
        <v>5</v>
      </c>
      <c r="G4012" s="29">
        <v>15463</v>
      </c>
      <c r="H4012" s="27"/>
      <c r="J4012" s="37"/>
      <c r="M4012" s="80" t="b">
        <f t="shared" si="62"/>
        <v>1</v>
      </c>
    </row>
    <row r="4013" spans="2:13" x14ac:dyDescent="0.15">
      <c r="B4013" s="333" t="s">
        <v>11746</v>
      </c>
      <c r="C4013" s="333" t="s">
        <v>710</v>
      </c>
      <c r="D4013" s="333" t="s">
        <v>525</v>
      </c>
      <c r="E4013" s="29">
        <v>1</v>
      </c>
      <c r="F4013" s="29">
        <v>4</v>
      </c>
      <c r="G4013" s="29">
        <v>13169</v>
      </c>
      <c r="H4013" s="27"/>
      <c r="J4013" s="37"/>
      <c r="M4013" s="80" t="b">
        <f t="shared" si="62"/>
        <v>1</v>
      </c>
    </row>
    <row r="4014" spans="2:13" x14ac:dyDescent="0.15">
      <c r="B4014" s="333" t="s">
        <v>7594</v>
      </c>
      <c r="C4014" s="333" t="s">
        <v>716</v>
      </c>
      <c r="D4014" s="333" t="s">
        <v>521</v>
      </c>
      <c r="E4014" s="29">
        <v>4</v>
      </c>
      <c r="F4014" s="29">
        <v>2</v>
      </c>
      <c r="G4014" s="29">
        <v>7638</v>
      </c>
      <c r="H4014" s="27"/>
      <c r="J4014" s="37"/>
      <c r="M4014" s="80" t="b">
        <f t="shared" si="62"/>
        <v>1</v>
      </c>
    </row>
    <row r="4015" spans="2:13" x14ac:dyDescent="0.15">
      <c r="B4015" s="333" t="s">
        <v>1510</v>
      </c>
      <c r="C4015" s="333" t="s">
        <v>718</v>
      </c>
      <c r="D4015" s="333" t="s">
        <v>519</v>
      </c>
      <c r="E4015" s="29">
        <v>5</v>
      </c>
      <c r="F4015" s="29">
        <v>1</v>
      </c>
      <c r="G4015" s="29">
        <v>844</v>
      </c>
      <c r="H4015" s="27"/>
      <c r="J4015" s="37"/>
      <c r="M4015" s="80" t="b">
        <f t="shared" si="62"/>
        <v>1</v>
      </c>
    </row>
    <row r="4016" spans="2:13" x14ac:dyDescent="0.15">
      <c r="B4016" s="333" t="s">
        <v>11273</v>
      </c>
      <c r="C4016" s="333" t="s">
        <v>710</v>
      </c>
      <c r="D4016" s="333" t="s">
        <v>523</v>
      </c>
      <c r="E4016" s="29">
        <v>1</v>
      </c>
      <c r="F4016" s="29">
        <v>3</v>
      </c>
      <c r="G4016" s="29">
        <v>11245</v>
      </c>
      <c r="H4016" s="27"/>
      <c r="J4016" s="37"/>
      <c r="M4016" s="80" t="b">
        <f t="shared" si="62"/>
        <v>1</v>
      </c>
    </row>
    <row r="4017" spans="2:13" x14ac:dyDescent="0.15">
      <c r="B4017" s="333" t="s">
        <v>14736</v>
      </c>
      <c r="C4017" s="333" t="s">
        <v>714</v>
      </c>
      <c r="D4017" s="333" t="s">
        <v>523</v>
      </c>
      <c r="E4017" s="29">
        <v>3</v>
      </c>
      <c r="F4017" s="29">
        <v>3</v>
      </c>
      <c r="G4017" s="29">
        <v>16486</v>
      </c>
      <c r="H4017" s="27"/>
      <c r="J4017" s="37"/>
      <c r="M4017" s="80" t="b">
        <f t="shared" si="62"/>
        <v>1</v>
      </c>
    </row>
    <row r="4018" spans="2:13" x14ac:dyDescent="0.15">
      <c r="B4018" s="333" t="s">
        <v>1511</v>
      </c>
      <c r="C4018" s="333" t="s">
        <v>710</v>
      </c>
      <c r="D4018" s="333" t="s">
        <v>523</v>
      </c>
      <c r="E4018" s="29">
        <v>1</v>
      </c>
      <c r="F4018" s="29">
        <v>3</v>
      </c>
      <c r="G4018" s="29">
        <v>845</v>
      </c>
      <c r="H4018" s="27"/>
      <c r="J4018" s="37"/>
      <c r="M4018" s="80" t="b">
        <f t="shared" si="62"/>
        <v>1</v>
      </c>
    </row>
    <row r="4019" spans="2:13" x14ac:dyDescent="0.15">
      <c r="B4019" s="333" t="s">
        <v>86</v>
      </c>
      <c r="C4019" s="333" t="s">
        <v>710</v>
      </c>
      <c r="D4019" s="333" t="s">
        <v>523</v>
      </c>
      <c r="E4019" s="29">
        <v>1</v>
      </c>
      <c r="F4019" s="29">
        <v>3</v>
      </c>
      <c r="G4019" s="29">
        <v>8719</v>
      </c>
      <c r="H4019" s="27"/>
      <c r="J4019" s="37"/>
      <c r="M4019" s="80" t="b">
        <f t="shared" si="62"/>
        <v>1</v>
      </c>
    </row>
    <row r="4020" spans="2:13" x14ac:dyDescent="0.15">
      <c r="B4020" s="333" t="s">
        <v>1512</v>
      </c>
      <c r="C4020" s="333" t="s">
        <v>710</v>
      </c>
      <c r="D4020" s="333" t="s">
        <v>523</v>
      </c>
      <c r="E4020" s="29">
        <v>1</v>
      </c>
      <c r="F4020" s="29">
        <v>3</v>
      </c>
      <c r="G4020" s="29">
        <v>846</v>
      </c>
      <c r="H4020" s="27"/>
      <c r="J4020" s="37"/>
      <c r="M4020" s="80" t="b">
        <f t="shared" si="62"/>
        <v>1</v>
      </c>
    </row>
    <row r="4021" spans="2:13" x14ac:dyDescent="0.15">
      <c r="B4021" s="333" t="s">
        <v>175</v>
      </c>
      <c r="C4021" s="333" t="s">
        <v>718</v>
      </c>
      <c r="D4021" s="333" t="s">
        <v>521</v>
      </c>
      <c r="E4021" s="29">
        <v>5</v>
      </c>
      <c r="F4021" s="29">
        <v>2</v>
      </c>
      <c r="G4021" s="29">
        <v>8578</v>
      </c>
      <c r="H4021" s="27"/>
      <c r="J4021" s="37"/>
      <c r="M4021" s="80" t="b">
        <f t="shared" si="62"/>
        <v>1</v>
      </c>
    </row>
    <row r="4022" spans="2:13" x14ac:dyDescent="0.15">
      <c r="B4022" s="333" t="s">
        <v>6770</v>
      </c>
      <c r="C4022" s="333" t="s">
        <v>718</v>
      </c>
      <c r="D4022" s="333" t="s">
        <v>521</v>
      </c>
      <c r="E4022" s="29">
        <v>5</v>
      </c>
      <c r="F4022" s="29">
        <v>2</v>
      </c>
      <c r="G4022" s="29">
        <v>6894</v>
      </c>
      <c r="H4022" s="27"/>
      <c r="J4022" s="37"/>
      <c r="M4022" s="80" t="b">
        <f t="shared" si="62"/>
        <v>1</v>
      </c>
    </row>
    <row r="4023" spans="2:13" x14ac:dyDescent="0.15">
      <c r="B4023" s="333" t="s">
        <v>4</v>
      </c>
      <c r="C4023" s="333" t="s">
        <v>712</v>
      </c>
      <c r="D4023" s="333" t="s">
        <v>523</v>
      </c>
      <c r="E4023" s="29">
        <v>2</v>
      </c>
      <c r="F4023" s="29">
        <v>3</v>
      </c>
      <c r="G4023" s="29">
        <v>8727</v>
      </c>
      <c r="H4023" s="27"/>
      <c r="J4023" s="37"/>
      <c r="M4023" s="80" t="b">
        <f t="shared" si="62"/>
        <v>1</v>
      </c>
    </row>
    <row r="4024" spans="2:13" x14ac:dyDescent="0.15">
      <c r="B4024" s="333" t="s">
        <v>3</v>
      </c>
      <c r="C4024" s="333" t="s">
        <v>710</v>
      </c>
      <c r="D4024" s="333" t="s">
        <v>523</v>
      </c>
      <c r="E4024" s="29">
        <v>1</v>
      </c>
      <c r="F4024" s="29">
        <v>3</v>
      </c>
      <c r="G4024" s="29">
        <v>8726</v>
      </c>
      <c r="H4024" s="27"/>
      <c r="J4024" s="37"/>
      <c r="M4024" s="80" t="b">
        <f t="shared" si="62"/>
        <v>1</v>
      </c>
    </row>
    <row r="4025" spans="2:13" x14ac:dyDescent="0.15">
      <c r="B4025" s="333" t="s">
        <v>4696</v>
      </c>
      <c r="C4025" s="333" t="s">
        <v>710</v>
      </c>
      <c r="D4025" s="333" t="s">
        <v>523</v>
      </c>
      <c r="E4025" s="29">
        <v>1</v>
      </c>
      <c r="F4025" s="29">
        <v>3</v>
      </c>
      <c r="G4025" s="29">
        <v>4322</v>
      </c>
      <c r="H4025" s="27"/>
      <c r="J4025" s="37"/>
      <c r="M4025" s="80" t="b">
        <f t="shared" si="62"/>
        <v>1</v>
      </c>
    </row>
    <row r="4026" spans="2:13" x14ac:dyDescent="0.15">
      <c r="B4026" s="333" t="s">
        <v>4144</v>
      </c>
      <c r="C4026" s="333" t="s">
        <v>712</v>
      </c>
      <c r="D4026" s="333" t="s">
        <v>523</v>
      </c>
      <c r="E4026" s="29">
        <v>2</v>
      </c>
      <c r="F4026" s="29">
        <v>3</v>
      </c>
      <c r="G4026" s="29">
        <v>3913</v>
      </c>
      <c r="H4026" s="27"/>
      <c r="J4026" s="37"/>
      <c r="M4026" s="80" t="b">
        <f t="shared" si="62"/>
        <v>1</v>
      </c>
    </row>
    <row r="4027" spans="2:13" x14ac:dyDescent="0.15">
      <c r="B4027" s="333" t="s">
        <v>7164</v>
      </c>
      <c r="C4027" s="333" t="s">
        <v>710</v>
      </c>
      <c r="D4027" s="333" t="s">
        <v>523</v>
      </c>
      <c r="E4027" s="29">
        <v>1</v>
      </c>
      <c r="F4027" s="29">
        <v>3</v>
      </c>
      <c r="G4027" s="29">
        <v>7306</v>
      </c>
      <c r="H4027" s="27"/>
      <c r="J4027" s="37"/>
      <c r="M4027" s="80" t="b">
        <f t="shared" si="62"/>
        <v>1</v>
      </c>
    </row>
    <row r="4028" spans="2:13" x14ac:dyDescent="0.15">
      <c r="B4028" s="333" t="s">
        <v>5115</v>
      </c>
      <c r="C4028" s="333" t="s">
        <v>714</v>
      </c>
      <c r="D4028" s="333" t="s">
        <v>523</v>
      </c>
      <c r="E4028" s="29">
        <v>3</v>
      </c>
      <c r="F4028" s="29">
        <v>3</v>
      </c>
      <c r="G4028" s="29">
        <v>5089</v>
      </c>
      <c r="H4028" s="27"/>
      <c r="J4028" s="37"/>
      <c r="M4028" s="80" t="b">
        <f t="shared" si="62"/>
        <v>1</v>
      </c>
    </row>
    <row r="4029" spans="2:13" x14ac:dyDescent="0.15">
      <c r="B4029" s="333" t="s">
        <v>4053</v>
      </c>
      <c r="C4029" s="333" t="s">
        <v>712</v>
      </c>
      <c r="D4029" s="333" t="s">
        <v>523</v>
      </c>
      <c r="E4029" s="29">
        <v>2</v>
      </c>
      <c r="F4029" s="29">
        <v>3</v>
      </c>
      <c r="G4029" s="29">
        <v>3813</v>
      </c>
      <c r="H4029" s="27"/>
      <c r="J4029" s="37"/>
      <c r="M4029" s="80" t="b">
        <f t="shared" si="62"/>
        <v>1</v>
      </c>
    </row>
    <row r="4030" spans="2:13" x14ac:dyDescent="0.15">
      <c r="B4030" s="333" t="s">
        <v>3773</v>
      </c>
      <c r="C4030" s="333" t="s">
        <v>518</v>
      </c>
      <c r="D4030" s="333" t="s">
        <v>518</v>
      </c>
      <c r="E4030" s="29">
        <v>0</v>
      </c>
      <c r="F4030" s="29">
        <v>0</v>
      </c>
      <c r="G4030" s="29">
        <v>3533</v>
      </c>
      <c r="H4030" s="27"/>
      <c r="J4030" s="37"/>
      <c r="M4030" s="80" t="b">
        <f t="shared" si="62"/>
        <v>1</v>
      </c>
    </row>
    <row r="4031" spans="2:13" x14ac:dyDescent="0.15">
      <c r="B4031" s="333" t="s">
        <v>4303</v>
      </c>
      <c r="C4031" s="333" t="s">
        <v>716</v>
      </c>
      <c r="D4031" s="333" t="s">
        <v>519</v>
      </c>
      <c r="E4031" s="29">
        <v>4</v>
      </c>
      <c r="F4031" s="29">
        <v>1</v>
      </c>
      <c r="G4031" s="29">
        <v>4089</v>
      </c>
      <c r="H4031" s="27"/>
      <c r="J4031" s="37"/>
      <c r="M4031" s="80" t="b">
        <f t="shared" si="62"/>
        <v>1</v>
      </c>
    </row>
    <row r="4032" spans="2:13" x14ac:dyDescent="0.15">
      <c r="B4032" s="333" t="s">
        <v>11747</v>
      </c>
      <c r="C4032" s="333" t="s">
        <v>712</v>
      </c>
      <c r="D4032" s="333" t="s">
        <v>523</v>
      </c>
      <c r="E4032" s="29">
        <v>2</v>
      </c>
      <c r="F4032" s="29">
        <v>3</v>
      </c>
      <c r="G4032" s="29">
        <v>13277</v>
      </c>
      <c r="H4032" s="27"/>
      <c r="J4032" s="37"/>
      <c r="M4032" s="80" t="b">
        <f t="shared" si="62"/>
        <v>1</v>
      </c>
    </row>
    <row r="4033" spans="2:13" x14ac:dyDescent="0.15">
      <c r="B4033" s="333" t="s">
        <v>11748</v>
      </c>
      <c r="C4033" s="333" t="s">
        <v>710</v>
      </c>
      <c r="D4033" s="333" t="s">
        <v>523</v>
      </c>
      <c r="E4033" s="29">
        <v>1</v>
      </c>
      <c r="F4033" s="29">
        <v>3</v>
      </c>
      <c r="G4033" s="29">
        <v>13713</v>
      </c>
      <c r="H4033" s="27"/>
      <c r="J4033" s="37"/>
      <c r="M4033" s="80" t="b">
        <f t="shared" si="62"/>
        <v>1</v>
      </c>
    </row>
    <row r="4034" spans="2:13" x14ac:dyDescent="0.15">
      <c r="B4034" s="333" t="s">
        <v>14737</v>
      </c>
      <c r="C4034" s="333" t="s">
        <v>710</v>
      </c>
      <c r="D4034" s="333" t="s">
        <v>523</v>
      </c>
      <c r="E4034" s="29">
        <v>1</v>
      </c>
      <c r="F4034" s="29">
        <v>3</v>
      </c>
      <c r="G4034" s="29">
        <v>17370</v>
      </c>
      <c r="H4034" s="27"/>
      <c r="J4034" s="37"/>
      <c r="M4034" s="80" t="b">
        <f t="shared" si="62"/>
        <v>1</v>
      </c>
    </row>
    <row r="4035" spans="2:13" x14ac:dyDescent="0.15">
      <c r="B4035" s="333" t="s">
        <v>11749</v>
      </c>
      <c r="C4035" s="333" t="s">
        <v>710</v>
      </c>
      <c r="D4035" s="333" t="s">
        <v>523</v>
      </c>
      <c r="E4035" s="29">
        <v>1</v>
      </c>
      <c r="F4035" s="29">
        <v>3</v>
      </c>
      <c r="G4035" s="29">
        <v>13732</v>
      </c>
      <c r="H4035" s="27"/>
      <c r="J4035" s="37"/>
      <c r="M4035" s="80" t="b">
        <f t="shared" si="62"/>
        <v>1</v>
      </c>
    </row>
    <row r="4036" spans="2:13" x14ac:dyDescent="0.15">
      <c r="B4036" s="333" t="s">
        <v>9202</v>
      </c>
      <c r="C4036" s="333" t="s">
        <v>518</v>
      </c>
      <c r="D4036" s="333" t="s">
        <v>518</v>
      </c>
      <c r="E4036" s="29">
        <v>0</v>
      </c>
      <c r="F4036" s="29">
        <v>0</v>
      </c>
      <c r="G4036" s="29">
        <v>9725</v>
      </c>
      <c r="H4036" s="27"/>
      <c r="J4036" s="37"/>
      <c r="M4036" s="80" t="b">
        <f t="shared" si="62"/>
        <v>1</v>
      </c>
    </row>
    <row r="4037" spans="2:13" x14ac:dyDescent="0.15">
      <c r="B4037" s="333" t="s">
        <v>7786</v>
      </c>
      <c r="C4037" s="333" t="s">
        <v>710</v>
      </c>
      <c r="D4037" s="333" t="s">
        <v>525</v>
      </c>
      <c r="E4037" s="29">
        <v>1</v>
      </c>
      <c r="F4037" s="29">
        <v>4</v>
      </c>
      <c r="G4037" s="29">
        <v>7863</v>
      </c>
      <c r="H4037" s="27"/>
      <c r="J4037" s="37"/>
      <c r="M4037" s="80" t="b">
        <f t="shared" si="62"/>
        <v>1</v>
      </c>
    </row>
    <row r="4038" spans="2:13" x14ac:dyDescent="0.15">
      <c r="B4038" s="333" t="s">
        <v>11750</v>
      </c>
      <c r="C4038" s="333" t="s">
        <v>710</v>
      </c>
      <c r="D4038" s="333" t="s">
        <v>523</v>
      </c>
      <c r="E4038" s="29">
        <v>1</v>
      </c>
      <c r="F4038" s="29">
        <v>3</v>
      </c>
      <c r="G4038" s="29">
        <v>12971</v>
      </c>
      <c r="H4038" s="27"/>
      <c r="J4038" s="37"/>
      <c r="M4038" s="80" t="b">
        <f t="shared" si="62"/>
        <v>1</v>
      </c>
    </row>
    <row r="4039" spans="2:13" x14ac:dyDescent="0.15">
      <c r="B4039" s="333" t="s">
        <v>10234</v>
      </c>
      <c r="C4039" s="333" t="s">
        <v>714</v>
      </c>
      <c r="D4039" s="333" t="s">
        <v>521</v>
      </c>
      <c r="E4039" s="29">
        <v>3</v>
      </c>
      <c r="F4039" s="29">
        <v>2</v>
      </c>
      <c r="G4039" s="29">
        <v>10846</v>
      </c>
      <c r="H4039" s="27"/>
      <c r="J4039" s="37"/>
      <c r="M4039" s="80" t="b">
        <f t="shared" si="62"/>
        <v>1</v>
      </c>
    </row>
    <row r="4040" spans="2:13" x14ac:dyDescent="0.15">
      <c r="B4040" s="333" t="s">
        <v>7203</v>
      </c>
      <c r="C4040" s="333" t="s">
        <v>710</v>
      </c>
      <c r="D4040" s="333" t="s">
        <v>444</v>
      </c>
      <c r="E4040" s="29">
        <v>1</v>
      </c>
      <c r="F4040" s="29">
        <v>6</v>
      </c>
      <c r="G4040" s="29">
        <v>7218</v>
      </c>
      <c r="H4040" s="27"/>
      <c r="J4040" s="37"/>
      <c r="M4040" s="80" t="b">
        <f t="shared" si="62"/>
        <v>1</v>
      </c>
    </row>
    <row r="4041" spans="2:13" x14ac:dyDescent="0.15">
      <c r="B4041" s="333" t="s">
        <v>11274</v>
      </c>
      <c r="C4041" s="333" t="s">
        <v>710</v>
      </c>
      <c r="D4041" s="333" t="s">
        <v>523</v>
      </c>
      <c r="E4041" s="29">
        <v>1</v>
      </c>
      <c r="F4041" s="29">
        <v>3</v>
      </c>
      <c r="G4041" s="29">
        <v>11246</v>
      </c>
      <c r="H4041" s="27"/>
      <c r="J4041" s="37"/>
      <c r="M4041" s="80" t="b">
        <f t="shared" si="62"/>
        <v>1</v>
      </c>
    </row>
    <row r="4042" spans="2:13" x14ac:dyDescent="0.15">
      <c r="B4042" s="333" t="s">
        <v>1514</v>
      </c>
      <c r="C4042" s="333" t="s">
        <v>714</v>
      </c>
      <c r="D4042" s="333" t="s">
        <v>523</v>
      </c>
      <c r="E4042" s="29">
        <v>3</v>
      </c>
      <c r="F4042" s="29">
        <v>3</v>
      </c>
      <c r="G4042" s="29">
        <v>848</v>
      </c>
      <c r="H4042" s="27"/>
      <c r="J4042" s="37"/>
      <c r="M4042" s="80" t="b">
        <f t="shared" si="62"/>
        <v>1</v>
      </c>
    </row>
    <row r="4043" spans="2:13" x14ac:dyDescent="0.15">
      <c r="B4043" s="333" t="s">
        <v>11751</v>
      </c>
      <c r="C4043" s="333" t="s">
        <v>710</v>
      </c>
      <c r="D4043" s="333" t="s">
        <v>523</v>
      </c>
      <c r="E4043" s="29">
        <v>1</v>
      </c>
      <c r="F4043" s="29">
        <v>3</v>
      </c>
      <c r="G4043" s="29">
        <v>12989</v>
      </c>
      <c r="H4043" s="27"/>
      <c r="J4043" s="37"/>
      <c r="M4043" s="80" t="b">
        <f t="shared" si="62"/>
        <v>1</v>
      </c>
    </row>
    <row r="4044" spans="2:13" x14ac:dyDescent="0.15">
      <c r="B4044" s="333" t="s">
        <v>5934</v>
      </c>
      <c r="C4044" s="333" t="s">
        <v>710</v>
      </c>
      <c r="D4044" s="333" t="s">
        <v>521</v>
      </c>
      <c r="E4044" s="29">
        <v>1</v>
      </c>
      <c r="F4044" s="29">
        <v>2</v>
      </c>
      <c r="G4044" s="29">
        <v>5978</v>
      </c>
      <c r="H4044" s="27"/>
      <c r="J4044" s="37"/>
      <c r="M4044" s="80" t="b">
        <f t="shared" si="62"/>
        <v>1</v>
      </c>
    </row>
    <row r="4045" spans="2:13" x14ac:dyDescent="0.15">
      <c r="B4045" s="333" t="s">
        <v>12766</v>
      </c>
      <c r="C4045" s="333" t="s">
        <v>710</v>
      </c>
      <c r="D4045" s="333" t="s">
        <v>523</v>
      </c>
      <c r="E4045" s="29">
        <v>1</v>
      </c>
      <c r="F4045" s="29">
        <v>3</v>
      </c>
      <c r="G4045" s="29">
        <v>14468</v>
      </c>
      <c r="H4045" s="27"/>
      <c r="J4045" s="37"/>
      <c r="M4045" s="80" t="b">
        <f t="shared" si="62"/>
        <v>1</v>
      </c>
    </row>
    <row r="4046" spans="2:13" x14ac:dyDescent="0.15">
      <c r="B4046" s="333" t="s">
        <v>5116</v>
      </c>
      <c r="C4046" s="333" t="s">
        <v>718</v>
      </c>
      <c r="D4046" s="333" t="s">
        <v>523</v>
      </c>
      <c r="E4046" s="29">
        <v>5</v>
      </c>
      <c r="F4046" s="29">
        <v>3</v>
      </c>
      <c r="G4046" s="29">
        <v>5090</v>
      </c>
      <c r="H4046" s="27"/>
      <c r="J4046" s="37"/>
      <c r="M4046" s="80" t="b">
        <f t="shared" ref="M4046:M4109" si="63">AND(  NOT(ISERROR(FIND(UPPER($B$7),UPPER($B4046),1))),  OR($D$7="",NOT(ISERROR(FIND(UPPER($D$7),UPPER($B4046),1)))),    OR($D$8="",(ISERROR(FIND(UPPER($D$8),UPPER($B4046),1))))           )</f>
        <v>1</v>
      </c>
    </row>
    <row r="4047" spans="2:13" x14ac:dyDescent="0.15">
      <c r="B4047" s="333" t="s">
        <v>6746</v>
      </c>
      <c r="C4047" s="333" t="s">
        <v>710</v>
      </c>
      <c r="D4047" s="333" t="s">
        <v>521</v>
      </c>
      <c r="E4047" s="29">
        <v>1</v>
      </c>
      <c r="F4047" s="29">
        <v>2</v>
      </c>
      <c r="G4047" s="29">
        <v>6774</v>
      </c>
      <c r="H4047" s="27"/>
      <c r="J4047" s="37"/>
      <c r="M4047" s="80" t="b">
        <f t="shared" si="63"/>
        <v>1</v>
      </c>
    </row>
    <row r="4048" spans="2:13" x14ac:dyDescent="0.15">
      <c r="B4048" s="333" t="s">
        <v>10235</v>
      </c>
      <c r="C4048" s="333" t="s">
        <v>710</v>
      </c>
      <c r="D4048" s="333" t="s">
        <v>525</v>
      </c>
      <c r="E4048" s="29">
        <v>1</v>
      </c>
      <c r="F4048" s="29">
        <v>4</v>
      </c>
      <c r="G4048" s="29">
        <v>10847</v>
      </c>
      <c r="H4048" s="27"/>
      <c r="J4048" s="37"/>
      <c r="M4048" s="80" t="b">
        <f t="shared" si="63"/>
        <v>1</v>
      </c>
    </row>
    <row r="4049" spans="2:13" x14ac:dyDescent="0.15">
      <c r="B4049" s="333" t="s">
        <v>9203</v>
      </c>
      <c r="C4049" s="333" t="s">
        <v>518</v>
      </c>
      <c r="D4049" s="333" t="s">
        <v>518</v>
      </c>
      <c r="E4049" s="29">
        <v>0</v>
      </c>
      <c r="F4049" s="29">
        <v>0</v>
      </c>
      <c r="G4049" s="29">
        <v>9647</v>
      </c>
      <c r="H4049" s="27"/>
      <c r="J4049" s="37"/>
      <c r="M4049" s="80" t="b">
        <f t="shared" si="63"/>
        <v>1</v>
      </c>
    </row>
    <row r="4050" spans="2:13" x14ac:dyDescent="0.15">
      <c r="B4050" s="333" t="s">
        <v>7763</v>
      </c>
      <c r="C4050" s="333" t="s">
        <v>714</v>
      </c>
      <c r="D4050" s="333" t="s">
        <v>523</v>
      </c>
      <c r="E4050" s="29">
        <v>3</v>
      </c>
      <c r="F4050" s="29">
        <v>3</v>
      </c>
      <c r="G4050" s="29">
        <v>7942</v>
      </c>
      <c r="H4050" s="27"/>
      <c r="J4050" s="37"/>
      <c r="M4050" s="80" t="b">
        <f t="shared" si="63"/>
        <v>1</v>
      </c>
    </row>
    <row r="4051" spans="2:13" x14ac:dyDescent="0.15">
      <c r="B4051" s="333" t="s">
        <v>7725</v>
      </c>
      <c r="C4051" s="333" t="s">
        <v>710</v>
      </c>
      <c r="D4051" s="333" t="s">
        <v>519</v>
      </c>
      <c r="E4051" s="29">
        <v>1</v>
      </c>
      <c r="F4051" s="29">
        <v>1</v>
      </c>
      <c r="G4051" s="29">
        <v>7901</v>
      </c>
      <c r="H4051" s="27"/>
      <c r="J4051" s="37"/>
      <c r="M4051" s="80" t="b">
        <f t="shared" si="63"/>
        <v>1</v>
      </c>
    </row>
    <row r="4052" spans="2:13" x14ac:dyDescent="0.15">
      <c r="B4052" s="333" t="s">
        <v>6260</v>
      </c>
      <c r="C4052" s="333" t="s">
        <v>710</v>
      </c>
      <c r="D4052" s="333" t="s">
        <v>521</v>
      </c>
      <c r="E4052" s="29">
        <v>1</v>
      </c>
      <c r="F4052" s="29">
        <v>2</v>
      </c>
      <c r="G4052" s="29">
        <v>6314</v>
      </c>
      <c r="H4052" s="27"/>
      <c r="J4052" s="37"/>
      <c r="M4052" s="80" t="b">
        <f t="shared" si="63"/>
        <v>1</v>
      </c>
    </row>
    <row r="4053" spans="2:13" x14ac:dyDescent="0.15">
      <c r="B4053" s="333" t="s">
        <v>9204</v>
      </c>
      <c r="C4053" s="333" t="s">
        <v>518</v>
      </c>
      <c r="D4053" s="333" t="s">
        <v>518</v>
      </c>
      <c r="E4053" s="29">
        <v>0</v>
      </c>
      <c r="F4053" s="29">
        <v>0</v>
      </c>
      <c r="G4053" s="29">
        <v>9407</v>
      </c>
      <c r="H4053" s="27"/>
      <c r="J4053" s="37"/>
      <c r="M4053" s="80" t="b">
        <f t="shared" si="63"/>
        <v>1</v>
      </c>
    </row>
    <row r="4054" spans="2:13" x14ac:dyDescent="0.15">
      <c r="B4054" s="333" t="s">
        <v>10778</v>
      </c>
      <c r="C4054" s="333" t="s">
        <v>710</v>
      </c>
      <c r="D4054" s="333" t="s">
        <v>523</v>
      </c>
      <c r="E4054" s="29">
        <v>1</v>
      </c>
      <c r="F4054" s="29">
        <v>3</v>
      </c>
      <c r="G4054" s="29">
        <v>11151</v>
      </c>
      <c r="H4054" s="27"/>
      <c r="J4054" s="37"/>
      <c r="M4054" s="80" t="b">
        <f t="shared" si="63"/>
        <v>1</v>
      </c>
    </row>
    <row r="4055" spans="2:13" x14ac:dyDescent="0.15">
      <c r="B4055" s="333" t="s">
        <v>1515</v>
      </c>
      <c r="C4055" s="333" t="s">
        <v>710</v>
      </c>
      <c r="D4055" s="333" t="s">
        <v>523</v>
      </c>
      <c r="E4055" s="29">
        <v>1</v>
      </c>
      <c r="F4055" s="29">
        <v>3</v>
      </c>
      <c r="G4055" s="29">
        <v>849</v>
      </c>
      <c r="H4055" s="27"/>
      <c r="J4055" s="37"/>
      <c r="M4055" s="80" t="b">
        <f t="shared" si="63"/>
        <v>1</v>
      </c>
    </row>
    <row r="4056" spans="2:13" x14ac:dyDescent="0.15">
      <c r="B4056" s="333" t="s">
        <v>14738</v>
      </c>
      <c r="C4056" s="333" t="s">
        <v>710</v>
      </c>
      <c r="D4056" s="333" t="s">
        <v>523</v>
      </c>
      <c r="E4056" s="29">
        <v>1</v>
      </c>
      <c r="F4056" s="29">
        <v>3</v>
      </c>
      <c r="G4056" s="29">
        <v>17371</v>
      </c>
      <c r="H4056" s="27"/>
      <c r="J4056" s="37"/>
      <c r="M4056" s="80" t="b">
        <f t="shared" si="63"/>
        <v>1</v>
      </c>
    </row>
    <row r="4057" spans="2:13" x14ac:dyDescent="0.15">
      <c r="B4057" s="333" t="s">
        <v>5092</v>
      </c>
      <c r="C4057" s="333" t="s">
        <v>714</v>
      </c>
      <c r="D4057" s="333" t="s">
        <v>523</v>
      </c>
      <c r="E4057" s="29">
        <v>3</v>
      </c>
      <c r="F4057" s="29">
        <v>3</v>
      </c>
      <c r="G4057" s="29">
        <v>5066</v>
      </c>
      <c r="H4057" s="27"/>
      <c r="J4057" s="37"/>
      <c r="M4057" s="80" t="b">
        <f t="shared" si="63"/>
        <v>1</v>
      </c>
    </row>
    <row r="4058" spans="2:13" x14ac:dyDescent="0.15">
      <c r="B4058" s="333" t="s">
        <v>6491</v>
      </c>
      <c r="C4058" s="333" t="s">
        <v>710</v>
      </c>
      <c r="D4058" s="333" t="s">
        <v>525</v>
      </c>
      <c r="E4058" s="29">
        <v>1</v>
      </c>
      <c r="F4058" s="29">
        <v>4</v>
      </c>
      <c r="G4058" s="29">
        <v>6566</v>
      </c>
      <c r="H4058" s="27"/>
      <c r="J4058" s="37"/>
      <c r="M4058" s="80" t="b">
        <f t="shared" si="63"/>
        <v>1</v>
      </c>
    </row>
    <row r="4059" spans="2:13" x14ac:dyDescent="0.15">
      <c r="B4059" s="333" t="s">
        <v>11752</v>
      </c>
      <c r="C4059" s="333" t="s">
        <v>714</v>
      </c>
      <c r="D4059" s="333" t="s">
        <v>523</v>
      </c>
      <c r="E4059" s="29">
        <v>3</v>
      </c>
      <c r="F4059" s="29">
        <v>3</v>
      </c>
      <c r="G4059" s="29">
        <v>13648</v>
      </c>
      <c r="H4059" s="27"/>
      <c r="J4059" s="37"/>
      <c r="M4059" s="80" t="b">
        <f t="shared" si="63"/>
        <v>1</v>
      </c>
    </row>
    <row r="4060" spans="2:13" x14ac:dyDescent="0.15">
      <c r="B4060" s="333" t="s">
        <v>9205</v>
      </c>
      <c r="C4060" s="333" t="s">
        <v>710</v>
      </c>
      <c r="D4060" s="333" t="s">
        <v>525</v>
      </c>
      <c r="E4060" s="29">
        <v>1</v>
      </c>
      <c r="F4060" s="29">
        <v>4</v>
      </c>
      <c r="G4060" s="29">
        <v>9517</v>
      </c>
      <c r="H4060" s="27"/>
      <c r="J4060" s="37"/>
      <c r="M4060" s="80" t="b">
        <f t="shared" si="63"/>
        <v>1</v>
      </c>
    </row>
    <row r="4061" spans="2:13" x14ac:dyDescent="0.15">
      <c r="B4061" s="333" t="s">
        <v>1516</v>
      </c>
      <c r="C4061" s="333" t="s">
        <v>712</v>
      </c>
      <c r="D4061" s="333" t="s">
        <v>525</v>
      </c>
      <c r="E4061" s="29">
        <v>2</v>
      </c>
      <c r="F4061" s="29">
        <v>4</v>
      </c>
      <c r="G4061" s="29">
        <v>850</v>
      </c>
      <c r="H4061" s="27"/>
      <c r="J4061" s="37"/>
      <c r="M4061" s="80" t="b">
        <f t="shared" si="63"/>
        <v>1</v>
      </c>
    </row>
    <row r="4062" spans="2:13" x14ac:dyDescent="0.15">
      <c r="B4062" s="333" t="s">
        <v>10886</v>
      </c>
      <c r="C4062" s="333" t="s">
        <v>712</v>
      </c>
      <c r="D4062" s="333" t="s">
        <v>521</v>
      </c>
      <c r="E4062" s="29">
        <v>2</v>
      </c>
      <c r="F4062" s="29">
        <v>2</v>
      </c>
      <c r="G4062" s="29">
        <v>851</v>
      </c>
      <c r="H4062" s="27"/>
      <c r="J4062" s="37"/>
      <c r="M4062" s="80" t="b">
        <f t="shared" si="63"/>
        <v>1</v>
      </c>
    </row>
    <row r="4063" spans="2:13" x14ac:dyDescent="0.15">
      <c r="B4063" s="333" t="s">
        <v>1414</v>
      </c>
      <c r="C4063" s="333" t="s">
        <v>712</v>
      </c>
      <c r="D4063" s="333" t="s">
        <v>444</v>
      </c>
      <c r="E4063" s="29">
        <v>2</v>
      </c>
      <c r="F4063" s="29">
        <v>6</v>
      </c>
      <c r="G4063" s="29">
        <v>852</v>
      </c>
      <c r="H4063" s="27"/>
      <c r="J4063" s="37"/>
      <c r="M4063" s="80" t="b">
        <f t="shared" si="63"/>
        <v>1</v>
      </c>
    </row>
    <row r="4064" spans="2:13" x14ac:dyDescent="0.15">
      <c r="B4064" s="333" t="s">
        <v>1415</v>
      </c>
      <c r="C4064" s="333" t="s">
        <v>712</v>
      </c>
      <c r="D4064" s="333" t="s">
        <v>525</v>
      </c>
      <c r="E4064" s="29">
        <v>2</v>
      </c>
      <c r="F4064" s="29">
        <v>4</v>
      </c>
      <c r="G4064" s="29">
        <v>853</v>
      </c>
      <c r="H4064" s="27"/>
      <c r="J4064" s="37"/>
      <c r="M4064" s="80" t="b">
        <f t="shared" si="63"/>
        <v>1</v>
      </c>
    </row>
    <row r="4065" spans="2:13" x14ac:dyDescent="0.15">
      <c r="B4065" s="333" t="s">
        <v>11753</v>
      </c>
      <c r="C4065" s="333" t="s">
        <v>712</v>
      </c>
      <c r="D4065" s="333" t="s">
        <v>521</v>
      </c>
      <c r="E4065" s="29">
        <v>2</v>
      </c>
      <c r="F4065" s="29">
        <v>2</v>
      </c>
      <c r="G4065" s="29">
        <v>13006</v>
      </c>
      <c r="H4065" s="27"/>
      <c r="J4065" s="37"/>
      <c r="M4065" s="80" t="b">
        <f t="shared" si="63"/>
        <v>1</v>
      </c>
    </row>
    <row r="4066" spans="2:13" x14ac:dyDescent="0.15">
      <c r="B4066" s="333" t="s">
        <v>1416</v>
      </c>
      <c r="C4066" s="333" t="s">
        <v>712</v>
      </c>
      <c r="D4066" s="333" t="s">
        <v>521</v>
      </c>
      <c r="E4066" s="29">
        <v>2</v>
      </c>
      <c r="F4066" s="29">
        <v>2</v>
      </c>
      <c r="G4066" s="29">
        <v>854</v>
      </c>
      <c r="H4066" s="27"/>
      <c r="J4066" s="37"/>
      <c r="M4066" s="80" t="b">
        <f t="shared" si="63"/>
        <v>1</v>
      </c>
    </row>
    <row r="4067" spans="2:13" x14ac:dyDescent="0.15">
      <c r="B4067" s="333" t="s">
        <v>11275</v>
      </c>
      <c r="C4067" s="333" t="s">
        <v>712</v>
      </c>
      <c r="D4067" s="333" t="s">
        <v>521</v>
      </c>
      <c r="E4067" s="29">
        <v>2</v>
      </c>
      <c r="F4067" s="29">
        <v>2</v>
      </c>
      <c r="G4067" s="29">
        <v>11163</v>
      </c>
      <c r="H4067" s="27"/>
      <c r="J4067" s="37"/>
      <c r="M4067" s="80" t="b">
        <f t="shared" si="63"/>
        <v>1</v>
      </c>
    </row>
    <row r="4068" spans="2:13" x14ac:dyDescent="0.15">
      <c r="B4068" s="333" t="s">
        <v>11754</v>
      </c>
      <c r="C4068" s="333" t="s">
        <v>712</v>
      </c>
      <c r="D4068" s="333" t="s">
        <v>519</v>
      </c>
      <c r="E4068" s="29">
        <v>2</v>
      </c>
      <c r="F4068" s="29">
        <v>1</v>
      </c>
      <c r="G4068" s="29">
        <v>13007</v>
      </c>
      <c r="H4068" s="27"/>
      <c r="J4068" s="37"/>
      <c r="M4068" s="80" t="b">
        <f t="shared" si="63"/>
        <v>1</v>
      </c>
    </row>
    <row r="4069" spans="2:13" x14ac:dyDescent="0.15">
      <c r="B4069" s="333" t="s">
        <v>14739</v>
      </c>
      <c r="C4069" s="333" t="s">
        <v>712</v>
      </c>
      <c r="D4069" s="333" t="s">
        <v>519</v>
      </c>
      <c r="E4069" s="29">
        <v>2</v>
      </c>
      <c r="F4069" s="29">
        <v>1</v>
      </c>
      <c r="G4069" s="29">
        <v>16945</v>
      </c>
      <c r="H4069" s="27"/>
      <c r="J4069" s="37"/>
      <c r="M4069" s="80" t="b">
        <f t="shared" si="63"/>
        <v>1</v>
      </c>
    </row>
    <row r="4070" spans="2:13" x14ac:dyDescent="0.15">
      <c r="B4070" s="333" t="s">
        <v>9206</v>
      </c>
      <c r="C4070" s="333" t="s">
        <v>518</v>
      </c>
      <c r="D4070" s="333" t="s">
        <v>518</v>
      </c>
      <c r="E4070" s="29">
        <v>0</v>
      </c>
      <c r="F4070" s="29">
        <v>0</v>
      </c>
      <c r="G4070" s="29">
        <v>9648</v>
      </c>
      <c r="H4070" s="27"/>
      <c r="J4070" s="37"/>
      <c r="M4070" s="80" t="b">
        <f t="shared" si="63"/>
        <v>1</v>
      </c>
    </row>
    <row r="4071" spans="2:13" x14ac:dyDescent="0.15">
      <c r="B4071" s="333" t="s">
        <v>1324</v>
      </c>
      <c r="C4071" s="333" t="s">
        <v>712</v>
      </c>
      <c r="D4071" s="333" t="s">
        <v>519</v>
      </c>
      <c r="E4071" s="29">
        <v>2</v>
      </c>
      <c r="F4071" s="29">
        <v>1</v>
      </c>
      <c r="G4071" s="29">
        <v>855</v>
      </c>
      <c r="H4071" s="27"/>
      <c r="J4071" s="37"/>
      <c r="M4071" s="80" t="b">
        <f t="shared" si="63"/>
        <v>1</v>
      </c>
    </row>
    <row r="4072" spans="2:13" x14ac:dyDescent="0.15">
      <c r="B4072" s="333" t="s">
        <v>7753</v>
      </c>
      <c r="C4072" s="333" t="s">
        <v>712</v>
      </c>
      <c r="D4072" s="333" t="s">
        <v>519</v>
      </c>
      <c r="E4072" s="29">
        <v>2</v>
      </c>
      <c r="F4072" s="29">
        <v>1</v>
      </c>
      <c r="G4072" s="29">
        <v>7932</v>
      </c>
      <c r="H4072" s="27"/>
      <c r="J4072" s="37"/>
      <c r="M4072" s="80" t="b">
        <f t="shared" si="63"/>
        <v>1</v>
      </c>
    </row>
    <row r="4073" spans="2:13" x14ac:dyDescent="0.15">
      <c r="B4073" s="333" t="s">
        <v>1325</v>
      </c>
      <c r="C4073" s="333" t="s">
        <v>712</v>
      </c>
      <c r="D4073" s="333" t="s">
        <v>519</v>
      </c>
      <c r="E4073" s="29">
        <v>2</v>
      </c>
      <c r="F4073" s="29">
        <v>1</v>
      </c>
      <c r="G4073" s="29">
        <v>856</v>
      </c>
      <c r="H4073" s="27"/>
      <c r="J4073" s="37"/>
      <c r="M4073" s="80" t="b">
        <f t="shared" si="63"/>
        <v>1</v>
      </c>
    </row>
    <row r="4074" spans="2:13" x14ac:dyDescent="0.15">
      <c r="B4074" s="333" t="s">
        <v>9207</v>
      </c>
      <c r="C4074" s="333" t="s">
        <v>518</v>
      </c>
      <c r="D4074" s="333" t="s">
        <v>518</v>
      </c>
      <c r="E4074" s="29">
        <v>0</v>
      </c>
      <c r="F4074" s="29">
        <v>0</v>
      </c>
      <c r="G4074" s="29">
        <v>9649</v>
      </c>
      <c r="H4074" s="27"/>
      <c r="J4074" s="37"/>
      <c r="M4074" s="80" t="b">
        <f t="shared" si="63"/>
        <v>1</v>
      </c>
    </row>
    <row r="4075" spans="2:13" x14ac:dyDescent="0.15">
      <c r="B4075" s="333" t="s">
        <v>9208</v>
      </c>
      <c r="C4075" s="333" t="s">
        <v>518</v>
      </c>
      <c r="D4075" s="333" t="s">
        <v>518</v>
      </c>
      <c r="E4075" s="29">
        <v>0</v>
      </c>
      <c r="F4075" s="29">
        <v>0</v>
      </c>
      <c r="G4075" s="29">
        <v>9650</v>
      </c>
      <c r="H4075" s="27"/>
      <c r="J4075" s="37"/>
      <c r="M4075" s="80" t="b">
        <f t="shared" si="63"/>
        <v>1</v>
      </c>
    </row>
    <row r="4076" spans="2:13" x14ac:dyDescent="0.15">
      <c r="B4076" s="333" t="s">
        <v>5663</v>
      </c>
      <c r="C4076" s="333" t="s">
        <v>712</v>
      </c>
      <c r="D4076" s="333" t="s">
        <v>519</v>
      </c>
      <c r="E4076" s="29">
        <v>2</v>
      </c>
      <c r="F4076" s="29">
        <v>1</v>
      </c>
      <c r="G4076" s="29">
        <v>5682</v>
      </c>
      <c r="H4076" s="27"/>
      <c r="J4076" s="37"/>
      <c r="M4076" s="80" t="b">
        <f t="shared" si="63"/>
        <v>1</v>
      </c>
    </row>
    <row r="4077" spans="2:13" x14ac:dyDescent="0.15">
      <c r="B4077" s="333" t="s">
        <v>9209</v>
      </c>
      <c r="C4077" s="333" t="s">
        <v>712</v>
      </c>
      <c r="D4077" s="333" t="s">
        <v>519</v>
      </c>
      <c r="E4077" s="29">
        <v>2</v>
      </c>
      <c r="F4077" s="29">
        <v>1</v>
      </c>
      <c r="G4077" s="29">
        <v>9934</v>
      </c>
      <c r="H4077" s="27"/>
      <c r="J4077" s="37"/>
      <c r="M4077" s="80" t="b">
        <f t="shared" si="63"/>
        <v>1</v>
      </c>
    </row>
    <row r="4078" spans="2:13" x14ac:dyDescent="0.15">
      <c r="B4078" s="333" t="s">
        <v>6492</v>
      </c>
      <c r="C4078" s="333" t="s">
        <v>712</v>
      </c>
      <c r="D4078" s="333" t="s">
        <v>519</v>
      </c>
      <c r="E4078" s="29">
        <v>2</v>
      </c>
      <c r="F4078" s="29">
        <v>1</v>
      </c>
      <c r="G4078" s="29">
        <v>6567</v>
      </c>
      <c r="H4078" s="27"/>
      <c r="J4078" s="37"/>
      <c r="M4078" s="80" t="b">
        <f t="shared" si="63"/>
        <v>1</v>
      </c>
    </row>
    <row r="4079" spans="2:13" x14ac:dyDescent="0.15">
      <c r="B4079" s="333" t="s">
        <v>3774</v>
      </c>
      <c r="C4079" s="333" t="s">
        <v>518</v>
      </c>
      <c r="D4079" s="333" t="s">
        <v>518</v>
      </c>
      <c r="E4079" s="29">
        <v>0</v>
      </c>
      <c r="F4079" s="29">
        <v>0</v>
      </c>
      <c r="G4079" s="29">
        <v>3534</v>
      </c>
      <c r="H4079" s="27"/>
      <c r="J4079" s="37"/>
      <c r="M4079" s="80" t="b">
        <f t="shared" si="63"/>
        <v>1</v>
      </c>
    </row>
    <row r="4080" spans="2:13" x14ac:dyDescent="0.15">
      <c r="B4080" s="333" t="s">
        <v>7847</v>
      </c>
      <c r="C4080" s="333" t="s">
        <v>712</v>
      </c>
      <c r="D4080" s="333" t="s">
        <v>519</v>
      </c>
      <c r="E4080" s="29">
        <v>2</v>
      </c>
      <c r="F4080" s="29">
        <v>1</v>
      </c>
      <c r="G4080" s="29">
        <v>7928</v>
      </c>
      <c r="H4080" s="27"/>
      <c r="J4080" s="37"/>
      <c r="M4080" s="80" t="b">
        <f t="shared" si="63"/>
        <v>1</v>
      </c>
    </row>
    <row r="4081" spans="2:13" x14ac:dyDescent="0.15">
      <c r="B4081" s="333" t="s">
        <v>9210</v>
      </c>
      <c r="C4081" s="333" t="s">
        <v>518</v>
      </c>
      <c r="D4081" s="333" t="s">
        <v>518</v>
      </c>
      <c r="E4081" s="29">
        <v>0</v>
      </c>
      <c r="F4081" s="29">
        <v>0</v>
      </c>
      <c r="G4081" s="29">
        <v>9651</v>
      </c>
      <c r="H4081" s="27"/>
      <c r="J4081" s="37"/>
      <c r="M4081" s="80" t="b">
        <f t="shared" si="63"/>
        <v>1</v>
      </c>
    </row>
    <row r="4082" spans="2:13" x14ac:dyDescent="0.15">
      <c r="B4082" s="333" t="s">
        <v>4260</v>
      </c>
      <c r="C4082" s="333" t="s">
        <v>712</v>
      </c>
      <c r="D4082" s="333" t="s">
        <v>444</v>
      </c>
      <c r="E4082" s="29">
        <v>2</v>
      </c>
      <c r="F4082" s="29">
        <v>6</v>
      </c>
      <c r="G4082" s="29">
        <v>4051</v>
      </c>
      <c r="H4082" s="27"/>
      <c r="J4082" s="37"/>
      <c r="M4082" s="80" t="b">
        <f t="shared" si="63"/>
        <v>1</v>
      </c>
    </row>
    <row r="4083" spans="2:13" x14ac:dyDescent="0.15">
      <c r="B4083" s="333" t="s">
        <v>12767</v>
      </c>
      <c r="C4083" s="333" t="s">
        <v>714</v>
      </c>
      <c r="D4083" s="333" t="s">
        <v>519</v>
      </c>
      <c r="E4083" s="29">
        <v>3</v>
      </c>
      <c r="F4083" s="29">
        <v>1</v>
      </c>
      <c r="G4083" s="29">
        <v>14130</v>
      </c>
      <c r="H4083" s="27"/>
      <c r="J4083" s="37"/>
      <c r="M4083" s="80" t="b">
        <f t="shared" si="63"/>
        <v>1</v>
      </c>
    </row>
    <row r="4084" spans="2:13" x14ac:dyDescent="0.15">
      <c r="B4084" s="333" t="s">
        <v>1326</v>
      </c>
      <c r="C4084" s="333" t="s">
        <v>712</v>
      </c>
      <c r="D4084" s="333" t="s">
        <v>525</v>
      </c>
      <c r="E4084" s="29">
        <v>2</v>
      </c>
      <c r="F4084" s="29">
        <v>4</v>
      </c>
      <c r="G4084" s="29">
        <v>857</v>
      </c>
      <c r="H4084" s="27"/>
      <c r="J4084" s="37"/>
      <c r="M4084" s="80" t="b">
        <f t="shared" si="63"/>
        <v>1</v>
      </c>
    </row>
    <row r="4085" spans="2:13" x14ac:dyDescent="0.15">
      <c r="B4085" s="333" t="s">
        <v>7769</v>
      </c>
      <c r="C4085" s="333" t="s">
        <v>714</v>
      </c>
      <c r="D4085" s="333" t="s">
        <v>519</v>
      </c>
      <c r="E4085" s="29">
        <v>3</v>
      </c>
      <c r="F4085" s="29">
        <v>1</v>
      </c>
      <c r="G4085" s="29">
        <v>7948</v>
      </c>
      <c r="H4085" s="27"/>
      <c r="J4085" s="37"/>
      <c r="M4085" s="80" t="b">
        <f t="shared" si="63"/>
        <v>1</v>
      </c>
    </row>
    <row r="4086" spans="2:13" x14ac:dyDescent="0.15">
      <c r="B4086" s="333" t="s">
        <v>14740</v>
      </c>
      <c r="C4086" s="333" t="s">
        <v>712</v>
      </c>
      <c r="D4086" s="333" t="s">
        <v>521</v>
      </c>
      <c r="E4086" s="29">
        <v>2</v>
      </c>
      <c r="F4086" s="29">
        <v>2</v>
      </c>
      <c r="G4086" s="29">
        <v>16491</v>
      </c>
      <c r="H4086" s="27"/>
      <c r="J4086" s="37"/>
      <c r="M4086" s="80" t="b">
        <f t="shared" si="63"/>
        <v>1</v>
      </c>
    </row>
    <row r="4087" spans="2:13" x14ac:dyDescent="0.15">
      <c r="B4087" s="333" t="s">
        <v>14741</v>
      </c>
      <c r="C4087" s="333" t="s">
        <v>712</v>
      </c>
      <c r="D4087" s="333" t="s">
        <v>521</v>
      </c>
      <c r="E4087" s="29">
        <v>2</v>
      </c>
      <c r="F4087" s="29">
        <v>2</v>
      </c>
      <c r="G4087" s="29">
        <v>16933</v>
      </c>
      <c r="H4087" s="27"/>
      <c r="J4087" s="37"/>
      <c r="M4087" s="80" t="b">
        <f t="shared" si="63"/>
        <v>1</v>
      </c>
    </row>
    <row r="4088" spans="2:13" x14ac:dyDescent="0.15">
      <c r="B4088" s="333" t="s">
        <v>9211</v>
      </c>
      <c r="C4088" s="333" t="s">
        <v>518</v>
      </c>
      <c r="D4088" s="333" t="s">
        <v>518</v>
      </c>
      <c r="E4088" s="29">
        <v>0</v>
      </c>
      <c r="F4088" s="29">
        <v>0</v>
      </c>
      <c r="G4088" s="29">
        <v>9652</v>
      </c>
      <c r="H4088" s="27"/>
      <c r="J4088" s="37"/>
      <c r="M4088" s="80" t="b">
        <f t="shared" si="63"/>
        <v>1</v>
      </c>
    </row>
    <row r="4089" spans="2:13" x14ac:dyDescent="0.15">
      <c r="B4089" s="333" t="s">
        <v>1327</v>
      </c>
      <c r="C4089" s="333" t="s">
        <v>712</v>
      </c>
      <c r="D4089" s="333" t="s">
        <v>525</v>
      </c>
      <c r="E4089" s="29">
        <v>2</v>
      </c>
      <c r="F4089" s="29">
        <v>4</v>
      </c>
      <c r="G4089" s="29">
        <v>858</v>
      </c>
      <c r="H4089" s="27"/>
      <c r="J4089" s="37"/>
      <c r="M4089" s="80" t="b">
        <f t="shared" si="63"/>
        <v>1</v>
      </c>
    </row>
    <row r="4090" spans="2:13" x14ac:dyDescent="0.15">
      <c r="B4090" s="333" t="s">
        <v>1328</v>
      </c>
      <c r="C4090" s="333" t="s">
        <v>712</v>
      </c>
      <c r="D4090" s="333" t="s">
        <v>525</v>
      </c>
      <c r="E4090" s="29">
        <v>2</v>
      </c>
      <c r="F4090" s="29">
        <v>4</v>
      </c>
      <c r="G4090" s="29">
        <v>859</v>
      </c>
      <c r="H4090" s="27"/>
      <c r="J4090" s="37"/>
      <c r="M4090" s="80" t="b">
        <f t="shared" si="63"/>
        <v>1</v>
      </c>
    </row>
    <row r="4091" spans="2:13" x14ac:dyDescent="0.15">
      <c r="B4091" s="333" t="s">
        <v>11755</v>
      </c>
      <c r="C4091" s="333" t="s">
        <v>710</v>
      </c>
      <c r="D4091" s="333" t="s">
        <v>523</v>
      </c>
      <c r="E4091" s="29">
        <v>1</v>
      </c>
      <c r="F4091" s="29">
        <v>3</v>
      </c>
      <c r="G4091" s="29">
        <v>12980</v>
      </c>
      <c r="H4091" s="27"/>
      <c r="J4091" s="37"/>
      <c r="M4091" s="80" t="b">
        <f t="shared" si="63"/>
        <v>1</v>
      </c>
    </row>
    <row r="4092" spans="2:13" x14ac:dyDescent="0.15">
      <c r="B4092" s="333" t="s">
        <v>13448</v>
      </c>
      <c r="C4092" s="333" t="s">
        <v>710</v>
      </c>
      <c r="D4092" s="333" t="s">
        <v>523</v>
      </c>
      <c r="E4092" s="29">
        <v>1</v>
      </c>
      <c r="F4092" s="29">
        <v>3</v>
      </c>
      <c r="G4092" s="29">
        <v>15724</v>
      </c>
      <c r="H4092" s="27"/>
      <c r="J4092" s="37"/>
      <c r="M4092" s="80" t="b">
        <f t="shared" si="63"/>
        <v>1</v>
      </c>
    </row>
    <row r="4093" spans="2:13" x14ac:dyDescent="0.15">
      <c r="B4093" s="333" t="s">
        <v>14213</v>
      </c>
      <c r="C4093" s="333" t="s">
        <v>712</v>
      </c>
      <c r="D4093" s="333" t="s">
        <v>525</v>
      </c>
      <c r="E4093" s="29">
        <v>2</v>
      </c>
      <c r="F4093" s="29">
        <v>4</v>
      </c>
      <c r="G4093" s="29">
        <v>15782</v>
      </c>
      <c r="H4093" s="27"/>
      <c r="J4093" s="37"/>
      <c r="M4093" s="80" t="b">
        <f t="shared" si="63"/>
        <v>1</v>
      </c>
    </row>
    <row r="4094" spans="2:13" x14ac:dyDescent="0.15">
      <c r="B4094" s="333" t="s">
        <v>11756</v>
      </c>
      <c r="C4094" s="333" t="s">
        <v>518</v>
      </c>
      <c r="D4094" s="333" t="s">
        <v>519</v>
      </c>
      <c r="E4094" s="29">
        <v>0</v>
      </c>
      <c r="F4094" s="29">
        <v>1</v>
      </c>
      <c r="G4094" s="29">
        <v>12992</v>
      </c>
      <c r="H4094" s="27"/>
      <c r="J4094" s="37"/>
      <c r="M4094" s="80" t="b">
        <f t="shared" si="63"/>
        <v>1</v>
      </c>
    </row>
    <row r="4095" spans="2:13" x14ac:dyDescent="0.15">
      <c r="B4095" s="333" t="s">
        <v>12768</v>
      </c>
      <c r="C4095" s="333" t="s">
        <v>712</v>
      </c>
      <c r="D4095" s="333" t="s">
        <v>519</v>
      </c>
      <c r="E4095" s="29">
        <v>2</v>
      </c>
      <c r="F4095" s="29">
        <v>1</v>
      </c>
      <c r="G4095" s="29">
        <v>14055</v>
      </c>
      <c r="H4095" s="27"/>
      <c r="J4095" s="37"/>
      <c r="M4095" s="80" t="b">
        <f t="shared" si="63"/>
        <v>1</v>
      </c>
    </row>
    <row r="4096" spans="2:13" x14ac:dyDescent="0.15">
      <c r="B4096" s="333" t="s">
        <v>1329</v>
      </c>
      <c r="C4096" s="333" t="s">
        <v>712</v>
      </c>
      <c r="D4096" s="333" t="s">
        <v>519</v>
      </c>
      <c r="E4096" s="29">
        <v>2</v>
      </c>
      <c r="F4096" s="29">
        <v>1</v>
      </c>
      <c r="G4096" s="29">
        <v>860</v>
      </c>
      <c r="H4096" s="27"/>
      <c r="J4096" s="37"/>
      <c r="M4096" s="80" t="b">
        <f t="shared" si="63"/>
        <v>1</v>
      </c>
    </row>
    <row r="4097" spans="2:13" x14ac:dyDescent="0.15">
      <c r="B4097" s="333" t="s">
        <v>13449</v>
      </c>
      <c r="C4097" s="333" t="s">
        <v>712</v>
      </c>
      <c r="D4097" s="333" t="s">
        <v>521</v>
      </c>
      <c r="E4097" s="29">
        <v>2</v>
      </c>
      <c r="F4097" s="29">
        <v>2</v>
      </c>
      <c r="G4097" s="29">
        <v>15438</v>
      </c>
      <c r="H4097" s="27"/>
      <c r="J4097" s="37"/>
      <c r="M4097" s="80" t="b">
        <f t="shared" si="63"/>
        <v>1</v>
      </c>
    </row>
    <row r="4098" spans="2:13" x14ac:dyDescent="0.15">
      <c r="B4098" s="333" t="s">
        <v>13450</v>
      </c>
      <c r="C4098" s="333" t="s">
        <v>710</v>
      </c>
      <c r="D4098" s="333" t="s">
        <v>525</v>
      </c>
      <c r="E4098" s="29">
        <v>1</v>
      </c>
      <c r="F4098" s="29">
        <v>4</v>
      </c>
      <c r="G4098" s="29">
        <v>15725</v>
      </c>
      <c r="H4098" s="27"/>
      <c r="J4098" s="37"/>
      <c r="M4098" s="80" t="b">
        <f t="shared" si="63"/>
        <v>1</v>
      </c>
    </row>
    <row r="4099" spans="2:13" x14ac:dyDescent="0.15">
      <c r="B4099" s="333" t="s">
        <v>1330</v>
      </c>
      <c r="C4099" s="333" t="s">
        <v>712</v>
      </c>
      <c r="D4099" s="333" t="s">
        <v>521</v>
      </c>
      <c r="E4099" s="29">
        <v>2</v>
      </c>
      <c r="F4099" s="29">
        <v>2</v>
      </c>
      <c r="G4099" s="29">
        <v>861</v>
      </c>
      <c r="H4099" s="27"/>
      <c r="J4099" s="37"/>
      <c r="M4099" s="80" t="b">
        <f t="shared" si="63"/>
        <v>1</v>
      </c>
    </row>
    <row r="4100" spans="2:13" x14ac:dyDescent="0.15">
      <c r="B4100" s="333" t="s">
        <v>1331</v>
      </c>
      <c r="C4100" s="333" t="s">
        <v>712</v>
      </c>
      <c r="D4100" s="333" t="s">
        <v>521</v>
      </c>
      <c r="E4100" s="29">
        <v>2</v>
      </c>
      <c r="F4100" s="29">
        <v>2</v>
      </c>
      <c r="G4100" s="29">
        <v>862</v>
      </c>
      <c r="H4100" s="27"/>
      <c r="J4100" s="37"/>
      <c r="M4100" s="80" t="b">
        <f t="shared" si="63"/>
        <v>1</v>
      </c>
    </row>
    <row r="4101" spans="2:13" x14ac:dyDescent="0.15">
      <c r="B4101" s="333" t="s">
        <v>11757</v>
      </c>
      <c r="C4101" s="333" t="s">
        <v>712</v>
      </c>
      <c r="D4101" s="333" t="s">
        <v>521</v>
      </c>
      <c r="E4101" s="29">
        <v>2</v>
      </c>
      <c r="F4101" s="29">
        <v>2</v>
      </c>
      <c r="G4101" s="29">
        <v>12948</v>
      </c>
      <c r="H4101" s="27"/>
      <c r="J4101" s="37"/>
      <c r="M4101" s="80" t="b">
        <f t="shared" si="63"/>
        <v>1</v>
      </c>
    </row>
    <row r="4102" spans="2:13" x14ac:dyDescent="0.15">
      <c r="B4102" s="333" t="s">
        <v>9212</v>
      </c>
      <c r="C4102" s="333" t="s">
        <v>518</v>
      </c>
      <c r="D4102" s="333" t="s">
        <v>518</v>
      </c>
      <c r="E4102" s="29">
        <v>0</v>
      </c>
      <c r="F4102" s="29">
        <v>0</v>
      </c>
      <c r="G4102" s="29">
        <v>9653</v>
      </c>
      <c r="H4102" s="27"/>
      <c r="J4102" s="37"/>
      <c r="M4102" s="80" t="b">
        <f t="shared" si="63"/>
        <v>1</v>
      </c>
    </row>
    <row r="4103" spans="2:13" x14ac:dyDescent="0.15">
      <c r="B4103" s="333" t="s">
        <v>9213</v>
      </c>
      <c r="C4103" s="333" t="s">
        <v>518</v>
      </c>
      <c r="D4103" s="333" t="s">
        <v>518</v>
      </c>
      <c r="E4103" s="29">
        <v>0</v>
      </c>
      <c r="F4103" s="29">
        <v>0</v>
      </c>
      <c r="G4103" s="29">
        <v>9654</v>
      </c>
      <c r="H4103" s="27"/>
      <c r="J4103" s="37"/>
      <c r="M4103" s="80" t="b">
        <f t="shared" si="63"/>
        <v>1</v>
      </c>
    </row>
    <row r="4104" spans="2:13" x14ac:dyDescent="0.15">
      <c r="B4104" s="333" t="s">
        <v>7757</v>
      </c>
      <c r="C4104" s="333" t="s">
        <v>712</v>
      </c>
      <c r="D4104" s="333" t="s">
        <v>523</v>
      </c>
      <c r="E4104" s="29">
        <v>2</v>
      </c>
      <c r="F4104" s="29">
        <v>3</v>
      </c>
      <c r="G4104" s="29">
        <v>7936</v>
      </c>
      <c r="H4104" s="27"/>
      <c r="J4104" s="37"/>
      <c r="M4104" s="80" t="b">
        <f t="shared" si="63"/>
        <v>1</v>
      </c>
    </row>
    <row r="4105" spans="2:13" x14ac:dyDescent="0.15">
      <c r="B4105" s="333" t="s">
        <v>11758</v>
      </c>
      <c r="C4105" s="333" t="s">
        <v>714</v>
      </c>
      <c r="D4105" s="333" t="s">
        <v>523</v>
      </c>
      <c r="E4105" s="29">
        <v>3</v>
      </c>
      <c r="F4105" s="29">
        <v>3</v>
      </c>
      <c r="G4105" s="29">
        <v>12335</v>
      </c>
      <c r="H4105" s="27"/>
      <c r="J4105" s="37"/>
      <c r="M4105" s="80" t="b">
        <f t="shared" si="63"/>
        <v>1</v>
      </c>
    </row>
    <row r="4106" spans="2:13" x14ac:dyDescent="0.15">
      <c r="B4106" s="333" t="s">
        <v>9214</v>
      </c>
      <c r="C4106" s="333" t="s">
        <v>518</v>
      </c>
      <c r="D4106" s="333" t="s">
        <v>518</v>
      </c>
      <c r="E4106" s="29">
        <v>0</v>
      </c>
      <c r="F4106" s="29">
        <v>0</v>
      </c>
      <c r="G4106" s="29">
        <v>9655</v>
      </c>
      <c r="H4106" s="27"/>
      <c r="J4106" s="37"/>
      <c r="M4106" s="80" t="b">
        <f t="shared" si="63"/>
        <v>1</v>
      </c>
    </row>
    <row r="4107" spans="2:13" x14ac:dyDescent="0.15">
      <c r="B4107" s="333" t="s">
        <v>14742</v>
      </c>
      <c r="C4107" s="333" t="s">
        <v>712</v>
      </c>
      <c r="D4107" s="333" t="s">
        <v>521</v>
      </c>
      <c r="E4107" s="29">
        <v>2</v>
      </c>
      <c r="F4107" s="29">
        <v>2</v>
      </c>
      <c r="G4107" s="29">
        <v>16926</v>
      </c>
      <c r="H4107" s="27"/>
      <c r="J4107" s="37"/>
      <c r="M4107" s="80" t="b">
        <f t="shared" si="63"/>
        <v>1</v>
      </c>
    </row>
    <row r="4108" spans="2:13" x14ac:dyDescent="0.15">
      <c r="B4108" s="333" t="s">
        <v>3529</v>
      </c>
      <c r="C4108" s="333" t="s">
        <v>712</v>
      </c>
      <c r="D4108" s="333" t="s">
        <v>527</v>
      </c>
      <c r="E4108" s="29">
        <v>2</v>
      </c>
      <c r="F4108" s="29">
        <v>5</v>
      </c>
      <c r="G4108" s="29">
        <v>3273</v>
      </c>
      <c r="H4108" s="27"/>
      <c r="J4108" s="37"/>
      <c r="M4108" s="80" t="b">
        <f t="shared" si="63"/>
        <v>1</v>
      </c>
    </row>
    <row r="4109" spans="2:13" x14ac:dyDescent="0.15">
      <c r="B4109" s="333" t="s">
        <v>10236</v>
      </c>
      <c r="C4109" s="333" t="s">
        <v>518</v>
      </c>
      <c r="D4109" s="333" t="s">
        <v>518</v>
      </c>
      <c r="E4109" s="29">
        <v>0</v>
      </c>
      <c r="F4109" s="29">
        <v>0</v>
      </c>
      <c r="G4109" s="29">
        <v>11031</v>
      </c>
      <c r="H4109" s="27"/>
      <c r="J4109" s="37"/>
      <c r="M4109" s="80" t="b">
        <f t="shared" si="63"/>
        <v>1</v>
      </c>
    </row>
    <row r="4110" spans="2:13" x14ac:dyDescent="0.15">
      <c r="B4110" s="333" t="s">
        <v>13451</v>
      </c>
      <c r="C4110" s="333" t="s">
        <v>518</v>
      </c>
      <c r="D4110" s="333" t="s">
        <v>518</v>
      </c>
      <c r="E4110" s="29">
        <v>0</v>
      </c>
      <c r="F4110" s="29">
        <v>0</v>
      </c>
      <c r="G4110" s="29">
        <v>15669</v>
      </c>
      <c r="H4110" s="27"/>
      <c r="J4110" s="37"/>
      <c r="M4110" s="80" t="b">
        <f t="shared" ref="M4110:M4173" si="64">AND(  NOT(ISERROR(FIND(UPPER($B$7),UPPER($B4110),1))),  OR($D$7="",NOT(ISERROR(FIND(UPPER($D$7),UPPER($B4110),1)))),    OR($D$8="",(ISERROR(FIND(UPPER($D$8),UPPER($B4110),1))))           )</f>
        <v>1</v>
      </c>
    </row>
    <row r="4111" spans="2:13" x14ac:dyDescent="0.15">
      <c r="B4111" s="333" t="s">
        <v>13452</v>
      </c>
      <c r="C4111" s="333" t="s">
        <v>712</v>
      </c>
      <c r="D4111" s="333" t="s">
        <v>519</v>
      </c>
      <c r="E4111" s="29">
        <v>2</v>
      </c>
      <c r="F4111" s="29">
        <v>1</v>
      </c>
      <c r="G4111" s="29">
        <v>15450</v>
      </c>
      <c r="H4111" s="27"/>
      <c r="J4111" s="37"/>
      <c r="M4111" s="80" t="b">
        <f t="shared" si="64"/>
        <v>1</v>
      </c>
    </row>
    <row r="4112" spans="2:13" x14ac:dyDescent="0.15">
      <c r="B4112" s="333" t="s">
        <v>13453</v>
      </c>
      <c r="C4112" s="333" t="s">
        <v>518</v>
      </c>
      <c r="D4112" s="333" t="s">
        <v>518</v>
      </c>
      <c r="E4112" s="29">
        <v>0</v>
      </c>
      <c r="F4112" s="29">
        <v>0</v>
      </c>
      <c r="G4112" s="29">
        <v>14685</v>
      </c>
      <c r="H4112" s="27"/>
      <c r="J4112" s="37"/>
      <c r="M4112" s="80" t="b">
        <f t="shared" si="64"/>
        <v>1</v>
      </c>
    </row>
    <row r="4113" spans="2:13" x14ac:dyDescent="0.15">
      <c r="B4113" s="333" t="s">
        <v>1332</v>
      </c>
      <c r="C4113" s="333" t="s">
        <v>712</v>
      </c>
      <c r="D4113" s="333" t="s">
        <v>525</v>
      </c>
      <c r="E4113" s="29">
        <v>2</v>
      </c>
      <c r="F4113" s="29">
        <v>4</v>
      </c>
      <c r="G4113" s="29">
        <v>864</v>
      </c>
      <c r="H4113" s="27"/>
      <c r="J4113" s="37"/>
      <c r="M4113" s="80" t="b">
        <f t="shared" si="64"/>
        <v>1</v>
      </c>
    </row>
    <row r="4114" spans="2:13" x14ac:dyDescent="0.15">
      <c r="B4114" s="333" t="s">
        <v>384</v>
      </c>
      <c r="C4114" s="333" t="s">
        <v>712</v>
      </c>
      <c r="D4114" s="333" t="s">
        <v>525</v>
      </c>
      <c r="E4114" s="29">
        <v>2</v>
      </c>
      <c r="F4114" s="29">
        <v>4</v>
      </c>
      <c r="G4114" s="29">
        <v>8364</v>
      </c>
      <c r="H4114" s="27"/>
      <c r="J4114" s="37"/>
      <c r="M4114" s="80" t="b">
        <f t="shared" si="64"/>
        <v>1</v>
      </c>
    </row>
    <row r="4115" spans="2:13" x14ac:dyDescent="0.15">
      <c r="B4115" s="333" t="s">
        <v>9215</v>
      </c>
      <c r="C4115" s="333" t="s">
        <v>712</v>
      </c>
      <c r="D4115" s="333" t="s">
        <v>525</v>
      </c>
      <c r="E4115" s="29">
        <v>2</v>
      </c>
      <c r="F4115" s="29">
        <v>4</v>
      </c>
      <c r="G4115" s="29">
        <v>9656</v>
      </c>
      <c r="H4115" s="27"/>
      <c r="J4115" s="37"/>
      <c r="M4115" s="80" t="b">
        <f t="shared" si="64"/>
        <v>1</v>
      </c>
    </row>
    <row r="4116" spans="2:13" x14ac:dyDescent="0.15">
      <c r="B4116" s="333" t="s">
        <v>6847</v>
      </c>
      <c r="C4116" s="333" t="s">
        <v>712</v>
      </c>
      <c r="D4116" s="333" t="s">
        <v>525</v>
      </c>
      <c r="E4116" s="29">
        <v>2</v>
      </c>
      <c r="F4116" s="29">
        <v>4</v>
      </c>
      <c r="G4116" s="29">
        <v>6869</v>
      </c>
      <c r="H4116" s="27"/>
      <c r="J4116" s="37"/>
      <c r="M4116" s="80" t="b">
        <f t="shared" si="64"/>
        <v>1</v>
      </c>
    </row>
    <row r="4117" spans="2:13" x14ac:dyDescent="0.15">
      <c r="B4117" s="333" t="s">
        <v>6493</v>
      </c>
      <c r="C4117" s="333" t="s">
        <v>712</v>
      </c>
      <c r="D4117" s="333" t="s">
        <v>525</v>
      </c>
      <c r="E4117" s="29">
        <v>2</v>
      </c>
      <c r="F4117" s="29">
        <v>4</v>
      </c>
      <c r="G4117" s="29">
        <v>6568</v>
      </c>
      <c r="H4117" s="27"/>
      <c r="J4117" s="37"/>
      <c r="M4117" s="80" t="b">
        <f t="shared" si="64"/>
        <v>1</v>
      </c>
    </row>
    <row r="4118" spans="2:13" x14ac:dyDescent="0.15">
      <c r="B4118" s="333" t="s">
        <v>6129</v>
      </c>
      <c r="C4118" s="333" t="s">
        <v>710</v>
      </c>
      <c r="D4118" s="333" t="s">
        <v>525</v>
      </c>
      <c r="E4118" s="29">
        <v>1</v>
      </c>
      <c r="F4118" s="29">
        <v>4</v>
      </c>
      <c r="G4118" s="29">
        <v>6074</v>
      </c>
      <c r="H4118" s="27"/>
      <c r="J4118" s="37"/>
      <c r="M4118" s="80" t="b">
        <f t="shared" si="64"/>
        <v>1</v>
      </c>
    </row>
    <row r="4119" spans="2:13" x14ac:dyDescent="0.15">
      <c r="B4119" s="333" t="s">
        <v>14214</v>
      </c>
      <c r="C4119" s="333" t="s">
        <v>718</v>
      </c>
      <c r="D4119" s="333" t="s">
        <v>523</v>
      </c>
      <c r="E4119" s="29">
        <v>5</v>
      </c>
      <c r="F4119" s="29">
        <v>3</v>
      </c>
      <c r="G4119" s="29">
        <v>15957</v>
      </c>
      <c r="H4119" s="27"/>
      <c r="J4119" s="37"/>
      <c r="M4119" s="80" t="b">
        <f t="shared" si="64"/>
        <v>1</v>
      </c>
    </row>
    <row r="4120" spans="2:13" x14ac:dyDescent="0.15">
      <c r="B4120" s="333" t="s">
        <v>5997</v>
      </c>
      <c r="C4120" s="333" t="s">
        <v>716</v>
      </c>
      <c r="D4120" s="333" t="s">
        <v>519</v>
      </c>
      <c r="E4120" s="29">
        <v>4</v>
      </c>
      <c r="F4120" s="29">
        <v>1</v>
      </c>
      <c r="G4120" s="29">
        <v>6050</v>
      </c>
      <c r="H4120" s="27"/>
      <c r="J4120" s="37"/>
      <c r="M4120" s="80" t="b">
        <f t="shared" si="64"/>
        <v>1</v>
      </c>
    </row>
    <row r="4121" spans="2:13" x14ac:dyDescent="0.15">
      <c r="B4121" s="333" t="s">
        <v>10237</v>
      </c>
      <c r="C4121" s="333" t="s">
        <v>714</v>
      </c>
      <c r="D4121" s="333" t="s">
        <v>523</v>
      </c>
      <c r="E4121" s="29">
        <v>3</v>
      </c>
      <c r="F4121" s="29">
        <v>3</v>
      </c>
      <c r="G4121" s="29">
        <v>10942</v>
      </c>
      <c r="H4121" s="27"/>
      <c r="J4121" s="37"/>
      <c r="M4121" s="80" t="b">
        <f t="shared" si="64"/>
        <v>1</v>
      </c>
    </row>
    <row r="4122" spans="2:13" x14ac:dyDescent="0.15">
      <c r="B4122" s="333" t="s">
        <v>9216</v>
      </c>
      <c r="C4122" s="333" t="s">
        <v>714</v>
      </c>
      <c r="D4122" s="333" t="s">
        <v>523</v>
      </c>
      <c r="E4122" s="29">
        <v>3</v>
      </c>
      <c r="F4122" s="29">
        <v>3</v>
      </c>
      <c r="G4122" s="29">
        <v>9253</v>
      </c>
      <c r="H4122" s="27"/>
      <c r="J4122" s="37"/>
      <c r="M4122" s="80" t="b">
        <f t="shared" si="64"/>
        <v>1</v>
      </c>
    </row>
    <row r="4123" spans="2:13" x14ac:dyDescent="0.15">
      <c r="B4123" s="333" t="s">
        <v>14743</v>
      </c>
      <c r="C4123" s="333" t="s">
        <v>718</v>
      </c>
      <c r="D4123" s="333" t="s">
        <v>523</v>
      </c>
      <c r="E4123" s="29">
        <v>5</v>
      </c>
      <c r="F4123" s="29">
        <v>3</v>
      </c>
      <c r="G4123" s="29">
        <v>16481</v>
      </c>
      <c r="H4123" s="27"/>
      <c r="J4123" s="37"/>
      <c r="M4123" s="80" t="b">
        <f t="shared" si="64"/>
        <v>1</v>
      </c>
    </row>
    <row r="4124" spans="2:13" x14ac:dyDescent="0.15">
      <c r="B4124" s="333" t="s">
        <v>304</v>
      </c>
      <c r="C4124" s="333" t="s">
        <v>710</v>
      </c>
      <c r="D4124" s="333" t="s">
        <v>521</v>
      </c>
      <c r="E4124" s="29">
        <v>1</v>
      </c>
      <c r="F4124" s="29">
        <v>2</v>
      </c>
      <c r="G4124" s="29">
        <v>8488</v>
      </c>
      <c r="H4124" s="27"/>
      <c r="J4124" s="37"/>
      <c r="M4124" s="80" t="b">
        <f t="shared" si="64"/>
        <v>1</v>
      </c>
    </row>
    <row r="4125" spans="2:13" x14ac:dyDescent="0.15">
      <c r="B4125" s="333" t="s">
        <v>7204</v>
      </c>
      <c r="C4125" s="333" t="s">
        <v>712</v>
      </c>
      <c r="D4125" s="333" t="s">
        <v>521</v>
      </c>
      <c r="E4125" s="29">
        <v>2</v>
      </c>
      <c r="F4125" s="29">
        <v>2</v>
      </c>
      <c r="G4125" s="29">
        <v>7219</v>
      </c>
      <c r="H4125" s="27"/>
      <c r="J4125" s="37"/>
      <c r="M4125" s="80" t="b">
        <f t="shared" si="64"/>
        <v>1</v>
      </c>
    </row>
    <row r="4126" spans="2:13" x14ac:dyDescent="0.15">
      <c r="B4126" s="333" t="s">
        <v>7987</v>
      </c>
      <c r="C4126" s="333" t="s">
        <v>714</v>
      </c>
      <c r="D4126" s="333" t="s">
        <v>523</v>
      </c>
      <c r="E4126" s="29">
        <v>3</v>
      </c>
      <c r="F4126" s="29">
        <v>3</v>
      </c>
      <c r="G4126" s="29">
        <v>8197</v>
      </c>
      <c r="H4126" s="27"/>
      <c r="J4126" s="37"/>
      <c r="M4126" s="80" t="b">
        <f t="shared" si="64"/>
        <v>1</v>
      </c>
    </row>
    <row r="4127" spans="2:13" x14ac:dyDescent="0.15">
      <c r="B4127" s="333" t="s">
        <v>9217</v>
      </c>
      <c r="C4127" s="333" t="s">
        <v>718</v>
      </c>
      <c r="D4127" s="333" t="s">
        <v>523</v>
      </c>
      <c r="E4127" s="29">
        <v>5</v>
      </c>
      <c r="F4127" s="29">
        <v>3</v>
      </c>
      <c r="G4127" s="29">
        <v>9313</v>
      </c>
      <c r="H4127" s="27"/>
      <c r="J4127" s="37"/>
      <c r="M4127" s="80" t="b">
        <f t="shared" si="64"/>
        <v>1</v>
      </c>
    </row>
    <row r="4128" spans="2:13" x14ac:dyDescent="0.15">
      <c r="B4128" s="333" t="s">
        <v>334</v>
      </c>
      <c r="C4128" s="333" t="s">
        <v>718</v>
      </c>
      <c r="D4128" s="333" t="s">
        <v>523</v>
      </c>
      <c r="E4128" s="29">
        <v>5</v>
      </c>
      <c r="F4128" s="29">
        <v>3</v>
      </c>
      <c r="G4128" s="29">
        <v>8415</v>
      </c>
      <c r="H4128" s="27"/>
      <c r="J4128" s="37"/>
      <c r="M4128" s="80" t="b">
        <f t="shared" si="64"/>
        <v>1</v>
      </c>
    </row>
    <row r="4129" spans="2:13" x14ac:dyDescent="0.15">
      <c r="B4129" s="333" t="s">
        <v>10887</v>
      </c>
      <c r="C4129" s="333" t="s">
        <v>710</v>
      </c>
      <c r="D4129" s="333" t="s">
        <v>519</v>
      </c>
      <c r="E4129" s="29">
        <v>1</v>
      </c>
      <c r="F4129" s="29">
        <v>1</v>
      </c>
      <c r="G4129" s="29">
        <v>866</v>
      </c>
      <c r="H4129" s="27"/>
      <c r="J4129" s="37"/>
      <c r="M4129" s="80" t="b">
        <f t="shared" si="64"/>
        <v>1</v>
      </c>
    </row>
    <row r="4130" spans="2:13" x14ac:dyDescent="0.15">
      <c r="B4130" s="333" t="s">
        <v>4970</v>
      </c>
      <c r="C4130" s="333" t="s">
        <v>710</v>
      </c>
      <c r="D4130" s="333" t="s">
        <v>519</v>
      </c>
      <c r="E4130" s="29">
        <v>1</v>
      </c>
      <c r="F4130" s="29">
        <v>1</v>
      </c>
      <c r="G4130" s="29">
        <v>4935</v>
      </c>
      <c r="H4130" s="27"/>
      <c r="J4130" s="37"/>
      <c r="M4130" s="80" t="b">
        <f t="shared" si="64"/>
        <v>1</v>
      </c>
    </row>
    <row r="4131" spans="2:13" x14ac:dyDescent="0.15">
      <c r="B4131" s="333" t="s">
        <v>5285</v>
      </c>
      <c r="C4131" s="333" t="s">
        <v>710</v>
      </c>
      <c r="D4131" s="333" t="s">
        <v>525</v>
      </c>
      <c r="E4131" s="29">
        <v>1</v>
      </c>
      <c r="F4131" s="29">
        <v>4</v>
      </c>
      <c r="G4131" s="29">
        <v>5280</v>
      </c>
      <c r="H4131" s="27"/>
      <c r="J4131" s="37"/>
      <c r="M4131" s="80" t="b">
        <f t="shared" si="64"/>
        <v>1</v>
      </c>
    </row>
    <row r="4132" spans="2:13" x14ac:dyDescent="0.15">
      <c r="B4132" s="333" t="s">
        <v>1334</v>
      </c>
      <c r="C4132" s="333" t="s">
        <v>710</v>
      </c>
      <c r="D4132" s="333" t="s">
        <v>444</v>
      </c>
      <c r="E4132" s="29">
        <v>1</v>
      </c>
      <c r="F4132" s="29">
        <v>6</v>
      </c>
      <c r="G4132" s="29">
        <v>867</v>
      </c>
      <c r="H4132" s="27"/>
      <c r="J4132" s="37"/>
      <c r="M4132" s="80" t="b">
        <f t="shared" si="64"/>
        <v>1</v>
      </c>
    </row>
    <row r="4133" spans="2:13" x14ac:dyDescent="0.15">
      <c r="B4133" s="333" t="s">
        <v>9218</v>
      </c>
      <c r="C4133" s="333" t="s">
        <v>9879</v>
      </c>
      <c r="D4133" s="333" t="s">
        <v>519</v>
      </c>
      <c r="E4133" s="29">
        <v>13</v>
      </c>
      <c r="F4133" s="29">
        <v>1</v>
      </c>
      <c r="G4133" s="29">
        <v>9598</v>
      </c>
      <c r="H4133" s="27"/>
      <c r="J4133" s="37"/>
      <c r="M4133" s="80" t="b">
        <f t="shared" si="64"/>
        <v>1</v>
      </c>
    </row>
    <row r="4134" spans="2:13" x14ac:dyDescent="0.15">
      <c r="B4134" s="333" t="s">
        <v>6142</v>
      </c>
      <c r="C4134" s="333" t="s">
        <v>710</v>
      </c>
      <c r="D4134" s="333" t="s">
        <v>525</v>
      </c>
      <c r="E4134" s="29">
        <v>1</v>
      </c>
      <c r="F4134" s="29">
        <v>4</v>
      </c>
      <c r="G4134" s="29">
        <v>6202</v>
      </c>
      <c r="H4134" s="27"/>
      <c r="J4134" s="37"/>
      <c r="M4134" s="80" t="b">
        <f t="shared" si="64"/>
        <v>1</v>
      </c>
    </row>
    <row r="4135" spans="2:13" x14ac:dyDescent="0.15">
      <c r="B4135" s="333" t="s">
        <v>1335</v>
      </c>
      <c r="C4135" s="333" t="s">
        <v>9879</v>
      </c>
      <c r="D4135" s="333" t="s">
        <v>519</v>
      </c>
      <c r="E4135" s="29">
        <v>13</v>
      </c>
      <c r="F4135" s="29">
        <v>1</v>
      </c>
      <c r="G4135" s="29">
        <v>868</v>
      </c>
      <c r="H4135" s="27"/>
      <c r="J4135" s="37"/>
      <c r="M4135" s="80" t="b">
        <f t="shared" si="64"/>
        <v>1</v>
      </c>
    </row>
    <row r="4136" spans="2:13" x14ac:dyDescent="0.15">
      <c r="B4136" s="333" t="s">
        <v>11759</v>
      </c>
      <c r="C4136" s="333" t="s">
        <v>714</v>
      </c>
      <c r="D4136" s="333" t="s">
        <v>523</v>
      </c>
      <c r="E4136" s="29">
        <v>3</v>
      </c>
      <c r="F4136" s="29">
        <v>3</v>
      </c>
      <c r="G4136" s="29">
        <v>13330</v>
      </c>
      <c r="H4136" s="27"/>
      <c r="J4136" s="37"/>
      <c r="M4136" s="80" t="b">
        <f t="shared" si="64"/>
        <v>1</v>
      </c>
    </row>
    <row r="4137" spans="2:13" x14ac:dyDescent="0.15">
      <c r="B4137" s="333" t="s">
        <v>11760</v>
      </c>
      <c r="C4137" s="333" t="s">
        <v>710</v>
      </c>
      <c r="D4137" s="333" t="s">
        <v>521</v>
      </c>
      <c r="E4137" s="29">
        <v>1</v>
      </c>
      <c r="F4137" s="29">
        <v>2</v>
      </c>
      <c r="G4137" s="29">
        <v>13245</v>
      </c>
      <c r="H4137" s="27"/>
      <c r="J4137" s="37"/>
      <c r="M4137" s="80" t="b">
        <f t="shared" si="64"/>
        <v>1</v>
      </c>
    </row>
    <row r="4138" spans="2:13" x14ac:dyDescent="0.15">
      <c r="B4138" s="333" t="s">
        <v>9219</v>
      </c>
      <c r="C4138" s="333" t="s">
        <v>518</v>
      </c>
      <c r="D4138" s="333" t="s">
        <v>518</v>
      </c>
      <c r="E4138" s="29">
        <v>0</v>
      </c>
      <c r="F4138" s="29">
        <v>0</v>
      </c>
      <c r="G4138" s="29">
        <v>9726</v>
      </c>
      <c r="H4138" s="27"/>
      <c r="J4138" s="37"/>
      <c r="M4138" s="80" t="b">
        <f t="shared" si="64"/>
        <v>1</v>
      </c>
    </row>
    <row r="4139" spans="2:13" x14ac:dyDescent="0.15">
      <c r="B4139" s="333" t="s">
        <v>11761</v>
      </c>
      <c r="C4139" s="333" t="s">
        <v>716</v>
      </c>
      <c r="D4139" s="333" t="s">
        <v>519</v>
      </c>
      <c r="E4139" s="29">
        <v>4</v>
      </c>
      <c r="F4139" s="29">
        <v>1</v>
      </c>
      <c r="G4139" s="29">
        <v>13081</v>
      </c>
      <c r="H4139" s="27"/>
      <c r="J4139" s="37"/>
      <c r="M4139" s="80" t="b">
        <f t="shared" si="64"/>
        <v>1</v>
      </c>
    </row>
    <row r="4140" spans="2:13" x14ac:dyDescent="0.15">
      <c r="B4140" s="333" t="s">
        <v>1336</v>
      </c>
      <c r="C4140" s="333" t="s">
        <v>716</v>
      </c>
      <c r="D4140" s="333" t="s">
        <v>523</v>
      </c>
      <c r="E4140" s="29">
        <v>4</v>
      </c>
      <c r="F4140" s="29">
        <v>3</v>
      </c>
      <c r="G4140" s="29">
        <v>869</v>
      </c>
      <c r="H4140" s="27"/>
      <c r="J4140" s="37"/>
      <c r="M4140" s="80" t="b">
        <f t="shared" si="64"/>
        <v>1</v>
      </c>
    </row>
    <row r="4141" spans="2:13" x14ac:dyDescent="0.15">
      <c r="B4141" s="333" t="s">
        <v>3615</v>
      </c>
      <c r="C4141" s="333" t="s">
        <v>712</v>
      </c>
      <c r="D4141" s="333" t="s">
        <v>519</v>
      </c>
      <c r="E4141" s="29">
        <v>2</v>
      </c>
      <c r="F4141" s="29">
        <v>1</v>
      </c>
      <c r="G4141" s="29">
        <v>3367</v>
      </c>
      <c r="H4141" s="27"/>
      <c r="J4141" s="37"/>
      <c r="M4141" s="80" t="b">
        <f t="shared" si="64"/>
        <v>1</v>
      </c>
    </row>
    <row r="4142" spans="2:13" x14ac:dyDescent="0.15">
      <c r="B4142" s="333" t="s">
        <v>6792</v>
      </c>
      <c r="C4142" s="333" t="s">
        <v>716</v>
      </c>
      <c r="D4142" s="333" t="s">
        <v>521</v>
      </c>
      <c r="E4142" s="29">
        <v>4</v>
      </c>
      <c r="F4142" s="29">
        <v>2</v>
      </c>
      <c r="G4142" s="29">
        <v>6817</v>
      </c>
      <c r="H4142" s="27"/>
      <c r="J4142" s="37"/>
      <c r="M4142" s="80" t="b">
        <f t="shared" si="64"/>
        <v>1</v>
      </c>
    </row>
    <row r="4143" spans="2:13" x14ac:dyDescent="0.15">
      <c r="B4143" s="333" t="s">
        <v>10238</v>
      </c>
      <c r="C4143" s="333" t="s">
        <v>712</v>
      </c>
      <c r="D4143" s="333" t="s">
        <v>525</v>
      </c>
      <c r="E4143" s="29">
        <v>2</v>
      </c>
      <c r="F4143" s="29">
        <v>4</v>
      </c>
      <c r="G4143" s="29">
        <v>10581</v>
      </c>
      <c r="H4143" s="27"/>
      <c r="J4143" s="37"/>
      <c r="M4143" s="80" t="b">
        <f t="shared" si="64"/>
        <v>1</v>
      </c>
    </row>
    <row r="4144" spans="2:13" x14ac:dyDescent="0.15">
      <c r="B4144" s="333" t="s">
        <v>4145</v>
      </c>
      <c r="C4144" s="333" t="s">
        <v>712</v>
      </c>
      <c r="D4144" s="333" t="s">
        <v>523</v>
      </c>
      <c r="E4144" s="29">
        <v>2</v>
      </c>
      <c r="F4144" s="29">
        <v>3</v>
      </c>
      <c r="G4144" s="29">
        <v>3914</v>
      </c>
      <c r="H4144" s="27"/>
      <c r="J4144" s="37"/>
      <c r="M4144" s="80" t="b">
        <f t="shared" si="64"/>
        <v>1</v>
      </c>
    </row>
    <row r="4145" spans="2:13" x14ac:dyDescent="0.15">
      <c r="B4145" s="333" t="s">
        <v>1337</v>
      </c>
      <c r="C4145" s="333" t="s">
        <v>716</v>
      </c>
      <c r="D4145" s="333" t="s">
        <v>521</v>
      </c>
      <c r="E4145" s="29">
        <v>4</v>
      </c>
      <c r="F4145" s="29">
        <v>2</v>
      </c>
      <c r="G4145" s="29">
        <v>870</v>
      </c>
      <c r="H4145" s="27"/>
      <c r="J4145" s="37"/>
      <c r="M4145" s="80" t="b">
        <f t="shared" si="64"/>
        <v>1</v>
      </c>
    </row>
    <row r="4146" spans="2:13" x14ac:dyDescent="0.15">
      <c r="B4146" s="333" t="s">
        <v>11762</v>
      </c>
      <c r="C4146" s="333" t="s">
        <v>712</v>
      </c>
      <c r="D4146" s="333" t="s">
        <v>523</v>
      </c>
      <c r="E4146" s="29">
        <v>2</v>
      </c>
      <c r="F4146" s="29">
        <v>3</v>
      </c>
      <c r="G4146" s="29">
        <v>13101</v>
      </c>
      <c r="H4146" s="27"/>
      <c r="J4146" s="37"/>
      <c r="M4146" s="80" t="b">
        <f t="shared" si="64"/>
        <v>1</v>
      </c>
    </row>
    <row r="4147" spans="2:13" x14ac:dyDescent="0.15">
      <c r="B4147" s="333" t="s">
        <v>14215</v>
      </c>
      <c r="C4147" s="333" t="s">
        <v>710</v>
      </c>
      <c r="D4147" s="333" t="s">
        <v>523</v>
      </c>
      <c r="E4147" s="29">
        <v>1</v>
      </c>
      <c r="F4147" s="29">
        <v>3</v>
      </c>
      <c r="G4147" s="29">
        <v>16253</v>
      </c>
      <c r="H4147" s="27"/>
      <c r="J4147" s="37"/>
      <c r="M4147" s="80" t="b">
        <f t="shared" si="64"/>
        <v>1</v>
      </c>
    </row>
    <row r="4148" spans="2:13" x14ac:dyDescent="0.15">
      <c r="B4148" s="333" t="s">
        <v>9220</v>
      </c>
      <c r="C4148" s="333" t="s">
        <v>518</v>
      </c>
      <c r="D4148" s="333" t="s">
        <v>518</v>
      </c>
      <c r="E4148" s="29">
        <v>0</v>
      </c>
      <c r="F4148" s="29">
        <v>0</v>
      </c>
      <c r="G4148" s="29">
        <v>9727</v>
      </c>
      <c r="H4148" s="27"/>
      <c r="J4148" s="37"/>
      <c r="M4148" s="80" t="b">
        <f t="shared" si="64"/>
        <v>1</v>
      </c>
    </row>
    <row r="4149" spans="2:13" x14ac:dyDescent="0.15">
      <c r="B4149" s="333" t="s">
        <v>11276</v>
      </c>
      <c r="C4149" s="333" t="s">
        <v>518</v>
      </c>
      <c r="D4149" s="333" t="s">
        <v>523</v>
      </c>
      <c r="E4149" s="29">
        <v>0</v>
      </c>
      <c r="F4149" s="29">
        <v>3</v>
      </c>
      <c r="G4149" s="29">
        <v>11170</v>
      </c>
      <c r="H4149" s="27"/>
      <c r="J4149" s="37"/>
      <c r="M4149" s="80" t="b">
        <f t="shared" si="64"/>
        <v>1</v>
      </c>
    </row>
    <row r="4150" spans="2:13" x14ac:dyDescent="0.15">
      <c r="B4150" s="333" t="s">
        <v>8029</v>
      </c>
      <c r="C4150" s="333" t="s">
        <v>712</v>
      </c>
      <c r="D4150" s="333" t="s">
        <v>525</v>
      </c>
      <c r="E4150" s="29">
        <v>2</v>
      </c>
      <c r="F4150" s="29">
        <v>4</v>
      </c>
      <c r="G4150" s="29">
        <v>8091</v>
      </c>
      <c r="H4150" s="27"/>
      <c r="J4150" s="37"/>
      <c r="M4150" s="80" t="b">
        <f t="shared" si="64"/>
        <v>1</v>
      </c>
    </row>
    <row r="4151" spans="2:13" x14ac:dyDescent="0.15">
      <c r="B4151" s="333" t="s">
        <v>13454</v>
      </c>
      <c r="C4151" s="333" t="s">
        <v>710</v>
      </c>
      <c r="D4151" s="333" t="s">
        <v>523</v>
      </c>
      <c r="E4151" s="29">
        <v>1</v>
      </c>
      <c r="F4151" s="29">
        <v>3</v>
      </c>
      <c r="G4151" s="29">
        <v>14734</v>
      </c>
      <c r="H4151" s="27"/>
      <c r="J4151" s="37"/>
      <c r="M4151" s="80" t="b">
        <f t="shared" si="64"/>
        <v>1</v>
      </c>
    </row>
    <row r="4152" spans="2:13" x14ac:dyDescent="0.15">
      <c r="B4152" s="333" t="s">
        <v>7775</v>
      </c>
      <c r="C4152" s="333" t="s">
        <v>712</v>
      </c>
      <c r="D4152" s="333" t="s">
        <v>523</v>
      </c>
      <c r="E4152" s="29">
        <v>2</v>
      </c>
      <c r="F4152" s="29">
        <v>3</v>
      </c>
      <c r="G4152" s="29">
        <v>7954</v>
      </c>
      <c r="H4152" s="27"/>
      <c r="J4152" s="37"/>
      <c r="M4152" s="80" t="b">
        <f t="shared" si="64"/>
        <v>1</v>
      </c>
    </row>
    <row r="4153" spans="2:13" x14ac:dyDescent="0.15">
      <c r="B4153" s="333" t="s">
        <v>1338</v>
      </c>
      <c r="C4153" s="333" t="s">
        <v>710</v>
      </c>
      <c r="D4153" s="333" t="s">
        <v>523</v>
      </c>
      <c r="E4153" s="29">
        <v>1</v>
      </c>
      <c r="F4153" s="29">
        <v>3</v>
      </c>
      <c r="G4153" s="29">
        <v>871</v>
      </c>
      <c r="H4153" s="27"/>
      <c r="J4153" s="37"/>
      <c r="M4153" s="80" t="b">
        <f t="shared" si="64"/>
        <v>1</v>
      </c>
    </row>
    <row r="4154" spans="2:13" x14ac:dyDescent="0.15">
      <c r="B4154" s="333" t="s">
        <v>8488</v>
      </c>
      <c r="C4154" s="333" t="s">
        <v>710</v>
      </c>
      <c r="D4154" s="333" t="s">
        <v>525</v>
      </c>
      <c r="E4154" s="29">
        <v>1</v>
      </c>
      <c r="F4154" s="29">
        <v>4</v>
      </c>
      <c r="G4154" s="29">
        <v>8817</v>
      </c>
      <c r="H4154" s="27"/>
      <c r="J4154" s="37"/>
      <c r="M4154" s="80" t="b">
        <f t="shared" si="64"/>
        <v>1</v>
      </c>
    </row>
    <row r="4155" spans="2:13" x14ac:dyDescent="0.15">
      <c r="B4155" s="333" t="s">
        <v>8496</v>
      </c>
      <c r="C4155" s="333" t="s">
        <v>710</v>
      </c>
      <c r="D4155" s="333" t="s">
        <v>525</v>
      </c>
      <c r="E4155" s="29">
        <v>1</v>
      </c>
      <c r="F4155" s="29">
        <v>4</v>
      </c>
      <c r="G4155" s="29">
        <v>8825</v>
      </c>
      <c r="H4155" s="27"/>
      <c r="J4155" s="37"/>
      <c r="M4155" s="80" t="b">
        <f t="shared" si="64"/>
        <v>1</v>
      </c>
    </row>
    <row r="4156" spans="2:13" x14ac:dyDescent="0.15">
      <c r="B4156" s="333" t="s">
        <v>13455</v>
      </c>
      <c r="C4156" s="333" t="s">
        <v>710</v>
      </c>
      <c r="D4156" s="333" t="s">
        <v>518</v>
      </c>
      <c r="E4156" s="29">
        <v>1</v>
      </c>
      <c r="F4156" s="29">
        <v>0</v>
      </c>
      <c r="G4156" s="29">
        <v>14968</v>
      </c>
      <c r="H4156" s="27"/>
      <c r="J4156" s="37"/>
      <c r="M4156" s="80" t="b">
        <f t="shared" si="64"/>
        <v>1</v>
      </c>
    </row>
    <row r="4157" spans="2:13" x14ac:dyDescent="0.15">
      <c r="B4157" s="333" t="s">
        <v>9221</v>
      </c>
      <c r="C4157" s="333" t="s">
        <v>710</v>
      </c>
      <c r="D4157" s="333" t="s">
        <v>519</v>
      </c>
      <c r="E4157" s="29">
        <v>1</v>
      </c>
      <c r="F4157" s="29">
        <v>1</v>
      </c>
      <c r="G4157" s="29">
        <v>9408</v>
      </c>
      <c r="H4157" s="27"/>
      <c r="J4157" s="37"/>
      <c r="M4157" s="80" t="b">
        <f t="shared" si="64"/>
        <v>1</v>
      </c>
    </row>
    <row r="4158" spans="2:13" x14ac:dyDescent="0.15">
      <c r="B4158" s="333" t="s">
        <v>11763</v>
      </c>
      <c r="C4158" s="333" t="s">
        <v>710</v>
      </c>
      <c r="D4158" s="333" t="s">
        <v>519</v>
      </c>
      <c r="E4158" s="29">
        <v>1</v>
      </c>
      <c r="F4158" s="29">
        <v>1</v>
      </c>
      <c r="G4158" s="29">
        <v>13770</v>
      </c>
      <c r="H4158" s="27"/>
      <c r="J4158" s="37"/>
      <c r="M4158" s="80" t="b">
        <f t="shared" si="64"/>
        <v>1</v>
      </c>
    </row>
    <row r="4159" spans="2:13" x14ac:dyDescent="0.15">
      <c r="B4159" s="333" t="s">
        <v>5890</v>
      </c>
      <c r="C4159" s="333" t="s">
        <v>710</v>
      </c>
      <c r="D4159" s="333" t="s">
        <v>519</v>
      </c>
      <c r="E4159" s="29">
        <v>1</v>
      </c>
      <c r="F4159" s="29">
        <v>1</v>
      </c>
      <c r="G4159" s="29">
        <v>5912</v>
      </c>
      <c r="H4159" s="27"/>
      <c r="J4159" s="37"/>
      <c r="M4159" s="80" t="b">
        <f t="shared" si="64"/>
        <v>1</v>
      </c>
    </row>
    <row r="4160" spans="2:13" x14ac:dyDescent="0.15">
      <c r="B4160" s="333" t="s">
        <v>10888</v>
      </c>
      <c r="C4160" s="333" t="s">
        <v>710</v>
      </c>
      <c r="D4160" s="333" t="s">
        <v>519</v>
      </c>
      <c r="E4160" s="29">
        <v>1</v>
      </c>
      <c r="F4160" s="29">
        <v>1</v>
      </c>
      <c r="G4160" s="29">
        <v>8278</v>
      </c>
      <c r="H4160" s="27"/>
      <c r="J4160" s="37"/>
      <c r="M4160" s="80" t="b">
        <f t="shared" si="64"/>
        <v>1</v>
      </c>
    </row>
    <row r="4161" spans="2:13" x14ac:dyDescent="0.15">
      <c r="B4161" s="333" t="s">
        <v>7324</v>
      </c>
      <c r="C4161" s="333" t="s">
        <v>716</v>
      </c>
      <c r="D4161" s="333" t="s">
        <v>444</v>
      </c>
      <c r="E4161" s="29">
        <v>4</v>
      </c>
      <c r="F4161" s="29">
        <v>6</v>
      </c>
      <c r="G4161" s="29">
        <v>7473</v>
      </c>
      <c r="H4161" s="27"/>
      <c r="J4161" s="37"/>
      <c r="M4161" s="80" t="b">
        <f t="shared" si="64"/>
        <v>1</v>
      </c>
    </row>
    <row r="4162" spans="2:13" x14ac:dyDescent="0.15">
      <c r="B4162" s="333" t="s">
        <v>10779</v>
      </c>
      <c r="C4162" s="333" t="s">
        <v>716</v>
      </c>
      <c r="D4162" s="333" t="s">
        <v>519</v>
      </c>
      <c r="E4162" s="29">
        <v>4</v>
      </c>
      <c r="F4162" s="29">
        <v>1</v>
      </c>
      <c r="G4162" s="29">
        <v>5593</v>
      </c>
      <c r="H4162" s="27"/>
      <c r="J4162" s="37"/>
      <c r="M4162" s="80" t="b">
        <f t="shared" si="64"/>
        <v>1</v>
      </c>
    </row>
    <row r="4163" spans="2:13" x14ac:dyDescent="0.15">
      <c r="B4163" s="333" t="s">
        <v>13456</v>
      </c>
      <c r="C4163" s="333" t="s">
        <v>518</v>
      </c>
      <c r="D4163" s="333" t="s">
        <v>518</v>
      </c>
      <c r="E4163" s="29">
        <v>0</v>
      </c>
      <c r="F4163" s="29">
        <v>0</v>
      </c>
      <c r="G4163" s="29">
        <v>14637</v>
      </c>
      <c r="H4163" s="27"/>
      <c r="J4163" s="37"/>
      <c r="M4163" s="80" t="b">
        <f t="shared" si="64"/>
        <v>1</v>
      </c>
    </row>
    <row r="4164" spans="2:13" x14ac:dyDescent="0.15">
      <c r="B4164" s="333" t="s">
        <v>4917</v>
      </c>
      <c r="C4164" s="333" t="s">
        <v>712</v>
      </c>
      <c r="D4164" s="333" t="s">
        <v>525</v>
      </c>
      <c r="E4164" s="29">
        <v>2</v>
      </c>
      <c r="F4164" s="29">
        <v>4</v>
      </c>
      <c r="G4164" s="29">
        <v>4876</v>
      </c>
      <c r="H4164" s="27"/>
      <c r="J4164" s="37"/>
      <c r="M4164" s="80" t="b">
        <f t="shared" si="64"/>
        <v>1</v>
      </c>
    </row>
    <row r="4165" spans="2:13" x14ac:dyDescent="0.15">
      <c r="B4165" s="333" t="s">
        <v>6863</v>
      </c>
      <c r="C4165" s="333" t="s">
        <v>518</v>
      </c>
      <c r="D4165" s="333" t="s">
        <v>523</v>
      </c>
      <c r="E4165" s="29">
        <v>0</v>
      </c>
      <c r="F4165" s="29">
        <v>3</v>
      </c>
      <c r="G4165" s="29">
        <v>6994</v>
      </c>
      <c r="H4165" s="27"/>
      <c r="J4165" s="37"/>
      <c r="M4165" s="80" t="b">
        <f t="shared" si="64"/>
        <v>1</v>
      </c>
    </row>
    <row r="4166" spans="2:13" x14ac:dyDescent="0.15">
      <c r="B4166" s="333" t="s">
        <v>7205</v>
      </c>
      <c r="C4166" s="333" t="s">
        <v>710</v>
      </c>
      <c r="D4166" s="333" t="s">
        <v>519</v>
      </c>
      <c r="E4166" s="29">
        <v>1</v>
      </c>
      <c r="F4166" s="29">
        <v>1</v>
      </c>
      <c r="G4166" s="29">
        <v>7220</v>
      </c>
      <c r="H4166" s="27"/>
      <c r="J4166" s="37"/>
      <c r="M4166" s="80" t="b">
        <f t="shared" si="64"/>
        <v>1</v>
      </c>
    </row>
    <row r="4167" spans="2:13" x14ac:dyDescent="0.15">
      <c r="B4167" s="333" t="s">
        <v>300</v>
      </c>
      <c r="C4167" s="333" t="s">
        <v>710</v>
      </c>
      <c r="D4167" s="333" t="s">
        <v>521</v>
      </c>
      <c r="E4167" s="29">
        <v>1</v>
      </c>
      <c r="F4167" s="29">
        <v>2</v>
      </c>
      <c r="G4167" s="29">
        <v>8484</v>
      </c>
      <c r="H4167" s="27"/>
      <c r="J4167" s="37"/>
      <c r="M4167" s="80" t="b">
        <f t="shared" si="64"/>
        <v>1</v>
      </c>
    </row>
    <row r="4168" spans="2:13" x14ac:dyDescent="0.15">
      <c r="B4168" s="333" t="s">
        <v>9222</v>
      </c>
      <c r="C4168" s="333" t="s">
        <v>710</v>
      </c>
      <c r="D4168" s="333" t="s">
        <v>523</v>
      </c>
      <c r="E4168" s="29">
        <v>1</v>
      </c>
      <c r="F4168" s="29">
        <v>3</v>
      </c>
      <c r="G4168" s="29">
        <v>9599</v>
      </c>
      <c r="H4168" s="27"/>
      <c r="J4168" s="37"/>
      <c r="M4168" s="80" t="b">
        <f t="shared" si="64"/>
        <v>1</v>
      </c>
    </row>
    <row r="4169" spans="2:13" x14ac:dyDescent="0.15">
      <c r="B4169" s="333" t="s">
        <v>13457</v>
      </c>
      <c r="C4169" s="333" t="s">
        <v>710</v>
      </c>
      <c r="D4169" s="333" t="s">
        <v>525</v>
      </c>
      <c r="E4169" s="29">
        <v>1</v>
      </c>
      <c r="F4169" s="29">
        <v>4</v>
      </c>
      <c r="G4169" s="29">
        <v>14608</v>
      </c>
      <c r="H4169" s="27"/>
      <c r="J4169" s="37"/>
      <c r="M4169" s="80" t="b">
        <f t="shared" si="64"/>
        <v>1</v>
      </c>
    </row>
    <row r="4170" spans="2:13" x14ac:dyDescent="0.15">
      <c r="B4170" s="333" t="s">
        <v>11764</v>
      </c>
      <c r="C4170" s="333" t="s">
        <v>712</v>
      </c>
      <c r="D4170" s="333" t="s">
        <v>519</v>
      </c>
      <c r="E4170" s="29">
        <v>2</v>
      </c>
      <c r="F4170" s="29">
        <v>1</v>
      </c>
      <c r="G4170" s="29">
        <v>13671</v>
      </c>
      <c r="H4170" s="27"/>
      <c r="J4170" s="37"/>
      <c r="M4170" s="80" t="b">
        <f t="shared" si="64"/>
        <v>1</v>
      </c>
    </row>
    <row r="4171" spans="2:13" x14ac:dyDescent="0.15">
      <c r="B4171" s="333" t="s">
        <v>11765</v>
      </c>
      <c r="C4171" s="333" t="s">
        <v>716</v>
      </c>
      <c r="D4171" s="333" t="s">
        <v>519</v>
      </c>
      <c r="E4171" s="29">
        <v>4</v>
      </c>
      <c r="F4171" s="29">
        <v>1</v>
      </c>
      <c r="G4171" s="29">
        <v>13672</v>
      </c>
      <c r="H4171" s="27"/>
      <c r="J4171" s="37"/>
      <c r="M4171" s="80" t="b">
        <f t="shared" si="64"/>
        <v>1</v>
      </c>
    </row>
    <row r="4172" spans="2:13" x14ac:dyDescent="0.15">
      <c r="B4172" s="333" t="s">
        <v>10889</v>
      </c>
      <c r="C4172" s="333" t="s">
        <v>710</v>
      </c>
      <c r="D4172" s="333" t="s">
        <v>523</v>
      </c>
      <c r="E4172" s="29">
        <v>1</v>
      </c>
      <c r="F4172" s="29">
        <v>3</v>
      </c>
      <c r="G4172" s="29">
        <v>872</v>
      </c>
      <c r="H4172" s="27"/>
      <c r="J4172" s="37"/>
      <c r="M4172" s="80" t="b">
        <f t="shared" si="64"/>
        <v>1</v>
      </c>
    </row>
    <row r="4173" spans="2:13" x14ac:dyDescent="0.15">
      <c r="B4173" s="333" t="s">
        <v>10890</v>
      </c>
      <c r="C4173" s="333" t="s">
        <v>716</v>
      </c>
      <c r="D4173" s="333" t="s">
        <v>519</v>
      </c>
      <c r="E4173" s="29">
        <v>4</v>
      </c>
      <c r="F4173" s="29">
        <v>1</v>
      </c>
      <c r="G4173" s="29">
        <v>873</v>
      </c>
      <c r="H4173" s="27"/>
      <c r="J4173" s="37"/>
      <c r="M4173" s="80" t="b">
        <f t="shared" si="64"/>
        <v>1</v>
      </c>
    </row>
    <row r="4174" spans="2:13" x14ac:dyDescent="0.15">
      <c r="B4174" s="333" t="s">
        <v>6801</v>
      </c>
      <c r="C4174" s="333" t="s">
        <v>716</v>
      </c>
      <c r="D4174" s="333" t="s">
        <v>519</v>
      </c>
      <c r="E4174" s="29">
        <v>4</v>
      </c>
      <c r="F4174" s="29">
        <v>1</v>
      </c>
      <c r="G4174" s="29">
        <v>6928</v>
      </c>
      <c r="H4174" s="27"/>
      <c r="J4174" s="37"/>
      <c r="M4174" s="80" t="b">
        <f t="shared" ref="M4174:M4237" si="65">AND(  NOT(ISERROR(FIND(UPPER($B$7),UPPER($B4174),1))),  OR($D$7="",NOT(ISERROR(FIND(UPPER($D$7),UPPER($B4174),1)))),    OR($D$8="",(ISERROR(FIND(UPPER($D$8),UPPER($B4174),1))))           )</f>
        <v>1</v>
      </c>
    </row>
    <row r="4175" spans="2:13" x14ac:dyDescent="0.15">
      <c r="B4175" s="333" t="s">
        <v>6976</v>
      </c>
      <c r="C4175" s="333" t="s">
        <v>716</v>
      </c>
      <c r="D4175" s="333" t="s">
        <v>519</v>
      </c>
      <c r="E4175" s="29">
        <v>4</v>
      </c>
      <c r="F4175" s="29">
        <v>1</v>
      </c>
      <c r="G4175" s="29">
        <v>7111</v>
      </c>
      <c r="H4175" s="27"/>
      <c r="J4175" s="37"/>
      <c r="M4175" s="80" t="b">
        <f t="shared" si="65"/>
        <v>1</v>
      </c>
    </row>
    <row r="4176" spans="2:13" x14ac:dyDescent="0.15">
      <c r="B4176" s="333" t="s">
        <v>7242</v>
      </c>
      <c r="C4176" s="333" t="s">
        <v>710</v>
      </c>
      <c r="D4176" s="333" t="s">
        <v>521</v>
      </c>
      <c r="E4176" s="29">
        <v>1</v>
      </c>
      <c r="F4176" s="29">
        <v>2</v>
      </c>
      <c r="G4176" s="29">
        <v>7385</v>
      </c>
      <c r="H4176" s="27"/>
      <c r="J4176" s="37"/>
      <c r="M4176" s="80" t="b">
        <f t="shared" si="65"/>
        <v>1</v>
      </c>
    </row>
    <row r="4177" spans="2:13" x14ac:dyDescent="0.15">
      <c r="B4177" s="333" t="s">
        <v>12769</v>
      </c>
      <c r="C4177" s="333" t="s">
        <v>518</v>
      </c>
      <c r="D4177" s="333" t="s">
        <v>521</v>
      </c>
      <c r="E4177" s="29">
        <v>0</v>
      </c>
      <c r="F4177" s="29">
        <v>2</v>
      </c>
      <c r="G4177" s="29">
        <v>13911</v>
      </c>
      <c r="H4177" s="27"/>
      <c r="J4177" s="37"/>
      <c r="M4177" s="80" t="b">
        <f t="shared" si="65"/>
        <v>1</v>
      </c>
    </row>
    <row r="4178" spans="2:13" x14ac:dyDescent="0.15">
      <c r="B4178" s="333" t="s">
        <v>11766</v>
      </c>
      <c r="C4178" s="333" t="s">
        <v>714</v>
      </c>
      <c r="D4178" s="333" t="s">
        <v>523</v>
      </c>
      <c r="E4178" s="29">
        <v>3</v>
      </c>
      <c r="F4178" s="29">
        <v>3</v>
      </c>
      <c r="G4178" s="29">
        <v>13407</v>
      </c>
      <c r="H4178" s="27"/>
      <c r="J4178" s="37"/>
      <c r="M4178" s="80" t="b">
        <f t="shared" si="65"/>
        <v>1</v>
      </c>
    </row>
    <row r="4179" spans="2:13" x14ac:dyDescent="0.15">
      <c r="B4179" s="333" t="s">
        <v>11767</v>
      </c>
      <c r="C4179" s="333" t="s">
        <v>710</v>
      </c>
      <c r="D4179" s="333" t="s">
        <v>523</v>
      </c>
      <c r="E4179" s="29">
        <v>1</v>
      </c>
      <c r="F4179" s="29">
        <v>3</v>
      </c>
      <c r="G4179" s="29">
        <v>12464</v>
      </c>
      <c r="H4179" s="27"/>
      <c r="J4179" s="37"/>
      <c r="M4179" s="80" t="b">
        <f t="shared" si="65"/>
        <v>1</v>
      </c>
    </row>
    <row r="4180" spans="2:13" x14ac:dyDescent="0.15">
      <c r="B4180" s="333" t="s">
        <v>14744</v>
      </c>
      <c r="C4180" s="333" t="s">
        <v>710</v>
      </c>
      <c r="D4180" s="333" t="s">
        <v>525</v>
      </c>
      <c r="E4180" s="29">
        <v>1</v>
      </c>
      <c r="F4180" s="29">
        <v>4</v>
      </c>
      <c r="G4180" s="29">
        <v>17085</v>
      </c>
      <c r="H4180" s="27"/>
      <c r="J4180" s="37"/>
      <c r="M4180" s="80" t="b">
        <f t="shared" si="65"/>
        <v>1</v>
      </c>
    </row>
    <row r="4181" spans="2:13" x14ac:dyDescent="0.15">
      <c r="B4181" s="333" t="s">
        <v>4697</v>
      </c>
      <c r="C4181" s="333" t="s">
        <v>716</v>
      </c>
      <c r="D4181" s="333" t="s">
        <v>523</v>
      </c>
      <c r="E4181" s="29">
        <v>4</v>
      </c>
      <c r="F4181" s="29">
        <v>3</v>
      </c>
      <c r="G4181" s="29">
        <v>4323</v>
      </c>
      <c r="H4181" s="27"/>
      <c r="J4181" s="37"/>
      <c r="M4181" s="80" t="b">
        <f t="shared" si="65"/>
        <v>1</v>
      </c>
    </row>
    <row r="4182" spans="2:13" x14ac:dyDescent="0.15">
      <c r="B4182" s="333" t="s">
        <v>4440</v>
      </c>
      <c r="C4182" s="333" t="s">
        <v>710</v>
      </c>
      <c r="D4182" s="333" t="s">
        <v>519</v>
      </c>
      <c r="E4182" s="29">
        <v>1</v>
      </c>
      <c r="F4182" s="29">
        <v>1</v>
      </c>
      <c r="G4182" s="29">
        <v>4247</v>
      </c>
      <c r="H4182" s="27"/>
      <c r="J4182" s="37"/>
      <c r="M4182" s="80" t="b">
        <f t="shared" si="65"/>
        <v>1</v>
      </c>
    </row>
    <row r="4183" spans="2:13" x14ac:dyDescent="0.15">
      <c r="B4183" s="333" t="s">
        <v>7584</v>
      </c>
      <c r="C4183" s="333" t="s">
        <v>710</v>
      </c>
      <c r="D4183" s="333" t="s">
        <v>521</v>
      </c>
      <c r="E4183" s="29">
        <v>1</v>
      </c>
      <c r="F4183" s="29">
        <v>2</v>
      </c>
      <c r="G4183" s="29">
        <v>7748</v>
      </c>
      <c r="H4183" s="27"/>
      <c r="J4183" s="37"/>
      <c r="M4183" s="80" t="b">
        <f t="shared" si="65"/>
        <v>1</v>
      </c>
    </row>
    <row r="4184" spans="2:13" x14ac:dyDescent="0.15">
      <c r="B4184" s="333" t="s">
        <v>10239</v>
      </c>
      <c r="C4184" s="333" t="s">
        <v>518</v>
      </c>
      <c r="D4184" s="333" t="s">
        <v>523</v>
      </c>
      <c r="E4184" s="29">
        <v>0</v>
      </c>
      <c r="F4184" s="29">
        <v>3</v>
      </c>
      <c r="G4184" s="29">
        <v>10720</v>
      </c>
      <c r="H4184" s="27"/>
      <c r="J4184" s="37"/>
      <c r="M4184" s="80" t="b">
        <f t="shared" si="65"/>
        <v>1</v>
      </c>
    </row>
    <row r="4185" spans="2:13" x14ac:dyDescent="0.15">
      <c r="B4185" s="333" t="s">
        <v>14745</v>
      </c>
      <c r="C4185" s="333" t="s">
        <v>714</v>
      </c>
      <c r="D4185" s="333" t="s">
        <v>521</v>
      </c>
      <c r="E4185" s="29">
        <v>3</v>
      </c>
      <c r="F4185" s="29">
        <v>2</v>
      </c>
      <c r="G4185" s="29">
        <v>16790</v>
      </c>
      <c r="H4185" s="27"/>
      <c r="J4185" s="37"/>
      <c r="M4185" s="80" t="b">
        <f t="shared" si="65"/>
        <v>1</v>
      </c>
    </row>
    <row r="4186" spans="2:13" x14ac:dyDescent="0.15">
      <c r="B4186" s="333" t="s">
        <v>4651</v>
      </c>
      <c r="C4186" s="333" t="s">
        <v>710</v>
      </c>
      <c r="D4186" s="333" t="s">
        <v>521</v>
      </c>
      <c r="E4186" s="29">
        <v>1</v>
      </c>
      <c r="F4186" s="29">
        <v>2</v>
      </c>
      <c r="G4186" s="29">
        <v>4379</v>
      </c>
      <c r="H4186" s="27"/>
      <c r="J4186" s="37"/>
      <c r="M4186" s="80" t="b">
        <f t="shared" si="65"/>
        <v>1</v>
      </c>
    </row>
    <row r="4187" spans="2:13" x14ac:dyDescent="0.15">
      <c r="B4187" s="333" t="s">
        <v>1339</v>
      </c>
      <c r="C4187" s="333" t="s">
        <v>518</v>
      </c>
      <c r="D4187" s="333" t="s">
        <v>518</v>
      </c>
      <c r="E4187" s="29">
        <v>0</v>
      </c>
      <c r="F4187" s="29">
        <v>0</v>
      </c>
      <c r="G4187" s="29">
        <v>874</v>
      </c>
      <c r="H4187" s="27"/>
      <c r="J4187" s="37"/>
      <c r="M4187" s="80" t="b">
        <f t="shared" si="65"/>
        <v>1</v>
      </c>
    </row>
    <row r="4188" spans="2:13" x14ac:dyDescent="0.15">
      <c r="B4188" s="333" t="s">
        <v>11277</v>
      </c>
      <c r="C4188" s="333" t="s">
        <v>714</v>
      </c>
      <c r="D4188" s="333" t="s">
        <v>523</v>
      </c>
      <c r="E4188" s="29">
        <v>3</v>
      </c>
      <c r="F4188" s="29">
        <v>3</v>
      </c>
      <c r="G4188" s="29">
        <v>11296</v>
      </c>
      <c r="H4188" s="27"/>
      <c r="J4188" s="37"/>
      <c r="M4188" s="80" t="b">
        <f t="shared" si="65"/>
        <v>1</v>
      </c>
    </row>
    <row r="4189" spans="2:13" x14ac:dyDescent="0.15">
      <c r="B4189" s="333" t="s">
        <v>10240</v>
      </c>
      <c r="C4189" s="333" t="s">
        <v>712</v>
      </c>
      <c r="D4189" s="333" t="s">
        <v>523</v>
      </c>
      <c r="E4189" s="29">
        <v>2</v>
      </c>
      <c r="F4189" s="29">
        <v>3</v>
      </c>
      <c r="G4189" s="29">
        <v>10374</v>
      </c>
      <c r="H4189" s="27"/>
      <c r="J4189" s="37"/>
      <c r="M4189" s="80" t="b">
        <f t="shared" si="65"/>
        <v>1</v>
      </c>
    </row>
    <row r="4190" spans="2:13" x14ac:dyDescent="0.15">
      <c r="B4190" s="333" t="s">
        <v>1340</v>
      </c>
      <c r="C4190" s="333" t="s">
        <v>710</v>
      </c>
      <c r="D4190" s="333" t="s">
        <v>521</v>
      </c>
      <c r="E4190" s="29">
        <v>1</v>
      </c>
      <c r="F4190" s="29">
        <v>2</v>
      </c>
      <c r="G4190" s="29">
        <v>875</v>
      </c>
      <c r="H4190" s="27"/>
      <c r="J4190" s="37"/>
      <c r="M4190" s="80" t="b">
        <f t="shared" si="65"/>
        <v>1</v>
      </c>
    </row>
    <row r="4191" spans="2:13" x14ac:dyDescent="0.15">
      <c r="B4191" s="333" t="s">
        <v>14216</v>
      </c>
      <c r="C4191" s="333" t="s">
        <v>710</v>
      </c>
      <c r="D4191" s="333" t="s">
        <v>444</v>
      </c>
      <c r="E4191" s="29">
        <v>1</v>
      </c>
      <c r="F4191" s="29">
        <v>6</v>
      </c>
      <c r="G4191" s="29">
        <v>16018</v>
      </c>
      <c r="H4191" s="27"/>
      <c r="J4191" s="37"/>
      <c r="M4191" s="80" t="b">
        <f t="shared" si="65"/>
        <v>1</v>
      </c>
    </row>
    <row r="4192" spans="2:13" x14ac:dyDescent="0.15">
      <c r="B4192" s="333" t="s">
        <v>11278</v>
      </c>
      <c r="C4192" s="333" t="s">
        <v>710</v>
      </c>
      <c r="D4192" s="333" t="s">
        <v>519</v>
      </c>
      <c r="E4192" s="29">
        <v>1</v>
      </c>
      <c r="F4192" s="29">
        <v>1</v>
      </c>
      <c r="G4192" s="29">
        <v>11454</v>
      </c>
      <c r="H4192" s="27"/>
      <c r="J4192" s="37"/>
      <c r="M4192" s="80" t="b">
        <f t="shared" si="65"/>
        <v>1</v>
      </c>
    </row>
    <row r="4193" spans="2:13" x14ac:dyDescent="0.15">
      <c r="B4193" s="333" t="s">
        <v>9223</v>
      </c>
      <c r="C4193" s="333" t="s">
        <v>710</v>
      </c>
      <c r="D4193" s="333" t="s">
        <v>521</v>
      </c>
      <c r="E4193" s="29">
        <v>1</v>
      </c>
      <c r="F4193" s="29">
        <v>2</v>
      </c>
      <c r="G4193" s="29">
        <v>9600</v>
      </c>
      <c r="H4193" s="27"/>
      <c r="J4193" s="37"/>
      <c r="M4193" s="80" t="b">
        <f t="shared" si="65"/>
        <v>1</v>
      </c>
    </row>
    <row r="4194" spans="2:13" x14ac:dyDescent="0.15">
      <c r="B4194" s="333" t="s">
        <v>11768</v>
      </c>
      <c r="C4194" s="333" t="s">
        <v>710</v>
      </c>
      <c r="D4194" s="333" t="s">
        <v>523</v>
      </c>
      <c r="E4194" s="29">
        <v>1</v>
      </c>
      <c r="F4194" s="29">
        <v>3</v>
      </c>
      <c r="G4194" s="29">
        <v>13745</v>
      </c>
      <c r="H4194" s="27"/>
      <c r="J4194" s="37"/>
      <c r="M4194" s="80" t="b">
        <f t="shared" si="65"/>
        <v>1</v>
      </c>
    </row>
    <row r="4195" spans="2:13" x14ac:dyDescent="0.15">
      <c r="B4195" s="333" t="s">
        <v>8463</v>
      </c>
      <c r="C4195" s="333" t="s">
        <v>710</v>
      </c>
      <c r="D4195" s="333" t="s">
        <v>523</v>
      </c>
      <c r="E4195" s="29">
        <v>1</v>
      </c>
      <c r="F4195" s="29">
        <v>3</v>
      </c>
      <c r="G4195" s="29">
        <v>8792</v>
      </c>
      <c r="H4195" s="27"/>
      <c r="J4195" s="37"/>
      <c r="M4195" s="80" t="b">
        <f t="shared" si="65"/>
        <v>1</v>
      </c>
    </row>
    <row r="4196" spans="2:13" x14ac:dyDescent="0.15">
      <c r="B4196" s="333" t="s">
        <v>8017</v>
      </c>
      <c r="C4196" s="333" t="s">
        <v>712</v>
      </c>
      <c r="D4196" s="333" t="s">
        <v>525</v>
      </c>
      <c r="E4196" s="29">
        <v>2</v>
      </c>
      <c r="F4196" s="29">
        <v>4</v>
      </c>
      <c r="G4196" s="29">
        <v>8228</v>
      </c>
      <c r="H4196" s="27"/>
      <c r="J4196" s="37"/>
      <c r="M4196" s="80" t="b">
        <f t="shared" si="65"/>
        <v>1</v>
      </c>
    </row>
    <row r="4197" spans="2:13" x14ac:dyDescent="0.15">
      <c r="B4197" s="333" t="s">
        <v>12770</v>
      </c>
      <c r="C4197" s="333" t="s">
        <v>712</v>
      </c>
      <c r="D4197" s="333" t="s">
        <v>525</v>
      </c>
      <c r="E4197" s="29">
        <v>2</v>
      </c>
      <c r="F4197" s="29">
        <v>4</v>
      </c>
      <c r="G4197" s="29">
        <v>14008</v>
      </c>
      <c r="H4197" s="27"/>
      <c r="J4197" s="37"/>
      <c r="M4197" s="80" t="b">
        <f t="shared" si="65"/>
        <v>1</v>
      </c>
    </row>
    <row r="4198" spans="2:13" x14ac:dyDescent="0.15">
      <c r="B4198" s="333" t="s">
        <v>10241</v>
      </c>
      <c r="C4198" s="333" t="s">
        <v>710</v>
      </c>
      <c r="D4198" s="333" t="s">
        <v>521</v>
      </c>
      <c r="E4198" s="29">
        <v>1</v>
      </c>
      <c r="F4198" s="29">
        <v>2</v>
      </c>
      <c r="G4198" s="29">
        <v>10569</v>
      </c>
      <c r="H4198" s="27"/>
      <c r="J4198" s="37"/>
      <c r="M4198" s="80" t="b">
        <f t="shared" si="65"/>
        <v>1</v>
      </c>
    </row>
    <row r="4199" spans="2:13" x14ac:dyDescent="0.15">
      <c r="B4199" s="333" t="s">
        <v>11769</v>
      </c>
      <c r="C4199" s="333" t="s">
        <v>710</v>
      </c>
      <c r="D4199" s="333" t="s">
        <v>523</v>
      </c>
      <c r="E4199" s="29">
        <v>1</v>
      </c>
      <c r="F4199" s="29">
        <v>3</v>
      </c>
      <c r="G4199" s="29">
        <v>11247</v>
      </c>
      <c r="H4199" s="27"/>
      <c r="J4199" s="37"/>
      <c r="M4199" s="80" t="b">
        <f t="shared" si="65"/>
        <v>1</v>
      </c>
    </row>
    <row r="4200" spans="2:13" x14ac:dyDescent="0.15">
      <c r="B4200" s="333" t="s">
        <v>10242</v>
      </c>
      <c r="C4200" s="333" t="s">
        <v>710</v>
      </c>
      <c r="D4200" s="333" t="s">
        <v>523</v>
      </c>
      <c r="E4200" s="29">
        <v>1</v>
      </c>
      <c r="F4200" s="29">
        <v>3</v>
      </c>
      <c r="G4200" s="29">
        <v>11086</v>
      </c>
      <c r="H4200" s="27"/>
      <c r="J4200" s="37"/>
      <c r="M4200" s="80" t="b">
        <f t="shared" si="65"/>
        <v>1</v>
      </c>
    </row>
    <row r="4201" spans="2:13" x14ac:dyDescent="0.15">
      <c r="B4201" s="333" t="s">
        <v>4652</v>
      </c>
      <c r="C4201" s="333" t="s">
        <v>710</v>
      </c>
      <c r="D4201" s="333" t="s">
        <v>521</v>
      </c>
      <c r="E4201" s="29">
        <v>1</v>
      </c>
      <c r="F4201" s="29">
        <v>2</v>
      </c>
      <c r="G4201" s="29">
        <v>4380</v>
      </c>
      <c r="H4201" s="27"/>
      <c r="J4201" s="37"/>
      <c r="M4201" s="80" t="b">
        <f t="shared" si="65"/>
        <v>1</v>
      </c>
    </row>
    <row r="4202" spans="2:13" x14ac:dyDescent="0.15">
      <c r="B4202" s="333" t="s">
        <v>1341</v>
      </c>
      <c r="C4202" s="333" t="s">
        <v>716</v>
      </c>
      <c r="D4202" s="333" t="s">
        <v>523</v>
      </c>
      <c r="E4202" s="29">
        <v>4</v>
      </c>
      <c r="F4202" s="29">
        <v>3</v>
      </c>
      <c r="G4202" s="29">
        <v>876</v>
      </c>
      <c r="H4202" s="27"/>
      <c r="J4202" s="37"/>
      <c r="M4202" s="80" t="b">
        <f t="shared" si="65"/>
        <v>1</v>
      </c>
    </row>
    <row r="4203" spans="2:13" x14ac:dyDescent="0.15">
      <c r="B4203" s="333" t="s">
        <v>11770</v>
      </c>
      <c r="C4203" s="333" t="s">
        <v>710</v>
      </c>
      <c r="D4203" s="333" t="s">
        <v>519</v>
      </c>
      <c r="E4203" s="29">
        <v>1</v>
      </c>
      <c r="F4203" s="29">
        <v>1</v>
      </c>
      <c r="G4203" s="29">
        <v>12986</v>
      </c>
      <c r="H4203" s="27"/>
      <c r="J4203" s="37"/>
      <c r="M4203" s="80" t="b">
        <f t="shared" si="65"/>
        <v>1</v>
      </c>
    </row>
    <row r="4204" spans="2:13" x14ac:dyDescent="0.15">
      <c r="B4204" s="333" t="s">
        <v>13458</v>
      </c>
      <c r="C4204" s="333" t="s">
        <v>710</v>
      </c>
      <c r="D4204" s="333" t="s">
        <v>519</v>
      </c>
      <c r="E4204" s="29">
        <v>1</v>
      </c>
      <c r="F4204" s="29">
        <v>1</v>
      </c>
      <c r="G4204" s="29">
        <v>15653</v>
      </c>
      <c r="H4204" s="27"/>
      <c r="J4204" s="37"/>
      <c r="M4204" s="80" t="b">
        <f t="shared" si="65"/>
        <v>1</v>
      </c>
    </row>
    <row r="4205" spans="2:13" x14ac:dyDescent="0.15">
      <c r="B4205" s="333" t="s">
        <v>13459</v>
      </c>
      <c r="C4205" s="333" t="s">
        <v>710</v>
      </c>
      <c r="D4205" s="333" t="s">
        <v>521</v>
      </c>
      <c r="E4205" s="29">
        <v>1</v>
      </c>
      <c r="F4205" s="29">
        <v>2</v>
      </c>
      <c r="G4205" s="29">
        <v>15652</v>
      </c>
      <c r="H4205" s="27"/>
      <c r="J4205" s="37"/>
      <c r="M4205" s="80" t="b">
        <f t="shared" si="65"/>
        <v>1</v>
      </c>
    </row>
    <row r="4206" spans="2:13" x14ac:dyDescent="0.15">
      <c r="B4206" s="333" t="s">
        <v>5286</v>
      </c>
      <c r="C4206" s="333" t="s">
        <v>710</v>
      </c>
      <c r="D4206" s="333" t="s">
        <v>519</v>
      </c>
      <c r="E4206" s="29">
        <v>1</v>
      </c>
      <c r="F4206" s="29">
        <v>1</v>
      </c>
      <c r="G4206" s="29">
        <v>5281</v>
      </c>
      <c r="H4206" s="27"/>
      <c r="J4206" s="37"/>
      <c r="M4206" s="80" t="b">
        <f t="shared" si="65"/>
        <v>1</v>
      </c>
    </row>
    <row r="4207" spans="2:13" x14ac:dyDescent="0.15">
      <c r="B4207" s="333" t="s">
        <v>13460</v>
      </c>
      <c r="C4207" s="333" t="s">
        <v>710</v>
      </c>
      <c r="D4207" s="333" t="s">
        <v>521</v>
      </c>
      <c r="E4207" s="29">
        <v>1</v>
      </c>
      <c r="F4207" s="29">
        <v>2</v>
      </c>
      <c r="G4207" s="29">
        <v>15457</v>
      </c>
      <c r="H4207" s="27"/>
      <c r="J4207" s="37"/>
      <c r="M4207" s="80" t="b">
        <f t="shared" si="65"/>
        <v>1</v>
      </c>
    </row>
    <row r="4208" spans="2:13" x14ac:dyDescent="0.15">
      <c r="B4208" s="333" t="s">
        <v>5287</v>
      </c>
      <c r="C4208" s="333" t="s">
        <v>710</v>
      </c>
      <c r="D4208" s="333" t="s">
        <v>521</v>
      </c>
      <c r="E4208" s="29">
        <v>1</v>
      </c>
      <c r="F4208" s="29">
        <v>2</v>
      </c>
      <c r="G4208" s="29">
        <v>5282</v>
      </c>
      <c r="H4208" s="27"/>
      <c r="J4208" s="37"/>
      <c r="M4208" s="80" t="b">
        <f t="shared" si="65"/>
        <v>1</v>
      </c>
    </row>
    <row r="4209" spans="2:13" x14ac:dyDescent="0.15">
      <c r="B4209" s="333" t="s">
        <v>1342</v>
      </c>
      <c r="C4209" s="333" t="s">
        <v>710</v>
      </c>
      <c r="D4209" s="333" t="s">
        <v>521</v>
      </c>
      <c r="E4209" s="29">
        <v>1</v>
      </c>
      <c r="F4209" s="29">
        <v>2</v>
      </c>
      <c r="G4209" s="29">
        <v>877</v>
      </c>
      <c r="H4209" s="27"/>
      <c r="J4209" s="37"/>
      <c r="M4209" s="80" t="b">
        <f t="shared" si="65"/>
        <v>1</v>
      </c>
    </row>
    <row r="4210" spans="2:13" x14ac:dyDescent="0.15">
      <c r="B4210" s="333" t="s">
        <v>12771</v>
      </c>
      <c r="C4210" s="333" t="s">
        <v>710</v>
      </c>
      <c r="D4210" s="333" t="s">
        <v>521</v>
      </c>
      <c r="E4210" s="29">
        <v>1</v>
      </c>
      <c r="F4210" s="29">
        <v>2</v>
      </c>
      <c r="G4210" s="29">
        <v>14146</v>
      </c>
      <c r="H4210" s="27"/>
      <c r="J4210" s="37"/>
      <c r="M4210" s="80" t="b">
        <f t="shared" si="65"/>
        <v>1</v>
      </c>
    </row>
    <row r="4211" spans="2:13" x14ac:dyDescent="0.15">
      <c r="B4211" s="333" t="s">
        <v>13461</v>
      </c>
      <c r="C4211" s="333" t="s">
        <v>710</v>
      </c>
      <c r="D4211" s="333" t="s">
        <v>521</v>
      </c>
      <c r="E4211" s="29">
        <v>1</v>
      </c>
      <c r="F4211" s="29">
        <v>2</v>
      </c>
      <c r="G4211" s="29">
        <v>15654</v>
      </c>
      <c r="H4211" s="27"/>
      <c r="J4211" s="37"/>
      <c r="M4211" s="80" t="b">
        <f t="shared" si="65"/>
        <v>1</v>
      </c>
    </row>
    <row r="4212" spans="2:13" x14ac:dyDescent="0.15">
      <c r="B4212" s="333" t="s">
        <v>14217</v>
      </c>
      <c r="C4212" s="333" t="s">
        <v>710</v>
      </c>
      <c r="D4212" s="333" t="s">
        <v>523</v>
      </c>
      <c r="E4212" s="29">
        <v>1</v>
      </c>
      <c r="F4212" s="29">
        <v>3</v>
      </c>
      <c r="G4212" s="29">
        <v>16111</v>
      </c>
      <c r="H4212" s="27"/>
      <c r="J4212" s="37"/>
      <c r="M4212" s="80" t="b">
        <f t="shared" si="65"/>
        <v>1</v>
      </c>
    </row>
    <row r="4213" spans="2:13" x14ac:dyDescent="0.15">
      <c r="B4213" s="333" t="s">
        <v>4346</v>
      </c>
      <c r="C4213" s="333" t="s">
        <v>718</v>
      </c>
      <c r="D4213" s="333" t="s">
        <v>519</v>
      </c>
      <c r="E4213" s="29">
        <v>5</v>
      </c>
      <c r="F4213" s="29">
        <v>1</v>
      </c>
      <c r="G4213" s="29">
        <v>4138</v>
      </c>
      <c r="H4213" s="27"/>
      <c r="J4213" s="37"/>
      <c r="M4213" s="80" t="b">
        <f t="shared" si="65"/>
        <v>1</v>
      </c>
    </row>
    <row r="4214" spans="2:13" x14ac:dyDescent="0.15">
      <c r="B4214" s="333" t="s">
        <v>1343</v>
      </c>
      <c r="C4214" s="333" t="s">
        <v>710</v>
      </c>
      <c r="D4214" s="333" t="s">
        <v>523</v>
      </c>
      <c r="E4214" s="29">
        <v>1</v>
      </c>
      <c r="F4214" s="29">
        <v>3</v>
      </c>
      <c r="G4214" s="29">
        <v>878</v>
      </c>
      <c r="H4214" s="27"/>
      <c r="J4214" s="37"/>
      <c r="M4214" s="80" t="b">
        <f t="shared" si="65"/>
        <v>1</v>
      </c>
    </row>
    <row r="4215" spans="2:13" x14ac:dyDescent="0.15">
      <c r="B4215" s="333" t="s">
        <v>6955</v>
      </c>
      <c r="C4215" s="333" t="s">
        <v>710</v>
      </c>
      <c r="D4215" s="333" t="s">
        <v>525</v>
      </c>
      <c r="E4215" s="29">
        <v>1</v>
      </c>
      <c r="F4215" s="29">
        <v>4</v>
      </c>
      <c r="G4215" s="29">
        <v>6970</v>
      </c>
      <c r="H4215" s="27"/>
      <c r="J4215" s="37"/>
      <c r="M4215" s="80" t="b">
        <f t="shared" si="65"/>
        <v>1</v>
      </c>
    </row>
    <row r="4216" spans="2:13" x14ac:dyDescent="0.15">
      <c r="B4216" s="333" t="s">
        <v>9224</v>
      </c>
      <c r="C4216" s="333" t="s">
        <v>518</v>
      </c>
      <c r="D4216" s="333" t="s">
        <v>523</v>
      </c>
      <c r="E4216" s="29">
        <v>0</v>
      </c>
      <c r="F4216" s="29">
        <v>3</v>
      </c>
      <c r="G4216" s="29">
        <v>9409</v>
      </c>
      <c r="H4216" s="27"/>
      <c r="J4216" s="37"/>
      <c r="M4216" s="80" t="b">
        <f t="shared" si="65"/>
        <v>1</v>
      </c>
    </row>
    <row r="4217" spans="2:13" x14ac:dyDescent="0.15">
      <c r="B4217" s="333" t="s">
        <v>10891</v>
      </c>
      <c r="C4217" s="333" t="s">
        <v>710</v>
      </c>
      <c r="D4217" s="333" t="s">
        <v>525</v>
      </c>
      <c r="E4217" s="29">
        <v>1</v>
      </c>
      <c r="F4217" s="29">
        <v>4</v>
      </c>
      <c r="G4217" s="29">
        <v>8580</v>
      </c>
      <c r="H4217" s="27"/>
      <c r="J4217" s="37"/>
      <c r="M4217" s="80" t="b">
        <f t="shared" si="65"/>
        <v>1</v>
      </c>
    </row>
    <row r="4218" spans="2:13" x14ac:dyDescent="0.15">
      <c r="B4218" s="333" t="s">
        <v>7570</v>
      </c>
      <c r="C4218" s="333" t="s">
        <v>710</v>
      </c>
      <c r="D4218" s="333" t="s">
        <v>523</v>
      </c>
      <c r="E4218" s="29">
        <v>1</v>
      </c>
      <c r="F4218" s="29">
        <v>3</v>
      </c>
      <c r="G4218" s="29">
        <v>7735</v>
      </c>
      <c r="H4218" s="27"/>
      <c r="J4218" s="37"/>
      <c r="M4218" s="80" t="b">
        <f t="shared" si="65"/>
        <v>1</v>
      </c>
    </row>
    <row r="4219" spans="2:13" x14ac:dyDescent="0.15">
      <c r="B4219" s="333" t="s">
        <v>5827</v>
      </c>
      <c r="C4219" s="333" t="s">
        <v>710</v>
      </c>
      <c r="D4219" s="333" t="s">
        <v>523</v>
      </c>
      <c r="E4219" s="29">
        <v>1</v>
      </c>
      <c r="F4219" s="29">
        <v>3</v>
      </c>
      <c r="G4219" s="29">
        <v>5748</v>
      </c>
      <c r="H4219" s="27"/>
      <c r="J4219" s="37"/>
      <c r="M4219" s="80" t="b">
        <f t="shared" si="65"/>
        <v>1</v>
      </c>
    </row>
    <row r="4220" spans="2:13" x14ac:dyDescent="0.15">
      <c r="B4220" s="333" t="s">
        <v>14218</v>
      </c>
      <c r="C4220" s="333" t="s">
        <v>710</v>
      </c>
      <c r="D4220" s="333" t="s">
        <v>523</v>
      </c>
      <c r="E4220" s="29">
        <v>1</v>
      </c>
      <c r="F4220" s="29">
        <v>3</v>
      </c>
      <c r="G4220" s="29">
        <v>16130</v>
      </c>
      <c r="H4220" s="27"/>
      <c r="J4220" s="37"/>
      <c r="M4220" s="80" t="b">
        <f t="shared" si="65"/>
        <v>1</v>
      </c>
    </row>
    <row r="4221" spans="2:13" x14ac:dyDescent="0.15">
      <c r="B4221" s="333" t="s">
        <v>11771</v>
      </c>
      <c r="C4221" s="333" t="s">
        <v>710</v>
      </c>
      <c r="D4221" s="333" t="s">
        <v>519</v>
      </c>
      <c r="E4221" s="29">
        <v>1</v>
      </c>
      <c r="F4221" s="29">
        <v>1</v>
      </c>
      <c r="G4221" s="29">
        <v>12245</v>
      </c>
      <c r="H4221" s="27"/>
      <c r="J4221" s="37"/>
      <c r="M4221" s="80" t="b">
        <f t="shared" si="65"/>
        <v>1</v>
      </c>
    </row>
    <row r="4222" spans="2:13" x14ac:dyDescent="0.15">
      <c r="B4222" s="333" t="s">
        <v>13462</v>
      </c>
      <c r="C4222" s="333" t="s">
        <v>712</v>
      </c>
      <c r="D4222" s="333" t="s">
        <v>523</v>
      </c>
      <c r="E4222" s="29">
        <v>2</v>
      </c>
      <c r="F4222" s="29">
        <v>3</v>
      </c>
      <c r="G4222" s="29">
        <v>15378</v>
      </c>
      <c r="H4222" s="27"/>
      <c r="J4222" s="37"/>
      <c r="M4222" s="80" t="b">
        <f t="shared" si="65"/>
        <v>1</v>
      </c>
    </row>
    <row r="4223" spans="2:13" x14ac:dyDescent="0.15">
      <c r="B4223" s="333" t="s">
        <v>7281</v>
      </c>
      <c r="C4223" s="333" t="s">
        <v>714</v>
      </c>
      <c r="D4223" s="333" t="s">
        <v>523</v>
      </c>
      <c r="E4223" s="29">
        <v>3</v>
      </c>
      <c r="F4223" s="29">
        <v>3</v>
      </c>
      <c r="G4223" s="29">
        <v>7427</v>
      </c>
      <c r="H4223" s="27"/>
      <c r="J4223" s="37"/>
      <c r="M4223" s="80" t="b">
        <f t="shared" si="65"/>
        <v>1</v>
      </c>
    </row>
    <row r="4224" spans="2:13" x14ac:dyDescent="0.15">
      <c r="B4224" s="333" t="s">
        <v>1344</v>
      </c>
      <c r="C4224" s="333" t="s">
        <v>710</v>
      </c>
      <c r="D4224" s="333" t="s">
        <v>525</v>
      </c>
      <c r="E4224" s="29">
        <v>1</v>
      </c>
      <c r="F4224" s="29">
        <v>4</v>
      </c>
      <c r="G4224" s="29">
        <v>879</v>
      </c>
      <c r="H4224" s="27"/>
      <c r="J4224" s="37"/>
      <c r="M4224" s="80" t="b">
        <f t="shared" si="65"/>
        <v>1</v>
      </c>
    </row>
    <row r="4225" spans="2:13" x14ac:dyDescent="0.15">
      <c r="B4225" s="333" t="s">
        <v>1345</v>
      </c>
      <c r="C4225" s="333" t="s">
        <v>718</v>
      </c>
      <c r="D4225" s="333" t="s">
        <v>519</v>
      </c>
      <c r="E4225" s="29">
        <v>5</v>
      </c>
      <c r="F4225" s="29">
        <v>1</v>
      </c>
      <c r="G4225" s="29">
        <v>880</v>
      </c>
      <c r="H4225" s="27"/>
      <c r="J4225" s="37"/>
      <c r="M4225" s="80" t="b">
        <f t="shared" si="65"/>
        <v>1</v>
      </c>
    </row>
    <row r="4226" spans="2:13" x14ac:dyDescent="0.15">
      <c r="B4226" s="333" t="s">
        <v>10243</v>
      </c>
      <c r="C4226" s="333" t="s">
        <v>710</v>
      </c>
      <c r="D4226" s="333" t="s">
        <v>521</v>
      </c>
      <c r="E4226" s="29">
        <v>1</v>
      </c>
      <c r="F4226" s="29">
        <v>2</v>
      </c>
      <c r="G4226" s="29">
        <v>10632</v>
      </c>
      <c r="H4226" s="27"/>
      <c r="J4226" s="37"/>
      <c r="M4226" s="80" t="b">
        <f t="shared" si="65"/>
        <v>1</v>
      </c>
    </row>
    <row r="4227" spans="2:13" x14ac:dyDescent="0.15">
      <c r="B4227" s="333" t="s">
        <v>4143</v>
      </c>
      <c r="C4227" s="333" t="s">
        <v>712</v>
      </c>
      <c r="D4227" s="333" t="s">
        <v>523</v>
      </c>
      <c r="E4227" s="29">
        <v>2</v>
      </c>
      <c r="F4227" s="29">
        <v>3</v>
      </c>
      <c r="G4227" s="29">
        <v>3912</v>
      </c>
      <c r="H4227" s="27"/>
      <c r="J4227" s="37"/>
      <c r="M4227" s="80" t="b">
        <f t="shared" si="65"/>
        <v>1</v>
      </c>
    </row>
    <row r="4228" spans="2:13" x14ac:dyDescent="0.15">
      <c r="B4228" s="333" t="s">
        <v>4146</v>
      </c>
      <c r="C4228" s="333" t="s">
        <v>712</v>
      </c>
      <c r="D4228" s="333" t="s">
        <v>523</v>
      </c>
      <c r="E4228" s="29">
        <v>2</v>
      </c>
      <c r="F4228" s="29">
        <v>3</v>
      </c>
      <c r="G4228" s="29">
        <v>3915</v>
      </c>
      <c r="H4228" s="27"/>
      <c r="J4228" s="37"/>
      <c r="M4228" s="80" t="b">
        <f t="shared" si="65"/>
        <v>1</v>
      </c>
    </row>
    <row r="4229" spans="2:13" x14ac:dyDescent="0.15">
      <c r="B4229" s="333" t="s">
        <v>4205</v>
      </c>
      <c r="C4229" s="333" t="s">
        <v>712</v>
      </c>
      <c r="D4229" s="333" t="s">
        <v>518</v>
      </c>
      <c r="E4229" s="29">
        <v>2</v>
      </c>
      <c r="F4229" s="29">
        <v>0</v>
      </c>
      <c r="G4229" s="29">
        <v>3988</v>
      </c>
      <c r="H4229" s="27"/>
      <c r="J4229" s="37"/>
      <c r="M4229" s="80" t="b">
        <f t="shared" si="65"/>
        <v>1</v>
      </c>
    </row>
    <row r="4230" spans="2:13" x14ac:dyDescent="0.15">
      <c r="B4230" s="333" t="s">
        <v>5885</v>
      </c>
      <c r="C4230" s="333" t="s">
        <v>714</v>
      </c>
      <c r="D4230" s="333" t="s">
        <v>523</v>
      </c>
      <c r="E4230" s="29">
        <v>3</v>
      </c>
      <c r="F4230" s="29">
        <v>3</v>
      </c>
      <c r="G4230" s="29">
        <v>5907</v>
      </c>
      <c r="H4230" s="27"/>
      <c r="J4230" s="37"/>
      <c r="M4230" s="80" t="b">
        <f t="shared" si="65"/>
        <v>1</v>
      </c>
    </row>
    <row r="4231" spans="2:13" x14ac:dyDescent="0.15">
      <c r="B4231" s="333" t="s">
        <v>3775</v>
      </c>
      <c r="C4231" s="333" t="s">
        <v>518</v>
      </c>
      <c r="D4231" s="333" t="s">
        <v>518</v>
      </c>
      <c r="E4231" s="29">
        <v>0</v>
      </c>
      <c r="F4231" s="29">
        <v>0</v>
      </c>
      <c r="G4231" s="29">
        <v>3535</v>
      </c>
      <c r="H4231" s="27"/>
      <c r="J4231" s="37"/>
      <c r="M4231" s="80" t="b">
        <f t="shared" si="65"/>
        <v>1</v>
      </c>
    </row>
    <row r="4232" spans="2:13" x14ac:dyDescent="0.15">
      <c r="B4232" s="333" t="s">
        <v>1346</v>
      </c>
      <c r="C4232" s="333" t="s">
        <v>718</v>
      </c>
      <c r="D4232" s="333" t="s">
        <v>521</v>
      </c>
      <c r="E4232" s="29">
        <v>5</v>
      </c>
      <c r="F4232" s="29">
        <v>2</v>
      </c>
      <c r="G4232" s="29">
        <v>881</v>
      </c>
      <c r="H4232" s="27"/>
      <c r="J4232" s="37"/>
      <c r="M4232" s="80" t="b">
        <f t="shared" si="65"/>
        <v>1</v>
      </c>
    </row>
    <row r="4233" spans="2:13" x14ac:dyDescent="0.15">
      <c r="B4233" s="333" t="s">
        <v>11772</v>
      </c>
      <c r="C4233" s="333" t="s">
        <v>710</v>
      </c>
      <c r="D4233" s="333" t="s">
        <v>521</v>
      </c>
      <c r="E4233" s="29">
        <v>1</v>
      </c>
      <c r="F4233" s="29">
        <v>2</v>
      </c>
      <c r="G4233" s="29">
        <v>13335</v>
      </c>
      <c r="H4233" s="27"/>
      <c r="J4233" s="37"/>
      <c r="M4233" s="80" t="b">
        <f t="shared" si="65"/>
        <v>1</v>
      </c>
    </row>
    <row r="4234" spans="2:13" x14ac:dyDescent="0.15">
      <c r="B4234" s="333" t="s">
        <v>9225</v>
      </c>
      <c r="C4234" s="333" t="s">
        <v>518</v>
      </c>
      <c r="D4234" s="333" t="s">
        <v>523</v>
      </c>
      <c r="E4234" s="29">
        <v>0</v>
      </c>
      <c r="F4234" s="29">
        <v>3</v>
      </c>
      <c r="G4234" s="29">
        <v>9410</v>
      </c>
      <c r="H4234" s="27"/>
      <c r="J4234" s="37"/>
      <c r="M4234" s="80" t="b">
        <f t="shared" si="65"/>
        <v>1</v>
      </c>
    </row>
    <row r="4235" spans="2:13" x14ac:dyDescent="0.15">
      <c r="B4235" s="333" t="s">
        <v>4386</v>
      </c>
      <c r="C4235" s="333" t="s">
        <v>710</v>
      </c>
      <c r="D4235" s="333" t="s">
        <v>525</v>
      </c>
      <c r="E4235" s="29">
        <v>1</v>
      </c>
      <c r="F4235" s="29">
        <v>4</v>
      </c>
      <c r="G4235" s="29">
        <v>4183</v>
      </c>
      <c r="H4235" s="27"/>
      <c r="J4235" s="37"/>
      <c r="M4235" s="80" t="b">
        <f t="shared" si="65"/>
        <v>1</v>
      </c>
    </row>
    <row r="4236" spans="2:13" x14ac:dyDescent="0.15">
      <c r="B4236" s="333" t="s">
        <v>11773</v>
      </c>
      <c r="C4236" s="333" t="s">
        <v>710</v>
      </c>
      <c r="D4236" s="333" t="s">
        <v>521</v>
      </c>
      <c r="E4236" s="29">
        <v>1</v>
      </c>
      <c r="F4236" s="29">
        <v>2</v>
      </c>
      <c r="G4236" s="29">
        <v>13139</v>
      </c>
      <c r="H4236" s="27"/>
      <c r="J4236" s="37"/>
      <c r="M4236" s="80" t="b">
        <f t="shared" si="65"/>
        <v>1</v>
      </c>
    </row>
    <row r="4237" spans="2:13" x14ac:dyDescent="0.15">
      <c r="B4237" s="333" t="s">
        <v>9226</v>
      </c>
      <c r="C4237" s="333" t="s">
        <v>710</v>
      </c>
      <c r="D4237" s="333" t="s">
        <v>521</v>
      </c>
      <c r="E4237" s="29">
        <v>1</v>
      </c>
      <c r="F4237" s="29">
        <v>2</v>
      </c>
      <c r="G4237" s="29">
        <v>9471</v>
      </c>
      <c r="H4237" s="27"/>
      <c r="J4237" s="37"/>
      <c r="M4237" s="80" t="b">
        <f t="shared" si="65"/>
        <v>1</v>
      </c>
    </row>
    <row r="4238" spans="2:13" x14ac:dyDescent="0.15">
      <c r="B4238" s="333" t="s">
        <v>11774</v>
      </c>
      <c r="C4238" s="333" t="s">
        <v>710</v>
      </c>
      <c r="D4238" s="333" t="s">
        <v>521</v>
      </c>
      <c r="E4238" s="29">
        <v>1</v>
      </c>
      <c r="F4238" s="29">
        <v>2</v>
      </c>
      <c r="G4238" s="29">
        <v>12964</v>
      </c>
      <c r="H4238" s="27"/>
      <c r="J4238" s="37"/>
      <c r="M4238" s="80" t="b">
        <f t="shared" ref="M4238:M4301" si="66">AND(  NOT(ISERROR(FIND(UPPER($B$7),UPPER($B4238),1))),  OR($D$7="",NOT(ISERROR(FIND(UPPER($D$7),UPPER($B4238),1)))),    OR($D$8="",(ISERROR(FIND(UPPER($D$8),UPPER($B4238),1))))           )</f>
        <v>1</v>
      </c>
    </row>
    <row r="4239" spans="2:13" x14ac:dyDescent="0.15">
      <c r="B4239" s="333" t="s">
        <v>12772</v>
      </c>
      <c r="C4239" s="333" t="s">
        <v>710</v>
      </c>
      <c r="D4239" s="333" t="s">
        <v>444</v>
      </c>
      <c r="E4239" s="29">
        <v>1</v>
      </c>
      <c r="F4239" s="29">
        <v>6</v>
      </c>
      <c r="G4239" s="29">
        <v>14066</v>
      </c>
      <c r="H4239" s="27"/>
      <c r="J4239" s="37"/>
      <c r="M4239" s="80" t="b">
        <f t="shared" si="66"/>
        <v>1</v>
      </c>
    </row>
    <row r="4240" spans="2:13" x14ac:dyDescent="0.15">
      <c r="B4240" s="333" t="s">
        <v>6494</v>
      </c>
      <c r="C4240" s="333" t="s">
        <v>710</v>
      </c>
      <c r="D4240" s="333" t="s">
        <v>521</v>
      </c>
      <c r="E4240" s="29">
        <v>1</v>
      </c>
      <c r="F4240" s="29">
        <v>2</v>
      </c>
      <c r="G4240" s="29">
        <v>6569</v>
      </c>
      <c r="H4240" s="27"/>
      <c r="J4240" s="37"/>
      <c r="M4240" s="80" t="b">
        <f t="shared" si="66"/>
        <v>1</v>
      </c>
    </row>
    <row r="4241" spans="2:13" x14ac:dyDescent="0.15">
      <c r="B4241" s="333" t="s">
        <v>5288</v>
      </c>
      <c r="C4241" s="333" t="s">
        <v>710</v>
      </c>
      <c r="D4241" s="333" t="s">
        <v>521</v>
      </c>
      <c r="E4241" s="29">
        <v>1</v>
      </c>
      <c r="F4241" s="29">
        <v>2</v>
      </c>
      <c r="G4241" s="29">
        <v>5283</v>
      </c>
      <c r="H4241" s="27"/>
      <c r="J4241" s="37"/>
      <c r="M4241" s="80" t="b">
        <f t="shared" si="66"/>
        <v>1</v>
      </c>
    </row>
    <row r="4242" spans="2:13" x14ac:dyDescent="0.15">
      <c r="B4242" s="333" t="s">
        <v>1347</v>
      </c>
      <c r="C4242" s="333" t="s">
        <v>710</v>
      </c>
      <c r="D4242" s="333" t="s">
        <v>521</v>
      </c>
      <c r="E4242" s="29">
        <v>1</v>
      </c>
      <c r="F4242" s="29">
        <v>2</v>
      </c>
      <c r="G4242" s="29">
        <v>882</v>
      </c>
      <c r="H4242" s="27"/>
      <c r="J4242" s="37"/>
      <c r="M4242" s="80" t="b">
        <f t="shared" si="66"/>
        <v>1</v>
      </c>
    </row>
    <row r="4243" spans="2:13" x14ac:dyDescent="0.15">
      <c r="B4243" s="333" t="s">
        <v>11775</v>
      </c>
      <c r="C4243" s="333" t="s">
        <v>712</v>
      </c>
      <c r="D4243" s="333" t="s">
        <v>521</v>
      </c>
      <c r="E4243" s="29">
        <v>2</v>
      </c>
      <c r="F4243" s="29">
        <v>2</v>
      </c>
      <c r="G4243" s="29">
        <v>13366</v>
      </c>
      <c r="H4243" s="27"/>
      <c r="J4243" s="37"/>
      <c r="M4243" s="80" t="b">
        <f t="shared" si="66"/>
        <v>1</v>
      </c>
    </row>
    <row r="4244" spans="2:13" x14ac:dyDescent="0.15">
      <c r="B4244" s="333" t="s">
        <v>7025</v>
      </c>
      <c r="C4244" s="333" t="s">
        <v>710</v>
      </c>
      <c r="D4244" s="333" t="s">
        <v>521</v>
      </c>
      <c r="E4244" s="29">
        <v>1</v>
      </c>
      <c r="F4244" s="29">
        <v>2</v>
      </c>
      <c r="G4244" s="29">
        <v>7162</v>
      </c>
      <c r="H4244" s="27"/>
      <c r="J4244" s="37"/>
      <c r="M4244" s="80" t="b">
        <f t="shared" si="66"/>
        <v>1</v>
      </c>
    </row>
    <row r="4245" spans="2:13" x14ac:dyDescent="0.15">
      <c r="B4245" s="333" t="s">
        <v>6430</v>
      </c>
      <c r="C4245" s="333" t="s">
        <v>714</v>
      </c>
      <c r="D4245" s="333" t="s">
        <v>521</v>
      </c>
      <c r="E4245" s="29">
        <v>3</v>
      </c>
      <c r="F4245" s="29">
        <v>2</v>
      </c>
      <c r="G4245" s="29">
        <v>6382</v>
      </c>
      <c r="H4245" s="27"/>
      <c r="J4245" s="37"/>
      <c r="M4245" s="80" t="b">
        <f t="shared" si="66"/>
        <v>1</v>
      </c>
    </row>
    <row r="4246" spans="2:13" x14ac:dyDescent="0.15">
      <c r="B4246" s="333" t="s">
        <v>11776</v>
      </c>
      <c r="C4246" s="333" t="s">
        <v>710</v>
      </c>
      <c r="D4246" s="333" t="s">
        <v>521</v>
      </c>
      <c r="E4246" s="29">
        <v>1</v>
      </c>
      <c r="F4246" s="29">
        <v>2</v>
      </c>
      <c r="G4246" s="29">
        <v>12246</v>
      </c>
      <c r="H4246" s="27"/>
      <c r="J4246" s="37"/>
      <c r="M4246" s="80" t="b">
        <f t="shared" si="66"/>
        <v>1</v>
      </c>
    </row>
    <row r="4247" spans="2:13" x14ac:dyDescent="0.15">
      <c r="B4247" s="333" t="s">
        <v>424</v>
      </c>
      <c r="C4247" s="333" t="s">
        <v>710</v>
      </c>
      <c r="D4247" s="333" t="s">
        <v>521</v>
      </c>
      <c r="E4247" s="29">
        <v>1</v>
      </c>
      <c r="F4247" s="29">
        <v>2</v>
      </c>
      <c r="G4247" s="29">
        <v>8311</v>
      </c>
      <c r="H4247" s="27"/>
      <c r="J4247" s="37"/>
      <c r="M4247" s="80" t="b">
        <f t="shared" si="66"/>
        <v>1</v>
      </c>
    </row>
    <row r="4248" spans="2:13" x14ac:dyDescent="0.15">
      <c r="B4248" s="333" t="s">
        <v>1348</v>
      </c>
      <c r="C4248" s="333" t="s">
        <v>710</v>
      </c>
      <c r="D4248" s="333" t="s">
        <v>521</v>
      </c>
      <c r="E4248" s="29">
        <v>1</v>
      </c>
      <c r="F4248" s="29">
        <v>2</v>
      </c>
      <c r="G4248" s="29">
        <v>883</v>
      </c>
      <c r="H4248" s="27"/>
      <c r="J4248" s="37"/>
      <c r="M4248" s="80" t="b">
        <f t="shared" si="66"/>
        <v>1</v>
      </c>
    </row>
    <row r="4249" spans="2:13" x14ac:dyDescent="0.15">
      <c r="B4249" s="333" t="s">
        <v>14746</v>
      </c>
      <c r="C4249" s="333" t="s">
        <v>710</v>
      </c>
      <c r="D4249" s="333" t="s">
        <v>521</v>
      </c>
      <c r="E4249" s="29">
        <v>1</v>
      </c>
      <c r="F4249" s="29">
        <v>2</v>
      </c>
      <c r="G4249" s="29">
        <v>16646</v>
      </c>
      <c r="H4249" s="27"/>
      <c r="J4249" s="37"/>
      <c r="M4249" s="80" t="b">
        <f t="shared" si="66"/>
        <v>1</v>
      </c>
    </row>
    <row r="4250" spans="2:13" x14ac:dyDescent="0.15">
      <c r="B4250" s="333" t="s">
        <v>10892</v>
      </c>
      <c r="C4250" s="333" t="s">
        <v>710</v>
      </c>
      <c r="D4250" s="333" t="s">
        <v>521</v>
      </c>
      <c r="E4250" s="29">
        <v>1</v>
      </c>
      <c r="F4250" s="29">
        <v>2</v>
      </c>
      <c r="G4250" s="29">
        <v>884</v>
      </c>
      <c r="H4250" s="27"/>
      <c r="J4250" s="37"/>
      <c r="M4250" s="80" t="b">
        <f t="shared" si="66"/>
        <v>1</v>
      </c>
    </row>
    <row r="4251" spans="2:13" x14ac:dyDescent="0.15">
      <c r="B4251" s="333" t="s">
        <v>11777</v>
      </c>
      <c r="C4251" s="333" t="s">
        <v>710</v>
      </c>
      <c r="D4251" s="333" t="s">
        <v>521</v>
      </c>
      <c r="E4251" s="29">
        <v>1</v>
      </c>
      <c r="F4251" s="29">
        <v>2</v>
      </c>
      <c r="G4251" s="29">
        <v>13350</v>
      </c>
      <c r="H4251" s="27"/>
      <c r="J4251" s="37"/>
      <c r="M4251" s="80" t="b">
        <f t="shared" si="66"/>
        <v>1</v>
      </c>
    </row>
    <row r="4252" spans="2:13" x14ac:dyDescent="0.15">
      <c r="B4252" s="333" t="s">
        <v>11778</v>
      </c>
      <c r="C4252" s="333" t="s">
        <v>710</v>
      </c>
      <c r="D4252" s="333" t="s">
        <v>521</v>
      </c>
      <c r="E4252" s="29">
        <v>1</v>
      </c>
      <c r="F4252" s="29">
        <v>2</v>
      </c>
      <c r="G4252" s="29">
        <v>13102</v>
      </c>
      <c r="H4252" s="27"/>
      <c r="J4252" s="37"/>
      <c r="M4252" s="80" t="b">
        <f t="shared" si="66"/>
        <v>1</v>
      </c>
    </row>
    <row r="4253" spans="2:13" x14ac:dyDescent="0.15">
      <c r="B4253" s="333" t="s">
        <v>11779</v>
      </c>
      <c r="C4253" s="333" t="s">
        <v>710</v>
      </c>
      <c r="D4253" s="333" t="s">
        <v>521</v>
      </c>
      <c r="E4253" s="29">
        <v>1</v>
      </c>
      <c r="F4253" s="29">
        <v>2</v>
      </c>
      <c r="G4253" s="29">
        <v>12247</v>
      </c>
      <c r="H4253" s="27"/>
      <c r="J4253" s="37"/>
      <c r="M4253" s="80" t="b">
        <f t="shared" si="66"/>
        <v>1</v>
      </c>
    </row>
    <row r="4254" spans="2:13" x14ac:dyDescent="0.15">
      <c r="B4254" s="333" t="s">
        <v>1349</v>
      </c>
      <c r="C4254" s="333" t="s">
        <v>710</v>
      </c>
      <c r="D4254" s="333" t="s">
        <v>521</v>
      </c>
      <c r="E4254" s="29">
        <v>1</v>
      </c>
      <c r="F4254" s="29">
        <v>2</v>
      </c>
      <c r="G4254" s="29">
        <v>885</v>
      </c>
      <c r="H4254" s="27"/>
      <c r="J4254" s="37"/>
      <c r="M4254" s="80" t="b">
        <f t="shared" si="66"/>
        <v>1</v>
      </c>
    </row>
    <row r="4255" spans="2:13" x14ac:dyDescent="0.15">
      <c r="B4255" s="333" t="s">
        <v>8802</v>
      </c>
      <c r="C4255" s="333" t="s">
        <v>710</v>
      </c>
      <c r="D4255" s="333" t="s">
        <v>521</v>
      </c>
      <c r="E4255" s="29">
        <v>1</v>
      </c>
      <c r="F4255" s="29">
        <v>2</v>
      </c>
      <c r="G4255" s="29">
        <v>9152</v>
      </c>
      <c r="H4255" s="27"/>
      <c r="J4255" s="37"/>
      <c r="M4255" s="80" t="b">
        <f t="shared" si="66"/>
        <v>1</v>
      </c>
    </row>
    <row r="4256" spans="2:13" x14ac:dyDescent="0.15">
      <c r="B4256" s="333" t="s">
        <v>11780</v>
      </c>
      <c r="C4256" s="333" t="s">
        <v>710</v>
      </c>
      <c r="D4256" s="333" t="s">
        <v>444</v>
      </c>
      <c r="E4256" s="29">
        <v>1</v>
      </c>
      <c r="F4256" s="29">
        <v>6</v>
      </c>
      <c r="G4256" s="29">
        <v>11682</v>
      </c>
      <c r="H4256" s="27"/>
      <c r="J4256" s="37"/>
      <c r="M4256" s="80" t="b">
        <f t="shared" si="66"/>
        <v>1</v>
      </c>
    </row>
    <row r="4257" spans="2:13" x14ac:dyDescent="0.15">
      <c r="B4257" s="333" t="s">
        <v>425</v>
      </c>
      <c r="C4257" s="333" t="s">
        <v>710</v>
      </c>
      <c r="D4257" s="333" t="s">
        <v>521</v>
      </c>
      <c r="E4257" s="29">
        <v>1</v>
      </c>
      <c r="F4257" s="29">
        <v>2</v>
      </c>
      <c r="G4257" s="29">
        <v>8312</v>
      </c>
      <c r="H4257" s="27"/>
      <c r="J4257" s="37"/>
      <c r="M4257" s="80" t="b">
        <f t="shared" si="66"/>
        <v>1</v>
      </c>
    </row>
    <row r="4258" spans="2:13" x14ac:dyDescent="0.15">
      <c r="B4258" s="333" t="s">
        <v>12773</v>
      </c>
      <c r="C4258" s="333" t="s">
        <v>710</v>
      </c>
      <c r="D4258" s="333" t="s">
        <v>521</v>
      </c>
      <c r="E4258" s="29">
        <v>1</v>
      </c>
      <c r="F4258" s="29">
        <v>2</v>
      </c>
      <c r="G4258" s="29">
        <v>14069</v>
      </c>
      <c r="H4258" s="27"/>
      <c r="J4258" s="37"/>
      <c r="M4258" s="80" t="b">
        <f t="shared" si="66"/>
        <v>1</v>
      </c>
    </row>
    <row r="4259" spans="2:13" x14ac:dyDescent="0.15">
      <c r="B4259" s="333" t="s">
        <v>5422</v>
      </c>
      <c r="C4259" s="333" t="s">
        <v>710</v>
      </c>
      <c r="D4259" s="333" t="s">
        <v>444</v>
      </c>
      <c r="E4259" s="29">
        <v>1</v>
      </c>
      <c r="F4259" s="29">
        <v>6</v>
      </c>
      <c r="G4259" s="29">
        <v>5430</v>
      </c>
      <c r="H4259" s="27"/>
      <c r="J4259" s="37"/>
      <c r="M4259" s="80" t="b">
        <f t="shared" si="66"/>
        <v>1</v>
      </c>
    </row>
    <row r="4260" spans="2:13" x14ac:dyDescent="0.15">
      <c r="B4260" s="333" t="s">
        <v>8803</v>
      </c>
      <c r="C4260" s="333" t="s">
        <v>710</v>
      </c>
      <c r="D4260" s="333" t="s">
        <v>521</v>
      </c>
      <c r="E4260" s="29">
        <v>1</v>
      </c>
      <c r="F4260" s="29">
        <v>2</v>
      </c>
      <c r="G4260" s="29">
        <v>9153</v>
      </c>
      <c r="H4260" s="27"/>
      <c r="J4260" s="37"/>
      <c r="M4260" s="80" t="b">
        <f t="shared" si="66"/>
        <v>1</v>
      </c>
    </row>
    <row r="4261" spans="2:13" x14ac:dyDescent="0.15">
      <c r="B4261" s="333" t="s">
        <v>205</v>
      </c>
      <c r="C4261" s="333" t="s">
        <v>710</v>
      </c>
      <c r="D4261" s="333" t="s">
        <v>521</v>
      </c>
      <c r="E4261" s="29">
        <v>1</v>
      </c>
      <c r="F4261" s="29">
        <v>2</v>
      </c>
      <c r="G4261" s="29">
        <v>8493</v>
      </c>
      <c r="H4261" s="27"/>
      <c r="J4261" s="37"/>
      <c r="M4261" s="80" t="b">
        <f t="shared" si="66"/>
        <v>1</v>
      </c>
    </row>
    <row r="4262" spans="2:13" x14ac:dyDescent="0.15">
      <c r="B4262" s="333" t="s">
        <v>74</v>
      </c>
      <c r="C4262" s="333" t="s">
        <v>710</v>
      </c>
      <c r="D4262" s="333" t="s">
        <v>519</v>
      </c>
      <c r="E4262" s="29">
        <v>1</v>
      </c>
      <c r="F4262" s="29">
        <v>1</v>
      </c>
      <c r="G4262" s="29">
        <v>8707</v>
      </c>
      <c r="H4262" s="27"/>
      <c r="J4262" s="37"/>
      <c r="M4262" s="80" t="b">
        <f t="shared" si="66"/>
        <v>1</v>
      </c>
    </row>
    <row r="4263" spans="2:13" x14ac:dyDescent="0.15">
      <c r="B4263" s="333" t="s">
        <v>13463</v>
      </c>
      <c r="C4263" s="333" t="s">
        <v>710</v>
      </c>
      <c r="D4263" s="333" t="s">
        <v>444</v>
      </c>
      <c r="E4263" s="29">
        <v>1</v>
      </c>
      <c r="F4263" s="29">
        <v>6</v>
      </c>
      <c r="G4263" s="29">
        <v>14729</v>
      </c>
      <c r="H4263" s="27"/>
      <c r="J4263" s="37"/>
      <c r="M4263" s="80" t="b">
        <f t="shared" si="66"/>
        <v>1</v>
      </c>
    </row>
    <row r="4264" spans="2:13" x14ac:dyDescent="0.15">
      <c r="B4264" s="333" t="s">
        <v>8804</v>
      </c>
      <c r="C4264" s="333" t="s">
        <v>710</v>
      </c>
      <c r="D4264" s="333" t="s">
        <v>521</v>
      </c>
      <c r="E4264" s="29">
        <v>1</v>
      </c>
      <c r="F4264" s="29">
        <v>2</v>
      </c>
      <c r="G4264" s="29">
        <v>9154</v>
      </c>
      <c r="H4264" s="27"/>
      <c r="J4264" s="37"/>
      <c r="M4264" s="80" t="b">
        <f t="shared" si="66"/>
        <v>1</v>
      </c>
    </row>
    <row r="4265" spans="2:13" x14ac:dyDescent="0.15">
      <c r="B4265" s="333" t="s">
        <v>7562</v>
      </c>
      <c r="C4265" s="333" t="s">
        <v>710</v>
      </c>
      <c r="D4265" s="333" t="s">
        <v>518</v>
      </c>
      <c r="E4265" s="29">
        <v>1</v>
      </c>
      <c r="F4265" s="29">
        <v>0</v>
      </c>
      <c r="G4265" s="29">
        <v>7725</v>
      </c>
      <c r="H4265" s="27"/>
      <c r="J4265" s="37"/>
      <c r="M4265" s="80" t="b">
        <f t="shared" si="66"/>
        <v>1</v>
      </c>
    </row>
    <row r="4266" spans="2:13" x14ac:dyDescent="0.15">
      <c r="B4266" s="333" t="s">
        <v>228</v>
      </c>
      <c r="C4266" s="333" t="s">
        <v>710</v>
      </c>
      <c r="D4266" s="333" t="s">
        <v>521</v>
      </c>
      <c r="E4266" s="29">
        <v>1</v>
      </c>
      <c r="F4266" s="29">
        <v>2</v>
      </c>
      <c r="G4266" s="29">
        <v>8516</v>
      </c>
      <c r="H4266" s="27"/>
      <c r="J4266" s="37"/>
      <c r="M4266" s="80" t="b">
        <f t="shared" si="66"/>
        <v>1</v>
      </c>
    </row>
    <row r="4267" spans="2:13" x14ac:dyDescent="0.15">
      <c r="B4267" s="333" t="s">
        <v>6763</v>
      </c>
      <c r="C4267" s="333" t="s">
        <v>710</v>
      </c>
      <c r="D4267" s="333" t="s">
        <v>521</v>
      </c>
      <c r="E4267" s="29">
        <v>1</v>
      </c>
      <c r="F4267" s="29">
        <v>2</v>
      </c>
      <c r="G4267" s="29">
        <v>6887</v>
      </c>
      <c r="H4267" s="27"/>
      <c r="J4267" s="37"/>
      <c r="M4267" s="80" t="b">
        <f t="shared" si="66"/>
        <v>1</v>
      </c>
    </row>
    <row r="4268" spans="2:13" x14ac:dyDescent="0.15">
      <c r="B4268" s="333" t="s">
        <v>10893</v>
      </c>
      <c r="C4268" s="333" t="s">
        <v>710</v>
      </c>
      <c r="D4268" s="333" t="s">
        <v>521</v>
      </c>
      <c r="E4268" s="29">
        <v>1</v>
      </c>
      <c r="F4268" s="29">
        <v>2</v>
      </c>
      <c r="G4268" s="29">
        <v>7801</v>
      </c>
      <c r="H4268" s="27"/>
      <c r="J4268" s="37"/>
      <c r="M4268" s="80" t="b">
        <f t="shared" si="66"/>
        <v>1</v>
      </c>
    </row>
    <row r="4269" spans="2:13" x14ac:dyDescent="0.15">
      <c r="B4269" s="333" t="s">
        <v>14747</v>
      </c>
      <c r="C4269" s="333" t="s">
        <v>710</v>
      </c>
      <c r="D4269" s="333" t="s">
        <v>521</v>
      </c>
      <c r="E4269" s="29">
        <v>1</v>
      </c>
      <c r="F4269" s="29">
        <v>2</v>
      </c>
      <c r="G4269" s="29">
        <v>17296</v>
      </c>
      <c r="H4269" s="27"/>
      <c r="J4269" s="37"/>
      <c r="M4269" s="80" t="b">
        <f t="shared" si="66"/>
        <v>1</v>
      </c>
    </row>
    <row r="4270" spans="2:13" x14ac:dyDescent="0.15">
      <c r="B4270" s="333" t="s">
        <v>10894</v>
      </c>
      <c r="C4270" s="333" t="s">
        <v>710</v>
      </c>
      <c r="D4270" s="333" t="s">
        <v>521</v>
      </c>
      <c r="E4270" s="29">
        <v>1</v>
      </c>
      <c r="F4270" s="29">
        <v>2</v>
      </c>
      <c r="G4270" s="29">
        <v>886</v>
      </c>
      <c r="H4270" s="27"/>
      <c r="J4270" s="37"/>
      <c r="M4270" s="80" t="b">
        <f t="shared" si="66"/>
        <v>1</v>
      </c>
    </row>
    <row r="4271" spans="2:13" x14ac:dyDescent="0.15">
      <c r="B4271" s="333" t="s">
        <v>3614</v>
      </c>
      <c r="C4271" s="333" t="s">
        <v>712</v>
      </c>
      <c r="D4271" s="333" t="s">
        <v>519</v>
      </c>
      <c r="E4271" s="29">
        <v>2</v>
      </c>
      <c r="F4271" s="29">
        <v>1</v>
      </c>
      <c r="G4271" s="29">
        <v>3366</v>
      </c>
      <c r="H4271" s="27"/>
      <c r="J4271" s="37"/>
      <c r="M4271" s="80" t="b">
        <f t="shared" si="66"/>
        <v>1</v>
      </c>
    </row>
    <row r="4272" spans="2:13" x14ac:dyDescent="0.15">
      <c r="B4272" s="333" t="s">
        <v>10895</v>
      </c>
      <c r="C4272" s="333" t="s">
        <v>710</v>
      </c>
      <c r="D4272" s="333" t="s">
        <v>521</v>
      </c>
      <c r="E4272" s="29">
        <v>1</v>
      </c>
      <c r="F4272" s="29">
        <v>2</v>
      </c>
      <c r="G4272" s="29">
        <v>887</v>
      </c>
      <c r="H4272" s="27"/>
      <c r="J4272" s="37"/>
      <c r="M4272" s="80" t="b">
        <f t="shared" si="66"/>
        <v>1</v>
      </c>
    </row>
    <row r="4273" spans="2:13" x14ac:dyDescent="0.15">
      <c r="B4273" s="333" t="s">
        <v>368</v>
      </c>
      <c r="C4273" s="333" t="s">
        <v>710</v>
      </c>
      <c r="D4273" s="333" t="s">
        <v>521</v>
      </c>
      <c r="E4273" s="29">
        <v>1</v>
      </c>
      <c r="F4273" s="29">
        <v>2</v>
      </c>
      <c r="G4273" s="29">
        <v>8346</v>
      </c>
      <c r="H4273" s="27"/>
      <c r="J4273" s="37"/>
      <c r="M4273" s="80" t="b">
        <f t="shared" si="66"/>
        <v>1</v>
      </c>
    </row>
    <row r="4274" spans="2:13" x14ac:dyDescent="0.15">
      <c r="B4274" s="333" t="s">
        <v>4772</v>
      </c>
      <c r="C4274" s="333" t="s">
        <v>710</v>
      </c>
      <c r="D4274" s="333" t="s">
        <v>523</v>
      </c>
      <c r="E4274" s="29">
        <v>1</v>
      </c>
      <c r="F4274" s="29">
        <v>3</v>
      </c>
      <c r="G4274" s="29">
        <v>4616</v>
      </c>
      <c r="H4274" s="27"/>
      <c r="J4274" s="37"/>
      <c r="M4274" s="80" t="b">
        <f t="shared" si="66"/>
        <v>1</v>
      </c>
    </row>
    <row r="4275" spans="2:13" x14ac:dyDescent="0.15">
      <c r="B4275" s="333" t="s">
        <v>1350</v>
      </c>
      <c r="C4275" s="333" t="s">
        <v>710</v>
      </c>
      <c r="D4275" s="333" t="s">
        <v>521</v>
      </c>
      <c r="E4275" s="29">
        <v>1</v>
      </c>
      <c r="F4275" s="29">
        <v>2</v>
      </c>
      <c r="G4275" s="29">
        <v>888</v>
      </c>
      <c r="H4275" s="27"/>
      <c r="J4275" s="37"/>
      <c r="M4275" s="80" t="b">
        <f t="shared" si="66"/>
        <v>1</v>
      </c>
    </row>
    <row r="4276" spans="2:13" x14ac:dyDescent="0.15">
      <c r="B4276" s="333" t="s">
        <v>13464</v>
      </c>
      <c r="C4276" s="333" t="s">
        <v>710</v>
      </c>
      <c r="D4276" s="333" t="s">
        <v>444</v>
      </c>
      <c r="E4276" s="29">
        <v>1</v>
      </c>
      <c r="F4276" s="29">
        <v>6</v>
      </c>
      <c r="G4276" s="29">
        <v>15034</v>
      </c>
      <c r="H4276" s="27"/>
      <c r="J4276" s="37"/>
      <c r="M4276" s="80" t="b">
        <f t="shared" si="66"/>
        <v>1</v>
      </c>
    </row>
    <row r="4277" spans="2:13" x14ac:dyDescent="0.15">
      <c r="B4277" s="333" t="s">
        <v>5289</v>
      </c>
      <c r="C4277" s="333" t="s">
        <v>710</v>
      </c>
      <c r="D4277" s="333" t="s">
        <v>521</v>
      </c>
      <c r="E4277" s="29">
        <v>1</v>
      </c>
      <c r="F4277" s="29">
        <v>2</v>
      </c>
      <c r="G4277" s="29">
        <v>5284</v>
      </c>
      <c r="H4277" s="27"/>
      <c r="J4277" s="37"/>
      <c r="M4277" s="80" t="b">
        <f t="shared" si="66"/>
        <v>1</v>
      </c>
    </row>
    <row r="4278" spans="2:13" x14ac:dyDescent="0.15">
      <c r="B4278" s="333" t="s">
        <v>10244</v>
      </c>
      <c r="C4278" s="333" t="s">
        <v>710</v>
      </c>
      <c r="D4278" s="333" t="s">
        <v>521</v>
      </c>
      <c r="E4278" s="29">
        <v>1</v>
      </c>
      <c r="F4278" s="29">
        <v>2</v>
      </c>
      <c r="G4278" s="29">
        <v>10376</v>
      </c>
      <c r="H4278" s="27"/>
      <c r="J4278" s="37"/>
      <c r="M4278" s="80" t="b">
        <f t="shared" si="66"/>
        <v>1</v>
      </c>
    </row>
    <row r="4279" spans="2:13" x14ac:dyDescent="0.15">
      <c r="B4279" s="333" t="s">
        <v>1351</v>
      </c>
      <c r="C4279" s="333" t="s">
        <v>710</v>
      </c>
      <c r="D4279" s="333" t="s">
        <v>521</v>
      </c>
      <c r="E4279" s="29">
        <v>1</v>
      </c>
      <c r="F4279" s="29">
        <v>2</v>
      </c>
      <c r="G4279" s="29">
        <v>889</v>
      </c>
      <c r="H4279" s="27"/>
      <c r="J4279" s="37"/>
      <c r="M4279" s="80" t="b">
        <f t="shared" si="66"/>
        <v>1</v>
      </c>
    </row>
    <row r="4280" spans="2:13" x14ac:dyDescent="0.15">
      <c r="B4280" s="333" t="s">
        <v>11781</v>
      </c>
      <c r="C4280" s="333" t="s">
        <v>710</v>
      </c>
      <c r="D4280" s="333" t="s">
        <v>521</v>
      </c>
      <c r="E4280" s="29">
        <v>1</v>
      </c>
      <c r="F4280" s="29">
        <v>2</v>
      </c>
      <c r="G4280" s="29">
        <v>12394</v>
      </c>
      <c r="H4280" s="27"/>
      <c r="J4280" s="37"/>
      <c r="M4280" s="80" t="b">
        <f t="shared" si="66"/>
        <v>1</v>
      </c>
    </row>
    <row r="4281" spans="2:13" x14ac:dyDescent="0.15">
      <c r="B4281" s="333" t="s">
        <v>10245</v>
      </c>
      <c r="C4281" s="333" t="s">
        <v>710</v>
      </c>
      <c r="D4281" s="333" t="s">
        <v>521</v>
      </c>
      <c r="E4281" s="29">
        <v>1</v>
      </c>
      <c r="F4281" s="29">
        <v>2</v>
      </c>
      <c r="G4281" s="29">
        <v>10877</v>
      </c>
      <c r="H4281" s="27"/>
      <c r="J4281" s="37"/>
      <c r="M4281" s="80" t="b">
        <f t="shared" si="66"/>
        <v>1</v>
      </c>
    </row>
    <row r="4282" spans="2:13" x14ac:dyDescent="0.15">
      <c r="B4282" s="333" t="s">
        <v>10896</v>
      </c>
      <c r="C4282" s="333" t="s">
        <v>710</v>
      </c>
      <c r="D4282" s="333" t="s">
        <v>521</v>
      </c>
      <c r="E4282" s="29">
        <v>1</v>
      </c>
      <c r="F4282" s="29">
        <v>2</v>
      </c>
      <c r="G4282" s="29">
        <v>890</v>
      </c>
      <c r="H4282" s="27"/>
      <c r="J4282" s="37"/>
      <c r="M4282" s="80" t="b">
        <f t="shared" si="66"/>
        <v>1</v>
      </c>
    </row>
    <row r="4283" spans="2:13" x14ac:dyDescent="0.15">
      <c r="B4283" s="333" t="s">
        <v>8765</v>
      </c>
      <c r="C4283" s="333" t="s">
        <v>714</v>
      </c>
      <c r="D4283" s="333" t="s">
        <v>521</v>
      </c>
      <c r="E4283" s="29">
        <v>3</v>
      </c>
      <c r="F4283" s="29">
        <v>2</v>
      </c>
      <c r="G4283" s="29">
        <v>9115</v>
      </c>
      <c r="H4283" s="27"/>
      <c r="J4283" s="37"/>
      <c r="M4283" s="80" t="b">
        <f t="shared" si="66"/>
        <v>1</v>
      </c>
    </row>
    <row r="4284" spans="2:13" x14ac:dyDescent="0.15">
      <c r="B4284" s="333" t="s">
        <v>11782</v>
      </c>
      <c r="C4284" s="333" t="s">
        <v>712</v>
      </c>
      <c r="D4284" s="333" t="s">
        <v>521</v>
      </c>
      <c r="E4284" s="29">
        <v>2</v>
      </c>
      <c r="F4284" s="29">
        <v>2</v>
      </c>
      <c r="G4284" s="29">
        <v>13367</v>
      </c>
      <c r="H4284" s="27"/>
      <c r="J4284" s="37"/>
      <c r="M4284" s="80" t="b">
        <f t="shared" si="66"/>
        <v>1</v>
      </c>
    </row>
    <row r="4285" spans="2:13" x14ac:dyDescent="0.15">
      <c r="B4285" s="333" t="s">
        <v>1352</v>
      </c>
      <c r="C4285" s="333" t="s">
        <v>710</v>
      </c>
      <c r="D4285" s="333" t="s">
        <v>521</v>
      </c>
      <c r="E4285" s="29">
        <v>1</v>
      </c>
      <c r="F4285" s="29">
        <v>2</v>
      </c>
      <c r="G4285" s="29">
        <v>891</v>
      </c>
      <c r="H4285" s="27"/>
      <c r="J4285" s="37"/>
      <c r="M4285" s="80" t="b">
        <f t="shared" si="66"/>
        <v>1</v>
      </c>
    </row>
    <row r="4286" spans="2:13" x14ac:dyDescent="0.15">
      <c r="B4286" s="333" t="s">
        <v>5290</v>
      </c>
      <c r="C4286" s="333" t="s">
        <v>710</v>
      </c>
      <c r="D4286" s="333" t="s">
        <v>521</v>
      </c>
      <c r="E4286" s="29">
        <v>1</v>
      </c>
      <c r="F4286" s="29">
        <v>2</v>
      </c>
      <c r="G4286" s="29">
        <v>5285</v>
      </c>
      <c r="H4286" s="27"/>
      <c r="J4286" s="37"/>
      <c r="M4286" s="80" t="b">
        <f t="shared" si="66"/>
        <v>1</v>
      </c>
    </row>
    <row r="4287" spans="2:13" x14ac:dyDescent="0.15">
      <c r="B4287" s="333" t="s">
        <v>8805</v>
      </c>
      <c r="C4287" s="333" t="s">
        <v>710</v>
      </c>
      <c r="D4287" s="333" t="s">
        <v>521</v>
      </c>
      <c r="E4287" s="29">
        <v>1</v>
      </c>
      <c r="F4287" s="29">
        <v>2</v>
      </c>
      <c r="G4287" s="29">
        <v>9155</v>
      </c>
      <c r="H4287" s="27"/>
      <c r="J4287" s="37"/>
      <c r="M4287" s="80" t="b">
        <f t="shared" si="66"/>
        <v>1</v>
      </c>
    </row>
    <row r="4288" spans="2:13" x14ac:dyDescent="0.15">
      <c r="B4288" s="333" t="s">
        <v>9923</v>
      </c>
      <c r="C4288" s="333" t="s">
        <v>710</v>
      </c>
      <c r="D4288" s="333" t="s">
        <v>521</v>
      </c>
      <c r="E4288" s="29">
        <v>1</v>
      </c>
      <c r="F4288" s="29">
        <v>2</v>
      </c>
      <c r="G4288" s="29">
        <v>10124</v>
      </c>
      <c r="H4288" s="27"/>
      <c r="J4288" s="37"/>
      <c r="M4288" s="80" t="b">
        <f t="shared" si="66"/>
        <v>1</v>
      </c>
    </row>
    <row r="4289" spans="2:13" x14ac:dyDescent="0.15">
      <c r="B4289" s="333" t="s">
        <v>11783</v>
      </c>
      <c r="C4289" s="333" t="s">
        <v>710</v>
      </c>
      <c r="D4289" s="333" t="s">
        <v>444</v>
      </c>
      <c r="E4289" s="29">
        <v>1</v>
      </c>
      <c r="F4289" s="29">
        <v>6</v>
      </c>
      <c r="G4289" s="29">
        <v>12941</v>
      </c>
      <c r="H4289" s="27"/>
      <c r="J4289" s="37"/>
      <c r="M4289" s="80" t="b">
        <f t="shared" si="66"/>
        <v>1</v>
      </c>
    </row>
    <row r="4290" spans="2:13" x14ac:dyDescent="0.15">
      <c r="B4290" s="333" t="s">
        <v>1449</v>
      </c>
      <c r="C4290" s="333" t="s">
        <v>710</v>
      </c>
      <c r="D4290" s="333" t="s">
        <v>521</v>
      </c>
      <c r="E4290" s="29">
        <v>1</v>
      </c>
      <c r="F4290" s="29">
        <v>2</v>
      </c>
      <c r="G4290" s="29">
        <v>892</v>
      </c>
      <c r="H4290" s="27"/>
      <c r="J4290" s="37"/>
      <c r="M4290" s="80" t="b">
        <f t="shared" si="66"/>
        <v>1</v>
      </c>
    </row>
    <row r="4291" spans="2:13" x14ac:dyDescent="0.15">
      <c r="B4291" s="333" t="s">
        <v>10246</v>
      </c>
      <c r="C4291" s="333" t="s">
        <v>710</v>
      </c>
      <c r="D4291" s="333" t="s">
        <v>525</v>
      </c>
      <c r="E4291" s="29">
        <v>1</v>
      </c>
      <c r="F4291" s="29">
        <v>4</v>
      </c>
      <c r="G4291" s="29">
        <v>10592</v>
      </c>
      <c r="H4291" s="27"/>
      <c r="J4291" s="37"/>
      <c r="M4291" s="80" t="b">
        <f t="shared" si="66"/>
        <v>1</v>
      </c>
    </row>
    <row r="4292" spans="2:13" x14ac:dyDescent="0.15">
      <c r="B4292" s="333" t="s">
        <v>7884</v>
      </c>
      <c r="C4292" s="333" t="s">
        <v>718</v>
      </c>
      <c r="D4292" s="333" t="s">
        <v>523</v>
      </c>
      <c r="E4292" s="29">
        <v>5</v>
      </c>
      <c r="F4292" s="29">
        <v>3</v>
      </c>
      <c r="G4292" s="29">
        <v>8081</v>
      </c>
      <c r="H4292" s="27"/>
      <c r="J4292" s="37"/>
      <c r="M4292" s="80" t="b">
        <f t="shared" si="66"/>
        <v>1</v>
      </c>
    </row>
    <row r="4293" spans="2:13" x14ac:dyDescent="0.15">
      <c r="B4293" s="333" t="s">
        <v>7027</v>
      </c>
      <c r="C4293" s="333" t="s">
        <v>710</v>
      </c>
      <c r="D4293" s="333" t="s">
        <v>523</v>
      </c>
      <c r="E4293" s="29">
        <v>1</v>
      </c>
      <c r="F4293" s="29">
        <v>3</v>
      </c>
      <c r="G4293" s="29">
        <v>7164</v>
      </c>
      <c r="H4293" s="27"/>
      <c r="J4293" s="37"/>
      <c r="M4293" s="80" t="b">
        <f t="shared" si="66"/>
        <v>1</v>
      </c>
    </row>
    <row r="4294" spans="2:13" x14ac:dyDescent="0.15">
      <c r="B4294" s="333" t="s">
        <v>11784</v>
      </c>
      <c r="C4294" s="333" t="s">
        <v>710</v>
      </c>
      <c r="D4294" s="333" t="s">
        <v>523</v>
      </c>
      <c r="E4294" s="29">
        <v>1</v>
      </c>
      <c r="F4294" s="29">
        <v>3</v>
      </c>
      <c r="G4294" s="29">
        <v>12248</v>
      </c>
      <c r="H4294" s="27"/>
      <c r="J4294" s="37"/>
      <c r="M4294" s="80" t="b">
        <f t="shared" si="66"/>
        <v>1</v>
      </c>
    </row>
    <row r="4295" spans="2:13" x14ac:dyDescent="0.15">
      <c r="B4295" s="333" t="s">
        <v>13465</v>
      </c>
      <c r="C4295" s="333" t="s">
        <v>712</v>
      </c>
      <c r="D4295" s="333" t="s">
        <v>523</v>
      </c>
      <c r="E4295" s="29">
        <v>2</v>
      </c>
      <c r="F4295" s="29">
        <v>3</v>
      </c>
      <c r="G4295" s="29">
        <v>14893</v>
      </c>
      <c r="H4295" s="27"/>
      <c r="J4295" s="37"/>
      <c r="M4295" s="80" t="b">
        <f t="shared" si="66"/>
        <v>1</v>
      </c>
    </row>
    <row r="4296" spans="2:13" x14ac:dyDescent="0.15">
      <c r="B4296" s="333" t="s">
        <v>11785</v>
      </c>
      <c r="C4296" s="333" t="s">
        <v>710</v>
      </c>
      <c r="D4296" s="333" t="s">
        <v>521</v>
      </c>
      <c r="E4296" s="29">
        <v>1</v>
      </c>
      <c r="F4296" s="29">
        <v>2</v>
      </c>
      <c r="G4296" s="29">
        <v>12249</v>
      </c>
      <c r="H4296" s="27"/>
      <c r="J4296" s="37"/>
      <c r="M4296" s="80" t="b">
        <f t="shared" si="66"/>
        <v>1</v>
      </c>
    </row>
    <row r="4297" spans="2:13" x14ac:dyDescent="0.15">
      <c r="B4297" s="333" t="s">
        <v>11786</v>
      </c>
      <c r="C4297" s="333" t="s">
        <v>710</v>
      </c>
      <c r="D4297" s="333" t="s">
        <v>521</v>
      </c>
      <c r="E4297" s="29">
        <v>1</v>
      </c>
      <c r="F4297" s="29">
        <v>2</v>
      </c>
      <c r="G4297" s="29">
        <v>12955</v>
      </c>
      <c r="H4297" s="27"/>
      <c r="J4297" s="37"/>
      <c r="M4297" s="80" t="b">
        <f t="shared" si="66"/>
        <v>1</v>
      </c>
    </row>
    <row r="4298" spans="2:13" x14ac:dyDescent="0.15">
      <c r="B4298" s="333" t="s">
        <v>13143</v>
      </c>
      <c r="C4298" s="333" t="s">
        <v>712</v>
      </c>
      <c r="D4298" s="333" t="s">
        <v>525</v>
      </c>
      <c r="E4298" s="29">
        <v>2</v>
      </c>
      <c r="F4298" s="29">
        <v>4</v>
      </c>
      <c r="G4298" s="29">
        <v>14564</v>
      </c>
      <c r="H4298" s="27"/>
      <c r="J4298" s="37"/>
      <c r="M4298" s="80" t="b">
        <f t="shared" si="66"/>
        <v>1</v>
      </c>
    </row>
    <row r="4299" spans="2:13" x14ac:dyDescent="0.15">
      <c r="B4299" s="333" t="s">
        <v>7721</v>
      </c>
      <c r="C4299" s="333" t="s">
        <v>714</v>
      </c>
      <c r="D4299" s="333" t="s">
        <v>523</v>
      </c>
      <c r="E4299" s="29">
        <v>3</v>
      </c>
      <c r="F4299" s="29">
        <v>3</v>
      </c>
      <c r="G4299" s="29">
        <v>7897</v>
      </c>
      <c r="H4299" s="27"/>
      <c r="J4299" s="37"/>
      <c r="M4299" s="80" t="b">
        <f t="shared" si="66"/>
        <v>1</v>
      </c>
    </row>
    <row r="4300" spans="2:13" x14ac:dyDescent="0.15">
      <c r="B4300" s="333" t="s">
        <v>7905</v>
      </c>
      <c r="C4300" s="333" t="s">
        <v>716</v>
      </c>
      <c r="D4300" s="333" t="s">
        <v>523</v>
      </c>
      <c r="E4300" s="29">
        <v>4</v>
      </c>
      <c r="F4300" s="29">
        <v>3</v>
      </c>
      <c r="G4300" s="29">
        <v>8106</v>
      </c>
      <c r="H4300" s="27"/>
      <c r="J4300" s="37"/>
      <c r="M4300" s="80" t="b">
        <f t="shared" si="66"/>
        <v>1</v>
      </c>
    </row>
    <row r="4301" spans="2:13" x14ac:dyDescent="0.15">
      <c r="B4301" s="333" t="s">
        <v>7461</v>
      </c>
      <c r="C4301" s="333" t="s">
        <v>716</v>
      </c>
      <c r="D4301" s="333" t="s">
        <v>519</v>
      </c>
      <c r="E4301" s="29">
        <v>4</v>
      </c>
      <c r="F4301" s="29">
        <v>1</v>
      </c>
      <c r="G4301" s="29">
        <v>7609</v>
      </c>
      <c r="H4301" s="27"/>
      <c r="J4301" s="37"/>
      <c r="M4301" s="80" t="b">
        <f t="shared" si="66"/>
        <v>1</v>
      </c>
    </row>
    <row r="4302" spans="2:13" x14ac:dyDescent="0.15">
      <c r="B4302" s="333" t="s">
        <v>10897</v>
      </c>
      <c r="C4302" s="333" t="s">
        <v>518</v>
      </c>
      <c r="D4302" s="333" t="s">
        <v>518</v>
      </c>
      <c r="E4302" s="29">
        <v>0</v>
      </c>
      <c r="F4302" s="29">
        <v>0</v>
      </c>
      <c r="G4302" s="29">
        <v>8871</v>
      </c>
      <c r="H4302" s="27"/>
      <c r="J4302" s="37"/>
      <c r="M4302" s="80" t="b">
        <f t="shared" ref="M4302:M4365" si="67">AND(  NOT(ISERROR(FIND(UPPER($B$7),UPPER($B4302),1))),  OR($D$7="",NOT(ISERROR(FIND(UPPER($D$7),UPPER($B4302),1)))),    OR($D$8="",(ISERROR(FIND(UPPER($D$8),UPPER($B4302),1))))           )</f>
        <v>1</v>
      </c>
    </row>
    <row r="4303" spans="2:13" x14ac:dyDescent="0.15">
      <c r="B4303" s="333" t="s">
        <v>4147</v>
      </c>
      <c r="C4303" s="333" t="s">
        <v>712</v>
      </c>
      <c r="D4303" s="333" t="s">
        <v>523</v>
      </c>
      <c r="E4303" s="29">
        <v>2</v>
      </c>
      <c r="F4303" s="29">
        <v>3</v>
      </c>
      <c r="G4303" s="29">
        <v>3916</v>
      </c>
      <c r="H4303" s="27"/>
      <c r="J4303" s="37"/>
      <c r="M4303" s="80" t="b">
        <f t="shared" si="67"/>
        <v>1</v>
      </c>
    </row>
    <row r="4304" spans="2:13" x14ac:dyDescent="0.15">
      <c r="B4304" s="333" t="s">
        <v>14219</v>
      </c>
      <c r="C4304" s="333" t="s">
        <v>710</v>
      </c>
      <c r="D4304" s="333" t="s">
        <v>521</v>
      </c>
      <c r="E4304" s="29">
        <v>1</v>
      </c>
      <c r="F4304" s="29">
        <v>2</v>
      </c>
      <c r="G4304" s="29">
        <v>15966</v>
      </c>
      <c r="H4304" s="27"/>
      <c r="J4304" s="37"/>
      <c r="M4304" s="80" t="b">
        <f t="shared" si="67"/>
        <v>1</v>
      </c>
    </row>
    <row r="4305" spans="2:13" x14ac:dyDescent="0.15">
      <c r="B4305" s="333" t="s">
        <v>10247</v>
      </c>
      <c r="C4305" s="333" t="s">
        <v>714</v>
      </c>
      <c r="D4305" s="333" t="s">
        <v>521</v>
      </c>
      <c r="E4305" s="29">
        <v>3</v>
      </c>
      <c r="F4305" s="29">
        <v>2</v>
      </c>
      <c r="G4305" s="29">
        <v>10379</v>
      </c>
      <c r="H4305" s="27"/>
      <c r="J4305" s="37"/>
      <c r="M4305" s="80" t="b">
        <f t="shared" si="67"/>
        <v>1</v>
      </c>
    </row>
    <row r="4306" spans="2:13" x14ac:dyDescent="0.15">
      <c r="B4306" s="333" t="s">
        <v>8014</v>
      </c>
      <c r="C4306" s="333" t="s">
        <v>718</v>
      </c>
      <c r="D4306" s="333" t="s">
        <v>444</v>
      </c>
      <c r="E4306" s="29">
        <v>5</v>
      </c>
      <c r="F4306" s="29">
        <v>6</v>
      </c>
      <c r="G4306" s="29">
        <v>8225</v>
      </c>
      <c r="H4306" s="27"/>
      <c r="J4306" s="37"/>
      <c r="M4306" s="80" t="b">
        <f t="shared" si="67"/>
        <v>1</v>
      </c>
    </row>
    <row r="4307" spans="2:13" x14ac:dyDescent="0.15">
      <c r="B4307" s="333" t="s">
        <v>1450</v>
      </c>
      <c r="C4307" s="333" t="s">
        <v>710</v>
      </c>
      <c r="D4307" s="333" t="s">
        <v>521</v>
      </c>
      <c r="E4307" s="29">
        <v>1</v>
      </c>
      <c r="F4307" s="29">
        <v>2</v>
      </c>
      <c r="G4307" s="29">
        <v>893</v>
      </c>
      <c r="H4307" s="27"/>
      <c r="J4307" s="37"/>
      <c r="M4307" s="80" t="b">
        <f t="shared" si="67"/>
        <v>1</v>
      </c>
    </row>
    <row r="4308" spans="2:13" x14ac:dyDescent="0.15">
      <c r="B4308" s="333" t="s">
        <v>4900</v>
      </c>
      <c r="C4308" s="333" t="s">
        <v>518</v>
      </c>
      <c r="D4308" s="333" t="s">
        <v>521</v>
      </c>
      <c r="E4308" s="29">
        <v>0</v>
      </c>
      <c r="F4308" s="29">
        <v>2</v>
      </c>
      <c r="G4308" s="29">
        <v>4859</v>
      </c>
      <c r="H4308" s="27"/>
      <c r="J4308" s="37"/>
      <c r="M4308" s="80" t="b">
        <f t="shared" si="67"/>
        <v>1</v>
      </c>
    </row>
    <row r="4309" spans="2:13" x14ac:dyDescent="0.15">
      <c r="B4309" s="333" t="s">
        <v>5392</v>
      </c>
      <c r="C4309" s="333" t="s">
        <v>712</v>
      </c>
      <c r="D4309" s="333" t="s">
        <v>521</v>
      </c>
      <c r="E4309" s="29">
        <v>2</v>
      </c>
      <c r="F4309" s="29">
        <v>2</v>
      </c>
      <c r="G4309" s="29">
        <v>5392</v>
      </c>
      <c r="H4309" s="27"/>
      <c r="J4309" s="37"/>
      <c r="M4309" s="80" t="b">
        <f t="shared" si="67"/>
        <v>1</v>
      </c>
    </row>
    <row r="4310" spans="2:13" x14ac:dyDescent="0.15">
      <c r="B4310" s="333" t="s">
        <v>11279</v>
      </c>
      <c r="C4310" s="333" t="s">
        <v>716</v>
      </c>
      <c r="D4310" s="333" t="s">
        <v>521</v>
      </c>
      <c r="E4310" s="29">
        <v>4</v>
      </c>
      <c r="F4310" s="29">
        <v>2</v>
      </c>
      <c r="G4310" s="29">
        <v>11309</v>
      </c>
      <c r="H4310" s="27"/>
      <c r="J4310" s="37"/>
      <c r="M4310" s="80" t="b">
        <f t="shared" si="67"/>
        <v>1</v>
      </c>
    </row>
    <row r="4311" spans="2:13" x14ac:dyDescent="0.15">
      <c r="B4311" s="333" t="s">
        <v>10248</v>
      </c>
      <c r="C4311" s="333" t="s">
        <v>712</v>
      </c>
      <c r="D4311" s="333" t="s">
        <v>521</v>
      </c>
      <c r="E4311" s="29">
        <v>2</v>
      </c>
      <c r="F4311" s="29">
        <v>2</v>
      </c>
      <c r="G4311" s="29">
        <v>10510</v>
      </c>
      <c r="H4311" s="27"/>
      <c r="J4311" s="37"/>
      <c r="M4311" s="80" t="b">
        <f t="shared" si="67"/>
        <v>1</v>
      </c>
    </row>
    <row r="4312" spans="2:13" x14ac:dyDescent="0.15">
      <c r="B4312" s="333" t="s">
        <v>5122</v>
      </c>
      <c r="C4312" s="333" t="s">
        <v>710</v>
      </c>
      <c r="D4312" s="333" t="s">
        <v>523</v>
      </c>
      <c r="E4312" s="29">
        <v>1</v>
      </c>
      <c r="F4312" s="29">
        <v>3</v>
      </c>
      <c r="G4312" s="29">
        <v>5224</v>
      </c>
      <c r="H4312" s="27"/>
      <c r="J4312" s="37"/>
      <c r="M4312" s="80" t="b">
        <f t="shared" si="67"/>
        <v>1</v>
      </c>
    </row>
    <row r="4313" spans="2:13" x14ac:dyDescent="0.15">
      <c r="B4313" s="333" t="s">
        <v>5123</v>
      </c>
      <c r="C4313" s="333" t="s">
        <v>710</v>
      </c>
      <c r="D4313" s="333" t="s">
        <v>523</v>
      </c>
      <c r="E4313" s="29">
        <v>1</v>
      </c>
      <c r="F4313" s="29">
        <v>3</v>
      </c>
      <c r="G4313" s="29">
        <v>5225</v>
      </c>
      <c r="H4313" s="27"/>
      <c r="J4313" s="37"/>
      <c r="M4313" s="80" t="b">
        <f t="shared" si="67"/>
        <v>1</v>
      </c>
    </row>
    <row r="4314" spans="2:13" x14ac:dyDescent="0.15">
      <c r="B4314" s="333" t="s">
        <v>5121</v>
      </c>
      <c r="C4314" s="333" t="s">
        <v>710</v>
      </c>
      <c r="D4314" s="333" t="s">
        <v>523</v>
      </c>
      <c r="E4314" s="29">
        <v>1</v>
      </c>
      <c r="F4314" s="29">
        <v>3</v>
      </c>
      <c r="G4314" s="29">
        <v>5223</v>
      </c>
      <c r="H4314" s="27"/>
      <c r="J4314" s="37"/>
      <c r="M4314" s="80" t="b">
        <f t="shared" si="67"/>
        <v>1</v>
      </c>
    </row>
    <row r="4315" spans="2:13" x14ac:dyDescent="0.15">
      <c r="B4315" s="333" t="s">
        <v>10249</v>
      </c>
      <c r="C4315" s="333" t="s">
        <v>710</v>
      </c>
      <c r="D4315" s="333" t="s">
        <v>523</v>
      </c>
      <c r="E4315" s="29">
        <v>1</v>
      </c>
      <c r="F4315" s="29">
        <v>3</v>
      </c>
      <c r="G4315" s="29">
        <v>10633</v>
      </c>
      <c r="H4315" s="27"/>
      <c r="J4315" s="37"/>
      <c r="M4315" s="80" t="b">
        <f t="shared" si="67"/>
        <v>1</v>
      </c>
    </row>
    <row r="4316" spans="2:13" x14ac:dyDescent="0.15">
      <c r="B4316" s="333" t="s">
        <v>10250</v>
      </c>
      <c r="C4316" s="333" t="s">
        <v>710</v>
      </c>
      <c r="D4316" s="333" t="s">
        <v>523</v>
      </c>
      <c r="E4316" s="29">
        <v>1</v>
      </c>
      <c r="F4316" s="29">
        <v>3</v>
      </c>
      <c r="G4316" s="29">
        <v>10634</v>
      </c>
      <c r="H4316" s="27"/>
      <c r="J4316" s="37"/>
      <c r="M4316" s="80" t="b">
        <f t="shared" si="67"/>
        <v>1</v>
      </c>
    </row>
    <row r="4317" spans="2:13" x14ac:dyDescent="0.15">
      <c r="B4317" s="333" t="s">
        <v>5236</v>
      </c>
      <c r="C4317" s="333" t="s">
        <v>710</v>
      </c>
      <c r="D4317" s="333" t="s">
        <v>523</v>
      </c>
      <c r="E4317" s="29">
        <v>1</v>
      </c>
      <c r="F4317" s="29">
        <v>3</v>
      </c>
      <c r="G4317" s="29">
        <v>5222</v>
      </c>
      <c r="H4317" s="27"/>
      <c r="J4317" s="37"/>
      <c r="M4317" s="80" t="b">
        <f t="shared" si="67"/>
        <v>1</v>
      </c>
    </row>
    <row r="4318" spans="2:13" x14ac:dyDescent="0.15">
      <c r="B4318" s="333" t="s">
        <v>9227</v>
      </c>
      <c r="C4318" s="333" t="s">
        <v>518</v>
      </c>
      <c r="D4318" s="333" t="s">
        <v>518</v>
      </c>
      <c r="E4318" s="29">
        <v>0</v>
      </c>
      <c r="F4318" s="29">
        <v>0</v>
      </c>
      <c r="G4318" s="29">
        <v>9657</v>
      </c>
      <c r="H4318" s="27"/>
      <c r="J4318" s="37"/>
      <c r="M4318" s="80" t="b">
        <f t="shared" si="67"/>
        <v>1</v>
      </c>
    </row>
    <row r="4319" spans="2:13" x14ac:dyDescent="0.15">
      <c r="B4319" s="333" t="s">
        <v>5637</v>
      </c>
      <c r="C4319" s="333" t="s">
        <v>712</v>
      </c>
      <c r="D4319" s="333" t="s">
        <v>521</v>
      </c>
      <c r="E4319" s="29">
        <v>2</v>
      </c>
      <c r="F4319" s="29">
        <v>2</v>
      </c>
      <c r="G4319" s="29">
        <v>5655</v>
      </c>
      <c r="H4319" s="27"/>
      <c r="J4319" s="37"/>
      <c r="M4319" s="80" t="b">
        <f t="shared" si="67"/>
        <v>1</v>
      </c>
    </row>
    <row r="4320" spans="2:13" x14ac:dyDescent="0.15">
      <c r="B4320" s="333" t="s">
        <v>13466</v>
      </c>
      <c r="C4320" s="333" t="s">
        <v>710</v>
      </c>
      <c r="D4320" s="333" t="s">
        <v>518</v>
      </c>
      <c r="E4320" s="29">
        <v>1</v>
      </c>
      <c r="F4320" s="29">
        <v>0</v>
      </c>
      <c r="G4320" s="29">
        <v>14848</v>
      </c>
      <c r="H4320" s="27"/>
      <c r="J4320" s="37"/>
      <c r="M4320" s="80" t="b">
        <f t="shared" si="67"/>
        <v>1</v>
      </c>
    </row>
    <row r="4321" spans="2:13" x14ac:dyDescent="0.15">
      <c r="B4321" s="333" t="s">
        <v>8806</v>
      </c>
      <c r="C4321" s="333" t="s">
        <v>710</v>
      </c>
      <c r="D4321" s="333" t="s">
        <v>523</v>
      </c>
      <c r="E4321" s="29">
        <v>1</v>
      </c>
      <c r="F4321" s="29">
        <v>3</v>
      </c>
      <c r="G4321" s="29">
        <v>9156</v>
      </c>
      <c r="H4321" s="27"/>
      <c r="J4321" s="37"/>
      <c r="M4321" s="80" t="b">
        <f t="shared" si="67"/>
        <v>1</v>
      </c>
    </row>
    <row r="4322" spans="2:13" x14ac:dyDescent="0.15">
      <c r="B4322" s="333" t="s">
        <v>13467</v>
      </c>
      <c r="C4322" s="333" t="s">
        <v>712</v>
      </c>
      <c r="D4322" s="333" t="s">
        <v>523</v>
      </c>
      <c r="E4322" s="29">
        <v>2</v>
      </c>
      <c r="F4322" s="29">
        <v>3</v>
      </c>
      <c r="G4322" s="29">
        <v>15372</v>
      </c>
      <c r="H4322" s="27"/>
      <c r="J4322" s="37"/>
      <c r="M4322" s="80" t="b">
        <f t="shared" si="67"/>
        <v>1</v>
      </c>
    </row>
    <row r="4323" spans="2:13" x14ac:dyDescent="0.15">
      <c r="B4323" s="333" t="s">
        <v>13468</v>
      </c>
      <c r="C4323" s="333" t="s">
        <v>716</v>
      </c>
      <c r="D4323" s="333" t="s">
        <v>519</v>
      </c>
      <c r="E4323" s="29">
        <v>4</v>
      </c>
      <c r="F4323" s="29">
        <v>1</v>
      </c>
      <c r="G4323" s="29">
        <v>15597</v>
      </c>
      <c r="H4323" s="27"/>
      <c r="J4323" s="37"/>
      <c r="M4323" s="80" t="b">
        <f t="shared" si="67"/>
        <v>1</v>
      </c>
    </row>
    <row r="4324" spans="2:13" x14ac:dyDescent="0.15">
      <c r="B4324" s="333" t="s">
        <v>1451</v>
      </c>
      <c r="C4324" s="333" t="s">
        <v>712</v>
      </c>
      <c r="D4324" s="333" t="s">
        <v>525</v>
      </c>
      <c r="E4324" s="29">
        <v>2</v>
      </c>
      <c r="F4324" s="29">
        <v>4</v>
      </c>
      <c r="G4324" s="29">
        <v>894</v>
      </c>
      <c r="H4324" s="27"/>
      <c r="J4324" s="37"/>
      <c r="M4324" s="80" t="b">
        <f t="shared" si="67"/>
        <v>1</v>
      </c>
    </row>
    <row r="4325" spans="2:13" x14ac:dyDescent="0.15">
      <c r="B4325" s="333" t="s">
        <v>14748</v>
      </c>
      <c r="C4325" s="333" t="s">
        <v>712</v>
      </c>
      <c r="D4325" s="333" t="s">
        <v>523</v>
      </c>
      <c r="E4325" s="29">
        <v>2</v>
      </c>
      <c r="F4325" s="29">
        <v>3</v>
      </c>
      <c r="G4325" s="29">
        <v>16410</v>
      </c>
      <c r="H4325" s="27"/>
      <c r="J4325" s="37"/>
      <c r="M4325" s="80" t="b">
        <f t="shared" si="67"/>
        <v>1</v>
      </c>
    </row>
    <row r="4326" spans="2:13" x14ac:dyDescent="0.15">
      <c r="B4326" s="333" t="s">
        <v>13469</v>
      </c>
      <c r="C4326" s="333" t="s">
        <v>710</v>
      </c>
      <c r="D4326" s="333" t="s">
        <v>444</v>
      </c>
      <c r="E4326" s="29">
        <v>1</v>
      </c>
      <c r="F4326" s="29">
        <v>6</v>
      </c>
      <c r="G4326" s="29">
        <v>15332</v>
      </c>
      <c r="H4326" s="27"/>
      <c r="J4326" s="37"/>
      <c r="M4326" s="80" t="b">
        <f t="shared" si="67"/>
        <v>1</v>
      </c>
    </row>
    <row r="4327" spans="2:13" x14ac:dyDescent="0.15">
      <c r="B4327" s="333" t="s">
        <v>9228</v>
      </c>
      <c r="C4327" s="333" t="s">
        <v>710</v>
      </c>
      <c r="D4327" s="333" t="s">
        <v>525</v>
      </c>
      <c r="E4327" s="29">
        <v>1</v>
      </c>
      <c r="F4327" s="29">
        <v>4</v>
      </c>
      <c r="G4327" s="29">
        <v>9255</v>
      </c>
      <c r="H4327" s="27"/>
      <c r="J4327" s="37"/>
      <c r="M4327" s="80" t="b">
        <f t="shared" si="67"/>
        <v>1</v>
      </c>
    </row>
    <row r="4328" spans="2:13" x14ac:dyDescent="0.15">
      <c r="B4328" s="333" t="s">
        <v>10251</v>
      </c>
      <c r="C4328" s="333" t="s">
        <v>518</v>
      </c>
      <c r="D4328" s="333" t="s">
        <v>521</v>
      </c>
      <c r="E4328" s="29">
        <v>0</v>
      </c>
      <c r="F4328" s="29">
        <v>2</v>
      </c>
      <c r="G4328" s="29">
        <v>10550</v>
      </c>
      <c r="H4328" s="27"/>
      <c r="J4328" s="37"/>
      <c r="M4328" s="80" t="b">
        <f t="shared" si="67"/>
        <v>1</v>
      </c>
    </row>
    <row r="4329" spans="2:13" x14ac:dyDescent="0.15">
      <c r="B4329" s="333" t="s">
        <v>11787</v>
      </c>
      <c r="C4329" s="333" t="s">
        <v>712</v>
      </c>
      <c r="D4329" s="333" t="s">
        <v>525</v>
      </c>
      <c r="E4329" s="29">
        <v>2</v>
      </c>
      <c r="F4329" s="29">
        <v>4</v>
      </c>
      <c r="G4329" s="29">
        <v>13033</v>
      </c>
      <c r="H4329" s="27"/>
      <c r="J4329" s="37"/>
      <c r="M4329" s="80" t="b">
        <f t="shared" si="67"/>
        <v>1</v>
      </c>
    </row>
    <row r="4330" spans="2:13" x14ac:dyDescent="0.15">
      <c r="B4330" s="333" t="s">
        <v>5986</v>
      </c>
      <c r="C4330" s="333" t="s">
        <v>712</v>
      </c>
      <c r="D4330" s="333" t="s">
        <v>521</v>
      </c>
      <c r="E4330" s="29">
        <v>2</v>
      </c>
      <c r="F4330" s="29">
        <v>2</v>
      </c>
      <c r="G4330" s="29">
        <v>6039</v>
      </c>
      <c r="H4330" s="27"/>
      <c r="J4330" s="37"/>
      <c r="M4330" s="80" t="b">
        <f t="shared" si="67"/>
        <v>1</v>
      </c>
    </row>
    <row r="4331" spans="2:13" x14ac:dyDescent="0.15">
      <c r="B4331" s="333" t="s">
        <v>6043</v>
      </c>
      <c r="C4331" s="333" t="s">
        <v>710</v>
      </c>
      <c r="D4331" s="333" t="s">
        <v>521</v>
      </c>
      <c r="E4331" s="29">
        <v>1</v>
      </c>
      <c r="F4331" s="29">
        <v>2</v>
      </c>
      <c r="G4331" s="29">
        <v>6094</v>
      </c>
      <c r="H4331" s="27"/>
      <c r="J4331" s="37"/>
      <c r="M4331" s="80" t="b">
        <f t="shared" si="67"/>
        <v>1</v>
      </c>
    </row>
    <row r="4332" spans="2:13" x14ac:dyDescent="0.15">
      <c r="B4332" s="333" t="s">
        <v>6061</v>
      </c>
      <c r="C4332" s="333" t="s">
        <v>710</v>
      </c>
      <c r="D4332" s="333" t="s">
        <v>521</v>
      </c>
      <c r="E4332" s="29">
        <v>1</v>
      </c>
      <c r="F4332" s="29">
        <v>2</v>
      </c>
      <c r="G4332" s="29">
        <v>6113</v>
      </c>
      <c r="H4332" s="27"/>
      <c r="J4332" s="37"/>
      <c r="M4332" s="80" t="b">
        <f t="shared" si="67"/>
        <v>1</v>
      </c>
    </row>
    <row r="4333" spans="2:13" x14ac:dyDescent="0.15">
      <c r="B4333" s="333" t="s">
        <v>6109</v>
      </c>
      <c r="C4333" s="333" t="s">
        <v>710</v>
      </c>
      <c r="D4333" s="333" t="s">
        <v>519</v>
      </c>
      <c r="E4333" s="29">
        <v>1</v>
      </c>
      <c r="F4333" s="29">
        <v>1</v>
      </c>
      <c r="G4333" s="29">
        <v>6164</v>
      </c>
      <c r="H4333" s="27"/>
      <c r="J4333" s="37"/>
      <c r="M4333" s="80" t="b">
        <f t="shared" si="67"/>
        <v>1</v>
      </c>
    </row>
    <row r="4334" spans="2:13" x14ac:dyDescent="0.15">
      <c r="B4334" s="333" t="s">
        <v>6008</v>
      </c>
      <c r="C4334" s="333" t="s">
        <v>710</v>
      </c>
      <c r="D4334" s="333" t="s">
        <v>519</v>
      </c>
      <c r="E4334" s="29">
        <v>1</v>
      </c>
      <c r="F4334" s="29">
        <v>1</v>
      </c>
      <c r="G4334" s="29">
        <v>6061</v>
      </c>
      <c r="H4334" s="27"/>
      <c r="J4334" s="37"/>
      <c r="M4334" s="80" t="b">
        <f t="shared" si="67"/>
        <v>1</v>
      </c>
    </row>
    <row r="4335" spans="2:13" x14ac:dyDescent="0.15">
      <c r="B4335" s="333" t="s">
        <v>6002</v>
      </c>
      <c r="C4335" s="333" t="s">
        <v>710</v>
      </c>
      <c r="D4335" s="333" t="s">
        <v>525</v>
      </c>
      <c r="E4335" s="29">
        <v>1</v>
      </c>
      <c r="F4335" s="29">
        <v>4</v>
      </c>
      <c r="G4335" s="29">
        <v>6169</v>
      </c>
      <c r="H4335" s="27"/>
      <c r="J4335" s="37"/>
      <c r="M4335" s="80" t="b">
        <f t="shared" si="67"/>
        <v>1</v>
      </c>
    </row>
    <row r="4336" spans="2:13" x14ac:dyDescent="0.15">
      <c r="B4336" s="333" t="s">
        <v>11788</v>
      </c>
      <c r="C4336" s="333" t="s">
        <v>710</v>
      </c>
      <c r="D4336" s="333" t="s">
        <v>521</v>
      </c>
      <c r="E4336" s="29">
        <v>1</v>
      </c>
      <c r="F4336" s="29">
        <v>2</v>
      </c>
      <c r="G4336" s="29">
        <v>12250</v>
      </c>
      <c r="H4336" s="27"/>
      <c r="J4336" s="37"/>
      <c r="M4336" s="80" t="b">
        <f t="shared" si="67"/>
        <v>1</v>
      </c>
    </row>
    <row r="4337" spans="2:13" x14ac:dyDescent="0.15">
      <c r="B4337" s="333" t="s">
        <v>6034</v>
      </c>
      <c r="C4337" s="333" t="s">
        <v>712</v>
      </c>
      <c r="D4337" s="333" t="s">
        <v>519</v>
      </c>
      <c r="E4337" s="29">
        <v>2</v>
      </c>
      <c r="F4337" s="29">
        <v>1</v>
      </c>
      <c r="G4337" s="29">
        <v>6085</v>
      </c>
      <c r="H4337" s="27"/>
      <c r="J4337" s="37"/>
      <c r="M4337" s="80" t="b">
        <f t="shared" si="67"/>
        <v>1</v>
      </c>
    </row>
    <row r="4338" spans="2:13" x14ac:dyDescent="0.15">
      <c r="B4338" s="333" t="s">
        <v>14220</v>
      </c>
      <c r="C4338" s="333" t="s">
        <v>710</v>
      </c>
      <c r="D4338" s="333" t="s">
        <v>519</v>
      </c>
      <c r="E4338" s="29">
        <v>1</v>
      </c>
      <c r="F4338" s="29">
        <v>1</v>
      </c>
      <c r="G4338" s="29">
        <v>15870</v>
      </c>
      <c r="H4338" s="27"/>
      <c r="J4338" s="37"/>
      <c r="M4338" s="80" t="b">
        <f t="shared" si="67"/>
        <v>1</v>
      </c>
    </row>
    <row r="4339" spans="2:13" x14ac:dyDescent="0.15">
      <c r="B4339" s="333" t="s">
        <v>1452</v>
      </c>
      <c r="C4339" s="333" t="s">
        <v>718</v>
      </c>
      <c r="D4339" s="333" t="s">
        <v>519</v>
      </c>
      <c r="E4339" s="29">
        <v>5</v>
      </c>
      <c r="F4339" s="29">
        <v>1</v>
      </c>
      <c r="G4339" s="29">
        <v>895</v>
      </c>
      <c r="H4339" s="27"/>
      <c r="J4339" s="37"/>
      <c r="M4339" s="80" t="b">
        <f t="shared" si="67"/>
        <v>1</v>
      </c>
    </row>
    <row r="4340" spans="2:13" x14ac:dyDescent="0.15">
      <c r="B4340" s="333" t="s">
        <v>11789</v>
      </c>
      <c r="C4340" s="333" t="s">
        <v>710</v>
      </c>
      <c r="D4340" s="333" t="s">
        <v>523</v>
      </c>
      <c r="E4340" s="29">
        <v>1</v>
      </c>
      <c r="F4340" s="29">
        <v>3</v>
      </c>
      <c r="G4340" s="29">
        <v>13170</v>
      </c>
      <c r="H4340" s="27"/>
      <c r="J4340" s="37"/>
      <c r="M4340" s="80" t="b">
        <f t="shared" si="67"/>
        <v>1</v>
      </c>
    </row>
    <row r="4341" spans="2:13" x14ac:dyDescent="0.15">
      <c r="B4341" s="333" t="s">
        <v>12774</v>
      </c>
      <c r="C4341" s="333" t="s">
        <v>710</v>
      </c>
      <c r="D4341" s="333" t="s">
        <v>521</v>
      </c>
      <c r="E4341" s="29">
        <v>1</v>
      </c>
      <c r="F4341" s="29">
        <v>2</v>
      </c>
      <c r="G4341" s="29">
        <v>14025</v>
      </c>
      <c r="H4341" s="27"/>
      <c r="J4341" s="37"/>
      <c r="M4341" s="80" t="b">
        <f t="shared" si="67"/>
        <v>1</v>
      </c>
    </row>
    <row r="4342" spans="2:13" x14ac:dyDescent="0.15">
      <c r="B4342" s="333" t="s">
        <v>11790</v>
      </c>
      <c r="C4342" s="333" t="s">
        <v>712</v>
      </c>
      <c r="D4342" s="333" t="s">
        <v>525</v>
      </c>
      <c r="E4342" s="29">
        <v>2</v>
      </c>
      <c r="F4342" s="29">
        <v>4</v>
      </c>
      <c r="G4342" s="29">
        <v>13411</v>
      </c>
      <c r="H4342" s="27"/>
      <c r="J4342" s="37"/>
      <c r="M4342" s="80" t="b">
        <f t="shared" si="67"/>
        <v>1</v>
      </c>
    </row>
    <row r="4343" spans="2:13" x14ac:dyDescent="0.15">
      <c r="B4343" s="333" t="s">
        <v>5720</v>
      </c>
      <c r="C4343" s="333" t="s">
        <v>714</v>
      </c>
      <c r="D4343" s="333" t="s">
        <v>523</v>
      </c>
      <c r="E4343" s="29">
        <v>3</v>
      </c>
      <c r="F4343" s="29">
        <v>3</v>
      </c>
      <c r="G4343" s="29">
        <v>5749</v>
      </c>
      <c r="H4343" s="27"/>
      <c r="J4343" s="37"/>
      <c r="M4343" s="80" t="b">
        <f t="shared" si="67"/>
        <v>1</v>
      </c>
    </row>
    <row r="4344" spans="2:13" x14ac:dyDescent="0.15">
      <c r="B4344" s="333" t="s">
        <v>1453</v>
      </c>
      <c r="C4344" s="333" t="s">
        <v>712</v>
      </c>
      <c r="D4344" s="333" t="s">
        <v>525</v>
      </c>
      <c r="E4344" s="29">
        <v>2</v>
      </c>
      <c r="F4344" s="29">
        <v>4</v>
      </c>
      <c r="G4344" s="29">
        <v>896</v>
      </c>
      <c r="H4344" s="27"/>
      <c r="J4344" s="37"/>
      <c r="M4344" s="80" t="b">
        <f t="shared" si="67"/>
        <v>1</v>
      </c>
    </row>
    <row r="4345" spans="2:13" x14ac:dyDescent="0.15">
      <c r="B4345" s="333" t="s">
        <v>11791</v>
      </c>
      <c r="C4345" s="333" t="s">
        <v>710</v>
      </c>
      <c r="D4345" s="333" t="s">
        <v>523</v>
      </c>
      <c r="E4345" s="29">
        <v>1</v>
      </c>
      <c r="F4345" s="29">
        <v>3</v>
      </c>
      <c r="G4345" s="29">
        <v>12251</v>
      </c>
      <c r="H4345" s="27"/>
      <c r="J4345" s="37"/>
      <c r="M4345" s="80" t="b">
        <f t="shared" si="67"/>
        <v>1</v>
      </c>
    </row>
    <row r="4346" spans="2:13" x14ac:dyDescent="0.15">
      <c r="B4346" s="333" t="s">
        <v>11792</v>
      </c>
      <c r="C4346" s="333" t="s">
        <v>710</v>
      </c>
      <c r="D4346" s="333" t="s">
        <v>523</v>
      </c>
      <c r="E4346" s="29">
        <v>1</v>
      </c>
      <c r="F4346" s="29">
        <v>3</v>
      </c>
      <c r="G4346" s="29">
        <v>12252</v>
      </c>
      <c r="H4346" s="27"/>
      <c r="J4346" s="37"/>
      <c r="M4346" s="80" t="b">
        <f t="shared" si="67"/>
        <v>1</v>
      </c>
    </row>
    <row r="4347" spans="2:13" x14ac:dyDescent="0.15">
      <c r="B4347" s="333" t="s">
        <v>64</v>
      </c>
      <c r="C4347" s="333" t="s">
        <v>712</v>
      </c>
      <c r="D4347" s="333" t="s">
        <v>521</v>
      </c>
      <c r="E4347" s="29">
        <v>2</v>
      </c>
      <c r="F4347" s="29">
        <v>2</v>
      </c>
      <c r="G4347" s="29">
        <v>8697</v>
      </c>
      <c r="H4347" s="27"/>
      <c r="J4347" s="37"/>
      <c r="M4347" s="80" t="b">
        <f t="shared" si="67"/>
        <v>1</v>
      </c>
    </row>
    <row r="4348" spans="2:13" x14ac:dyDescent="0.15">
      <c r="B4348" s="333" t="s">
        <v>6085</v>
      </c>
      <c r="C4348" s="333" t="s">
        <v>710</v>
      </c>
      <c r="D4348" s="333" t="s">
        <v>521</v>
      </c>
      <c r="E4348" s="29">
        <v>1</v>
      </c>
      <c r="F4348" s="29">
        <v>2</v>
      </c>
      <c r="G4348" s="29">
        <v>6140</v>
      </c>
      <c r="H4348" s="27"/>
      <c r="J4348" s="37"/>
      <c r="M4348" s="80" t="b">
        <f t="shared" si="67"/>
        <v>1</v>
      </c>
    </row>
    <row r="4349" spans="2:13" x14ac:dyDescent="0.15">
      <c r="B4349" s="333" t="s">
        <v>10898</v>
      </c>
      <c r="C4349" s="333" t="s">
        <v>710</v>
      </c>
      <c r="D4349" s="333" t="s">
        <v>519</v>
      </c>
      <c r="E4349" s="29">
        <v>1</v>
      </c>
      <c r="F4349" s="29">
        <v>1</v>
      </c>
      <c r="G4349" s="29">
        <v>8280</v>
      </c>
      <c r="H4349" s="27"/>
      <c r="J4349" s="37"/>
      <c r="M4349" s="80" t="b">
        <f t="shared" si="67"/>
        <v>1</v>
      </c>
    </row>
    <row r="4350" spans="2:13" x14ac:dyDescent="0.15">
      <c r="B4350" s="333" t="s">
        <v>13470</v>
      </c>
      <c r="C4350" s="333" t="s">
        <v>710</v>
      </c>
      <c r="D4350" s="333" t="s">
        <v>523</v>
      </c>
      <c r="E4350" s="29">
        <v>1</v>
      </c>
      <c r="F4350" s="29">
        <v>3</v>
      </c>
      <c r="G4350" s="29">
        <v>15455</v>
      </c>
      <c r="H4350" s="27"/>
      <c r="J4350" s="37"/>
      <c r="M4350" s="80" t="b">
        <f t="shared" si="67"/>
        <v>1</v>
      </c>
    </row>
    <row r="4351" spans="2:13" x14ac:dyDescent="0.15">
      <c r="B4351" s="333" t="s">
        <v>4387</v>
      </c>
      <c r="C4351" s="333" t="s">
        <v>710</v>
      </c>
      <c r="D4351" s="333" t="s">
        <v>525</v>
      </c>
      <c r="E4351" s="29">
        <v>1</v>
      </c>
      <c r="F4351" s="29">
        <v>4</v>
      </c>
      <c r="G4351" s="29">
        <v>4184</v>
      </c>
      <c r="H4351" s="27"/>
      <c r="J4351" s="37"/>
      <c r="M4351" s="80" t="b">
        <f t="shared" si="67"/>
        <v>1</v>
      </c>
    </row>
    <row r="4352" spans="2:13" x14ac:dyDescent="0.15">
      <c r="B4352" s="333" t="s">
        <v>7246</v>
      </c>
      <c r="C4352" s="333" t="s">
        <v>710</v>
      </c>
      <c r="D4352" s="333" t="s">
        <v>523</v>
      </c>
      <c r="E4352" s="29">
        <v>1</v>
      </c>
      <c r="F4352" s="29">
        <v>3</v>
      </c>
      <c r="G4352" s="29">
        <v>7510</v>
      </c>
      <c r="H4352" s="27"/>
      <c r="J4352" s="37"/>
      <c r="M4352" s="80" t="b">
        <f t="shared" si="67"/>
        <v>1</v>
      </c>
    </row>
    <row r="4353" spans="2:13" x14ac:dyDescent="0.15">
      <c r="B4353" s="333" t="s">
        <v>8667</v>
      </c>
      <c r="C4353" s="333" t="s">
        <v>710</v>
      </c>
      <c r="D4353" s="333" t="s">
        <v>523</v>
      </c>
      <c r="E4353" s="29">
        <v>1</v>
      </c>
      <c r="F4353" s="29">
        <v>3</v>
      </c>
      <c r="G4353" s="29">
        <v>9017</v>
      </c>
      <c r="H4353" s="27"/>
      <c r="J4353" s="37"/>
      <c r="M4353" s="80" t="b">
        <f t="shared" si="67"/>
        <v>1</v>
      </c>
    </row>
    <row r="4354" spans="2:13" x14ac:dyDescent="0.15">
      <c r="B4354" s="333" t="s">
        <v>13471</v>
      </c>
      <c r="C4354" s="333" t="s">
        <v>710</v>
      </c>
      <c r="D4354" s="333" t="s">
        <v>518</v>
      </c>
      <c r="E4354" s="29">
        <v>1</v>
      </c>
      <c r="F4354" s="29">
        <v>0</v>
      </c>
      <c r="G4354" s="29">
        <v>14802</v>
      </c>
      <c r="H4354" s="27"/>
      <c r="J4354" s="37"/>
      <c r="M4354" s="80" t="b">
        <f t="shared" si="67"/>
        <v>1</v>
      </c>
    </row>
    <row r="4355" spans="2:13" x14ac:dyDescent="0.15">
      <c r="B4355" s="333" t="s">
        <v>12775</v>
      </c>
      <c r="C4355" s="333" t="s">
        <v>710</v>
      </c>
      <c r="D4355" s="333" t="s">
        <v>523</v>
      </c>
      <c r="E4355" s="29">
        <v>1</v>
      </c>
      <c r="F4355" s="29">
        <v>3</v>
      </c>
      <c r="G4355" s="29">
        <v>13922</v>
      </c>
      <c r="H4355" s="27"/>
      <c r="J4355" s="37"/>
      <c r="M4355" s="80" t="b">
        <f t="shared" si="67"/>
        <v>1</v>
      </c>
    </row>
    <row r="4356" spans="2:13" x14ac:dyDescent="0.15">
      <c r="B4356" s="333" t="s">
        <v>5496</v>
      </c>
      <c r="C4356" s="333" t="s">
        <v>710</v>
      </c>
      <c r="D4356" s="333" t="s">
        <v>519</v>
      </c>
      <c r="E4356" s="29">
        <v>1</v>
      </c>
      <c r="F4356" s="29">
        <v>1</v>
      </c>
      <c r="G4356" s="29">
        <v>5511</v>
      </c>
      <c r="H4356" s="27"/>
      <c r="J4356" s="37"/>
      <c r="M4356" s="80" t="b">
        <f t="shared" si="67"/>
        <v>1</v>
      </c>
    </row>
    <row r="4357" spans="2:13" x14ac:dyDescent="0.15">
      <c r="B4357" s="333" t="s">
        <v>1454</v>
      </c>
      <c r="C4357" s="333" t="s">
        <v>716</v>
      </c>
      <c r="D4357" s="333" t="s">
        <v>523</v>
      </c>
      <c r="E4357" s="29">
        <v>4</v>
      </c>
      <c r="F4357" s="29">
        <v>3</v>
      </c>
      <c r="G4357" s="29">
        <v>897</v>
      </c>
      <c r="H4357" s="27"/>
      <c r="J4357" s="37"/>
      <c r="M4357" s="80" t="b">
        <f t="shared" si="67"/>
        <v>1</v>
      </c>
    </row>
    <row r="4358" spans="2:13" x14ac:dyDescent="0.15">
      <c r="B4358" s="333" t="s">
        <v>3940</v>
      </c>
      <c r="C4358" s="333" t="s">
        <v>712</v>
      </c>
      <c r="D4358" s="333" t="s">
        <v>523</v>
      </c>
      <c r="E4358" s="29">
        <v>2</v>
      </c>
      <c r="F4358" s="29">
        <v>3</v>
      </c>
      <c r="G4358" s="29">
        <v>3706</v>
      </c>
      <c r="H4358" s="27"/>
      <c r="J4358" s="37"/>
      <c r="M4358" s="80" t="b">
        <f t="shared" si="67"/>
        <v>1</v>
      </c>
    </row>
    <row r="4359" spans="2:13" x14ac:dyDescent="0.15">
      <c r="B4359" s="333" t="s">
        <v>11793</v>
      </c>
      <c r="C4359" s="333" t="s">
        <v>710</v>
      </c>
      <c r="D4359" s="333" t="s">
        <v>523</v>
      </c>
      <c r="E4359" s="29">
        <v>1</v>
      </c>
      <c r="F4359" s="29">
        <v>3</v>
      </c>
      <c r="G4359" s="29">
        <v>12970</v>
      </c>
      <c r="H4359" s="27"/>
      <c r="J4359" s="37"/>
      <c r="M4359" s="80" t="b">
        <f t="shared" si="67"/>
        <v>1</v>
      </c>
    </row>
    <row r="4360" spans="2:13" x14ac:dyDescent="0.15">
      <c r="B4360" s="333" t="s">
        <v>5423</v>
      </c>
      <c r="C4360" s="333" t="s">
        <v>710</v>
      </c>
      <c r="D4360" s="333" t="s">
        <v>444</v>
      </c>
      <c r="E4360" s="29">
        <v>1</v>
      </c>
      <c r="F4360" s="29">
        <v>6</v>
      </c>
      <c r="G4360" s="29">
        <v>5431</v>
      </c>
      <c r="H4360" s="27"/>
      <c r="J4360" s="37"/>
      <c r="M4360" s="80" t="b">
        <f t="shared" si="67"/>
        <v>1</v>
      </c>
    </row>
    <row r="4361" spans="2:13" x14ac:dyDescent="0.15">
      <c r="B4361" s="333" t="s">
        <v>11794</v>
      </c>
      <c r="C4361" s="333" t="s">
        <v>710</v>
      </c>
      <c r="D4361" s="333" t="s">
        <v>519</v>
      </c>
      <c r="E4361" s="29">
        <v>1</v>
      </c>
      <c r="F4361" s="29">
        <v>1</v>
      </c>
      <c r="G4361" s="29">
        <v>12681</v>
      </c>
      <c r="H4361" s="27"/>
      <c r="J4361" s="37"/>
      <c r="M4361" s="80" t="b">
        <f t="shared" si="67"/>
        <v>1</v>
      </c>
    </row>
    <row r="4362" spans="2:13" x14ac:dyDescent="0.15">
      <c r="B4362" s="333" t="s">
        <v>3941</v>
      </c>
      <c r="C4362" s="333" t="s">
        <v>712</v>
      </c>
      <c r="D4362" s="333" t="s">
        <v>523</v>
      </c>
      <c r="E4362" s="29">
        <v>2</v>
      </c>
      <c r="F4362" s="29">
        <v>3</v>
      </c>
      <c r="G4362" s="29">
        <v>3707</v>
      </c>
      <c r="H4362" s="27"/>
      <c r="J4362" s="37"/>
      <c r="M4362" s="80" t="b">
        <f t="shared" si="67"/>
        <v>1</v>
      </c>
    </row>
    <row r="4363" spans="2:13" x14ac:dyDescent="0.15">
      <c r="B4363" s="333" t="s">
        <v>13472</v>
      </c>
      <c r="C4363" s="333" t="s">
        <v>710</v>
      </c>
      <c r="D4363" s="333" t="s">
        <v>523</v>
      </c>
      <c r="E4363" s="29">
        <v>1</v>
      </c>
      <c r="F4363" s="29">
        <v>3</v>
      </c>
      <c r="G4363" s="29">
        <v>15105</v>
      </c>
      <c r="H4363" s="27"/>
      <c r="J4363" s="37"/>
      <c r="M4363" s="80" t="b">
        <f t="shared" si="67"/>
        <v>1</v>
      </c>
    </row>
    <row r="4364" spans="2:13" x14ac:dyDescent="0.15">
      <c r="B4364" s="333" t="s">
        <v>7050</v>
      </c>
      <c r="C4364" s="333" t="s">
        <v>710</v>
      </c>
      <c r="D4364" s="333" t="s">
        <v>523</v>
      </c>
      <c r="E4364" s="29">
        <v>1</v>
      </c>
      <c r="F4364" s="29">
        <v>3</v>
      </c>
      <c r="G4364" s="29">
        <v>7189</v>
      </c>
      <c r="H4364" s="27"/>
      <c r="J4364" s="37"/>
      <c r="M4364" s="80" t="b">
        <f t="shared" si="67"/>
        <v>1</v>
      </c>
    </row>
    <row r="4365" spans="2:13" x14ac:dyDescent="0.15">
      <c r="B4365" s="333" t="s">
        <v>1555</v>
      </c>
      <c r="C4365" s="333" t="s">
        <v>716</v>
      </c>
      <c r="D4365" s="333" t="s">
        <v>523</v>
      </c>
      <c r="E4365" s="29">
        <v>4</v>
      </c>
      <c r="F4365" s="29">
        <v>3</v>
      </c>
      <c r="G4365" s="29">
        <v>898</v>
      </c>
      <c r="H4365" s="27"/>
      <c r="J4365" s="37"/>
      <c r="M4365" s="80" t="b">
        <f t="shared" si="67"/>
        <v>1</v>
      </c>
    </row>
    <row r="4366" spans="2:13" x14ac:dyDescent="0.15">
      <c r="B4366" s="333" t="s">
        <v>8807</v>
      </c>
      <c r="C4366" s="333" t="s">
        <v>710</v>
      </c>
      <c r="D4366" s="333" t="s">
        <v>525</v>
      </c>
      <c r="E4366" s="29">
        <v>1</v>
      </c>
      <c r="F4366" s="29">
        <v>4</v>
      </c>
      <c r="G4366" s="29">
        <v>9157</v>
      </c>
      <c r="H4366" s="27"/>
      <c r="J4366" s="37"/>
      <c r="M4366" s="80" t="b">
        <f t="shared" ref="M4366:M4429" si="68">AND(  NOT(ISERROR(FIND(UPPER($B$7),UPPER($B4366),1))),  OR($D$7="",NOT(ISERROR(FIND(UPPER($D$7),UPPER($B4366),1)))),    OR($D$8="",(ISERROR(FIND(UPPER($D$8),UPPER($B4366),1))))           )</f>
        <v>1</v>
      </c>
    </row>
    <row r="4367" spans="2:13" x14ac:dyDescent="0.15">
      <c r="B4367" s="333" t="s">
        <v>8808</v>
      </c>
      <c r="C4367" s="333" t="s">
        <v>710</v>
      </c>
      <c r="D4367" s="333" t="s">
        <v>525</v>
      </c>
      <c r="E4367" s="29">
        <v>1</v>
      </c>
      <c r="F4367" s="29">
        <v>4</v>
      </c>
      <c r="G4367" s="29">
        <v>9158</v>
      </c>
      <c r="H4367" s="27"/>
      <c r="J4367" s="37"/>
      <c r="M4367" s="80" t="b">
        <f t="shared" si="68"/>
        <v>1</v>
      </c>
    </row>
    <row r="4368" spans="2:13" x14ac:dyDescent="0.15">
      <c r="B4368" s="333" t="s">
        <v>8809</v>
      </c>
      <c r="C4368" s="333" t="s">
        <v>710</v>
      </c>
      <c r="D4368" s="333" t="s">
        <v>525</v>
      </c>
      <c r="E4368" s="29">
        <v>1</v>
      </c>
      <c r="F4368" s="29">
        <v>4</v>
      </c>
      <c r="G4368" s="29">
        <v>9159</v>
      </c>
      <c r="H4368" s="27"/>
      <c r="J4368" s="37"/>
      <c r="M4368" s="80" t="b">
        <f t="shared" si="68"/>
        <v>1</v>
      </c>
    </row>
    <row r="4369" spans="2:13" x14ac:dyDescent="0.15">
      <c r="B4369" s="333" t="s">
        <v>8750</v>
      </c>
      <c r="C4369" s="333" t="s">
        <v>714</v>
      </c>
      <c r="D4369" s="333" t="s">
        <v>523</v>
      </c>
      <c r="E4369" s="29">
        <v>3</v>
      </c>
      <c r="F4369" s="29">
        <v>3</v>
      </c>
      <c r="G4369" s="29">
        <v>9100</v>
      </c>
      <c r="H4369" s="27"/>
      <c r="J4369" s="37"/>
      <c r="M4369" s="80" t="b">
        <f t="shared" si="68"/>
        <v>1</v>
      </c>
    </row>
    <row r="4370" spans="2:13" x14ac:dyDescent="0.15">
      <c r="B4370" s="333" t="s">
        <v>335</v>
      </c>
      <c r="C4370" s="333" t="s">
        <v>712</v>
      </c>
      <c r="D4370" s="333" t="s">
        <v>519</v>
      </c>
      <c r="E4370" s="29">
        <v>2</v>
      </c>
      <c r="F4370" s="29">
        <v>1</v>
      </c>
      <c r="G4370" s="29">
        <v>8416</v>
      </c>
      <c r="H4370" s="27"/>
      <c r="J4370" s="37"/>
      <c r="M4370" s="80" t="b">
        <f t="shared" si="68"/>
        <v>1</v>
      </c>
    </row>
    <row r="4371" spans="2:13" x14ac:dyDescent="0.15">
      <c r="B4371" s="333" t="s">
        <v>9990</v>
      </c>
      <c r="C4371" s="333" t="s">
        <v>710</v>
      </c>
      <c r="D4371" s="333" t="s">
        <v>523</v>
      </c>
      <c r="E4371" s="29">
        <v>1</v>
      </c>
      <c r="F4371" s="29">
        <v>3</v>
      </c>
      <c r="G4371" s="29">
        <v>10195</v>
      </c>
      <c r="H4371" s="27"/>
      <c r="J4371" s="37"/>
      <c r="M4371" s="80" t="b">
        <f t="shared" si="68"/>
        <v>1</v>
      </c>
    </row>
    <row r="4372" spans="2:13" x14ac:dyDescent="0.15">
      <c r="B4372" s="333" t="s">
        <v>7976</v>
      </c>
      <c r="C4372" s="333" t="s">
        <v>718</v>
      </c>
      <c r="D4372" s="333" t="s">
        <v>523</v>
      </c>
      <c r="E4372" s="29">
        <v>5</v>
      </c>
      <c r="F4372" s="29">
        <v>3</v>
      </c>
      <c r="G4372" s="29">
        <v>8186</v>
      </c>
      <c r="H4372" s="27"/>
      <c r="J4372" s="37"/>
      <c r="M4372" s="80" t="b">
        <f t="shared" si="68"/>
        <v>1</v>
      </c>
    </row>
    <row r="4373" spans="2:13" x14ac:dyDescent="0.15">
      <c r="B4373" s="333" t="s">
        <v>9229</v>
      </c>
      <c r="C4373" s="333" t="s">
        <v>716</v>
      </c>
      <c r="D4373" s="333" t="s">
        <v>519</v>
      </c>
      <c r="E4373" s="29">
        <v>4</v>
      </c>
      <c r="F4373" s="29">
        <v>1</v>
      </c>
      <c r="G4373" s="29">
        <v>899</v>
      </c>
      <c r="H4373" s="27"/>
      <c r="J4373" s="37"/>
      <c r="M4373" s="80" t="b">
        <f t="shared" si="68"/>
        <v>1</v>
      </c>
    </row>
    <row r="4374" spans="2:13" x14ac:dyDescent="0.15">
      <c r="B4374" s="333" t="s">
        <v>1556</v>
      </c>
      <c r="C4374" s="333" t="s">
        <v>718</v>
      </c>
      <c r="D4374" s="333" t="s">
        <v>523</v>
      </c>
      <c r="E4374" s="29">
        <v>5</v>
      </c>
      <c r="F4374" s="29">
        <v>3</v>
      </c>
      <c r="G4374" s="29">
        <v>900</v>
      </c>
      <c r="H4374" s="27"/>
      <c r="J4374" s="37"/>
      <c r="M4374" s="80" t="b">
        <f t="shared" si="68"/>
        <v>1</v>
      </c>
    </row>
    <row r="4375" spans="2:13" x14ac:dyDescent="0.15">
      <c r="B4375" s="333" t="s">
        <v>1557</v>
      </c>
      <c r="C4375" s="333" t="s">
        <v>718</v>
      </c>
      <c r="D4375" s="333" t="s">
        <v>525</v>
      </c>
      <c r="E4375" s="29">
        <v>5</v>
      </c>
      <c r="F4375" s="29">
        <v>4</v>
      </c>
      <c r="G4375" s="29">
        <v>901</v>
      </c>
      <c r="H4375" s="27"/>
      <c r="J4375" s="37"/>
      <c r="M4375" s="80" t="b">
        <f t="shared" si="68"/>
        <v>1</v>
      </c>
    </row>
    <row r="4376" spans="2:13" x14ac:dyDescent="0.15">
      <c r="B4376" s="333" t="s">
        <v>13473</v>
      </c>
      <c r="C4376" s="333" t="s">
        <v>710</v>
      </c>
      <c r="D4376" s="333" t="s">
        <v>525</v>
      </c>
      <c r="E4376" s="29">
        <v>1</v>
      </c>
      <c r="F4376" s="29">
        <v>4</v>
      </c>
      <c r="G4376" s="29">
        <v>14609</v>
      </c>
      <c r="H4376" s="27"/>
      <c r="J4376" s="37"/>
      <c r="M4376" s="80" t="b">
        <f t="shared" si="68"/>
        <v>1</v>
      </c>
    </row>
    <row r="4377" spans="2:13" x14ac:dyDescent="0.15">
      <c r="B4377" s="333" t="s">
        <v>14749</v>
      </c>
      <c r="C4377" s="333" t="s">
        <v>718</v>
      </c>
      <c r="D4377" s="333" t="s">
        <v>523</v>
      </c>
      <c r="E4377" s="29">
        <v>5</v>
      </c>
      <c r="F4377" s="29">
        <v>3</v>
      </c>
      <c r="G4377" s="29">
        <v>17372</v>
      </c>
      <c r="H4377" s="27"/>
      <c r="J4377" s="37"/>
      <c r="M4377" s="80" t="b">
        <f t="shared" si="68"/>
        <v>1</v>
      </c>
    </row>
    <row r="4378" spans="2:13" x14ac:dyDescent="0.15">
      <c r="B4378" s="333" t="s">
        <v>1558</v>
      </c>
      <c r="C4378" s="333" t="s">
        <v>716</v>
      </c>
      <c r="D4378" s="333" t="s">
        <v>523</v>
      </c>
      <c r="E4378" s="29">
        <v>4</v>
      </c>
      <c r="F4378" s="29">
        <v>3</v>
      </c>
      <c r="G4378" s="29">
        <v>902</v>
      </c>
      <c r="H4378" s="27"/>
      <c r="J4378" s="37"/>
      <c r="M4378" s="80" t="b">
        <f t="shared" si="68"/>
        <v>1</v>
      </c>
    </row>
    <row r="4379" spans="2:13" x14ac:dyDescent="0.15">
      <c r="B4379" s="333" t="s">
        <v>13474</v>
      </c>
      <c r="C4379" s="333" t="s">
        <v>710</v>
      </c>
      <c r="D4379" s="333" t="s">
        <v>518</v>
      </c>
      <c r="E4379" s="29">
        <v>1</v>
      </c>
      <c r="F4379" s="29">
        <v>0</v>
      </c>
      <c r="G4379" s="29">
        <v>14956</v>
      </c>
      <c r="H4379" s="27"/>
      <c r="J4379" s="37"/>
      <c r="M4379" s="80" t="b">
        <f t="shared" si="68"/>
        <v>1</v>
      </c>
    </row>
    <row r="4380" spans="2:13" x14ac:dyDescent="0.15">
      <c r="B4380" s="333" t="s">
        <v>1559</v>
      </c>
      <c r="C4380" s="333" t="s">
        <v>710</v>
      </c>
      <c r="D4380" s="333" t="s">
        <v>521</v>
      </c>
      <c r="E4380" s="29">
        <v>1</v>
      </c>
      <c r="F4380" s="29">
        <v>2</v>
      </c>
      <c r="G4380" s="29">
        <v>903</v>
      </c>
      <c r="H4380" s="27"/>
      <c r="J4380" s="37"/>
      <c r="M4380" s="80" t="b">
        <f t="shared" si="68"/>
        <v>1</v>
      </c>
    </row>
    <row r="4381" spans="2:13" x14ac:dyDescent="0.15">
      <c r="B4381" s="333" t="s">
        <v>4285</v>
      </c>
      <c r="C4381" s="333" t="s">
        <v>712</v>
      </c>
      <c r="D4381" s="333" t="s">
        <v>523</v>
      </c>
      <c r="E4381" s="29">
        <v>2</v>
      </c>
      <c r="F4381" s="29">
        <v>3</v>
      </c>
      <c r="G4381" s="29">
        <v>3827</v>
      </c>
      <c r="H4381" s="27"/>
      <c r="J4381" s="37"/>
      <c r="M4381" s="80" t="b">
        <f t="shared" si="68"/>
        <v>1</v>
      </c>
    </row>
    <row r="4382" spans="2:13" x14ac:dyDescent="0.15">
      <c r="B4382" s="333" t="s">
        <v>10252</v>
      </c>
      <c r="C4382" s="333" t="s">
        <v>710</v>
      </c>
      <c r="D4382" s="333" t="s">
        <v>523</v>
      </c>
      <c r="E4382" s="29">
        <v>1</v>
      </c>
      <c r="F4382" s="29">
        <v>3</v>
      </c>
      <c r="G4382" s="29">
        <v>10511</v>
      </c>
      <c r="H4382" s="27"/>
      <c r="J4382" s="37"/>
      <c r="M4382" s="80" t="b">
        <f t="shared" si="68"/>
        <v>1</v>
      </c>
    </row>
    <row r="4383" spans="2:13" x14ac:dyDescent="0.15">
      <c r="B4383" s="333" t="s">
        <v>10253</v>
      </c>
      <c r="C4383" s="333" t="s">
        <v>710</v>
      </c>
      <c r="D4383" s="333" t="s">
        <v>521</v>
      </c>
      <c r="E4383" s="29">
        <v>1</v>
      </c>
      <c r="F4383" s="29">
        <v>2</v>
      </c>
      <c r="G4383" s="29">
        <v>10512</v>
      </c>
      <c r="H4383" s="27"/>
      <c r="J4383" s="37"/>
      <c r="M4383" s="80" t="b">
        <f t="shared" si="68"/>
        <v>1</v>
      </c>
    </row>
    <row r="4384" spans="2:13" x14ac:dyDescent="0.15">
      <c r="B4384" s="333" t="s">
        <v>5165</v>
      </c>
      <c r="C4384" s="333" t="s">
        <v>710</v>
      </c>
      <c r="D4384" s="333" t="s">
        <v>523</v>
      </c>
      <c r="E4384" s="29">
        <v>1</v>
      </c>
      <c r="F4384" s="29">
        <v>3</v>
      </c>
      <c r="G4384" s="29">
        <v>5141</v>
      </c>
      <c r="H4384" s="27"/>
      <c r="J4384" s="37"/>
      <c r="M4384" s="80" t="b">
        <f t="shared" si="68"/>
        <v>1</v>
      </c>
    </row>
    <row r="4385" spans="2:13" x14ac:dyDescent="0.15">
      <c r="B4385" s="333" t="s">
        <v>11795</v>
      </c>
      <c r="C4385" s="333" t="s">
        <v>718</v>
      </c>
      <c r="D4385" s="333" t="s">
        <v>523</v>
      </c>
      <c r="E4385" s="29">
        <v>5</v>
      </c>
      <c r="F4385" s="29">
        <v>3</v>
      </c>
      <c r="G4385" s="29">
        <v>12682</v>
      </c>
      <c r="H4385" s="27"/>
      <c r="J4385" s="37"/>
      <c r="M4385" s="80" t="b">
        <f t="shared" si="68"/>
        <v>1</v>
      </c>
    </row>
    <row r="4386" spans="2:13" x14ac:dyDescent="0.15">
      <c r="B4386" s="333" t="s">
        <v>336</v>
      </c>
      <c r="C4386" s="333" t="s">
        <v>710</v>
      </c>
      <c r="D4386" s="333" t="s">
        <v>523</v>
      </c>
      <c r="E4386" s="29">
        <v>1</v>
      </c>
      <c r="F4386" s="29">
        <v>3</v>
      </c>
      <c r="G4386" s="29">
        <v>8417</v>
      </c>
      <c r="H4386" s="27"/>
      <c r="J4386" s="37"/>
      <c r="M4386" s="80" t="b">
        <f t="shared" si="68"/>
        <v>1</v>
      </c>
    </row>
    <row r="4387" spans="2:13" x14ac:dyDescent="0.15">
      <c r="B4387" s="333" t="s">
        <v>5721</v>
      </c>
      <c r="C4387" s="333" t="s">
        <v>718</v>
      </c>
      <c r="D4387" s="333" t="s">
        <v>523</v>
      </c>
      <c r="E4387" s="29">
        <v>5</v>
      </c>
      <c r="F4387" s="29">
        <v>3</v>
      </c>
      <c r="G4387" s="29">
        <v>5750</v>
      </c>
      <c r="H4387" s="27"/>
      <c r="J4387" s="37"/>
      <c r="M4387" s="80" t="b">
        <f t="shared" si="68"/>
        <v>1</v>
      </c>
    </row>
    <row r="4388" spans="2:13" x14ac:dyDescent="0.15">
      <c r="B4388" s="333" t="s">
        <v>4148</v>
      </c>
      <c r="C4388" s="333" t="s">
        <v>712</v>
      </c>
      <c r="D4388" s="333" t="s">
        <v>523</v>
      </c>
      <c r="E4388" s="29">
        <v>2</v>
      </c>
      <c r="F4388" s="29">
        <v>3</v>
      </c>
      <c r="G4388" s="29">
        <v>3917</v>
      </c>
      <c r="H4388" s="27"/>
      <c r="J4388" s="37"/>
      <c r="M4388" s="80" t="b">
        <f t="shared" si="68"/>
        <v>1</v>
      </c>
    </row>
    <row r="4389" spans="2:13" x14ac:dyDescent="0.15">
      <c r="B4389" s="333" t="s">
        <v>10254</v>
      </c>
      <c r="C4389" s="333" t="s">
        <v>518</v>
      </c>
      <c r="D4389" s="333" t="s">
        <v>523</v>
      </c>
      <c r="E4389" s="29">
        <v>0</v>
      </c>
      <c r="F4389" s="29">
        <v>3</v>
      </c>
      <c r="G4389" s="29">
        <v>10743</v>
      </c>
      <c r="H4389" s="27"/>
      <c r="J4389" s="37"/>
      <c r="M4389" s="80" t="b">
        <f t="shared" si="68"/>
        <v>1</v>
      </c>
    </row>
    <row r="4390" spans="2:13" x14ac:dyDescent="0.15">
      <c r="B4390" s="333" t="s">
        <v>6373</v>
      </c>
      <c r="C4390" s="333" t="s">
        <v>712</v>
      </c>
      <c r="D4390" s="333" t="s">
        <v>521</v>
      </c>
      <c r="E4390" s="29">
        <v>2</v>
      </c>
      <c r="F4390" s="29">
        <v>2</v>
      </c>
      <c r="G4390" s="29">
        <v>6323</v>
      </c>
      <c r="H4390" s="27"/>
      <c r="J4390" s="37"/>
      <c r="M4390" s="80" t="b">
        <f t="shared" si="68"/>
        <v>1</v>
      </c>
    </row>
    <row r="4391" spans="2:13" x14ac:dyDescent="0.15">
      <c r="B4391" s="333" t="s">
        <v>13475</v>
      </c>
      <c r="C4391" s="333" t="s">
        <v>712</v>
      </c>
      <c r="D4391" s="333" t="s">
        <v>519</v>
      </c>
      <c r="E4391" s="29">
        <v>2</v>
      </c>
      <c r="F4391" s="29">
        <v>1</v>
      </c>
      <c r="G4391" s="29">
        <v>15565</v>
      </c>
      <c r="H4391" s="27"/>
      <c r="J4391" s="37"/>
      <c r="M4391" s="80" t="b">
        <f t="shared" si="68"/>
        <v>1</v>
      </c>
    </row>
    <row r="4392" spans="2:13" x14ac:dyDescent="0.15">
      <c r="B4392" s="333" t="s">
        <v>7637</v>
      </c>
      <c r="C4392" s="333" t="s">
        <v>712</v>
      </c>
      <c r="D4392" s="333" t="s">
        <v>521</v>
      </c>
      <c r="E4392" s="29">
        <v>2</v>
      </c>
      <c r="F4392" s="29">
        <v>2</v>
      </c>
      <c r="G4392" s="29">
        <v>7802</v>
      </c>
      <c r="H4392" s="27"/>
      <c r="J4392" s="37"/>
      <c r="M4392" s="80" t="b">
        <f t="shared" si="68"/>
        <v>1</v>
      </c>
    </row>
    <row r="4393" spans="2:13" x14ac:dyDescent="0.15">
      <c r="B4393" s="333" t="s">
        <v>6495</v>
      </c>
      <c r="C4393" s="333" t="s">
        <v>712</v>
      </c>
      <c r="D4393" s="333" t="s">
        <v>519</v>
      </c>
      <c r="E4393" s="29">
        <v>2</v>
      </c>
      <c r="F4393" s="29">
        <v>1</v>
      </c>
      <c r="G4393" s="29">
        <v>6570</v>
      </c>
      <c r="H4393" s="27"/>
      <c r="J4393" s="37"/>
      <c r="M4393" s="80" t="b">
        <f t="shared" si="68"/>
        <v>1</v>
      </c>
    </row>
    <row r="4394" spans="2:13" x14ac:dyDescent="0.15">
      <c r="B4394" s="333" t="s">
        <v>11280</v>
      </c>
      <c r="C4394" s="333" t="s">
        <v>718</v>
      </c>
      <c r="D4394" s="333" t="s">
        <v>523</v>
      </c>
      <c r="E4394" s="29">
        <v>5</v>
      </c>
      <c r="F4394" s="29">
        <v>3</v>
      </c>
      <c r="G4394" s="29">
        <v>11316</v>
      </c>
      <c r="H4394" s="27"/>
      <c r="J4394" s="37"/>
      <c r="M4394" s="80" t="b">
        <f t="shared" si="68"/>
        <v>1</v>
      </c>
    </row>
    <row r="4395" spans="2:13" x14ac:dyDescent="0.15">
      <c r="B4395" s="333" t="s">
        <v>191</v>
      </c>
      <c r="C4395" s="333" t="s">
        <v>714</v>
      </c>
      <c r="D4395" s="333" t="s">
        <v>523</v>
      </c>
      <c r="E4395" s="29">
        <v>3</v>
      </c>
      <c r="F4395" s="29">
        <v>3</v>
      </c>
      <c r="G4395" s="29">
        <v>8596</v>
      </c>
      <c r="H4395" s="27"/>
      <c r="J4395" s="37"/>
      <c r="M4395" s="80" t="b">
        <f t="shared" si="68"/>
        <v>1</v>
      </c>
    </row>
    <row r="4396" spans="2:13" x14ac:dyDescent="0.15">
      <c r="B4396" s="333" t="s">
        <v>11796</v>
      </c>
      <c r="C4396" s="333" t="s">
        <v>716</v>
      </c>
      <c r="D4396" s="333" t="s">
        <v>519</v>
      </c>
      <c r="E4396" s="29">
        <v>4</v>
      </c>
      <c r="F4396" s="29">
        <v>1</v>
      </c>
      <c r="G4396" s="29">
        <v>13076</v>
      </c>
      <c r="H4396" s="27"/>
      <c r="J4396" s="37"/>
      <c r="M4396" s="80" t="b">
        <f t="shared" si="68"/>
        <v>1</v>
      </c>
    </row>
    <row r="4397" spans="2:13" x14ac:dyDescent="0.15">
      <c r="B4397" s="333" t="s">
        <v>5787</v>
      </c>
      <c r="C4397" s="333" t="s">
        <v>710</v>
      </c>
      <c r="D4397" s="333" t="s">
        <v>523</v>
      </c>
      <c r="E4397" s="29">
        <v>1</v>
      </c>
      <c r="F4397" s="29">
        <v>3</v>
      </c>
      <c r="G4397" s="29">
        <v>5813</v>
      </c>
      <c r="H4397" s="27"/>
      <c r="J4397" s="37"/>
      <c r="M4397" s="80" t="b">
        <f t="shared" si="68"/>
        <v>1</v>
      </c>
    </row>
    <row r="4398" spans="2:13" x14ac:dyDescent="0.15">
      <c r="B4398" s="333" t="s">
        <v>11797</v>
      </c>
      <c r="C4398" s="333" t="s">
        <v>716</v>
      </c>
      <c r="D4398" s="333" t="s">
        <v>519</v>
      </c>
      <c r="E4398" s="29">
        <v>4</v>
      </c>
      <c r="F4398" s="29">
        <v>1</v>
      </c>
      <c r="G4398" s="29">
        <v>12253</v>
      </c>
      <c r="H4398" s="27"/>
      <c r="J4398" s="37"/>
      <c r="M4398" s="80" t="b">
        <f t="shared" si="68"/>
        <v>1</v>
      </c>
    </row>
    <row r="4399" spans="2:13" x14ac:dyDescent="0.15">
      <c r="B4399" s="333" t="s">
        <v>6496</v>
      </c>
      <c r="C4399" s="333" t="s">
        <v>710</v>
      </c>
      <c r="D4399" s="333" t="s">
        <v>519</v>
      </c>
      <c r="E4399" s="29">
        <v>1</v>
      </c>
      <c r="F4399" s="29">
        <v>1</v>
      </c>
      <c r="G4399" s="29">
        <v>6571</v>
      </c>
      <c r="H4399" s="27"/>
      <c r="J4399" s="37"/>
      <c r="M4399" s="80" t="b">
        <f t="shared" si="68"/>
        <v>1</v>
      </c>
    </row>
    <row r="4400" spans="2:13" x14ac:dyDescent="0.15">
      <c r="B4400" s="333" t="s">
        <v>9924</v>
      </c>
      <c r="C4400" s="333" t="s">
        <v>710</v>
      </c>
      <c r="D4400" s="333" t="s">
        <v>525</v>
      </c>
      <c r="E4400" s="29">
        <v>1</v>
      </c>
      <c r="F4400" s="29">
        <v>4</v>
      </c>
      <c r="G4400" s="29">
        <v>10125</v>
      </c>
      <c r="H4400" s="27"/>
      <c r="J4400" s="37"/>
      <c r="M4400" s="80" t="b">
        <f t="shared" si="68"/>
        <v>1</v>
      </c>
    </row>
    <row r="4401" spans="2:13" x14ac:dyDescent="0.15">
      <c r="B4401" s="333" t="s">
        <v>11798</v>
      </c>
      <c r="C4401" s="333" t="s">
        <v>712</v>
      </c>
      <c r="D4401" s="333" t="s">
        <v>521</v>
      </c>
      <c r="E4401" s="29">
        <v>2</v>
      </c>
      <c r="F4401" s="29">
        <v>2</v>
      </c>
      <c r="G4401" s="29">
        <v>12683</v>
      </c>
      <c r="H4401" s="27"/>
      <c r="J4401" s="37"/>
      <c r="M4401" s="80" t="b">
        <f t="shared" si="68"/>
        <v>1</v>
      </c>
    </row>
    <row r="4402" spans="2:13" x14ac:dyDescent="0.15">
      <c r="B4402" s="333" t="s">
        <v>13476</v>
      </c>
      <c r="C4402" s="333" t="s">
        <v>518</v>
      </c>
      <c r="D4402" s="333" t="s">
        <v>518</v>
      </c>
      <c r="E4402" s="29">
        <v>0</v>
      </c>
      <c r="F4402" s="29">
        <v>0</v>
      </c>
      <c r="G4402" s="29">
        <v>14692</v>
      </c>
      <c r="H4402" s="27"/>
      <c r="J4402" s="37"/>
      <c r="M4402" s="80" t="b">
        <f t="shared" si="68"/>
        <v>1</v>
      </c>
    </row>
    <row r="4403" spans="2:13" x14ac:dyDescent="0.15">
      <c r="B4403" s="333" t="s">
        <v>1560</v>
      </c>
      <c r="C4403" s="333" t="s">
        <v>712</v>
      </c>
      <c r="D4403" s="333" t="s">
        <v>525</v>
      </c>
      <c r="E4403" s="29">
        <v>2</v>
      </c>
      <c r="F4403" s="29">
        <v>4</v>
      </c>
      <c r="G4403" s="29">
        <v>904</v>
      </c>
      <c r="H4403" s="27"/>
      <c r="J4403" s="37"/>
      <c r="M4403" s="80" t="b">
        <f t="shared" si="68"/>
        <v>1</v>
      </c>
    </row>
    <row r="4404" spans="2:13" x14ac:dyDescent="0.15">
      <c r="B4404" s="333" t="s">
        <v>12776</v>
      </c>
      <c r="C4404" s="333" t="s">
        <v>712</v>
      </c>
      <c r="D4404" s="333" t="s">
        <v>525</v>
      </c>
      <c r="E4404" s="29">
        <v>2</v>
      </c>
      <c r="F4404" s="29">
        <v>4</v>
      </c>
      <c r="G4404" s="29">
        <v>14144</v>
      </c>
      <c r="H4404" s="27"/>
      <c r="J4404" s="37"/>
      <c r="M4404" s="80" t="b">
        <f t="shared" si="68"/>
        <v>1</v>
      </c>
    </row>
    <row r="4405" spans="2:13" x14ac:dyDescent="0.15">
      <c r="B4405" s="333" t="s">
        <v>5788</v>
      </c>
      <c r="C4405" s="333" t="s">
        <v>710</v>
      </c>
      <c r="D4405" s="333" t="s">
        <v>525</v>
      </c>
      <c r="E4405" s="29">
        <v>1</v>
      </c>
      <c r="F4405" s="29">
        <v>4</v>
      </c>
      <c r="G4405" s="29">
        <v>5814</v>
      </c>
      <c r="H4405" s="27"/>
      <c r="J4405" s="37"/>
      <c r="M4405" s="80" t="b">
        <f t="shared" si="68"/>
        <v>1</v>
      </c>
    </row>
    <row r="4406" spans="2:13" x14ac:dyDescent="0.15">
      <c r="B4406" s="333" t="s">
        <v>11799</v>
      </c>
      <c r="C4406" s="333" t="s">
        <v>710</v>
      </c>
      <c r="D4406" s="333" t="s">
        <v>523</v>
      </c>
      <c r="E4406" s="29">
        <v>1</v>
      </c>
      <c r="F4406" s="29">
        <v>3</v>
      </c>
      <c r="G4406" s="29">
        <v>13691</v>
      </c>
      <c r="H4406" s="27"/>
      <c r="J4406" s="37"/>
      <c r="M4406" s="80" t="b">
        <f t="shared" si="68"/>
        <v>1</v>
      </c>
    </row>
    <row r="4407" spans="2:13" x14ac:dyDescent="0.15">
      <c r="B4407" s="333" t="s">
        <v>5489</v>
      </c>
      <c r="C4407" s="333" t="s">
        <v>712</v>
      </c>
      <c r="D4407" s="333" t="s">
        <v>519</v>
      </c>
      <c r="E4407" s="29">
        <v>2</v>
      </c>
      <c r="F4407" s="29">
        <v>1</v>
      </c>
      <c r="G4407" s="29">
        <v>5504</v>
      </c>
      <c r="H4407" s="27"/>
      <c r="J4407" s="37"/>
      <c r="M4407" s="80" t="b">
        <f t="shared" si="68"/>
        <v>1</v>
      </c>
    </row>
    <row r="4408" spans="2:13" x14ac:dyDescent="0.15">
      <c r="B4408" s="333" t="s">
        <v>13477</v>
      </c>
      <c r="C4408" s="333" t="s">
        <v>518</v>
      </c>
      <c r="D4408" s="333" t="s">
        <v>518</v>
      </c>
      <c r="E4408" s="29">
        <v>0</v>
      </c>
      <c r="F4408" s="29">
        <v>0</v>
      </c>
      <c r="G4408" s="29">
        <v>14680</v>
      </c>
      <c r="H4408" s="27"/>
      <c r="J4408" s="37"/>
      <c r="M4408" s="80" t="b">
        <f t="shared" si="68"/>
        <v>1</v>
      </c>
    </row>
    <row r="4409" spans="2:13" x14ac:dyDescent="0.15">
      <c r="B4409" s="333" t="s">
        <v>1561</v>
      </c>
      <c r="C4409" s="333" t="s">
        <v>712</v>
      </c>
      <c r="D4409" s="333" t="s">
        <v>525</v>
      </c>
      <c r="E4409" s="29">
        <v>2</v>
      </c>
      <c r="F4409" s="29">
        <v>4</v>
      </c>
      <c r="G4409" s="29">
        <v>905</v>
      </c>
      <c r="H4409" s="27"/>
      <c r="J4409" s="37"/>
      <c r="M4409" s="80" t="b">
        <f t="shared" si="68"/>
        <v>1</v>
      </c>
    </row>
    <row r="4410" spans="2:13" x14ac:dyDescent="0.15">
      <c r="B4410" s="333" t="s">
        <v>6785</v>
      </c>
      <c r="C4410" s="333" t="s">
        <v>710</v>
      </c>
      <c r="D4410" s="333" t="s">
        <v>523</v>
      </c>
      <c r="E4410" s="29">
        <v>1</v>
      </c>
      <c r="F4410" s="29">
        <v>3</v>
      </c>
      <c r="G4410" s="29">
        <v>6810</v>
      </c>
      <c r="H4410" s="27"/>
      <c r="J4410" s="37"/>
      <c r="M4410" s="80" t="b">
        <f t="shared" si="68"/>
        <v>1</v>
      </c>
    </row>
    <row r="4411" spans="2:13" x14ac:dyDescent="0.15">
      <c r="B4411" s="333" t="s">
        <v>10255</v>
      </c>
      <c r="C4411" s="333" t="s">
        <v>710</v>
      </c>
      <c r="D4411" s="333" t="s">
        <v>521</v>
      </c>
      <c r="E4411" s="29">
        <v>1</v>
      </c>
      <c r="F4411" s="29">
        <v>2</v>
      </c>
      <c r="G4411" s="29">
        <v>10635</v>
      </c>
      <c r="H4411" s="27"/>
      <c r="J4411" s="37"/>
      <c r="M4411" s="80" t="b">
        <f t="shared" si="68"/>
        <v>1</v>
      </c>
    </row>
    <row r="4412" spans="2:13" x14ac:dyDescent="0.15">
      <c r="B4412" s="333" t="s">
        <v>9230</v>
      </c>
      <c r="C4412" s="333" t="s">
        <v>716</v>
      </c>
      <c r="D4412" s="333" t="s">
        <v>444</v>
      </c>
      <c r="E4412" s="29">
        <v>4</v>
      </c>
      <c r="F4412" s="29">
        <v>6</v>
      </c>
      <c r="G4412" s="29">
        <v>9528</v>
      </c>
      <c r="H4412" s="27"/>
      <c r="J4412" s="37"/>
      <c r="M4412" s="80" t="b">
        <f t="shared" si="68"/>
        <v>1</v>
      </c>
    </row>
    <row r="4413" spans="2:13" x14ac:dyDescent="0.15">
      <c r="B4413" s="333" t="s">
        <v>4954</v>
      </c>
      <c r="C4413" s="333" t="s">
        <v>710</v>
      </c>
      <c r="D4413" s="333" t="s">
        <v>519</v>
      </c>
      <c r="E4413" s="29">
        <v>1</v>
      </c>
      <c r="F4413" s="29">
        <v>1</v>
      </c>
      <c r="G4413" s="29">
        <v>4919</v>
      </c>
      <c r="H4413" s="27"/>
      <c r="J4413" s="37"/>
      <c r="M4413" s="80" t="b">
        <f t="shared" si="68"/>
        <v>1</v>
      </c>
    </row>
    <row r="4414" spans="2:13" x14ac:dyDescent="0.15">
      <c r="B4414" s="333" t="s">
        <v>8616</v>
      </c>
      <c r="C4414" s="333" t="s">
        <v>712</v>
      </c>
      <c r="D4414" s="333" t="s">
        <v>525</v>
      </c>
      <c r="E4414" s="29">
        <v>2</v>
      </c>
      <c r="F4414" s="29">
        <v>4</v>
      </c>
      <c r="G4414" s="29">
        <v>8966</v>
      </c>
      <c r="H4414" s="27"/>
      <c r="J4414" s="37"/>
      <c r="M4414" s="80" t="b">
        <f t="shared" si="68"/>
        <v>1</v>
      </c>
    </row>
    <row r="4415" spans="2:13" x14ac:dyDescent="0.15">
      <c r="B4415" s="333" t="s">
        <v>10256</v>
      </c>
      <c r="C4415" s="333" t="s">
        <v>712</v>
      </c>
      <c r="D4415" s="333" t="s">
        <v>525</v>
      </c>
      <c r="E4415" s="29">
        <v>2</v>
      </c>
      <c r="F4415" s="29">
        <v>4</v>
      </c>
      <c r="G4415" s="29">
        <v>11059</v>
      </c>
      <c r="H4415" s="27"/>
      <c r="J4415" s="37"/>
      <c r="M4415" s="80" t="b">
        <f t="shared" si="68"/>
        <v>1</v>
      </c>
    </row>
    <row r="4416" spans="2:13" x14ac:dyDescent="0.15">
      <c r="B4416" s="333" t="s">
        <v>4963</v>
      </c>
      <c r="C4416" s="333" t="s">
        <v>710</v>
      </c>
      <c r="D4416" s="333" t="s">
        <v>519</v>
      </c>
      <c r="E4416" s="29">
        <v>1</v>
      </c>
      <c r="F4416" s="29">
        <v>1</v>
      </c>
      <c r="G4416" s="29">
        <v>4928</v>
      </c>
      <c r="H4416" s="27"/>
      <c r="J4416" s="37"/>
      <c r="M4416" s="80" t="b">
        <f t="shared" si="68"/>
        <v>1</v>
      </c>
    </row>
    <row r="4417" spans="2:13" x14ac:dyDescent="0.15">
      <c r="B4417" s="333" t="s">
        <v>1562</v>
      </c>
      <c r="C4417" s="333" t="s">
        <v>712</v>
      </c>
      <c r="D4417" s="333" t="s">
        <v>521</v>
      </c>
      <c r="E4417" s="29">
        <v>2</v>
      </c>
      <c r="F4417" s="29">
        <v>2</v>
      </c>
      <c r="G4417" s="29">
        <v>906</v>
      </c>
      <c r="H4417" s="27"/>
      <c r="J4417" s="37"/>
      <c r="M4417" s="80" t="b">
        <f t="shared" si="68"/>
        <v>1</v>
      </c>
    </row>
    <row r="4418" spans="2:13" x14ac:dyDescent="0.15">
      <c r="B4418" s="333" t="s">
        <v>10899</v>
      </c>
      <c r="C4418" s="333" t="s">
        <v>712</v>
      </c>
      <c r="D4418" s="333" t="s">
        <v>444</v>
      </c>
      <c r="E4418" s="29">
        <v>2</v>
      </c>
      <c r="F4418" s="29">
        <v>6</v>
      </c>
      <c r="G4418" s="29">
        <v>907</v>
      </c>
      <c r="H4418" s="27"/>
      <c r="J4418" s="37"/>
      <c r="M4418" s="80" t="b">
        <f t="shared" si="68"/>
        <v>1</v>
      </c>
    </row>
    <row r="4419" spans="2:13" x14ac:dyDescent="0.15">
      <c r="B4419" s="333" t="s">
        <v>6954</v>
      </c>
      <c r="C4419" s="333" t="s">
        <v>712</v>
      </c>
      <c r="D4419" s="333" t="s">
        <v>521</v>
      </c>
      <c r="E4419" s="29">
        <v>2</v>
      </c>
      <c r="F4419" s="29">
        <v>2</v>
      </c>
      <c r="G4419" s="29">
        <v>6969</v>
      </c>
      <c r="H4419" s="27"/>
      <c r="J4419" s="37"/>
      <c r="M4419" s="80" t="b">
        <f t="shared" si="68"/>
        <v>1</v>
      </c>
    </row>
    <row r="4420" spans="2:13" x14ac:dyDescent="0.15">
      <c r="B4420" s="333" t="s">
        <v>10257</v>
      </c>
      <c r="C4420" s="333" t="s">
        <v>712</v>
      </c>
      <c r="D4420" s="333" t="s">
        <v>521</v>
      </c>
      <c r="E4420" s="29">
        <v>2</v>
      </c>
      <c r="F4420" s="29">
        <v>2</v>
      </c>
      <c r="G4420" s="29">
        <v>10308</v>
      </c>
      <c r="H4420" s="27"/>
      <c r="J4420" s="37"/>
      <c r="M4420" s="80" t="b">
        <f t="shared" si="68"/>
        <v>1</v>
      </c>
    </row>
    <row r="4421" spans="2:13" x14ac:dyDescent="0.15">
      <c r="B4421" s="333" t="s">
        <v>6959</v>
      </c>
      <c r="C4421" s="333" t="s">
        <v>712</v>
      </c>
      <c r="D4421" s="333" t="s">
        <v>521</v>
      </c>
      <c r="E4421" s="29">
        <v>2</v>
      </c>
      <c r="F4421" s="29">
        <v>2</v>
      </c>
      <c r="G4421" s="29">
        <v>6974</v>
      </c>
      <c r="H4421" s="27"/>
      <c r="J4421" s="37"/>
      <c r="M4421" s="80" t="b">
        <f t="shared" si="68"/>
        <v>1</v>
      </c>
    </row>
    <row r="4422" spans="2:13" x14ac:dyDescent="0.15">
      <c r="B4422" s="333" t="s">
        <v>10258</v>
      </c>
      <c r="C4422" s="333" t="s">
        <v>712</v>
      </c>
      <c r="D4422" s="333" t="s">
        <v>521</v>
      </c>
      <c r="E4422" s="29">
        <v>2</v>
      </c>
      <c r="F4422" s="29">
        <v>2</v>
      </c>
      <c r="G4422" s="29">
        <v>10322</v>
      </c>
      <c r="H4422" s="27"/>
      <c r="J4422" s="37"/>
      <c r="M4422" s="80" t="b">
        <f t="shared" si="68"/>
        <v>1</v>
      </c>
    </row>
    <row r="4423" spans="2:13" x14ac:dyDescent="0.15">
      <c r="B4423" s="333" t="s">
        <v>10900</v>
      </c>
      <c r="C4423" s="333" t="s">
        <v>712</v>
      </c>
      <c r="D4423" s="333" t="s">
        <v>519</v>
      </c>
      <c r="E4423" s="29">
        <v>2</v>
      </c>
      <c r="F4423" s="29">
        <v>1</v>
      </c>
      <c r="G4423" s="29">
        <v>908</v>
      </c>
      <c r="H4423" s="27"/>
      <c r="J4423" s="37"/>
      <c r="M4423" s="80" t="b">
        <f t="shared" si="68"/>
        <v>1</v>
      </c>
    </row>
    <row r="4424" spans="2:13" x14ac:dyDescent="0.15">
      <c r="B4424" s="333" t="s">
        <v>10259</v>
      </c>
      <c r="C4424" s="333" t="s">
        <v>714</v>
      </c>
      <c r="D4424" s="333" t="s">
        <v>521</v>
      </c>
      <c r="E4424" s="29">
        <v>3</v>
      </c>
      <c r="F4424" s="29">
        <v>2</v>
      </c>
      <c r="G4424" s="29">
        <v>10355</v>
      </c>
      <c r="H4424" s="27"/>
      <c r="J4424" s="37"/>
      <c r="M4424" s="80" t="b">
        <f t="shared" si="68"/>
        <v>1</v>
      </c>
    </row>
    <row r="4425" spans="2:13" x14ac:dyDescent="0.15">
      <c r="B4425" s="333" t="s">
        <v>6802</v>
      </c>
      <c r="C4425" s="333" t="s">
        <v>712</v>
      </c>
      <c r="D4425" s="333" t="s">
        <v>521</v>
      </c>
      <c r="E4425" s="29">
        <v>2</v>
      </c>
      <c r="F4425" s="29">
        <v>2</v>
      </c>
      <c r="G4425" s="29">
        <v>6929</v>
      </c>
      <c r="H4425" s="27"/>
      <c r="J4425" s="37"/>
      <c r="M4425" s="80" t="b">
        <f t="shared" si="68"/>
        <v>1</v>
      </c>
    </row>
    <row r="4426" spans="2:13" x14ac:dyDescent="0.15">
      <c r="B4426" s="333" t="s">
        <v>10901</v>
      </c>
      <c r="C4426" s="333" t="s">
        <v>712</v>
      </c>
      <c r="D4426" s="333" t="s">
        <v>518</v>
      </c>
      <c r="E4426" s="29">
        <v>2</v>
      </c>
      <c r="F4426" s="29">
        <v>0</v>
      </c>
      <c r="G4426" s="29">
        <v>4075</v>
      </c>
      <c r="H4426" s="27"/>
      <c r="J4426" s="37"/>
      <c r="M4426" s="80" t="b">
        <f t="shared" si="68"/>
        <v>1</v>
      </c>
    </row>
    <row r="4427" spans="2:13" x14ac:dyDescent="0.15">
      <c r="B4427" s="333" t="s">
        <v>78</v>
      </c>
      <c r="C4427" s="333" t="s">
        <v>712</v>
      </c>
      <c r="D4427" s="333" t="s">
        <v>444</v>
      </c>
      <c r="E4427" s="29">
        <v>2</v>
      </c>
      <c r="F4427" s="29">
        <v>6</v>
      </c>
      <c r="G4427" s="29">
        <v>8711</v>
      </c>
      <c r="H4427" s="27"/>
      <c r="J4427" s="37"/>
      <c r="M4427" s="80" t="b">
        <f t="shared" si="68"/>
        <v>1</v>
      </c>
    </row>
    <row r="4428" spans="2:13" x14ac:dyDescent="0.15">
      <c r="B4428" s="333" t="s">
        <v>5639</v>
      </c>
      <c r="C4428" s="333" t="s">
        <v>712</v>
      </c>
      <c r="D4428" s="333" t="s">
        <v>525</v>
      </c>
      <c r="E4428" s="29">
        <v>2</v>
      </c>
      <c r="F4428" s="29">
        <v>4</v>
      </c>
      <c r="G4428" s="29">
        <v>5657</v>
      </c>
      <c r="H4428" s="27"/>
      <c r="J4428" s="37"/>
      <c r="M4428" s="80" t="b">
        <f t="shared" si="68"/>
        <v>1</v>
      </c>
    </row>
    <row r="4429" spans="2:13" x14ac:dyDescent="0.15">
      <c r="B4429" s="333" t="s">
        <v>1464</v>
      </c>
      <c r="C4429" s="333" t="s">
        <v>712</v>
      </c>
      <c r="D4429" s="333" t="s">
        <v>525</v>
      </c>
      <c r="E4429" s="29">
        <v>2</v>
      </c>
      <c r="F4429" s="29">
        <v>4</v>
      </c>
      <c r="G4429" s="29">
        <v>909</v>
      </c>
      <c r="H4429" s="27"/>
      <c r="J4429" s="37"/>
      <c r="M4429" s="80" t="b">
        <f t="shared" si="68"/>
        <v>1</v>
      </c>
    </row>
    <row r="4430" spans="2:13" x14ac:dyDescent="0.15">
      <c r="B4430" s="333" t="s">
        <v>10902</v>
      </c>
      <c r="C4430" s="333" t="s">
        <v>712</v>
      </c>
      <c r="D4430" s="333" t="s">
        <v>518</v>
      </c>
      <c r="E4430" s="29">
        <v>2</v>
      </c>
      <c r="F4430" s="29">
        <v>0</v>
      </c>
      <c r="G4430" s="29">
        <v>4074</v>
      </c>
      <c r="H4430" s="27"/>
      <c r="J4430" s="37"/>
      <c r="M4430" s="80" t="b">
        <f t="shared" ref="M4430:M4493" si="69">AND(  NOT(ISERROR(FIND(UPPER($B$7),UPPER($B4430),1))),  OR($D$7="",NOT(ISERROR(FIND(UPPER($D$7),UPPER($B4430),1)))),    OR($D$8="",(ISERROR(FIND(UPPER($D$8),UPPER($B4430),1))))           )</f>
        <v>1</v>
      </c>
    </row>
    <row r="4431" spans="2:13" x14ac:dyDescent="0.15">
      <c r="B4431" s="333" t="s">
        <v>6833</v>
      </c>
      <c r="C4431" s="333" t="s">
        <v>712</v>
      </c>
      <c r="D4431" s="333" t="s">
        <v>519</v>
      </c>
      <c r="E4431" s="29">
        <v>2</v>
      </c>
      <c r="F4431" s="29">
        <v>1</v>
      </c>
      <c r="G4431" s="29">
        <v>6961</v>
      </c>
      <c r="H4431" s="27"/>
      <c r="J4431" s="37"/>
      <c r="M4431" s="80" t="b">
        <f t="shared" si="69"/>
        <v>1</v>
      </c>
    </row>
    <row r="4432" spans="2:13" x14ac:dyDescent="0.15">
      <c r="B4432" s="333" t="s">
        <v>6832</v>
      </c>
      <c r="C4432" s="333" t="s">
        <v>712</v>
      </c>
      <c r="D4432" s="333" t="s">
        <v>519</v>
      </c>
      <c r="E4432" s="29">
        <v>2</v>
      </c>
      <c r="F4432" s="29">
        <v>1</v>
      </c>
      <c r="G4432" s="29">
        <v>6960</v>
      </c>
      <c r="H4432" s="27"/>
      <c r="J4432" s="37"/>
      <c r="M4432" s="80" t="b">
        <f t="shared" si="69"/>
        <v>1</v>
      </c>
    </row>
    <row r="4433" spans="2:13" x14ac:dyDescent="0.15">
      <c r="B4433" s="333" t="s">
        <v>10260</v>
      </c>
      <c r="C4433" s="333" t="s">
        <v>712</v>
      </c>
      <c r="D4433" s="333" t="s">
        <v>521</v>
      </c>
      <c r="E4433" s="29">
        <v>2</v>
      </c>
      <c r="F4433" s="29">
        <v>2</v>
      </c>
      <c r="G4433" s="29">
        <v>10316</v>
      </c>
      <c r="H4433" s="27"/>
      <c r="J4433" s="37"/>
      <c r="M4433" s="80" t="b">
        <f t="shared" si="69"/>
        <v>1</v>
      </c>
    </row>
    <row r="4434" spans="2:13" x14ac:dyDescent="0.15">
      <c r="B4434" s="333" t="s">
        <v>1369</v>
      </c>
      <c r="C4434" s="333" t="s">
        <v>712</v>
      </c>
      <c r="D4434" s="333" t="s">
        <v>519</v>
      </c>
      <c r="E4434" s="29">
        <v>2</v>
      </c>
      <c r="F4434" s="29">
        <v>1</v>
      </c>
      <c r="G4434" s="29">
        <v>910</v>
      </c>
      <c r="H4434" s="27"/>
      <c r="J4434" s="37"/>
      <c r="M4434" s="80" t="b">
        <f t="shared" si="69"/>
        <v>1</v>
      </c>
    </row>
    <row r="4435" spans="2:13" x14ac:dyDescent="0.15">
      <c r="B4435" s="333" t="s">
        <v>14221</v>
      </c>
      <c r="C4435" s="333" t="s">
        <v>712</v>
      </c>
      <c r="D4435" s="333" t="s">
        <v>519</v>
      </c>
      <c r="E4435" s="29">
        <v>2</v>
      </c>
      <c r="F4435" s="29">
        <v>1</v>
      </c>
      <c r="G4435" s="29">
        <v>15868</v>
      </c>
      <c r="H4435" s="27"/>
      <c r="J4435" s="37"/>
      <c r="M4435" s="80" t="b">
        <f t="shared" si="69"/>
        <v>1</v>
      </c>
    </row>
    <row r="4436" spans="2:13" x14ac:dyDescent="0.15">
      <c r="B4436" s="333" t="s">
        <v>1370</v>
      </c>
      <c r="C4436" s="333" t="s">
        <v>712</v>
      </c>
      <c r="D4436" s="333" t="s">
        <v>519</v>
      </c>
      <c r="E4436" s="29">
        <v>2</v>
      </c>
      <c r="F4436" s="29">
        <v>1</v>
      </c>
      <c r="G4436" s="29">
        <v>911</v>
      </c>
      <c r="H4436" s="27"/>
      <c r="J4436" s="37"/>
      <c r="M4436" s="80" t="b">
        <f t="shared" si="69"/>
        <v>1</v>
      </c>
    </row>
    <row r="4437" spans="2:13" x14ac:dyDescent="0.15">
      <c r="B4437" s="333" t="s">
        <v>1371</v>
      </c>
      <c r="C4437" s="333" t="s">
        <v>712</v>
      </c>
      <c r="D4437" s="333" t="s">
        <v>519</v>
      </c>
      <c r="E4437" s="29">
        <v>2</v>
      </c>
      <c r="F4437" s="29">
        <v>1</v>
      </c>
      <c r="G4437" s="29">
        <v>912</v>
      </c>
      <c r="H4437" s="27"/>
      <c r="J4437" s="37"/>
      <c r="M4437" s="80" t="b">
        <f t="shared" si="69"/>
        <v>1</v>
      </c>
    </row>
    <row r="4438" spans="2:13" x14ac:dyDescent="0.15">
      <c r="B4438" s="333" t="s">
        <v>65</v>
      </c>
      <c r="C4438" s="333" t="s">
        <v>712</v>
      </c>
      <c r="D4438" s="333" t="s">
        <v>519</v>
      </c>
      <c r="E4438" s="29">
        <v>2</v>
      </c>
      <c r="F4438" s="29">
        <v>1</v>
      </c>
      <c r="G4438" s="29">
        <v>8698</v>
      </c>
      <c r="H4438" s="27"/>
      <c r="J4438" s="37"/>
      <c r="M4438" s="80" t="b">
        <f t="shared" si="69"/>
        <v>1</v>
      </c>
    </row>
    <row r="4439" spans="2:13" x14ac:dyDescent="0.15">
      <c r="B4439" s="333" t="s">
        <v>1372</v>
      </c>
      <c r="C4439" s="333" t="s">
        <v>712</v>
      </c>
      <c r="D4439" s="333" t="s">
        <v>519</v>
      </c>
      <c r="E4439" s="29">
        <v>2</v>
      </c>
      <c r="F4439" s="29">
        <v>1</v>
      </c>
      <c r="G4439" s="29">
        <v>913</v>
      </c>
      <c r="H4439" s="27"/>
      <c r="J4439" s="37"/>
      <c r="M4439" s="80" t="b">
        <f t="shared" si="69"/>
        <v>1</v>
      </c>
    </row>
    <row r="4440" spans="2:13" x14ac:dyDescent="0.15">
      <c r="B4440" s="333" t="s">
        <v>10261</v>
      </c>
      <c r="C4440" s="333" t="s">
        <v>712</v>
      </c>
      <c r="D4440" s="333" t="s">
        <v>519</v>
      </c>
      <c r="E4440" s="29">
        <v>2</v>
      </c>
      <c r="F4440" s="29">
        <v>1</v>
      </c>
      <c r="G4440" s="29">
        <v>10345</v>
      </c>
      <c r="H4440" s="27"/>
      <c r="J4440" s="37"/>
      <c r="M4440" s="80" t="b">
        <f t="shared" si="69"/>
        <v>1</v>
      </c>
    </row>
    <row r="4441" spans="2:13" x14ac:dyDescent="0.15">
      <c r="B4441" s="333" t="s">
        <v>1373</v>
      </c>
      <c r="C4441" s="333" t="s">
        <v>712</v>
      </c>
      <c r="D4441" s="333" t="s">
        <v>519</v>
      </c>
      <c r="E4441" s="29">
        <v>2</v>
      </c>
      <c r="F4441" s="29">
        <v>1</v>
      </c>
      <c r="G4441" s="29">
        <v>914</v>
      </c>
      <c r="H4441" s="27"/>
      <c r="J4441" s="37"/>
      <c r="M4441" s="80" t="b">
        <f t="shared" si="69"/>
        <v>1</v>
      </c>
    </row>
    <row r="4442" spans="2:13" x14ac:dyDescent="0.15">
      <c r="B4442" s="333" t="s">
        <v>1374</v>
      </c>
      <c r="C4442" s="333" t="s">
        <v>712</v>
      </c>
      <c r="D4442" s="333" t="s">
        <v>519</v>
      </c>
      <c r="E4442" s="29">
        <v>2</v>
      </c>
      <c r="F4442" s="29">
        <v>1</v>
      </c>
      <c r="G4442" s="29">
        <v>915</v>
      </c>
      <c r="H4442" s="27"/>
      <c r="J4442" s="37"/>
      <c r="M4442" s="80" t="b">
        <f t="shared" si="69"/>
        <v>1</v>
      </c>
    </row>
    <row r="4443" spans="2:13" x14ac:dyDescent="0.15">
      <c r="B4443" s="333" t="s">
        <v>1375</v>
      </c>
      <c r="C4443" s="333" t="s">
        <v>712</v>
      </c>
      <c r="D4443" s="333" t="s">
        <v>519</v>
      </c>
      <c r="E4443" s="29">
        <v>2</v>
      </c>
      <c r="F4443" s="29">
        <v>1</v>
      </c>
      <c r="G4443" s="29">
        <v>916</v>
      </c>
      <c r="H4443" s="27"/>
      <c r="J4443" s="37"/>
      <c r="M4443" s="80" t="b">
        <f t="shared" si="69"/>
        <v>1</v>
      </c>
    </row>
    <row r="4444" spans="2:13" x14ac:dyDescent="0.15">
      <c r="B4444" s="333" t="s">
        <v>10903</v>
      </c>
      <c r="C4444" s="333" t="s">
        <v>712</v>
      </c>
      <c r="D4444" s="333" t="s">
        <v>521</v>
      </c>
      <c r="E4444" s="29">
        <v>2</v>
      </c>
      <c r="F4444" s="29">
        <v>2</v>
      </c>
      <c r="G4444" s="29">
        <v>917</v>
      </c>
      <c r="H4444" s="27"/>
      <c r="J4444" s="37"/>
      <c r="M4444" s="80" t="b">
        <f t="shared" si="69"/>
        <v>1</v>
      </c>
    </row>
    <row r="4445" spans="2:13" x14ac:dyDescent="0.15">
      <c r="B4445" s="333" t="s">
        <v>10262</v>
      </c>
      <c r="C4445" s="333" t="s">
        <v>712</v>
      </c>
      <c r="D4445" s="333" t="s">
        <v>521</v>
      </c>
      <c r="E4445" s="29">
        <v>2</v>
      </c>
      <c r="F4445" s="29">
        <v>2</v>
      </c>
      <c r="G4445" s="29">
        <v>10465</v>
      </c>
      <c r="H4445" s="27"/>
      <c r="J4445" s="37"/>
      <c r="M4445" s="80" t="b">
        <f t="shared" si="69"/>
        <v>1</v>
      </c>
    </row>
    <row r="4446" spans="2:13" x14ac:dyDescent="0.15">
      <c r="B4446" s="333" t="s">
        <v>6960</v>
      </c>
      <c r="C4446" s="333" t="s">
        <v>712</v>
      </c>
      <c r="D4446" s="333" t="s">
        <v>519</v>
      </c>
      <c r="E4446" s="29">
        <v>2</v>
      </c>
      <c r="F4446" s="29">
        <v>1</v>
      </c>
      <c r="G4446" s="29">
        <v>6975</v>
      </c>
      <c r="H4446" s="27"/>
      <c r="J4446" s="37"/>
      <c r="M4446" s="80" t="b">
        <f t="shared" si="69"/>
        <v>1</v>
      </c>
    </row>
    <row r="4447" spans="2:13" x14ac:dyDescent="0.15">
      <c r="B4447" s="333" t="s">
        <v>6807</v>
      </c>
      <c r="C4447" s="333" t="s">
        <v>712</v>
      </c>
      <c r="D4447" s="333" t="s">
        <v>519</v>
      </c>
      <c r="E4447" s="29">
        <v>2</v>
      </c>
      <c r="F4447" s="29">
        <v>1</v>
      </c>
      <c r="G4447" s="29">
        <v>6934</v>
      </c>
      <c r="H4447" s="27"/>
      <c r="J4447" s="37"/>
      <c r="M4447" s="80" t="b">
        <f t="shared" si="69"/>
        <v>1</v>
      </c>
    </row>
    <row r="4448" spans="2:13" x14ac:dyDescent="0.15">
      <c r="B4448" s="333" t="s">
        <v>10263</v>
      </c>
      <c r="C4448" s="333" t="s">
        <v>710</v>
      </c>
      <c r="D4448" s="333" t="s">
        <v>444</v>
      </c>
      <c r="E4448" s="29">
        <v>1</v>
      </c>
      <c r="F4448" s="29">
        <v>6</v>
      </c>
      <c r="G4448" s="29">
        <v>10306</v>
      </c>
      <c r="H4448" s="27"/>
      <c r="J4448" s="37"/>
      <c r="M4448" s="80" t="b">
        <f t="shared" si="69"/>
        <v>1</v>
      </c>
    </row>
    <row r="4449" spans="2:13" x14ac:dyDescent="0.15">
      <c r="B4449" s="333" t="s">
        <v>1376</v>
      </c>
      <c r="C4449" s="333" t="s">
        <v>712</v>
      </c>
      <c r="D4449" s="333" t="s">
        <v>525</v>
      </c>
      <c r="E4449" s="29">
        <v>2</v>
      </c>
      <c r="F4449" s="29">
        <v>4</v>
      </c>
      <c r="G4449" s="29">
        <v>918</v>
      </c>
      <c r="H4449" s="27"/>
      <c r="J4449" s="37"/>
      <c r="M4449" s="80" t="b">
        <f t="shared" si="69"/>
        <v>1</v>
      </c>
    </row>
    <row r="4450" spans="2:13" x14ac:dyDescent="0.15">
      <c r="B4450" s="333" t="s">
        <v>1377</v>
      </c>
      <c r="C4450" s="333" t="s">
        <v>712</v>
      </c>
      <c r="D4450" s="333" t="s">
        <v>523</v>
      </c>
      <c r="E4450" s="29">
        <v>2</v>
      </c>
      <c r="F4450" s="29">
        <v>3</v>
      </c>
      <c r="G4450" s="29">
        <v>919</v>
      </c>
      <c r="H4450" s="27"/>
      <c r="J4450" s="37"/>
      <c r="M4450" s="80" t="b">
        <f t="shared" si="69"/>
        <v>1</v>
      </c>
    </row>
    <row r="4451" spans="2:13" x14ac:dyDescent="0.15">
      <c r="B4451" s="333" t="s">
        <v>10904</v>
      </c>
      <c r="C4451" s="333" t="s">
        <v>712</v>
      </c>
      <c r="D4451" s="333" t="s">
        <v>519</v>
      </c>
      <c r="E4451" s="29">
        <v>2</v>
      </c>
      <c r="F4451" s="29">
        <v>1</v>
      </c>
      <c r="G4451" s="29">
        <v>920</v>
      </c>
      <c r="H4451" s="27"/>
      <c r="J4451" s="37"/>
      <c r="M4451" s="80" t="b">
        <f t="shared" si="69"/>
        <v>1</v>
      </c>
    </row>
    <row r="4452" spans="2:13" x14ac:dyDescent="0.15">
      <c r="B4452" s="333" t="s">
        <v>14222</v>
      </c>
      <c r="C4452" s="333" t="s">
        <v>714</v>
      </c>
      <c r="D4452" s="333" t="s">
        <v>523</v>
      </c>
      <c r="E4452" s="29">
        <v>3</v>
      </c>
      <c r="F4452" s="29">
        <v>3</v>
      </c>
      <c r="G4452" s="29">
        <v>16002</v>
      </c>
      <c r="H4452" s="27"/>
      <c r="J4452" s="37"/>
      <c r="M4452" s="80" t="b">
        <f t="shared" si="69"/>
        <v>1</v>
      </c>
    </row>
    <row r="4453" spans="2:13" x14ac:dyDescent="0.15">
      <c r="B4453" s="333" t="s">
        <v>61</v>
      </c>
      <c r="C4453" s="333" t="s">
        <v>710</v>
      </c>
      <c r="D4453" s="333" t="s">
        <v>519</v>
      </c>
      <c r="E4453" s="29">
        <v>1</v>
      </c>
      <c r="F4453" s="29">
        <v>1</v>
      </c>
      <c r="G4453" s="29">
        <v>8694</v>
      </c>
      <c r="H4453" s="27"/>
      <c r="J4453" s="37"/>
      <c r="M4453" s="80" t="b">
        <f t="shared" si="69"/>
        <v>1</v>
      </c>
    </row>
    <row r="4454" spans="2:13" x14ac:dyDescent="0.15">
      <c r="B4454" s="333" t="s">
        <v>62</v>
      </c>
      <c r="C4454" s="333" t="s">
        <v>712</v>
      </c>
      <c r="D4454" s="333" t="s">
        <v>523</v>
      </c>
      <c r="E4454" s="29">
        <v>2</v>
      </c>
      <c r="F4454" s="29">
        <v>3</v>
      </c>
      <c r="G4454" s="29">
        <v>8695</v>
      </c>
      <c r="H4454" s="27"/>
      <c r="J4454" s="37"/>
      <c r="M4454" s="80" t="b">
        <f t="shared" si="69"/>
        <v>1</v>
      </c>
    </row>
    <row r="4455" spans="2:13" x14ac:dyDescent="0.15">
      <c r="B4455" s="333" t="s">
        <v>1378</v>
      </c>
      <c r="C4455" s="333" t="s">
        <v>712</v>
      </c>
      <c r="D4455" s="333" t="s">
        <v>519</v>
      </c>
      <c r="E4455" s="29">
        <v>2</v>
      </c>
      <c r="F4455" s="29">
        <v>1</v>
      </c>
      <c r="G4455" s="29">
        <v>921</v>
      </c>
      <c r="H4455" s="27"/>
      <c r="J4455" s="37"/>
      <c r="M4455" s="80" t="b">
        <f t="shared" si="69"/>
        <v>1</v>
      </c>
    </row>
    <row r="4456" spans="2:13" x14ac:dyDescent="0.15">
      <c r="B4456" s="333" t="s">
        <v>1379</v>
      </c>
      <c r="C4456" s="333" t="s">
        <v>712</v>
      </c>
      <c r="D4456" s="333" t="s">
        <v>519</v>
      </c>
      <c r="E4456" s="29">
        <v>2</v>
      </c>
      <c r="F4456" s="29">
        <v>1</v>
      </c>
      <c r="G4456" s="29">
        <v>922</v>
      </c>
      <c r="H4456" s="27"/>
      <c r="J4456" s="37"/>
      <c r="M4456" s="80" t="b">
        <f t="shared" si="69"/>
        <v>1</v>
      </c>
    </row>
    <row r="4457" spans="2:13" x14ac:dyDescent="0.15">
      <c r="B4457" s="333" t="s">
        <v>6961</v>
      </c>
      <c r="C4457" s="333" t="s">
        <v>712</v>
      </c>
      <c r="D4457" s="333" t="s">
        <v>523</v>
      </c>
      <c r="E4457" s="29">
        <v>2</v>
      </c>
      <c r="F4457" s="29">
        <v>3</v>
      </c>
      <c r="G4457" s="29">
        <v>6976</v>
      </c>
      <c r="H4457" s="27"/>
      <c r="J4457" s="37"/>
      <c r="M4457" s="80" t="b">
        <f t="shared" si="69"/>
        <v>1</v>
      </c>
    </row>
    <row r="4458" spans="2:13" x14ac:dyDescent="0.15">
      <c r="B4458" s="333" t="s">
        <v>3530</v>
      </c>
      <c r="C4458" s="333" t="s">
        <v>712</v>
      </c>
      <c r="D4458" s="333" t="s">
        <v>527</v>
      </c>
      <c r="E4458" s="29">
        <v>2</v>
      </c>
      <c r="F4458" s="29">
        <v>5</v>
      </c>
      <c r="G4458" s="29">
        <v>3275</v>
      </c>
      <c r="H4458" s="27"/>
      <c r="J4458" s="37"/>
      <c r="M4458" s="80" t="b">
        <f t="shared" si="69"/>
        <v>1</v>
      </c>
    </row>
    <row r="4459" spans="2:13" x14ac:dyDescent="0.15">
      <c r="B4459" s="333" t="s">
        <v>10264</v>
      </c>
      <c r="C4459" s="333" t="s">
        <v>710</v>
      </c>
      <c r="D4459" s="333" t="s">
        <v>521</v>
      </c>
      <c r="E4459" s="29">
        <v>1</v>
      </c>
      <c r="F4459" s="29">
        <v>2</v>
      </c>
      <c r="G4459" s="29">
        <v>10356</v>
      </c>
      <c r="H4459" s="27"/>
      <c r="J4459" s="37"/>
      <c r="M4459" s="80" t="b">
        <f t="shared" si="69"/>
        <v>1</v>
      </c>
    </row>
    <row r="4460" spans="2:13" x14ac:dyDescent="0.15">
      <c r="B4460" s="333" t="s">
        <v>53</v>
      </c>
      <c r="C4460" s="333" t="s">
        <v>712</v>
      </c>
      <c r="D4460" s="333" t="s">
        <v>523</v>
      </c>
      <c r="E4460" s="29">
        <v>2</v>
      </c>
      <c r="F4460" s="29">
        <v>3</v>
      </c>
      <c r="G4460" s="29">
        <v>8686</v>
      </c>
      <c r="H4460" s="27"/>
      <c r="J4460" s="37"/>
      <c r="M4460" s="80" t="b">
        <f t="shared" si="69"/>
        <v>1</v>
      </c>
    </row>
    <row r="4461" spans="2:13" x14ac:dyDescent="0.15">
      <c r="B4461" s="333" t="s">
        <v>1380</v>
      </c>
      <c r="C4461" s="333" t="s">
        <v>712</v>
      </c>
      <c r="D4461" s="333" t="s">
        <v>521</v>
      </c>
      <c r="E4461" s="29">
        <v>2</v>
      </c>
      <c r="F4461" s="29">
        <v>2</v>
      </c>
      <c r="G4461" s="29">
        <v>924</v>
      </c>
      <c r="H4461" s="27"/>
      <c r="J4461" s="37"/>
      <c r="M4461" s="80" t="b">
        <f t="shared" si="69"/>
        <v>1</v>
      </c>
    </row>
    <row r="4462" spans="2:13" x14ac:dyDescent="0.15">
      <c r="B4462" s="333" t="s">
        <v>66</v>
      </c>
      <c r="C4462" s="333" t="s">
        <v>712</v>
      </c>
      <c r="D4462" s="333" t="s">
        <v>519</v>
      </c>
      <c r="E4462" s="29">
        <v>2</v>
      </c>
      <c r="F4462" s="29">
        <v>1</v>
      </c>
      <c r="G4462" s="29">
        <v>8699</v>
      </c>
      <c r="H4462" s="27"/>
      <c r="J4462" s="37"/>
      <c r="M4462" s="80" t="b">
        <f t="shared" si="69"/>
        <v>1</v>
      </c>
    </row>
    <row r="4463" spans="2:13" x14ac:dyDescent="0.15">
      <c r="B4463" s="333" t="s">
        <v>10265</v>
      </c>
      <c r="C4463" s="333" t="s">
        <v>712</v>
      </c>
      <c r="D4463" s="333" t="s">
        <v>521</v>
      </c>
      <c r="E4463" s="29">
        <v>2</v>
      </c>
      <c r="F4463" s="29">
        <v>2</v>
      </c>
      <c r="G4463" s="29">
        <v>10321</v>
      </c>
      <c r="H4463" s="27"/>
      <c r="J4463" s="37"/>
      <c r="M4463" s="80" t="b">
        <f t="shared" si="69"/>
        <v>1</v>
      </c>
    </row>
    <row r="4464" spans="2:13" x14ac:dyDescent="0.15">
      <c r="B4464" s="333" t="s">
        <v>10905</v>
      </c>
      <c r="C4464" s="333" t="s">
        <v>712</v>
      </c>
      <c r="D4464" s="333" t="s">
        <v>521</v>
      </c>
      <c r="E4464" s="29">
        <v>2</v>
      </c>
      <c r="F4464" s="29">
        <v>2</v>
      </c>
      <c r="G4464" s="29">
        <v>925</v>
      </c>
      <c r="H4464" s="27"/>
      <c r="J4464" s="37"/>
      <c r="M4464" s="80" t="b">
        <f t="shared" si="69"/>
        <v>1</v>
      </c>
    </row>
    <row r="4465" spans="2:13" x14ac:dyDescent="0.15">
      <c r="B4465" s="333" t="s">
        <v>12777</v>
      </c>
      <c r="C4465" s="333" t="s">
        <v>518</v>
      </c>
      <c r="D4465" s="333" t="s">
        <v>518</v>
      </c>
      <c r="E4465" s="29">
        <v>0</v>
      </c>
      <c r="F4465" s="29">
        <v>0</v>
      </c>
      <c r="G4465" s="29">
        <v>14351</v>
      </c>
      <c r="H4465" s="27"/>
      <c r="J4465" s="37"/>
      <c r="M4465" s="80" t="b">
        <f t="shared" si="69"/>
        <v>1</v>
      </c>
    </row>
    <row r="4466" spans="2:13" x14ac:dyDescent="0.15">
      <c r="B4466" s="333" t="s">
        <v>1381</v>
      </c>
      <c r="C4466" s="333" t="s">
        <v>712</v>
      </c>
      <c r="D4466" s="333" t="s">
        <v>525</v>
      </c>
      <c r="E4466" s="29">
        <v>2</v>
      </c>
      <c r="F4466" s="29">
        <v>4</v>
      </c>
      <c r="G4466" s="29">
        <v>926</v>
      </c>
      <c r="H4466" s="27"/>
      <c r="J4466" s="37"/>
      <c r="M4466" s="80" t="b">
        <f t="shared" si="69"/>
        <v>1</v>
      </c>
    </row>
    <row r="4467" spans="2:13" x14ac:dyDescent="0.15">
      <c r="B4467" s="333" t="s">
        <v>10906</v>
      </c>
      <c r="C4467" s="333" t="s">
        <v>712</v>
      </c>
      <c r="D4467" s="333" t="s">
        <v>519</v>
      </c>
      <c r="E4467" s="29">
        <v>2</v>
      </c>
      <c r="F4467" s="29">
        <v>1</v>
      </c>
      <c r="G4467" s="29">
        <v>927</v>
      </c>
      <c r="H4467" s="27"/>
      <c r="J4467" s="37"/>
      <c r="M4467" s="80" t="b">
        <f t="shared" si="69"/>
        <v>1</v>
      </c>
    </row>
    <row r="4468" spans="2:13" x14ac:dyDescent="0.15">
      <c r="B4468" s="333" t="s">
        <v>10266</v>
      </c>
      <c r="C4468" s="333" t="s">
        <v>712</v>
      </c>
      <c r="D4468" s="333" t="s">
        <v>521</v>
      </c>
      <c r="E4468" s="29">
        <v>2</v>
      </c>
      <c r="F4468" s="29">
        <v>2</v>
      </c>
      <c r="G4468" s="29">
        <v>10314</v>
      </c>
      <c r="H4468" s="27"/>
      <c r="J4468" s="37"/>
      <c r="M4468" s="80" t="b">
        <f t="shared" si="69"/>
        <v>1</v>
      </c>
    </row>
    <row r="4469" spans="2:13" x14ac:dyDescent="0.15">
      <c r="B4469" s="333" t="s">
        <v>1382</v>
      </c>
      <c r="C4469" s="333" t="s">
        <v>712</v>
      </c>
      <c r="D4469" s="333" t="s">
        <v>525</v>
      </c>
      <c r="E4469" s="29">
        <v>2</v>
      </c>
      <c r="F4469" s="29">
        <v>4</v>
      </c>
      <c r="G4469" s="29">
        <v>928</v>
      </c>
      <c r="H4469" s="27"/>
      <c r="J4469" s="37"/>
      <c r="M4469" s="80" t="b">
        <f t="shared" si="69"/>
        <v>1</v>
      </c>
    </row>
    <row r="4470" spans="2:13" x14ac:dyDescent="0.15">
      <c r="B4470" s="333" t="s">
        <v>7334</v>
      </c>
      <c r="C4470" s="333" t="s">
        <v>714</v>
      </c>
      <c r="D4470" s="333" t="s">
        <v>521</v>
      </c>
      <c r="E4470" s="29">
        <v>3</v>
      </c>
      <c r="F4470" s="29">
        <v>2</v>
      </c>
      <c r="G4470" s="29">
        <v>7484</v>
      </c>
      <c r="H4470" s="27"/>
      <c r="J4470" s="37"/>
      <c r="M4470" s="80" t="b">
        <f t="shared" si="69"/>
        <v>1</v>
      </c>
    </row>
    <row r="4471" spans="2:13" x14ac:dyDescent="0.15">
      <c r="B4471" s="333" t="s">
        <v>1383</v>
      </c>
      <c r="C4471" s="333" t="s">
        <v>712</v>
      </c>
      <c r="D4471" s="333" t="s">
        <v>521</v>
      </c>
      <c r="E4471" s="29">
        <v>2</v>
      </c>
      <c r="F4471" s="29">
        <v>2</v>
      </c>
      <c r="G4471" s="29">
        <v>929</v>
      </c>
      <c r="H4471" s="27"/>
      <c r="J4471" s="37"/>
      <c r="M4471" s="80" t="b">
        <f t="shared" si="69"/>
        <v>1</v>
      </c>
    </row>
    <row r="4472" spans="2:13" x14ac:dyDescent="0.15">
      <c r="B4472" s="333" t="s">
        <v>1384</v>
      </c>
      <c r="C4472" s="333" t="s">
        <v>712</v>
      </c>
      <c r="D4472" s="333" t="s">
        <v>525</v>
      </c>
      <c r="E4472" s="29">
        <v>2</v>
      </c>
      <c r="F4472" s="29">
        <v>4</v>
      </c>
      <c r="G4472" s="29">
        <v>930</v>
      </c>
      <c r="H4472" s="27"/>
      <c r="J4472" s="37"/>
      <c r="M4472" s="80" t="b">
        <f t="shared" si="69"/>
        <v>1</v>
      </c>
    </row>
    <row r="4473" spans="2:13" x14ac:dyDescent="0.15">
      <c r="B4473" s="333" t="s">
        <v>9925</v>
      </c>
      <c r="C4473" s="333" t="s">
        <v>716</v>
      </c>
      <c r="D4473" s="333" t="s">
        <v>523</v>
      </c>
      <c r="E4473" s="29">
        <v>4</v>
      </c>
      <c r="F4473" s="29">
        <v>3</v>
      </c>
      <c r="G4473" s="29">
        <v>10126</v>
      </c>
      <c r="H4473" s="27"/>
      <c r="J4473" s="37"/>
      <c r="M4473" s="80" t="b">
        <f t="shared" si="69"/>
        <v>1</v>
      </c>
    </row>
    <row r="4474" spans="2:13" x14ac:dyDescent="0.15">
      <c r="B4474" s="333" t="s">
        <v>12778</v>
      </c>
      <c r="C4474" s="333" t="s">
        <v>518</v>
      </c>
      <c r="D4474" s="333" t="s">
        <v>518</v>
      </c>
      <c r="E4474" s="29">
        <v>0</v>
      </c>
      <c r="F4474" s="29">
        <v>0</v>
      </c>
      <c r="G4474" s="29">
        <v>14106</v>
      </c>
      <c r="H4474" s="27"/>
      <c r="J4474" s="37"/>
      <c r="M4474" s="80" t="b">
        <f t="shared" si="69"/>
        <v>1</v>
      </c>
    </row>
    <row r="4475" spans="2:13" x14ac:dyDescent="0.15">
      <c r="B4475" s="333" t="s">
        <v>14750</v>
      </c>
      <c r="C4475" s="333" t="s">
        <v>714</v>
      </c>
      <c r="D4475" s="333" t="s">
        <v>525</v>
      </c>
      <c r="E4475" s="29">
        <v>3</v>
      </c>
      <c r="F4475" s="29">
        <v>4</v>
      </c>
      <c r="G4475" s="29">
        <v>17336</v>
      </c>
      <c r="H4475" s="27"/>
      <c r="J4475" s="37"/>
      <c r="M4475" s="80" t="b">
        <f t="shared" si="69"/>
        <v>1</v>
      </c>
    </row>
    <row r="4476" spans="2:13" x14ac:dyDescent="0.15">
      <c r="B4476" s="333" t="s">
        <v>7898</v>
      </c>
      <c r="C4476" s="333" t="s">
        <v>716</v>
      </c>
      <c r="D4476" s="333" t="s">
        <v>523</v>
      </c>
      <c r="E4476" s="29">
        <v>4</v>
      </c>
      <c r="F4476" s="29">
        <v>3</v>
      </c>
      <c r="G4476" s="29">
        <v>8099</v>
      </c>
      <c r="H4476" s="27"/>
      <c r="J4476" s="37"/>
      <c r="M4476" s="80" t="b">
        <f t="shared" si="69"/>
        <v>1</v>
      </c>
    </row>
    <row r="4477" spans="2:13" x14ac:dyDescent="0.15">
      <c r="B4477" s="333" t="s">
        <v>6895</v>
      </c>
      <c r="C4477" s="333" t="s">
        <v>712</v>
      </c>
      <c r="D4477" s="333" t="s">
        <v>525</v>
      </c>
      <c r="E4477" s="29">
        <v>2</v>
      </c>
      <c r="F4477" s="29">
        <v>4</v>
      </c>
      <c r="G4477" s="29">
        <v>7027</v>
      </c>
      <c r="H4477" s="27"/>
      <c r="J4477" s="37"/>
      <c r="M4477" s="80" t="b">
        <f t="shared" si="69"/>
        <v>1</v>
      </c>
    </row>
    <row r="4478" spans="2:13" x14ac:dyDescent="0.15">
      <c r="B4478" s="333" t="s">
        <v>12779</v>
      </c>
      <c r="C4478" s="333" t="s">
        <v>714</v>
      </c>
      <c r="D4478" s="333" t="s">
        <v>521</v>
      </c>
      <c r="E4478" s="29">
        <v>3</v>
      </c>
      <c r="F4478" s="29">
        <v>2</v>
      </c>
      <c r="G4478" s="29">
        <v>13889</v>
      </c>
      <c r="H4478" s="27"/>
      <c r="J4478" s="37"/>
      <c r="M4478" s="80" t="b">
        <f t="shared" si="69"/>
        <v>1</v>
      </c>
    </row>
    <row r="4479" spans="2:13" x14ac:dyDescent="0.15">
      <c r="B4479" s="333" t="s">
        <v>4149</v>
      </c>
      <c r="C4479" s="333" t="s">
        <v>712</v>
      </c>
      <c r="D4479" s="333" t="s">
        <v>523</v>
      </c>
      <c r="E4479" s="29">
        <v>2</v>
      </c>
      <c r="F4479" s="29">
        <v>3</v>
      </c>
      <c r="G4479" s="29">
        <v>3918</v>
      </c>
      <c r="H4479" s="27"/>
      <c r="J4479" s="37"/>
      <c r="M4479" s="80" t="b">
        <f t="shared" si="69"/>
        <v>1</v>
      </c>
    </row>
    <row r="4480" spans="2:13" x14ac:dyDescent="0.15">
      <c r="B4480" s="333" t="s">
        <v>8875</v>
      </c>
      <c r="C4480" s="333" t="s">
        <v>710</v>
      </c>
      <c r="D4480" s="333" t="s">
        <v>519</v>
      </c>
      <c r="E4480" s="29">
        <v>1</v>
      </c>
      <c r="F4480" s="29">
        <v>1</v>
      </c>
      <c r="G4480" s="29">
        <v>9225</v>
      </c>
      <c r="H4480" s="27"/>
      <c r="J4480" s="37"/>
      <c r="M4480" s="80" t="b">
        <f t="shared" si="69"/>
        <v>1</v>
      </c>
    </row>
    <row r="4481" spans="2:13" x14ac:dyDescent="0.15">
      <c r="B4481" s="333" t="s">
        <v>13478</v>
      </c>
      <c r="C4481" s="333" t="s">
        <v>710</v>
      </c>
      <c r="D4481" s="333" t="s">
        <v>523</v>
      </c>
      <c r="E4481" s="29">
        <v>1</v>
      </c>
      <c r="F4481" s="29">
        <v>3</v>
      </c>
      <c r="G4481" s="29">
        <v>14813</v>
      </c>
      <c r="H4481" s="27"/>
      <c r="J4481" s="37"/>
      <c r="M4481" s="80" t="b">
        <f t="shared" si="69"/>
        <v>1</v>
      </c>
    </row>
    <row r="4482" spans="2:13" x14ac:dyDescent="0.15">
      <c r="B4482" s="333" t="s">
        <v>11800</v>
      </c>
      <c r="C4482" s="333" t="s">
        <v>518</v>
      </c>
      <c r="D4482" s="333" t="s">
        <v>523</v>
      </c>
      <c r="E4482" s="29">
        <v>0</v>
      </c>
      <c r="F4482" s="29">
        <v>3</v>
      </c>
      <c r="G4482" s="29">
        <v>11652</v>
      </c>
      <c r="H4482" s="27"/>
      <c r="J4482" s="37"/>
      <c r="M4482" s="80" t="b">
        <f t="shared" si="69"/>
        <v>1</v>
      </c>
    </row>
    <row r="4483" spans="2:13" x14ac:dyDescent="0.15">
      <c r="B4483" s="333" t="s">
        <v>337</v>
      </c>
      <c r="C4483" s="333" t="s">
        <v>710</v>
      </c>
      <c r="D4483" s="333" t="s">
        <v>523</v>
      </c>
      <c r="E4483" s="29">
        <v>1</v>
      </c>
      <c r="F4483" s="29">
        <v>3</v>
      </c>
      <c r="G4483" s="29">
        <v>8418</v>
      </c>
      <c r="H4483" s="27"/>
      <c r="J4483" s="37"/>
      <c r="M4483" s="80" t="b">
        <f t="shared" si="69"/>
        <v>1</v>
      </c>
    </row>
    <row r="4484" spans="2:13" x14ac:dyDescent="0.15">
      <c r="B4484" s="333" t="s">
        <v>14223</v>
      </c>
      <c r="C4484" s="333" t="s">
        <v>710</v>
      </c>
      <c r="D4484" s="333" t="s">
        <v>523</v>
      </c>
      <c r="E4484" s="29">
        <v>1</v>
      </c>
      <c r="F4484" s="29">
        <v>3</v>
      </c>
      <c r="G4484" s="29">
        <v>16143</v>
      </c>
      <c r="H4484" s="27"/>
      <c r="J4484" s="37"/>
      <c r="M4484" s="80" t="b">
        <f t="shared" si="69"/>
        <v>1</v>
      </c>
    </row>
    <row r="4485" spans="2:13" x14ac:dyDescent="0.15">
      <c r="B4485" s="333" t="s">
        <v>13479</v>
      </c>
      <c r="C4485" s="333" t="s">
        <v>710</v>
      </c>
      <c r="D4485" s="333" t="s">
        <v>523</v>
      </c>
      <c r="E4485" s="29">
        <v>1</v>
      </c>
      <c r="F4485" s="29">
        <v>3</v>
      </c>
      <c r="G4485" s="29">
        <v>14833</v>
      </c>
      <c r="H4485" s="27"/>
      <c r="J4485" s="37"/>
      <c r="M4485" s="80" t="b">
        <f t="shared" si="69"/>
        <v>1</v>
      </c>
    </row>
    <row r="4486" spans="2:13" x14ac:dyDescent="0.15">
      <c r="B4486" s="333" t="s">
        <v>11801</v>
      </c>
      <c r="C4486" s="333" t="s">
        <v>712</v>
      </c>
      <c r="D4486" s="333" t="s">
        <v>523</v>
      </c>
      <c r="E4486" s="29">
        <v>2</v>
      </c>
      <c r="F4486" s="29">
        <v>3</v>
      </c>
      <c r="G4486" s="29">
        <v>13278</v>
      </c>
      <c r="H4486" s="27"/>
      <c r="J4486" s="37"/>
      <c r="M4486" s="80" t="b">
        <f t="shared" si="69"/>
        <v>1</v>
      </c>
    </row>
    <row r="4487" spans="2:13" x14ac:dyDescent="0.15">
      <c r="B4487" s="333" t="s">
        <v>1385</v>
      </c>
      <c r="C4487" s="333" t="s">
        <v>712</v>
      </c>
      <c r="D4487" s="333" t="s">
        <v>523</v>
      </c>
      <c r="E4487" s="29">
        <v>2</v>
      </c>
      <c r="F4487" s="29">
        <v>3</v>
      </c>
      <c r="G4487" s="29">
        <v>931</v>
      </c>
      <c r="H4487" s="27"/>
      <c r="J4487" s="37"/>
      <c r="M4487" s="80" t="b">
        <f t="shared" si="69"/>
        <v>1</v>
      </c>
    </row>
    <row r="4488" spans="2:13" x14ac:dyDescent="0.15">
      <c r="B4488" s="333" t="s">
        <v>13480</v>
      </c>
      <c r="C4488" s="333" t="s">
        <v>710</v>
      </c>
      <c r="D4488" s="333" t="s">
        <v>525</v>
      </c>
      <c r="E4488" s="29">
        <v>1</v>
      </c>
      <c r="F4488" s="29">
        <v>4</v>
      </c>
      <c r="G4488" s="29">
        <v>14610</v>
      </c>
      <c r="H4488" s="27"/>
      <c r="J4488" s="37"/>
      <c r="M4488" s="80" t="b">
        <f t="shared" si="69"/>
        <v>1</v>
      </c>
    </row>
    <row r="4489" spans="2:13" x14ac:dyDescent="0.15">
      <c r="B4489" s="333" t="s">
        <v>1386</v>
      </c>
      <c r="C4489" s="333" t="s">
        <v>710</v>
      </c>
      <c r="D4489" s="333" t="s">
        <v>444</v>
      </c>
      <c r="E4489" s="29">
        <v>1</v>
      </c>
      <c r="F4489" s="29">
        <v>6</v>
      </c>
      <c r="G4489" s="29">
        <v>932</v>
      </c>
      <c r="H4489" s="27"/>
      <c r="J4489" s="37"/>
      <c r="M4489" s="80" t="b">
        <f t="shared" si="69"/>
        <v>1</v>
      </c>
    </row>
    <row r="4490" spans="2:13" x14ac:dyDescent="0.15">
      <c r="B4490" s="333" t="s">
        <v>7206</v>
      </c>
      <c r="C4490" s="333" t="s">
        <v>714</v>
      </c>
      <c r="D4490" s="333" t="s">
        <v>521</v>
      </c>
      <c r="E4490" s="29">
        <v>3</v>
      </c>
      <c r="F4490" s="29">
        <v>2</v>
      </c>
      <c r="G4490" s="29">
        <v>7221</v>
      </c>
      <c r="H4490" s="27"/>
      <c r="J4490" s="37"/>
      <c r="M4490" s="80" t="b">
        <f t="shared" si="69"/>
        <v>1</v>
      </c>
    </row>
    <row r="4491" spans="2:13" x14ac:dyDescent="0.15">
      <c r="B4491" s="333" t="s">
        <v>7008</v>
      </c>
      <c r="C4491" s="333" t="s">
        <v>710</v>
      </c>
      <c r="D4491" s="333" t="s">
        <v>521</v>
      </c>
      <c r="E4491" s="29">
        <v>1</v>
      </c>
      <c r="F4491" s="29">
        <v>2</v>
      </c>
      <c r="G4491" s="29">
        <v>7143</v>
      </c>
      <c r="H4491" s="27"/>
      <c r="J4491" s="37"/>
      <c r="M4491" s="80" t="b">
        <f t="shared" si="69"/>
        <v>1</v>
      </c>
    </row>
    <row r="4492" spans="2:13" x14ac:dyDescent="0.15">
      <c r="B4492" s="333" t="s">
        <v>10267</v>
      </c>
      <c r="C4492" s="333" t="s">
        <v>712</v>
      </c>
      <c r="D4492" s="333" t="s">
        <v>521</v>
      </c>
      <c r="E4492" s="29">
        <v>2</v>
      </c>
      <c r="F4492" s="29">
        <v>2</v>
      </c>
      <c r="G4492" s="29">
        <v>10545</v>
      </c>
      <c r="H4492" s="27"/>
      <c r="J4492" s="37"/>
      <c r="M4492" s="80" t="b">
        <f t="shared" si="69"/>
        <v>1</v>
      </c>
    </row>
    <row r="4493" spans="2:13" x14ac:dyDescent="0.15">
      <c r="B4493" s="333" t="s">
        <v>1387</v>
      </c>
      <c r="C4493" s="333" t="s">
        <v>712</v>
      </c>
      <c r="D4493" s="333" t="s">
        <v>521</v>
      </c>
      <c r="E4493" s="29">
        <v>2</v>
      </c>
      <c r="F4493" s="29">
        <v>2</v>
      </c>
      <c r="G4493" s="29">
        <v>933</v>
      </c>
      <c r="H4493" s="27"/>
      <c r="J4493" s="37"/>
      <c r="M4493" s="80" t="b">
        <f t="shared" si="69"/>
        <v>1</v>
      </c>
    </row>
    <row r="4494" spans="2:13" x14ac:dyDescent="0.15">
      <c r="B4494" s="333" t="s">
        <v>10268</v>
      </c>
      <c r="C4494" s="333" t="s">
        <v>712</v>
      </c>
      <c r="D4494" s="333" t="s">
        <v>521</v>
      </c>
      <c r="E4494" s="29">
        <v>2</v>
      </c>
      <c r="F4494" s="29">
        <v>2</v>
      </c>
      <c r="G4494" s="29">
        <v>10542</v>
      </c>
      <c r="H4494" s="27"/>
      <c r="J4494" s="37"/>
      <c r="M4494" s="80" t="b">
        <f t="shared" ref="M4494:M4557" si="70">AND(  NOT(ISERROR(FIND(UPPER($B$7),UPPER($B4494),1))),  OR($D$7="",NOT(ISERROR(FIND(UPPER($D$7),UPPER($B4494),1)))),    OR($D$8="",(ISERROR(FIND(UPPER($D$8),UPPER($B4494),1))))           )</f>
        <v>1</v>
      </c>
    </row>
    <row r="4495" spans="2:13" x14ac:dyDescent="0.15">
      <c r="B4495" s="333" t="s">
        <v>7366</v>
      </c>
      <c r="C4495" s="333" t="s">
        <v>710</v>
      </c>
      <c r="D4495" s="333" t="s">
        <v>521</v>
      </c>
      <c r="E4495" s="29">
        <v>1</v>
      </c>
      <c r="F4495" s="29">
        <v>2</v>
      </c>
      <c r="G4495" s="29">
        <v>7518</v>
      </c>
      <c r="H4495" s="27"/>
      <c r="J4495" s="37"/>
      <c r="M4495" s="80" t="b">
        <f t="shared" si="70"/>
        <v>1</v>
      </c>
    </row>
    <row r="4496" spans="2:13" x14ac:dyDescent="0.15">
      <c r="B4496" s="333" t="s">
        <v>5978</v>
      </c>
      <c r="C4496" s="333" t="s">
        <v>716</v>
      </c>
      <c r="D4496" s="333" t="s">
        <v>521</v>
      </c>
      <c r="E4496" s="29">
        <v>4</v>
      </c>
      <c r="F4496" s="29">
        <v>2</v>
      </c>
      <c r="G4496" s="29">
        <v>6031</v>
      </c>
      <c r="H4496" s="27"/>
      <c r="J4496" s="37"/>
      <c r="M4496" s="80" t="b">
        <f t="shared" si="70"/>
        <v>1</v>
      </c>
    </row>
    <row r="4497" spans="2:13" x14ac:dyDescent="0.15">
      <c r="B4497" s="333" t="s">
        <v>7243</v>
      </c>
      <c r="C4497" s="333" t="s">
        <v>710</v>
      </c>
      <c r="D4497" s="333" t="s">
        <v>521</v>
      </c>
      <c r="E4497" s="29">
        <v>1</v>
      </c>
      <c r="F4497" s="29">
        <v>2</v>
      </c>
      <c r="G4497" s="29">
        <v>7386</v>
      </c>
      <c r="H4497" s="27"/>
      <c r="J4497" s="37"/>
      <c r="M4497" s="80" t="b">
        <f t="shared" si="70"/>
        <v>1</v>
      </c>
    </row>
    <row r="4498" spans="2:13" x14ac:dyDescent="0.15">
      <c r="B4498" s="333" t="s">
        <v>11281</v>
      </c>
      <c r="C4498" s="333" t="s">
        <v>710</v>
      </c>
      <c r="D4498" s="333" t="s">
        <v>521</v>
      </c>
      <c r="E4498" s="29">
        <v>1</v>
      </c>
      <c r="F4498" s="29">
        <v>2</v>
      </c>
      <c r="G4498" s="29">
        <v>11480</v>
      </c>
      <c r="H4498" s="27"/>
      <c r="J4498" s="37"/>
      <c r="M4498" s="80" t="b">
        <f t="shared" si="70"/>
        <v>1</v>
      </c>
    </row>
    <row r="4499" spans="2:13" x14ac:dyDescent="0.15">
      <c r="B4499" s="333" t="s">
        <v>11282</v>
      </c>
      <c r="C4499" s="333" t="s">
        <v>710</v>
      </c>
      <c r="D4499" s="333" t="s">
        <v>523</v>
      </c>
      <c r="E4499" s="29">
        <v>1</v>
      </c>
      <c r="F4499" s="29">
        <v>3</v>
      </c>
      <c r="G4499" s="29">
        <v>11248</v>
      </c>
      <c r="H4499" s="27"/>
      <c r="J4499" s="37"/>
      <c r="M4499" s="80" t="b">
        <f t="shared" si="70"/>
        <v>1</v>
      </c>
    </row>
    <row r="4500" spans="2:13" x14ac:dyDescent="0.15">
      <c r="B4500" s="333" t="s">
        <v>7047</v>
      </c>
      <c r="C4500" s="333" t="s">
        <v>712</v>
      </c>
      <c r="D4500" s="333" t="s">
        <v>519</v>
      </c>
      <c r="E4500" s="29">
        <v>2</v>
      </c>
      <c r="F4500" s="29">
        <v>1</v>
      </c>
      <c r="G4500" s="29">
        <v>7186</v>
      </c>
      <c r="H4500" s="27"/>
      <c r="J4500" s="37"/>
      <c r="M4500" s="80" t="b">
        <f t="shared" si="70"/>
        <v>1</v>
      </c>
    </row>
    <row r="4501" spans="2:13" x14ac:dyDescent="0.15">
      <c r="B4501" s="333" t="s">
        <v>4622</v>
      </c>
      <c r="C4501" s="333" t="s">
        <v>716</v>
      </c>
      <c r="D4501" s="333" t="s">
        <v>523</v>
      </c>
      <c r="E4501" s="29">
        <v>4</v>
      </c>
      <c r="F4501" s="29">
        <v>3</v>
      </c>
      <c r="G4501" s="29">
        <v>4324</v>
      </c>
      <c r="H4501" s="27"/>
      <c r="J4501" s="37"/>
      <c r="M4501" s="80" t="b">
        <f t="shared" si="70"/>
        <v>1</v>
      </c>
    </row>
    <row r="4502" spans="2:13" x14ac:dyDescent="0.15">
      <c r="B4502" s="333" t="s">
        <v>8462</v>
      </c>
      <c r="C4502" s="333" t="s">
        <v>710</v>
      </c>
      <c r="D4502" s="333" t="s">
        <v>523</v>
      </c>
      <c r="E4502" s="29">
        <v>1</v>
      </c>
      <c r="F4502" s="29">
        <v>3</v>
      </c>
      <c r="G4502" s="29">
        <v>8791</v>
      </c>
      <c r="H4502" s="27"/>
      <c r="J4502" s="37"/>
      <c r="M4502" s="80" t="b">
        <f t="shared" si="70"/>
        <v>1</v>
      </c>
    </row>
    <row r="4503" spans="2:13" x14ac:dyDescent="0.15">
      <c r="B4503" s="333" t="s">
        <v>11802</v>
      </c>
      <c r="C4503" s="333" t="s">
        <v>710</v>
      </c>
      <c r="D4503" s="333" t="s">
        <v>521</v>
      </c>
      <c r="E4503" s="29">
        <v>1</v>
      </c>
      <c r="F4503" s="29">
        <v>2</v>
      </c>
      <c r="G4503" s="29">
        <v>12254</v>
      </c>
      <c r="H4503" s="27"/>
      <c r="J4503" s="37"/>
      <c r="M4503" s="80" t="b">
        <f t="shared" si="70"/>
        <v>1</v>
      </c>
    </row>
    <row r="4504" spans="2:13" x14ac:dyDescent="0.15">
      <c r="B4504" s="333" t="s">
        <v>385</v>
      </c>
      <c r="C4504" s="333" t="s">
        <v>718</v>
      </c>
      <c r="D4504" s="333" t="s">
        <v>525</v>
      </c>
      <c r="E4504" s="29">
        <v>5</v>
      </c>
      <c r="F4504" s="29">
        <v>4</v>
      </c>
      <c r="G4504" s="29">
        <v>8365</v>
      </c>
      <c r="H4504" s="27"/>
      <c r="J4504" s="37"/>
      <c r="M4504" s="80" t="b">
        <f t="shared" si="70"/>
        <v>1</v>
      </c>
    </row>
    <row r="4505" spans="2:13" x14ac:dyDescent="0.15">
      <c r="B4505" s="333" t="s">
        <v>8085</v>
      </c>
      <c r="C4505" s="333" t="s">
        <v>714</v>
      </c>
      <c r="D4505" s="333" t="s">
        <v>523</v>
      </c>
      <c r="E4505" s="29">
        <v>3</v>
      </c>
      <c r="F4505" s="29">
        <v>3</v>
      </c>
      <c r="G4505" s="29">
        <v>8169</v>
      </c>
      <c r="H4505" s="27"/>
      <c r="J4505" s="37"/>
      <c r="M4505" s="80" t="b">
        <f t="shared" si="70"/>
        <v>1</v>
      </c>
    </row>
    <row r="4506" spans="2:13" x14ac:dyDescent="0.15">
      <c r="B4506" s="333" t="s">
        <v>9231</v>
      </c>
      <c r="C4506" s="333" t="s">
        <v>710</v>
      </c>
      <c r="D4506" s="333" t="s">
        <v>519</v>
      </c>
      <c r="E4506" s="29">
        <v>1</v>
      </c>
      <c r="F4506" s="29">
        <v>1</v>
      </c>
      <c r="G4506" s="29">
        <v>9411</v>
      </c>
      <c r="H4506" s="27"/>
      <c r="J4506" s="37"/>
      <c r="M4506" s="80" t="b">
        <f t="shared" si="70"/>
        <v>1</v>
      </c>
    </row>
    <row r="4507" spans="2:13" x14ac:dyDescent="0.15">
      <c r="B4507" s="333" t="s">
        <v>8036</v>
      </c>
      <c r="C4507" s="333" t="s">
        <v>712</v>
      </c>
      <c r="D4507" s="333" t="s">
        <v>523</v>
      </c>
      <c r="E4507" s="29">
        <v>2</v>
      </c>
      <c r="F4507" s="29">
        <v>3</v>
      </c>
      <c r="G4507" s="29">
        <v>8257</v>
      </c>
      <c r="H4507" s="27"/>
      <c r="J4507" s="37"/>
      <c r="M4507" s="80" t="b">
        <f t="shared" si="70"/>
        <v>1</v>
      </c>
    </row>
    <row r="4508" spans="2:13" x14ac:dyDescent="0.15">
      <c r="B4508" s="333" t="s">
        <v>1388</v>
      </c>
      <c r="C4508" s="333" t="s">
        <v>710</v>
      </c>
      <c r="D4508" s="333" t="s">
        <v>519</v>
      </c>
      <c r="E4508" s="29">
        <v>1</v>
      </c>
      <c r="F4508" s="29">
        <v>1</v>
      </c>
      <c r="G4508" s="29">
        <v>934</v>
      </c>
      <c r="H4508" s="27"/>
      <c r="J4508" s="37"/>
      <c r="M4508" s="80" t="b">
        <f t="shared" si="70"/>
        <v>1</v>
      </c>
    </row>
    <row r="4509" spans="2:13" x14ac:dyDescent="0.15">
      <c r="B4509" s="333" t="s">
        <v>7970</v>
      </c>
      <c r="C4509" s="333" t="s">
        <v>710</v>
      </c>
      <c r="D4509" s="333" t="s">
        <v>523</v>
      </c>
      <c r="E4509" s="29">
        <v>1</v>
      </c>
      <c r="F4509" s="29">
        <v>3</v>
      </c>
      <c r="G4509" s="29">
        <v>8180</v>
      </c>
      <c r="H4509" s="27"/>
      <c r="J4509" s="37"/>
      <c r="M4509" s="80" t="b">
        <f t="shared" si="70"/>
        <v>1</v>
      </c>
    </row>
    <row r="4510" spans="2:13" x14ac:dyDescent="0.15">
      <c r="B4510" s="333" t="s">
        <v>3616</v>
      </c>
      <c r="C4510" s="333" t="s">
        <v>712</v>
      </c>
      <c r="D4510" s="333" t="s">
        <v>527</v>
      </c>
      <c r="E4510" s="29">
        <v>2</v>
      </c>
      <c r="F4510" s="29">
        <v>5</v>
      </c>
      <c r="G4510" s="29">
        <v>3368</v>
      </c>
      <c r="H4510" s="27"/>
      <c r="J4510" s="37"/>
      <c r="M4510" s="80" t="b">
        <f t="shared" si="70"/>
        <v>1</v>
      </c>
    </row>
    <row r="4511" spans="2:13" x14ac:dyDescent="0.15">
      <c r="B4511" s="333" t="s">
        <v>7207</v>
      </c>
      <c r="C4511" s="333" t="s">
        <v>718</v>
      </c>
      <c r="D4511" s="333" t="s">
        <v>523</v>
      </c>
      <c r="E4511" s="29">
        <v>5</v>
      </c>
      <c r="F4511" s="29">
        <v>3</v>
      </c>
      <c r="G4511" s="29">
        <v>7222</v>
      </c>
      <c r="H4511" s="27"/>
      <c r="J4511" s="37"/>
      <c r="M4511" s="80" t="b">
        <f t="shared" si="70"/>
        <v>1</v>
      </c>
    </row>
    <row r="4512" spans="2:13" x14ac:dyDescent="0.15">
      <c r="B4512" s="333" t="s">
        <v>5789</v>
      </c>
      <c r="C4512" s="333" t="s">
        <v>710</v>
      </c>
      <c r="D4512" s="333" t="s">
        <v>523</v>
      </c>
      <c r="E4512" s="29">
        <v>1</v>
      </c>
      <c r="F4512" s="29">
        <v>3</v>
      </c>
      <c r="G4512" s="29">
        <v>5815</v>
      </c>
      <c r="H4512" s="27"/>
      <c r="J4512" s="37"/>
      <c r="M4512" s="80" t="b">
        <f t="shared" si="70"/>
        <v>1</v>
      </c>
    </row>
    <row r="4513" spans="2:13" x14ac:dyDescent="0.15">
      <c r="B4513" s="333" t="s">
        <v>1389</v>
      </c>
      <c r="C4513" s="333" t="s">
        <v>716</v>
      </c>
      <c r="D4513" s="333" t="s">
        <v>523</v>
      </c>
      <c r="E4513" s="29">
        <v>4</v>
      </c>
      <c r="F4513" s="29">
        <v>3</v>
      </c>
      <c r="G4513" s="29">
        <v>935</v>
      </c>
      <c r="H4513" s="27"/>
      <c r="J4513" s="37"/>
      <c r="M4513" s="80" t="b">
        <f t="shared" si="70"/>
        <v>1</v>
      </c>
    </row>
    <row r="4514" spans="2:13" x14ac:dyDescent="0.15">
      <c r="B4514" s="333" t="s">
        <v>5722</v>
      </c>
      <c r="C4514" s="333" t="s">
        <v>518</v>
      </c>
      <c r="D4514" s="333" t="s">
        <v>444</v>
      </c>
      <c r="E4514" s="29">
        <v>0</v>
      </c>
      <c r="F4514" s="29">
        <v>6</v>
      </c>
      <c r="G4514" s="29">
        <v>5751</v>
      </c>
      <c r="H4514" s="27"/>
      <c r="J4514" s="37"/>
      <c r="M4514" s="80" t="b">
        <f t="shared" si="70"/>
        <v>1</v>
      </c>
    </row>
    <row r="4515" spans="2:13" x14ac:dyDescent="0.15">
      <c r="B4515" s="333" t="s">
        <v>7189</v>
      </c>
      <c r="C4515" s="333" t="s">
        <v>718</v>
      </c>
      <c r="D4515" s="333" t="s">
        <v>521</v>
      </c>
      <c r="E4515" s="29">
        <v>5</v>
      </c>
      <c r="F4515" s="29">
        <v>2</v>
      </c>
      <c r="G4515" s="29">
        <v>7331</v>
      </c>
      <c r="H4515" s="27"/>
      <c r="J4515" s="37"/>
      <c r="M4515" s="80" t="b">
        <f t="shared" si="70"/>
        <v>1</v>
      </c>
    </row>
    <row r="4516" spans="2:13" x14ac:dyDescent="0.15">
      <c r="B4516" s="333" t="s">
        <v>4939</v>
      </c>
      <c r="C4516" s="333" t="s">
        <v>518</v>
      </c>
      <c r="D4516" s="333" t="s">
        <v>523</v>
      </c>
      <c r="E4516" s="29">
        <v>0</v>
      </c>
      <c r="F4516" s="29">
        <v>3</v>
      </c>
      <c r="G4516" s="29">
        <v>4904</v>
      </c>
      <c r="H4516" s="27"/>
      <c r="J4516" s="37"/>
      <c r="M4516" s="80" t="b">
        <f t="shared" si="70"/>
        <v>1</v>
      </c>
    </row>
    <row r="4517" spans="2:13" x14ac:dyDescent="0.15">
      <c r="B4517" s="333" t="s">
        <v>1390</v>
      </c>
      <c r="C4517" s="333" t="s">
        <v>716</v>
      </c>
      <c r="D4517" s="333" t="s">
        <v>521</v>
      </c>
      <c r="E4517" s="29">
        <v>4</v>
      </c>
      <c r="F4517" s="29">
        <v>2</v>
      </c>
      <c r="G4517" s="29">
        <v>936</v>
      </c>
      <c r="H4517" s="27"/>
      <c r="J4517" s="37"/>
      <c r="M4517" s="80" t="b">
        <f t="shared" si="70"/>
        <v>1</v>
      </c>
    </row>
    <row r="4518" spans="2:13" x14ac:dyDescent="0.15">
      <c r="B4518" s="333" t="s">
        <v>10269</v>
      </c>
      <c r="C4518" s="333" t="s">
        <v>718</v>
      </c>
      <c r="D4518" s="333" t="s">
        <v>521</v>
      </c>
      <c r="E4518" s="29">
        <v>5</v>
      </c>
      <c r="F4518" s="29">
        <v>2</v>
      </c>
      <c r="G4518" s="29">
        <v>11036</v>
      </c>
      <c r="H4518" s="27"/>
      <c r="J4518" s="37"/>
      <c r="M4518" s="80" t="b">
        <f t="shared" si="70"/>
        <v>1</v>
      </c>
    </row>
    <row r="4519" spans="2:13" x14ac:dyDescent="0.15">
      <c r="B4519" s="333" t="s">
        <v>12780</v>
      </c>
      <c r="C4519" s="333" t="s">
        <v>718</v>
      </c>
      <c r="D4519" s="333" t="s">
        <v>525</v>
      </c>
      <c r="E4519" s="29">
        <v>5</v>
      </c>
      <c r="F4519" s="29">
        <v>4</v>
      </c>
      <c r="G4519" s="29">
        <v>14431</v>
      </c>
      <c r="H4519" s="27"/>
      <c r="J4519" s="37"/>
      <c r="M4519" s="80" t="b">
        <f t="shared" si="70"/>
        <v>1</v>
      </c>
    </row>
    <row r="4520" spans="2:13" x14ac:dyDescent="0.15">
      <c r="B4520" s="333" t="s">
        <v>9232</v>
      </c>
      <c r="C4520" s="333" t="s">
        <v>712</v>
      </c>
      <c r="D4520" s="333" t="s">
        <v>525</v>
      </c>
      <c r="E4520" s="29">
        <v>2</v>
      </c>
      <c r="F4520" s="29">
        <v>4</v>
      </c>
      <c r="G4520" s="29">
        <v>10037</v>
      </c>
      <c r="H4520" s="27"/>
      <c r="J4520" s="37"/>
      <c r="M4520" s="80" t="b">
        <f t="shared" si="70"/>
        <v>1</v>
      </c>
    </row>
    <row r="4521" spans="2:13" x14ac:dyDescent="0.15">
      <c r="B4521" s="333" t="s">
        <v>8684</v>
      </c>
      <c r="C4521" s="333" t="s">
        <v>716</v>
      </c>
      <c r="D4521" s="333" t="s">
        <v>523</v>
      </c>
      <c r="E4521" s="29">
        <v>4</v>
      </c>
      <c r="F4521" s="29">
        <v>3</v>
      </c>
      <c r="G4521" s="29">
        <v>9034</v>
      </c>
      <c r="H4521" s="27"/>
      <c r="J4521" s="37"/>
      <c r="M4521" s="80" t="b">
        <f t="shared" si="70"/>
        <v>1</v>
      </c>
    </row>
    <row r="4522" spans="2:13" x14ac:dyDescent="0.15">
      <c r="B4522" s="333" t="s">
        <v>7064</v>
      </c>
      <c r="C4522" s="333" t="s">
        <v>710</v>
      </c>
      <c r="D4522" s="333" t="s">
        <v>519</v>
      </c>
      <c r="E4522" s="29">
        <v>1</v>
      </c>
      <c r="F4522" s="29">
        <v>1</v>
      </c>
      <c r="G4522" s="29">
        <v>7207</v>
      </c>
      <c r="H4522" s="27"/>
      <c r="J4522" s="37"/>
      <c r="M4522" s="80" t="b">
        <f t="shared" si="70"/>
        <v>1</v>
      </c>
    </row>
    <row r="4523" spans="2:13" x14ac:dyDescent="0.15">
      <c r="B4523" s="333" t="s">
        <v>14751</v>
      </c>
      <c r="C4523" s="333" t="s">
        <v>710</v>
      </c>
      <c r="D4523" s="333" t="s">
        <v>519</v>
      </c>
      <c r="E4523" s="29">
        <v>1</v>
      </c>
      <c r="F4523" s="29">
        <v>1</v>
      </c>
      <c r="G4523" s="29">
        <v>17374</v>
      </c>
      <c r="H4523" s="27"/>
      <c r="J4523" s="37"/>
      <c r="M4523" s="80" t="b">
        <f t="shared" si="70"/>
        <v>1</v>
      </c>
    </row>
    <row r="4524" spans="2:13" x14ac:dyDescent="0.15">
      <c r="B4524" s="333" t="s">
        <v>14752</v>
      </c>
      <c r="C4524" s="333" t="s">
        <v>710</v>
      </c>
      <c r="D4524" s="333" t="s">
        <v>519</v>
      </c>
      <c r="E4524" s="29">
        <v>1</v>
      </c>
      <c r="F4524" s="29">
        <v>1</v>
      </c>
      <c r="G4524" s="29">
        <v>17373</v>
      </c>
      <c r="H4524" s="27"/>
      <c r="J4524" s="37"/>
      <c r="M4524" s="80" t="b">
        <f t="shared" si="70"/>
        <v>1</v>
      </c>
    </row>
    <row r="4525" spans="2:13" x14ac:dyDescent="0.15">
      <c r="B4525" s="333" t="s">
        <v>6256</v>
      </c>
      <c r="C4525" s="333" t="s">
        <v>710</v>
      </c>
      <c r="D4525" s="333" t="s">
        <v>521</v>
      </c>
      <c r="E4525" s="29">
        <v>1</v>
      </c>
      <c r="F4525" s="29">
        <v>2</v>
      </c>
      <c r="G4525" s="29">
        <v>6418</v>
      </c>
      <c r="H4525" s="27"/>
      <c r="J4525" s="37"/>
      <c r="M4525" s="80" t="b">
        <f t="shared" si="70"/>
        <v>1</v>
      </c>
    </row>
    <row r="4526" spans="2:13" x14ac:dyDescent="0.15">
      <c r="B4526" s="333" t="s">
        <v>6257</v>
      </c>
      <c r="C4526" s="333" t="s">
        <v>710</v>
      </c>
      <c r="D4526" s="333" t="s">
        <v>444</v>
      </c>
      <c r="E4526" s="29">
        <v>1</v>
      </c>
      <c r="F4526" s="29">
        <v>6</v>
      </c>
      <c r="G4526" s="29">
        <v>6419</v>
      </c>
      <c r="H4526" s="27"/>
      <c r="J4526" s="37"/>
      <c r="M4526" s="80" t="b">
        <f t="shared" si="70"/>
        <v>1</v>
      </c>
    </row>
    <row r="4527" spans="2:13" x14ac:dyDescent="0.15">
      <c r="B4527" s="333" t="s">
        <v>10270</v>
      </c>
      <c r="C4527" s="333" t="s">
        <v>710</v>
      </c>
      <c r="D4527" s="333" t="s">
        <v>523</v>
      </c>
      <c r="E4527" s="29">
        <v>1</v>
      </c>
      <c r="F4527" s="29">
        <v>3</v>
      </c>
      <c r="G4527" s="29">
        <v>10786</v>
      </c>
      <c r="H4527" s="27"/>
      <c r="J4527" s="37"/>
      <c r="M4527" s="80" t="b">
        <f t="shared" si="70"/>
        <v>1</v>
      </c>
    </row>
    <row r="4528" spans="2:13" x14ac:dyDescent="0.15">
      <c r="B4528" s="333" t="s">
        <v>6956</v>
      </c>
      <c r="C4528" s="333" t="s">
        <v>710</v>
      </c>
      <c r="D4528" s="333" t="s">
        <v>525</v>
      </c>
      <c r="E4528" s="29">
        <v>1</v>
      </c>
      <c r="F4528" s="29">
        <v>4</v>
      </c>
      <c r="G4528" s="29">
        <v>6971</v>
      </c>
      <c r="H4528" s="27"/>
      <c r="J4528" s="37"/>
      <c r="M4528" s="80" t="b">
        <f t="shared" si="70"/>
        <v>1</v>
      </c>
    </row>
    <row r="4529" spans="2:13" x14ac:dyDescent="0.15">
      <c r="B4529" s="333" t="s">
        <v>10271</v>
      </c>
      <c r="C4529" s="333" t="s">
        <v>710</v>
      </c>
      <c r="D4529" s="333" t="s">
        <v>521</v>
      </c>
      <c r="E4529" s="29">
        <v>1</v>
      </c>
      <c r="F4529" s="29">
        <v>2</v>
      </c>
      <c r="G4529" s="29">
        <v>10357</v>
      </c>
      <c r="H4529" s="27"/>
      <c r="J4529" s="37"/>
      <c r="M4529" s="80" t="b">
        <f t="shared" si="70"/>
        <v>1</v>
      </c>
    </row>
    <row r="4530" spans="2:13" x14ac:dyDescent="0.15">
      <c r="B4530" s="333" t="s">
        <v>58</v>
      </c>
      <c r="C4530" s="333" t="s">
        <v>710</v>
      </c>
      <c r="D4530" s="333" t="s">
        <v>521</v>
      </c>
      <c r="E4530" s="29">
        <v>1</v>
      </c>
      <c r="F4530" s="29">
        <v>2</v>
      </c>
      <c r="G4530" s="29">
        <v>8691</v>
      </c>
      <c r="H4530" s="27"/>
      <c r="J4530" s="37"/>
      <c r="M4530" s="80" t="b">
        <f t="shared" si="70"/>
        <v>1</v>
      </c>
    </row>
    <row r="4531" spans="2:13" x14ac:dyDescent="0.15">
      <c r="B4531" s="333" t="s">
        <v>1391</v>
      </c>
      <c r="C4531" s="333" t="s">
        <v>710</v>
      </c>
      <c r="D4531" s="333" t="s">
        <v>519</v>
      </c>
      <c r="E4531" s="29">
        <v>1</v>
      </c>
      <c r="F4531" s="29">
        <v>1</v>
      </c>
      <c r="G4531" s="29">
        <v>937</v>
      </c>
      <c r="H4531" s="27"/>
      <c r="J4531" s="37"/>
      <c r="M4531" s="80" t="b">
        <f t="shared" si="70"/>
        <v>1</v>
      </c>
    </row>
    <row r="4532" spans="2:13" x14ac:dyDescent="0.15">
      <c r="B4532" s="333" t="s">
        <v>1392</v>
      </c>
      <c r="C4532" s="333" t="s">
        <v>710</v>
      </c>
      <c r="D4532" s="333" t="s">
        <v>519</v>
      </c>
      <c r="E4532" s="29">
        <v>1</v>
      </c>
      <c r="F4532" s="29">
        <v>1</v>
      </c>
      <c r="G4532" s="29">
        <v>938</v>
      </c>
      <c r="H4532" s="27"/>
      <c r="J4532" s="37"/>
      <c r="M4532" s="80" t="b">
        <f t="shared" si="70"/>
        <v>1</v>
      </c>
    </row>
    <row r="4533" spans="2:13" x14ac:dyDescent="0.15">
      <c r="B4533" s="333" t="s">
        <v>10272</v>
      </c>
      <c r="C4533" s="333" t="s">
        <v>712</v>
      </c>
      <c r="D4533" s="333" t="s">
        <v>519</v>
      </c>
      <c r="E4533" s="29">
        <v>2</v>
      </c>
      <c r="F4533" s="29">
        <v>1</v>
      </c>
      <c r="G4533" s="29">
        <v>10336</v>
      </c>
      <c r="H4533" s="27"/>
      <c r="J4533" s="37"/>
      <c r="M4533" s="80" t="b">
        <f t="shared" si="70"/>
        <v>1</v>
      </c>
    </row>
    <row r="4534" spans="2:13" x14ac:dyDescent="0.15">
      <c r="B4534" s="333" t="s">
        <v>68</v>
      </c>
      <c r="C4534" s="333" t="s">
        <v>710</v>
      </c>
      <c r="D4534" s="333" t="s">
        <v>521</v>
      </c>
      <c r="E4534" s="29">
        <v>1</v>
      </c>
      <c r="F4534" s="29">
        <v>2</v>
      </c>
      <c r="G4534" s="29">
        <v>8701</v>
      </c>
      <c r="H4534" s="27"/>
      <c r="J4534" s="37"/>
      <c r="M4534" s="80" t="b">
        <f t="shared" si="70"/>
        <v>1</v>
      </c>
    </row>
    <row r="4535" spans="2:13" x14ac:dyDescent="0.15">
      <c r="B4535" s="333" t="s">
        <v>6957</v>
      </c>
      <c r="C4535" s="333" t="s">
        <v>710</v>
      </c>
      <c r="D4535" s="333" t="s">
        <v>525</v>
      </c>
      <c r="E4535" s="29">
        <v>1</v>
      </c>
      <c r="F4535" s="29">
        <v>4</v>
      </c>
      <c r="G4535" s="29">
        <v>6972</v>
      </c>
      <c r="H4535" s="27"/>
      <c r="J4535" s="37"/>
      <c r="M4535" s="80" t="b">
        <f t="shared" si="70"/>
        <v>1</v>
      </c>
    </row>
    <row r="4536" spans="2:13" x14ac:dyDescent="0.15">
      <c r="B4536" s="333" t="s">
        <v>4623</v>
      </c>
      <c r="C4536" s="333" t="s">
        <v>710</v>
      </c>
      <c r="D4536" s="333" t="s">
        <v>523</v>
      </c>
      <c r="E4536" s="29">
        <v>1</v>
      </c>
      <c r="F4536" s="29">
        <v>3</v>
      </c>
      <c r="G4536" s="29">
        <v>4325</v>
      </c>
      <c r="H4536" s="27"/>
      <c r="J4536" s="37"/>
      <c r="M4536" s="80" t="b">
        <f t="shared" si="70"/>
        <v>1</v>
      </c>
    </row>
    <row r="4537" spans="2:13" x14ac:dyDescent="0.15">
      <c r="B4537" s="333" t="s">
        <v>9233</v>
      </c>
      <c r="C4537" s="333" t="s">
        <v>714</v>
      </c>
      <c r="D4537" s="333" t="s">
        <v>525</v>
      </c>
      <c r="E4537" s="29">
        <v>3</v>
      </c>
      <c r="F4537" s="29">
        <v>4</v>
      </c>
      <c r="G4537" s="29">
        <v>9339</v>
      </c>
      <c r="H4537" s="27"/>
      <c r="J4537" s="37"/>
      <c r="M4537" s="80" t="b">
        <f t="shared" si="70"/>
        <v>1</v>
      </c>
    </row>
    <row r="4538" spans="2:13" x14ac:dyDescent="0.15">
      <c r="B4538" s="333" t="s">
        <v>7244</v>
      </c>
      <c r="C4538" s="333" t="s">
        <v>710</v>
      </c>
      <c r="D4538" s="333" t="s">
        <v>523</v>
      </c>
      <c r="E4538" s="29">
        <v>1</v>
      </c>
      <c r="F4538" s="29">
        <v>3</v>
      </c>
      <c r="G4538" s="29">
        <v>7387</v>
      </c>
      <c r="H4538" s="27"/>
      <c r="J4538" s="37"/>
      <c r="M4538" s="80" t="b">
        <f t="shared" si="70"/>
        <v>1</v>
      </c>
    </row>
    <row r="4539" spans="2:13" x14ac:dyDescent="0.15">
      <c r="B4539" s="333" t="s">
        <v>11803</v>
      </c>
      <c r="C4539" s="333" t="s">
        <v>710</v>
      </c>
      <c r="D4539" s="333" t="s">
        <v>523</v>
      </c>
      <c r="E4539" s="29">
        <v>1</v>
      </c>
      <c r="F4539" s="29">
        <v>3</v>
      </c>
      <c r="G4539" s="29">
        <v>12255</v>
      </c>
      <c r="H4539" s="27"/>
      <c r="J4539" s="37"/>
      <c r="M4539" s="80" t="b">
        <f t="shared" si="70"/>
        <v>1</v>
      </c>
    </row>
    <row r="4540" spans="2:13" x14ac:dyDescent="0.15">
      <c r="B4540" s="333" t="s">
        <v>8508</v>
      </c>
      <c r="C4540" s="333" t="s">
        <v>710</v>
      </c>
      <c r="D4540" s="333" t="s">
        <v>523</v>
      </c>
      <c r="E4540" s="29">
        <v>1</v>
      </c>
      <c r="F4540" s="29">
        <v>3</v>
      </c>
      <c r="G4540" s="29">
        <v>8837</v>
      </c>
      <c r="H4540" s="27"/>
      <c r="J4540" s="37"/>
      <c r="M4540" s="80" t="b">
        <f t="shared" si="70"/>
        <v>1</v>
      </c>
    </row>
    <row r="4541" spans="2:13" x14ac:dyDescent="0.15">
      <c r="B4541" s="333" t="s">
        <v>10907</v>
      </c>
      <c r="C4541" s="333" t="s">
        <v>716</v>
      </c>
      <c r="D4541" s="333" t="s">
        <v>523</v>
      </c>
      <c r="E4541" s="29">
        <v>4</v>
      </c>
      <c r="F4541" s="29">
        <v>3</v>
      </c>
      <c r="G4541" s="29">
        <v>939</v>
      </c>
      <c r="H4541" s="27"/>
      <c r="J4541" s="37"/>
      <c r="M4541" s="80" t="b">
        <f t="shared" si="70"/>
        <v>1</v>
      </c>
    </row>
    <row r="4542" spans="2:13" x14ac:dyDescent="0.15">
      <c r="B4542" s="333" t="s">
        <v>14224</v>
      </c>
      <c r="C4542" s="333" t="s">
        <v>710</v>
      </c>
      <c r="D4542" s="333" t="s">
        <v>521</v>
      </c>
      <c r="E4542" s="29">
        <v>1</v>
      </c>
      <c r="F4542" s="29">
        <v>2</v>
      </c>
      <c r="G4542" s="29">
        <v>16015</v>
      </c>
      <c r="H4542" s="27"/>
      <c r="J4542" s="37"/>
      <c r="M4542" s="80" t="b">
        <f t="shared" si="70"/>
        <v>1</v>
      </c>
    </row>
    <row r="4543" spans="2:13" x14ac:dyDescent="0.15">
      <c r="B4543" s="333" t="s">
        <v>13481</v>
      </c>
      <c r="C4543" s="333" t="s">
        <v>710</v>
      </c>
      <c r="D4543" s="333" t="s">
        <v>521</v>
      </c>
      <c r="E4543" s="29">
        <v>1</v>
      </c>
      <c r="F4543" s="29">
        <v>2</v>
      </c>
      <c r="G4543" s="29">
        <v>15124</v>
      </c>
      <c r="H4543" s="27"/>
      <c r="J4543" s="37"/>
      <c r="M4543" s="80" t="b">
        <f t="shared" si="70"/>
        <v>1</v>
      </c>
    </row>
    <row r="4544" spans="2:13" x14ac:dyDescent="0.15">
      <c r="B4544" s="333" t="s">
        <v>10273</v>
      </c>
      <c r="C4544" s="333" t="s">
        <v>716</v>
      </c>
      <c r="D4544" s="333" t="s">
        <v>519</v>
      </c>
      <c r="E4544" s="29">
        <v>4</v>
      </c>
      <c r="F4544" s="29">
        <v>1</v>
      </c>
      <c r="G4544" s="29">
        <v>10700</v>
      </c>
      <c r="H4544" s="27"/>
      <c r="J4544" s="37"/>
      <c r="M4544" s="80" t="b">
        <f t="shared" si="70"/>
        <v>1</v>
      </c>
    </row>
    <row r="4545" spans="2:13" x14ac:dyDescent="0.15">
      <c r="B4545" s="333" t="s">
        <v>6803</v>
      </c>
      <c r="C4545" s="333" t="s">
        <v>710</v>
      </c>
      <c r="D4545" s="333" t="s">
        <v>519</v>
      </c>
      <c r="E4545" s="29">
        <v>1</v>
      </c>
      <c r="F4545" s="29">
        <v>1</v>
      </c>
      <c r="G4545" s="29">
        <v>6930</v>
      </c>
      <c r="H4545" s="27"/>
      <c r="J4545" s="37"/>
      <c r="M4545" s="80" t="b">
        <f t="shared" si="70"/>
        <v>1</v>
      </c>
    </row>
    <row r="4546" spans="2:13" x14ac:dyDescent="0.15">
      <c r="B4546" s="333" t="s">
        <v>5117</v>
      </c>
      <c r="C4546" s="333" t="s">
        <v>714</v>
      </c>
      <c r="D4546" s="333" t="s">
        <v>523</v>
      </c>
      <c r="E4546" s="29">
        <v>3</v>
      </c>
      <c r="F4546" s="29">
        <v>3</v>
      </c>
      <c r="G4546" s="29">
        <v>5091</v>
      </c>
      <c r="H4546" s="27"/>
      <c r="J4546" s="37"/>
      <c r="M4546" s="80" t="b">
        <f t="shared" si="70"/>
        <v>1</v>
      </c>
    </row>
    <row r="4547" spans="2:13" x14ac:dyDescent="0.15">
      <c r="B4547" s="333" t="s">
        <v>7745</v>
      </c>
      <c r="C4547" s="333" t="s">
        <v>710</v>
      </c>
      <c r="D4547" s="333" t="s">
        <v>519</v>
      </c>
      <c r="E4547" s="29">
        <v>1</v>
      </c>
      <c r="F4547" s="29">
        <v>1</v>
      </c>
      <c r="G4547" s="29">
        <v>7813</v>
      </c>
      <c r="H4547" s="27"/>
      <c r="J4547" s="37"/>
      <c r="M4547" s="80" t="b">
        <f t="shared" si="70"/>
        <v>1</v>
      </c>
    </row>
    <row r="4548" spans="2:13" x14ac:dyDescent="0.15">
      <c r="B4548" s="333" t="s">
        <v>9234</v>
      </c>
      <c r="C4548" s="333" t="s">
        <v>518</v>
      </c>
      <c r="D4548" s="333" t="s">
        <v>518</v>
      </c>
      <c r="E4548" s="29">
        <v>0</v>
      </c>
      <c r="F4548" s="29">
        <v>0</v>
      </c>
      <c r="G4548" s="29">
        <v>9728</v>
      </c>
      <c r="H4548" s="27"/>
      <c r="J4548" s="37"/>
      <c r="M4548" s="80" t="b">
        <f t="shared" si="70"/>
        <v>1</v>
      </c>
    </row>
    <row r="4549" spans="2:13" x14ac:dyDescent="0.15">
      <c r="B4549" s="333" t="s">
        <v>7923</v>
      </c>
      <c r="C4549" s="333" t="s">
        <v>712</v>
      </c>
      <c r="D4549" s="333" t="s">
        <v>519</v>
      </c>
      <c r="E4549" s="29">
        <v>2</v>
      </c>
      <c r="F4549" s="29">
        <v>1</v>
      </c>
      <c r="G4549" s="29">
        <v>8124</v>
      </c>
      <c r="H4549" s="27"/>
      <c r="J4549" s="37"/>
      <c r="M4549" s="80" t="b">
        <f t="shared" si="70"/>
        <v>1</v>
      </c>
    </row>
    <row r="4550" spans="2:13" x14ac:dyDescent="0.15">
      <c r="B4550" s="333" t="s">
        <v>9235</v>
      </c>
      <c r="C4550" s="333" t="s">
        <v>518</v>
      </c>
      <c r="D4550" s="333" t="s">
        <v>518</v>
      </c>
      <c r="E4550" s="29">
        <v>0</v>
      </c>
      <c r="F4550" s="29">
        <v>0</v>
      </c>
      <c r="G4550" s="29">
        <v>9658</v>
      </c>
      <c r="H4550" s="27"/>
      <c r="J4550" s="37"/>
      <c r="M4550" s="80" t="b">
        <f t="shared" si="70"/>
        <v>1</v>
      </c>
    </row>
    <row r="4551" spans="2:13" x14ac:dyDescent="0.15">
      <c r="B4551" s="333" t="s">
        <v>1393</v>
      </c>
      <c r="C4551" s="333" t="s">
        <v>718</v>
      </c>
      <c r="D4551" s="333" t="s">
        <v>525</v>
      </c>
      <c r="E4551" s="29">
        <v>5</v>
      </c>
      <c r="F4551" s="29">
        <v>4</v>
      </c>
      <c r="G4551" s="29">
        <v>940</v>
      </c>
      <c r="H4551" s="27"/>
      <c r="J4551" s="37"/>
      <c r="M4551" s="80" t="b">
        <f t="shared" si="70"/>
        <v>1</v>
      </c>
    </row>
    <row r="4552" spans="2:13" x14ac:dyDescent="0.15">
      <c r="B4552" s="333" t="s">
        <v>10908</v>
      </c>
      <c r="C4552" s="333" t="s">
        <v>716</v>
      </c>
      <c r="D4552" s="333" t="s">
        <v>444</v>
      </c>
      <c r="E4552" s="29">
        <v>4</v>
      </c>
      <c r="F4552" s="29">
        <v>6</v>
      </c>
      <c r="G4552" s="29">
        <v>941</v>
      </c>
      <c r="H4552" s="27"/>
      <c r="J4552" s="37"/>
      <c r="M4552" s="80" t="b">
        <f t="shared" si="70"/>
        <v>1</v>
      </c>
    </row>
    <row r="4553" spans="2:13" x14ac:dyDescent="0.15">
      <c r="B4553" s="333" t="s">
        <v>8010</v>
      </c>
      <c r="C4553" s="333" t="s">
        <v>712</v>
      </c>
      <c r="D4553" s="333" t="s">
        <v>523</v>
      </c>
      <c r="E4553" s="29">
        <v>2</v>
      </c>
      <c r="F4553" s="29">
        <v>3</v>
      </c>
      <c r="G4553" s="29">
        <v>8221</v>
      </c>
      <c r="H4553" s="27"/>
      <c r="J4553" s="37"/>
      <c r="M4553" s="80" t="b">
        <f t="shared" si="70"/>
        <v>1</v>
      </c>
    </row>
    <row r="4554" spans="2:13" x14ac:dyDescent="0.15">
      <c r="B4554" s="333" t="s">
        <v>5142</v>
      </c>
      <c r="C4554" s="333" t="s">
        <v>712</v>
      </c>
      <c r="D4554" s="333" t="s">
        <v>525</v>
      </c>
      <c r="E4554" s="29">
        <v>2</v>
      </c>
      <c r="F4554" s="29">
        <v>4</v>
      </c>
      <c r="G4554" s="29">
        <v>5118</v>
      </c>
      <c r="H4554" s="27"/>
      <c r="J4554" s="37"/>
      <c r="M4554" s="80" t="b">
        <f t="shared" si="70"/>
        <v>1</v>
      </c>
    </row>
    <row r="4555" spans="2:13" x14ac:dyDescent="0.15">
      <c r="B4555" s="333" t="s">
        <v>10274</v>
      </c>
      <c r="C4555" s="333" t="s">
        <v>718</v>
      </c>
      <c r="D4555" s="333" t="s">
        <v>523</v>
      </c>
      <c r="E4555" s="29">
        <v>5</v>
      </c>
      <c r="F4555" s="29">
        <v>3</v>
      </c>
      <c r="G4555" s="29">
        <v>10848</v>
      </c>
      <c r="H4555" s="27"/>
      <c r="J4555" s="37"/>
      <c r="M4555" s="80" t="b">
        <f t="shared" si="70"/>
        <v>1</v>
      </c>
    </row>
    <row r="4556" spans="2:13" x14ac:dyDescent="0.15">
      <c r="B4556" s="333" t="s">
        <v>11283</v>
      </c>
      <c r="C4556" s="333" t="s">
        <v>718</v>
      </c>
      <c r="D4556" s="333" t="s">
        <v>523</v>
      </c>
      <c r="E4556" s="29">
        <v>5</v>
      </c>
      <c r="F4556" s="29">
        <v>3</v>
      </c>
      <c r="G4556" s="29">
        <v>11481</v>
      </c>
      <c r="H4556" s="27"/>
      <c r="J4556" s="37"/>
      <c r="M4556" s="80" t="b">
        <f t="shared" si="70"/>
        <v>1</v>
      </c>
    </row>
    <row r="4557" spans="2:13" x14ac:dyDescent="0.15">
      <c r="B4557" s="333" t="s">
        <v>6033</v>
      </c>
      <c r="C4557" s="333" t="s">
        <v>712</v>
      </c>
      <c r="D4557" s="333" t="s">
        <v>519</v>
      </c>
      <c r="E4557" s="29">
        <v>2</v>
      </c>
      <c r="F4557" s="29">
        <v>1</v>
      </c>
      <c r="G4557" s="29">
        <v>6084</v>
      </c>
      <c r="H4557" s="27"/>
      <c r="J4557" s="37"/>
      <c r="M4557" s="80" t="b">
        <f t="shared" si="70"/>
        <v>1</v>
      </c>
    </row>
    <row r="4558" spans="2:13" x14ac:dyDescent="0.15">
      <c r="B4558" s="333" t="s">
        <v>14225</v>
      </c>
      <c r="C4558" s="333" t="s">
        <v>710</v>
      </c>
      <c r="D4558" s="333" t="s">
        <v>523</v>
      </c>
      <c r="E4558" s="29">
        <v>1</v>
      </c>
      <c r="F4558" s="29">
        <v>3</v>
      </c>
      <c r="G4558" s="29">
        <v>15773</v>
      </c>
      <c r="H4558" s="27"/>
      <c r="J4558" s="37"/>
      <c r="M4558" s="80" t="b">
        <f t="shared" ref="M4558:M4621" si="71">AND(  NOT(ISERROR(FIND(UPPER($B$7),UPPER($B4558),1))),  OR($D$7="",NOT(ISERROR(FIND(UPPER($D$7),UPPER($B4558),1)))),    OR($D$8="",(ISERROR(FIND(UPPER($D$8),UPPER($B4558),1))))           )</f>
        <v>1</v>
      </c>
    </row>
    <row r="4559" spans="2:13" x14ac:dyDescent="0.15">
      <c r="B4559" s="333" t="s">
        <v>1394</v>
      </c>
      <c r="C4559" s="333" t="s">
        <v>716</v>
      </c>
      <c r="D4559" s="333" t="s">
        <v>521</v>
      </c>
      <c r="E4559" s="29">
        <v>4</v>
      </c>
      <c r="F4559" s="29">
        <v>2</v>
      </c>
      <c r="G4559" s="29">
        <v>942</v>
      </c>
      <c r="H4559" s="27"/>
      <c r="J4559" s="37"/>
      <c r="M4559" s="80" t="b">
        <f t="shared" si="71"/>
        <v>1</v>
      </c>
    </row>
    <row r="4560" spans="2:13" x14ac:dyDescent="0.15">
      <c r="B4560" s="333" t="s">
        <v>3776</v>
      </c>
      <c r="C4560" s="333" t="s">
        <v>518</v>
      </c>
      <c r="D4560" s="333" t="s">
        <v>518</v>
      </c>
      <c r="E4560" s="29">
        <v>0</v>
      </c>
      <c r="F4560" s="29">
        <v>0</v>
      </c>
      <c r="G4560" s="29">
        <v>3536</v>
      </c>
      <c r="H4560" s="27"/>
      <c r="J4560" s="37"/>
      <c r="M4560" s="80" t="b">
        <f t="shared" si="71"/>
        <v>1</v>
      </c>
    </row>
    <row r="4561" spans="2:13" x14ac:dyDescent="0.15">
      <c r="B4561" s="333" t="s">
        <v>10275</v>
      </c>
      <c r="C4561" s="333" t="s">
        <v>710</v>
      </c>
      <c r="D4561" s="333" t="s">
        <v>523</v>
      </c>
      <c r="E4561" s="29">
        <v>1</v>
      </c>
      <c r="F4561" s="29">
        <v>3</v>
      </c>
      <c r="G4561" s="29">
        <v>10331</v>
      </c>
      <c r="H4561" s="27"/>
      <c r="J4561" s="37"/>
      <c r="M4561" s="80" t="b">
        <f t="shared" si="71"/>
        <v>1</v>
      </c>
    </row>
    <row r="4562" spans="2:13" x14ac:dyDescent="0.15">
      <c r="B4562" s="333" t="s">
        <v>6037</v>
      </c>
      <c r="C4562" s="333" t="s">
        <v>710</v>
      </c>
      <c r="D4562" s="333" t="s">
        <v>521</v>
      </c>
      <c r="E4562" s="29">
        <v>1</v>
      </c>
      <c r="F4562" s="29">
        <v>2</v>
      </c>
      <c r="G4562" s="29">
        <v>6088</v>
      </c>
      <c r="H4562" s="27"/>
      <c r="J4562" s="37"/>
      <c r="M4562" s="80" t="b">
        <f t="shared" si="71"/>
        <v>1</v>
      </c>
    </row>
    <row r="4563" spans="2:13" x14ac:dyDescent="0.15">
      <c r="B4563" s="333" t="s">
        <v>11804</v>
      </c>
      <c r="C4563" s="333" t="s">
        <v>712</v>
      </c>
      <c r="D4563" s="333" t="s">
        <v>525</v>
      </c>
      <c r="E4563" s="29">
        <v>2</v>
      </c>
      <c r="F4563" s="29">
        <v>4</v>
      </c>
      <c r="G4563" s="29">
        <v>13062</v>
      </c>
      <c r="H4563" s="27"/>
      <c r="J4563" s="37"/>
      <c r="M4563" s="80" t="b">
        <f t="shared" si="71"/>
        <v>1</v>
      </c>
    </row>
    <row r="4564" spans="2:13" x14ac:dyDescent="0.15">
      <c r="B4564" s="333" t="s">
        <v>9236</v>
      </c>
      <c r="C4564" s="333" t="s">
        <v>714</v>
      </c>
      <c r="D4564" s="333" t="s">
        <v>525</v>
      </c>
      <c r="E4564" s="29">
        <v>3</v>
      </c>
      <c r="F4564" s="29">
        <v>4</v>
      </c>
      <c r="G4564" s="29">
        <v>9550</v>
      </c>
      <c r="H4564" s="27"/>
      <c r="J4564" s="37"/>
      <c r="M4564" s="80" t="b">
        <f t="shared" si="71"/>
        <v>1</v>
      </c>
    </row>
    <row r="4565" spans="2:13" x14ac:dyDescent="0.15">
      <c r="B4565" s="333" t="s">
        <v>9237</v>
      </c>
      <c r="C4565" s="333" t="s">
        <v>518</v>
      </c>
      <c r="D4565" s="333" t="s">
        <v>518</v>
      </c>
      <c r="E4565" s="29">
        <v>0</v>
      </c>
      <c r="F4565" s="29">
        <v>0</v>
      </c>
      <c r="G4565" s="29">
        <v>9729</v>
      </c>
      <c r="H4565" s="27"/>
      <c r="J4565" s="37"/>
      <c r="M4565" s="80" t="b">
        <f t="shared" si="71"/>
        <v>1</v>
      </c>
    </row>
    <row r="4566" spans="2:13" x14ac:dyDescent="0.15">
      <c r="B4566" s="333" t="s">
        <v>1395</v>
      </c>
      <c r="C4566" s="333" t="s">
        <v>716</v>
      </c>
      <c r="D4566" s="333" t="s">
        <v>519</v>
      </c>
      <c r="E4566" s="29">
        <v>4</v>
      </c>
      <c r="F4566" s="29">
        <v>1</v>
      </c>
      <c r="G4566" s="29">
        <v>943</v>
      </c>
      <c r="H4566" s="27"/>
      <c r="J4566" s="37"/>
      <c r="M4566" s="80" t="b">
        <f t="shared" si="71"/>
        <v>1</v>
      </c>
    </row>
    <row r="4567" spans="2:13" x14ac:dyDescent="0.15">
      <c r="B4567" s="333" t="s">
        <v>8669</v>
      </c>
      <c r="C4567" s="333" t="s">
        <v>710</v>
      </c>
      <c r="D4567" s="333" t="s">
        <v>523</v>
      </c>
      <c r="E4567" s="29">
        <v>1</v>
      </c>
      <c r="F4567" s="29">
        <v>3</v>
      </c>
      <c r="G4567" s="29">
        <v>9019</v>
      </c>
      <c r="H4567" s="27"/>
      <c r="J4567" s="37"/>
      <c r="M4567" s="80" t="b">
        <f t="shared" si="71"/>
        <v>1</v>
      </c>
    </row>
    <row r="4568" spans="2:13" x14ac:dyDescent="0.15">
      <c r="B4568" s="333" t="s">
        <v>9238</v>
      </c>
      <c r="C4568" s="333" t="s">
        <v>518</v>
      </c>
      <c r="D4568" s="333" t="s">
        <v>518</v>
      </c>
      <c r="E4568" s="29">
        <v>0</v>
      </c>
      <c r="F4568" s="29">
        <v>0</v>
      </c>
      <c r="G4568" s="29">
        <v>9730</v>
      </c>
      <c r="H4568" s="27"/>
      <c r="J4568" s="37"/>
      <c r="M4568" s="80" t="b">
        <f t="shared" si="71"/>
        <v>1</v>
      </c>
    </row>
    <row r="4569" spans="2:13" x14ac:dyDescent="0.15">
      <c r="B4569" s="333" t="s">
        <v>11805</v>
      </c>
      <c r="C4569" s="333" t="s">
        <v>712</v>
      </c>
      <c r="D4569" s="333" t="s">
        <v>519</v>
      </c>
      <c r="E4569" s="29">
        <v>2</v>
      </c>
      <c r="F4569" s="29">
        <v>1</v>
      </c>
      <c r="G4569" s="29">
        <v>12363</v>
      </c>
      <c r="H4569" s="27"/>
      <c r="J4569" s="37"/>
      <c r="M4569" s="80" t="b">
        <f t="shared" si="71"/>
        <v>1</v>
      </c>
    </row>
    <row r="4570" spans="2:13" x14ac:dyDescent="0.15">
      <c r="B4570" s="333" t="s">
        <v>10276</v>
      </c>
      <c r="C4570" s="333" t="s">
        <v>714</v>
      </c>
      <c r="D4570" s="333" t="s">
        <v>521</v>
      </c>
      <c r="E4570" s="29">
        <v>3</v>
      </c>
      <c r="F4570" s="29">
        <v>2</v>
      </c>
      <c r="G4570" s="29">
        <v>10302</v>
      </c>
      <c r="H4570" s="27"/>
      <c r="J4570" s="37"/>
      <c r="M4570" s="80" t="b">
        <f t="shared" si="71"/>
        <v>1</v>
      </c>
    </row>
    <row r="4571" spans="2:13" x14ac:dyDescent="0.15">
      <c r="B4571" s="333" t="s">
        <v>5596</v>
      </c>
      <c r="C4571" s="333" t="s">
        <v>710</v>
      </c>
      <c r="D4571" s="333" t="s">
        <v>525</v>
      </c>
      <c r="E4571" s="29">
        <v>1</v>
      </c>
      <c r="F4571" s="29">
        <v>4</v>
      </c>
      <c r="G4571" s="29">
        <v>5531</v>
      </c>
      <c r="H4571" s="27"/>
      <c r="J4571" s="37"/>
      <c r="M4571" s="80" t="b">
        <f t="shared" si="71"/>
        <v>1</v>
      </c>
    </row>
    <row r="4572" spans="2:13" x14ac:dyDescent="0.15">
      <c r="B4572" s="333" t="s">
        <v>4263</v>
      </c>
      <c r="C4572" s="333" t="s">
        <v>714</v>
      </c>
      <c r="D4572" s="333" t="s">
        <v>519</v>
      </c>
      <c r="E4572" s="29">
        <v>3</v>
      </c>
      <c r="F4572" s="29">
        <v>1</v>
      </c>
      <c r="G4572" s="29">
        <v>4054</v>
      </c>
      <c r="H4572" s="27"/>
      <c r="J4572" s="37"/>
      <c r="M4572" s="80" t="b">
        <f t="shared" si="71"/>
        <v>1</v>
      </c>
    </row>
    <row r="4573" spans="2:13" x14ac:dyDescent="0.15">
      <c r="B4573" s="333" t="s">
        <v>9239</v>
      </c>
      <c r="C4573" s="333" t="s">
        <v>518</v>
      </c>
      <c r="D4573" s="333" t="s">
        <v>523</v>
      </c>
      <c r="E4573" s="29">
        <v>0</v>
      </c>
      <c r="F4573" s="29">
        <v>3</v>
      </c>
      <c r="G4573" s="29">
        <v>9412</v>
      </c>
      <c r="H4573" s="27"/>
      <c r="J4573" s="37"/>
      <c r="M4573" s="80" t="b">
        <f t="shared" si="71"/>
        <v>1</v>
      </c>
    </row>
    <row r="4574" spans="2:13" x14ac:dyDescent="0.15">
      <c r="B4574" s="333" t="s">
        <v>8542</v>
      </c>
      <c r="C4574" s="333" t="s">
        <v>712</v>
      </c>
      <c r="D4574" s="333" t="s">
        <v>525</v>
      </c>
      <c r="E4574" s="29">
        <v>2</v>
      </c>
      <c r="F4574" s="29">
        <v>4</v>
      </c>
      <c r="G4574" s="29">
        <v>8877</v>
      </c>
      <c r="H4574" s="27"/>
      <c r="J4574" s="37"/>
      <c r="M4574" s="80" t="b">
        <f t="shared" si="71"/>
        <v>1</v>
      </c>
    </row>
    <row r="4575" spans="2:13" x14ac:dyDescent="0.15">
      <c r="B4575" s="333" t="s">
        <v>7208</v>
      </c>
      <c r="C4575" s="333" t="s">
        <v>710</v>
      </c>
      <c r="D4575" s="333" t="s">
        <v>525</v>
      </c>
      <c r="E4575" s="29">
        <v>1</v>
      </c>
      <c r="F4575" s="29">
        <v>4</v>
      </c>
      <c r="G4575" s="29">
        <v>7223</v>
      </c>
      <c r="H4575" s="27"/>
      <c r="J4575" s="37"/>
      <c r="M4575" s="80" t="b">
        <f t="shared" si="71"/>
        <v>1</v>
      </c>
    </row>
    <row r="4576" spans="2:13" x14ac:dyDescent="0.15">
      <c r="B4576" s="333" t="s">
        <v>1396</v>
      </c>
      <c r="C4576" s="333" t="s">
        <v>716</v>
      </c>
      <c r="D4576" s="333" t="s">
        <v>523</v>
      </c>
      <c r="E4576" s="29">
        <v>4</v>
      </c>
      <c r="F4576" s="29">
        <v>3</v>
      </c>
      <c r="G4576" s="29">
        <v>944</v>
      </c>
      <c r="H4576" s="27"/>
      <c r="J4576" s="37"/>
      <c r="M4576" s="80" t="b">
        <f t="shared" si="71"/>
        <v>1</v>
      </c>
    </row>
    <row r="4577" spans="2:13" x14ac:dyDescent="0.15">
      <c r="B4577" s="333" t="s">
        <v>14753</v>
      </c>
      <c r="C4577" s="333" t="s">
        <v>714</v>
      </c>
      <c r="D4577" s="333" t="s">
        <v>523</v>
      </c>
      <c r="E4577" s="29">
        <v>3</v>
      </c>
      <c r="F4577" s="29">
        <v>3</v>
      </c>
      <c r="G4577" s="29">
        <v>16986</v>
      </c>
      <c r="H4577" s="27"/>
      <c r="J4577" s="37"/>
      <c r="M4577" s="80" t="b">
        <f t="shared" si="71"/>
        <v>1</v>
      </c>
    </row>
    <row r="4578" spans="2:13" x14ac:dyDescent="0.15">
      <c r="B4578" s="333" t="s">
        <v>1397</v>
      </c>
      <c r="C4578" s="333" t="s">
        <v>716</v>
      </c>
      <c r="D4578" s="333" t="s">
        <v>519</v>
      </c>
      <c r="E4578" s="29">
        <v>4</v>
      </c>
      <c r="F4578" s="29">
        <v>1</v>
      </c>
      <c r="G4578" s="29">
        <v>945</v>
      </c>
      <c r="H4578" s="27"/>
      <c r="J4578" s="37"/>
      <c r="M4578" s="80" t="b">
        <f t="shared" si="71"/>
        <v>1</v>
      </c>
    </row>
    <row r="4579" spans="2:13" x14ac:dyDescent="0.15">
      <c r="B4579" s="333" t="s">
        <v>5174</v>
      </c>
      <c r="C4579" s="333" t="s">
        <v>710</v>
      </c>
      <c r="D4579" s="333" t="s">
        <v>519</v>
      </c>
      <c r="E4579" s="29">
        <v>1</v>
      </c>
      <c r="F4579" s="29">
        <v>1</v>
      </c>
      <c r="G4579" s="29">
        <v>5286</v>
      </c>
      <c r="H4579" s="27"/>
      <c r="J4579" s="37"/>
      <c r="M4579" s="80" t="b">
        <f t="shared" si="71"/>
        <v>1</v>
      </c>
    </row>
    <row r="4580" spans="2:13" x14ac:dyDescent="0.15">
      <c r="B4580" s="333" t="s">
        <v>13482</v>
      </c>
      <c r="C4580" s="333" t="s">
        <v>710</v>
      </c>
      <c r="D4580" s="333" t="s">
        <v>523</v>
      </c>
      <c r="E4580" s="29">
        <v>1</v>
      </c>
      <c r="F4580" s="29">
        <v>3</v>
      </c>
      <c r="G4580" s="29">
        <v>15483</v>
      </c>
      <c r="H4580" s="27"/>
      <c r="J4580" s="37"/>
      <c r="M4580" s="80" t="b">
        <f t="shared" si="71"/>
        <v>1</v>
      </c>
    </row>
    <row r="4581" spans="2:13" x14ac:dyDescent="0.15">
      <c r="B4581" s="333" t="s">
        <v>1505</v>
      </c>
      <c r="C4581" s="333" t="s">
        <v>710</v>
      </c>
      <c r="D4581" s="333" t="s">
        <v>519</v>
      </c>
      <c r="E4581" s="29">
        <v>1</v>
      </c>
      <c r="F4581" s="29">
        <v>1</v>
      </c>
      <c r="G4581" s="29">
        <v>946</v>
      </c>
      <c r="H4581" s="27"/>
      <c r="J4581" s="37"/>
      <c r="M4581" s="80" t="b">
        <f t="shared" si="71"/>
        <v>1</v>
      </c>
    </row>
    <row r="4582" spans="2:13" x14ac:dyDescent="0.15">
      <c r="B4582" s="333" t="s">
        <v>1506</v>
      </c>
      <c r="C4582" s="333" t="s">
        <v>716</v>
      </c>
      <c r="D4582" s="333" t="s">
        <v>521</v>
      </c>
      <c r="E4582" s="29">
        <v>4</v>
      </c>
      <c r="F4582" s="29">
        <v>2</v>
      </c>
      <c r="G4582" s="29">
        <v>947</v>
      </c>
      <c r="H4582" s="27"/>
      <c r="J4582" s="37"/>
      <c r="M4582" s="80" t="b">
        <f t="shared" si="71"/>
        <v>1</v>
      </c>
    </row>
    <row r="4583" spans="2:13" x14ac:dyDescent="0.15">
      <c r="B4583" s="333" t="s">
        <v>13483</v>
      </c>
      <c r="C4583" s="333" t="s">
        <v>710</v>
      </c>
      <c r="D4583" s="333" t="s">
        <v>519</v>
      </c>
      <c r="E4583" s="29">
        <v>1</v>
      </c>
      <c r="F4583" s="29">
        <v>1</v>
      </c>
      <c r="G4583" s="29">
        <v>15541</v>
      </c>
      <c r="H4583" s="27"/>
      <c r="J4583" s="37"/>
      <c r="M4583" s="80" t="b">
        <f t="shared" si="71"/>
        <v>1</v>
      </c>
    </row>
    <row r="4584" spans="2:13" x14ac:dyDescent="0.15">
      <c r="B4584" s="333" t="s">
        <v>6204</v>
      </c>
      <c r="C4584" s="333" t="s">
        <v>716</v>
      </c>
      <c r="D4584" s="333" t="s">
        <v>519</v>
      </c>
      <c r="E4584" s="29">
        <v>4</v>
      </c>
      <c r="F4584" s="29">
        <v>1</v>
      </c>
      <c r="G4584" s="29">
        <v>6252</v>
      </c>
      <c r="H4584" s="27"/>
      <c r="J4584" s="37"/>
      <c r="M4584" s="80" t="b">
        <f t="shared" si="71"/>
        <v>1</v>
      </c>
    </row>
    <row r="4585" spans="2:13" x14ac:dyDescent="0.15">
      <c r="B4585" s="333" t="s">
        <v>9240</v>
      </c>
      <c r="C4585" s="333" t="s">
        <v>518</v>
      </c>
      <c r="D4585" s="333" t="s">
        <v>518</v>
      </c>
      <c r="E4585" s="29">
        <v>0</v>
      </c>
      <c r="F4585" s="29">
        <v>0</v>
      </c>
      <c r="G4585" s="29">
        <v>9873</v>
      </c>
      <c r="H4585" s="27"/>
      <c r="J4585" s="37"/>
      <c r="M4585" s="80" t="b">
        <f t="shared" si="71"/>
        <v>1</v>
      </c>
    </row>
    <row r="4586" spans="2:13" x14ac:dyDescent="0.15">
      <c r="B4586" s="333" t="s">
        <v>7143</v>
      </c>
      <c r="C4586" s="333" t="s">
        <v>710</v>
      </c>
      <c r="D4586" s="333" t="s">
        <v>521</v>
      </c>
      <c r="E4586" s="29">
        <v>1</v>
      </c>
      <c r="F4586" s="29">
        <v>2</v>
      </c>
      <c r="G4586" s="29">
        <v>7153</v>
      </c>
      <c r="H4586" s="27"/>
      <c r="J4586" s="37"/>
      <c r="M4586" s="80" t="b">
        <f t="shared" si="71"/>
        <v>1</v>
      </c>
    </row>
    <row r="4587" spans="2:13" x14ac:dyDescent="0.15">
      <c r="B4587" s="333" t="s">
        <v>1507</v>
      </c>
      <c r="C4587" s="333" t="s">
        <v>716</v>
      </c>
      <c r="D4587" s="333" t="s">
        <v>521</v>
      </c>
      <c r="E4587" s="29">
        <v>4</v>
      </c>
      <c r="F4587" s="29">
        <v>2</v>
      </c>
      <c r="G4587" s="29">
        <v>948</v>
      </c>
      <c r="H4587" s="27"/>
      <c r="J4587" s="37"/>
      <c r="M4587" s="80" t="b">
        <f t="shared" si="71"/>
        <v>1</v>
      </c>
    </row>
    <row r="4588" spans="2:13" x14ac:dyDescent="0.15">
      <c r="B4588" s="333" t="s">
        <v>13484</v>
      </c>
      <c r="C4588" s="333" t="s">
        <v>710</v>
      </c>
      <c r="D4588" s="333" t="s">
        <v>521</v>
      </c>
      <c r="E4588" s="29">
        <v>1</v>
      </c>
      <c r="F4588" s="29">
        <v>2</v>
      </c>
      <c r="G4588" s="29">
        <v>15310</v>
      </c>
      <c r="H4588" s="27"/>
      <c r="J4588" s="37"/>
      <c r="M4588" s="80" t="b">
        <f t="shared" si="71"/>
        <v>1</v>
      </c>
    </row>
    <row r="4589" spans="2:13" x14ac:dyDescent="0.15">
      <c r="B4589" s="333" t="s">
        <v>8810</v>
      </c>
      <c r="C4589" s="333" t="s">
        <v>710</v>
      </c>
      <c r="D4589" s="333" t="s">
        <v>521</v>
      </c>
      <c r="E4589" s="29">
        <v>1</v>
      </c>
      <c r="F4589" s="29">
        <v>2</v>
      </c>
      <c r="G4589" s="29">
        <v>9160</v>
      </c>
      <c r="H4589" s="27"/>
      <c r="J4589" s="37"/>
      <c r="M4589" s="80" t="b">
        <f t="shared" si="71"/>
        <v>1</v>
      </c>
    </row>
    <row r="4590" spans="2:13" x14ac:dyDescent="0.15">
      <c r="B4590" s="333" t="s">
        <v>1508</v>
      </c>
      <c r="C4590" s="333" t="s">
        <v>712</v>
      </c>
      <c r="D4590" s="333" t="s">
        <v>525</v>
      </c>
      <c r="E4590" s="29">
        <v>2</v>
      </c>
      <c r="F4590" s="29">
        <v>4</v>
      </c>
      <c r="G4590" s="29">
        <v>949</v>
      </c>
      <c r="H4590" s="27"/>
      <c r="J4590" s="37"/>
      <c r="M4590" s="80" t="b">
        <f t="shared" si="71"/>
        <v>1</v>
      </c>
    </row>
    <row r="4591" spans="2:13" x14ac:dyDescent="0.15">
      <c r="B4591" s="333" t="s">
        <v>8745</v>
      </c>
      <c r="C4591" s="333" t="s">
        <v>714</v>
      </c>
      <c r="D4591" s="333" t="s">
        <v>525</v>
      </c>
      <c r="E4591" s="29">
        <v>3</v>
      </c>
      <c r="F4591" s="29">
        <v>4</v>
      </c>
      <c r="G4591" s="29">
        <v>9095</v>
      </c>
      <c r="H4591" s="27"/>
      <c r="J4591" s="37"/>
      <c r="M4591" s="80" t="b">
        <f t="shared" si="71"/>
        <v>1</v>
      </c>
    </row>
    <row r="4592" spans="2:13" x14ac:dyDescent="0.15">
      <c r="B4592" s="333" t="s">
        <v>8746</v>
      </c>
      <c r="C4592" s="333" t="s">
        <v>714</v>
      </c>
      <c r="D4592" s="333" t="s">
        <v>525</v>
      </c>
      <c r="E4592" s="29">
        <v>3</v>
      </c>
      <c r="F4592" s="29">
        <v>4</v>
      </c>
      <c r="G4592" s="29">
        <v>9096</v>
      </c>
      <c r="H4592" s="27"/>
      <c r="J4592" s="37"/>
      <c r="M4592" s="80" t="b">
        <f t="shared" si="71"/>
        <v>1</v>
      </c>
    </row>
    <row r="4593" spans="2:13" x14ac:dyDescent="0.15">
      <c r="B4593" s="333" t="s">
        <v>7149</v>
      </c>
      <c r="C4593" s="333" t="s">
        <v>710</v>
      </c>
      <c r="D4593" s="333" t="s">
        <v>523</v>
      </c>
      <c r="E4593" s="29">
        <v>1</v>
      </c>
      <c r="F4593" s="29">
        <v>3</v>
      </c>
      <c r="G4593" s="29">
        <v>7288</v>
      </c>
      <c r="H4593" s="27"/>
      <c r="J4593" s="37"/>
      <c r="M4593" s="80" t="b">
        <f t="shared" si="71"/>
        <v>1</v>
      </c>
    </row>
    <row r="4594" spans="2:13" x14ac:dyDescent="0.15">
      <c r="B4594" s="333" t="s">
        <v>4042</v>
      </c>
      <c r="C4594" s="333" t="s">
        <v>712</v>
      </c>
      <c r="D4594" s="333" t="s">
        <v>521</v>
      </c>
      <c r="E4594" s="29">
        <v>2</v>
      </c>
      <c r="F4594" s="29">
        <v>2</v>
      </c>
      <c r="G4594" s="29">
        <v>3802</v>
      </c>
      <c r="H4594" s="27"/>
      <c r="J4594" s="37"/>
      <c r="M4594" s="80" t="b">
        <f t="shared" si="71"/>
        <v>1</v>
      </c>
    </row>
    <row r="4595" spans="2:13" x14ac:dyDescent="0.15">
      <c r="B4595" s="333" t="s">
        <v>8042</v>
      </c>
      <c r="C4595" s="333" t="s">
        <v>710</v>
      </c>
      <c r="D4595" s="333" t="s">
        <v>523</v>
      </c>
      <c r="E4595" s="29">
        <v>1</v>
      </c>
      <c r="F4595" s="29">
        <v>3</v>
      </c>
      <c r="G4595" s="29">
        <v>8263</v>
      </c>
      <c r="H4595" s="27"/>
      <c r="J4595" s="37"/>
      <c r="M4595" s="80" t="b">
        <f t="shared" si="71"/>
        <v>1</v>
      </c>
    </row>
    <row r="4596" spans="2:13" x14ac:dyDescent="0.15">
      <c r="B4596" s="333" t="s">
        <v>4054</v>
      </c>
      <c r="C4596" s="333" t="s">
        <v>712</v>
      </c>
      <c r="D4596" s="333" t="s">
        <v>523</v>
      </c>
      <c r="E4596" s="29">
        <v>2</v>
      </c>
      <c r="F4596" s="29">
        <v>3</v>
      </c>
      <c r="G4596" s="29">
        <v>3814</v>
      </c>
      <c r="H4596" s="27"/>
      <c r="J4596" s="37"/>
      <c r="M4596" s="80" t="b">
        <f t="shared" si="71"/>
        <v>1</v>
      </c>
    </row>
    <row r="4597" spans="2:13" x14ac:dyDescent="0.15">
      <c r="B4597" s="333" t="s">
        <v>4388</v>
      </c>
      <c r="C4597" s="333" t="s">
        <v>710</v>
      </c>
      <c r="D4597" s="333" t="s">
        <v>525</v>
      </c>
      <c r="E4597" s="29">
        <v>1</v>
      </c>
      <c r="F4597" s="29">
        <v>4</v>
      </c>
      <c r="G4597" s="29">
        <v>4185</v>
      </c>
      <c r="H4597" s="27"/>
      <c r="J4597" s="37"/>
      <c r="M4597" s="80" t="b">
        <f t="shared" si="71"/>
        <v>1</v>
      </c>
    </row>
    <row r="4598" spans="2:13" x14ac:dyDescent="0.15">
      <c r="B4598" s="333" t="s">
        <v>7245</v>
      </c>
      <c r="C4598" s="333" t="s">
        <v>710</v>
      </c>
      <c r="D4598" s="333" t="s">
        <v>525</v>
      </c>
      <c r="E4598" s="29">
        <v>1</v>
      </c>
      <c r="F4598" s="29">
        <v>4</v>
      </c>
      <c r="G4598" s="29">
        <v>7388</v>
      </c>
      <c r="H4598" s="27"/>
      <c r="J4598" s="37"/>
      <c r="M4598" s="80" t="b">
        <f t="shared" si="71"/>
        <v>1</v>
      </c>
    </row>
    <row r="4599" spans="2:13" x14ac:dyDescent="0.15">
      <c r="B4599" s="333" t="s">
        <v>1509</v>
      </c>
      <c r="C4599" s="333" t="s">
        <v>714</v>
      </c>
      <c r="D4599" s="333" t="s">
        <v>523</v>
      </c>
      <c r="E4599" s="29">
        <v>3</v>
      </c>
      <c r="F4599" s="29">
        <v>3</v>
      </c>
      <c r="G4599" s="29">
        <v>950</v>
      </c>
      <c r="H4599" s="27"/>
      <c r="J4599" s="37"/>
      <c r="M4599" s="80" t="b">
        <f t="shared" si="71"/>
        <v>1</v>
      </c>
    </row>
    <row r="4600" spans="2:13" x14ac:dyDescent="0.15">
      <c r="B4600" s="333" t="s">
        <v>1603</v>
      </c>
      <c r="C4600" s="333" t="s">
        <v>716</v>
      </c>
      <c r="D4600" s="333" t="s">
        <v>523</v>
      </c>
      <c r="E4600" s="29">
        <v>4</v>
      </c>
      <c r="F4600" s="29">
        <v>3</v>
      </c>
      <c r="G4600" s="29">
        <v>951</v>
      </c>
      <c r="H4600" s="27"/>
      <c r="J4600" s="37"/>
      <c r="M4600" s="80" t="b">
        <f t="shared" si="71"/>
        <v>1</v>
      </c>
    </row>
    <row r="4601" spans="2:13" x14ac:dyDescent="0.15">
      <c r="B4601" s="333" t="s">
        <v>6623</v>
      </c>
      <c r="C4601" s="333" t="s">
        <v>710</v>
      </c>
      <c r="D4601" s="333" t="s">
        <v>525</v>
      </c>
      <c r="E4601" s="29">
        <v>1</v>
      </c>
      <c r="F4601" s="29">
        <v>4</v>
      </c>
      <c r="G4601" s="29">
        <v>6733</v>
      </c>
      <c r="H4601" s="27"/>
      <c r="J4601" s="37"/>
      <c r="M4601" s="80" t="b">
        <f t="shared" si="71"/>
        <v>1</v>
      </c>
    </row>
    <row r="4602" spans="2:13" x14ac:dyDescent="0.15">
      <c r="B4602" s="333" t="s">
        <v>9241</v>
      </c>
      <c r="C4602" s="333" t="s">
        <v>710</v>
      </c>
      <c r="D4602" s="333" t="s">
        <v>521</v>
      </c>
      <c r="E4602" s="29">
        <v>1</v>
      </c>
      <c r="F4602" s="29">
        <v>2</v>
      </c>
      <c r="G4602" s="29">
        <v>9935</v>
      </c>
      <c r="H4602" s="27"/>
      <c r="J4602" s="37"/>
      <c r="M4602" s="80" t="b">
        <f t="shared" si="71"/>
        <v>1</v>
      </c>
    </row>
    <row r="4603" spans="2:13" x14ac:dyDescent="0.15">
      <c r="B4603" s="333" t="s">
        <v>4286</v>
      </c>
      <c r="C4603" s="333" t="s">
        <v>712</v>
      </c>
      <c r="D4603" s="333" t="s">
        <v>523</v>
      </c>
      <c r="E4603" s="29">
        <v>2</v>
      </c>
      <c r="F4603" s="29">
        <v>3</v>
      </c>
      <c r="G4603" s="29">
        <v>3828</v>
      </c>
      <c r="H4603" s="27"/>
      <c r="J4603" s="37"/>
      <c r="M4603" s="80" t="b">
        <f t="shared" si="71"/>
        <v>1</v>
      </c>
    </row>
    <row r="4604" spans="2:13" x14ac:dyDescent="0.15">
      <c r="B4604" s="333" t="s">
        <v>11806</v>
      </c>
      <c r="C4604" s="333" t="s">
        <v>712</v>
      </c>
      <c r="D4604" s="333" t="s">
        <v>519</v>
      </c>
      <c r="E4604" s="29">
        <v>2</v>
      </c>
      <c r="F4604" s="29">
        <v>1</v>
      </c>
      <c r="G4604" s="29">
        <v>12684</v>
      </c>
      <c r="H4604" s="27"/>
      <c r="J4604" s="37"/>
      <c r="M4604" s="80" t="b">
        <f t="shared" si="71"/>
        <v>1</v>
      </c>
    </row>
    <row r="4605" spans="2:13" x14ac:dyDescent="0.15">
      <c r="B4605" s="333" t="s">
        <v>14754</v>
      </c>
      <c r="C4605" s="333" t="s">
        <v>714</v>
      </c>
      <c r="D4605" s="333" t="s">
        <v>521</v>
      </c>
      <c r="E4605" s="29">
        <v>3</v>
      </c>
      <c r="F4605" s="29">
        <v>2</v>
      </c>
      <c r="G4605" s="29">
        <v>16469</v>
      </c>
      <c r="H4605" s="27"/>
      <c r="J4605" s="37"/>
      <c r="M4605" s="80" t="b">
        <f t="shared" si="71"/>
        <v>1</v>
      </c>
    </row>
    <row r="4606" spans="2:13" x14ac:dyDescent="0.15">
      <c r="B4606" s="333" t="s">
        <v>1604</v>
      </c>
      <c r="C4606" s="333" t="s">
        <v>710</v>
      </c>
      <c r="D4606" s="333" t="s">
        <v>525</v>
      </c>
      <c r="E4606" s="29">
        <v>1</v>
      </c>
      <c r="F4606" s="29">
        <v>4</v>
      </c>
      <c r="G4606" s="29">
        <v>952</v>
      </c>
      <c r="H4606" s="27"/>
      <c r="J4606" s="37"/>
      <c r="M4606" s="80" t="b">
        <f t="shared" si="71"/>
        <v>1</v>
      </c>
    </row>
    <row r="4607" spans="2:13" x14ac:dyDescent="0.15">
      <c r="B4607" s="333" t="s">
        <v>338</v>
      </c>
      <c r="C4607" s="333" t="s">
        <v>710</v>
      </c>
      <c r="D4607" s="333" t="s">
        <v>519</v>
      </c>
      <c r="E4607" s="29">
        <v>1</v>
      </c>
      <c r="F4607" s="29">
        <v>1</v>
      </c>
      <c r="G4607" s="29">
        <v>8419</v>
      </c>
      <c r="H4607" s="27"/>
      <c r="J4607" s="37"/>
      <c r="M4607" s="80" t="b">
        <f t="shared" si="71"/>
        <v>1</v>
      </c>
    </row>
    <row r="4608" spans="2:13" x14ac:dyDescent="0.15">
      <c r="B4608" s="333" t="s">
        <v>4506</v>
      </c>
      <c r="C4608" s="333" t="s">
        <v>710</v>
      </c>
      <c r="D4608" s="333" t="s">
        <v>444</v>
      </c>
      <c r="E4608" s="29">
        <v>1</v>
      </c>
      <c r="F4608" s="29">
        <v>6</v>
      </c>
      <c r="G4608" s="29">
        <v>4326</v>
      </c>
      <c r="H4608" s="27"/>
      <c r="J4608" s="37"/>
      <c r="M4608" s="80" t="b">
        <f t="shared" si="71"/>
        <v>1</v>
      </c>
    </row>
    <row r="4609" spans="2:13" x14ac:dyDescent="0.15">
      <c r="B4609" s="333" t="s">
        <v>4592</v>
      </c>
      <c r="C4609" s="333" t="s">
        <v>710</v>
      </c>
      <c r="D4609" s="333" t="s">
        <v>444</v>
      </c>
      <c r="E4609" s="29">
        <v>1</v>
      </c>
      <c r="F4609" s="29">
        <v>6</v>
      </c>
      <c r="G4609" s="29">
        <v>4417</v>
      </c>
      <c r="H4609" s="27"/>
      <c r="J4609" s="37"/>
      <c r="M4609" s="80" t="b">
        <f t="shared" si="71"/>
        <v>1</v>
      </c>
    </row>
    <row r="4610" spans="2:13" x14ac:dyDescent="0.15">
      <c r="B4610" s="333" t="s">
        <v>1605</v>
      </c>
      <c r="C4610" s="333" t="s">
        <v>710</v>
      </c>
      <c r="D4610" s="333" t="s">
        <v>523</v>
      </c>
      <c r="E4610" s="29">
        <v>1</v>
      </c>
      <c r="F4610" s="29">
        <v>3</v>
      </c>
      <c r="G4610" s="29">
        <v>953</v>
      </c>
      <c r="H4610" s="27"/>
      <c r="J4610" s="37"/>
      <c r="M4610" s="80" t="b">
        <f t="shared" si="71"/>
        <v>1</v>
      </c>
    </row>
    <row r="4611" spans="2:13" x14ac:dyDescent="0.15">
      <c r="B4611" s="333" t="s">
        <v>1606</v>
      </c>
      <c r="C4611" s="333" t="s">
        <v>716</v>
      </c>
      <c r="D4611" s="333" t="s">
        <v>519</v>
      </c>
      <c r="E4611" s="29">
        <v>4</v>
      </c>
      <c r="F4611" s="29">
        <v>1</v>
      </c>
      <c r="G4611" s="29">
        <v>954</v>
      </c>
      <c r="H4611" s="27"/>
      <c r="J4611" s="37"/>
      <c r="M4611" s="80" t="b">
        <f t="shared" si="71"/>
        <v>1</v>
      </c>
    </row>
    <row r="4612" spans="2:13" x14ac:dyDescent="0.15">
      <c r="B4612" s="333" t="s">
        <v>1607</v>
      </c>
      <c r="C4612" s="333" t="s">
        <v>716</v>
      </c>
      <c r="D4612" s="333" t="s">
        <v>523</v>
      </c>
      <c r="E4612" s="29">
        <v>4</v>
      </c>
      <c r="F4612" s="29">
        <v>3</v>
      </c>
      <c r="G4612" s="29">
        <v>955</v>
      </c>
      <c r="H4612" s="27"/>
      <c r="J4612" s="37"/>
      <c r="M4612" s="80" t="b">
        <f t="shared" si="71"/>
        <v>1</v>
      </c>
    </row>
    <row r="4613" spans="2:13" x14ac:dyDescent="0.15">
      <c r="B4613" s="333" t="s">
        <v>1608</v>
      </c>
      <c r="C4613" s="333" t="s">
        <v>716</v>
      </c>
      <c r="D4613" s="333" t="s">
        <v>523</v>
      </c>
      <c r="E4613" s="29">
        <v>4</v>
      </c>
      <c r="F4613" s="29">
        <v>3</v>
      </c>
      <c r="G4613" s="29">
        <v>956</v>
      </c>
      <c r="H4613" s="27"/>
      <c r="J4613" s="37"/>
      <c r="M4613" s="80" t="b">
        <f t="shared" si="71"/>
        <v>1</v>
      </c>
    </row>
    <row r="4614" spans="2:13" x14ac:dyDescent="0.15">
      <c r="B4614" s="333" t="s">
        <v>4150</v>
      </c>
      <c r="C4614" s="333" t="s">
        <v>712</v>
      </c>
      <c r="D4614" s="333" t="s">
        <v>523</v>
      </c>
      <c r="E4614" s="29">
        <v>2</v>
      </c>
      <c r="F4614" s="29">
        <v>3</v>
      </c>
      <c r="G4614" s="29">
        <v>3919</v>
      </c>
      <c r="H4614" s="27"/>
      <c r="J4614" s="37"/>
      <c r="M4614" s="80" t="b">
        <f t="shared" si="71"/>
        <v>1</v>
      </c>
    </row>
    <row r="4615" spans="2:13" x14ac:dyDescent="0.15">
      <c r="B4615" s="333" t="s">
        <v>1609</v>
      </c>
      <c r="C4615" s="333" t="s">
        <v>716</v>
      </c>
      <c r="D4615" s="333" t="s">
        <v>523</v>
      </c>
      <c r="E4615" s="29">
        <v>4</v>
      </c>
      <c r="F4615" s="29">
        <v>3</v>
      </c>
      <c r="G4615" s="29">
        <v>957</v>
      </c>
      <c r="H4615" s="27"/>
      <c r="J4615" s="37"/>
      <c r="M4615" s="80" t="b">
        <f t="shared" si="71"/>
        <v>1</v>
      </c>
    </row>
    <row r="4616" spans="2:13" x14ac:dyDescent="0.15">
      <c r="B4616" s="333" t="s">
        <v>13485</v>
      </c>
      <c r="C4616" s="333" t="s">
        <v>710</v>
      </c>
      <c r="D4616" s="333" t="s">
        <v>444</v>
      </c>
      <c r="E4616" s="29">
        <v>1</v>
      </c>
      <c r="F4616" s="29">
        <v>6</v>
      </c>
      <c r="G4616" s="29">
        <v>15660</v>
      </c>
      <c r="H4616" s="27"/>
      <c r="J4616" s="37"/>
      <c r="M4616" s="80" t="b">
        <f t="shared" si="71"/>
        <v>1</v>
      </c>
    </row>
    <row r="4617" spans="2:13" x14ac:dyDescent="0.15">
      <c r="B4617" s="333" t="s">
        <v>13486</v>
      </c>
      <c r="C4617" s="333" t="s">
        <v>710</v>
      </c>
      <c r="D4617" s="333" t="s">
        <v>525</v>
      </c>
      <c r="E4617" s="29">
        <v>1</v>
      </c>
      <c r="F4617" s="29">
        <v>4</v>
      </c>
      <c r="G4617" s="29">
        <v>14864</v>
      </c>
      <c r="H4617" s="27"/>
      <c r="J4617" s="37"/>
      <c r="M4617" s="80" t="b">
        <f t="shared" si="71"/>
        <v>1</v>
      </c>
    </row>
    <row r="4618" spans="2:13" x14ac:dyDescent="0.15">
      <c r="B4618" s="333" t="s">
        <v>1610</v>
      </c>
      <c r="C4618" s="333" t="s">
        <v>710</v>
      </c>
      <c r="D4618" s="333" t="s">
        <v>519</v>
      </c>
      <c r="E4618" s="29">
        <v>1</v>
      </c>
      <c r="F4618" s="29">
        <v>1</v>
      </c>
      <c r="G4618" s="29">
        <v>958</v>
      </c>
      <c r="H4618" s="27"/>
      <c r="J4618" s="37"/>
      <c r="M4618" s="80" t="b">
        <f t="shared" si="71"/>
        <v>1</v>
      </c>
    </row>
    <row r="4619" spans="2:13" x14ac:dyDescent="0.15">
      <c r="B4619" s="333" t="s">
        <v>1611</v>
      </c>
      <c r="C4619" s="333" t="s">
        <v>716</v>
      </c>
      <c r="D4619" s="333" t="s">
        <v>523</v>
      </c>
      <c r="E4619" s="29">
        <v>4</v>
      </c>
      <c r="F4619" s="29">
        <v>3</v>
      </c>
      <c r="G4619" s="29">
        <v>959</v>
      </c>
      <c r="H4619" s="27"/>
      <c r="J4619" s="37"/>
      <c r="M4619" s="80" t="b">
        <f t="shared" si="71"/>
        <v>1</v>
      </c>
    </row>
    <row r="4620" spans="2:13" x14ac:dyDescent="0.15">
      <c r="B4620" s="333" t="s">
        <v>1517</v>
      </c>
      <c r="C4620" s="333" t="s">
        <v>716</v>
      </c>
      <c r="D4620" s="333" t="s">
        <v>519</v>
      </c>
      <c r="E4620" s="29">
        <v>4</v>
      </c>
      <c r="F4620" s="29">
        <v>1</v>
      </c>
      <c r="G4620" s="29">
        <v>960</v>
      </c>
      <c r="H4620" s="27"/>
      <c r="J4620" s="37"/>
      <c r="M4620" s="80" t="b">
        <f t="shared" si="71"/>
        <v>1</v>
      </c>
    </row>
    <row r="4621" spans="2:13" x14ac:dyDescent="0.15">
      <c r="B4621" s="333" t="s">
        <v>8047</v>
      </c>
      <c r="C4621" s="333" t="s">
        <v>710</v>
      </c>
      <c r="D4621" s="333" t="s">
        <v>523</v>
      </c>
      <c r="E4621" s="29">
        <v>1</v>
      </c>
      <c r="F4621" s="29">
        <v>3</v>
      </c>
      <c r="G4621" s="29">
        <v>8268</v>
      </c>
      <c r="H4621" s="27"/>
      <c r="J4621" s="37"/>
      <c r="M4621" s="80" t="b">
        <f t="shared" si="71"/>
        <v>1</v>
      </c>
    </row>
    <row r="4622" spans="2:13" x14ac:dyDescent="0.15">
      <c r="B4622" s="333" t="s">
        <v>1417</v>
      </c>
      <c r="C4622" s="333" t="s">
        <v>710</v>
      </c>
      <c r="D4622" s="333" t="s">
        <v>521</v>
      </c>
      <c r="E4622" s="29">
        <v>1</v>
      </c>
      <c r="F4622" s="29">
        <v>2</v>
      </c>
      <c r="G4622" s="29">
        <v>961</v>
      </c>
      <c r="H4622" s="27"/>
      <c r="J4622" s="37"/>
      <c r="M4622" s="80" t="b">
        <f t="shared" ref="M4622:M4685" si="72">AND(  NOT(ISERROR(FIND(UPPER($B$7),UPPER($B4622),1))),  OR($D$7="",NOT(ISERROR(FIND(UPPER($D$7),UPPER($B4622),1)))),    OR($D$8="",(ISERROR(FIND(UPPER($D$8),UPPER($B4622),1))))           )</f>
        <v>1</v>
      </c>
    </row>
    <row r="4623" spans="2:13" x14ac:dyDescent="0.15">
      <c r="B4623" s="333" t="s">
        <v>1418</v>
      </c>
      <c r="C4623" s="333" t="s">
        <v>710</v>
      </c>
      <c r="D4623" s="333" t="s">
        <v>521</v>
      </c>
      <c r="E4623" s="29">
        <v>1</v>
      </c>
      <c r="F4623" s="29">
        <v>2</v>
      </c>
      <c r="G4623" s="29">
        <v>962</v>
      </c>
      <c r="H4623" s="27"/>
      <c r="J4623" s="37"/>
      <c r="M4623" s="80" t="b">
        <f t="shared" si="72"/>
        <v>1</v>
      </c>
    </row>
    <row r="4624" spans="2:13" x14ac:dyDescent="0.15">
      <c r="B4624" s="333" t="s">
        <v>6177</v>
      </c>
      <c r="C4624" s="333" t="s">
        <v>710</v>
      </c>
      <c r="D4624" s="333" t="s">
        <v>525</v>
      </c>
      <c r="E4624" s="29">
        <v>1</v>
      </c>
      <c r="F4624" s="29">
        <v>4</v>
      </c>
      <c r="G4624" s="29">
        <v>6227</v>
      </c>
      <c r="H4624" s="27"/>
      <c r="J4624" s="37"/>
      <c r="M4624" s="80" t="b">
        <f t="shared" si="72"/>
        <v>1</v>
      </c>
    </row>
    <row r="4625" spans="2:13" x14ac:dyDescent="0.15">
      <c r="B4625" s="333" t="s">
        <v>6372</v>
      </c>
      <c r="C4625" s="333" t="s">
        <v>714</v>
      </c>
      <c r="D4625" s="333" t="s">
        <v>521</v>
      </c>
      <c r="E4625" s="29">
        <v>3</v>
      </c>
      <c r="F4625" s="29">
        <v>2</v>
      </c>
      <c r="G4625" s="29">
        <v>6322</v>
      </c>
      <c r="H4625" s="27"/>
      <c r="J4625" s="37"/>
      <c r="M4625" s="80" t="b">
        <f t="shared" si="72"/>
        <v>1</v>
      </c>
    </row>
    <row r="4626" spans="2:13" x14ac:dyDescent="0.15">
      <c r="B4626" s="333" t="s">
        <v>5920</v>
      </c>
      <c r="C4626" s="333" t="s">
        <v>718</v>
      </c>
      <c r="D4626" s="333" t="s">
        <v>521</v>
      </c>
      <c r="E4626" s="29">
        <v>5</v>
      </c>
      <c r="F4626" s="29">
        <v>2</v>
      </c>
      <c r="G4626" s="29">
        <v>5946</v>
      </c>
      <c r="H4626" s="27"/>
      <c r="J4626" s="37"/>
      <c r="M4626" s="80" t="b">
        <f t="shared" si="72"/>
        <v>1</v>
      </c>
    </row>
    <row r="4627" spans="2:13" x14ac:dyDescent="0.15">
      <c r="B4627" s="333" t="s">
        <v>1419</v>
      </c>
      <c r="C4627" s="333" t="s">
        <v>716</v>
      </c>
      <c r="D4627" s="333" t="s">
        <v>444</v>
      </c>
      <c r="E4627" s="29">
        <v>4</v>
      </c>
      <c r="F4627" s="29">
        <v>6</v>
      </c>
      <c r="G4627" s="29">
        <v>963</v>
      </c>
      <c r="H4627" s="27"/>
      <c r="J4627" s="37"/>
      <c r="M4627" s="80" t="b">
        <f t="shared" si="72"/>
        <v>1</v>
      </c>
    </row>
    <row r="4628" spans="2:13" x14ac:dyDescent="0.15">
      <c r="B4628" s="333" t="s">
        <v>10909</v>
      </c>
      <c r="C4628" s="333" t="s">
        <v>710</v>
      </c>
      <c r="D4628" s="333" t="s">
        <v>521</v>
      </c>
      <c r="E4628" s="29">
        <v>1</v>
      </c>
      <c r="F4628" s="29">
        <v>2</v>
      </c>
      <c r="G4628" s="29">
        <v>7920</v>
      </c>
      <c r="H4628" s="27"/>
      <c r="J4628" s="37"/>
      <c r="M4628" s="80" t="b">
        <f t="shared" si="72"/>
        <v>1</v>
      </c>
    </row>
    <row r="4629" spans="2:13" x14ac:dyDescent="0.15">
      <c r="B4629" s="333" t="s">
        <v>9242</v>
      </c>
      <c r="C4629" s="333" t="s">
        <v>718</v>
      </c>
      <c r="D4629" s="333" t="s">
        <v>444</v>
      </c>
      <c r="E4629" s="29">
        <v>5</v>
      </c>
      <c r="F4629" s="29">
        <v>6</v>
      </c>
      <c r="G4629" s="29">
        <v>9472</v>
      </c>
      <c r="H4629" s="27"/>
      <c r="J4629" s="37"/>
      <c r="M4629" s="80" t="b">
        <f t="shared" si="72"/>
        <v>1</v>
      </c>
    </row>
    <row r="4630" spans="2:13" x14ac:dyDescent="0.15">
      <c r="B4630" s="333" t="s">
        <v>1420</v>
      </c>
      <c r="C4630" s="333" t="s">
        <v>716</v>
      </c>
      <c r="D4630" s="333" t="s">
        <v>521</v>
      </c>
      <c r="E4630" s="29">
        <v>4</v>
      </c>
      <c r="F4630" s="29">
        <v>2</v>
      </c>
      <c r="G4630" s="29">
        <v>964</v>
      </c>
      <c r="H4630" s="27"/>
      <c r="J4630" s="37"/>
      <c r="M4630" s="80" t="b">
        <f t="shared" si="72"/>
        <v>1</v>
      </c>
    </row>
    <row r="4631" spans="2:13" x14ac:dyDescent="0.15">
      <c r="B4631" s="333" t="s">
        <v>10910</v>
      </c>
      <c r="C4631" s="333" t="s">
        <v>714</v>
      </c>
      <c r="D4631" s="333" t="s">
        <v>519</v>
      </c>
      <c r="E4631" s="29">
        <v>3</v>
      </c>
      <c r="F4631" s="29">
        <v>1</v>
      </c>
      <c r="G4631" s="29">
        <v>965</v>
      </c>
      <c r="H4631" s="27"/>
      <c r="J4631" s="37"/>
      <c r="M4631" s="80" t="b">
        <f t="shared" si="72"/>
        <v>1</v>
      </c>
    </row>
    <row r="4632" spans="2:13" x14ac:dyDescent="0.15">
      <c r="B4632" s="333" t="s">
        <v>14755</v>
      </c>
      <c r="C4632" s="333" t="s">
        <v>714</v>
      </c>
      <c r="D4632" s="333" t="s">
        <v>527</v>
      </c>
      <c r="E4632" s="29">
        <v>3</v>
      </c>
      <c r="F4632" s="29">
        <v>5</v>
      </c>
      <c r="G4632" s="29">
        <v>17055</v>
      </c>
      <c r="H4632" s="27"/>
      <c r="J4632" s="37"/>
      <c r="M4632" s="80" t="b">
        <f t="shared" si="72"/>
        <v>1</v>
      </c>
    </row>
    <row r="4633" spans="2:13" x14ac:dyDescent="0.15">
      <c r="B4633" s="333" t="s">
        <v>11807</v>
      </c>
      <c r="C4633" s="333" t="s">
        <v>714</v>
      </c>
      <c r="D4633" s="333" t="s">
        <v>521</v>
      </c>
      <c r="E4633" s="29">
        <v>3</v>
      </c>
      <c r="F4633" s="29">
        <v>2</v>
      </c>
      <c r="G4633" s="29">
        <v>12465</v>
      </c>
      <c r="H4633" s="27"/>
      <c r="J4633" s="37"/>
      <c r="M4633" s="80" t="b">
        <f t="shared" si="72"/>
        <v>1</v>
      </c>
    </row>
    <row r="4634" spans="2:13" x14ac:dyDescent="0.15">
      <c r="B4634" s="333" t="s">
        <v>1421</v>
      </c>
      <c r="C4634" s="333" t="s">
        <v>714</v>
      </c>
      <c r="D4634" s="333" t="s">
        <v>519</v>
      </c>
      <c r="E4634" s="29">
        <v>3</v>
      </c>
      <c r="F4634" s="29">
        <v>1</v>
      </c>
      <c r="G4634" s="29">
        <v>966</v>
      </c>
      <c r="H4634" s="27"/>
      <c r="J4634" s="37"/>
      <c r="M4634" s="80" t="b">
        <f t="shared" si="72"/>
        <v>1</v>
      </c>
    </row>
    <row r="4635" spans="2:13" x14ac:dyDescent="0.15">
      <c r="B4635" s="333" t="s">
        <v>8811</v>
      </c>
      <c r="C4635" s="333" t="s">
        <v>714</v>
      </c>
      <c r="D4635" s="333" t="s">
        <v>521</v>
      </c>
      <c r="E4635" s="29">
        <v>3</v>
      </c>
      <c r="F4635" s="29">
        <v>2</v>
      </c>
      <c r="G4635" s="29">
        <v>9161</v>
      </c>
      <c r="H4635" s="27"/>
      <c r="J4635" s="37"/>
      <c r="M4635" s="80" t="b">
        <f t="shared" si="72"/>
        <v>1</v>
      </c>
    </row>
    <row r="4636" spans="2:13" x14ac:dyDescent="0.15">
      <c r="B4636" s="333" t="s">
        <v>6317</v>
      </c>
      <c r="C4636" s="333" t="s">
        <v>714</v>
      </c>
      <c r="D4636" s="333" t="s">
        <v>523</v>
      </c>
      <c r="E4636" s="29">
        <v>3</v>
      </c>
      <c r="F4636" s="29">
        <v>3</v>
      </c>
      <c r="G4636" s="29">
        <v>6264</v>
      </c>
      <c r="H4636" s="27"/>
      <c r="J4636" s="37"/>
      <c r="M4636" s="80" t="b">
        <f t="shared" si="72"/>
        <v>1</v>
      </c>
    </row>
    <row r="4637" spans="2:13" x14ac:dyDescent="0.15">
      <c r="B4637" s="333" t="s">
        <v>8895</v>
      </c>
      <c r="C4637" s="333" t="s">
        <v>714</v>
      </c>
      <c r="D4637" s="333" t="s">
        <v>523</v>
      </c>
      <c r="E4637" s="29">
        <v>3</v>
      </c>
      <c r="F4637" s="29">
        <v>3</v>
      </c>
      <c r="G4637" s="29">
        <v>9245</v>
      </c>
      <c r="H4637" s="27"/>
      <c r="J4637" s="37"/>
      <c r="M4637" s="80" t="b">
        <f t="shared" si="72"/>
        <v>1</v>
      </c>
    </row>
    <row r="4638" spans="2:13" x14ac:dyDescent="0.15">
      <c r="B4638" s="333" t="s">
        <v>10277</v>
      </c>
      <c r="C4638" s="333" t="s">
        <v>710</v>
      </c>
      <c r="D4638" s="333" t="s">
        <v>523</v>
      </c>
      <c r="E4638" s="29">
        <v>1</v>
      </c>
      <c r="F4638" s="29">
        <v>3</v>
      </c>
      <c r="G4638" s="29">
        <v>10377</v>
      </c>
      <c r="H4638" s="27"/>
      <c r="J4638" s="37"/>
      <c r="M4638" s="80" t="b">
        <f t="shared" si="72"/>
        <v>1</v>
      </c>
    </row>
    <row r="4639" spans="2:13" x14ac:dyDescent="0.15">
      <c r="B4639" s="333" t="s">
        <v>6243</v>
      </c>
      <c r="C4639" s="333" t="s">
        <v>714</v>
      </c>
      <c r="D4639" s="333" t="s">
        <v>521</v>
      </c>
      <c r="E4639" s="29">
        <v>3</v>
      </c>
      <c r="F4639" s="29">
        <v>2</v>
      </c>
      <c r="G4639" s="29">
        <v>6297</v>
      </c>
      <c r="H4639" s="27"/>
      <c r="J4639" s="37"/>
      <c r="M4639" s="80" t="b">
        <f t="shared" si="72"/>
        <v>1</v>
      </c>
    </row>
    <row r="4640" spans="2:13" x14ac:dyDescent="0.15">
      <c r="B4640" s="333" t="s">
        <v>7638</v>
      </c>
      <c r="C4640" s="333" t="s">
        <v>714</v>
      </c>
      <c r="D4640" s="333" t="s">
        <v>521</v>
      </c>
      <c r="E4640" s="29">
        <v>3</v>
      </c>
      <c r="F4640" s="29">
        <v>2</v>
      </c>
      <c r="G4640" s="29">
        <v>7803</v>
      </c>
      <c r="H4640" s="27"/>
      <c r="J4640" s="37"/>
      <c r="M4640" s="80" t="b">
        <f t="shared" si="72"/>
        <v>1</v>
      </c>
    </row>
    <row r="4641" spans="2:13" x14ac:dyDescent="0.15">
      <c r="B4641" s="333" t="s">
        <v>8887</v>
      </c>
      <c r="C4641" s="333" t="s">
        <v>712</v>
      </c>
      <c r="D4641" s="333" t="s">
        <v>521</v>
      </c>
      <c r="E4641" s="29">
        <v>2</v>
      </c>
      <c r="F4641" s="29">
        <v>2</v>
      </c>
      <c r="G4641" s="29">
        <v>9237</v>
      </c>
      <c r="H4641" s="27"/>
      <c r="J4641" s="37"/>
      <c r="M4641" s="80" t="b">
        <f t="shared" si="72"/>
        <v>1</v>
      </c>
    </row>
    <row r="4642" spans="2:13" x14ac:dyDescent="0.15">
      <c r="B4642" s="333" t="s">
        <v>1422</v>
      </c>
      <c r="C4642" s="333" t="s">
        <v>716</v>
      </c>
      <c r="D4642" s="333" t="s">
        <v>519</v>
      </c>
      <c r="E4642" s="29">
        <v>4</v>
      </c>
      <c r="F4642" s="29">
        <v>1</v>
      </c>
      <c r="G4642" s="29">
        <v>967</v>
      </c>
      <c r="H4642" s="27"/>
      <c r="J4642" s="37"/>
      <c r="M4642" s="80" t="b">
        <f t="shared" si="72"/>
        <v>1</v>
      </c>
    </row>
    <row r="4643" spans="2:13" x14ac:dyDescent="0.15">
      <c r="B4643" s="333" t="s">
        <v>1423</v>
      </c>
      <c r="C4643" s="333" t="s">
        <v>714</v>
      </c>
      <c r="D4643" s="333" t="s">
        <v>519</v>
      </c>
      <c r="E4643" s="29">
        <v>3</v>
      </c>
      <c r="F4643" s="29">
        <v>1</v>
      </c>
      <c r="G4643" s="29">
        <v>968</v>
      </c>
      <c r="H4643" s="27"/>
      <c r="J4643" s="37"/>
      <c r="M4643" s="80" t="b">
        <f t="shared" si="72"/>
        <v>1</v>
      </c>
    </row>
    <row r="4644" spans="2:13" x14ac:dyDescent="0.15">
      <c r="B4644" s="333" t="s">
        <v>1424</v>
      </c>
      <c r="C4644" s="333" t="s">
        <v>714</v>
      </c>
      <c r="D4644" s="333" t="s">
        <v>519</v>
      </c>
      <c r="E4644" s="29">
        <v>3</v>
      </c>
      <c r="F4644" s="29">
        <v>1</v>
      </c>
      <c r="G4644" s="29">
        <v>969</v>
      </c>
      <c r="H4644" s="27"/>
      <c r="J4644" s="37"/>
      <c r="M4644" s="80" t="b">
        <f t="shared" si="72"/>
        <v>1</v>
      </c>
    </row>
    <row r="4645" spans="2:13" x14ac:dyDescent="0.15">
      <c r="B4645" s="333" t="s">
        <v>8747</v>
      </c>
      <c r="C4645" s="333" t="s">
        <v>714</v>
      </c>
      <c r="D4645" s="333" t="s">
        <v>525</v>
      </c>
      <c r="E4645" s="29">
        <v>3</v>
      </c>
      <c r="F4645" s="29">
        <v>4</v>
      </c>
      <c r="G4645" s="29">
        <v>9097</v>
      </c>
      <c r="H4645" s="27"/>
      <c r="J4645" s="37"/>
      <c r="M4645" s="80" t="b">
        <f t="shared" si="72"/>
        <v>1</v>
      </c>
    </row>
    <row r="4646" spans="2:13" x14ac:dyDescent="0.15">
      <c r="B4646" s="333" t="s">
        <v>1425</v>
      </c>
      <c r="C4646" s="333" t="s">
        <v>714</v>
      </c>
      <c r="D4646" s="333" t="s">
        <v>521</v>
      </c>
      <c r="E4646" s="29">
        <v>3</v>
      </c>
      <c r="F4646" s="29">
        <v>2</v>
      </c>
      <c r="G4646" s="29">
        <v>970</v>
      </c>
      <c r="H4646" s="27"/>
      <c r="J4646" s="37"/>
      <c r="M4646" s="80" t="b">
        <f t="shared" si="72"/>
        <v>1</v>
      </c>
    </row>
    <row r="4647" spans="2:13" x14ac:dyDescent="0.15">
      <c r="B4647" s="333" t="s">
        <v>11808</v>
      </c>
      <c r="C4647" s="333" t="s">
        <v>712</v>
      </c>
      <c r="D4647" s="333" t="s">
        <v>521</v>
      </c>
      <c r="E4647" s="29">
        <v>2</v>
      </c>
      <c r="F4647" s="29">
        <v>2</v>
      </c>
      <c r="G4647" s="29">
        <v>12466</v>
      </c>
      <c r="H4647" s="27"/>
      <c r="J4647" s="37"/>
      <c r="M4647" s="80" t="b">
        <f t="shared" si="72"/>
        <v>1</v>
      </c>
    </row>
    <row r="4648" spans="2:13" x14ac:dyDescent="0.15">
      <c r="B4648" s="333" t="s">
        <v>6318</v>
      </c>
      <c r="C4648" s="333" t="s">
        <v>714</v>
      </c>
      <c r="D4648" s="333" t="s">
        <v>523</v>
      </c>
      <c r="E4648" s="29">
        <v>3</v>
      </c>
      <c r="F4648" s="29">
        <v>3</v>
      </c>
      <c r="G4648" s="29">
        <v>6265</v>
      </c>
      <c r="H4648" s="27"/>
      <c r="J4648" s="37"/>
      <c r="M4648" s="80" t="b">
        <f t="shared" si="72"/>
        <v>1</v>
      </c>
    </row>
    <row r="4649" spans="2:13" x14ac:dyDescent="0.15">
      <c r="B4649" s="333" t="s">
        <v>11809</v>
      </c>
      <c r="C4649" s="333" t="s">
        <v>712</v>
      </c>
      <c r="D4649" s="333" t="s">
        <v>521</v>
      </c>
      <c r="E4649" s="29">
        <v>2</v>
      </c>
      <c r="F4649" s="29">
        <v>2</v>
      </c>
      <c r="G4649" s="29">
        <v>13279</v>
      </c>
      <c r="H4649" s="27"/>
      <c r="J4649" s="37"/>
      <c r="M4649" s="80" t="b">
        <f t="shared" si="72"/>
        <v>1</v>
      </c>
    </row>
    <row r="4650" spans="2:13" x14ac:dyDescent="0.15">
      <c r="B4650" s="333" t="s">
        <v>1426</v>
      </c>
      <c r="C4650" s="333" t="s">
        <v>714</v>
      </c>
      <c r="D4650" s="333" t="s">
        <v>519</v>
      </c>
      <c r="E4650" s="29">
        <v>3</v>
      </c>
      <c r="F4650" s="29">
        <v>1</v>
      </c>
      <c r="G4650" s="29">
        <v>971</v>
      </c>
      <c r="H4650" s="27"/>
      <c r="J4650" s="37"/>
      <c r="M4650" s="80" t="b">
        <f t="shared" si="72"/>
        <v>1</v>
      </c>
    </row>
    <row r="4651" spans="2:13" x14ac:dyDescent="0.15">
      <c r="B4651" s="333" t="s">
        <v>1427</v>
      </c>
      <c r="C4651" s="333" t="s">
        <v>714</v>
      </c>
      <c r="D4651" s="333" t="s">
        <v>525</v>
      </c>
      <c r="E4651" s="29">
        <v>3</v>
      </c>
      <c r="F4651" s="29">
        <v>4</v>
      </c>
      <c r="G4651" s="29">
        <v>972</v>
      </c>
      <c r="H4651" s="27"/>
      <c r="J4651" s="37"/>
      <c r="M4651" s="80" t="b">
        <f t="shared" si="72"/>
        <v>1</v>
      </c>
    </row>
    <row r="4652" spans="2:13" x14ac:dyDescent="0.15">
      <c r="B4652" s="333" t="s">
        <v>10911</v>
      </c>
      <c r="C4652" s="333" t="s">
        <v>714</v>
      </c>
      <c r="D4652" s="333" t="s">
        <v>525</v>
      </c>
      <c r="E4652" s="29">
        <v>3</v>
      </c>
      <c r="F4652" s="29">
        <v>4</v>
      </c>
      <c r="G4652" s="29">
        <v>973</v>
      </c>
      <c r="H4652" s="27"/>
      <c r="J4652" s="37"/>
      <c r="M4652" s="80" t="b">
        <f t="shared" si="72"/>
        <v>1</v>
      </c>
    </row>
    <row r="4653" spans="2:13" x14ac:dyDescent="0.15">
      <c r="B4653" s="333" t="s">
        <v>13487</v>
      </c>
      <c r="C4653" s="333" t="s">
        <v>714</v>
      </c>
      <c r="D4653" s="333" t="s">
        <v>519</v>
      </c>
      <c r="E4653" s="29">
        <v>3</v>
      </c>
      <c r="F4653" s="29">
        <v>1</v>
      </c>
      <c r="G4653" s="29">
        <v>14889</v>
      </c>
      <c r="H4653" s="27"/>
      <c r="J4653" s="37"/>
      <c r="M4653" s="80" t="b">
        <f t="shared" si="72"/>
        <v>1</v>
      </c>
    </row>
    <row r="4654" spans="2:13" x14ac:dyDescent="0.15">
      <c r="B4654" s="333" t="s">
        <v>10278</v>
      </c>
      <c r="C4654" s="333" t="s">
        <v>714</v>
      </c>
      <c r="D4654" s="333" t="s">
        <v>519</v>
      </c>
      <c r="E4654" s="29">
        <v>3</v>
      </c>
      <c r="F4654" s="29">
        <v>1</v>
      </c>
      <c r="G4654" s="29">
        <v>10868</v>
      </c>
      <c r="H4654" s="27"/>
      <c r="J4654" s="37"/>
      <c r="M4654" s="80" t="b">
        <f t="shared" si="72"/>
        <v>1</v>
      </c>
    </row>
    <row r="4655" spans="2:13" x14ac:dyDescent="0.15">
      <c r="B4655" s="333" t="s">
        <v>10279</v>
      </c>
      <c r="C4655" s="333" t="s">
        <v>714</v>
      </c>
      <c r="D4655" s="333" t="s">
        <v>521</v>
      </c>
      <c r="E4655" s="29">
        <v>3</v>
      </c>
      <c r="F4655" s="29">
        <v>2</v>
      </c>
      <c r="G4655" s="29">
        <v>10925</v>
      </c>
      <c r="H4655" s="27"/>
      <c r="J4655" s="37"/>
      <c r="M4655" s="80" t="b">
        <f t="shared" si="72"/>
        <v>1</v>
      </c>
    </row>
    <row r="4656" spans="2:13" x14ac:dyDescent="0.15">
      <c r="B4656" s="333" t="s">
        <v>10280</v>
      </c>
      <c r="C4656" s="333" t="s">
        <v>518</v>
      </c>
      <c r="D4656" s="333" t="s">
        <v>518</v>
      </c>
      <c r="E4656" s="29">
        <v>0</v>
      </c>
      <c r="F4656" s="29">
        <v>0</v>
      </c>
      <c r="G4656" s="29">
        <v>11014</v>
      </c>
      <c r="H4656" s="27"/>
      <c r="J4656" s="37"/>
      <c r="M4656" s="80" t="b">
        <f t="shared" si="72"/>
        <v>1</v>
      </c>
    </row>
    <row r="4657" spans="2:13" x14ac:dyDescent="0.15">
      <c r="B4657" s="333" t="s">
        <v>6143</v>
      </c>
      <c r="C4657" s="333" t="s">
        <v>714</v>
      </c>
      <c r="D4657" s="333" t="s">
        <v>525</v>
      </c>
      <c r="E4657" s="29">
        <v>3</v>
      </c>
      <c r="F4657" s="29">
        <v>4</v>
      </c>
      <c r="G4657" s="29">
        <v>6203</v>
      </c>
      <c r="H4657" s="27"/>
      <c r="J4657" s="37"/>
      <c r="M4657" s="80" t="b">
        <f t="shared" si="72"/>
        <v>1</v>
      </c>
    </row>
    <row r="4658" spans="2:13" x14ac:dyDescent="0.15">
      <c r="B4658" s="333" t="s">
        <v>1428</v>
      </c>
      <c r="C4658" s="333" t="s">
        <v>716</v>
      </c>
      <c r="D4658" s="333" t="s">
        <v>519</v>
      </c>
      <c r="E4658" s="29">
        <v>4</v>
      </c>
      <c r="F4658" s="29">
        <v>1</v>
      </c>
      <c r="G4658" s="29">
        <v>974</v>
      </c>
      <c r="H4658" s="27"/>
      <c r="J4658" s="37"/>
      <c r="M4658" s="80" t="b">
        <f t="shared" si="72"/>
        <v>1</v>
      </c>
    </row>
    <row r="4659" spans="2:13" x14ac:dyDescent="0.15">
      <c r="B4659" s="333" t="s">
        <v>3942</v>
      </c>
      <c r="C4659" s="333" t="s">
        <v>714</v>
      </c>
      <c r="D4659" s="333" t="s">
        <v>521</v>
      </c>
      <c r="E4659" s="29">
        <v>3</v>
      </c>
      <c r="F4659" s="29">
        <v>2</v>
      </c>
      <c r="G4659" s="29">
        <v>3708</v>
      </c>
      <c r="H4659" s="27"/>
      <c r="J4659" s="37"/>
      <c r="M4659" s="80" t="b">
        <f t="shared" si="72"/>
        <v>1</v>
      </c>
    </row>
    <row r="4660" spans="2:13" x14ac:dyDescent="0.15">
      <c r="B4660" s="333" t="s">
        <v>6244</v>
      </c>
      <c r="C4660" s="333" t="s">
        <v>714</v>
      </c>
      <c r="D4660" s="333" t="s">
        <v>521</v>
      </c>
      <c r="E4660" s="29">
        <v>3</v>
      </c>
      <c r="F4660" s="29">
        <v>2</v>
      </c>
      <c r="G4660" s="29">
        <v>6298</v>
      </c>
      <c r="H4660" s="27"/>
      <c r="J4660" s="37"/>
      <c r="M4660" s="80" t="b">
        <f t="shared" si="72"/>
        <v>1</v>
      </c>
    </row>
    <row r="4661" spans="2:13" x14ac:dyDescent="0.15">
      <c r="B4661" s="333" t="s">
        <v>1429</v>
      </c>
      <c r="C4661" s="333" t="s">
        <v>714</v>
      </c>
      <c r="D4661" s="333" t="s">
        <v>519</v>
      </c>
      <c r="E4661" s="29">
        <v>3</v>
      </c>
      <c r="F4661" s="29">
        <v>1</v>
      </c>
      <c r="G4661" s="29">
        <v>975</v>
      </c>
      <c r="H4661" s="27"/>
      <c r="J4661" s="37"/>
      <c r="M4661" s="80" t="b">
        <f t="shared" si="72"/>
        <v>1</v>
      </c>
    </row>
    <row r="4662" spans="2:13" x14ac:dyDescent="0.15">
      <c r="B4662" s="333" t="s">
        <v>13488</v>
      </c>
      <c r="C4662" s="333" t="s">
        <v>710</v>
      </c>
      <c r="D4662" s="333" t="s">
        <v>523</v>
      </c>
      <c r="E4662" s="29">
        <v>1</v>
      </c>
      <c r="F4662" s="29">
        <v>3</v>
      </c>
      <c r="G4662" s="29">
        <v>14841</v>
      </c>
      <c r="H4662" s="27"/>
      <c r="J4662" s="37"/>
      <c r="M4662" s="80" t="b">
        <f t="shared" si="72"/>
        <v>1</v>
      </c>
    </row>
    <row r="4663" spans="2:13" x14ac:dyDescent="0.15">
      <c r="B4663" s="333" t="s">
        <v>1430</v>
      </c>
      <c r="C4663" s="333" t="s">
        <v>714</v>
      </c>
      <c r="D4663" s="333" t="s">
        <v>521</v>
      </c>
      <c r="E4663" s="29">
        <v>3</v>
      </c>
      <c r="F4663" s="29">
        <v>2</v>
      </c>
      <c r="G4663" s="29">
        <v>976</v>
      </c>
      <c r="H4663" s="27"/>
      <c r="J4663" s="37"/>
      <c r="M4663" s="80" t="b">
        <f t="shared" si="72"/>
        <v>1</v>
      </c>
    </row>
    <row r="4664" spans="2:13" x14ac:dyDescent="0.15">
      <c r="B4664" s="333" t="s">
        <v>6927</v>
      </c>
      <c r="C4664" s="333" t="s">
        <v>714</v>
      </c>
      <c r="D4664" s="333" t="s">
        <v>519</v>
      </c>
      <c r="E4664" s="29">
        <v>3</v>
      </c>
      <c r="F4664" s="29">
        <v>1</v>
      </c>
      <c r="G4664" s="29">
        <v>7061</v>
      </c>
      <c r="H4664" s="27"/>
      <c r="J4664" s="37"/>
      <c r="M4664" s="80" t="b">
        <f t="shared" si="72"/>
        <v>1</v>
      </c>
    </row>
    <row r="4665" spans="2:13" x14ac:dyDescent="0.15">
      <c r="B4665" s="333" t="s">
        <v>1431</v>
      </c>
      <c r="C4665" s="333" t="s">
        <v>714</v>
      </c>
      <c r="D4665" s="333" t="s">
        <v>521</v>
      </c>
      <c r="E4665" s="29">
        <v>3</v>
      </c>
      <c r="F4665" s="29">
        <v>2</v>
      </c>
      <c r="G4665" s="29">
        <v>977</v>
      </c>
      <c r="H4665" s="27"/>
      <c r="J4665" s="37"/>
      <c r="M4665" s="80" t="b">
        <f t="shared" si="72"/>
        <v>1</v>
      </c>
    </row>
    <row r="4666" spans="2:13" x14ac:dyDescent="0.15">
      <c r="B4666" s="333" t="s">
        <v>7639</v>
      </c>
      <c r="C4666" s="333" t="s">
        <v>714</v>
      </c>
      <c r="D4666" s="333" t="s">
        <v>519</v>
      </c>
      <c r="E4666" s="29">
        <v>3</v>
      </c>
      <c r="F4666" s="29">
        <v>1</v>
      </c>
      <c r="G4666" s="29">
        <v>7804</v>
      </c>
      <c r="H4666" s="27"/>
      <c r="J4666" s="37"/>
      <c r="M4666" s="80" t="b">
        <f t="shared" si="72"/>
        <v>1</v>
      </c>
    </row>
    <row r="4667" spans="2:13" x14ac:dyDescent="0.15">
      <c r="B4667" s="333" t="s">
        <v>4773</v>
      </c>
      <c r="C4667" s="333" t="s">
        <v>714</v>
      </c>
      <c r="D4667" s="333" t="s">
        <v>521</v>
      </c>
      <c r="E4667" s="29">
        <v>3</v>
      </c>
      <c r="F4667" s="29">
        <v>2</v>
      </c>
      <c r="G4667" s="29">
        <v>4618</v>
      </c>
      <c r="H4667" s="27"/>
      <c r="J4667" s="37"/>
      <c r="M4667" s="80" t="b">
        <f t="shared" si="72"/>
        <v>1</v>
      </c>
    </row>
    <row r="4668" spans="2:13" x14ac:dyDescent="0.15">
      <c r="B4668" s="333" t="s">
        <v>4774</v>
      </c>
      <c r="C4668" s="333" t="s">
        <v>714</v>
      </c>
      <c r="D4668" s="333" t="s">
        <v>521</v>
      </c>
      <c r="E4668" s="29">
        <v>3</v>
      </c>
      <c r="F4668" s="29">
        <v>2</v>
      </c>
      <c r="G4668" s="29">
        <v>4619</v>
      </c>
      <c r="H4668" s="27"/>
      <c r="J4668" s="37"/>
      <c r="M4668" s="80" t="b">
        <f t="shared" si="72"/>
        <v>1</v>
      </c>
    </row>
    <row r="4669" spans="2:13" x14ac:dyDescent="0.15">
      <c r="B4669" s="333" t="s">
        <v>5159</v>
      </c>
      <c r="C4669" s="333" t="s">
        <v>714</v>
      </c>
      <c r="D4669" s="333" t="s">
        <v>521</v>
      </c>
      <c r="E4669" s="29">
        <v>3</v>
      </c>
      <c r="F4669" s="29">
        <v>2</v>
      </c>
      <c r="G4669" s="29">
        <v>5135</v>
      </c>
      <c r="H4669" s="27"/>
      <c r="J4669" s="37"/>
      <c r="M4669" s="80" t="b">
        <f t="shared" si="72"/>
        <v>1</v>
      </c>
    </row>
    <row r="4670" spans="2:13" x14ac:dyDescent="0.15">
      <c r="B4670" s="333" t="s">
        <v>6274</v>
      </c>
      <c r="C4670" s="333" t="s">
        <v>714</v>
      </c>
      <c r="D4670" s="333" t="s">
        <v>527</v>
      </c>
      <c r="E4670" s="29">
        <v>3</v>
      </c>
      <c r="F4670" s="29">
        <v>5</v>
      </c>
      <c r="G4670" s="29">
        <v>6335</v>
      </c>
      <c r="H4670" s="27"/>
      <c r="J4670" s="37"/>
      <c r="M4670" s="80" t="b">
        <f t="shared" si="72"/>
        <v>1</v>
      </c>
    </row>
    <row r="4671" spans="2:13" x14ac:dyDescent="0.15">
      <c r="B4671" s="333" t="s">
        <v>1432</v>
      </c>
      <c r="C4671" s="333" t="s">
        <v>714</v>
      </c>
      <c r="D4671" s="333" t="s">
        <v>521</v>
      </c>
      <c r="E4671" s="29">
        <v>3</v>
      </c>
      <c r="F4671" s="29">
        <v>2</v>
      </c>
      <c r="G4671" s="29">
        <v>978</v>
      </c>
      <c r="H4671" s="27"/>
      <c r="J4671" s="37"/>
      <c r="M4671" s="80" t="b">
        <f t="shared" si="72"/>
        <v>1</v>
      </c>
    </row>
    <row r="4672" spans="2:13" x14ac:dyDescent="0.15">
      <c r="B4672" s="333" t="s">
        <v>11810</v>
      </c>
      <c r="C4672" s="333" t="s">
        <v>716</v>
      </c>
      <c r="D4672" s="333" t="s">
        <v>519</v>
      </c>
      <c r="E4672" s="29">
        <v>4</v>
      </c>
      <c r="F4672" s="29">
        <v>1</v>
      </c>
      <c r="G4672" s="29">
        <v>12467</v>
      </c>
      <c r="H4672" s="27"/>
      <c r="J4672" s="37"/>
      <c r="M4672" s="80" t="b">
        <f t="shared" si="72"/>
        <v>1</v>
      </c>
    </row>
    <row r="4673" spans="2:13" x14ac:dyDescent="0.15">
      <c r="B4673" s="333" t="s">
        <v>6205</v>
      </c>
      <c r="C4673" s="333" t="s">
        <v>714</v>
      </c>
      <c r="D4673" s="333" t="s">
        <v>519</v>
      </c>
      <c r="E4673" s="29">
        <v>3</v>
      </c>
      <c r="F4673" s="29">
        <v>1</v>
      </c>
      <c r="G4673" s="29">
        <v>6253</v>
      </c>
      <c r="H4673" s="27"/>
      <c r="J4673" s="37"/>
      <c r="M4673" s="80" t="b">
        <f t="shared" si="72"/>
        <v>1</v>
      </c>
    </row>
    <row r="4674" spans="2:13" x14ac:dyDescent="0.15">
      <c r="B4674" s="333" t="s">
        <v>1433</v>
      </c>
      <c r="C4674" s="333" t="s">
        <v>714</v>
      </c>
      <c r="D4674" s="333" t="s">
        <v>521</v>
      </c>
      <c r="E4674" s="29">
        <v>3</v>
      </c>
      <c r="F4674" s="29">
        <v>2</v>
      </c>
      <c r="G4674" s="29">
        <v>979</v>
      </c>
      <c r="H4674" s="27"/>
      <c r="J4674" s="37"/>
      <c r="M4674" s="80" t="b">
        <f t="shared" si="72"/>
        <v>1</v>
      </c>
    </row>
    <row r="4675" spans="2:13" x14ac:dyDescent="0.15">
      <c r="B4675" s="333" t="s">
        <v>1434</v>
      </c>
      <c r="C4675" s="333" t="s">
        <v>714</v>
      </c>
      <c r="D4675" s="333" t="s">
        <v>525</v>
      </c>
      <c r="E4675" s="29">
        <v>3</v>
      </c>
      <c r="F4675" s="29">
        <v>4</v>
      </c>
      <c r="G4675" s="29">
        <v>980</v>
      </c>
      <c r="H4675" s="27"/>
      <c r="J4675" s="37"/>
      <c r="M4675" s="80" t="b">
        <f t="shared" si="72"/>
        <v>1</v>
      </c>
    </row>
    <row r="4676" spans="2:13" x14ac:dyDescent="0.15">
      <c r="B4676" s="333" t="s">
        <v>1435</v>
      </c>
      <c r="C4676" s="333" t="s">
        <v>716</v>
      </c>
      <c r="D4676" s="333" t="s">
        <v>519</v>
      </c>
      <c r="E4676" s="29">
        <v>4</v>
      </c>
      <c r="F4676" s="29">
        <v>1</v>
      </c>
      <c r="G4676" s="29">
        <v>981</v>
      </c>
      <c r="H4676" s="27"/>
      <c r="J4676" s="37"/>
      <c r="M4676" s="80" t="b">
        <f t="shared" si="72"/>
        <v>1</v>
      </c>
    </row>
    <row r="4677" spans="2:13" x14ac:dyDescent="0.15">
      <c r="B4677" s="333" t="s">
        <v>1436</v>
      </c>
      <c r="C4677" s="333" t="s">
        <v>714</v>
      </c>
      <c r="D4677" s="333" t="s">
        <v>527</v>
      </c>
      <c r="E4677" s="29">
        <v>3</v>
      </c>
      <c r="F4677" s="29">
        <v>5</v>
      </c>
      <c r="G4677" s="29">
        <v>982</v>
      </c>
      <c r="H4677" s="27"/>
      <c r="J4677" s="37"/>
      <c r="M4677" s="80" t="b">
        <f t="shared" si="72"/>
        <v>1</v>
      </c>
    </row>
    <row r="4678" spans="2:13" x14ac:dyDescent="0.15">
      <c r="B4678" s="333" t="s">
        <v>1436</v>
      </c>
      <c r="C4678" s="333" t="s">
        <v>714</v>
      </c>
      <c r="D4678" s="333" t="s">
        <v>527</v>
      </c>
      <c r="E4678" s="29">
        <v>3</v>
      </c>
      <c r="F4678" s="29">
        <v>5</v>
      </c>
      <c r="G4678" s="29">
        <v>7066</v>
      </c>
      <c r="H4678" s="27"/>
      <c r="J4678" s="37"/>
      <c r="M4678" s="80" t="b">
        <f t="shared" si="72"/>
        <v>1</v>
      </c>
    </row>
    <row r="4679" spans="2:13" x14ac:dyDescent="0.15">
      <c r="B4679" s="333" t="s">
        <v>13489</v>
      </c>
      <c r="C4679" s="333" t="s">
        <v>714</v>
      </c>
      <c r="D4679" s="333" t="s">
        <v>521</v>
      </c>
      <c r="E4679" s="29">
        <v>3</v>
      </c>
      <c r="F4679" s="29">
        <v>2</v>
      </c>
      <c r="G4679" s="29">
        <v>14788</v>
      </c>
      <c r="H4679" s="27"/>
      <c r="J4679" s="37"/>
      <c r="M4679" s="80" t="b">
        <f t="shared" si="72"/>
        <v>1</v>
      </c>
    </row>
    <row r="4680" spans="2:13" x14ac:dyDescent="0.15">
      <c r="B4680" s="333" t="s">
        <v>13490</v>
      </c>
      <c r="C4680" s="333" t="s">
        <v>714</v>
      </c>
      <c r="D4680" s="333" t="s">
        <v>521</v>
      </c>
      <c r="E4680" s="29">
        <v>3</v>
      </c>
      <c r="F4680" s="29">
        <v>2</v>
      </c>
      <c r="G4680" s="29">
        <v>14891</v>
      </c>
      <c r="H4680" s="27"/>
      <c r="J4680" s="37"/>
      <c r="M4680" s="80" t="b">
        <f t="shared" si="72"/>
        <v>1</v>
      </c>
    </row>
    <row r="4681" spans="2:13" x14ac:dyDescent="0.15">
      <c r="B4681" s="333" t="s">
        <v>10912</v>
      </c>
      <c r="C4681" s="333" t="s">
        <v>710</v>
      </c>
      <c r="D4681" s="333" t="s">
        <v>523</v>
      </c>
      <c r="E4681" s="29">
        <v>1</v>
      </c>
      <c r="F4681" s="29">
        <v>3</v>
      </c>
      <c r="G4681" s="29">
        <v>6266</v>
      </c>
      <c r="H4681" s="27"/>
      <c r="J4681" s="37"/>
      <c r="M4681" s="80" t="b">
        <f t="shared" si="72"/>
        <v>1</v>
      </c>
    </row>
    <row r="4682" spans="2:13" x14ac:dyDescent="0.15">
      <c r="B4682" s="333" t="s">
        <v>1437</v>
      </c>
      <c r="C4682" s="333" t="s">
        <v>714</v>
      </c>
      <c r="D4682" s="333" t="s">
        <v>521</v>
      </c>
      <c r="E4682" s="29">
        <v>3</v>
      </c>
      <c r="F4682" s="29">
        <v>2</v>
      </c>
      <c r="G4682" s="29">
        <v>983</v>
      </c>
      <c r="H4682" s="27"/>
      <c r="J4682" s="37"/>
      <c r="M4682" s="80" t="b">
        <f t="shared" si="72"/>
        <v>1</v>
      </c>
    </row>
    <row r="4683" spans="2:13" x14ac:dyDescent="0.15">
      <c r="B4683" s="333" t="s">
        <v>9243</v>
      </c>
      <c r="C4683" s="333" t="s">
        <v>714</v>
      </c>
      <c r="D4683" s="333" t="s">
        <v>444</v>
      </c>
      <c r="E4683" s="29">
        <v>3</v>
      </c>
      <c r="F4683" s="29">
        <v>6</v>
      </c>
      <c r="G4683" s="29">
        <v>9601</v>
      </c>
      <c r="H4683" s="27"/>
      <c r="J4683" s="37"/>
      <c r="M4683" s="80" t="b">
        <f t="shared" si="72"/>
        <v>1</v>
      </c>
    </row>
    <row r="4684" spans="2:13" x14ac:dyDescent="0.15">
      <c r="B4684" s="333" t="s">
        <v>1438</v>
      </c>
      <c r="C4684" s="333" t="s">
        <v>714</v>
      </c>
      <c r="D4684" s="333" t="s">
        <v>521</v>
      </c>
      <c r="E4684" s="29">
        <v>3</v>
      </c>
      <c r="F4684" s="29">
        <v>2</v>
      </c>
      <c r="G4684" s="29">
        <v>984</v>
      </c>
      <c r="H4684" s="27"/>
      <c r="J4684" s="37"/>
      <c r="M4684" s="80" t="b">
        <f t="shared" si="72"/>
        <v>1</v>
      </c>
    </row>
    <row r="4685" spans="2:13" x14ac:dyDescent="0.15">
      <c r="B4685" s="333" t="s">
        <v>5935</v>
      </c>
      <c r="C4685" s="333" t="s">
        <v>714</v>
      </c>
      <c r="D4685" s="333" t="s">
        <v>521</v>
      </c>
      <c r="E4685" s="29">
        <v>3</v>
      </c>
      <c r="F4685" s="29">
        <v>2</v>
      </c>
      <c r="G4685" s="29">
        <v>5979</v>
      </c>
      <c r="H4685" s="27"/>
      <c r="J4685" s="37"/>
      <c r="M4685" s="80" t="b">
        <f t="shared" si="72"/>
        <v>1</v>
      </c>
    </row>
    <row r="4686" spans="2:13" x14ac:dyDescent="0.15">
      <c r="B4686" s="333" t="s">
        <v>9244</v>
      </c>
      <c r="C4686" s="333" t="s">
        <v>714</v>
      </c>
      <c r="D4686" s="333" t="s">
        <v>521</v>
      </c>
      <c r="E4686" s="29">
        <v>3</v>
      </c>
      <c r="F4686" s="29">
        <v>2</v>
      </c>
      <c r="G4686" s="29">
        <v>9473</v>
      </c>
      <c r="H4686" s="27"/>
      <c r="J4686" s="37"/>
      <c r="M4686" s="80" t="b">
        <f t="shared" ref="M4686:M4749" si="73">AND(  NOT(ISERROR(FIND(UPPER($B$7),UPPER($B4686),1))),  OR($D$7="",NOT(ISERROR(FIND(UPPER($D$7),UPPER($B4686),1)))),    OR($D$8="",(ISERROR(FIND(UPPER($D$8),UPPER($B4686),1))))           )</f>
        <v>1</v>
      </c>
    </row>
    <row r="4687" spans="2:13" x14ac:dyDescent="0.15">
      <c r="B4687" s="333" t="s">
        <v>1439</v>
      </c>
      <c r="C4687" s="333" t="s">
        <v>714</v>
      </c>
      <c r="D4687" s="333" t="s">
        <v>521</v>
      </c>
      <c r="E4687" s="29">
        <v>3</v>
      </c>
      <c r="F4687" s="29">
        <v>2</v>
      </c>
      <c r="G4687" s="29">
        <v>985</v>
      </c>
      <c r="H4687" s="27"/>
      <c r="J4687" s="37"/>
      <c r="M4687" s="80" t="b">
        <f t="shared" si="73"/>
        <v>1</v>
      </c>
    </row>
    <row r="4688" spans="2:13" x14ac:dyDescent="0.15">
      <c r="B4688" s="333" t="s">
        <v>10281</v>
      </c>
      <c r="C4688" s="333" t="s">
        <v>714</v>
      </c>
      <c r="D4688" s="333" t="s">
        <v>519</v>
      </c>
      <c r="E4688" s="29">
        <v>3</v>
      </c>
      <c r="F4688" s="29">
        <v>1</v>
      </c>
      <c r="G4688" s="29">
        <v>10867</v>
      </c>
      <c r="H4688" s="27"/>
      <c r="J4688" s="37"/>
      <c r="M4688" s="80" t="b">
        <f t="shared" si="73"/>
        <v>1</v>
      </c>
    </row>
    <row r="4689" spans="2:13" x14ac:dyDescent="0.15">
      <c r="B4689" s="333" t="s">
        <v>11811</v>
      </c>
      <c r="C4689" s="333" t="s">
        <v>714</v>
      </c>
      <c r="D4689" s="333" t="s">
        <v>521</v>
      </c>
      <c r="E4689" s="29">
        <v>3</v>
      </c>
      <c r="F4689" s="29">
        <v>2</v>
      </c>
      <c r="G4689" s="29">
        <v>13771</v>
      </c>
      <c r="H4689" s="27"/>
      <c r="J4689" s="37"/>
      <c r="M4689" s="80" t="b">
        <f t="shared" si="73"/>
        <v>1</v>
      </c>
    </row>
    <row r="4690" spans="2:13" x14ac:dyDescent="0.15">
      <c r="B4690" s="333" t="s">
        <v>9245</v>
      </c>
      <c r="C4690" s="333" t="s">
        <v>714</v>
      </c>
      <c r="D4690" s="333" t="s">
        <v>521</v>
      </c>
      <c r="E4690" s="29">
        <v>3</v>
      </c>
      <c r="F4690" s="29">
        <v>2</v>
      </c>
      <c r="G4690" s="29">
        <v>9474</v>
      </c>
      <c r="H4690" s="27"/>
      <c r="J4690" s="37"/>
      <c r="M4690" s="80" t="b">
        <f t="shared" si="73"/>
        <v>1</v>
      </c>
    </row>
    <row r="4691" spans="2:13" x14ac:dyDescent="0.15">
      <c r="B4691" s="333" t="s">
        <v>1440</v>
      </c>
      <c r="C4691" s="333" t="s">
        <v>714</v>
      </c>
      <c r="D4691" s="333" t="s">
        <v>521</v>
      </c>
      <c r="E4691" s="29">
        <v>3</v>
      </c>
      <c r="F4691" s="29">
        <v>2</v>
      </c>
      <c r="G4691" s="29">
        <v>986</v>
      </c>
      <c r="H4691" s="27"/>
      <c r="J4691" s="37"/>
      <c r="M4691" s="80" t="b">
        <f t="shared" si="73"/>
        <v>1</v>
      </c>
    </row>
    <row r="4692" spans="2:13" x14ac:dyDescent="0.15">
      <c r="B4692" s="333" t="s">
        <v>11812</v>
      </c>
      <c r="C4692" s="333" t="s">
        <v>714</v>
      </c>
      <c r="D4692" s="333" t="s">
        <v>525</v>
      </c>
      <c r="E4692" s="29">
        <v>3</v>
      </c>
      <c r="F4692" s="29">
        <v>4</v>
      </c>
      <c r="G4692" s="29">
        <v>13772</v>
      </c>
      <c r="H4692" s="27"/>
      <c r="J4692" s="37"/>
      <c r="M4692" s="80" t="b">
        <f t="shared" si="73"/>
        <v>1</v>
      </c>
    </row>
    <row r="4693" spans="2:13" x14ac:dyDescent="0.15">
      <c r="B4693" s="333" t="s">
        <v>14756</v>
      </c>
      <c r="C4693" s="333" t="s">
        <v>714</v>
      </c>
      <c r="D4693" s="333" t="s">
        <v>521</v>
      </c>
      <c r="E4693" s="29">
        <v>3</v>
      </c>
      <c r="F4693" s="29">
        <v>2</v>
      </c>
      <c r="G4693" s="29">
        <v>16723</v>
      </c>
      <c r="H4693" s="27"/>
      <c r="J4693" s="37"/>
      <c r="M4693" s="80" t="b">
        <f t="shared" si="73"/>
        <v>1</v>
      </c>
    </row>
    <row r="4694" spans="2:13" x14ac:dyDescent="0.15">
      <c r="B4694" s="333" t="s">
        <v>8468</v>
      </c>
      <c r="C4694" s="333" t="s">
        <v>714</v>
      </c>
      <c r="D4694" s="333" t="s">
        <v>519</v>
      </c>
      <c r="E4694" s="29">
        <v>3</v>
      </c>
      <c r="F4694" s="29">
        <v>1</v>
      </c>
      <c r="G4694" s="29">
        <v>8797</v>
      </c>
      <c r="H4694" s="27"/>
      <c r="J4694" s="37"/>
      <c r="M4694" s="80" t="b">
        <f t="shared" si="73"/>
        <v>1</v>
      </c>
    </row>
    <row r="4695" spans="2:13" x14ac:dyDescent="0.15">
      <c r="B4695" s="333" t="s">
        <v>11813</v>
      </c>
      <c r="C4695" s="333" t="s">
        <v>712</v>
      </c>
      <c r="D4695" s="333" t="s">
        <v>521</v>
      </c>
      <c r="E4695" s="29">
        <v>2</v>
      </c>
      <c r="F4695" s="29">
        <v>2</v>
      </c>
      <c r="G4695" s="29">
        <v>12368</v>
      </c>
      <c r="H4695" s="27"/>
      <c r="J4695" s="37"/>
      <c r="M4695" s="80" t="b">
        <f t="shared" si="73"/>
        <v>1</v>
      </c>
    </row>
    <row r="4696" spans="2:13" x14ac:dyDescent="0.15">
      <c r="B4696" s="333" t="s">
        <v>10913</v>
      </c>
      <c r="C4696" s="333" t="s">
        <v>710</v>
      </c>
      <c r="D4696" s="333" t="s">
        <v>521</v>
      </c>
      <c r="E4696" s="29">
        <v>1</v>
      </c>
      <c r="F4696" s="29">
        <v>2</v>
      </c>
      <c r="G4696" s="29">
        <v>987</v>
      </c>
      <c r="H4696" s="27"/>
      <c r="J4696" s="37"/>
      <c r="M4696" s="80" t="b">
        <f t="shared" si="73"/>
        <v>1</v>
      </c>
    </row>
    <row r="4697" spans="2:13" x14ac:dyDescent="0.15">
      <c r="B4697" s="333" t="s">
        <v>4653</v>
      </c>
      <c r="C4697" s="333" t="s">
        <v>710</v>
      </c>
      <c r="D4697" s="333" t="s">
        <v>444</v>
      </c>
      <c r="E4697" s="29">
        <v>1</v>
      </c>
      <c r="F4697" s="29">
        <v>6</v>
      </c>
      <c r="G4697" s="29">
        <v>4381</v>
      </c>
      <c r="H4697" s="27"/>
      <c r="J4697" s="37"/>
      <c r="M4697" s="80" t="b">
        <f t="shared" si="73"/>
        <v>1</v>
      </c>
    </row>
    <row r="4698" spans="2:13" x14ac:dyDescent="0.15">
      <c r="B4698" s="333" t="s">
        <v>5493</v>
      </c>
      <c r="C4698" s="333" t="s">
        <v>714</v>
      </c>
      <c r="D4698" s="333" t="s">
        <v>521</v>
      </c>
      <c r="E4698" s="29">
        <v>3</v>
      </c>
      <c r="F4698" s="29">
        <v>2</v>
      </c>
      <c r="G4698" s="29">
        <v>5508</v>
      </c>
      <c r="H4698" s="27"/>
      <c r="J4698" s="37"/>
      <c r="M4698" s="80" t="b">
        <f t="shared" si="73"/>
        <v>1</v>
      </c>
    </row>
    <row r="4699" spans="2:13" x14ac:dyDescent="0.15">
      <c r="B4699" s="333" t="s">
        <v>7960</v>
      </c>
      <c r="C4699" s="333" t="s">
        <v>718</v>
      </c>
      <c r="D4699" s="333" t="s">
        <v>523</v>
      </c>
      <c r="E4699" s="29">
        <v>5</v>
      </c>
      <c r="F4699" s="29">
        <v>3</v>
      </c>
      <c r="G4699" s="29">
        <v>8170</v>
      </c>
      <c r="H4699" s="27"/>
      <c r="J4699" s="37"/>
      <c r="M4699" s="80" t="b">
        <f t="shared" si="73"/>
        <v>1</v>
      </c>
    </row>
    <row r="4700" spans="2:13" x14ac:dyDescent="0.15">
      <c r="B4700" s="333" t="s">
        <v>14757</v>
      </c>
      <c r="C4700" s="333" t="s">
        <v>710</v>
      </c>
      <c r="D4700" s="333" t="s">
        <v>519</v>
      </c>
      <c r="E4700" s="29">
        <v>1</v>
      </c>
      <c r="F4700" s="29">
        <v>1</v>
      </c>
      <c r="G4700" s="29">
        <v>17060</v>
      </c>
      <c r="H4700" s="27"/>
      <c r="J4700" s="37"/>
      <c r="M4700" s="80" t="b">
        <f t="shared" si="73"/>
        <v>1</v>
      </c>
    </row>
    <row r="4701" spans="2:13" x14ac:dyDescent="0.15">
      <c r="B4701" s="333" t="s">
        <v>1441</v>
      </c>
      <c r="C4701" s="333" t="s">
        <v>710</v>
      </c>
      <c r="D4701" s="333" t="s">
        <v>521</v>
      </c>
      <c r="E4701" s="29">
        <v>1</v>
      </c>
      <c r="F4701" s="29">
        <v>2</v>
      </c>
      <c r="G4701" s="29">
        <v>988</v>
      </c>
      <c r="H4701" s="27"/>
      <c r="J4701" s="37"/>
      <c r="M4701" s="80" t="b">
        <f t="shared" si="73"/>
        <v>1</v>
      </c>
    </row>
    <row r="4702" spans="2:13" x14ac:dyDescent="0.15">
      <c r="B4702" s="333" t="s">
        <v>13491</v>
      </c>
      <c r="C4702" s="333" t="s">
        <v>710</v>
      </c>
      <c r="D4702" s="333" t="s">
        <v>519</v>
      </c>
      <c r="E4702" s="29">
        <v>1</v>
      </c>
      <c r="F4702" s="29">
        <v>1</v>
      </c>
      <c r="G4702" s="29">
        <v>15492</v>
      </c>
      <c r="H4702" s="27"/>
      <c r="J4702" s="37"/>
      <c r="M4702" s="80" t="b">
        <f t="shared" si="73"/>
        <v>1</v>
      </c>
    </row>
    <row r="4703" spans="2:13" x14ac:dyDescent="0.15">
      <c r="B4703" s="333" t="s">
        <v>10914</v>
      </c>
      <c r="C4703" s="333" t="s">
        <v>710</v>
      </c>
      <c r="D4703" s="333" t="s">
        <v>444</v>
      </c>
      <c r="E4703" s="29">
        <v>1</v>
      </c>
      <c r="F4703" s="29">
        <v>6</v>
      </c>
      <c r="G4703" s="29">
        <v>5752</v>
      </c>
      <c r="H4703" s="27"/>
      <c r="J4703" s="37"/>
      <c r="M4703" s="80" t="b">
        <f t="shared" si="73"/>
        <v>1</v>
      </c>
    </row>
    <row r="4704" spans="2:13" x14ac:dyDescent="0.15">
      <c r="B4704" s="333" t="s">
        <v>11814</v>
      </c>
      <c r="C4704" s="333" t="s">
        <v>710</v>
      </c>
      <c r="D4704" s="333" t="s">
        <v>523</v>
      </c>
      <c r="E4704" s="29">
        <v>1</v>
      </c>
      <c r="F4704" s="29">
        <v>3</v>
      </c>
      <c r="G4704" s="29">
        <v>12959</v>
      </c>
      <c r="H4704" s="27"/>
      <c r="J4704" s="37"/>
      <c r="M4704" s="80" t="b">
        <f t="shared" si="73"/>
        <v>1</v>
      </c>
    </row>
    <row r="4705" spans="2:13" x14ac:dyDescent="0.15">
      <c r="B4705" s="333" t="s">
        <v>5197</v>
      </c>
      <c r="C4705" s="333" t="s">
        <v>710</v>
      </c>
      <c r="D4705" s="333" t="s">
        <v>521</v>
      </c>
      <c r="E4705" s="29">
        <v>1</v>
      </c>
      <c r="F4705" s="29">
        <v>2</v>
      </c>
      <c r="G4705" s="29">
        <v>5064</v>
      </c>
      <c r="H4705" s="27"/>
      <c r="J4705" s="37"/>
      <c r="M4705" s="80" t="b">
        <f t="shared" si="73"/>
        <v>1</v>
      </c>
    </row>
    <row r="4706" spans="2:13" x14ac:dyDescent="0.15">
      <c r="B4706" s="333" t="s">
        <v>9246</v>
      </c>
      <c r="C4706" s="333" t="s">
        <v>518</v>
      </c>
      <c r="D4706" s="333" t="s">
        <v>518</v>
      </c>
      <c r="E4706" s="29">
        <v>0</v>
      </c>
      <c r="F4706" s="29">
        <v>0</v>
      </c>
      <c r="G4706" s="29">
        <v>9731</v>
      </c>
      <c r="H4706" s="27"/>
      <c r="J4706" s="37"/>
      <c r="M4706" s="80" t="b">
        <f t="shared" si="73"/>
        <v>1</v>
      </c>
    </row>
    <row r="4707" spans="2:13" x14ac:dyDescent="0.15">
      <c r="B4707" s="333" t="s">
        <v>9247</v>
      </c>
      <c r="C4707" s="333" t="s">
        <v>518</v>
      </c>
      <c r="D4707" s="333" t="s">
        <v>518</v>
      </c>
      <c r="E4707" s="29">
        <v>0</v>
      </c>
      <c r="F4707" s="29">
        <v>0</v>
      </c>
      <c r="G4707" s="29">
        <v>9732</v>
      </c>
      <c r="H4707" s="27"/>
      <c r="J4707" s="37"/>
      <c r="M4707" s="80" t="b">
        <f t="shared" si="73"/>
        <v>1</v>
      </c>
    </row>
    <row r="4708" spans="2:13" x14ac:dyDescent="0.15">
      <c r="B4708" s="333" t="s">
        <v>7406</v>
      </c>
      <c r="C4708" s="333" t="s">
        <v>712</v>
      </c>
      <c r="D4708" s="333" t="s">
        <v>521</v>
      </c>
      <c r="E4708" s="29">
        <v>2</v>
      </c>
      <c r="F4708" s="29">
        <v>2</v>
      </c>
      <c r="G4708" s="29">
        <v>7553</v>
      </c>
      <c r="H4708" s="27"/>
      <c r="J4708" s="37"/>
      <c r="M4708" s="80" t="b">
        <f t="shared" si="73"/>
        <v>1</v>
      </c>
    </row>
    <row r="4709" spans="2:13" x14ac:dyDescent="0.15">
      <c r="B4709" s="333" t="s">
        <v>1442</v>
      </c>
      <c r="C4709" s="333" t="s">
        <v>710</v>
      </c>
      <c r="D4709" s="333" t="s">
        <v>521</v>
      </c>
      <c r="E4709" s="29">
        <v>1</v>
      </c>
      <c r="F4709" s="29">
        <v>2</v>
      </c>
      <c r="G4709" s="29">
        <v>989</v>
      </c>
      <c r="H4709" s="27"/>
      <c r="J4709" s="37"/>
      <c r="M4709" s="80" t="b">
        <f t="shared" si="73"/>
        <v>1</v>
      </c>
    </row>
    <row r="4710" spans="2:13" x14ac:dyDescent="0.15">
      <c r="B4710" s="333" t="s">
        <v>11815</v>
      </c>
      <c r="C4710" s="333" t="s">
        <v>714</v>
      </c>
      <c r="D4710" s="333" t="s">
        <v>521</v>
      </c>
      <c r="E4710" s="29">
        <v>3</v>
      </c>
      <c r="F4710" s="29">
        <v>2</v>
      </c>
      <c r="G4710" s="29">
        <v>13656</v>
      </c>
      <c r="H4710" s="27"/>
      <c r="J4710" s="37"/>
      <c r="M4710" s="80" t="b">
        <f t="shared" si="73"/>
        <v>1</v>
      </c>
    </row>
    <row r="4711" spans="2:13" x14ac:dyDescent="0.15">
      <c r="B4711" s="333" t="s">
        <v>6896</v>
      </c>
      <c r="C4711" s="333" t="s">
        <v>710</v>
      </c>
      <c r="D4711" s="333" t="s">
        <v>519</v>
      </c>
      <c r="E4711" s="29">
        <v>1</v>
      </c>
      <c r="F4711" s="29">
        <v>1</v>
      </c>
      <c r="G4711" s="29">
        <v>7028</v>
      </c>
      <c r="H4711" s="27"/>
      <c r="J4711" s="37"/>
      <c r="M4711" s="80" t="b">
        <f t="shared" si="73"/>
        <v>1</v>
      </c>
    </row>
    <row r="4712" spans="2:13" x14ac:dyDescent="0.15">
      <c r="B4712" s="333" t="s">
        <v>11816</v>
      </c>
      <c r="C4712" s="333" t="s">
        <v>710</v>
      </c>
      <c r="D4712" s="333" t="s">
        <v>523</v>
      </c>
      <c r="E4712" s="29">
        <v>1</v>
      </c>
      <c r="F4712" s="29">
        <v>3</v>
      </c>
      <c r="G4712" s="29">
        <v>13698</v>
      </c>
      <c r="H4712" s="27"/>
      <c r="J4712" s="37"/>
      <c r="M4712" s="80" t="b">
        <f t="shared" si="73"/>
        <v>1</v>
      </c>
    </row>
    <row r="4713" spans="2:13" x14ac:dyDescent="0.15">
      <c r="B4713" s="333" t="s">
        <v>14226</v>
      </c>
      <c r="C4713" s="333" t="s">
        <v>710</v>
      </c>
      <c r="D4713" s="333" t="s">
        <v>523</v>
      </c>
      <c r="E4713" s="29">
        <v>1</v>
      </c>
      <c r="F4713" s="29">
        <v>3</v>
      </c>
      <c r="G4713" s="29">
        <v>16119</v>
      </c>
      <c r="H4713" s="27"/>
      <c r="J4713" s="37"/>
      <c r="M4713" s="80" t="b">
        <f t="shared" si="73"/>
        <v>1</v>
      </c>
    </row>
    <row r="4714" spans="2:13" x14ac:dyDescent="0.15">
      <c r="B4714" s="333" t="s">
        <v>14227</v>
      </c>
      <c r="C4714" s="333" t="s">
        <v>710</v>
      </c>
      <c r="D4714" s="333" t="s">
        <v>444</v>
      </c>
      <c r="E4714" s="29">
        <v>1</v>
      </c>
      <c r="F4714" s="29">
        <v>6</v>
      </c>
      <c r="G4714" s="29">
        <v>16017</v>
      </c>
      <c r="H4714" s="27"/>
      <c r="J4714" s="37"/>
      <c r="M4714" s="80" t="b">
        <f t="shared" si="73"/>
        <v>1</v>
      </c>
    </row>
    <row r="4715" spans="2:13" x14ac:dyDescent="0.15">
      <c r="B4715" s="333" t="s">
        <v>3943</v>
      </c>
      <c r="C4715" s="333" t="s">
        <v>710</v>
      </c>
      <c r="D4715" s="333" t="s">
        <v>519</v>
      </c>
      <c r="E4715" s="29">
        <v>1</v>
      </c>
      <c r="F4715" s="29">
        <v>1</v>
      </c>
      <c r="G4715" s="29">
        <v>3709</v>
      </c>
      <c r="H4715" s="27"/>
      <c r="J4715" s="37"/>
      <c r="M4715" s="80" t="b">
        <f t="shared" si="73"/>
        <v>1</v>
      </c>
    </row>
    <row r="4716" spans="2:13" x14ac:dyDescent="0.15">
      <c r="B4716" s="333" t="s">
        <v>1443</v>
      </c>
      <c r="C4716" s="333" t="s">
        <v>716</v>
      </c>
      <c r="D4716" s="333" t="s">
        <v>519</v>
      </c>
      <c r="E4716" s="29">
        <v>4</v>
      </c>
      <c r="F4716" s="29">
        <v>1</v>
      </c>
      <c r="G4716" s="29">
        <v>990</v>
      </c>
      <c r="H4716" s="27"/>
      <c r="J4716" s="37"/>
      <c r="M4716" s="80" t="b">
        <f t="shared" si="73"/>
        <v>1</v>
      </c>
    </row>
    <row r="4717" spans="2:13" x14ac:dyDescent="0.15">
      <c r="B4717" s="333" t="s">
        <v>1444</v>
      </c>
      <c r="C4717" s="333" t="s">
        <v>710</v>
      </c>
      <c r="D4717" s="333" t="s">
        <v>523</v>
      </c>
      <c r="E4717" s="29">
        <v>1</v>
      </c>
      <c r="F4717" s="29">
        <v>3</v>
      </c>
      <c r="G4717" s="29">
        <v>991</v>
      </c>
      <c r="H4717" s="27"/>
      <c r="J4717" s="37"/>
      <c r="M4717" s="80" t="b">
        <f t="shared" si="73"/>
        <v>1</v>
      </c>
    </row>
    <row r="4718" spans="2:13" x14ac:dyDescent="0.15">
      <c r="B4718" s="333" t="s">
        <v>11817</v>
      </c>
      <c r="C4718" s="333" t="s">
        <v>712</v>
      </c>
      <c r="D4718" s="333" t="s">
        <v>521</v>
      </c>
      <c r="E4718" s="29">
        <v>2</v>
      </c>
      <c r="F4718" s="29">
        <v>2</v>
      </c>
      <c r="G4718" s="29">
        <v>13280</v>
      </c>
      <c r="H4718" s="27"/>
      <c r="J4718" s="37"/>
      <c r="M4718" s="80" t="b">
        <f t="shared" si="73"/>
        <v>1</v>
      </c>
    </row>
    <row r="4719" spans="2:13" x14ac:dyDescent="0.15">
      <c r="B4719" s="333" t="s">
        <v>11818</v>
      </c>
      <c r="C4719" s="333" t="s">
        <v>710</v>
      </c>
      <c r="D4719" s="333" t="s">
        <v>523</v>
      </c>
      <c r="E4719" s="29">
        <v>1</v>
      </c>
      <c r="F4719" s="29">
        <v>3</v>
      </c>
      <c r="G4719" s="29">
        <v>13103</v>
      </c>
      <c r="H4719" s="27"/>
      <c r="J4719" s="37"/>
      <c r="M4719" s="80" t="b">
        <f t="shared" si="73"/>
        <v>1</v>
      </c>
    </row>
    <row r="4720" spans="2:13" x14ac:dyDescent="0.15">
      <c r="B4720" s="333" t="s">
        <v>1445</v>
      </c>
      <c r="C4720" s="333" t="s">
        <v>714</v>
      </c>
      <c r="D4720" s="333" t="s">
        <v>523</v>
      </c>
      <c r="E4720" s="29">
        <v>3</v>
      </c>
      <c r="F4720" s="29">
        <v>3</v>
      </c>
      <c r="G4720" s="29">
        <v>992</v>
      </c>
      <c r="H4720" s="27"/>
      <c r="J4720" s="37"/>
      <c r="M4720" s="80" t="b">
        <f t="shared" si="73"/>
        <v>1</v>
      </c>
    </row>
    <row r="4721" spans="2:13" x14ac:dyDescent="0.15">
      <c r="B4721" s="333" t="s">
        <v>1446</v>
      </c>
      <c r="C4721" s="333" t="s">
        <v>710</v>
      </c>
      <c r="D4721" s="333" t="s">
        <v>523</v>
      </c>
      <c r="E4721" s="29">
        <v>1</v>
      </c>
      <c r="F4721" s="29">
        <v>3</v>
      </c>
      <c r="G4721" s="29">
        <v>993</v>
      </c>
      <c r="H4721" s="27"/>
      <c r="J4721" s="37"/>
      <c r="M4721" s="80" t="b">
        <f t="shared" si="73"/>
        <v>1</v>
      </c>
    </row>
    <row r="4722" spans="2:13" x14ac:dyDescent="0.15">
      <c r="B4722" s="333" t="s">
        <v>9926</v>
      </c>
      <c r="C4722" s="333" t="s">
        <v>712</v>
      </c>
      <c r="D4722" s="333" t="s">
        <v>523</v>
      </c>
      <c r="E4722" s="29">
        <v>2</v>
      </c>
      <c r="F4722" s="29">
        <v>3</v>
      </c>
      <c r="G4722" s="29">
        <v>10127</v>
      </c>
      <c r="H4722" s="27"/>
      <c r="J4722" s="37"/>
      <c r="M4722" s="80" t="b">
        <f t="shared" si="73"/>
        <v>1</v>
      </c>
    </row>
    <row r="4723" spans="2:13" x14ac:dyDescent="0.15">
      <c r="B4723" s="333" t="s">
        <v>14228</v>
      </c>
      <c r="C4723" s="333" t="s">
        <v>712</v>
      </c>
      <c r="D4723" s="333" t="s">
        <v>521</v>
      </c>
      <c r="E4723" s="29">
        <v>2</v>
      </c>
      <c r="F4723" s="29">
        <v>2</v>
      </c>
      <c r="G4723" s="29">
        <v>15944</v>
      </c>
      <c r="H4723" s="27"/>
      <c r="J4723" s="37"/>
      <c r="M4723" s="80" t="b">
        <f t="shared" si="73"/>
        <v>1</v>
      </c>
    </row>
    <row r="4724" spans="2:13" x14ac:dyDescent="0.15">
      <c r="B4724" s="333" t="s">
        <v>5294</v>
      </c>
      <c r="C4724" s="333" t="s">
        <v>712</v>
      </c>
      <c r="D4724" s="333" t="s">
        <v>521</v>
      </c>
      <c r="E4724" s="29">
        <v>2</v>
      </c>
      <c r="F4724" s="29">
        <v>2</v>
      </c>
      <c r="G4724" s="29">
        <v>5287</v>
      </c>
      <c r="H4724" s="27"/>
      <c r="J4724" s="37"/>
      <c r="M4724" s="80" t="b">
        <f t="shared" si="73"/>
        <v>1</v>
      </c>
    </row>
    <row r="4725" spans="2:13" x14ac:dyDescent="0.15">
      <c r="B4725" s="333" t="s">
        <v>13492</v>
      </c>
      <c r="C4725" s="333" t="s">
        <v>718</v>
      </c>
      <c r="D4725" s="333" t="s">
        <v>521</v>
      </c>
      <c r="E4725" s="29">
        <v>5</v>
      </c>
      <c r="F4725" s="29">
        <v>2</v>
      </c>
      <c r="G4725" s="29">
        <v>14904</v>
      </c>
      <c r="H4725" s="27"/>
      <c r="J4725" s="37"/>
      <c r="M4725" s="80" t="b">
        <f t="shared" si="73"/>
        <v>1</v>
      </c>
    </row>
    <row r="4726" spans="2:13" x14ac:dyDescent="0.15">
      <c r="B4726" s="333" t="s">
        <v>5295</v>
      </c>
      <c r="C4726" s="333" t="s">
        <v>712</v>
      </c>
      <c r="D4726" s="333" t="s">
        <v>525</v>
      </c>
      <c r="E4726" s="29">
        <v>2</v>
      </c>
      <c r="F4726" s="29">
        <v>4</v>
      </c>
      <c r="G4726" s="29">
        <v>5288</v>
      </c>
      <c r="H4726" s="27"/>
      <c r="J4726" s="37"/>
      <c r="M4726" s="80" t="b">
        <f t="shared" si="73"/>
        <v>1</v>
      </c>
    </row>
    <row r="4727" spans="2:13" x14ac:dyDescent="0.15">
      <c r="B4727" s="333" t="s">
        <v>5723</v>
      </c>
      <c r="C4727" s="333" t="s">
        <v>714</v>
      </c>
      <c r="D4727" s="333" t="s">
        <v>523</v>
      </c>
      <c r="E4727" s="29">
        <v>3</v>
      </c>
      <c r="F4727" s="29">
        <v>3</v>
      </c>
      <c r="G4727" s="29">
        <v>5753</v>
      </c>
      <c r="H4727" s="27"/>
      <c r="J4727" s="37"/>
      <c r="M4727" s="80" t="b">
        <f t="shared" si="73"/>
        <v>1</v>
      </c>
    </row>
    <row r="4728" spans="2:13" x14ac:dyDescent="0.15">
      <c r="B4728" s="333" t="s">
        <v>10282</v>
      </c>
      <c r="C4728" s="333" t="s">
        <v>710</v>
      </c>
      <c r="D4728" s="333" t="s">
        <v>525</v>
      </c>
      <c r="E4728" s="29">
        <v>1</v>
      </c>
      <c r="F4728" s="29">
        <v>4</v>
      </c>
      <c r="G4728" s="29">
        <v>10513</v>
      </c>
      <c r="H4728" s="27"/>
      <c r="J4728" s="37"/>
      <c r="M4728" s="80" t="b">
        <f t="shared" si="73"/>
        <v>1</v>
      </c>
    </row>
    <row r="4729" spans="2:13" x14ac:dyDescent="0.15">
      <c r="B4729" s="333" t="s">
        <v>14229</v>
      </c>
      <c r="C4729" s="333" t="s">
        <v>710</v>
      </c>
      <c r="D4729" s="333" t="s">
        <v>523</v>
      </c>
      <c r="E4729" s="29">
        <v>1</v>
      </c>
      <c r="F4729" s="29">
        <v>3</v>
      </c>
      <c r="G4729" s="29">
        <v>16207</v>
      </c>
      <c r="H4729" s="27"/>
      <c r="J4729" s="37"/>
      <c r="M4729" s="80" t="b">
        <f t="shared" si="73"/>
        <v>1</v>
      </c>
    </row>
    <row r="4730" spans="2:13" x14ac:dyDescent="0.15">
      <c r="B4730" s="333" t="s">
        <v>63</v>
      </c>
      <c r="C4730" s="333" t="s">
        <v>712</v>
      </c>
      <c r="D4730" s="333" t="s">
        <v>521</v>
      </c>
      <c r="E4730" s="29">
        <v>2</v>
      </c>
      <c r="F4730" s="29">
        <v>2</v>
      </c>
      <c r="G4730" s="29">
        <v>8696</v>
      </c>
      <c r="H4730" s="27"/>
      <c r="J4730" s="37"/>
      <c r="M4730" s="80" t="b">
        <f t="shared" si="73"/>
        <v>1</v>
      </c>
    </row>
    <row r="4731" spans="2:13" x14ac:dyDescent="0.15">
      <c r="B4731" s="333" t="s">
        <v>7317</v>
      </c>
      <c r="C4731" s="333" t="s">
        <v>718</v>
      </c>
      <c r="D4731" s="333" t="s">
        <v>444</v>
      </c>
      <c r="E4731" s="29">
        <v>5</v>
      </c>
      <c r="F4731" s="29">
        <v>6</v>
      </c>
      <c r="G4731" s="29">
        <v>7346</v>
      </c>
      <c r="H4731" s="27"/>
      <c r="J4731" s="37"/>
      <c r="M4731" s="80" t="b">
        <f t="shared" si="73"/>
        <v>1</v>
      </c>
    </row>
    <row r="4732" spans="2:13" x14ac:dyDescent="0.15">
      <c r="B4732" s="333" t="s">
        <v>14230</v>
      </c>
      <c r="C4732" s="333" t="s">
        <v>518</v>
      </c>
      <c r="D4732" s="333" t="s">
        <v>518</v>
      </c>
      <c r="E4732" s="29">
        <v>0</v>
      </c>
      <c r="F4732" s="29">
        <v>0</v>
      </c>
      <c r="G4732" s="29">
        <v>15785</v>
      </c>
      <c r="H4732" s="27"/>
      <c r="J4732" s="37"/>
      <c r="M4732" s="80" t="b">
        <f t="shared" si="73"/>
        <v>1</v>
      </c>
    </row>
    <row r="4733" spans="2:13" x14ac:dyDescent="0.15">
      <c r="B4733" s="333" t="s">
        <v>6497</v>
      </c>
      <c r="C4733" s="333" t="s">
        <v>710</v>
      </c>
      <c r="D4733" s="333" t="s">
        <v>523</v>
      </c>
      <c r="E4733" s="29">
        <v>1</v>
      </c>
      <c r="F4733" s="29">
        <v>3</v>
      </c>
      <c r="G4733" s="29">
        <v>6572</v>
      </c>
      <c r="H4733" s="27"/>
      <c r="J4733" s="37"/>
      <c r="M4733" s="80" t="b">
        <f t="shared" si="73"/>
        <v>1</v>
      </c>
    </row>
    <row r="4734" spans="2:13" x14ac:dyDescent="0.15">
      <c r="B4734" s="333" t="s">
        <v>10283</v>
      </c>
      <c r="C4734" s="333" t="s">
        <v>712</v>
      </c>
      <c r="D4734" s="333" t="s">
        <v>521</v>
      </c>
      <c r="E4734" s="29">
        <v>2</v>
      </c>
      <c r="F4734" s="29">
        <v>2</v>
      </c>
      <c r="G4734" s="29">
        <v>10544</v>
      </c>
      <c r="H4734" s="27"/>
      <c r="J4734" s="37"/>
      <c r="M4734" s="80" t="b">
        <f t="shared" si="73"/>
        <v>1</v>
      </c>
    </row>
    <row r="4735" spans="2:13" x14ac:dyDescent="0.15">
      <c r="B4735" s="333" t="s">
        <v>14758</v>
      </c>
      <c r="C4735" s="333" t="s">
        <v>710</v>
      </c>
      <c r="D4735" s="333" t="s">
        <v>523</v>
      </c>
      <c r="E4735" s="29">
        <v>1</v>
      </c>
      <c r="F4735" s="29">
        <v>3</v>
      </c>
      <c r="G4735" s="29">
        <v>16307</v>
      </c>
      <c r="H4735" s="27"/>
      <c r="J4735" s="37"/>
      <c r="M4735" s="80" t="b">
        <f t="shared" si="73"/>
        <v>1</v>
      </c>
    </row>
    <row r="4736" spans="2:13" x14ac:dyDescent="0.15">
      <c r="B4736" s="333" t="s">
        <v>1447</v>
      </c>
      <c r="C4736" s="333" t="s">
        <v>718</v>
      </c>
      <c r="D4736" s="333" t="s">
        <v>521</v>
      </c>
      <c r="E4736" s="29">
        <v>5</v>
      </c>
      <c r="F4736" s="29">
        <v>2</v>
      </c>
      <c r="G4736" s="29">
        <v>994</v>
      </c>
      <c r="H4736" s="27"/>
      <c r="J4736" s="37"/>
      <c r="M4736" s="80" t="b">
        <f t="shared" si="73"/>
        <v>1</v>
      </c>
    </row>
    <row r="4737" spans="2:13" x14ac:dyDescent="0.15">
      <c r="B4737" s="333" t="s">
        <v>14231</v>
      </c>
      <c r="C4737" s="333" t="s">
        <v>710</v>
      </c>
      <c r="D4737" s="333" t="s">
        <v>519</v>
      </c>
      <c r="E4737" s="29">
        <v>1</v>
      </c>
      <c r="F4737" s="29">
        <v>1</v>
      </c>
      <c r="G4737" s="29">
        <v>15888</v>
      </c>
      <c r="H4737" s="27"/>
      <c r="J4737" s="37"/>
      <c r="M4737" s="80" t="b">
        <f t="shared" si="73"/>
        <v>1</v>
      </c>
    </row>
    <row r="4738" spans="2:13" x14ac:dyDescent="0.15">
      <c r="B4738" s="333" t="s">
        <v>10284</v>
      </c>
      <c r="C4738" s="333" t="s">
        <v>712</v>
      </c>
      <c r="D4738" s="333" t="s">
        <v>521</v>
      </c>
      <c r="E4738" s="29">
        <v>2</v>
      </c>
      <c r="F4738" s="29">
        <v>2</v>
      </c>
      <c r="G4738" s="29">
        <v>10320</v>
      </c>
      <c r="H4738" s="27"/>
      <c r="J4738" s="37"/>
      <c r="M4738" s="80" t="b">
        <f t="shared" si="73"/>
        <v>1</v>
      </c>
    </row>
    <row r="4739" spans="2:13" x14ac:dyDescent="0.15">
      <c r="B4739" s="333" t="s">
        <v>8666</v>
      </c>
      <c r="C4739" s="333" t="s">
        <v>710</v>
      </c>
      <c r="D4739" s="333" t="s">
        <v>523</v>
      </c>
      <c r="E4739" s="29">
        <v>1</v>
      </c>
      <c r="F4739" s="29">
        <v>3</v>
      </c>
      <c r="G4739" s="29">
        <v>9016</v>
      </c>
      <c r="H4739" s="27"/>
      <c r="J4739" s="37"/>
      <c r="M4739" s="80" t="b">
        <f t="shared" si="73"/>
        <v>1</v>
      </c>
    </row>
    <row r="4740" spans="2:13" x14ac:dyDescent="0.15">
      <c r="B4740" s="333" t="s">
        <v>4151</v>
      </c>
      <c r="C4740" s="333" t="s">
        <v>712</v>
      </c>
      <c r="D4740" s="333" t="s">
        <v>523</v>
      </c>
      <c r="E4740" s="29">
        <v>2</v>
      </c>
      <c r="F4740" s="29">
        <v>3</v>
      </c>
      <c r="G4740" s="29">
        <v>3920</v>
      </c>
      <c r="H4740" s="27"/>
      <c r="J4740" s="37"/>
      <c r="M4740" s="80" t="b">
        <f t="shared" si="73"/>
        <v>1</v>
      </c>
    </row>
    <row r="4741" spans="2:13" x14ac:dyDescent="0.15">
      <c r="B4741" s="333" t="s">
        <v>14759</v>
      </c>
      <c r="C4741" s="333" t="s">
        <v>710</v>
      </c>
      <c r="D4741" s="333" t="s">
        <v>521</v>
      </c>
      <c r="E4741" s="29">
        <v>1</v>
      </c>
      <c r="F4741" s="29">
        <v>2</v>
      </c>
      <c r="G4741" s="29">
        <v>16908</v>
      </c>
      <c r="H4741" s="27"/>
      <c r="J4741" s="37"/>
      <c r="M4741" s="80" t="b">
        <f t="shared" si="73"/>
        <v>1</v>
      </c>
    </row>
    <row r="4742" spans="2:13" x14ac:dyDescent="0.15">
      <c r="B4742" s="333" t="s">
        <v>13493</v>
      </c>
      <c r="C4742" s="333" t="s">
        <v>710</v>
      </c>
      <c r="D4742" s="333" t="s">
        <v>519</v>
      </c>
      <c r="E4742" s="29">
        <v>1</v>
      </c>
      <c r="F4742" s="29">
        <v>1</v>
      </c>
      <c r="G4742" s="29">
        <v>14996</v>
      </c>
      <c r="H4742" s="27"/>
      <c r="J4742" s="37"/>
      <c r="M4742" s="80" t="b">
        <f t="shared" si="73"/>
        <v>1</v>
      </c>
    </row>
    <row r="4743" spans="2:13" x14ac:dyDescent="0.15">
      <c r="B4743" s="333" t="s">
        <v>13494</v>
      </c>
      <c r="C4743" s="333" t="s">
        <v>710</v>
      </c>
      <c r="D4743" s="333" t="s">
        <v>519</v>
      </c>
      <c r="E4743" s="29">
        <v>1</v>
      </c>
      <c r="F4743" s="29">
        <v>1</v>
      </c>
      <c r="G4743" s="29">
        <v>15729</v>
      </c>
      <c r="H4743" s="27"/>
      <c r="J4743" s="37"/>
      <c r="M4743" s="80" t="b">
        <f t="shared" si="73"/>
        <v>1</v>
      </c>
    </row>
    <row r="4744" spans="2:13" x14ac:dyDescent="0.15">
      <c r="B4744" s="333" t="s">
        <v>13495</v>
      </c>
      <c r="C4744" s="333" t="s">
        <v>710</v>
      </c>
      <c r="D4744" s="333" t="s">
        <v>518</v>
      </c>
      <c r="E4744" s="29">
        <v>1</v>
      </c>
      <c r="F4744" s="29">
        <v>0</v>
      </c>
      <c r="G4744" s="29">
        <v>14844</v>
      </c>
      <c r="H4744" s="27"/>
      <c r="J4744" s="37"/>
      <c r="M4744" s="80" t="b">
        <f t="shared" si="73"/>
        <v>1</v>
      </c>
    </row>
    <row r="4745" spans="2:13" x14ac:dyDescent="0.15">
      <c r="B4745" s="333" t="s">
        <v>6025</v>
      </c>
      <c r="C4745" s="333" t="s">
        <v>710</v>
      </c>
      <c r="D4745" s="333" t="s">
        <v>525</v>
      </c>
      <c r="E4745" s="29">
        <v>1</v>
      </c>
      <c r="F4745" s="29">
        <v>4</v>
      </c>
      <c r="G4745" s="29">
        <v>6076</v>
      </c>
      <c r="H4745" s="27"/>
      <c r="J4745" s="37"/>
      <c r="M4745" s="80" t="b">
        <f t="shared" si="73"/>
        <v>1</v>
      </c>
    </row>
    <row r="4746" spans="2:13" x14ac:dyDescent="0.15">
      <c r="B4746" s="333" t="s">
        <v>1448</v>
      </c>
      <c r="C4746" s="333" t="s">
        <v>718</v>
      </c>
      <c r="D4746" s="333" t="s">
        <v>519</v>
      </c>
      <c r="E4746" s="29">
        <v>5</v>
      </c>
      <c r="F4746" s="29">
        <v>1</v>
      </c>
      <c r="G4746" s="29">
        <v>995</v>
      </c>
      <c r="H4746" s="27"/>
      <c r="J4746" s="37"/>
      <c r="M4746" s="80" t="b">
        <f t="shared" si="73"/>
        <v>1</v>
      </c>
    </row>
    <row r="4747" spans="2:13" x14ac:dyDescent="0.15">
      <c r="B4747" s="333" t="s">
        <v>11819</v>
      </c>
      <c r="C4747" s="333" t="s">
        <v>710</v>
      </c>
      <c r="D4747" s="333" t="s">
        <v>523</v>
      </c>
      <c r="E4747" s="29">
        <v>1</v>
      </c>
      <c r="F4747" s="29">
        <v>3</v>
      </c>
      <c r="G4747" s="29">
        <v>13714</v>
      </c>
      <c r="H4747" s="27"/>
      <c r="J4747" s="37"/>
      <c r="M4747" s="80" t="b">
        <f t="shared" si="73"/>
        <v>1</v>
      </c>
    </row>
    <row r="4748" spans="2:13" x14ac:dyDescent="0.15">
      <c r="B4748" s="333" t="s">
        <v>14232</v>
      </c>
      <c r="C4748" s="333" t="s">
        <v>710</v>
      </c>
      <c r="D4748" s="333" t="s">
        <v>525</v>
      </c>
      <c r="E4748" s="29">
        <v>1</v>
      </c>
      <c r="F4748" s="29">
        <v>4</v>
      </c>
      <c r="G4748" s="29">
        <v>15889</v>
      </c>
      <c r="H4748" s="27"/>
      <c r="J4748" s="37"/>
      <c r="M4748" s="80" t="b">
        <f t="shared" si="73"/>
        <v>1</v>
      </c>
    </row>
    <row r="4749" spans="2:13" x14ac:dyDescent="0.15">
      <c r="B4749" s="333" t="s">
        <v>10915</v>
      </c>
      <c r="C4749" s="333" t="s">
        <v>716</v>
      </c>
      <c r="D4749" s="333" t="s">
        <v>523</v>
      </c>
      <c r="E4749" s="29">
        <v>4</v>
      </c>
      <c r="F4749" s="29">
        <v>3</v>
      </c>
      <c r="G4749" s="29">
        <v>996</v>
      </c>
      <c r="H4749" s="27"/>
      <c r="J4749" s="37"/>
      <c r="M4749" s="80" t="b">
        <f t="shared" si="73"/>
        <v>1</v>
      </c>
    </row>
    <row r="4750" spans="2:13" x14ac:dyDescent="0.15">
      <c r="B4750" s="333" t="s">
        <v>7126</v>
      </c>
      <c r="C4750" s="333" t="s">
        <v>710</v>
      </c>
      <c r="D4750" s="333" t="s">
        <v>525</v>
      </c>
      <c r="E4750" s="29">
        <v>1</v>
      </c>
      <c r="F4750" s="29">
        <v>4</v>
      </c>
      <c r="G4750" s="29">
        <v>7389</v>
      </c>
      <c r="H4750" s="27"/>
      <c r="J4750" s="37"/>
      <c r="M4750" s="80" t="b">
        <f t="shared" ref="M4750:M4813" si="74">AND(  NOT(ISERROR(FIND(UPPER($B$7),UPPER($B4750),1))),  OR($D$7="",NOT(ISERROR(FIND(UPPER($D$7),UPPER($B4750),1)))),    OR($D$8="",(ISERROR(FIND(UPPER($D$8),UPPER($B4750),1))))           )</f>
        <v>1</v>
      </c>
    </row>
    <row r="4751" spans="2:13" x14ac:dyDescent="0.15">
      <c r="B4751" s="333" t="s">
        <v>4507</v>
      </c>
      <c r="C4751" s="333" t="s">
        <v>710</v>
      </c>
      <c r="D4751" s="333" t="s">
        <v>523</v>
      </c>
      <c r="E4751" s="29">
        <v>1</v>
      </c>
      <c r="F4751" s="29">
        <v>3</v>
      </c>
      <c r="G4751" s="29">
        <v>4327</v>
      </c>
      <c r="H4751" s="27"/>
      <c r="J4751" s="37"/>
      <c r="M4751" s="80" t="b">
        <f t="shared" si="74"/>
        <v>1</v>
      </c>
    </row>
    <row r="4752" spans="2:13" x14ac:dyDescent="0.15">
      <c r="B4752" s="333" t="s">
        <v>13496</v>
      </c>
      <c r="C4752" s="333" t="s">
        <v>710</v>
      </c>
      <c r="D4752" s="333" t="s">
        <v>523</v>
      </c>
      <c r="E4752" s="29">
        <v>1</v>
      </c>
      <c r="F4752" s="29">
        <v>3</v>
      </c>
      <c r="G4752" s="29">
        <v>15433</v>
      </c>
      <c r="H4752" s="27"/>
      <c r="J4752" s="37"/>
      <c r="M4752" s="80" t="b">
        <f t="shared" si="74"/>
        <v>1</v>
      </c>
    </row>
    <row r="4753" spans="2:13" x14ac:dyDescent="0.15">
      <c r="B4753" s="333" t="s">
        <v>11820</v>
      </c>
      <c r="C4753" s="333" t="s">
        <v>710</v>
      </c>
      <c r="D4753" s="333" t="s">
        <v>523</v>
      </c>
      <c r="E4753" s="29">
        <v>1</v>
      </c>
      <c r="F4753" s="29">
        <v>3</v>
      </c>
      <c r="G4753" s="29">
        <v>13034</v>
      </c>
      <c r="H4753" s="27"/>
      <c r="J4753" s="37"/>
      <c r="M4753" s="80" t="b">
        <f t="shared" si="74"/>
        <v>1</v>
      </c>
    </row>
    <row r="4754" spans="2:13" x14ac:dyDescent="0.15">
      <c r="B4754" s="333" t="s">
        <v>3777</v>
      </c>
      <c r="C4754" s="333" t="s">
        <v>518</v>
      </c>
      <c r="D4754" s="333" t="s">
        <v>518</v>
      </c>
      <c r="E4754" s="29">
        <v>0</v>
      </c>
      <c r="F4754" s="29">
        <v>0</v>
      </c>
      <c r="G4754" s="29">
        <v>3537</v>
      </c>
      <c r="H4754" s="27"/>
      <c r="J4754" s="37"/>
      <c r="M4754" s="80" t="b">
        <f t="shared" si="74"/>
        <v>1</v>
      </c>
    </row>
    <row r="4755" spans="2:13" x14ac:dyDescent="0.15">
      <c r="B4755" s="333" t="s">
        <v>14760</v>
      </c>
      <c r="C4755" s="333" t="s">
        <v>710</v>
      </c>
      <c r="D4755" s="333" t="s">
        <v>521</v>
      </c>
      <c r="E4755" s="29">
        <v>1</v>
      </c>
      <c r="F4755" s="29">
        <v>2</v>
      </c>
      <c r="G4755" s="29">
        <v>16904</v>
      </c>
      <c r="H4755" s="27"/>
      <c r="J4755" s="37"/>
      <c r="M4755" s="80" t="b">
        <f t="shared" si="74"/>
        <v>1</v>
      </c>
    </row>
    <row r="4756" spans="2:13" x14ac:dyDescent="0.15">
      <c r="B4756" s="333" t="s">
        <v>14761</v>
      </c>
      <c r="C4756" s="333" t="s">
        <v>712</v>
      </c>
      <c r="D4756" s="333" t="s">
        <v>523</v>
      </c>
      <c r="E4756" s="29">
        <v>2</v>
      </c>
      <c r="F4756" s="29">
        <v>3</v>
      </c>
      <c r="G4756" s="29">
        <v>17236</v>
      </c>
      <c r="H4756" s="27"/>
      <c r="J4756" s="37"/>
      <c r="M4756" s="80" t="b">
        <f t="shared" si="74"/>
        <v>1</v>
      </c>
    </row>
    <row r="4757" spans="2:13" x14ac:dyDescent="0.15">
      <c r="B4757" s="333" t="s">
        <v>9248</v>
      </c>
      <c r="C4757" s="333" t="s">
        <v>710</v>
      </c>
      <c r="D4757" s="333" t="s">
        <v>521</v>
      </c>
      <c r="E4757" s="29">
        <v>1</v>
      </c>
      <c r="F4757" s="29">
        <v>2</v>
      </c>
      <c r="G4757" s="29">
        <v>9602</v>
      </c>
      <c r="H4757" s="27"/>
      <c r="J4757" s="37"/>
      <c r="M4757" s="80" t="b">
        <f t="shared" si="74"/>
        <v>1</v>
      </c>
    </row>
    <row r="4758" spans="2:13" x14ac:dyDescent="0.15">
      <c r="B4758" s="333" t="s">
        <v>1550</v>
      </c>
      <c r="C4758" s="333" t="s">
        <v>716</v>
      </c>
      <c r="D4758" s="333" t="s">
        <v>523</v>
      </c>
      <c r="E4758" s="29">
        <v>4</v>
      </c>
      <c r="F4758" s="29">
        <v>3</v>
      </c>
      <c r="G4758" s="29">
        <v>997</v>
      </c>
      <c r="H4758" s="27"/>
      <c r="J4758" s="37"/>
      <c r="M4758" s="80" t="b">
        <f t="shared" si="74"/>
        <v>1</v>
      </c>
    </row>
    <row r="4759" spans="2:13" x14ac:dyDescent="0.15">
      <c r="B4759" s="333" t="s">
        <v>11821</v>
      </c>
      <c r="C4759" s="333" t="s">
        <v>714</v>
      </c>
      <c r="D4759" s="333" t="s">
        <v>523</v>
      </c>
      <c r="E4759" s="29">
        <v>3</v>
      </c>
      <c r="F4759" s="29">
        <v>3</v>
      </c>
      <c r="G4759" s="29">
        <v>12565</v>
      </c>
      <c r="H4759" s="27"/>
      <c r="J4759" s="37"/>
      <c r="M4759" s="80" t="b">
        <f t="shared" si="74"/>
        <v>1</v>
      </c>
    </row>
    <row r="4760" spans="2:13" x14ac:dyDescent="0.15">
      <c r="B4760" s="333" t="s">
        <v>1551</v>
      </c>
      <c r="C4760" s="333" t="s">
        <v>712</v>
      </c>
      <c r="D4760" s="333" t="s">
        <v>523</v>
      </c>
      <c r="E4760" s="29">
        <v>2</v>
      </c>
      <c r="F4760" s="29">
        <v>3</v>
      </c>
      <c r="G4760" s="29">
        <v>998</v>
      </c>
      <c r="H4760" s="27"/>
      <c r="J4760" s="37"/>
      <c r="M4760" s="80" t="b">
        <f t="shared" si="74"/>
        <v>1</v>
      </c>
    </row>
    <row r="4761" spans="2:13" x14ac:dyDescent="0.15">
      <c r="B4761" s="333" t="s">
        <v>13497</v>
      </c>
      <c r="C4761" s="333" t="s">
        <v>710</v>
      </c>
      <c r="D4761" s="333" t="s">
        <v>523</v>
      </c>
      <c r="E4761" s="29">
        <v>1</v>
      </c>
      <c r="F4761" s="29">
        <v>3</v>
      </c>
      <c r="G4761" s="29">
        <v>14823</v>
      </c>
      <c r="H4761" s="27"/>
      <c r="J4761" s="37"/>
      <c r="M4761" s="80" t="b">
        <f t="shared" si="74"/>
        <v>1</v>
      </c>
    </row>
    <row r="4762" spans="2:13" x14ac:dyDescent="0.15">
      <c r="B4762" s="333" t="s">
        <v>14233</v>
      </c>
      <c r="C4762" s="333" t="s">
        <v>518</v>
      </c>
      <c r="D4762" s="333" t="s">
        <v>518</v>
      </c>
      <c r="E4762" s="29">
        <v>0</v>
      </c>
      <c r="F4762" s="29">
        <v>0</v>
      </c>
      <c r="G4762" s="29">
        <v>15817</v>
      </c>
      <c r="H4762" s="27"/>
      <c r="J4762" s="37"/>
      <c r="M4762" s="80" t="b">
        <f t="shared" si="74"/>
        <v>1</v>
      </c>
    </row>
    <row r="4763" spans="2:13" x14ac:dyDescent="0.15">
      <c r="B4763" s="333" t="s">
        <v>3944</v>
      </c>
      <c r="C4763" s="333" t="s">
        <v>712</v>
      </c>
      <c r="D4763" s="333" t="s">
        <v>523</v>
      </c>
      <c r="E4763" s="29">
        <v>2</v>
      </c>
      <c r="F4763" s="29">
        <v>3</v>
      </c>
      <c r="G4763" s="29">
        <v>3710</v>
      </c>
      <c r="H4763" s="27"/>
      <c r="J4763" s="37"/>
      <c r="M4763" s="80" t="b">
        <f t="shared" si="74"/>
        <v>1</v>
      </c>
    </row>
    <row r="4764" spans="2:13" x14ac:dyDescent="0.15">
      <c r="B4764" s="333" t="s">
        <v>11822</v>
      </c>
      <c r="C4764" s="333" t="s">
        <v>712</v>
      </c>
      <c r="D4764" s="333" t="s">
        <v>523</v>
      </c>
      <c r="E4764" s="29">
        <v>2</v>
      </c>
      <c r="F4764" s="29">
        <v>3</v>
      </c>
      <c r="G4764" s="29">
        <v>13281</v>
      </c>
      <c r="H4764" s="27"/>
      <c r="J4764" s="37"/>
      <c r="M4764" s="80" t="b">
        <f t="shared" si="74"/>
        <v>1</v>
      </c>
    </row>
    <row r="4765" spans="2:13" x14ac:dyDescent="0.15">
      <c r="B4765" s="333" t="s">
        <v>5118</v>
      </c>
      <c r="C4765" s="333" t="s">
        <v>718</v>
      </c>
      <c r="D4765" s="333" t="s">
        <v>523</v>
      </c>
      <c r="E4765" s="29">
        <v>5</v>
      </c>
      <c r="F4765" s="29">
        <v>3</v>
      </c>
      <c r="G4765" s="29">
        <v>5092</v>
      </c>
      <c r="H4765" s="27"/>
      <c r="J4765" s="37"/>
      <c r="M4765" s="80" t="b">
        <f t="shared" si="74"/>
        <v>1</v>
      </c>
    </row>
    <row r="4766" spans="2:13" x14ac:dyDescent="0.15">
      <c r="B4766" s="333" t="s">
        <v>6117</v>
      </c>
      <c r="C4766" s="333" t="s">
        <v>712</v>
      </c>
      <c r="D4766" s="333" t="s">
        <v>519</v>
      </c>
      <c r="E4766" s="29">
        <v>2</v>
      </c>
      <c r="F4766" s="29">
        <v>1</v>
      </c>
      <c r="G4766" s="29">
        <v>6172</v>
      </c>
      <c r="H4766" s="27"/>
      <c r="J4766" s="37"/>
      <c r="M4766" s="80" t="b">
        <f t="shared" si="74"/>
        <v>1</v>
      </c>
    </row>
    <row r="4767" spans="2:13" x14ac:dyDescent="0.15">
      <c r="B4767" s="333" t="s">
        <v>6003</v>
      </c>
      <c r="C4767" s="333" t="s">
        <v>710</v>
      </c>
      <c r="D4767" s="333" t="s">
        <v>521</v>
      </c>
      <c r="E4767" s="29">
        <v>1</v>
      </c>
      <c r="F4767" s="29">
        <v>2</v>
      </c>
      <c r="G4767" s="29">
        <v>6170</v>
      </c>
      <c r="H4767" s="27"/>
      <c r="J4767" s="37"/>
      <c r="M4767" s="80" t="b">
        <f t="shared" si="74"/>
        <v>1</v>
      </c>
    </row>
    <row r="4768" spans="2:13" x14ac:dyDescent="0.15">
      <c r="B4768" s="333" t="s">
        <v>9249</v>
      </c>
      <c r="C4768" s="333" t="s">
        <v>712</v>
      </c>
      <c r="D4768" s="333" t="s">
        <v>519</v>
      </c>
      <c r="E4768" s="29">
        <v>2</v>
      </c>
      <c r="F4768" s="29">
        <v>1</v>
      </c>
      <c r="G4768" s="29">
        <v>9629</v>
      </c>
      <c r="H4768" s="27"/>
      <c r="J4768" s="37"/>
      <c r="M4768" s="80" t="b">
        <f t="shared" si="74"/>
        <v>1</v>
      </c>
    </row>
    <row r="4769" spans="2:13" x14ac:dyDescent="0.15">
      <c r="B4769" s="333" t="s">
        <v>6633</v>
      </c>
      <c r="C4769" s="333" t="s">
        <v>712</v>
      </c>
      <c r="D4769" s="333" t="s">
        <v>519</v>
      </c>
      <c r="E4769" s="29">
        <v>2</v>
      </c>
      <c r="F4769" s="29">
        <v>1</v>
      </c>
      <c r="G4769" s="29">
        <v>6744</v>
      </c>
      <c r="H4769" s="27"/>
      <c r="J4769" s="37"/>
      <c r="M4769" s="80" t="b">
        <f t="shared" si="74"/>
        <v>1</v>
      </c>
    </row>
    <row r="4770" spans="2:13" x14ac:dyDescent="0.15">
      <c r="B4770" s="333" t="s">
        <v>6630</v>
      </c>
      <c r="C4770" s="333" t="s">
        <v>712</v>
      </c>
      <c r="D4770" s="333" t="s">
        <v>519</v>
      </c>
      <c r="E4770" s="29">
        <v>2</v>
      </c>
      <c r="F4770" s="29">
        <v>1</v>
      </c>
      <c r="G4770" s="29">
        <v>6741</v>
      </c>
      <c r="H4770" s="27"/>
      <c r="J4770" s="37"/>
      <c r="M4770" s="80" t="b">
        <f t="shared" si="74"/>
        <v>1</v>
      </c>
    </row>
    <row r="4771" spans="2:13" x14ac:dyDescent="0.15">
      <c r="B4771" s="333" t="s">
        <v>6634</v>
      </c>
      <c r="C4771" s="333" t="s">
        <v>712</v>
      </c>
      <c r="D4771" s="333" t="s">
        <v>519</v>
      </c>
      <c r="E4771" s="29">
        <v>2</v>
      </c>
      <c r="F4771" s="29">
        <v>1</v>
      </c>
      <c r="G4771" s="29">
        <v>6745</v>
      </c>
      <c r="H4771" s="27"/>
      <c r="J4771" s="37"/>
      <c r="M4771" s="80" t="b">
        <f t="shared" si="74"/>
        <v>1</v>
      </c>
    </row>
    <row r="4772" spans="2:13" x14ac:dyDescent="0.15">
      <c r="B4772" s="333" t="s">
        <v>8572</v>
      </c>
      <c r="C4772" s="333" t="s">
        <v>518</v>
      </c>
      <c r="D4772" s="333" t="s">
        <v>518</v>
      </c>
      <c r="E4772" s="29">
        <v>0</v>
      </c>
      <c r="F4772" s="29">
        <v>0</v>
      </c>
      <c r="G4772" s="29">
        <v>8911</v>
      </c>
      <c r="H4772" s="27"/>
      <c r="J4772" s="37"/>
      <c r="M4772" s="80" t="b">
        <f t="shared" si="74"/>
        <v>1</v>
      </c>
    </row>
    <row r="4773" spans="2:13" x14ac:dyDescent="0.15">
      <c r="B4773" s="333" t="s">
        <v>6635</v>
      </c>
      <c r="C4773" s="333" t="s">
        <v>710</v>
      </c>
      <c r="D4773" s="333" t="s">
        <v>521</v>
      </c>
      <c r="E4773" s="29">
        <v>1</v>
      </c>
      <c r="F4773" s="29">
        <v>2</v>
      </c>
      <c r="G4773" s="29">
        <v>6746</v>
      </c>
      <c r="H4773" s="27"/>
      <c r="J4773" s="37"/>
      <c r="M4773" s="80" t="b">
        <f t="shared" si="74"/>
        <v>1</v>
      </c>
    </row>
    <row r="4774" spans="2:13" x14ac:dyDescent="0.15">
      <c r="B4774" s="333" t="s">
        <v>6636</v>
      </c>
      <c r="C4774" s="333" t="s">
        <v>712</v>
      </c>
      <c r="D4774" s="333" t="s">
        <v>519</v>
      </c>
      <c r="E4774" s="29">
        <v>2</v>
      </c>
      <c r="F4774" s="29">
        <v>1</v>
      </c>
      <c r="G4774" s="29">
        <v>6747</v>
      </c>
      <c r="H4774" s="27"/>
      <c r="J4774" s="37"/>
      <c r="M4774" s="80" t="b">
        <f t="shared" si="74"/>
        <v>1</v>
      </c>
    </row>
    <row r="4775" spans="2:13" x14ac:dyDescent="0.15">
      <c r="B4775" s="333" t="s">
        <v>6637</v>
      </c>
      <c r="C4775" s="333" t="s">
        <v>710</v>
      </c>
      <c r="D4775" s="333" t="s">
        <v>521</v>
      </c>
      <c r="E4775" s="29">
        <v>1</v>
      </c>
      <c r="F4775" s="29">
        <v>2</v>
      </c>
      <c r="G4775" s="29">
        <v>6748</v>
      </c>
      <c r="H4775" s="27"/>
      <c r="J4775" s="37"/>
      <c r="M4775" s="80" t="b">
        <f t="shared" si="74"/>
        <v>1</v>
      </c>
    </row>
    <row r="4776" spans="2:13" x14ac:dyDescent="0.15">
      <c r="B4776" s="333" t="s">
        <v>8571</v>
      </c>
      <c r="C4776" s="333" t="s">
        <v>518</v>
      </c>
      <c r="D4776" s="333" t="s">
        <v>518</v>
      </c>
      <c r="E4776" s="29">
        <v>0</v>
      </c>
      <c r="F4776" s="29">
        <v>0</v>
      </c>
      <c r="G4776" s="29">
        <v>8910</v>
      </c>
      <c r="H4776" s="27"/>
      <c r="J4776" s="37"/>
      <c r="M4776" s="80" t="b">
        <f t="shared" si="74"/>
        <v>1</v>
      </c>
    </row>
    <row r="4777" spans="2:13" x14ac:dyDescent="0.15">
      <c r="B4777" s="333" t="s">
        <v>6638</v>
      </c>
      <c r="C4777" s="333" t="s">
        <v>712</v>
      </c>
      <c r="D4777" s="333" t="s">
        <v>521</v>
      </c>
      <c r="E4777" s="29">
        <v>2</v>
      </c>
      <c r="F4777" s="29">
        <v>2</v>
      </c>
      <c r="G4777" s="29">
        <v>6749</v>
      </c>
      <c r="H4777" s="27"/>
      <c r="J4777" s="37"/>
      <c r="M4777" s="80" t="b">
        <f t="shared" si="74"/>
        <v>1</v>
      </c>
    </row>
    <row r="4778" spans="2:13" x14ac:dyDescent="0.15">
      <c r="B4778" s="333" t="s">
        <v>11823</v>
      </c>
      <c r="C4778" s="333" t="s">
        <v>712</v>
      </c>
      <c r="D4778" s="333" t="s">
        <v>527</v>
      </c>
      <c r="E4778" s="29">
        <v>2</v>
      </c>
      <c r="F4778" s="29">
        <v>5</v>
      </c>
      <c r="G4778" s="29">
        <v>12685</v>
      </c>
      <c r="H4778" s="27"/>
      <c r="J4778" s="37"/>
      <c r="M4778" s="80" t="b">
        <f t="shared" si="74"/>
        <v>1</v>
      </c>
    </row>
    <row r="4779" spans="2:13" x14ac:dyDescent="0.15">
      <c r="B4779" s="333" t="s">
        <v>6639</v>
      </c>
      <c r="C4779" s="333" t="s">
        <v>714</v>
      </c>
      <c r="D4779" s="333" t="s">
        <v>444</v>
      </c>
      <c r="E4779" s="29">
        <v>3</v>
      </c>
      <c r="F4779" s="29">
        <v>6</v>
      </c>
      <c r="G4779" s="29">
        <v>6750</v>
      </c>
      <c r="H4779" s="27"/>
      <c r="J4779" s="37"/>
      <c r="M4779" s="80" t="b">
        <f t="shared" si="74"/>
        <v>1</v>
      </c>
    </row>
    <row r="4780" spans="2:13" x14ac:dyDescent="0.15">
      <c r="B4780" s="333" t="s">
        <v>6649</v>
      </c>
      <c r="C4780" s="333" t="s">
        <v>710</v>
      </c>
      <c r="D4780" s="333" t="s">
        <v>521</v>
      </c>
      <c r="E4780" s="29">
        <v>1</v>
      </c>
      <c r="F4780" s="29">
        <v>2</v>
      </c>
      <c r="G4780" s="29">
        <v>6760</v>
      </c>
      <c r="H4780" s="27"/>
      <c r="J4780" s="37"/>
      <c r="M4780" s="80" t="b">
        <f t="shared" si="74"/>
        <v>1</v>
      </c>
    </row>
    <row r="4781" spans="2:13" x14ac:dyDescent="0.15">
      <c r="B4781" s="333" t="s">
        <v>13498</v>
      </c>
      <c r="C4781" s="333" t="s">
        <v>712</v>
      </c>
      <c r="D4781" s="333" t="s">
        <v>525</v>
      </c>
      <c r="E4781" s="29">
        <v>2</v>
      </c>
      <c r="F4781" s="29">
        <v>4</v>
      </c>
      <c r="G4781" s="29">
        <v>15051</v>
      </c>
      <c r="H4781" s="27"/>
      <c r="J4781" s="37"/>
      <c r="M4781" s="80" t="b">
        <f t="shared" si="74"/>
        <v>1</v>
      </c>
    </row>
    <row r="4782" spans="2:13" x14ac:dyDescent="0.15">
      <c r="B4782" s="333" t="s">
        <v>6640</v>
      </c>
      <c r="C4782" s="333" t="s">
        <v>712</v>
      </c>
      <c r="D4782" s="333" t="s">
        <v>519</v>
      </c>
      <c r="E4782" s="29">
        <v>2</v>
      </c>
      <c r="F4782" s="29">
        <v>1</v>
      </c>
      <c r="G4782" s="29">
        <v>6751</v>
      </c>
      <c r="H4782" s="27"/>
      <c r="J4782" s="37"/>
      <c r="M4782" s="80" t="b">
        <f t="shared" si="74"/>
        <v>1</v>
      </c>
    </row>
    <row r="4783" spans="2:13" x14ac:dyDescent="0.15">
      <c r="B4783" s="333" t="s">
        <v>13499</v>
      </c>
      <c r="C4783" s="333" t="s">
        <v>710</v>
      </c>
      <c r="D4783" s="333" t="s">
        <v>521</v>
      </c>
      <c r="E4783" s="29">
        <v>1</v>
      </c>
      <c r="F4783" s="29">
        <v>2</v>
      </c>
      <c r="G4783" s="29">
        <v>15583</v>
      </c>
      <c r="H4783" s="27"/>
      <c r="J4783" s="37"/>
      <c r="M4783" s="80" t="b">
        <f t="shared" si="74"/>
        <v>1</v>
      </c>
    </row>
    <row r="4784" spans="2:13" x14ac:dyDescent="0.15">
      <c r="B4784" s="333" t="s">
        <v>1552</v>
      </c>
      <c r="C4784" s="333" t="s">
        <v>716</v>
      </c>
      <c r="D4784" s="333" t="s">
        <v>519</v>
      </c>
      <c r="E4784" s="29">
        <v>4</v>
      </c>
      <c r="F4784" s="29">
        <v>1</v>
      </c>
      <c r="G4784" s="29">
        <v>999</v>
      </c>
      <c r="H4784" s="27"/>
      <c r="J4784" s="37"/>
      <c r="M4784" s="80" t="b">
        <f t="shared" si="74"/>
        <v>1</v>
      </c>
    </row>
    <row r="4785" spans="2:13" x14ac:dyDescent="0.15">
      <c r="B4785" s="333" t="s">
        <v>9250</v>
      </c>
      <c r="C4785" s="333" t="s">
        <v>518</v>
      </c>
      <c r="D4785" s="333" t="s">
        <v>518</v>
      </c>
      <c r="E4785" s="29">
        <v>0</v>
      </c>
      <c r="F4785" s="29">
        <v>0</v>
      </c>
      <c r="G4785" s="29">
        <v>9659</v>
      </c>
      <c r="H4785" s="27"/>
      <c r="J4785" s="37"/>
      <c r="M4785" s="80" t="b">
        <f t="shared" si="74"/>
        <v>1</v>
      </c>
    </row>
    <row r="4786" spans="2:13" x14ac:dyDescent="0.15">
      <c r="B4786" s="333" t="s">
        <v>1553</v>
      </c>
      <c r="C4786" s="333" t="s">
        <v>718</v>
      </c>
      <c r="D4786" s="333" t="s">
        <v>523</v>
      </c>
      <c r="E4786" s="29">
        <v>5</v>
      </c>
      <c r="F4786" s="29">
        <v>3</v>
      </c>
      <c r="G4786" s="29">
        <v>1000</v>
      </c>
      <c r="H4786" s="27"/>
      <c r="J4786" s="37"/>
      <c r="M4786" s="80" t="b">
        <f t="shared" si="74"/>
        <v>1</v>
      </c>
    </row>
    <row r="4787" spans="2:13" x14ac:dyDescent="0.15">
      <c r="B4787" s="333" t="s">
        <v>6850</v>
      </c>
      <c r="C4787" s="333" t="s">
        <v>518</v>
      </c>
      <c r="D4787" s="333" t="s">
        <v>523</v>
      </c>
      <c r="E4787" s="29">
        <v>0</v>
      </c>
      <c r="F4787" s="29">
        <v>3</v>
      </c>
      <c r="G4787" s="29">
        <v>6981</v>
      </c>
      <c r="H4787" s="27"/>
      <c r="J4787" s="37"/>
      <c r="M4787" s="80" t="b">
        <f t="shared" si="74"/>
        <v>1</v>
      </c>
    </row>
    <row r="4788" spans="2:13" x14ac:dyDescent="0.15">
      <c r="B4788" s="333" t="s">
        <v>9251</v>
      </c>
      <c r="C4788" s="333" t="s">
        <v>714</v>
      </c>
      <c r="D4788" s="333" t="s">
        <v>518</v>
      </c>
      <c r="E4788" s="29">
        <v>3</v>
      </c>
      <c r="F4788" s="29">
        <v>0</v>
      </c>
      <c r="G4788" s="29">
        <v>9936</v>
      </c>
      <c r="H4788" s="27"/>
      <c r="J4788" s="37"/>
      <c r="M4788" s="80" t="b">
        <f t="shared" si="74"/>
        <v>1</v>
      </c>
    </row>
    <row r="4789" spans="2:13" x14ac:dyDescent="0.15">
      <c r="B4789" s="333" t="s">
        <v>1554</v>
      </c>
      <c r="C4789" s="333" t="s">
        <v>714</v>
      </c>
      <c r="D4789" s="333" t="s">
        <v>525</v>
      </c>
      <c r="E4789" s="29">
        <v>3</v>
      </c>
      <c r="F4789" s="29">
        <v>4</v>
      </c>
      <c r="G4789" s="29">
        <v>1001</v>
      </c>
      <c r="H4789" s="27"/>
      <c r="J4789" s="37"/>
      <c r="M4789" s="80" t="b">
        <f t="shared" si="74"/>
        <v>1</v>
      </c>
    </row>
    <row r="4790" spans="2:13" x14ac:dyDescent="0.15">
      <c r="B4790" s="333" t="s">
        <v>1645</v>
      </c>
      <c r="C4790" s="333" t="s">
        <v>714</v>
      </c>
      <c r="D4790" s="333" t="s">
        <v>525</v>
      </c>
      <c r="E4790" s="29">
        <v>3</v>
      </c>
      <c r="F4790" s="29">
        <v>4</v>
      </c>
      <c r="G4790" s="29">
        <v>1002</v>
      </c>
      <c r="H4790" s="27"/>
      <c r="J4790" s="37"/>
      <c r="M4790" s="80" t="b">
        <f t="shared" si="74"/>
        <v>1</v>
      </c>
    </row>
    <row r="4791" spans="2:13" x14ac:dyDescent="0.15">
      <c r="B4791" s="333" t="s">
        <v>10285</v>
      </c>
      <c r="C4791" s="333" t="s">
        <v>714</v>
      </c>
      <c r="D4791" s="333" t="s">
        <v>521</v>
      </c>
      <c r="E4791" s="29">
        <v>3</v>
      </c>
      <c r="F4791" s="29">
        <v>2</v>
      </c>
      <c r="G4791" s="29">
        <v>10324</v>
      </c>
      <c r="H4791" s="27"/>
      <c r="J4791" s="37"/>
      <c r="M4791" s="80" t="b">
        <f t="shared" si="74"/>
        <v>1</v>
      </c>
    </row>
    <row r="4792" spans="2:13" x14ac:dyDescent="0.15">
      <c r="B4792" s="333" t="s">
        <v>11824</v>
      </c>
      <c r="C4792" s="333" t="s">
        <v>714</v>
      </c>
      <c r="D4792" s="333" t="s">
        <v>521</v>
      </c>
      <c r="E4792" s="29">
        <v>3</v>
      </c>
      <c r="F4792" s="29">
        <v>2</v>
      </c>
      <c r="G4792" s="29">
        <v>12256</v>
      </c>
      <c r="H4792" s="27"/>
      <c r="J4792" s="37"/>
      <c r="M4792" s="80" t="b">
        <f t="shared" si="74"/>
        <v>1</v>
      </c>
    </row>
    <row r="4793" spans="2:13" x14ac:dyDescent="0.15">
      <c r="B4793" s="333" t="s">
        <v>14762</v>
      </c>
      <c r="C4793" s="333" t="s">
        <v>710</v>
      </c>
      <c r="D4793" s="333" t="s">
        <v>525</v>
      </c>
      <c r="E4793" s="29">
        <v>1</v>
      </c>
      <c r="F4793" s="29">
        <v>4</v>
      </c>
      <c r="G4793" s="29">
        <v>16920</v>
      </c>
      <c r="H4793" s="27"/>
      <c r="J4793" s="37"/>
      <c r="M4793" s="80" t="b">
        <f t="shared" si="74"/>
        <v>1</v>
      </c>
    </row>
    <row r="4794" spans="2:13" x14ac:dyDescent="0.15">
      <c r="B4794" s="333" t="s">
        <v>1646</v>
      </c>
      <c r="C4794" s="333" t="s">
        <v>716</v>
      </c>
      <c r="D4794" s="333" t="s">
        <v>519</v>
      </c>
      <c r="E4794" s="29">
        <v>4</v>
      </c>
      <c r="F4794" s="29">
        <v>1</v>
      </c>
      <c r="G4794" s="29">
        <v>1003</v>
      </c>
      <c r="H4794" s="27"/>
      <c r="J4794" s="37"/>
      <c r="M4794" s="80" t="b">
        <f t="shared" si="74"/>
        <v>1</v>
      </c>
    </row>
    <row r="4795" spans="2:13" x14ac:dyDescent="0.15">
      <c r="B4795" s="333" t="s">
        <v>14763</v>
      </c>
      <c r="C4795" s="333" t="s">
        <v>710</v>
      </c>
      <c r="D4795" s="333" t="s">
        <v>525</v>
      </c>
      <c r="E4795" s="29">
        <v>1</v>
      </c>
      <c r="F4795" s="29">
        <v>4</v>
      </c>
      <c r="G4795" s="29">
        <v>16940</v>
      </c>
      <c r="H4795" s="27"/>
      <c r="J4795" s="37"/>
      <c r="M4795" s="80" t="b">
        <f t="shared" si="74"/>
        <v>1</v>
      </c>
    </row>
    <row r="4796" spans="2:13" x14ac:dyDescent="0.15">
      <c r="B4796" s="333" t="s">
        <v>6096</v>
      </c>
      <c r="C4796" s="333" t="s">
        <v>710</v>
      </c>
      <c r="D4796" s="333" t="s">
        <v>521</v>
      </c>
      <c r="E4796" s="29">
        <v>1</v>
      </c>
      <c r="F4796" s="29">
        <v>2</v>
      </c>
      <c r="G4796" s="29">
        <v>6151</v>
      </c>
      <c r="H4796" s="27"/>
      <c r="J4796" s="37"/>
      <c r="M4796" s="80" t="b">
        <f t="shared" si="74"/>
        <v>1</v>
      </c>
    </row>
    <row r="4797" spans="2:13" x14ac:dyDescent="0.15">
      <c r="B4797" s="333" t="s">
        <v>407</v>
      </c>
      <c r="C4797" s="333" t="s">
        <v>714</v>
      </c>
      <c r="D4797" s="333" t="s">
        <v>527</v>
      </c>
      <c r="E4797" s="29">
        <v>3</v>
      </c>
      <c r="F4797" s="29">
        <v>5</v>
      </c>
      <c r="G4797" s="29">
        <v>8294</v>
      </c>
      <c r="H4797" s="27"/>
      <c r="J4797" s="37"/>
      <c r="M4797" s="80" t="b">
        <f t="shared" si="74"/>
        <v>1</v>
      </c>
    </row>
    <row r="4798" spans="2:13" x14ac:dyDescent="0.15">
      <c r="B4798" s="333" t="s">
        <v>6498</v>
      </c>
      <c r="C4798" s="333" t="s">
        <v>716</v>
      </c>
      <c r="D4798" s="333" t="s">
        <v>519</v>
      </c>
      <c r="E4798" s="29">
        <v>4</v>
      </c>
      <c r="F4798" s="29">
        <v>1</v>
      </c>
      <c r="G4798" s="29">
        <v>6573</v>
      </c>
      <c r="H4798" s="27"/>
      <c r="J4798" s="37"/>
      <c r="M4798" s="80" t="b">
        <f t="shared" si="74"/>
        <v>1</v>
      </c>
    </row>
    <row r="4799" spans="2:13" x14ac:dyDescent="0.15">
      <c r="B4799" s="333" t="s">
        <v>6499</v>
      </c>
      <c r="C4799" s="333" t="s">
        <v>710</v>
      </c>
      <c r="D4799" s="333" t="s">
        <v>521</v>
      </c>
      <c r="E4799" s="29">
        <v>1</v>
      </c>
      <c r="F4799" s="29">
        <v>2</v>
      </c>
      <c r="G4799" s="29">
        <v>6574</v>
      </c>
      <c r="H4799" s="27"/>
      <c r="J4799" s="37"/>
      <c r="M4799" s="80" t="b">
        <f t="shared" si="74"/>
        <v>1</v>
      </c>
    </row>
    <row r="4800" spans="2:13" x14ac:dyDescent="0.15">
      <c r="B4800" s="333" t="s">
        <v>14764</v>
      </c>
      <c r="C4800" s="333" t="s">
        <v>714</v>
      </c>
      <c r="D4800" s="333" t="s">
        <v>521</v>
      </c>
      <c r="E4800" s="29">
        <v>3</v>
      </c>
      <c r="F4800" s="29">
        <v>2</v>
      </c>
      <c r="G4800" s="29">
        <v>16931</v>
      </c>
      <c r="H4800" s="27"/>
      <c r="J4800" s="37"/>
      <c r="M4800" s="80" t="b">
        <f t="shared" si="74"/>
        <v>1</v>
      </c>
    </row>
    <row r="4801" spans="2:13" x14ac:dyDescent="0.15">
      <c r="B4801" s="333" t="s">
        <v>9252</v>
      </c>
      <c r="C4801" s="333" t="s">
        <v>518</v>
      </c>
      <c r="D4801" s="333" t="s">
        <v>518</v>
      </c>
      <c r="E4801" s="29">
        <v>0</v>
      </c>
      <c r="F4801" s="29">
        <v>0</v>
      </c>
      <c r="G4801" s="29">
        <v>9733</v>
      </c>
      <c r="H4801" s="27"/>
      <c r="J4801" s="37"/>
      <c r="M4801" s="80" t="b">
        <f t="shared" si="74"/>
        <v>1</v>
      </c>
    </row>
    <row r="4802" spans="2:13" x14ac:dyDescent="0.15">
      <c r="B4802" s="333" t="s">
        <v>8048</v>
      </c>
      <c r="C4802" s="333" t="s">
        <v>716</v>
      </c>
      <c r="D4802" s="333" t="s">
        <v>523</v>
      </c>
      <c r="E4802" s="29">
        <v>4</v>
      </c>
      <c r="F4802" s="29">
        <v>3</v>
      </c>
      <c r="G4802" s="29">
        <v>8269</v>
      </c>
      <c r="H4802" s="27"/>
      <c r="J4802" s="37"/>
      <c r="M4802" s="80" t="b">
        <f t="shared" si="74"/>
        <v>1</v>
      </c>
    </row>
    <row r="4803" spans="2:13" x14ac:dyDescent="0.15">
      <c r="B4803" s="333" t="s">
        <v>11825</v>
      </c>
      <c r="C4803" s="333" t="s">
        <v>710</v>
      </c>
      <c r="D4803" s="333" t="s">
        <v>444</v>
      </c>
      <c r="E4803" s="29">
        <v>1</v>
      </c>
      <c r="F4803" s="29">
        <v>6</v>
      </c>
      <c r="G4803" s="29">
        <v>12257</v>
      </c>
      <c r="H4803" s="27"/>
      <c r="J4803" s="37"/>
      <c r="M4803" s="80" t="b">
        <f t="shared" si="74"/>
        <v>1</v>
      </c>
    </row>
    <row r="4804" spans="2:13" x14ac:dyDescent="0.15">
      <c r="B4804" s="333" t="s">
        <v>372</v>
      </c>
      <c r="C4804" s="333" t="s">
        <v>710</v>
      </c>
      <c r="D4804" s="333" t="s">
        <v>523</v>
      </c>
      <c r="E4804" s="29">
        <v>1</v>
      </c>
      <c r="F4804" s="29">
        <v>3</v>
      </c>
      <c r="G4804" s="29">
        <v>8350</v>
      </c>
      <c r="H4804" s="27"/>
      <c r="J4804" s="37"/>
      <c r="M4804" s="80" t="b">
        <f t="shared" si="74"/>
        <v>1</v>
      </c>
    </row>
    <row r="4805" spans="2:13" x14ac:dyDescent="0.15">
      <c r="B4805" s="333" t="s">
        <v>11826</v>
      </c>
      <c r="C4805" s="333" t="s">
        <v>714</v>
      </c>
      <c r="D4805" s="333" t="s">
        <v>521</v>
      </c>
      <c r="E4805" s="29">
        <v>3</v>
      </c>
      <c r="F4805" s="29">
        <v>2</v>
      </c>
      <c r="G4805" s="29">
        <v>12258</v>
      </c>
      <c r="H4805" s="27"/>
      <c r="J4805" s="37"/>
      <c r="M4805" s="80" t="b">
        <f t="shared" si="74"/>
        <v>1</v>
      </c>
    </row>
    <row r="4806" spans="2:13" x14ac:dyDescent="0.15">
      <c r="B4806" s="333" t="s">
        <v>3778</v>
      </c>
      <c r="C4806" s="333" t="s">
        <v>518</v>
      </c>
      <c r="D4806" s="333" t="s">
        <v>518</v>
      </c>
      <c r="E4806" s="29">
        <v>0</v>
      </c>
      <c r="F4806" s="29">
        <v>0</v>
      </c>
      <c r="G4806" s="29">
        <v>3538</v>
      </c>
      <c r="H4806" s="27"/>
      <c r="J4806" s="37"/>
      <c r="M4806" s="80" t="b">
        <f t="shared" si="74"/>
        <v>1</v>
      </c>
    </row>
    <row r="4807" spans="2:13" x14ac:dyDescent="0.15">
      <c r="B4807" s="333" t="s">
        <v>6500</v>
      </c>
      <c r="C4807" s="333" t="s">
        <v>710</v>
      </c>
      <c r="D4807" s="333" t="s">
        <v>521</v>
      </c>
      <c r="E4807" s="29">
        <v>1</v>
      </c>
      <c r="F4807" s="29">
        <v>2</v>
      </c>
      <c r="G4807" s="29">
        <v>6575</v>
      </c>
      <c r="H4807" s="27"/>
      <c r="J4807" s="37"/>
      <c r="M4807" s="80" t="b">
        <f t="shared" si="74"/>
        <v>1</v>
      </c>
    </row>
    <row r="4808" spans="2:13" x14ac:dyDescent="0.15">
      <c r="B4808" s="333" t="s">
        <v>11827</v>
      </c>
      <c r="C4808" s="333" t="s">
        <v>714</v>
      </c>
      <c r="D4808" s="333" t="s">
        <v>527</v>
      </c>
      <c r="E4808" s="29">
        <v>3</v>
      </c>
      <c r="F4808" s="29">
        <v>5</v>
      </c>
      <c r="G4808" s="29">
        <v>12939</v>
      </c>
      <c r="H4808" s="27"/>
      <c r="J4808" s="37"/>
      <c r="M4808" s="80" t="b">
        <f t="shared" si="74"/>
        <v>1</v>
      </c>
    </row>
    <row r="4809" spans="2:13" x14ac:dyDescent="0.15">
      <c r="B4809" s="333" t="s">
        <v>11828</v>
      </c>
      <c r="C4809" s="333" t="s">
        <v>716</v>
      </c>
      <c r="D4809" s="333" t="s">
        <v>519</v>
      </c>
      <c r="E4809" s="29">
        <v>4</v>
      </c>
      <c r="F4809" s="29">
        <v>1</v>
      </c>
      <c r="G4809" s="29">
        <v>12541</v>
      </c>
      <c r="H4809" s="27"/>
      <c r="J4809" s="37"/>
      <c r="M4809" s="80" t="b">
        <f t="shared" si="74"/>
        <v>1</v>
      </c>
    </row>
    <row r="4810" spans="2:13" x14ac:dyDescent="0.15">
      <c r="B4810" s="333" t="s">
        <v>6501</v>
      </c>
      <c r="C4810" s="333" t="s">
        <v>714</v>
      </c>
      <c r="D4810" s="333" t="s">
        <v>519</v>
      </c>
      <c r="E4810" s="29">
        <v>3</v>
      </c>
      <c r="F4810" s="29">
        <v>1</v>
      </c>
      <c r="G4810" s="29">
        <v>6576</v>
      </c>
      <c r="H4810" s="27"/>
      <c r="J4810" s="37"/>
      <c r="M4810" s="80" t="b">
        <f t="shared" si="74"/>
        <v>1</v>
      </c>
    </row>
    <row r="4811" spans="2:13" x14ac:dyDescent="0.15">
      <c r="B4811" s="333" t="s">
        <v>6092</v>
      </c>
      <c r="C4811" s="333" t="s">
        <v>710</v>
      </c>
      <c r="D4811" s="333" t="s">
        <v>519</v>
      </c>
      <c r="E4811" s="29">
        <v>1</v>
      </c>
      <c r="F4811" s="29">
        <v>1</v>
      </c>
      <c r="G4811" s="29">
        <v>6147</v>
      </c>
      <c r="H4811" s="27"/>
      <c r="J4811" s="37"/>
      <c r="M4811" s="80" t="b">
        <f t="shared" si="74"/>
        <v>1</v>
      </c>
    </row>
    <row r="4812" spans="2:13" x14ac:dyDescent="0.15">
      <c r="B4812" s="333" t="s">
        <v>11829</v>
      </c>
      <c r="C4812" s="333" t="s">
        <v>714</v>
      </c>
      <c r="D4812" s="333" t="s">
        <v>521</v>
      </c>
      <c r="E4812" s="29">
        <v>3</v>
      </c>
      <c r="F4812" s="29">
        <v>2</v>
      </c>
      <c r="G4812" s="29">
        <v>12259</v>
      </c>
      <c r="H4812" s="27"/>
      <c r="J4812" s="37"/>
      <c r="M4812" s="80" t="b">
        <f t="shared" si="74"/>
        <v>1</v>
      </c>
    </row>
    <row r="4813" spans="2:13" x14ac:dyDescent="0.15">
      <c r="B4813" s="333" t="s">
        <v>9253</v>
      </c>
      <c r="C4813" s="333" t="s">
        <v>518</v>
      </c>
      <c r="D4813" s="333" t="s">
        <v>518</v>
      </c>
      <c r="E4813" s="29">
        <v>0</v>
      </c>
      <c r="F4813" s="29">
        <v>0</v>
      </c>
      <c r="G4813" s="29">
        <v>9660</v>
      </c>
      <c r="H4813" s="27"/>
      <c r="J4813" s="37"/>
      <c r="M4813" s="80" t="b">
        <f t="shared" si="74"/>
        <v>1</v>
      </c>
    </row>
    <row r="4814" spans="2:13" x14ac:dyDescent="0.15">
      <c r="B4814" s="333" t="s">
        <v>13500</v>
      </c>
      <c r="C4814" s="333" t="s">
        <v>714</v>
      </c>
      <c r="D4814" s="333" t="s">
        <v>521</v>
      </c>
      <c r="E4814" s="29">
        <v>3</v>
      </c>
      <c r="F4814" s="29">
        <v>2</v>
      </c>
      <c r="G4814" s="29">
        <v>15656</v>
      </c>
      <c r="H4814" s="27"/>
      <c r="J4814" s="37"/>
      <c r="M4814" s="80" t="b">
        <f t="shared" ref="M4814:M4877" si="75">AND(  NOT(ISERROR(FIND(UPPER($B$7),UPPER($B4814),1))),  OR($D$7="",NOT(ISERROR(FIND(UPPER($D$7),UPPER($B4814),1)))),    OR($D$8="",(ISERROR(FIND(UPPER($D$8),UPPER($B4814),1))))           )</f>
        <v>1</v>
      </c>
    </row>
    <row r="4815" spans="2:13" x14ac:dyDescent="0.15">
      <c r="B4815" s="333" t="s">
        <v>9254</v>
      </c>
      <c r="C4815" s="333" t="s">
        <v>714</v>
      </c>
      <c r="D4815" s="333" t="s">
        <v>521</v>
      </c>
      <c r="E4815" s="29">
        <v>3</v>
      </c>
      <c r="F4815" s="29">
        <v>2</v>
      </c>
      <c r="G4815" s="29">
        <v>9937</v>
      </c>
      <c r="H4815" s="27"/>
      <c r="J4815" s="37"/>
      <c r="M4815" s="80" t="b">
        <f t="shared" si="75"/>
        <v>1</v>
      </c>
    </row>
    <row r="4816" spans="2:13" x14ac:dyDescent="0.15">
      <c r="B4816" s="333" t="s">
        <v>11830</v>
      </c>
      <c r="C4816" s="333" t="s">
        <v>714</v>
      </c>
      <c r="D4816" s="333" t="s">
        <v>525</v>
      </c>
      <c r="E4816" s="29">
        <v>3</v>
      </c>
      <c r="F4816" s="29">
        <v>4</v>
      </c>
      <c r="G4816" s="29">
        <v>12260</v>
      </c>
      <c r="H4816" s="27"/>
      <c r="J4816" s="37"/>
      <c r="M4816" s="80" t="b">
        <f t="shared" si="75"/>
        <v>1</v>
      </c>
    </row>
    <row r="4817" spans="2:13" x14ac:dyDescent="0.15">
      <c r="B4817" s="333" t="s">
        <v>1647</v>
      </c>
      <c r="C4817" s="333" t="s">
        <v>716</v>
      </c>
      <c r="D4817" s="333" t="s">
        <v>519</v>
      </c>
      <c r="E4817" s="29">
        <v>4</v>
      </c>
      <c r="F4817" s="29">
        <v>1</v>
      </c>
      <c r="G4817" s="29">
        <v>1004</v>
      </c>
      <c r="H4817" s="27"/>
      <c r="J4817" s="37"/>
      <c r="M4817" s="80" t="b">
        <f t="shared" si="75"/>
        <v>1</v>
      </c>
    </row>
    <row r="4818" spans="2:13" x14ac:dyDescent="0.15">
      <c r="B4818" s="333" t="s">
        <v>1648</v>
      </c>
      <c r="C4818" s="333" t="s">
        <v>714</v>
      </c>
      <c r="D4818" s="333" t="s">
        <v>521</v>
      </c>
      <c r="E4818" s="29">
        <v>3</v>
      </c>
      <c r="F4818" s="29">
        <v>2</v>
      </c>
      <c r="G4818" s="29">
        <v>1005</v>
      </c>
      <c r="H4818" s="27"/>
      <c r="J4818" s="37"/>
      <c r="M4818" s="80" t="b">
        <f t="shared" si="75"/>
        <v>1</v>
      </c>
    </row>
    <row r="4819" spans="2:13" x14ac:dyDescent="0.15">
      <c r="B4819" s="333" t="s">
        <v>1649</v>
      </c>
      <c r="C4819" s="333" t="s">
        <v>714</v>
      </c>
      <c r="D4819" s="333" t="s">
        <v>521</v>
      </c>
      <c r="E4819" s="29">
        <v>3</v>
      </c>
      <c r="F4819" s="29">
        <v>2</v>
      </c>
      <c r="G4819" s="29">
        <v>1006</v>
      </c>
      <c r="H4819" s="27"/>
      <c r="J4819" s="37"/>
      <c r="M4819" s="80" t="b">
        <f t="shared" si="75"/>
        <v>1</v>
      </c>
    </row>
    <row r="4820" spans="2:13" x14ac:dyDescent="0.15">
      <c r="B4820" s="333" t="s">
        <v>1650</v>
      </c>
      <c r="C4820" s="333" t="s">
        <v>714</v>
      </c>
      <c r="D4820" s="333" t="s">
        <v>518</v>
      </c>
      <c r="E4820" s="29">
        <v>3</v>
      </c>
      <c r="F4820" s="29">
        <v>0</v>
      </c>
      <c r="G4820" s="29">
        <v>1007</v>
      </c>
      <c r="H4820" s="27"/>
      <c r="J4820" s="37"/>
      <c r="M4820" s="80" t="b">
        <f t="shared" si="75"/>
        <v>1</v>
      </c>
    </row>
    <row r="4821" spans="2:13" x14ac:dyDescent="0.15">
      <c r="B4821" s="333" t="s">
        <v>7072</v>
      </c>
      <c r="C4821" s="333" t="s">
        <v>518</v>
      </c>
      <c r="D4821" s="333" t="s">
        <v>525</v>
      </c>
      <c r="E4821" s="29">
        <v>0</v>
      </c>
      <c r="F4821" s="29">
        <v>4</v>
      </c>
      <c r="G4821" s="29">
        <v>7090</v>
      </c>
      <c r="H4821" s="27"/>
      <c r="J4821" s="37"/>
      <c r="M4821" s="80" t="b">
        <f t="shared" si="75"/>
        <v>1</v>
      </c>
    </row>
    <row r="4822" spans="2:13" x14ac:dyDescent="0.15">
      <c r="B4822" s="333" t="s">
        <v>1651</v>
      </c>
      <c r="C4822" s="333" t="s">
        <v>714</v>
      </c>
      <c r="D4822" s="333" t="s">
        <v>519</v>
      </c>
      <c r="E4822" s="29">
        <v>3</v>
      </c>
      <c r="F4822" s="29">
        <v>1</v>
      </c>
      <c r="G4822" s="29">
        <v>1008</v>
      </c>
      <c r="H4822" s="27"/>
      <c r="J4822" s="37"/>
      <c r="M4822" s="80" t="b">
        <f t="shared" si="75"/>
        <v>1</v>
      </c>
    </row>
    <row r="4823" spans="2:13" x14ac:dyDescent="0.15">
      <c r="B4823" s="333" t="s">
        <v>6769</v>
      </c>
      <c r="C4823" s="333" t="s">
        <v>714</v>
      </c>
      <c r="D4823" s="333" t="s">
        <v>519</v>
      </c>
      <c r="E4823" s="29">
        <v>3</v>
      </c>
      <c r="F4823" s="29">
        <v>1</v>
      </c>
      <c r="G4823" s="29">
        <v>6893</v>
      </c>
      <c r="H4823" s="27"/>
      <c r="J4823" s="37"/>
      <c r="M4823" s="80" t="b">
        <f t="shared" si="75"/>
        <v>1</v>
      </c>
    </row>
    <row r="4824" spans="2:13" x14ac:dyDescent="0.15">
      <c r="B4824" s="333" t="s">
        <v>14765</v>
      </c>
      <c r="C4824" s="333" t="s">
        <v>714</v>
      </c>
      <c r="D4824" s="333" t="s">
        <v>521</v>
      </c>
      <c r="E4824" s="29">
        <v>3</v>
      </c>
      <c r="F4824" s="29">
        <v>2</v>
      </c>
      <c r="G4824" s="29">
        <v>16901</v>
      </c>
      <c r="H4824" s="27"/>
      <c r="J4824" s="37"/>
      <c r="M4824" s="80" t="b">
        <f t="shared" si="75"/>
        <v>1</v>
      </c>
    </row>
    <row r="4825" spans="2:13" x14ac:dyDescent="0.15">
      <c r="B4825" s="333" t="s">
        <v>1652</v>
      </c>
      <c r="C4825" s="333" t="s">
        <v>714</v>
      </c>
      <c r="D4825" s="333" t="s">
        <v>521</v>
      </c>
      <c r="E4825" s="29">
        <v>3</v>
      </c>
      <c r="F4825" s="29">
        <v>2</v>
      </c>
      <c r="G4825" s="29">
        <v>1009</v>
      </c>
      <c r="H4825" s="27"/>
      <c r="J4825" s="37"/>
      <c r="M4825" s="80" t="b">
        <f t="shared" si="75"/>
        <v>1</v>
      </c>
    </row>
    <row r="4826" spans="2:13" x14ac:dyDescent="0.15">
      <c r="B4826" s="333" t="s">
        <v>4229</v>
      </c>
      <c r="C4826" s="333" t="s">
        <v>714</v>
      </c>
      <c r="D4826" s="333" t="s">
        <v>519</v>
      </c>
      <c r="E4826" s="29">
        <v>3</v>
      </c>
      <c r="F4826" s="29">
        <v>1</v>
      </c>
      <c r="G4826" s="29">
        <v>3775</v>
      </c>
      <c r="H4826" s="27"/>
      <c r="J4826" s="37"/>
      <c r="M4826" s="80" t="b">
        <f t="shared" si="75"/>
        <v>1</v>
      </c>
    </row>
    <row r="4827" spans="2:13" x14ac:dyDescent="0.15">
      <c r="B4827" s="333" t="s">
        <v>4230</v>
      </c>
      <c r="C4827" s="333" t="s">
        <v>712</v>
      </c>
      <c r="D4827" s="333" t="s">
        <v>525</v>
      </c>
      <c r="E4827" s="29">
        <v>2</v>
      </c>
      <c r="F4827" s="29">
        <v>4</v>
      </c>
      <c r="G4827" s="29">
        <v>3776</v>
      </c>
      <c r="H4827" s="27"/>
      <c r="J4827" s="37"/>
      <c r="M4827" s="80" t="b">
        <f t="shared" si="75"/>
        <v>1</v>
      </c>
    </row>
    <row r="4828" spans="2:13" x14ac:dyDescent="0.15">
      <c r="B4828" s="333" t="s">
        <v>11831</v>
      </c>
      <c r="C4828" s="333" t="s">
        <v>714</v>
      </c>
      <c r="D4828" s="333" t="s">
        <v>444</v>
      </c>
      <c r="E4828" s="29">
        <v>3</v>
      </c>
      <c r="F4828" s="29">
        <v>6</v>
      </c>
      <c r="G4828" s="29">
        <v>12527</v>
      </c>
      <c r="H4828" s="27"/>
      <c r="J4828" s="37"/>
      <c r="M4828" s="80" t="b">
        <f t="shared" si="75"/>
        <v>1</v>
      </c>
    </row>
    <row r="4829" spans="2:13" x14ac:dyDescent="0.15">
      <c r="B4829" s="333" t="s">
        <v>9255</v>
      </c>
      <c r="C4829" s="333" t="s">
        <v>518</v>
      </c>
      <c r="D4829" s="333" t="s">
        <v>518</v>
      </c>
      <c r="E4829" s="29">
        <v>0</v>
      </c>
      <c r="F4829" s="29">
        <v>0</v>
      </c>
      <c r="G4829" s="29">
        <v>9734</v>
      </c>
      <c r="H4829" s="27"/>
      <c r="J4829" s="37"/>
      <c r="M4829" s="80" t="b">
        <f t="shared" si="75"/>
        <v>1</v>
      </c>
    </row>
    <row r="4830" spans="2:13" x14ac:dyDescent="0.15">
      <c r="B4830" s="333" t="s">
        <v>1653</v>
      </c>
      <c r="C4830" s="333" t="s">
        <v>714</v>
      </c>
      <c r="D4830" s="333" t="s">
        <v>521</v>
      </c>
      <c r="E4830" s="29">
        <v>3</v>
      </c>
      <c r="F4830" s="29">
        <v>2</v>
      </c>
      <c r="G4830" s="29">
        <v>1011</v>
      </c>
      <c r="H4830" s="27"/>
      <c r="J4830" s="37"/>
      <c r="M4830" s="80" t="b">
        <f t="shared" si="75"/>
        <v>1</v>
      </c>
    </row>
    <row r="4831" spans="2:13" x14ac:dyDescent="0.15">
      <c r="B4831" s="333" t="s">
        <v>9256</v>
      </c>
      <c r="C4831" s="333" t="s">
        <v>714</v>
      </c>
      <c r="D4831" s="333" t="s">
        <v>521</v>
      </c>
      <c r="E4831" s="29">
        <v>3</v>
      </c>
      <c r="F4831" s="29">
        <v>2</v>
      </c>
      <c r="G4831" s="29">
        <v>9938</v>
      </c>
      <c r="H4831" s="27"/>
      <c r="J4831" s="37"/>
      <c r="M4831" s="80" t="b">
        <f t="shared" si="75"/>
        <v>1</v>
      </c>
    </row>
    <row r="4832" spans="2:13" x14ac:dyDescent="0.15">
      <c r="B4832" s="333" t="s">
        <v>9257</v>
      </c>
      <c r="C4832" s="333" t="s">
        <v>714</v>
      </c>
      <c r="D4832" s="333" t="s">
        <v>444</v>
      </c>
      <c r="E4832" s="29">
        <v>3</v>
      </c>
      <c r="F4832" s="29">
        <v>6</v>
      </c>
      <c r="G4832" s="29">
        <v>9518</v>
      </c>
      <c r="H4832" s="27"/>
      <c r="J4832" s="37"/>
      <c r="M4832" s="80" t="b">
        <f t="shared" si="75"/>
        <v>1</v>
      </c>
    </row>
    <row r="4833" spans="2:13" x14ac:dyDescent="0.15">
      <c r="B4833" s="333" t="s">
        <v>9258</v>
      </c>
      <c r="C4833" s="333" t="s">
        <v>518</v>
      </c>
      <c r="D4833" s="333" t="s">
        <v>518</v>
      </c>
      <c r="E4833" s="29">
        <v>0</v>
      </c>
      <c r="F4833" s="29">
        <v>0</v>
      </c>
      <c r="G4833" s="29">
        <v>9735</v>
      </c>
      <c r="H4833" s="27"/>
      <c r="J4833" s="37"/>
      <c r="M4833" s="80" t="b">
        <f t="shared" si="75"/>
        <v>1</v>
      </c>
    </row>
    <row r="4834" spans="2:13" x14ac:dyDescent="0.15">
      <c r="B4834" s="333" t="s">
        <v>1465</v>
      </c>
      <c r="C4834" s="333" t="s">
        <v>714</v>
      </c>
      <c r="D4834" s="333" t="s">
        <v>519</v>
      </c>
      <c r="E4834" s="29">
        <v>3</v>
      </c>
      <c r="F4834" s="29">
        <v>1</v>
      </c>
      <c r="G4834" s="29">
        <v>1012</v>
      </c>
      <c r="H4834" s="27"/>
      <c r="J4834" s="37"/>
      <c r="M4834" s="80" t="b">
        <f t="shared" si="75"/>
        <v>1</v>
      </c>
    </row>
    <row r="4835" spans="2:13" x14ac:dyDescent="0.15">
      <c r="B4835" s="333" t="s">
        <v>6502</v>
      </c>
      <c r="C4835" s="333" t="s">
        <v>716</v>
      </c>
      <c r="D4835" s="333" t="s">
        <v>519</v>
      </c>
      <c r="E4835" s="29">
        <v>4</v>
      </c>
      <c r="F4835" s="29">
        <v>1</v>
      </c>
      <c r="G4835" s="29">
        <v>6577</v>
      </c>
      <c r="H4835" s="27"/>
      <c r="J4835" s="37"/>
      <c r="M4835" s="80" t="b">
        <f t="shared" si="75"/>
        <v>1</v>
      </c>
    </row>
    <row r="4836" spans="2:13" x14ac:dyDescent="0.15">
      <c r="B4836" s="333" t="s">
        <v>9259</v>
      </c>
      <c r="C4836" s="333" t="s">
        <v>518</v>
      </c>
      <c r="D4836" s="333" t="s">
        <v>518</v>
      </c>
      <c r="E4836" s="29">
        <v>0</v>
      </c>
      <c r="F4836" s="29">
        <v>0</v>
      </c>
      <c r="G4836" s="29">
        <v>9736</v>
      </c>
      <c r="H4836" s="27"/>
      <c r="J4836" s="37"/>
      <c r="M4836" s="80" t="b">
        <f t="shared" si="75"/>
        <v>1</v>
      </c>
    </row>
    <row r="4837" spans="2:13" x14ac:dyDescent="0.15">
      <c r="B4837" s="333" t="s">
        <v>1466</v>
      </c>
      <c r="C4837" s="333" t="s">
        <v>716</v>
      </c>
      <c r="D4837" s="333" t="s">
        <v>519</v>
      </c>
      <c r="E4837" s="29">
        <v>4</v>
      </c>
      <c r="F4837" s="29">
        <v>1</v>
      </c>
      <c r="G4837" s="29">
        <v>1013</v>
      </c>
      <c r="H4837" s="27"/>
      <c r="J4837" s="37"/>
      <c r="M4837" s="80" t="b">
        <f t="shared" si="75"/>
        <v>1</v>
      </c>
    </row>
    <row r="4838" spans="2:13" x14ac:dyDescent="0.15">
      <c r="B4838" s="333" t="s">
        <v>1467</v>
      </c>
      <c r="C4838" s="333" t="s">
        <v>714</v>
      </c>
      <c r="D4838" s="333" t="s">
        <v>521</v>
      </c>
      <c r="E4838" s="29">
        <v>3</v>
      </c>
      <c r="F4838" s="29">
        <v>2</v>
      </c>
      <c r="G4838" s="29">
        <v>1014</v>
      </c>
      <c r="H4838" s="27"/>
      <c r="J4838" s="37"/>
      <c r="M4838" s="80" t="b">
        <f t="shared" si="75"/>
        <v>1</v>
      </c>
    </row>
    <row r="4839" spans="2:13" x14ac:dyDescent="0.15">
      <c r="B4839" s="333" t="s">
        <v>6503</v>
      </c>
      <c r="C4839" s="333" t="s">
        <v>714</v>
      </c>
      <c r="D4839" s="333" t="s">
        <v>519</v>
      </c>
      <c r="E4839" s="29">
        <v>3</v>
      </c>
      <c r="F4839" s="29">
        <v>1</v>
      </c>
      <c r="G4839" s="29">
        <v>6578</v>
      </c>
      <c r="H4839" s="27"/>
      <c r="J4839" s="37"/>
      <c r="M4839" s="80" t="b">
        <f t="shared" si="75"/>
        <v>1</v>
      </c>
    </row>
    <row r="4840" spans="2:13" x14ac:dyDescent="0.15">
      <c r="B4840" s="333" t="s">
        <v>9260</v>
      </c>
      <c r="C4840" s="333" t="s">
        <v>714</v>
      </c>
      <c r="D4840" s="333" t="s">
        <v>518</v>
      </c>
      <c r="E4840" s="29">
        <v>3</v>
      </c>
      <c r="F4840" s="29">
        <v>0</v>
      </c>
      <c r="G4840" s="29">
        <v>9939</v>
      </c>
      <c r="H4840" s="27"/>
      <c r="J4840" s="37"/>
      <c r="M4840" s="80" t="b">
        <f t="shared" si="75"/>
        <v>1</v>
      </c>
    </row>
    <row r="4841" spans="2:13" x14ac:dyDescent="0.15">
      <c r="B4841" s="333" t="s">
        <v>9261</v>
      </c>
      <c r="C4841" s="333" t="s">
        <v>518</v>
      </c>
      <c r="D4841" s="333" t="s">
        <v>518</v>
      </c>
      <c r="E4841" s="29">
        <v>0</v>
      </c>
      <c r="F4841" s="29">
        <v>0</v>
      </c>
      <c r="G4841" s="29">
        <v>9737</v>
      </c>
      <c r="H4841" s="27"/>
      <c r="J4841" s="37"/>
      <c r="M4841" s="80" t="b">
        <f t="shared" si="75"/>
        <v>1</v>
      </c>
    </row>
    <row r="4842" spans="2:13" x14ac:dyDescent="0.15">
      <c r="B4842" s="333" t="s">
        <v>1468</v>
      </c>
      <c r="C4842" s="333" t="s">
        <v>716</v>
      </c>
      <c r="D4842" s="333" t="s">
        <v>519</v>
      </c>
      <c r="E4842" s="29">
        <v>4</v>
      </c>
      <c r="F4842" s="29">
        <v>1</v>
      </c>
      <c r="G4842" s="29">
        <v>1015</v>
      </c>
      <c r="H4842" s="27"/>
      <c r="J4842" s="37"/>
      <c r="M4842" s="80" t="b">
        <f t="shared" si="75"/>
        <v>1</v>
      </c>
    </row>
    <row r="4843" spans="2:13" x14ac:dyDescent="0.15">
      <c r="B4843" s="333" t="s">
        <v>1469</v>
      </c>
      <c r="C4843" s="333" t="s">
        <v>714</v>
      </c>
      <c r="D4843" s="333" t="s">
        <v>519</v>
      </c>
      <c r="E4843" s="29">
        <v>3</v>
      </c>
      <c r="F4843" s="29">
        <v>1</v>
      </c>
      <c r="G4843" s="29">
        <v>1016</v>
      </c>
      <c r="H4843" s="27"/>
      <c r="J4843" s="37"/>
      <c r="M4843" s="80" t="b">
        <f t="shared" si="75"/>
        <v>1</v>
      </c>
    </row>
    <row r="4844" spans="2:13" x14ac:dyDescent="0.15">
      <c r="B4844" s="333" t="s">
        <v>1470</v>
      </c>
      <c r="C4844" s="333" t="s">
        <v>714</v>
      </c>
      <c r="D4844" s="333" t="s">
        <v>519</v>
      </c>
      <c r="E4844" s="29">
        <v>3</v>
      </c>
      <c r="F4844" s="29">
        <v>1</v>
      </c>
      <c r="G4844" s="29">
        <v>1017</v>
      </c>
      <c r="H4844" s="27"/>
      <c r="J4844" s="37"/>
      <c r="M4844" s="80" t="b">
        <f t="shared" si="75"/>
        <v>1</v>
      </c>
    </row>
    <row r="4845" spans="2:13" x14ac:dyDescent="0.15">
      <c r="B4845" s="333" t="s">
        <v>14234</v>
      </c>
      <c r="C4845" s="333" t="s">
        <v>714</v>
      </c>
      <c r="D4845" s="333" t="s">
        <v>525</v>
      </c>
      <c r="E4845" s="29">
        <v>3</v>
      </c>
      <c r="F4845" s="29">
        <v>4</v>
      </c>
      <c r="G4845" s="29">
        <v>15861</v>
      </c>
      <c r="H4845" s="27"/>
      <c r="J4845" s="37"/>
      <c r="M4845" s="80" t="b">
        <f t="shared" si="75"/>
        <v>1</v>
      </c>
    </row>
    <row r="4846" spans="2:13" x14ac:dyDescent="0.15">
      <c r="B4846" s="333" t="s">
        <v>11832</v>
      </c>
      <c r="C4846" s="333" t="s">
        <v>714</v>
      </c>
      <c r="D4846" s="333" t="s">
        <v>525</v>
      </c>
      <c r="E4846" s="29">
        <v>3</v>
      </c>
      <c r="F4846" s="29">
        <v>4</v>
      </c>
      <c r="G4846" s="29">
        <v>12261</v>
      </c>
      <c r="H4846" s="27"/>
      <c r="J4846" s="37"/>
      <c r="M4846" s="80" t="b">
        <f t="shared" si="75"/>
        <v>1</v>
      </c>
    </row>
    <row r="4847" spans="2:13" x14ac:dyDescent="0.15">
      <c r="B4847" s="333" t="s">
        <v>11833</v>
      </c>
      <c r="C4847" s="333" t="s">
        <v>714</v>
      </c>
      <c r="D4847" s="333" t="s">
        <v>525</v>
      </c>
      <c r="E4847" s="29">
        <v>3</v>
      </c>
      <c r="F4847" s="29">
        <v>4</v>
      </c>
      <c r="G4847" s="29">
        <v>12262</v>
      </c>
      <c r="H4847" s="27"/>
      <c r="J4847" s="37"/>
      <c r="M4847" s="80" t="b">
        <f t="shared" si="75"/>
        <v>1</v>
      </c>
    </row>
    <row r="4848" spans="2:13" x14ac:dyDescent="0.15">
      <c r="B4848" s="333" t="s">
        <v>4304</v>
      </c>
      <c r="C4848" s="333" t="s">
        <v>716</v>
      </c>
      <c r="D4848" s="333" t="s">
        <v>519</v>
      </c>
      <c r="E4848" s="29">
        <v>4</v>
      </c>
      <c r="F4848" s="29">
        <v>1</v>
      </c>
      <c r="G4848" s="29">
        <v>4090</v>
      </c>
      <c r="H4848" s="27"/>
      <c r="J4848" s="37"/>
      <c r="M4848" s="80" t="b">
        <f t="shared" si="75"/>
        <v>1</v>
      </c>
    </row>
    <row r="4849" spans="2:13" x14ac:dyDescent="0.15">
      <c r="B4849" s="333" t="s">
        <v>13501</v>
      </c>
      <c r="C4849" s="333" t="s">
        <v>714</v>
      </c>
      <c r="D4849" s="333" t="s">
        <v>521</v>
      </c>
      <c r="E4849" s="29">
        <v>3</v>
      </c>
      <c r="F4849" s="29">
        <v>2</v>
      </c>
      <c r="G4849" s="29">
        <v>15641</v>
      </c>
      <c r="H4849" s="27"/>
      <c r="J4849" s="37"/>
      <c r="M4849" s="80" t="b">
        <f t="shared" si="75"/>
        <v>1</v>
      </c>
    </row>
    <row r="4850" spans="2:13" x14ac:dyDescent="0.15">
      <c r="B4850" s="333" t="s">
        <v>9262</v>
      </c>
      <c r="C4850" s="333" t="s">
        <v>714</v>
      </c>
      <c r="D4850" s="333" t="s">
        <v>519</v>
      </c>
      <c r="E4850" s="29">
        <v>3</v>
      </c>
      <c r="F4850" s="29">
        <v>1</v>
      </c>
      <c r="G4850" s="29">
        <v>9940</v>
      </c>
      <c r="H4850" s="27"/>
      <c r="J4850" s="37"/>
      <c r="M4850" s="80" t="b">
        <f t="shared" si="75"/>
        <v>1</v>
      </c>
    </row>
    <row r="4851" spans="2:13" x14ac:dyDescent="0.15">
      <c r="B4851" s="333" t="s">
        <v>1471</v>
      </c>
      <c r="C4851" s="333" t="s">
        <v>714</v>
      </c>
      <c r="D4851" s="333" t="s">
        <v>521</v>
      </c>
      <c r="E4851" s="29">
        <v>3</v>
      </c>
      <c r="F4851" s="29">
        <v>2</v>
      </c>
      <c r="G4851" s="29">
        <v>1018</v>
      </c>
      <c r="H4851" s="27"/>
      <c r="J4851" s="37"/>
      <c r="M4851" s="80" t="b">
        <f t="shared" si="75"/>
        <v>1</v>
      </c>
    </row>
    <row r="4852" spans="2:13" x14ac:dyDescent="0.15">
      <c r="B4852" s="333" t="s">
        <v>14235</v>
      </c>
      <c r="C4852" s="333" t="s">
        <v>714</v>
      </c>
      <c r="D4852" s="333" t="s">
        <v>521</v>
      </c>
      <c r="E4852" s="29">
        <v>3</v>
      </c>
      <c r="F4852" s="29">
        <v>2</v>
      </c>
      <c r="G4852" s="29">
        <v>15813</v>
      </c>
      <c r="H4852" s="27"/>
      <c r="J4852" s="37"/>
      <c r="M4852" s="80" t="b">
        <f t="shared" si="75"/>
        <v>1</v>
      </c>
    </row>
    <row r="4853" spans="2:13" x14ac:dyDescent="0.15">
      <c r="B4853" s="333" t="s">
        <v>9263</v>
      </c>
      <c r="C4853" s="333" t="s">
        <v>710</v>
      </c>
      <c r="D4853" s="333" t="s">
        <v>523</v>
      </c>
      <c r="E4853" s="29">
        <v>1</v>
      </c>
      <c r="F4853" s="29">
        <v>3</v>
      </c>
      <c r="G4853" s="29">
        <v>9519</v>
      </c>
      <c r="H4853" s="27"/>
      <c r="J4853" s="37"/>
      <c r="M4853" s="80" t="b">
        <f t="shared" si="75"/>
        <v>1</v>
      </c>
    </row>
    <row r="4854" spans="2:13" x14ac:dyDescent="0.15">
      <c r="B4854" s="333" t="s">
        <v>7073</v>
      </c>
      <c r="C4854" s="333" t="s">
        <v>518</v>
      </c>
      <c r="D4854" s="333" t="s">
        <v>525</v>
      </c>
      <c r="E4854" s="29">
        <v>0</v>
      </c>
      <c r="F4854" s="29">
        <v>4</v>
      </c>
      <c r="G4854" s="29">
        <v>7091</v>
      </c>
      <c r="H4854" s="27"/>
      <c r="J4854" s="37"/>
      <c r="M4854" s="80" t="b">
        <f t="shared" si="75"/>
        <v>1</v>
      </c>
    </row>
    <row r="4855" spans="2:13" x14ac:dyDescent="0.15">
      <c r="B4855" s="333" t="s">
        <v>12781</v>
      </c>
      <c r="C4855" s="333" t="s">
        <v>712</v>
      </c>
      <c r="D4855" s="333" t="s">
        <v>519</v>
      </c>
      <c r="E4855" s="29">
        <v>2</v>
      </c>
      <c r="F4855" s="29">
        <v>1</v>
      </c>
      <c r="G4855" s="29">
        <v>13928</v>
      </c>
      <c r="H4855" s="27"/>
      <c r="J4855" s="37"/>
      <c r="M4855" s="80" t="b">
        <f t="shared" si="75"/>
        <v>1</v>
      </c>
    </row>
    <row r="4856" spans="2:13" x14ac:dyDescent="0.15">
      <c r="B4856" s="333" t="s">
        <v>9264</v>
      </c>
      <c r="C4856" s="333" t="s">
        <v>518</v>
      </c>
      <c r="D4856" s="333" t="s">
        <v>518</v>
      </c>
      <c r="E4856" s="29">
        <v>0</v>
      </c>
      <c r="F4856" s="29">
        <v>0</v>
      </c>
      <c r="G4856" s="29">
        <v>9738</v>
      </c>
      <c r="H4856" s="27"/>
      <c r="J4856" s="37"/>
      <c r="M4856" s="80" t="b">
        <f t="shared" si="75"/>
        <v>1</v>
      </c>
    </row>
    <row r="4857" spans="2:13" x14ac:dyDescent="0.15">
      <c r="B4857" s="333" t="s">
        <v>1472</v>
      </c>
      <c r="C4857" s="333" t="s">
        <v>714</v>
      </c>
      <c r="D4857" s="333" t="s">
        <v>521</v>
      </c>
      <c r="E4857" s="29">
        <v>3</v>
      </c>
      <c r="F4857" s="29">
        <v>2</v>
      </c>
      <c r="G4857" s="29">
        <v>1019</v>
      </c>
      <c r="H4857" s="27"/>
      <c r="J4857" s="37"/>
      <c r="M4857" s="80" t="b">
        <f t="shared" si="75"/>
        <v>1</v>
      </c>
    </row>
    <row r="4858" spans="2:13" x14ac:dyDescent="0.15">
      <c r="B4858" s="333" t="s">
        <v>6412</v>
      </c>
      <c r="C4858" s="333" t="s">
        <v>710</v>
      </c>
      <c r="D4858" s="333" t="s">
        <v>525</v>
      </c>
      <c r="E4858" s="29">
        <v>1</v>
      </c>
      <c r="F4858" s="29">
        <v>4</v>
      </c>
      <c r="G4858" s="29">
        <v>6579</v>
      </c>
      <c r="H4858" s="27"/>
      <c r="J4858" s="37"/>
      <c r="M4858" s="80" t="b">
        <f t="shared" si="75"/>
        <v>1</v>
      </c>
    </row>
    <row r="4859" spans="2:13" x14ac:dyDescent="0.15">
      <c r="B4859" s="333" t="s">
        <v>6413</v>
      </c>
      <c r="C4859" s="333" t="s">
        <v>710</v>
      </c>
      <c r="D4859" s="333" t="s">
        <v>521</v>
      </c>
      <c r="E4859" s="29">
        <v>1</v>
      </c>
      <c r="F4859" s="29">
        <v>2</v>
      </c>
      <c r="G4859" s="29">
        <v>6580</v>
      </c>
      <c r="H4859" s="27"/>
      <c r="J4859" s="37"/>
      <c r="M4859" s="80" t="b">
        <f t="shared" si="75"/>
        <v>1</v>
      </c>
    </row>
    <row r="4860" spans="2:13" x14ac:dyDescent="0.15">
      <c r="B4860" s="333" t="s">
        <v>6982</v>
      </c>
      <c r="C4860" s="333" t="s">
        <v>716</v>
      </c>
      <c r="D4860" s="333" t="s">
        <v>519</v>
      </c>
      <c r="E4860" s="29">
        <v>4</v>
      </c>
      <c r="F4860" s="29">
        <v>1</v>
      </c>
      <c r="G4860" s="29">
        <v>7117</v>
      </c>
      <c r="H4860" s="27"/>
      <c r="J4860" s="37"/>
      <c r="M4860" s="80" t="b">
        <f t="shared" si="75"/>
        <v>1</v>
      </c>
    </row>
    <row r="4861" spans="2:13" x14ac:dyDescent="0.15">
      <c r="B4861" s="333" t="s">
        <v>8509</v>
      </c>
      <c r="C4861" s="333" t="s">
        <v>714</v>
      </c>
      <c r="D4861" s="333" t="s">
        <v>521</v>
      </c>
      <c r="E4861" s="29">
        <v>3</v>
      </c>
      <c r="F4861" s="29">
        <v>2</v>
      </c>
      <c r="G4861" s="29">
        <v>8838</v>
      </c>
      <c r="H4861" s="27"/>
      <c r="J4861" s="37"/>
      <c r="M4861" s="80" t="b">
        <f t="shared" si="75"/>
        <v>1</v>
      </c>
    </row>
    <row r="4862" spans="2:13" x14ac:dyDescent="0.15">
      <c r="B4862" s="333" t="s">
        <v>1473</v>
      </c>
      <c r="C4862" s="333" t="s">
        <v>716</v>
      </c>
      <c r="D4862" s="333" t="s">
        <v>521</v>
      </c>
      <c r="E4862" s="29">
        <v>4</v>
      </c>
      <c r="F4862" s="29">
        <v>2</v>
      </c>
      <c r="G4862" s="29">
        <v>1020</v>
      </c>
      <c r="H4862" s="27"/>
      <c r="J4862" s="37"/>
      <c r="M4862" s="80" t="b">
        <f t="shared" si="75"/>
        <v>1</v>
      </c>
    </row>
    <row r="4863" spans="2:13" x14ac:dyDescent="0.15">
      <c r="B4863" s="333" t="s">
        <v>1474</v>
      </c>
      <c r="C4863" s="333" t="s">
        <v>710</v>
      </c>
      <c r="D4863" s="333" t="s">
        <v>525</v>
      </c>
      <c r="E4863" s="29">
        <v>1</v>
      </c>
      <c r="F4863" s="29">
        <v>4</v>
      </c>
      <c r="G4863" s="29">
        <v>1021</v>
      </c>
      <c r="H4863" s="27"/>
      <c r="J4863" s="37"/>
      <c r="M4863" s="80" t="b">
        <f t="shared" si="75"/>
        <v>1</v>
      </c>
    </row>
    <row r="4864" spans="2:13" x14ac:dyDescent="0.15">
      <c r="B4864" s="333" t="s">
        <v>1475</v>
      </c>
      <c r="C4864" s="333" t="s">
        <v>716</v>
      </c>
      <c r="D4864" s="333" t="s">
        <v>523</v>
      </c>
      <c r="E4864" s="29">
        <v>4</v>
      </c>
      <c r="F4864" s="29">
        <v>3</v>
      </c>
      <c r="G4864" s="29">
        <v>1022</v>
      </c>
      <c r="H4864" s="27"/>
      <c r="J4864" s="37"/>
      <c r="M4864" s="80" t="b">
        <f t="shared" si="75"/>
        <v>1</v>
      </c>
    </row>
    <row r="4865" spans="2:13" x14ac:dyDescent="0.15">
      <c r="B4865" s="333" t="s">
        <v>6180</v>
      </c>
      <c r="C4865" s="333" t="s">
        <v>710</v>
      </c>
      <c r="D4865" s="333" t="s">
        <v>525</v>
      </c>
      <c r="E4865" s="29">
        <v>1</v>
      </c>
      <c r="F4865" s="29">
        <v>4</v>
      </c>
      <c r="G4865" s="29">
        <v>6230</v>
      </c>
      <c r="H4865" s="27"/>
      <c r="J4865" s="37"/>
      <c r="M4865" s="80" t="b">
        <f t="shared" si="75"/>
        <v>1</v>
      </c>
    </row>
    <row r="4866" spans="2:13" x14ac:dyDescent="0.15">
      <c r="B4866" s="333" t="s">
        <v>12782</v>
      </c>
      <c r="C4866" s="333" t="s">
        <v>718</v>
      </c>
      <c r="D4866" s="333" t="s">
        <v>523</v>
      </c>
      <c r="E4866" s="29">
        <v>5</v>
      </c>
      <c r="F4866" s="29">
        <v>3</v>
      </c>
      <c r="G4866" s="29">
        <v>14264</v>
      </c>
      <c r="H4866" s="27"/>
      <c r="J4866" s="37"/>
      <c r="M4866" s="80" t="b">
        <f t="shared" si="75"/>
        <v>1</v>
      </c>
    </row>
    <row r="4867" spans="2:13" x14ac:dyDescent="0.15">
      <c r="B4867" s="333" t="s">
        <v>7419</v>
      </c>
      <c r="C4867" s="333" t="s">
        <v>714</v>
      </c>
      <c r="D4867" s="333" t="s">
        <v>521</v>
      </c>
      <c r="E4867" s="29">
        <v>3</v>
      </c>
      <c r="F4867" s="29">
        <v>2</v>
      </c>
      <c r="G4867" s="29">
        <v>7570</v>
      </c>
      <c r="H4867" s="27"/>
      <c r="J4867" s="37"/>
      <c r="M4867" s="80" t="b">
        <f t="shared" si="75"/>
        <v>1</v>
      </c>
    </row>
    <row r="4868" spans="2:13" x14ac:dyDescent="0.15">
      <c r="B4868" s="333" t="s">
        <v>1476</v>
      </c>
      <c r="C4868" s="333" t="s">
        <v>718</v>
      </c>
      <c r="D4868" s="333" t="s">
        <v>523</v>
      </c>
      <c r="E4868" s="29">
        <v>5</v>
      </c>
      <c r="F4868" s="29">
        <v>3</v>
      </c>
      <c r="G4868" s="29">
        <v>1023</v>
      </c>
      <c r="H4868" s="27"/>
      <c r="J4868" s="37"/>
      <c r="M4868" s="80" t="b">
        <f t="shared" si="75"/>
        <v>1</v>
      </c>
    </row>
    <row r="4869" spans="2:13" x14ac:dyDescent="0.15">
      <c r="B4869" s="333" t="s">
        <v>1477</v>
      </c>
      <c r="C4869" s="333" t="s">
        <v>710</v>
      </c>
      <c r="D4869" s="333" t="s">
        <v>519</v>
      </c>
      <c r="E4869" s="29">
        <v>1</v>
      </c>
      <c r="F4869" s="29">
        <v>1</v>
      </c>
      <c r="G4869" s="29">
        <v>1024</v>
      </c>
      <c r="H4869" s="27"/>
      <c r="J4869" s="37"/>
      <c r="M4869" s="80" t="b">
        <f t="shared" si="75"/>
        <v>1</v>
      </c>
    </row>
    <row r="4870" spans="2:13" x14ac:dyDescent="0.15">
      <c r="B4870" s="333" t="s">
        <v>1478</v>
      </c>
      <c r="C4870" s="333" t="s">
        <v>710</v>
      </c>
      <c r="D4870" s="333" t="s">
        <v>519</v>
      </c>
      <c r="E4870" s="29">
        <v>1</v>
      </c>
      <c r="F4870" s="29">
        <v>1</v>
      </c>
      <c r="G4870" s="29">
        <v>1025</v>
      </c>
      <c r="H4870" s="27"/>
      <c r="J4870" s="37"/>
      <c r="M4870" s="80" t="b">
        <f t="shared" si="75"/>
        <v>1</v>
      </c>
    </row>
    <row r="4871" spans="2:13" x14ac:dyDescent="0.15">
      <c r="B4871" s="333" t="s">
        <v>4377</v>
      </c>
      <c r="C4871" s="333" t="s">
        <v>718</v>
      </c>
      <c r="D4871" s="333" t="s">
        <v>527</v>
      </c>
      <c r="E4871" s="29">
        <v>5</v>
      </c>
      <c r="F4871" s="29">
        <v>5</v>
      </c>
      <c r="G4871" s="29">
        <v>4173</v>
      </c>
      <c r="H4871" s="27"/>
      <c r="J4871" s="37"/>
      <c r="M4871" s="80" t="b">
        <f t="shared" si="75"/>
        <v>1</v>
      </c>
    </row>
    <row r="4872" spans="2:13" x14ac:dyDescent="0.15">
      <c r="B4872" s="333" t="s">
        <v>11834</v>
      </c>
      <c r="C4872" s="333" t="s">
        <v>710</v>
      </c>
      <c r="D4872" s="333" t="s">
        <v>523</v>
      </c>
      <c r="E4872" s="29">
        <v>1</v>
      </c>
      <c r="F4872" s="29">
        <v>3</v>
      </c>
      <c r="G4872" s="29">
        <v>12543</v>
      </c>
      <c r="H4872" s="27"/>
      <c r="J4872" s="37"/>
      <c r="M4872" s="80" t="b">
        <f t="shared" si="75"/>
        <v>1</v>
      </c>
    </row>
    <row r="4873" spans="2:13" x14ac:dyDescent="0.15">
      <c r="B4873" s="333" t="s">
        <v>7937</v>
      </c>
      <c r="C4873" s="333" t="s">
        <v>718</v>
      </c>
      <c r="D4873" s="333" t="s">
        <v>523</v>
      </c>
      <c r="E4873" s="29">
        <v>5</v>
      </c>
      <c r="F4873" s="29">
        <v>3</v>
      </c>
      <c r="G4873" s="29">
        <v>8137</v>
      </c>
      <c r="H4873" s="27"/>
      <c r="J4873" s="37"/>
      <c r="M4873" s="80" t="b">
        <f t="shared" si="75"/>
        <v>1</v>
      </c>
    </row>
    <row r="4874" spans="2:13" x14ac:dyDescent="0.15">
      <c r="B4874" s="333" t="s">
        <v>3617</v>
      </c>
      <c r="C4874" s="333" t="s">
        <v>712</v>
      </c>
      <c r="D4874" s="333" t="s">
        <v>519</v>
      </c>
      <c r="E4874" s="29">
        <v>2</v>
      </c>
      <c r="F4874" s="29">
        <v>1</v>
      </c>
      <c r="G4874" s="29">
        <v>3370</v>
      </c>
      <c r="H4874" s="27"/>
      <c r="J4874" s="37"/>
      <c r="M4874" s="80" t="b">
        <f t="shared" si="75"/>
        <v>1</v>
      </c>
    </row>
    <row r="4875" spans="2:13" x14ac:dyDescent="0.15">
      <c r="B4875" s="333" t="s">
        <v>1479</v>
      </c>
      <c r="C4875" s="333" t="s">
        <v>716</v>
      </c>
      <c r="D4875" s="333" t="s">
        <v>523</v>
      </c>
      <c r="E4875" s="29">
        <v>4</v>
      </c>
      <c r="F4875" s="29">
        <v>3</v>
      </c>
      <c r="G4875" s="29">
        <v>1026</v>
      </c>
      <c r="H4875" s="27"/>
      <c r="J4875" s="37"/>
      <c r="M4875" s="80" t="b">
        <f t="shared" si="75"/>
        <v>1</v>
      </c>
    </row>
    <row r="4876" spans="2:13" x14ac:dyDescent="0.15">
      <c r="B4876" s="333" t="s">
        <v>13502</v>
      </c>
      <c r="C4876" s="333" t="s">
        <v>710</v>
      </c>
      <c r="D4876" s="333" t="s">
        <v>518</v>
      </c>
      <c r="E4876" s="29">
        <v>1</v>
      </c>
      <c r="F4876" s="29">
        <v>0</v>
      </c>
      <c r="G4876" s="29">
        <v>14845</v>
      </c>
      <c r="H4876" s="27"/>
      <c r="J4876" s="37"/>
      <c r="M4876" s="80" t="b">
        <f t="shared" si="75"/>
        <v>1</v>
      </c>
    </row>
    <row r="4877" spans="2:13" x14ac:dyDescent="0.15">
      <c r="B4877" s="333" t="s">
        <v>7660</v>
      </c>
      <c r="C4877" s="333" t="s">
        <v>710</v>
      </c>
      <c r="D4877" s="333" t="s">
        <v>521</v>
      </c>
      <c r="E4877" s="29">
        <v>1</v>
      </c>
      <c r="F4877" s="29">
        <v>2</v>
      </c>
      <c r="G4877" s="29">
        <v>7823</v>
      </c>
      <c r="H4877" s="27"/>
      <c r="J4877" s="37"/>
      <c r="M4877" s="80" t="b">
        <f t="shared" si="75"/>
        <v>1</v>
      </c>
    </row>
    <row r="4878" spans="2:13" x14ac:dyDescent="0.15">
      <c r="B4878" s="333" t="s">
        <v>14236</v>
      </c>
      <c r="C4878" s="333" t="s">
        <v>714</v>
      </c>
      <c r="D4878" s="333" t="s">
        <v>523</v>
      </c>
      <c r="E4878" s="29">
        <v>3</v>
      </c>
      <c r="F4878" s="29">
        <v>3</v>
      </c>
      <c r="G4878" s="29">
        <v>15776</v>
      </c>
      <c r="H4878" s="27"/>
      <c r="J4878" s="37"/>
      <c r="M4878" s="80" t="b">
        <f t="shared" ref="M4878:M4941" si="76">AND(  NOT(ISERROR(FIND(UPPER($B$7),UPPER($B4878),1))),  OR($D$7="",NOT(ISERROR(FIND(UPPER($D$7),UPPER($B4878),1)))),    OR($D$8="",(ISERROR(FIND(UPPER($D$8),UPPER($B4878),1))))           )</f>
        <v>1</v>
      </c>
    </row>
    <row r="4879" spans="2:13" x14ac:dyDescent="0.15">
      <c r="B4879" s="333" t="s">
        <v>13503</v>
      </c>
      <c r="C4879" s="333" t="s">
        <v>712</v>
      </c>
      <c r="D4879" s="333" t="s">
        <v>523</v>
      </c>
      <c r="E4879" s="29">
        <v>2</v>
      </c>
      <c r="F4879" s="29">
        <v>3</v>
      </c>
      <c r="G4879" s="29">
        <v>15598</v>
      </c>
      <c r="H4879" s="27"/>
      <c r="J4879" s="37"/>
      <c r="M4879" s="80" t="b">
        <f t="shared" si="76"/>
        <v>1</v>
      </c>
    </row>
    <row r="4880" spans="2:13" x14ac:dyDescent="0.15">
      <c r="B4880" s="333" t="s">
        <v>4940</v>
      </c>
      <c r="C4880" s="333" t="s">
        <v>518</v>
      </c>
      <c r="D4880" s="333" t="s">
        <v>523</v>
      </c>
      <c r="E4880" s="29">
        <v>0</v>
      </c>
      <c r="F4880" s="29">
        <v>3</v>
      </c>
      <c r="G4880" s="29">
        <v>4905</v>
      </c>
      <c r="H4880" s="27"/>
      <c r="J4880" s="37"/>
      <c r="M4880" s="80" t="b">
        <f t="shared" si="76"/>
        <v>1</v>
      </c>
    </row>
    <row r="4881" spans="2:13" x14ac:dyDescent="0.15">
      <c r="B4881" s="333" t="s">
        <v>5119</v>
      </c>
      <c r="C4881" s="333" t="s">
        <v>710</v>
      </c>
      <c r="D4881" s="333" t="s">
        <v>523</v>
      </c>
      <c r="E4881" s="29">
        <v>1</v>
      </c>
      <c r="F4881" s="29">
        <v>3</v>
      </c>
      <c r="G4881" s="29">
        <v>5093</v>
      </c>
      <c r="H4881" s="27"/>
      <c r="J4881" s="37"/>
      <c r="M4881" s="80" t="b">
        <f t="shared" si="76"/>
        <v>1</v>
      </c>
    </row>
    <row r="4882" spans="2:13" x14ac:dyDescent="0.15">
      <c r="B4882" s="333" t="s">
        <v>10916</v>
      </c>
      <c r="C4882" s="333" t="s">
        <v>710</v>
      </c>
      <c r="D4882" s="333" t="s">
        <v>523</v>
      </c>
      <c r="E4882" s="29">
        <v>1</v>
      </c>
      <c r="F4882" s="29">
        <v>3</v>
      </c>
      <c r="G4882" s="29">
        <v>5094</v>
      </c>
      <c r="H4882" s="27"/>
      <c r="J4882" s="37"/>
      <c r="M4882" s="80" t="b">
        <f t="shared" si="76"/>
        <v>1</v>
      </c>
    </row>
    <row r="4883" spans="2:13" x14ac:dyDescent="0.15">
      <c r="B4883" s="333" t="s">
        <v>6963</v>
      </c>
      <c r="C4883" s="333" t="s">
        <v>710</v>
      </c>
      <c r="D4883" s="333" t="s">
        <v>519</v>
      </c>
      <c r="E4883" s="29">
        <v>1</v>
      </c>
      <c r="F4883" s="29">
        <v>1</v>
      </c>
      <c r="G4883" s="29">
        <v>6978</v>
      </c>
      <c r="H4883" s="27"/>
      <c r="J4883" s="37"/>
      <c r="M4883" s="80" t="b">
        <f t="shared" si="76"/>
        <v>1</v>
      </c>
    </row>
    <row r="4884" spans="2:13" x14ac:dyDescent="0.15">
      <c r="B4884" s="333" t="s">
        <v>1480</v>
      </c>
      <c r="C4884" s="333" t="s">
        <v>710</v>
      </c>
      <c r="D4884" s="333" t="s">
        <v>519</v>
      </c>
      <c r="E4884" s="29">
        <v>1</v>
      </c>
      <c r="F4884" s="29">
        <v>1</v>
      </c>
      <c r="G4884" s="29">
        <v>1027</v>
      </c>
      <c r="H4884" s="27"/>
      <c r="J4884" s="37"/>
      <c r="M4884" s="80" t="b">
        <f t="shared" si="76"/>
        <v>1</v>
      </c>
    </row>
    <row r="4885" spans="2:13" x14ac:dyDescent="0.15">
      <c r="B4885" s="333" t="s">
        <v>1481</v>
      </c>
      <c r="C4885" s="333" t="s">
        <v>716</v>
      </c>
      <c r="D4885" s="333" t="s">
        <v>519</v>
      </c>
      <c r="E4885" s="29">
        <v>4</v>
      </c>
      <c r="F4885" s="29">
        <v>1</v>
      </c>
      <c r="G4885" s="29">
        <v>1028</v>
      </c>
      <c r="H4885" s="27"/>
      <c r="J4885" s="37"/>
      <c r="M4885" s="80" t="b">
        <f t="shared" si="76"/>
        <v>1</v>
      </c>
    </row>
    <row r="4886" spans="2:13" x14ac:dyDescent="0.15">
      <c r="B4886" s="333" t="s">
        <v>13504</v>
      </c>
      <c r="C4886" s="333" t="s">
        <v>710</v>
      </c>
      <c r="D4886" s="333" t="s">
        <v>521</v>
      </c>
      <c r="E4886" s="29">
        <v>1</v>
      </c>
      <c r="F4886" s="29">
        <v>2</v>
      </c>
      <c r="G4886" s="29">
        <v>14911</v>
      </c>
      <c r="H4886" s="27"/>
      <c r="J4886" s="37"/>
      <c r="M4886" s="80" t="b">
        <f t="shared" si="76"/>
        <v>1</v>
      </c>
    </row>
    <row r="4887" spans="2:13" x14ac:dyDescent="0.15">
      <c r="B4887" s="333" t="s">
        <v>12783</v>
      </c>
      <c r="C4887" s="333" t="s">
        <v>710</v>
      </c>
      <c r="D4887" s="333" t="s">
        <v>521</v>
      </c>
      <c r="E4887" s="29">
        <v>1</v>
      </c>
      <c r="F4887" s="29">
        <v>2</v>
      </c>
      <c r="G4887" s="29">
        <v>13912</v>
      </c>
      <c r="H4887" s="27"/>
      <c r="J4887" s="37"/>
      <c r="M4887" s="80" t="b">
        <f t="shared" si="76"/>
        <v>1</v>
      </c>
    </row>
    <row r="4888" spans="2:13" x14ac:dyDescent="0.15">
      <c r="B4888" s="333" t="s">
        <v>5623</v>
      </c>
      <c r="C4888" s="333" t="s">
        <v>716</v>
      </c>
      <c r="D4888" s="333" t="s">
        <v>519</v>
      </c>
      <c r="E4888" s="29">
        <v>4</v>
      </c>
      <c r="F4888" s="29">
        <v>1</v>
      </c>
      <c r="G4888" s="29">
        <v>5642</v>
      </c>
      <c r="H4888" s="27"/>
      <c r="J4888" s="37"/>
      <c r="M4888" s="80" t="b">
        <f t="shared" si="76"/>
        <v>1</v>
      </c>
    </row>
    <row r="4889" spans="2:13" x14ac:dyDescent="0.15">
      <c r="B4889" s="333" t="s">
        <v>10917</v>
      </c>
      <c r="C4889" s="333" t="s">
        <v>716</v>
      </c>
      <c r="D4889" s="333" t="s">
        <v>523</v>
      </c>
      <c r="E4889" s="29">
        <v>4</v>
      </c>
      <c r="F4889" s="29">
        <v>3</v>
      </c>
      <c r="G4889" s="29">
        <v>1029</v>
      </c>
      <c r="H4889" s="27"/>
      <c r="J4889" s="37"/>
      <c r="M4889" s="80" t="b">
        <f t="shared" si="76"/>
        <v>1</v>
      </c>
    </row>
    <row r="4890" spans="2:13" x14ac:dyDescent="0.15">
      <c r="B4890" s="333" t="s">
        <v>6369</v>
      </c>
      <c r="C4890" s="333" t="s">
        <v>714</v>
      </c>
      <c r="D4890" s="333" t="s">
        <v>521</v>
      </c>
      <c r="E4890" s="29">
        <v>3</v>
      </c>
      <c r="F4890" s="29">
        <v>2</v>
      </c>
      <c r="G4890" s="29">
        <v>6319</v>
      </c>
      <c r="H4890" s="27"/>
      <c r="J4890" s="37"/>
      <c r="M4890" s="80" t="b">
        <f t="shared" si="76"/>
        <v>1</v>
      </c>
    </row>
    <row r="4891" spans="2:13" x14ac:dyDescent="0.15">
      <c r="B4891" s="333" t="s">
        <v>14766</v>
      </c>
      <c r="C4891" s="333" t="s">
        <v>714</v>
      </c>
      <c r="D4891" s="333" t="s">
        <v>521</v>
      </c>
      <c r="E4891" s="29">
        <v>3</v>
      </c>
      <c r="F4891" s="29">
        <v>2</v>
      </c>
      <c r="G4891" s="29">
        <v>17077</v>
      </c>
      <c r="H4891" s="27"/>
      <c r="J4891" s="37"/>
      <c r="M4891" s="80" t="b">
        <f t="shared" si="76"/>
        <v>1</v>
      </c>
    </row>
    <row r="4892" spans="2:13" x14ac:dyDescent="0.15">
      <c r="B4892" s="333" t="s">
        <v>9265</v>
      </c>
      <c r="C4892" s="333" t="s">
        <v>518</v>
      </c>
      <c r="D4892" s="333" t="s">
        <v>518</v>
      </c>
      <c r="E4892" s="29">
        <v>0</v>
      </c>
      <c r="F4892" s="29">
        <v>0</v>
      </c>
      <c r="G4892" s="29">
        <v>9661</v>
      </c>
      <c r="H4892" s="27"/>
      <c r="J4892" s="37"/>
      <c r="M4892" s="80" t="b">
        <f t="shared" si="76"/>
        <v>1</v>
      </c>
    </row>
    <row r="4893" spans="2:13" x14ac:dyDescent="0.15">
      <c r="B4893" s="333" t="s">
        <v>14767</v>
      </c>
      <c r="C4893" s="333" t="s">
        <v>710</v>
      </c>
      <c r="D4893" s="333" t="s">
        <v>523</v>
      </c>
      <c r="E4893" s="29">
        <v>1</v>
      </c>
      <c r="F4893" s="29">
        <v>3</v>
      </c>
      <c r="G4893" s="29">
        <v>17375</v>
      </c>
      <c r="H4893" s="27"/>
      <c r="J4893" s="37"/>
      <c r="M4893" s="80" t="b">
        <f t="shared" si="76"/>
        <v>1</v>
      </c>
    </row>
    <row r="4894" spans="2:13" x14ac:dyDescent="0.15">
      <c r="B4894" s="333" t="s">
        <v>7543</v>
      </c>
      <c r="C4894" s="333" t="s">
        <v>710</v>
      </c>
      <c r="D4894" s="333" t="s">
        <v>519</v>
      </c>
      <c r="E4894" s="29">
        <v>1</v>
      </c>
      <c r="F4894" s="29">
        <v>1</v>
      </c>
      <c r="G4894" s="29">
        <v>7706</v>
      </c>
      <c r="H4894" s="27"/>
      <c r="J4894" s="37"/>
      <c r="M4894" s="80" t="b">
        <f t="shared" si="76"/>
        <v>1</v>
      </c>
    </row>
    <row r="4895" spans="2:13" x14ac:dyDescent="0.15">
      <c r="B4895" s="333" t="s">
        <v>5724</v>
      </c>
      <c r="C4895" s="333" t="s">
        <v>718</v>
      </c>
      <c r="D4895" s="333" t="s">
        <v>523</v>
      </c>
      <c r="E4895" s="29">
        <v>5</v>
      </c>
      <c r="F4895" s="29">
        <v>3</v>
      </c>
      <c r="G4895" s="29">
        <v>5754</v>
      </c>
      <c r="H4895" s="27"/>
      <c r="J4895" s="37"/>
      <c r="M4895" s="80" t="b">
        <f t="shared" si="76"/>
        <v>1</v>
      </c>
    </row>
    <row r="4896" spans="2:13" x14ac:dyDescent="0.15">
      <c r="B4896" s="333" t="s">
        <v>11835</v>
      </c>
      <c r="C4896" s="333" t="s">
        <v>9879</v>
      </c>
      <c r="D4896" s="333" t="s">
        <v>519</v>
      </c>
      <c r="E4896" s="29">
        <v>13</v>
      </c>
      <c r="F4896" s="29">
        <v>1</v>
      </c>
      <c r="G4896" s="29">
        <v>13171</v>
      </c>
      <c r="H4896" s="27"/>
      <c r="J4896" s="37"/>
      <c r="M4896" s="80" t="b">
        <f t="shared" si="76"/>
        <v>1</v>
      </c>
    </row>
    <row r="4897" spans="2:13" x14ac:dyDescent="0.15">
      <c r="B4897" s="333" t="s">
        <v>7028</v>
      </c>
      <c r="C4897" s="333" t="s">
        <v>710</v>
      </c>
      <c r="D4897" s="333" t="s">
        <v>518</v>
      </c>
      <c r="E4897" s="29">
        <v>1</v>
      </c>
      <c r="F4897" s="29">
        <v>0</v>
      </c>
      <c r="G4897" s="29">
        <v>7165</v>
      </c>
      <c r="H4897" s="27"/>
      <c r="J4897" s="37"/>
      <c r="M4897" s="80" t="b">
        <f t="shared" si="76"/>
        <v>1</v>
      </c>
    </row>
    <row r="4898" spans="2:13" x14ac:dyDescent="0.15">
      <c r="B4898" s="333" t="s">
        <v>13144</v>
      </c>
      <c r="C4898" s="333" t="s">
        <v>718</v>
      </c>
      <c r="D4898" s="333" t="s">
        <v>523</v>
      </c>
      <c r="E4898" s="29">
        <v>5</v>
      </c>
      <c r="F4898" s="29">
        <v>3</v>
      </c>
      <c r="G4898" s="29">
        <v>14565</v>
      </c>
      <c r="H4898" s="27"/>
      <c r="J4898" s="37"/>
      <c r="M4898" s="80" t="b">
        <f t="shared" si="76"/>
        <v>1</v>
      </c>
    </row>
    <row r="4899" spans="2:13" x14ac:dyDescent="0.15">
      <c r="B4899" s="333" t="s">
        <v>14768</v>
      </c>
      <c r="C4899" s="333" t="s">
        <v>718</v>
      </c>
      <c r="D4899" s="333" t="s">
        <v>525</v>
      </c>
      <c r="E4899" s="29">
        <v>5</v>
      </c>
      <c r="F4899" s="29">
        <v>4</v>
      </c>
      <c r="G4899" s="29">
        <v>17206</v>
      </c>
      <c r="H4899" s="27"/>
      <c r="J4899" s="37"/>
      <c r="M4899" s="80" t="b">
        <f t="shared" si="76"/>
        <v>1</v>
      </c>
    </row>
    <row r="4900" spans="2:13" x14ac:dyDescent="0.15">
      <c r="B4900" s="333" t="s">
        <v>13505</v>
      </c>
      <c r="C4900" s="333" t="s">
        <v>718</v>
      </c>
      <c r="D4900" s="333" t="s">
        <v>525</v>
      </c>
      <c r="E4900" s="29">
        <v>5</v>
      </c>
      <c r="F4900" s="29">
        <v>4</v>
      </c>
      <c r="G4900" s="29">
        <v>15069</v>
      </c>
      <c r="H4900" s="27"/>
      <c r="J4900" s="37"/>
      <c r="M4900" s="80" t="b">
        <f t="shared" si="76"/>
        <v>1</v>
      </c>
    </row>
    <row r="4901" spans="2:13" x14ac:dyDescent="0.15">
      <c r="B4901" s="333" t="s">
        <v>13506</v>
      </c>
      <c r="C4901" s="333" t="s">
        <v>710</v>
      </c>
      <c r="D4901" s="333" t="s">
        <v>519</v>
      </c>
      <c r="E4901" s="29">
        <v>1</v>
      </c>
      <c r="F4901" s="29">
        <v>1</v>
      </c>
      <c r="G4901" s="29">
        <v>14777</v>
      </c>
      <c r="H4901" s="27"/>
      <c r="J4901" s="37"/>
      <c r="M4901" s="80" t="b">
        <f t="shared" si="76"/>
        <v>1</v>
      </c>
    </row>
    <row r="4902" spans="2:13" x14ac:dyDescent="0.15">
      <c r="B4902" s="333" t="s">
        <v>13507</v>
      </c>
      <c r="C4902" s="333" t="s">
        <v>710</v>
      </c>
      <c r="D4902" s="333" t="s">
        <v>525</v>
      </c>
      <c r="E4902" s="29">
        <v>1</v>
      </c>
      <c r="F4902" s="29">
        <v>4</v>
      </c>
      <c r="G4902" s="29">
        <v>14908</v>
      </c>
      <c r="H4902" s="27"/>
      <c r="J4902" s="37"/>
      <c r="M4902" s="80" t="b">
        <f t="shared" si="76"/>
        <v>1</v>
      </c>
    </row>
    <row r="4903" spans="2:13" x14ac:dyDescent="0.15">
      <c r="B4903" s="333" t="s">
        <v>3618</v>
      </c>
      <c r="C4903" s="333" t="s">
        <v>712</v>
      </c>
      <c r="D4903" s="333" t="s">
        <v>519</v>
      </c>
      <c r="E4903" s="29">
        <v>2</v>
      </c>
      <c r="F4903" s="29">
        <v>1</v>
      </c>
      <c r="G4903" s="29">
        <v>3372</v>
      </c>
      <c r="H4903" s="27"/>
      <c r="J4903" s="37"/>
      <c r="M4903" s="80" t="b">
        <f t="shared" si="76"/>
        <v>1</v>
      </c>
    </row>
    <row r="4904" spans="2:13" x14ac:dyDescent="0.15">
      <c r="B4904" s="333" t="s">
        <v>7268</v>
      </c>
      <c r="C4904" s="333" t="s">
        <v>710</v>
      </c>
      <c r="D4904" s="333" t="s">
        <v>523</v>
      </c>
      <c r="E4904" s="29">
        <v>1</v>
      </c>
      <c r="F4904" s="29">
        <v>3</v>
      </c>
      <c r="G4904" s="29">
        <v>7286</v>
      </c>
      <c r="H4904" s="27"/>
      <c r="J4904" s="37"/>
      <c r="M4904" s="80" t="b">
        <f t="shared" si="76"/>
        <v>1</v>
      </c>
    </row>
    <row r="4905" spans="2:13" x14ac:dyDescent="0.15">
      <c r="B4905" s="333" t="s">
        <v>1482</v>
      </c>
      <c r="C4905" s="333" t="s">
        <v>716</v>
      </c>
      <c r="D4905" s="333" t="s">
        <v>523</v>
      </c>
      <c r="E4905" s="29">
        <v>4</v>
      </c>
      <c r="F4905" s="29">
        <v>3</v>
      </c>
      <c r="G4905" s="29">
        <v>1030</v>
      </c>
      <c r="H4905" s="27"/>
      <c r="J4905" s="37"/>
      <c r="M4905" s="80" t="b">
        <f t="shared" si="76"/>
        <v>1</v>
      </c>
    </row>
    <row r="4906" spans="2:13" x14ac:dyDescent="0.15">
      <c r="B4906" s="333" t="s">
        <v>1483</v>
      </c>
      <c r="C4906" s="333" t="s">
        <v>714</v>
      </c>
      <c r="D4906" s="333" t="s">
        <v>523</v>
      </c>
      <c r="E4906" s="29">
        <v>3</v>
      </c>
      <c r="F4906" s="29">
        <v>3</v>
      </c>
      <c r="G4906" s="29">
        <v>1031</v>
      </c>
      <c r="H4906" s="27"/>
      <c r="J4906" s="37"/>
      <c r="M4906" s="80" t="b">
        <f t="shared" si="76"/>
        <v>1</v>
      </c>
    </row>
    <row r="4907" spans="2:13" x14ac:dyDescent="0.15">
      <c r="B4907" s="333" t="s">
        <v>1484</v>
      </c>
      <c r="C4907" s="333" t="s">
        <v>718</v>
      </c>
      <c r="D4907" s="333" t="s">
        <v>525</v>
      </c>
      <c r="E4907" s="29">
        <v>5</v>
      </c>
      <c r="F4907" s="29">
        <v>4</v>
      </c>
      <c r="G4907" s="29">
        <v>1032</v>
      </c>
      <c r="H4907" s="27"/>
      <c r="J4907" s="37"/>
      <c r="M4907" s="80" t="b">
        <f t="shared" si="76"/>
        <v>1</v>
      </c>
    </row>
    <row r="4908" spans="2:13" x14ac:dyDescent="0.15">
      <c r="B4908" s="333" t="s">
        <v>11836</v>
      </c>
      <c r="C4908" s="333" t="s">
        <v>710</v>
      </c>
      <c r="D4908" s="333" t="s">
        <v>519</v>
      </c>
      <c r="E4908" s="29">
        <v>1</v>
      </c>
      <c r="F4908" s="29">
        <v>1</v>
      </c>
      <c r="G4908" s="29">
        <v>13773</v>
      </c>
      <c r="H4908" s="27"/>
      <c r="J4908" s="37"/>
      <c r="M4908" s="80" t="b">
        <f t="shared" si="76"/>
        <v>1</v>
      </c>
    </row>
    <row r="4909" spans="2:13" x14ac:dyDescent="0.15">
      <c r="B4909" s="333" t="s">
        <v>6414</v>
      </c>
      <c r="C4909" s="333" t="s">
        <v>710</v>
      </c>
      <c r="D4909" s="333" t="s">
        <v>525</v>
      </c>
      <c r="E4909" s="29">
        <v>1</v>
      </c>
      <c r="F4909" s="29">
        <v>4</v>
      </c>
      <c r="G4909" s="29">
        <v>6581</v>
      </c>
      <c r="H4909" s="27"/>
      <c r="J4909" s="37"/>
      <c r="M4909" s="80" t="b">
        <f t="shared" si="76"/>
        <v>1</v>
      </c>
    </row>
    <row r="4910" spans="2:13" x14ac:dyDescent="0.15">
      <c r="B4910" s="333" t="s">
        <v>7544</v>
      </c>
      <c r="C4910" s="333" t="s">
        <v>710</v>
      </c>
      <c r="D4910" s="333" t="s">
        <v>519</v>
      </c>
      <c r="E4910" s="29">
        <v>1</v>
      </c>
      <c r="F4910" s="29">
        <v>1</v>
      </c>
      <c r="G4910" s="29">
        <v>7707</v>
      </c>
      <c r="H4910" s="27"/>
      <c r="J4910" s="37"/>
      <c r="M4910" s="80" t="b">
        <f t="shared" si="76"/>
        <v>1</v>
      </c>
    </row>
    <row r="4911" spans="2:13" x14ac:dyDescent="0.15">
      <c r="B4911" s="333" t="s">
        <v>8703</v>
      </c>
      <c r="C4911" s="333" t="s">
        <v>710</v>
      </c>
      <c r="D4911" s="333" t="s">
        <v>519</v>
      </c>
      <c r="E4911" s="29">
        <v>1</v>
      </c>
      <c r="F4911" s="29">
        <v>1</v>
      </c>
      <c r="G4911" s="29">
        <v>9053</v>
      </c>
      <c r="H4911" s="27"/>
      <c r="J4911" s="37"/>
      <c r="M4911" s="80" t="b">
        <f t="shared" si="76"/>
        <v>1</v>
      </c>
    </row>
    <row r="4912" spans="2:13" x14ac:dyDescent="0.15">
      <c r="B4912" s="333" t="s">
        <v>7399</v>
      </c>
      <c r="C4912" s="333" t="s">
        <v>710</v>
      </c>
      <c r="D4912" s="333" t="s">
        <v>519</v>
      </c>
      <c r="E4912" s="29">
        <v>1</v>
      </c>
      <c r="F4912" s="29">
        <v>1</v>
      </c>
      <c r="G4912" s="29">
        <v>7546</v>
      </c>
      <c r="H4912" s="27"/>
      <c r="J4912" s="37"/>
      <c r="M4912" s="80" t="b">
        <f t="shared" si="76"/>
        <v>1</v>
      </c>
    </row>
    <row r="4913" spans="2:13" x14ac:dyDescent="0.15">
      <c r="B4913" s="333" t="s">
        <v>8704</v>
      </c>
      <c r="C4913" s="333" t="s">
        <v>710</v>
      </c>
      <c r="D4913" s="333" t="s">
        <v>519</v>
      </c>
      <c r="E4913" s="29">
        <v>1</v>
      </c>
      <c r="F4913" s="29">
        <v>1</v>
      </c>
      <c r="G4913" s="29">
        <v>9054</v>
      </c>
      <c r="H4913" s="27"/>
      <c r="J4913" s="37"/>
      <c r="M4913" s="80" t="b">
        <f t="shared" si="76"/>
        <v>1</v>
      </c>
    </row>
    <row r="4914" spans="2:13" x14ac:dyDescent="0.15">
      <c r="B4914" s="333" t="s">
        <v>1485</v>
      </c>
      <c r="C4914" s="333" t="s">
        <v>712</v>
      </c>
      <c r="D4914" s="333" t="s">
        <v>525</v>
      </c>
      <c r="E4914" s="29">
        <v>2</v>
      </c>
      <c r="F4914" s="29">
        <v>4</v>
      </c>
      <c r="G4914" s="29">
        <v>1033</v>
      </c>
      <c r="H4914" s="27"/>
      <c r="J4914" s="37"/>
      <c r="M4914" s="80" t="b">
        <f t="shared" si="76"/>
        <v>1</v>
      </c>
    </row>
    <row r="4915" spans="2:13" x14ac:dyDescent="0.15">
      <c r="B4915" s="333" t="s">
        <v>11837</v>
      </c>
      <c r="C4915" s="333" t="s">
        <v>710</v>
      </c>
      <c r="D4915" s="333" t="s">
        <v>523</v>
      </c>
      <c r="E4915" s="29">
        <v>1</v>
      </c>
      <c r="F4915" s="29">
        <v>3</v>
      </c>
      <c r="G4915" s="29">
        <v>12973</v>
      </c>
      <c r="H4915" s="27"/>
      <c r="J4915" s="37"/>
      <c r="M4915" s="80" t="b">
        <f t="shared" si="76"/>
        <v>1</v>
      </c>
    </row>
    <row r="4916" spans="2:13" x14ac:dyDescent="0.15">
      <c r="B4916" s="333" t="s">
        <v>12784</v>
      </c>
      <c r="C4916" s="333" t="s">
        <v>712</v>
      </c>
      <c r="D4916" s="333" t="s">
        <v>519</v>
      </c>
      <c r="E4916" s="29">
        <v>2</v>
      </c>
      <c r="F4916" s="29">
        <v>1</v>
      </c>
      <c r="G4916" s="29">
        <v>14484</v>
      </c>
      <c r="H4916" s="27"/>
      <c r="J4916" s="37"/>
      <c r="M4916" s="80" t="b">
        <f t="shared" si="76"/>
        <v>1</v>
      </c>
    </row>
    <row r="4917" spans="2:13" x14ac:dyDescent="0.15">
      <c r="B4917" s="333" t="s">
        <v>7610</v>
      </c>
      <c r="C4917" s="333" t="s">
        <v>710</v>
      </c>
      <c r="D4917" s="333" t="s">
        <v>525</v>
      </c>
      <c r="E4917" s="29">
        <v>1</v>
      </c>
      <c r="F4917" s="29">
        <v>4</v>
      </c>
      <c r="G4917" s="29">
        <v>7773</v>
      </c>
      <c r="H4917" s="27"/>
      <c r="J4917" s="37"/>
      <c r="M4917" s="80" t="b">
        <f t="shared" si="76"/>
        <v>1</v>
      </c>
    </row>
    <row r="4918" spans="2:13" x14ac:dyDescent="0.15">
      <c r="B4918" s="333" t="s">
        <v>8812</v>
      </c>
      <c r="C4918" s="333" t="s">
        <v>710</v>
      </c>
      <c r="D4918" s="333" t="s">
        <v>521</v>
      </c>
      <c r="E4918" s="29">
        <v>1</v>
      </c>
      <c r="F4918" s="29">
        <v>2</v>
      </c>
      <c r="G4918" s="29">
        <v>9162</v>
      </c>
      <c r="H4918" s="27"/>
      <c r="J4918" s="37"/>
      <c r="M4918" s="80" t="b">
        <f t="shared" si="76"/>
        <v>1</v>
      </c>
    </row>
    <row r="4919" spans="2:13" x14ac:dyDescent="0.15">
      <c r="B4919" s="333" t="s">
        <v>13508</v>
      </c>
      <c r="C4919" s="333" t="s">
        <v>716</v>
      </c>
      <c r="D4919" s="333" t="s">
        <v>519</v>
      </c>
      <c r="E4919" s="29">
        <v>4</v>
      </c>
      <c r="F4919" s="29">
        <v>1</v>
      </c>
      <c r="G4919" s="29">
        <v>15665</v>
      </c>
      <c r="H4919" s="27"/>
      <c r="J4919" s="37"/>
      <c r="M4919" s="80" t="b">
        <f t="shared" si="76"/>
        <v>1</v>
      </c>
    </row>
    <row r="4920" spans="2:13" x14ac:dyDescent="0.15">
      <c r="B4920" s="333" t="s">
        <v>10286</v>
      </c>
      <c r="C4920" s="333" t="s">
        <v>712</v>
      </c>
      <c r="D4920" s="333" t="s">
        <v>521</v>
      </c>
      <c r="E4920" s="29">
        <v>2</v>
      </c>
      <c r="F4920" s="29">
        <v>2</v>
      </c>
      <c r="G4920" s="29">
        <v>10914</v>
      </c>
      <c r="H4920" s="27"/>
      <c r="J4920" s="37"/>
      <c r="M4920" s="80" t="b">
        <f t="shared" si="76"/>
        <v>1</v>
      </c>
    </row>
    <row r="4921" spans="2:13" x14ac:dyDescent="0.15">
      <c r="B4921" s="333" t="s">
        <v>5909</v>
      </c>
      <c r="C4921" s="333" t="s">
        <v>710</v>
      </c>
      <c r="D4921" s="333" t="s">
        <v>519</v>
      </c>
      <c r="E4921" s="29">
        <v>1</v>
      </c>
      <c r="F4921" s="29">
        <v>1</v>
      </c>
      <c r="G4921" s="29">
        <v>5935</v>
      </c>
      <c r="H4921" s="27"/>
      <c r="J4921" s="37"/>
      <c r="M4921" s="80" t="b">
        <f t="shared" si="76"/>
        <v>1</v>
      </c>
    </row>
    <row r="4922" spans="2:13" x14ac:dyDescent="0.15">
      <c r="B4922" s="333" t="s">
        <v>6875</v>
      </c>
      <c r="C4922" s="333" t="s">
        <v>710</v>
      </c>
      <c r="D4922" s="333" t="s">
        <v>519</v>
      </c>
      <c r="E4922" s="29">
        <v>1</v>
      </c>
      <c r="F4922" s="29">
        <v>1</v>
      </c>
      <c r="G4922" s="29">
        <v>7006</v>
      </c>
      <c r="H4922" s="27"/>
      <c r="J4922" s="37"/>
      <c r="M4922" s="80" t="b">
        <f t="shared" si="76"/>
        <v>1</v>
      </c>
    </row>
    <row r="4923" spans="2:13" x14ac:dyDescent="0.15">
      <c r="B4923" s="333" t="s">
        <v>1486</v>
      </c>
      <c r="C4923" s="333" t="s">
        <v>710</v>
      </c>
      <c r="D4923" s="333" t="s">
        <v>525</v>
      </c>
      <c r="E4923" s="29">
        <v>1</v>
      </c>
      <c r="F4923" s="29">
        <v>4</v>
      </c>
      <c r="G4923" s="29">
        <v>1034</v>
      </c>
      <c r="H4923" s="27"/>
      <c r="J4923" s="37"/>
      <c r="M4923" s="80" t="b">
        <f t="shared" si="76"/>
        <v>1</v>
      </c>
    </row>
    <row r="4924" spans="2:13" x14ac:dyDescent="0.15">
      <c r="B4924" s="333" t="s">
        <v>12785</v>
      </c>
      <c r="C4924" s="333" t="s">
        <v>710</v>
      </c>
      <c r="D4924" s="333" t="s">
        <v>523</v>
      </c>
      <c r="E4924" s="29">
        <v>1</v>
      </c>
      <c r="F4924" s="29">
        <v>3</v>
      </c>
      <c r="G4924" s="29">
        <v>13899</v>
      </c>
      <c r="H4924" s="27"/>
      <c r="J4924" s="37"/>
      <c r="M4924" s="80" t="b">
        <f t="shared" si="76"/>
        <v>1</v>
      </c>
    </row>
    <row r="4925" spans="2:13" x14ac:dyDescent="0.15">
      <c r="B4925" s="333" t="s">
        <v>11838</v>
      </c>
      <c r="C4925" s="333" t="s">
        <v>714</v>
      </c>
      <c r="D4925" s="333" t="s">
        <v>521</v>
      </c>
      <c r="E4925" s="29">
        <v>3</v>
      </c>
      <c r="F4925" s="29">
        <v>2</v>
      </c>
      <c r="G4925" s="29">
        <v>13673</v>
      </c>
      <c r="H4925" s="27"/>
      <c r="J4925" s="37"/>
      <c r="M4925" s="80" t="b">
        <f t="shared" si="76"/>
        <v>1</v>
      </c>
    </row>
    <row r="4926" spans="2:13" x14ac:dyDescent="0.15">
      <c r="B4926" s="333" t="s">
        <v>11839</v>
      </c>
      <c r="C4926" s="333" t="s">
        <v>714</v>
      </c>
      <c r="D4926" s="333" t="s">
        <v>523</v>
      </c>
      <c r="E4926" s="29">
        <v>3</v>
      </c>
      <c r="F4926" s="29">
        <v>3</v>
      </c>
      <c r="G4926" s="29">
        <v>13649</v>
      </c>
      <c r="H4926" s="27"/>
      <c r="J4926" s="37"/>
      <c r="M4926" s="80" t="b">
        <f t="shared" si="76"/>
        <v>1</v>
      </c>
    </row>
    <row r="4927" spans="2:13" x14ac:dyDescent="0.15">
      <c r="B4927" s="333" t="s">
        <v>11840</v>
      </c>
      <c r="C4927" s="333" t="s">
        <v>714</v>
      </c>
      <c r="D4927" s="333" t="s">
        <v>519</v>
      </c>
      <c r="E4927" s="29">
        <v>3</v>
      </c>
      <c r="F4927" s="29">
        <v>1</v>
      </c>
      <c r="G4927" s="29">
        <v>13704</v>
      </c>
      <c r="H4927" s="27"/>
      <c r="J4927" s="37"/>
      <c r="M4927" s="80" t="b">
        <f t="shared" si="76"/>
        <v>1</v>
      </c>
    </row>
    <row r="4928" spans="2:13" x14ac:dyDescent="0.15">
      <c r="B4928" s="333" t="s">
        <v>5470</v>
      </c>
      <c r="C4928" s="333" t="s">
        <v>712</v>
      </c>
      <c r="D4928" s="333" t="s">
        <v>519</v>
      </c>
      <c r="E4928" s="29">
        <v>2</v>
      </c>
      <c r="F4928" s="29">
        <v>1</v>
      </c>
      <c r="G4928" s="29">
        <v>5485</v>
      </c>
      <c r="H4928" s="27"/>
      <c r="J4928" s="37"/>
      <c r="M4928" s="80" t="b">
        <f t="shared" si="76"/>
        <v>1</v>
      </c>
    </row>
    <row r="4929" spans="2:13" x14ac:dyDescent="0.15">
      <c r="B4929" s="333" t="s">
        <v>5475</v>
      </c>
      <c r="C4929" s="333" t="s">
        <v>710</v>
      </c>
      <c r="D4929" s="333" t="s">
        <v>519</v>
      </c>
      <c r="E4929" s="29">
        <v>1</v>
      </c>
      <c r="F4929" s="29">
        <v>1</v>
      </c>
      <c r="G4929" s="29">
        <v>5490</v>
      </c>
      <c r="H4929" s="27"/>
      <c r="J4929" s="37"/>
      <c r="M4929" s="80" t="b">
        <f t="shared" si="76"/>
        <v>1</v>
      </c>
    </row>
    <row r="4930" spans="2:13" x14ac:dyDescent="0.15">
      <c r="B4930" s="333" t="s">
        <v>1487</v>
      </c>
      <c r="C4930" s="333" t="s">
        <v>712</v>
      </c>
      <c r="D4930" s="333" t="s">
        <v>525</v>
      </c>
      <c r="E4930" s="29">
        <v>2</v>
      </c>
      <c r="F4930" s="29">
        <v>4</v>
      </c>
      <c r="G4930" s="29">
        <v>1035</v>
      </c>
      <c r="H4930" s="27"/>
      <c r="J4930" s="37"/>
      <c r="M4930" s="80" t="b">
        <f t="shared" si="76"/>
        <v>1</v>
      </c>
    </row>
    <row r="4931" spans="2:13" x14ac:dyDescent="0.15">
      <c r="B4931" s="333" t="s">
        <v>14769</v>
      </c>
      <c r="C4931" s="333" t="s">
        <v>710</v>
      </c>
      <c r="D4931" s="333" t="s">
        <v>521</v>
      </c>
      <c r="E4931" s="29">
        <v>1</v>
      </c>
      <c r="F4931" s="29">
        <v>2</v>
      </c>
      <c r="G4931" s="29">
        <v>17667</v>
      </c>
      <c r="H4931" s="27"/>
      <c r="J4931" s="37"/>
      <c r="M4931" s="80" t="b">
        <f t="shared" si="76"/>
        <v>1</v>
      </c>
    </row>
    <row r="4932" spans="2:13" x14ac:dyDescent="0.15">
      <c r="B4932" s="333" t="s">
        <v>1488</v>
      </c>
      <c r="C4932" s="333" t="s">
        <v>710</v>
      </c>
      <c r="D4932" s="333" t="s">
        <v>521</v>
      </c>
      <c r="E4932" s="29">
        <v>1</v>
      </c>
      <c r="F4932" s="29">
        <v>2</v>
      </c>
      <c r="G4932" s="29">
        <v>1036</v>
      </c>
      <c r="H4932" s="27"/>
      <c r="J4932" s="37"/>
      <c r="M4932" s="80" t="b">
        <f t="shared" si="76"/>
        <v>1</v>
      </c>
    </row>
    <row r="4933" spans="2:13" x14ac:dyDescent="0.15">
      <c r="B4933" s="333" t="s">
        <v>6781</v>
      </c>
      <c r="C4933" s="333" t="s">
        <v>710</v>
      </c>
      <c r="D4933" s="333" t="s">
        <v>519</v>
      </c>
      <c r="E4933" s="29">
        <v>1</v>
      </c>
      <c r="F4933" s="29">
        <v>1</v>
      </c>
      <c r="G4933" s="29">
        <v>6908</v>
      </c>
      <c r="H4933" s="27"/>
      <c r="J4933" s="37"/>
      <c r="M4933" s="80" t="b">
        <f t="shared" si="76"/>
        <v>1</v>
      </c>
    </row>
    <row r="4934" spans="2:13" x14ac:dyDescent="0.15">
      <c r="B4934" s="333" t="s">
        <v>6415</v>
      </c>
      <c r="C4934" s="333" t="s">
        <v>710</v>
      </c>
      <c r="D4934" s="333" t="s">
        <v>519</v>
      </c>
      <c r="E4934" s="29">
        <v>1</v>
      </c>
      <c r="F4934" s="29">
        <v>1</v>
      </c>
      <c r="G4934" s="29">
        <v>6582</v>
      </c>
      <c r="H4934" s="27"/>
      <c r="J4934" s="37"/>
      <c r="M4934" s="80" t="b">
        <f t="shared" si="76"/>
        <v>1</v>
      </c>
    </row>
    <row r="4935" spans="2:13" x14ac:dyDescent="0.15">
      <c r="B4935" s="333" t="s">
        <v>9266</v>
      </c>
      <c r="C4935" s="333" t="s">
        <v>518</v>
      </c>
      <c r="D4935" s="333" t="s">
        <v>518</v>
      </c>
      <c r="E4935" s="29">
        <v>0</v>
      </c>
      <c r="F4935" s="29">
        <v>0</v>
      </c>
      <c r="G4935" s="29">
        <v>9739</v>
      </c>
      <c r="H4935" s="27"/>
      <c r="J4935" s="37"/>
      <c r="M4935" s="80" t="b">
        <f t="shared" si="76"/>
        <v>1</v>
      </c>
    </row>
    <row r="4936" spans="2:13" x14ac:dyDescent="0.15">
      <c r="B4936" s="333" t="s">
        <v>7036</v>
      </c>
      <c r="C4936" s="333" t="s">
        <v>710</v>
      </c>
      <c r="D4936" s="333" t="s">
        <v>523</v>
      </c>
      <c r="E4936" s="29">
        <v>1</v>
      </c>
      <c r="F4936" s="29">
        <v>3</v>
      </c>
      <c r="G4936" s="29">
        <v>7173</v>
      </c>
      <c r="H4936" s="27"/>
      <c r="J4936" s="37"/>
      <c r="M4936" s="80" t="b">
        <f t="shared" si="76"/>
        <v>1</v>
      </c>
    </row>
    <row r="4937" spans="2:13" x14ac:dyDescent="0.15">
      <c r="B4937" s="333" t="s">
        <v>14237</v>
      </c>
      <c r="C4937" s="333" t="s">
        <v>710</v>
      </c>
      <c r="D4937" s="333" t="s">
        <v>523</v>
      </c>
      <c r="E4937" s="29">
        <v>1</v>
      </c>
      <c r="F4937" s="29">
        <v>3</v>
      </c>
      <c r="G4937" s="29">
        <v>15890</v>
      </c>
      <c r="H4937" s="27"/>
      <c r="J4937" s="37"/>
      <c r="M4937" s="80" t="b">
        <f t="shared" si="76"/>
        <v>1</v>
      </c>
    </row>
    <row r="4938" spans="2:13" x14ac:dyDescent="0.15">
      <c r="B4938" s="333" t="s">
        <v>4152</v>
      </c>
      <c r="C4938" s="333" t="s">
        <v>712</v>
      </c>
      <c r="D4938" s="333" t="s">
        <v>523</v>
      </c>
      <c r="E4938" s="29">
        <v>2</v>
      </c>
      <c r="F4938" s="29">
        <v>3</v>
      </c>
      <c r="G4938" s="29">
        <v>3921</v>
      </c>
      <c r="H4938" s="27"/>
      <c r="J4938" s="37"/>
      <c r="M4938" s="80" t="b">
        <f t="shared" si="76"/>
        <v>1</v>
      </c>
    </row>
    <row r="4939" spans="2:13" x14ac:dyDescent="0.15">
      <c r="B4939" s="333" t="s">
        <v>5296</v>
      </c>
      <c r="C4939" s="333" t="s">
        <v>710</v>
      </c>
      <c r="D4939" s="333" t="s">
        <v>521</v>
      </c>
      <c r="E4939" s="29">
        <v>1</v>
      </c>
      <c r="F4939" s="29">
        <v>2</v>
      </c>
      <c r="G4939" s="29">
        <v>5289</v>
      </c>
      <c r="H4939" s="27"/>
      <c r="J4939" s="37"/>
      <c r="M4939" s="80" t="b">
        <f t="shared" si="76"/>
        <v>1</v>
      </c>
    </row>
    <row r="4940" spans="2:13" x14ac:dyDescent="0.15">
      <c r="B4940" s="333" t="s">
        <v>187</v>
      </c>
      <c r="C4940" s="333" t="s">
        <v>712</v>
      </c>
      <c r="D4940" s="333" t="s">
        <v>523</v>
      </c>
      <c r="E4940" s="29">
        <v>2</v>
      </c>
      <c r="F4940" s="29">
        <v>3</v>
      </c>
      <c r="G4940" s="29">
        <v>8592</v>
      </c>
      <c r="H4940" s="27"/>
      <c r="J4940" s="37"/>
      <c r="M4940" s="80" t="b">
        <f t="shared" si="76"/>
        <v>1</v>
      </c>
    </row>
    <row r="4941" spans="2:13" x14ac:dyDescent="0.15">
      <c r="B4941" s="333" t="s">
        <v>7969</v>
      </c>
      <c r="C4941" s="333" t="s">
        <v>718</v>
      </c>
      <c r="D4941" s="333" t="s">
        <v>523</v>
      </c>
      <c r="E4941" s="29">
        <v>5</v>
      </c>
      <c r="F4941" s="29">
        <v>3</v>
      </c>
      <c r="G4941" s="29">
        <v>8179</v>
      </c>
      <c r="H4941" s="27"/>
      <c r="J4941" s="37"/>
      <c r="M4941" s="80" t="b">
        <f t="shared" si="76"/>
        <v>1</v>
      </c>
    </row>
    <row r="4942" spans="2:13" x14ac:dyDescent="0.15">
      <c r="B4942" s="333" t="s">
        <v>7127</v>
      </c>
      <c r="C4942" s="333" t="s">
        <v>710</v>
      </c>
      <c r="D4942" s="333" t="s">
        <v>523</v>
      </c>
      <c r="E4942" s="29">
        <v>1</v>
      </c>
      <c r="F4942" s="29">
        <v>3</v>
      </c>
      <c r="G4942" s="29">
        <v>7390</v>
      </c>
      <c r="H4942" s="27"/>
      <c r="J4942" s="37"/>
      <c r="M4942" s="80" t="b">
        <f t="shared" ref="M4942:M5005" si="77">AND(  NOT(ISERROR(FIND(UPPER($B$7),UPPER($B4942),1))),  OR($D$7="",NOT(ISERROR(FIND(UPPER($D$7),UPPER($B4942),1)))),    OR($D$8="",(ISERROR(FIND(UPPER($D$8),UPPER($B4942),1))))           )</f>
        <v>1</v>
      </c>
    </row>
    <row r="4943" spans="2:13" x14ac:dyDescent="0.15">
      <c r="B4943" s="333" t="s">
        <v>9267</v>
      </c>
      <c r="C4943" s="333" t="s">
        <v>710</v>
      </c>
      <c r="D4943" s="333" t="s">
        <v>523</v>
      </c>
      <c r="E4943" s="29">
        <v>1</v>
      </c>
      <c r="F4943" s="29">
        <v>3</v>
      </c>
      <c r="G4943" s="29">
        <v>9322</v>
      </c>
      <c r="H4943" s="27"/>
      <c r="J4943" s="37"/>
      <c r="M4943" s="80" t="b">
        <f t="shared" si="77"/>
        <v>1</v>
      </c>
    </row>
    <row r="4944" spans="2:13" x14ac:dyDescent="0.15">
      <c r="B4944" s="333" t="s">
        <v>1489</v>
      </c>
      <c r="C4944" s="333" t="s">
        <v>712</v>
      </c>
      <c r="D4944" s="333" t="s">
        <v>525</v>
      </c>
      <c r="E4944" s="29">
        <v>2</v>
      </c>
      <c r="F4944" s="29">
        <v>4</v>
      </c>
      <c r="G4944" s="29">
        <v>1037</v>
      </c>
      <c r="H4944" s="27"/>
      <c r="J4944" s="37"/>
      <c r="M4944" s="80" t="b">
        <f t="shared" si="77"/>
        <v>1</v>
      </c>
    </row>
    <row r="4945" spans="2:13" x14ac:dyDescent="0.15">
      <c r="B4945" s="333" t="s">
        <v>3945</v>
      </c>
      <c r="C4945" s="333" t="s">
        <v>712</v>
      </c>
      <c r="D4945" s="333" t="s">
        <v>523</v>
      </c>
      <c r="E4945" s="29">
        <v>2</v>
      </c>
      <c r="F4945" s="29">
        <v>3</v>
      </c>
      <c r="G4945" s="29">
        <v>3711</v>
      </c>
      <c r="H4945" s="27"/>
      <c r="J4945" s="37"/>
      <c r="M4945" s="80" t="b">
        <f t="shared" si="77"/>
        <v>1</v>
      </c>
    </row>
    <row r="4946" spans="2:13" x14ac:dyDescent="0.15">
      <c r="B4946" s="333" t="s">
        <v>6144</v>
      </c>
      <c r="C4946" s="333" t="s">
        <v>710</v>
      </c>
      <c r="D4946" s="333" t="s">
        <v>525</v>
      </c>
      <c r="E4946" s="29">
        <v>1</v>
      </c>
      <c r="F4946" s="29">
        <v>4</v>
      </c>
      <c r="G4946" s="29">
        <v>6204</v>
      </c>
      <c r="H4946" s="27"/>
      <c r="J4946" s="37"/>
      <c r="M4946" s="80" t="b">
        <f t="shared" si="77"/>
        <v>1</v>
      </c>
    </row>
    <row r="4947" spans="2:13" x14ac:dyDescent="0.15">
      <c r="B4947" s="333" t="s">
        <v>11284</v>
      </c>
      <c r="C4947" s="333" t="s">
        <v>710</v>
      </c>
      <c r="D4947" s="333" t="s">
        <v>523</v>
      </c>
      <c r="E4947" s="29">
        <v>1</v>
      </c>
      <c r="F4947" s="29">
        <v>3</v>
      </c>
      <c r="G4947" s="29">
        <v>11482</v>
      </c>
      <c r="H4947" s="27"/>
      <c r="J4947" s="37"/>
      <c r="M4947" s="80" t="b">
        <f t="shared" si="77"/>
        <v>1</v>
      </c>
    </row>
    <row r="4948" spans="2:13" x14ac:dyDescent="0.15">
      <c r="B4948" s="333" t="s">
        <v>11841</v>
      </c>
      <c r="C4948" s="333" t="s">
        <v>710</v>
      </c>
      <c r="D4948" s="333" t="s">
        <v>521</v>
      </c>
      <c r="E4948" s="29">
        <v>1</v>
      </c>
      <c r="F4948" s="29">
        <v>2</v>
      </c>
      <c r="G4948" s="29">
        <v>13224</v>
      </c>
      <c r="H4948" s="27"/>
      <c r="J4948" s="37"/>
      <c r="M4948" s="80" t="b">
        <f t="shared" si="77"/>
        <v>1</v>
      </c>
    </row>
    <row r="4949" spans="2:13" x14ac:dyDescent="0.15">
      <c r="B4949" s="333" t="s">
        <v>13509</v>
      </c>
      <c r="C4949" s="333" t="s">
        <v>518</v>
      </c>
      <c r="D4949" s="333" t="s">
        <v>518</v>
      </c>
      <c r="E4949" s="29">
        <v>0</v>
      </c>
      <c r="F4949" s="29">
        <v>0</v>
      </c>
      <c r="G4949" s="29">
        <v>14980</v>
      </c>
      <c r="H4949" s="27"/>
      <c r="J4949" s="37"/>
      <c r="M4949" s="80" t="b">
        <f t="shared" si="77"/>
        <v>1</v>
      </c>
    </row>
    <row r="4950" spans="2:13" x14ac:dyDescent="0.15">
      <c r="B4950" s="333" t="s">
        <v>1490</v>
      </c>
      <c r="C4950" s="333" t="s">
        <v>710</v>
      </c>
      <c r="D4950" s="333" t="s">
        <v>523</v>
      </c>
      <c r="E4950" s="29">
        <v>1</v>
      </c>
      <c r="F4950" s="29">
        <v>3</v>
      </c>
      <c r="G4950" s="29">
        <v>1038</v>
      </c>
      <c r="H4950" s="27"/>
      <c r="J4950" s="37"/>
      <c r="M4950" s="80" t="b">
        <f t="shared" si="77"/>
        <v>1</v>
      </c>
    </row>
    <row r="4951" spans="2:13" x14ac:dyDescent="0.15">
      <c r="B4951" s="333" t="s">
        <v>7165</v>
      </c>
      <c r="C4951" s="333" t="s">
        <v>712</v>
      </c>
      <c r="D4951" s="333" t="s">
        <v>525</v>
      </c>
      <c r="E4951" s="29">
        <v>2</v>
      </c>
      <c r="F4951" s="29">
        <v>4</v>
      </c>
      <c r="G4951" s="29">
        <v>7307</v>
      </c>
      <c r="H4951" s="27"/>
      <c r="J4951" s="37"/>
      <c r="M4951" s="80" t="b">
        <f t="shared" si="77"/>
        <v>1</v>
      </c>
    </row>
    <row r="4952" spans="2:13" x14ac:dyDescent="0.15">
      <c r="B4952" s="333" t="s">
        <v>1491</v>
      </c>
      <c r="C4952" s="333" t="s">
        <v>714</v>
      </c>
      <c r="D4952" s="333" t="s">
        <v>519</v>
      </c>
      <c r="E4952" s="29">
        <v>3</v>
      </c>
      <c r="F4952" s="29">
        <v>1</v>
      </c>
      <c r="G4952" s="29">
        <v>1039</v>
      </c>
      <c r="H4952" s="27"/>
      <c r="J4952" s="37"/>
      <c r="M4952" s="80" t="b">
        <f t="shared" si="77"/>
        <v>1</v>
      </c>
    </row>
    <row r="4953" spans="2:13" x14ac:dyDescent="0.15">
      <c r="B4953" s="333" t="s">
        <v>10287</v>
      </c>
      <c r="C4953" s="333" t="s">
        <v>710</v>
      </c>
      <c r="D4953" s="333" t="s">
        <v>521</v>
      </c>
      <c r="E4953" s="29">
        <v>1</v>
      </c>
      <c r="F4953" s="29">
        <v>2</v>
      </c>
      <c r="G4953" s="29">
        <v>10621</v>
      </c>
      <c r="H4953" s="27"/>
      <c r="J4953" s="37"/>
      <c r="M4953" s="80" t="b">
        <f t="shared" si="77"/>
        <v>1</v>
      </c>
    </row>
    <row r="4954" spans="2:13" x14ac:dyDescent="0.15">
      <c r="B4954" s="333" t="s">
        <v>7310</v>
      </c>
      <c r="C4954" s="333" t="s">
        <v>710</v>
      </c>
      <c r="D4954" s="333" t="s">
        <v>521</v>
      </c>
      <c r="E4954" s="29">
        <v>1</v>
      </c>
      <c r="F4954" s="29">
        <v>2</v>
      </c>
      <c r="G4954" s="29">
        <v>7339</v>
      </c>
      <c r="H4954" s="27"/>
      <c r="J4954" s="37"/>
      <c r="M4954" s="80" t="b">
        <f t="shared" si="77"/>
        <v>1</v>
      </c>
    </row>
    <row r="4955" spans="2:13" x14ac:dyDescent="0.15">
      <c r="B4955" s="333" t="s">
        <v>1492</v>
      </c>
      <c r="C4955" s="333" t="s">
        <v>710</v>
      </c>
      <c r="D4955" s="333" t="s">
        <v>523</v>
      </c>
      <c r="E4955" s="29">
        <v>1</v>
      </c>
      <c r="F4955" s="29">
        <v>3</v>
      </c>
      <c r="G4955" s="29">
        <v>1040</v>
      </c>
      <c r="H4955" s="27"/>
      <c r="J4955" s="37"/>
      <c r="M4955" s="80" t="b">
        <f t="shared" si="77"/>
        <v>1</v>
      </c>
    </row>
    <row r="4956" spans="2:13" x14ac:dyDescent="0.15">
      <c r="B4956" s="333" t="s">
        <v>13510</v>
      </c>
      <c r="C4956" s="333" t="s">
        <v>710</v>
      </c>
      <c r="D4956" s="333" t="s">
        <v>525</v>
      </c>
      <c r="E4956" s="29">
        <v>1</v>
      </c>
      <c r="F4956" s="29">
        <v>4</v>
      </c>
      <c r="G4956" s="29">
        <v>14611</v>
      </c>
      <c r="H4956" s="27"/>
      <c r="J4956" s="37"/>
      <c r="M4956" s="80" t="b">
        <f t="shared" si="77"/>
        <v>1</v>
      </c>
    </row>
    <row r="4957" spans="2:13" x14ac:dyDescent="0.15">
      <c r="B4957" s="333" t="s">
        <v>1493</v>
      </c>
      <c r="C4957" s="333" t="s">
        <v>710</v>
      </c>
      <c r="D4957" s="333" t="s">
        <v>519</v>
      </c>
      <c r="E4957" s="29">
        <v>1</v>
      </c>
      <c r="F4957" s="29">
        <v>1</v>
      </c>
      <c r="G4957" s="29">
        <v>1041</v>
      </c>
      <c r="H4957" s="27"/>
      <c r="J4957" s="37"/>
      <c r="M4957" s="80" t="b">
        <f t="shared" si="77"/>
        <v>1</v>
      </c>
    </row>
    <row r="4958" spans="2:13" x14ac:dyDescent="0.15">
      <c r="B4958" s="333" t="s">
        <v>7328</v>
      </c>
      <c r="C4958" s="333" t="s">
        <v>718</v>
      </c>
      <c r="D4958" s="333" t="s">
        <v>523</v>
      </c>
      <c r="E4958" s="29">
        <v>5</v>
      </c>
      <c r="F4958" s="29">
        <v>3</v>
      </c>
      <c r="G4958" s="29">
        <v>7477</v>
      </c>
      <c r="H4958" s="27"/>
      <c r="J4958" s="37"/>
      <c r="M4958" s="80" t="b">
        <f t="shared" si="77"/>
        <v>1</v>
      </c>
    </row>
    <row r="4959" spans="2:13" x14ac:dyDescent="0.15">
      <c r="B4959" s="333" t="s">
        <v>4964</v>
      </c>
      <c r="C4959" s="333" t="s">
        <v>710</v>
      </c>
      <c r="D4959" s="333" t="s">
        <v>519</v>
      </c>
      <c r="E4959" s="29">
        <v>1</v>
      </c>
      <c r="F4959" s="29">
        <v>1</v>
      </c>
      <c r="G4959" s="29">
        <v>4929</v>
      </c>
      <c r="H4959" s="27"/>
      <c r="J4959" s="37"/>
      <c r="M4959" s="80" t="b">
        <f t="shared" si="77"/>
        <v>1</v>
      </c>
    </row>
    <row r="4960" spans="2:13" x14ac:dyDescent="0.15">
      <c r="B4960" s="333" t="s">
        <v>14238</v>
      </c>
      <c r="C4960" s="333" t="s">
        <v>710</v>
      </c>
      <c r="D4960" s="333" t="s">
        <v>523</v>
      </c>
      <c r="E4960" s="29">
        <v>1</v>
      </c>
      <c r="F4960" s="29">
        <v>3</v>
      </c>
      <c r="G4960" s="29">
        <v>16156</v>
      </c>
      <c r="H4960" s="27"/>
      <c r="J4960" s="37"/>
      <c r="M4960" s="80" t="b">
        <f t="shared" si="77"/>
        <v>1</v>
      </c>
    </row>
    <row r="4961" spans="2:13" x14ac:dyDescent="0.15">
      <c r="B4961" s="333" t="s">
        <v>14239</v>
      </c>
      <c r="C4961" s="333" t="s">
        <v>712</v>
      </c>
      <c r="D4961" s="333" t="s">
        <v>525</v>
      </c>
      <c r="E4961" s="29">
        <v>2</v>
      </c>
      <c r="F4961" s="29">
        <v>4</v>
      </c>
      <c r="G4961" s="29">
        <v>15891</v>
      </c>
      <c r="H4961" s="27"/>
      <c r="J4961" s="37"/>
      <c r="M4961" s="80" t="b">
        <f t="shared" si="77"/>
        <v>1</v>
      </c>
    </row>
    <row r="4962" spans="2:13" x14ac:dyDescent="0.15">
      <c r="B4962" s="333" t="s">
        <v>9268</v>
      </c>
      <c r="C4962" s="333" t="s">
        <v>518</v>
      </c>
      <c r="D4962" s="333" t="s">
        <v>518</v>
      </c>
      <c r="E4962" s="29">
        <v>0</v>
      </c>
      <c r="F4962" s="29">
        <v>0</v>
      </c>
      <c r="G4962" s="29">
        <v>9740</v>
      </c>
      <c r="H4962" s="27"/>
      <c r="J4962" s="37"/>
      <c r="M4962" s="80" t="b">
        <f t="shared" si="77"/>
        <v>1</v>
      </c>
    </row>
    <row r="4963" spans="2:13" x14ac:dyDescent="0.15">
      <c r="B4963" s="333" t="s">
        <v>7307</v>
      </c>
      <c r="C4963" s="333" t="s">
        <v>714</v>
      </c>
      <c r="D4963" s="333" t="s">
        <v>523</v>
      </c>
      <c r="E4963" s="29">
        <v>3</v>
      </c>
      <c r="F4963" s="29">
        <v>3</v>
      </c>
      <c r="G4963" s="29">
        <v>7454</v>
      </c>
      <c r="H4963" s="27"/>
      <c r="J4963" s="37"/>
      <c r="M4963" s="80" t="b">
        <f t="shared" si="77"/>
        <v>1</v>
      </c>
    </row>
    <row r="4964" spans="2:13" x14ac:dyDescent="0.15">
      <c r="B4964" s="333" t="s">
        <v>14770</v>
      </c>
      <c r="C4964" s="333" t="s">
        <v>710</v>
      </c>
      <c r="D4964" s="333" t="s">
        <v>523</v>
      </c>
      <c r="E4964" s="29">
        <v>1</v>
      </c>
      <c r="F4964" s="29">
        <v>3</v>
      </c>
      <c r="G4964" s="29">
        <v>17622</v>
      </c>
      <c r="H4964" s="27"/>
      <c r="J4964" s="37"/>
      <c r="M4964" s="80" t="b">
        <f t="shared" si="77"/>
        <v>1</v>
      </c>
    </row>
    <row r="4965" spans="2:13" x14ac:dyDescent="0.15">
      <c r="B4965" s="333" t="s">
        <v>11842</v>
      </c>
      <c r="C4965" s="333" t="s">
        <v>716</v>
      </c>
      <c r="D4965" s="333" t="s">
        <v>519</v>
      </c>
      <c r="E4965" s="29">
        <v>4</v>
      </c>
      <c r="F4965" s="29">
        <v>1</v>
      </c>
      <c r="G4965" s="29">
        <v>13035</v>
      </c>
      <c r="H4965" s="27"/>
      <c r="J4965" s="37"/>
      <c r="M4965" s="80" t="b">
        <f t="shared" si="77"/>
        <v>1</v>
      </c>
    </row>
    <row r="4966" spans="2:13" x14ac:dyDescent="0.15">
      <c r="B4966" s="333" t="s">
        <v>8024</v>
      </c>
      <c r="C4966" s="333" t="s">
        <v>716</v>
      </c>
      <c r="D4966" s="333" t="s">
        <v>523</v>
      </c>
      <c r="E4966" s="29">
        <v>4</v>
      </c>
      <c r="F4966" s="29">
        <v>3</v>
      </c>
      <c r="G4966" s="29">
        <v>8240</v>
      </c>
      <c r="H4966" s="27"/>
      <c r="J4966" s="37"/>
      <c r="M4966" s="80" t="b">
        <f t="shared" si="77"/>
        <v>1</v>
      </c>
    </row>
    <row r="4967" spans="2:13" x14ac:dyDescent="0.15">
      <c r="B4967" s="333" t="s">
        <v>1494</v>
      </c>
      <c r="C4967" s="333" t="s">
        <v>710</v>
      </c>
      <c r="D4967" s="333" t="s">
        <v>521</v>
      </c>
      <c r="E4967" s="29">
        <v>1</v>
      </c>
      <c r="F4967" s="29">
        <v>2</v>
      </c>
      <c r="G4967" s="29">
        <v>1042</v>
      </c>
      <c r="H4967" s="27"/>
      <c r="J4967" s="37"/>
      <c r="M4967" s="80" t="b">
        <f t="shared" si="77"/>
        <v>1</v>
      </c>
    </row>
    <row r="4968" spans="2:13" x14ac:dyDescent="0.15">
      <c r="B4968" s="333" t="s">
        <v>14771</v>
      </c>
      <c r="C4968" s="333" t="s">
        <v>710</v>
      </c>
      <c r="D4968" s="333" t="s">
        <v>519</v>
      </c>
      <c r="E4968" s="29">
        <v>1</v>
      </c>
      <c r="F4968" s="29">
        <v>1</v>
      </c>
      <c r="G4968" s="29">
        <v>16807</v>
      </c>
      <c r="H4968" s="27"/>
      <c r="J4968" s="37"/>
      <c r="M4968" s="80" t="b">
        <f t="shared" si="77"/>
        <v>1</v>
      </c>
    </row>
    <row r="4969" spans="2:13" x14ac:dyDescent="0.15">
      <c r="B4969" s="333" t="s">
        <v>7688</v>
      </c>
      <c r="C4969" s="333" t="s">
        <v>518</v>
      </c>
      <c r="D4969" s="333" t="s">
        <v>521</v>
      </c>
      <c r="E4969" s="29">
        <v>0</v>
      </c>
      <c r="F4969" s="29">
        <v>2</v>
      </c>
      <c r="G4969" s="29">
        <v>7858</v>
      </c>
      <c r="H4969" s="27"/>
      <c r="J4969" s="37"/>
      <c r="M4969" s="80" t="b">
        <f t="shared" si="77"/>
        <v>1</v>
      </c>
    </row>
    <row r="4970" spans="2:13" x14ac:dyDescent="0.15">
      <c r="B4970" s="333" t="s">
        <v>6820</v>
      </c>
      <c r="C4970" s="333" t="s">
        <v>518</v>
      </c>
      <c r="D4970" s="333" t="s">
        <v>523</v>
      </c>
      <c r="E4970" s="29">
        <v>0</v>
      </c>
      <c r="F4970" s="29">
        <v>3</v>
      </c>
      <c r="G4970" s="29">
        <v>6947</v>
      </c>
      <c r="H4970" s="27"/>
      <c r="J4970" s="37"/>
      <c r="M4970" s="80" t="b">
        <f t="shared" si="77"/>
        <v>1</v>
      </c>
    </row>
    <row r="4971" spans="2:13" x14ac:dyDescent="0.15">
      <c r="B4971" s="333" t="s">
        <v>8886</v>
      </c>
      <c r="C4971" s="333" t="s">
        <v>712</v>
      </c>
      <c r="D4971" s="333" t="s">
        <v>523</v>
      </c>
      <c r="E4971" s="29">
        <v>2</v>
      </c>
      <c r="F4971" s="29">
        <v>3</v>
      </c>
      <c r="G4971" s="29">
        <v>9236</v>
      </c>
      <c r="H4971" s="27"/>
      <c r="J4971" s="37"/>
      <c r="M4971" s="80" t="b">
        <f t="shared" si="77"/>
        <v>1</v>
      </c>
    </row>
    <row r="4972" spans="2:13" x14ac:dyDescent="0.15">
      <c r="B4972" s="333" t="s">
        <v>1495</v>
      </c>
      <c r="C4972" s="333" t="s">
        <v>712</v>
      </c>
      <c r="D4972" s="333" t="s">
        <v>519</v>
      </c>
      <c r="E4972" s="29">
        <v>2</v>
      </c>
      <c r="F4972" s="29">
        <v>1</v>
      </c>
      <c r="G4972" s="29">
        <v>1043</v>
      </c>
      <c r="H4972" s="27"/>
      <c r="J4972" s="37"/>
      <c r="M4972" s="80" t="b">
        <f t="shared" si="77"/>
        <v>1</v>
      </c>
    </row>
    <row r="4973" spans="2:13" x14ac:dyDescent="0.15">
      <c r="B4973" s="333" t="s">
        <v>6057</v>
      </c>
      <c r="C4973" s="333" t="s">
        <v>710</v>
      </c>
      <c r="D4973" s="333" t="s">
        <v>519</v>
      </c>
      <c r="E4973" s="29">
        <v>1</v>
      </c>
      <c r="F4973" s="29">
        <v>1</v>
      </c>
      <c r="G4973" s="29">
        <v>6108</v>
      </c>
      <c r="H4973" s="27"/>
      <c r="J4973" s="37"/>
      <c r="M4973" s="80" t="b">
        <f t="shared" si="77"/>
        <v>1</v>
      </c>
    </row>
    <row r="4974" spans="2:13" x14ac:dyDescent="0.15">
      <c r="B4974" s="333" t="s">
        <v>6087</v>
      </c>
      <c r="C4974" s="333" t="s">
        <v>710</v>
      </c>
      <c r="D4974" s="333" t="s">
        <v>519</v>
      </c>
      <c r="E4974" s="29">
        <v>1</v>
      </c>
      <c r="F4974" s="29">
        <v>1</v>
      </c>
      <c r="G4974" s="29">
        <v>6142</v>
      </c>
      <c r="H4974" s="27"/>
      <c r="J4974" s="37"/>
      <c r="M4974" s="80" t="b">
        <f t="shared" si="77"/>
        <v>1</v>
      </c>
    </row>
    <row r="4975" spans="2:13" x14ac:dyDescent="0.15">
      <c r="B4975" s="333" t="s">
        <v>5955</v>
      </c>
      <c r="C4975" s="333" t="s">
        <v>710</v>
      </c>
      <c r="D4975" s="333" t="s">
        <v>519</v>
      </c>
      <c r="E4975" s="29">
        <v>1</v>
      </c>
      <c r="F4975" s="29">
        <v>1</v>
      </c>
      <c r="G4975" s="29">
        <v>6109</v>
      </c>
      <c r="H4975" s="27"/>
      <c r="J4975" s="37"/>
      <c r="M4975" s="80" t="b">
        <f t="shared" si="77"/>
        <v>1</v>
      </c>
    </row>
    <row r="4976" spans="2:13" x14ac:dyDescent="0.15">
      <c r="B4976" s="333" t="s">
        <v>6088</v>
      </c>
      <c r="C4976" s="333" t="s">
        <v>710</v>
      </c>
      <c r="D4976" s="333" t="s">
        <v>519</v>
      </c>
      <c r="E4976" s="29">
        <v>1</v>
      </c>
      <c r="F4976" s="29">
        <v>1</v>
      </c>
      <c r="G4976" s="29">
        <v>6143</v>
      </c>
      <c r="H4976" s="27"/>
      <c r="J4976" s="37"/>
      <c r="M4976" s="80" t="b">
        <f t="shared" si="77"/>
        <v>1</v>
      </c>
    </row>
    <row r="4977" spans="2:13" x14ac:dyDescent="0.15">
      <c r="B4977" s="333" t="s">
        <v>11843</v>
      </c>
      <c r="C4977" s="333" t="s">
        <v>710</v>
      </c>
      <c r="D4977" s="333" t="s">
        <v>519</v>
      </c>
      <c r="E4977" s="29">
        <v>1</v>
      </c>
      <c r="F4977" s="29">
        <v>1</v>
      </c>
      <c r="G4977" s="29">
        <v>13036</v>
      </c>
      <c r="H4977" s="27"/>
      <c r="J4977" s="37"/>
      <c r="M4977" s="80" t="b">
        <f t="shared" si="77"/>
        <v>1</v>
      </c>
    </row>
    <row r="4978" spans="2:13" x14ac:dyDescent="0.15">
      <c r="B4978" s="333" t="s">
        <v>6172</v>
      </c>
      <c r="C4978" s="333" t="s">
        <v>710</v>
      </c>
      <c r="D4978" s="333" t="s">
        <v>519</v>
      </c>
      <c r="E4978" s="29">
        <v>1</v>
      </c>
      <c r="F4978" s="29">
        <v>1</v>
      </c>
      <c r="G4978" s="29">
        <v>6134</v>
      </c>
      <c r="H4978" s="27"/>
      <c r="J4978" s="37"/>
      <c r="M4978" s="80" t="b">
        <f t="shared" si="77"/>
        <v>1</v>
      </c>
    </row>
    <row r="4979" spans="2:13" x14ac:dyDescent="0.15">
      <c r="B4979" s="333" t="s">
        <v>11844</v>
      </c>
      <c r="C4979" s="333" t="s">
        <v>710</v>
      </c>
      <c r="D4979" s="333" t="s">
        <v>521</v>
      </c>
      <c r="E4979" s="29">
        <v>1</v>
      </c>
      <c r="F4979" s="29">
        <v>2</v>
      </c>
      <c r="G4979" s="29">
        <v>12686</v>
      </c>
      <c r="H4979" s="27"/>
      <c r="J4979" s="37"/>
      <c r="M4979" s="80" t="b">
        <f t="shared" si="77"/>
        <v>1</v>
      </c>
    </row>
    <row r="4980" spans="2:13" x14ac:dyDescent="0.15">
      <c r="B4980" s="333" t="s">
        <v>9991</v>
      </c>
      <c r="C4980" s="333" t="s">
        <v>712</v>
      </c>
      <c r="D4980" s="333" t="s">
        <v>523</v>
      </c>
      <c r="E4980" s="29">
        <v>2</v>
      </c>
      <c r="F4980" s="29">
        <v>3</v>
      </c>
      <c r="G4980" s="29">
        <v>10227</v>
      </c>
      <c r="H4980" s="27"/>
      <c r="J4980" s="37"/>
      <c r="M4980" s="80" t="b">
        <f t="shared" si="77"/>
        <v>1</v>
      </c>
    </row>
    <row r="4981" spans="2:13" x14ac:dyDescent="0.15">
      <c r="B4981" s="333" t="s">
        <v>6417</v>
      </c>
      <c r="C4981" s="333" t="s">
        <v>710</v>
      </c>
      <c r="D4981" s="333" t="s">
        <v>519</v>
      </c>
      <c r="E4981" s="29">
        <v>1</v>
      </c>
      <c r="F4981" s="29">
        <v>1</v>
      </c>
      <c r="G4981" s="29">
        <v>6584</v>
      </c>
      <c r="H4981" s="27"/>
      <c r="J4981" s="37"/>
      <c r="M4981" s="80" t="b">
        <f t="shared" si="77"/>
        <v>1</v>
      </c>
    </row>
    <row r="4982" spans="2:13" x14ac:dyDescent="0.15">
      <c r="B4982" s="333" t="s">
        <v>6416</v>
      </c>
      <c r="C4982" s="333" t="s">
        <v>710</v>
      </c>
      <c r="D4982" s="333" t="s">
        <v>519</v>
      </c>
      <c r="E4982" s="29">
        <v>1</v>
      </c>
      <c r="F4982" s="29">
        <v>1</v>
      </c>
      <c r="G4982" s="29">
        <v>6583</v>
      </c>
      <c r="H4982" s="27"/>
      <c r="J4982" s="37"/>
      <c r="M4982" s="80" t="b">
        <f t="shared" si="77"/>
        <v>1</v>
      </c>
    </row>
    <row r="4983" spans="2:13" x14ac:dyDescent="0.15">
      <c r="B4983" s="333" t="s">
        <v>1496</v>
      </c>
      <c r="C4983" s="333" t="s">
        <v>710</v>
      </c>
      <c r="D4983" s="333" t="s">
        <v>523</v>
      </c>
      <c r="E4983" s="29">
        <v>1</v>
      </c>
      <c r="F4983" s="29">
        <v>3</v>
      </c>
      <c r="G4983" s="29">
        <v>1044</v>
      </c>
      <c r="H4983" s="27"/>
      <c r="J4983" s="37"/>
      <c r="M4983" s="80" t="b">
        <f t="shared" si="77"/>
        <v>1</v>
      </c>
    </row>
    <row r="4984" spans="2:13" x14ac:dyDescent="0.15">
      <c r="B4984" s="333" t="s">
        <v>1497</v>
      </c>
      <c r="C4984" s="333" t="s">
        <v>710</v>
      </c>
      <c r="D4984" s="333" t="s">
        <v>521</v>
      </c>
      <c r="E4984" s="29">
        <v>1</v>
      </c>
      <c r="F4984" s="29">
        <v>2</v>
      </c>
      <c r="G4984" s="29">
        <v>1045</v>
      </c>
      <c r="H4984" s="27"/>
      <c r="J4984" s="37"/>
      <c r="M4984" s="80" t="b">
        <f t="shared" si="77"/>
        <v>1</v>
      </c>
    </row>
    <row r="4985" spans="2:13" x14ac:dyDescent="0.15">
      <c r="B4985" s="333" t="s">
        <v>1498</v>
      </c>
      <c r="C4985" s="333" t="s">
        <v>714</v>
      </c>
      <c r="D4985" s="333" t="s">
        <v>523</v>
      </c>
      <c r="E4985" s="29">
        <v>3</v>
      </c>
      <c r="F4985" s="29">
        <v>3</v>
      </c>
      <c r="G4985" s="29">
        <v>1046</v>
      </c>
      <c r="H4985" s="27"/>
      <c r="J4985" s="37"/>
      <c r="M4985" s="80" t="b">
        <f t="shared" si="77"/>
        <v>1</v>
      </c>
    </row>
    <row r="4986" spans="2:13" x14ac:dyDescent="0.15">
      <c r="B4986" s="333" t="s">
        <v>1499</v>
      </c>
      <c r="C4986" s="333" t="s">
        <v>710</v>
      </c>
      <c r="D4986" s="333" t="s">
        <v>521</v>
      </c>
      <c r="E4986" s="29">
        <v>1</v>
      </c>
      <c r="F4986" s="29">
        <v>2</v>
      </c>
      <c r="G4986" s="29">
        <v>1047</v>
      </c>
      <c r="H4986" s="27"/>
      <c r="J4986" s="37"/>
      <c r="M4986" s="80" t="b">
        <f t="shared" si="77"/>
        <v>1</v>
      </c>
    </row>
    <row r="4987" spans="2:13" x14ac:dyDescent="0.15">
      <c r="B4987" s="333" t="s">
        <v>163</v>
      </c>
      <c r="C4987" s="333" t="s">
        <v>712</v>
      </c>
      <c r="D4987" s="333" t="s">
        <v>525</v>
      </c>
      <c r="E4987" s="29">
        <v>2</v>
      </c>
      <c r="F4987" s="29">
        <v>4</v>
      </c>
      <c r="G4987" s="29">
        <v>8566</v>
      </c>
      <c r="H4987" s="27"/>
      <c r="J4987" s="37"/>
      <c r="M4987" s="80" t="b">
        <f t="shared" si="77"/>
        <v>1</v>
      </c>
    </row>
    <row r="4988" spans="2:13" x14ac:dyDescent="0.15">
      <c r="B4988" s="333" t="s">
        <v>1500</v>
      </c>
      <c r="C4988" s="333" t="s">
        <v>712</v>
      </c>
      <c r="D4988" s="333" t="s">
        <v>525</v>
      </c>
      <c r="E4988" s="29">
        <v>2</v>
      </c>
      <c r="F4988" s="29">
        <v>4</v>
      </c>
      <c r="G4988" s="29">
        <v>1048</v>
      </c>
      <c r="H4988" s="27"/>
      <c r="J4988" s="37"/>
      <c r="M4988" s="80" t="b">
        <f t="shared" si="77"/>
        <v>1</v>
      </c>
    </row>
    <row r="4989" spans="2:13" x14ac:dyDescent="0.15">
      <c r="B4989" s="333" t="s">
        <v>3779</v>
      </c>
      <c r="C4989" s="333" t="s">
        <v>712</v>
      </c>
      <c r="D4989" s="333" t="s">
        <v>525</v>
      </c>
      <c r="E4989" s="29">
        <v>2</v>
      </c>
      <c r="F4989" s="29">
        <v>4</v>
      </c>
      <c r="G4989" s="29">
        <v>3539</v>
      </c>
      <c r="H4989" s="27"/>
      <c r="J4989" s="37"/>
      <c r="M4989" s="80" t="b">
        <f t="shared" si="77"/>
        <v>1</v>
      </c>
    </row>
    <row r="4990" spans="2:13" x14ac:dyDescent="0.15">
      <c r="B4990" s="333" t="s">
        <v>14772</v>
      </c>
      <c r="C4990" s="333" t="s">
        <v>710</v>
      </c>
      <c r="D4990" s="333" t="s">
        <v>521</v>
      </c>
      <c r="E4990" s="29">
        <v>1</v>
      </c>
      <c r="F4990" s="29">
        <v>2</v>
      </c>
      <c r="G4990" s="29">
        <v>16808</v>
      </c>
      <c r="H4990" s="27"/>
      <c r="J4990" s="37"/>
      <c r="M4990" s="80" t="b">
        <f t="shared" si="77"/>
        <v>1</v>
      </c>
    </row>
    <row r="4991" spans="2:13" x14ac:dyDescent="0.15">
      <c r="B4991" s="333" t="s">
        <v>3780</v>
      </c>
      <c r="C4991" s="333" t="s">
        <v>518</v>
      </c>
      <c r="D4991" s="333" t="s">
        <v>518</v>
      </c>
      <c r="E4991" s="29">
        <v>0</v>
      </c>
      <c r="F4991" s="29">
        <v>0</v>
      </c>
      <c r="G4991" s="29">
        <v>3540</v>
      </c>
      <c r="H4991" s="27"/>
      <c r="J4991" s="37"/>
      <c r="M4991" s="80" t="b">
        <f t="shared" si="77"/>
        <v>1</v>
      </c>
    </row>
    <row r="4992" spans="2:13" x14ac:dyDescent="0.15">
      <c r="B4992" s="333" t="s">
        <v>1501</v>
      </c>
      <c r="C4992" s="333" t="s">
        <v>716</v>
      </c>
      <c r="D4992" s="333" t="s">
        <v>523</v>
      </c>
      <c r="E4992" s="29">
        <v>4</v>
      </c>
      <c r="F4992" s="29">
        <v>3</v>
      </c>
      <c r="G4992" s="29">
        <v>1049</v>
      </c>
      <c r="H4992" s="27"/>
      <c r="J4992" s="37"/>
      <c r="M4992" s="80" t="b">
        <f t="shared" si="77"/>
        <v>1</v>
      </c>
    </row>
    <row r="4993" spans="2:13" x14ac:dyDescent="0.15">
      <c r="B4993" s="333" t="s">
        <v>13511</v>
      </c>
      <c r="C4993" s="333" t="s">
        <v>710</v>
      </c>
      <c r="D4993" s="333" t="s">
        <v>519</v>
      </c>
      <c r="E4993" s="29">
        <v>1</v>
      </c>
      <c r="F4993" s="29">
        <v>1</v>
      </c>
      <c r="G4993" s="29">
        <v>14997</v>
      </c>
      <c r="H4993" s="27"/>
      <c r="J4993" s="37"/>
      <c r="M4993" s="80" t="b">
        <f t="shared" si="77"/>
        <v>1</v>
      </c>
    </row>
    <row r="4994" spans="2:13" x14ac:dyDescent="0.15">
      <c r="B4994" s="333" t="s">
        <v>10288</v>
      </c>
      <c r="C4994" s="333" t="s">
        <v>712</v>
      </c>
      <c r="D4994" s="333" t="s">
        <v>523</v>
      </c>
      <c r="E4994" s="29">
        <v>2</v>
      </c>
      <c r="F4994" s="29">
        <v>3</v>
      </c>
      <c r="G4994" s="29">
        <v>10971</v>
      </c>
      <c r="H4994" s="27"/>
      <c r="J4994" s="37"/>
      <c r="M4994" s="80" t="b">
        <f t="shared" si="77"/>
        <v>1</v>
      </c>
    </row>
    <row r="4995" spans="2:13" x14ac:dyDescent="0.15">
      <c r="B4995" s="333" t="s">
        <v>10289</v>
      </c>
      <c r="C4995" s="333" t="s">
        <v>518</v>
      </c>
      <c r="D4995" s="333" t="s">
        <v>518</v>
      </c>
      <c r="E4995" s="29">
        <v>0</v>
      </c>
      <c r="F4995" s="29">
        <v>0</v>
      </c>
      <c r="G4995" s="29">
        <v>11107</v>
      </c>
      <c r="H4995" s="27"/>
      <c r="J4995" s="37"/>
      <c r="M4995" s="80" t="b">
        <f t="shared" si="77"/>
        <v>1</v>
      </c>
    </row>
    <row r="4996" spans="2:13" x14ac:dyDescent="0.15">
      <c r="B4996" s="333" t="s">
        <v>13512</v>
      </c>
      <c r="C4996" s="333" t="s">
        <v>710</v>
      </c>
      <c r="D4996" s="333" t="s">
        <v>523</v>
      </c>
      <c r="E4996" s="29">
        <v>1</v>
      </c>
      <c r="F4996" s="29">
        <v>3</v>
      </c>
      <c r="G4996" s="29">
        <v>15028</v>
      </c>
      <c r="H4996" s="27"/>
      <c r="J4996" s="37"/>
      <c r="M4996" s="80" t="b">
        <f t="shared" si="77"/>
        <v>1</v>
      </c>
    </row>
    <row r="4997" spans="2:13" x14ac:dyDescent="0.15">
      <c r="B4997" s="333" t="s">
        <v>6281</v>
      </c>
      <c r="C4997" s="333" t="s">
        <v>710</v>
      </c>
      <c r="D4997" s="333" t="s">
        <v>525</v>
      </c>
      <c r="E4997" s="29">
        <v>1</v>
      </c>
      <c r="F4997" s="29">
        <v>4</v>
      </c>
      <c r="G4997" s="29">
        <v>6343</v>
      </c>
      <c r="H4997" s="27"/>
      <c r="J4997" s="37"/>
      <c r="M4997" s="80" t="b">
        <f t="shared" si="77"/>
        <v>1</v>
      </c>
    </row>
    <row r="4998" spans="2:13" x14ac:dyDescent="0.15">
      <c r="B4998" s="333" t="s">
        <v>4643</v>
      </c>
      <c r="C4998" s="333" t="s">
        <v>712</v>
      </c>
      <c r="D4998" s="333" t="s">
        <v>525</v>
      </c>
      <c r="E4998" s="29">
        <v>2</v>
      </c>
      <c r="F4998" s="29">
        <v>4</v>
      </c>
      <c r="G4998" s="29">
        <v>4457</v>
      </c>
      <c r="H4998" s="27"/>
      <c r="J4998" s="37"/>
      <c r="M4998" s="80" t="b">
        <f t="shared" si="77"/>
        <v>1</v>
      </c>
    </row>
    <row r="4999" spans="2:13" x14ac:dyDescent="0.15">
      <c r="B4999" s="333" t="s">
        <v>4249</v>
      </c>
      <c r="C4999" s="333" t="s">
        <v>710</v>
      </c>
      <c r="D4999" s="333" t="s">
        <v>521</v>
      </c>
      <c r="E4999" s="29">
        <v>1</v>
      </c>
      <c r="F4999" s="29">
        <v>2</v>
      </c>
      <c r="G4999" s="29">
        <v>4039</v>
      </c>
      <c r="H4999" s="27"/>
      <c r="J4999" s="37"/>
      <c r="M4999" s="80" t="b">
        <f t="shared" si="77"/>
        <v>1</v>
      </c>
    </row>
    <row r="5000" spans="2:13" x14ac:dyDescent="0.15">
      <c r="B5000" s="333" t="s">
        <v>12786</v>
      </c>
      <c r="C5000" s="333" t="s">
        <v>710</v>
      </c>
      <c r="D5000" s="333" t="s">
        <v>523</v>
      </c>
      <c r="E5000" s="29">
        <v>1</v>
      </c>
      <c r="F5000" s="29">
        <v>3</v>
      </c>
      <c r="G5000" s="29">
        <v>14467</v>
      </c>
      <c r="H5000" s="27"/>
      <c r="J5000" s="37"/>
      <c r="M5000" s="80" t="b">
        <f t="shared" si="77"/>
        <v>1</v>
      </c>
    </row>
    <row r="5001" spans="2:13" x14ac:dyDescent="0.15">
      <c r="B5001" s="333" t="s">
        <v>5026</v>
      </c>
      <c r="C5001" s="333" t="s">
        <v>710</v>
      </c>
      <c r="D5001" s="333" t="s">
        <v>519</v>
      </c>
      <c r="E5001" s="29">
        <v>1</v>
      </c>
      <c r="F5001" s="29">
        <v>1</v>
      </c>
      <c r="G5001" s="29">
        <v>4993</v>
      </c>
      <c r="H5001" s="27"/>
      <c r="J5001" s="37"/>
      <c r="M5001" s="80" t="b">
        <f t="shared" si="77"/>
        <v>1</v>
      </c>
    </row>
    <row r="5002" spans="2:13" x14ac:dyDescent="0.15">
      <c r="B5002" s="333" t="s">
        <v>11845</v>
      </c>
      <c r="C5002" s="333" t="s">
        <v>710</v>
      </c>
      <c r="D5002" s="333" t="s">
        <v>521</v>
      </c>
      <c r="E5002" s="29">
        <v>1</v>
      </c>
      <c r="F5002" s="29">
        <v>2</v>
      </c>
      <c r="G5002" s="29">
        <v>12687</v>
      </c>
      <c r="H5002" s="27"/>
      <c r="J5002" s="37"/>
      <c r="M5002" s="80" t="b">
        <f t="shared" si="77"/>
        <v>1</v>
      </c>
    </row>
    <row r="5003" spans="2:13" x14ac:dyDescent="0.15">
      <c r="B5003" s="333" t="s">
        <v>11846</v>
      </c>
      <c r="C5003" s="333" t="s">
        <v>710</v>
      </c>
      <c r="D5003" s="333" t="s">
        <v>521</v>
      </c>
      <c r="E5003" s="29">
        <v>1</v>
      </c>
      <c r="F5003" s="29">
        <v>2</v>
      </c>
      <c r="G5003" s="29">
        <v>12688</v>
      </c>
      <c r="H5003" s="27"/>
      <c r="J5003" s="37"/>
      <c r="M5003" s="80" t="b">
        <f t="shared" si="77"/>
        <v>1</v>
      </c>
    </row>
    <row r="5004" spans="2:13" x14ac:dyDescent="0.15">
      <c r="B5004" s="333" t="s">
        <v>14773</v>
      </c>
      <c r="C5004" s="333" t="s">
        <v>710</v>
      </c>
      <c r="D5004" s="333" t="s">
        <v>521</v>
      </c>
      <c r="E5004" s="29">
        <v>1</v>
      </c>
      <c r="F5004" s="29">
        <v>2</v>
      </c>
      <c r="G5004" s="29">
        <v>17669</v>
      </c>
      <c r="H5004" s="27"/>
      <c r="J5004" s="37"/>
      <c r="M5004" s="80" t="b">
        <f t="shared" si="77"/>
        <v>1</v>
      </c>
    </row>
    <row r="5005" spans="2:13" x14ac:dyDescent="0.15">
      <c r="B5005" s="333" t="s">
        <v>5790</v>
      </c>
      <c r="C5005" s="333" t="s">
        <v>710</v>
      </c>
      <c r="D5005" s="333" t="s">
        <v>525</v>
      </c>
      <c r="E5005" s="29">
        <v>1</v>
      </c>
      <c r="F5005" s="29">
        <v>4</v>
      </c>
      <c r="G5005" s="29">
        <v>5816</v>
      </c>
      <c r="H5005" s="27"/>
      <c r="J5005" s="37"/>
      <c r="M5005" s="80" t="b">
        <f t="shared" si="77"/>
        <v>1</v>
      </c>
    </row>
    <row r="5006" spans="2:13" x14ac:dyDescent="0.15">
      <c r="B5006" s="333" t="s">
        <v>1502</v>
      </c>
      <c r="C5006" s="333" t="s">
        <v>710</v>
      </c>
      <c r="D5006" s="333" t="s">
        <v>444</v>
      </c>
      <c r="E5006" s="29">
        <v>1</v>
      </c>
      <c r="F5006" s="29">
        <v>6</v>
      </c>
      <c r="G5006" s="29">
        <v>1050</v>
      </c>
      <c r="H5006" s="27"/>
      <c r="J5006" s="37"/>
      <c r="M5006" s="80" t="b">
        <f t="shared" ref="M5006:M5069" si="78">AND(  NOT(ISERROR(FIND(UPPER($B$7),UPPER($B5006),1))),  OR($D$7="",NOT(ISERROR(FIND(UPPER($D$7),UPPER($B5006),1)))),    OR($D$8="",(ISERROR(FIND(UPPER($D$8),UPPER($B5006),1))))           )</f>
        <v>1</v>
      </c>
    </row>
    <row r="5007" spans="2:13" x14ac:dyDescent="0.15">
      <c r="B5007" s="333" t="s">
        <v>4714</v>
      </c>
      <c r="C5007" s="333" t="s">
        <v>710</v>
      </c>
      <c r="D5007" s="333" t="s">
        <v>521</v>
      </c>
      <c r="E5007" s="29">
        <v>1</v>
      </c>
      <c r="F5007" s="29">
        <v>2</v>
      </c>
      <c r="G5007" s="29">
        <v>4382</v>
      </c>
      <c r="H5007" s="27"/>
      <c r="J5007" s="37"/>
      <c r="M5007" s="80" t="b">
        <f t="shared" si="78"/>
        <v>1</v>
      </c>
    </row>
    <row r="5008" spans="2:13" x14ac:dyDescent="0.15">
      <c r="B5008" s="333" t="s">
        <v>14774</v>
      </c>
      <c r="C5008" s="333" t="s">
        <v>710</v>
      </c>
      <c r="D5008" s="333" t="s">
        <v>521</v>
      </c>
      <c r="E5008" s="29">
        <v>1</v>
      </c>
      <c r="F5008" s="29">
        <v>2</v>
      </c>
      <c r="G5008" s="29">
        <v>16643</v>
      </c>
      <c r="H5008" s="27"/>
      <c r="J5008" s="37"/>
      <c r="M5008" s="80" t="b">
        <f t="shared" si="78"/>
        <v>1</v>
      </c>
    </row>
    <row r="5009" spans="2:13" x14ac:dyDescent="0.15">
      <c r="B5009" s="333" t="s">
        <v>1503</v>
      </c>
      <c r="C5009" s="333" t="s">
        <v>712</v>
      </c>
      <c r="D5009" s="333" t="s">
        <v>521</v>
      </c>
      <c r="E5009" s="29">
        <v>2</v>
      </c>
      <c r="F5009" s="29">
        <v>2</v>
      </c>
      <c r="G5009" s="29">
        <v>1051</v>
      </c>
      <c r="H5009" s="27"/>
      <c r="J5009" s="37"/>
      <c r="M5009" s="80" t="b">
        <f t="shared" si="78"/>
        <v>1</v>
      </c>
    </row>
    <row r="5010" spans="2:13" x14ac:dyDescent="0.15">
      <c r="B5010" s="333" t="s">
        <v>1504</v>
      </c>
      <c r="C5010" s="333" t="s">
        <v>712</v>
      </c>
      <c r="D5010" s="333" t="s">
        <v>523</v>
      </c>
      <c r="E5010" s="29">
        <v>2</v>
      </c>
      <c r="F5010" s="29">
        <v>3</v>
      </c>
      <c r="G5010" s="29">
        <v>1052</v>
      </c>
      <c r="H5010" s="27"/>
      <c r="J5010" s="37"/>
      <c r="M5010" s="80" t="b">
        <f t="shared" si="78"/>
        <v>1</v>
      </c>
    </row>
    <row r="5011" spans="2:13" x14ac:dyDescent="0.15">
      <c r="B5011" s="333" t="s">
        <v>1596</v>
      </c>
      <c r="C5011" s="333" t="s">
        <v>712</v>
      </c>
      <c r="D5011" s="333" t="s">
        <v>519</v>
      </c>
      <c r="E5011" s="29">
        <v>2</v>
      </c>
      <c r="F5011" s="29">
        <v>1</v>
      </c>
      <c r="G5011" s="29">
        <v>1053</v>
      </c>
      <c r="H5011" s="27"/>
      <c r="J5011" s="37"/>
      <c r="M5011" s="80" t="b">
        <f t="shared" si="78"/>
        <v>1</v>
      </c>
    </row>
    <row r="5012" spans="2:13" x14ac:dyDescent="0.15">
      <c r="B5012" s="333" t="s">
        <v>1597</v>
      </c>
      <c r="C5012" s="333" t="s">
        <v>712</v>
      </c>
      <c r="D5012" s="333" t="s">
        <v>519</v>
      </c>
      <c r="E5012" s="29">
        <v>2</v>
      </c>
      <c r="F5012" s="29">
        <v>1</v>
      </c>
      <c r="G5012" s="29">
        <v>1054</v>
      </c>
      <c r="H5012" s="27"/>
      <c r="J5012" s="37"/>
      <c r="M5012" s="80" t="b">
        <f t="shared" si="78"/>
        <v>1</v>
      </c>
    </row>
    <row r="5013" spans="2:13" x14ac:dyDescent="0.15">
      <c r="B5013" s="333" t="s">
        <v>1598</v>
      </c>
      <c r="C5013" s="333" t="s">
        <v>712</v>
      </c>
      <c r="D5013" s="333" t="s">
        <v>523</v>
      </c>
      <c r="E5013" s="29">
        <v>2</v>
      </c>
      <c r="F5013" s="29">
        <v>3</v>
      </c>
      <c r="G5013" s="29">
        <v>1055</v>
      </c>
      <c r="H5013" s="27"/>
      <c r="J5013" s="37"/>
      <c r="M5013" s="80" t="b">
        <f t="shared" si="78"/>
        <v>1</v>
      </c>
    </row>
    <row r="5014" spans="2:13" x14ac:dyDescent="0.15">
      <c r="B5014" s="333" t="s">
        <v>10290</v>
      </c>
      <c r="C5014" s="333" t="s">
        <v>712</v>
      </c>
      <c r="D5014" s="333" t="s">
        <v>444</v>
      </c>
      <c r="E5014" s="29">
        <v>2</v>
      </c>
      <c r="F5014" s="29">
        <v>6</v>
      </c>
      <c r="G5014" s="29">
        <v>10662</v>
      </c>
      <c r="H5014" s="27"/>
      <c r="J5014" s="37"/>
      <c r="M5014" s="80" t="b">
        <f t="shared" si="78"/>
        <v>1</v>
      </c>
    </row>
    <row r="5015" spans="2:13" x14ac:dyDescent="0.15">
      <c r="B5015" s="333" t="s">
        <v>11847</v>
      </c>
      <c r="C5015" s="333" t="s">
        <v>712</v>
      </c>
      <c r="D5015" s="333" t="s">
        <v>519</v>
      </c>
      <c r="E5015" s="29">
        <v>2</v>
      </c>
      <c r="F5015" s="29">
        <v>1</v>
      </c>
      <c r="G5015" s="29">
        <v>13391</v>
      </c>
      <c r="H5015" s="27"/>
      <c r="J5015" s="37"/>
      <c r="M5015" s="80" t="b">
        <f t="shared" si="78"/>
        <v>1</v>
      </c>
    </row>
    <row r="5016" spans="2:13" x14ac:dyDescent="0.15">
      <c r="B5016" s="333" t="s">
        <v>1599</v>
      </c>
      <c r="C5016" s="333" t="s">
        <v>712</v>
      </c>
      <c r="D5016" s="333" t="s">
        <v>519</v>
      </c>
      <c r="E5016" s="29">
        <v>2</v>
      </c>
      <c r="F5016" s="29">
        <v>1</v>
      </c>
      <c r="G5016" s="29">
        <v>1056</v>
      </c>
      <c r="H5016" s="27"/>
      <c r="J5016" s="37"/>
      <c r="M5016" s="80" t="b">
        <f t="shared" si="78"/>
        <v>1</v>
      </c>
    </row>
    <row r="5017" spans="2:13" x14ac:dyDescent="0.15">
      <c r="B5017" s="333" t="s">
        <v>1600</v>
      </c>
      <c r="C5017" s="333" t="s">
        <v>712</v>
      </c>
      <c r="D5017" s="333" t="s">
        <v>519</v>
      </c>
      <c r="E5017" s="29">
        <v>2</v>
      </c>
      <c r="F5017" s="29">
        <v>1</v>
      </c>
      <c r="G5017" s="29">
        <v>1057</v>
      </c>
      <c r="H5017" s="27"/>
      <c r="J5017" s="37"/>
      <c r="M5017" s="80" t="b">
        <f t="shared" si="78"/>
        <v>1</v>
      </c>
    </row>
    <row r="5018" spans="2:13" x14ac:dyDescent="0.15">
      <c r="B5018" s="333" t="s">
        <v>12787</v>
      </c>
      <c r="C5018" s="333" t="s">
        <v>712</v>
      </c>
      <c r="D5018" s="333" t="s">
        <v>519</v>
      </c>
      <c r="E5018" s="29">
        <v>2</v>
      </c>
      <c r="F5018" s="29">
        <v>1</v>
      </c>
      <c r="G5018" s="29">
        <v>14279</v>
      </c>
      <c r="H5018" s="27"/>
      <c r="J5018" s="37"/>
      <c r="M5018" s="80" t="b">
        <f t="shared" si="78"/>
        <v>1</v>
      </c>
    </row>
    <row r="5019" spans="2:13" x14ac:dyDescent="0.15">
      <c r="B5019" s="333" t="s">
        <v>455</v>
      </c>
      <c r="C5019" s="333" t="s">
        <v>712</v>
      </c>
      <c r="D5019" s="333" t="s">
        <v>519</v>
      </c>
      <c r="E5019" s="29">
        <v>2</v>
      </c>
      <c r="F5019" s="29">
        <v>1</v>
      </c>
      <c r="G5019" s="29">
        <v>8290</v>
      </c>
      <c r="H5019" s="27"/>
      <c r="J5019" s="37"/>
      <c r="M5019" s="80" t="b">
        <f t="shared" si="78"/>
        <v>1</v>
      </c>
    </row>
    <row r="5020" spans="2:13" x14ac:dyDescent="0.15">
      <c r="B5020" s="333" t="s">
        <v>1601</v>
      </c>
      <c r="C5020" s="333" t="s">
        <v>712</v>
      </c>
      <c r="D5020" s="333" t="s">
        <v>525</v>
      </c>
      <c r="E5020" s="29">
        <v>2</v>
      </c>
      <c r="F5020" s="29">
        <v>4</v>
      </c>
      <c r="G5020" s="29">
        <v>1058</v>
      </c>
      <c r="H5020" s="27"/>
      <c r="J5020" s="37"/>
      <c r="M5020" s="80" t="b">
        <f t="shared" si="78"/>
        <v>1</v>
      </c>
    </row>
    <row r="5021" spans="2:13" x14ac:dyDescent="0.15">
      <c r="B5021" s="333" t="s">
        <v>11848</v>
      </c>
      <c r="C5021" s="333" t="s">
        <v>712</v>
      </c>
      <c r="D5021" s="333" t="s">
        <v>519</v>
      </c>
      <c r="E5021" s="29">
        <v>2</v>
      </c>
      <c r="F5021" s="29">
        <v>1</v>
      </c>
      <c r="G5021" s="29">
        <v>11719</v>
      </c>
      <c r="H5021" s="27"/>
      <c r="J5021" s="37"/>
      <c r="M5021" s="80" t="b">
        <f t="shared" si="78"/>
        <v>1</v>
      </c>
    </row>
    <row r="5022" spans="2:13" x14ac:dyDescent="0.15">
      <c r="B5022" s="333" t="s">
        <v>10291</v>
      </c>
      <c r="C5022" s="333" t="s">
        <v>712</v>
      </c>
      <c r="D5022" s="333" t="s">
        <v>519</v>
      </c>
      <c r="E5022" s="29">
        <v>2</v>
      </c>
      <c r="F5022" s="29">
        <v>1</v>
      </c>
      <c r="G5022" s="29">
        <v>11083</v>
      </c>
      <c r="H5022" s="27"/>
      <c r="J5022" s="37"/>
      <c r="M5022" s="80" t="b">
        <f t="shared" si="78"/>
        <v>1</v>
      </c>
    </row>
    <row r="5023" spans="2:13" x14ac:dyDescent="0.15">
      <c r="B5023" s="333" t="s">
        <v>11849</v>
      </c>
      <c r="C5023" s="333" t="s">
        <v>712</v>
      </c>
      <c r="D5023" s="333" t="s">
        <v>444</v>
      </c>
      <c r="E5023" s="29">
        <v>2</v>
      </c>
      <c r="F5023" s="29">
        <v>6</v>
      </c>
      <c r="G5023" s="29">
        <v>13380</v>
      </c>
      <c r="H5023" s="27"/>
      <c r="J5023" s="37"/>
      <c r="M5023" s="80" t="b">
        <f t="shared" si="78"/>
        <v>1</v>
      </c>
    </row>
    <row r="5024" spans="2:13" x14ac:dyDescent="0.15">
      <c r="B5024" s="333" t="s">
        <v>14775</v>
      </c>
      <c r="C5024" s="333" t="s">
        <v>712</v>
      </c>
      <c r="D5024" s="333" t="s">
        <v>521</v>
      </c>
      <c r="E5024" s="29">
        <v>2</v>
      </c>
      <c r="F5024" s="29">
        <v>2</v>
      </c>
      <c r="G5024" s="29">
        <v>16296</v>
      </c>
      <c r="H5024" s="27"/>
      <c r="J5024" s="37"/>
      <c r="M5024" s="80" t="b">
        <f t="shared" si="78"/>
        <v>1</v>
      </c>
    </row>
    <row r="5025" spans="2:13" x14ac:dyDescent="0.15">
      <c r="B5025" s="333" t="s">
        <v>5371</v>
      </c>
      <c r="C5025" s="333" t="s">
        <v>710</v>
      </c>
      <c r="D5025" s="333" t="s">
        <v>519</v>
      </c>
      <c r="E5025" s="29">
        <v>1</v>
      </c>
      <c r="F5025" s="29">
        <v>1</v>
      </c>
      <c r="G5025" s="29">
        <v>5371</v>
      </c>
      <c r="H5025" s="27"/>
      <c r="J5025" s="37"/>
      <c r="M5025" s="80" t="b">
        <f t="shared" si="78"/>
        <v>1</v>
      </c>
    </row>
    <row r="5026" spans="2:13" x14ac:dyDescent="0.15">
      <c r="B5026" s="333" t="s">
        <v>1602</v>
      </c>
      <c r="C5026" s="333" t="s">
        <v>710</v>
      </c>
      <c r="D5026" s="333" t="s">
        <v>519</v>
      </c>
      <c r="E5026" s="29">
        <v>1</v>
      </c>
      <c r="F5026" s="29">
        <v>1</v>
      </c>
      <c r="G5026" s="29">
        <v>1059</v>
      </c>
      <c r="H5026" s="27"/>
      <c r="J5026" s="37"/>
      <c r="M5026" s="80" t="b">
        <f t="shared" si="78"/>
        <v>1</v>
      </c>
    </row>
    <row r="5027" spans="2:13" x14ac:dyDescent="0.15">
      <c r="B5027" s="333" t="s">
        <v>1698</v>
      </c>
      <c r="C5027" s="333" t="s">
        <v>710</v>
      </c>
      <c r="D5027" s="333" t="s">
        <v>519</v>
      </c>
      <c r="E5027" s="29">
        <v>1</v>
      </c>
      <c r="F5027" s="29">
        <v>1</v>
      </c>
      <c r="G5027" s="29">
        <v>1060</v>
      </c>
      <c r="H5027" s="27"/>
      <c r="J5027" s="37"/>
      <c r="M5027" s="80" t="b">
        <f t="shared" si="78"/>
        <v>1</v>
      </c>
    </row>
    <row r="5028" spans="2:13" x14ac:dyDescent="0.15">
      <c r="B5028" s="333" t="s">
        <v>1699</v>
      </c>
      <c r="C5028" s="333" t="s">
        <v>710</v>
      </c>
      <c r="D5028" s="333" t="s">
        <v>519</v>
      </c>
      <c r="E5028" s="29">
        <v>1</v>
      </c>
      <c r="F5028" s="29">
        <v>1</v>
      </c>
      <c r="G5028" s="29">
        <v>1061</v>
      </c>
      <c r="H5028" s="27"/>
      <c r="J5028" s="37"/>
      <c r="M5028" s="80" t="b">
        <f t="shared" si="78"/>
        <v>1</v>
      </c>
    </row>
    <row r="5029" spans="2:13" x14ac:dyDescent="0.15">
      <c r="B5029" s="333" t="s">
        <v>1700</v>
      </c>
      <c r="C5029" s="333" t="s">
        <v>710</v>
      </c>
      <c r="D5029" s="333" t="s">
        <v>519</v>
      </c>
      <c r="E5029" s="29">
        <v>1</v>
      </c>
      <c r="F5029" s="29">
        <v>1</v>
      </c>
      <c r="G5029" s="29">
        <v>1062</v>
      </c>
      <c r="H5029" s="27"/>
      <c r="J5029" s="37"/>
      <c r="M5029" s="80" t="b">
        <f t="shared" si="78"/>
        <v>1</v>
      </c>
    </row>
    <row r="5030" spans="2:13" x14ac:dyDescent="0.15">
      <c r="B5030" s="333" t="s">
        <v>1701</v>
      </c>
      <c r="C5030" s="333" t="s">
        <v>710</v>
      </c>
      <c r="D5030" s="333" t="s">
        <v>519</v>
      </c>
      <c r="E5030" s="29">
        <v>1</v>
      </c>
      <c r="F5030" s="29">
        <v>1</v>
      </c>
      <c r="G5030" s="29">
        <v>1063</v>
      </c>
      <c r="H5030" s="27"/>
      <c r="J5030" s="37"/>
      <c r="M5030" s="80" t="b">
        <f t="shared" si="78"/>
        <v>1</v>
      </c>
    </row>
    <row r="5031" spans="2:13" x14ac:dyDescent="0.15">
      <c r="B5031" s="333" t="s">
        <v>1702</v>
      </c>
      <c r="C5031" s="333" t="s">
        <v>710</v>
      </c>
      <c r="D5031" s="333" t="s">
        <v>519</v>
      </c>
      <c r="E5031" s="29">
        <v>1</v>
      </c>
      <c r="F5031" s="29">
        <v>1</v>
      </c>
      <c r="G5031" s="29">
        <v>1064</v>
      </c>
      <c r="H5031" s="27"/>
      <c r="J5031" s="37"/>
      <c r="M5031" s="80" t="b">
        <f t="shared" si="78"/>
        <v>1</v>
      </c>
    </row>
    <row r="5032" spans="2:13" x14ac:dyDescent="0.15">
      <c r="B5032" s="333" t="s">
        <v>1703</v>
      </c>
      <c r="C5032" s="333" t="s">
        <v>712</v>
      </c>
      <c r="D5032" s="333" t="s">
        <v>519</v>
      </c>
      <c r="E5032" s="29">
        <v>2</v>
      </c>
      <c r="F5032" s="29">
        <v>1</v>
      </c>
      <c r="G5032" s="29">
        <v>1065</v>
      </c>
      <c r="H5032" s="27"/>
      <c r="J5032" s="37"/>
      <c r="M5032" s="80" t="b">
        <f t="shared" si="78"/>
        <v>1</v>
      </c>
    </row>
    <row r="5033" spans="2:13" x14ac:dyDescent="0.15">
      <c r="B5033" s="333" t="s">
        <v>1704</v>
      </c>
      <c r="C5033" s="333" t="s">
        <v>712</v>
      </c>
      <c r="D5033" s="333" t="s">
        <v>519</v>
      </c>
      <c r="E5033" s="29">
        <v>2</v>
      </c>
      <c r="F5033" s="29">
        <v>1</v>
      </c>
      <c r="G5033" s="29">
        <v>1066</v>
      </c>
      <c r="H5033" s="27"/>
      <c r="J5033" s="37"/>
      <c r="M5033" s="80" t="b">
        <f t="shared" si="78"/>
        <v>1</v>
      </c>
    </row>
    <row r="5034" spans="2:13" x14ac:dyDescent="0.15">
      <c r="B5034" s="333" t="s">
        <v>1518</v>
      </c>
      <c r="C5034" s="333" t="s">
        <v>712</v>
      </c>
      <c r="D5034" s="333" t="s">
        <v>519</v>
      </c>
      <c r="E5034" s="29">
        <v>2</v>
      </c>
      <c r="F5034" s="29">
        <v>1</v>
      </c>
      <c r="G5034" s="29">
        <v>1067</v>
      </c>
      <c r="H5034" s="27"/>
      <c r="J5034" s="37"/>
      <c r="M5034" s="80" t="b">
        <f t="shared" si="78"/>
        <v>1</v>
      </c>
    </row>
    <row r="5035" spans="2:13" x14ac:dyDescent="0.15">
      <c r="B5035" s="333" t="s">
        <v>6887</v>
      </c>
      <c r="C5035" s="333" t="s">
        <v>712</v>
      </c>
      <c r="D5035" s="333" t="s">
        <v>519</v>
      </c>
      <c r="E5035" s="29">
        <v>2</v>
      </c>
      <c r="F5035" s="29">
        <v>1</v>
      </c>
      <c r="G5035" s="29">
        <v>7018</v>
      </c>
      <c r="H5035" s="27"/>
      <c r="J5035" s="37"/>
      <c r="M5035" s="80" t="b">
        <f t="shared" si="78"/>
        <v>1</v>
      </c>
    </row>
    <row r="5036" spans="2:13" x14ac:dyDescent="0.15">
      <c r="B5036" s="333" t="s">
        <v>6791</v>
      </c>
      <c r="C5036" s="333" t="s">
        <v>712</v>
      </c>
      <c r="D5036" s="333" t="s">
        <v>519</v>
      </c>
      <c r="E5036" s="29">
        <v>2</v>
      </c>
      <c r="F5036" s="29">
        <v>1</v>
      </c>
      <c r="G5036" s="29">
        <v>6816</v>
      </c>
      <c r="H5036" s="27"/>
      <c r="J5036" s="37"/>
      <c r="M5036" s="80" t="b">
        <f t="shared" si="78"/>
        <v>1</v>
      </c>
    </row>
    <row r="5037" spans="2:13" x14ac:dyDescent="0.15">
      <c r="B5037" s="333" t="s">
        <v>10292</v>
      </c>
      <c r="C5037" s="333" t="s">
        <v>712</v>
      </c>
      <c r="D5037" s="333" t="s">
        <v>519</v>
      </c>
      <c r="E5037" s="29">
        <v>2</v>
      </c>
      <c r="F5037" s="29">
        <v>1</v>
      </c>
      <c r="G5037" s="29">
        <v>10604</v>
      </c>
      <c r="H5037" s="27"/>
      <c r="J5037" s="37"/>
      <c r="M5037" s="80" t="b">
        <f t="shared" si="78"/>
        <v>1</v>
      </c>
    </row>
    <row r="5038" spans="2:13" x14ac:dyDescent="0.15">
      <c r="B5038" s="333" t="s">
        <v>1519</v>
      </c>
      <c r="C5038" s="333" t="s">
        <v>712</v>
      </c>
      <c r="D5038" s="333" t="s">
        <v>519</v>
      </c>
      <c r="E5038" s="29">
        <v>2</v>
      </c>
      <c r="F5038" s="29">
        <v>1</v>
      </c>
      <c r="G5038" s="29">
        <v>1068</v>
      </c>
      <c r="H5038" s="27"/>
      <c r="J5038" s="37"/>
      <c r="M5038" s="80" t="b">
        <f t="shared" si="78"/>
        <v>1</v>
      </c>
    </row>
    <row r="5039" spans="2:13" x14ac:dyDescent="0.15">
      <c r="B5039" s="333" t="s">
        <v>14776</v>
      </c>
      <c r="C5039" s="333" t="s">
        <v>712</v>
      </c>
      <c r="D5039" s="333" t="s">
        <v>519</v>
      </c>
      <c r="E5039" s="29">
        <v>2</v>
      </c>
      <c r="F5039" s="29">
        <v>1</v>
      </c>
      <c r="G5039" s="29">
        <v>16295</v>
      </c>
      <c r="H5039" s="27"/>
      <c r="J5039" s="37"/>
      <c r="M5039" s="80" t="b">
        <f t="shared" si="78"/>
        <v>1</v>
      </c>
    </row>
    <row r="5040" spans="2:13" x14ac:dyDescent="0.15">
      <c r="B5040" s="333" t="s">
        <v>456</v>
      </c>
      <c r="C5040" s="333" t="s">
        <v>712</v>
      </c>
      <c r="D5040" s="333" t="s">
        <v>519</v>
      </c>
      <c r="E5040" s="29">
        <v>2</v>
      </c>
      <c r="F5040" s="29">
        <v>1</v>
      </c>
      <c r="G5040" s="29">
        <v>8291</v>
      </c>
      <c r="H5040" s="27"/>
      <c r="J5040" s="37"/>
      <c r="M5040" s="80" t="b">
        <f t="shared" si="78"/>
        <v>1</v>
      </c>
    </row>
    <row r="5041" spans="2:13" x14ac:dyDescent="0.15">
      <c r="B5041" s="333" t="s">
        <v>11850</v>
      </c>
      <c r="C5041" s="333" t="s">
        <v>712</v>
      </c>
      <c r="D5041" s="333" t="s">
        <v>519</v>
      </c>
      <c r="E5041" s="29">
        <v>2</v>
      </c>
      <c r="F5041" s="29">
        <v>1</v>
      </c>
      <c r="G5041" s="29">
        <v>13070</v>
      </c>
      <c r="H5041" s="27"/>
      <c r="J5041" s="37"/>
      <c r="M5041" s="80" t="b">
        <f t="shared" si="78"/>
        <v>1</v>
      </c>
    </row>
    <row r="5042" spans="2:13" x14ac:dyDescent="0.15">
      <c r="B5042" s="333" t="s">
        <v>1520</v>
      </c>
      <c r="C5042" s="333" t="s">
        <v>712</v>
      </c>
      <c r="D5042" s="333" t="s">
        <v>519</v>
      </c>
      <c r="E5042" s="29">
        <v>2</v>
      </c>
      <c r="F5042" s="29">
        <v>1</v>
      </c>
      <c r="G5042" s="29">
        <v>1069</v>
      </c>
      <c r="H5042" s="27"/>
      <c r="J5042" s="37"/>
      <c r="M5042" s="80" t="b">
        <f t="shared" si="78"/>
        <v>1</v>
      </c>
    </row>
    <row r="5043" spans="2:13" x14ac:dyDescent="0.15">
      <c r="B5043" s="333" t="s">
        <v>8056</v>
      </c>
      <c r="C5043" s="333" t="s">
        <v>712</v>
      </c>
      <c r="D5043" s="333" t="s">
        <v>519</v>
      </c>
      <c r="E5043" s="29">
        <v>2</v>
      </c>
      <c r="F5043" s="29">
        <v>1</v>
      </c>
      <c r="G5043" s="29">
        <v>8281</v>
      </c>
      <c r="H5043" s="27"/>
      <c r="J5043" s="37"/>
      <c r="M5043" s="80" t="b">
        <f t="shared" si="78"/>
        <v>1</v>
      </c>
    </row>
    <row r="5044" spans="2:13" x14ac:dyDescent="0.15">
      <c r="B5044" s="333" t="s">
        <v>1521</v>
      </c>
      <c r="C5044" s="333" t="s">
        <v>712</v>
      </c>
      <c r="D5044" s="333" t="s">
        <v>519</v>
      </c>
      <c r="E5044" s="29">
        <v>2</v>
      </c>
      <c r="F5044" s="29">
        <v>1</v>
      </c>
      <c r="G5044" s="29">
        <v>1070</v>
      </c>
      <c r="H5044" s="27"/>
      <c r="J5044" s="37"/>
      <c r="M5044" s="80" t="b">
        <f t="shared" si="78"/>
        <v>1</v>
      </c>
    </row>
    <row r="5045" spans="2:13" x14ac:dyDescent="0.15">
      <c r="B5045" s="333" t="s">
        <v>11851</v>
      </c>
      <c r="C5045" s="333" t="s">
        <v>712</v>
      </c>
      <c r="D5045" s="333" t="s">
        <v>519</v>
      </c>
      <c r="E5045" s="29">
        <v>2</v>
      </c>
      <c r="F5045" s="29">
        <v>1</v>
      </c>
      <c r="G5045" s="29">
        <v>13398</v>
      </c>
      <c r="H5045" s="27"/>
      <c r="J5045" s="37"/>
      <c r="M5045" s="80" t="b">
        <f t="shared" si="78"/>
        <v>1</v>
      </c>
    </row>
    <row r="5046" spans="2:13" x14ac:dyDescent="0.15">
      <c r="B5046" s="333" t="s">
        <v>1522</v>
      </c>
      <c r="C5046" s="333" t="s">
        <v>712</v>
      </c>
      <c r="D5046" s="333" t="s">
        <v>519</v>
      </c>
      <c r="E5046" s="29">
        <v>2</v>
      </c>
      <c r="F5046" s="29">
        <v>1</v>
      </c>
      <c r="G5046" s="29">
        <v>1071</v>
      </c>
      <c r="H5046" s="27"/>
      <c r="J5046" s="37"/>
      <c r="M5046" s="80" t="b">
        <f t="shared" si="78"/>
        <v>1</v>
      </c>
    </row>
    <row r="5047" spans="2:13" x14ac:dyDescent="0.15">
      <c r="B5047" s="333" t="s">
        <v>1523</v>
      </c>
      <c r="C5047" s="333" t="s">
        <v>712</v>
      </c>
      <c r="D5047" s="333" t="s">
        <v>519</v>
      </c>
      <c r="E5047" s="29">
        <v>2</v>
      </c>
      <c r="F5047" s="29">
        <v>1</v>
      </c>
      <c r="G5047" s="29">
        <v>1072</v>
      </c>
      <c r="H5047" s="27"/>
      <c r="J5047" s="37"/>
      <c r="M5047" s="80" t="b">
        <f t="shared" si="78"/>
        <v>1</v>
      </c>
    </row>
    <row r="5048" spans="2:13" x14ac:dyDescent="0.15">
      <c r="B5048" s="333" t="s">
        <v>1524</v>
      </c>
      <c r="C5048" s="333" t="s">
        <v>712</v>
      </c>
      <c r="D5048" s="333" t="s">
        <v>519</v>
      </c>
      <c r="E5048" s="29">
        <v>2</v>
      </c>
      <c r="F5048" s="29">
        <v>1</v>
      </c>
      <c r="G5048" s="29">
        <v>1073</v>
      </c>
      <c r="H5048" s="27"/>
      <c r="J5048" s="37"/>
      <c r="M5048" s="80" t="b">
        <f t="shared" si="78"/>
        <v>1</v>
      </c>
    </row>
    <row r="5049" spans="2:13" x14ac:dyDescent="0.15">
      <c r="B5049" s="333" t="s">
        <v>11852</v>
      </c>
      <c r="C5049" s="333" t="s">
        <v>712</v>
      </c>
      <c r="D5049" s="333" t="s">
        <v>519</v>
      </c>
      <c r="E5049" s="29">
        <v>2</v>
      </c>
      <c r="F5049" s="29">
        <v>1</v>
      </c>
      <c r="G5049" s="29">
        <v>12569</v>
      </c>
      <c r="H5049" s="27"/>
      <c r="J5049" s="37"/>
      <c r="M5049" s="80" t="b">
        <f t="shared" si="78"/>
        <v>1</v>
      </c>
    </row>
    <row r="5050" spans="2:13" x14ac:dyDescent="0.15">
      <c r="B5050" s="333" t="s">
        <v>8039</v>
      </c>
      <c r="C5050" s="333" t="s">
        <v>712</v>
      </c>
      <c r="D5050" s="333" t="s">
        <v>523</v>
      </c>
      <c r="E5050" s="29">
        <v>2</v>
      </c>
      <c r="F5050" s="29">
        <v>3</v>
      </c>
      <c r="G5050" s="29">
        <v>8260</v>
      </c>
      <c r="H5050" s="27"/>
      <c r="J5050" s="37"/>
      <c r="M5050" s="80" t="b">
        <f t="shared" si="78"/>
        <v>1</v>
      </c>
    </row>
    <row r="5051" spans="2:13" x14ac:dyDescent="0.15">
      <c r="B5051" s="333" t="s">
        <v>1525</v>
      </c>
      <c r="C5051" s="333" t="s">
        <v>712</v>
      </c>
      <c r="D5051" s="333" t="s">
        <v>519</v>
      </c>
      <c r="E5051" s="29">
        <v>2</v>
      </c>
      <c r="F5051" s="29">
        <v>1</v>
      </c>
      <c r="G5051" s="29">
        <v>1074</v>
      </c>
      <c r="H5051" s="27"/>
      <c r="J5051" s="37"/>
      <c r="M5051" s="80" t="b">
        <f t="shared" si="78"/>
        <v>1</v>
      </c>
    </row>
    <row r="5052" spans="2:13" x14ac:dyDescent="0.15">
      <c r="B5052" s="333" t="s">
        <v>1526</v>
      </c>
      <c r="C5052" s="333" t="s">
        <v>716</v>
      </c>
      <c r="D5052" s="333" t="s">
        <v>523</v>
      </c>
      <c r="E5052" s="29">
        <v>4</v>
      </c>
      <c r="F5052" s="29">
        <v>3</v>
      </c>
      <c r="G5052" s="29">
        <v>1075</v>
      </c>
      <c r="H5052" s="27"/>
      <c r="J5052" s="37"/>
      <c r="M5052" s="80" t="b">
        <f t="shared" si="78"/>
        <v>1</v>
      </c>
    </row>
    <row r="5053" spans="2:13" x14ac:dyDescent="0.15">
      <c r="B5053" s="333" t="s">
        <v>1527</v>
      </c>
      <c r="C5053" s="333" t="s">
        <v>712</v>
      </c>
      <c r="D5053" s="333" t="s">
        <v>519</v>
      </c>
      <c r="E5053" s="29">
        <v>2</v>
      </c>
      <c r="F5053" s="29">
        <v>1</v>
      </c>
      <c r="G5053" s="29">
        <v>1076</v>
      </c>
      <c r="H5053" s="27"/>
      <c r="J5053" s="37"/>
      <c r="M5053" s="80" t="b">
        <f t="shared" si="78"/>
        <v>1</v>
      </c>
    </row>
    <row r="5054" spans="2:13" x14ac:dyDescent="0.15">
      <c r="B5054" s="333" t="s">
        <v>11853</v>
      </c>
      <c r="C5054" s="333" t="s">
        <v>712</v>
      </c>
      <c r="D5054" s="333" t="s">
        <v>519</v>
      </c>
      <c r="E5054" s="29">
        <v>2</v>
      </c>
      <c r="F5054" s="29">
        <v>1</v>
      </c>
      <c r="G5054" s="29">
        <v>13395</v>
      </c>
      <c r="H5054" s="27"/>
      <c r="J5054" s="37"/>
      <c r="M5054" s="80" t="b">
        <f t="shared" si="78"/>
        <v>1</v>
      </c>
    </row>
    <row r="5055" spans="2:13" x14ac:dyDescent="0.15">
      <c r="B5055" s="333" t="s">
        <v>1528</v>
      </c>
      <c r="C5055" s="333" t="s">
        <v>712</v>
      </c>
      <c r="D5055" s="333" t="s">
        <v>521</v>
      </c>
      <c r="E5055" s="29">
        <v>2</v>
      </c>
      <c r="F5055" s="29">
        <v>2</v>
      </c>
      <c r="G5055" s="29">
        <v>1077</v>
      </c>
      <c r="H5055" s="27"/>
      <c r="J5055" s="37"/>
      <c r="M5055" s="80" t="b">
        <f t="shared" si="78"/>
        <v>1</v>
      </c>
    </row>
    <row r="5056" spans="2:13" x14ac:dyDescent="0.15">
      <c r="B5056" s="333" t="s">
        <v>12788</v>
      </c>
      <c r="C5056" s="333" t="s">
        <v>518</v>
      </c>
      <c r="D5056" s="333" t="s">
        <v>518</v>
      </c>
      <c r="E5056" s="29">
        <v>0</v>
      </c>
      <c r="F5056" s="29">
        <v>0</v>
      </c>
      <c r="G5056" s="29">
        <v>14358</v>
      </c>
      <c r="H5056" s="27"/>
      <c r="J5056" s="37"/>
      <c r="M5056" s="80" t="b">
        <f t="shared" si="78"/>
        <v>1</v>
      </c>
    </row>
    <row r="5057" spans="2:13" x14ac:dyDescent="0.15">
      <c r="B5057" s="333" t="s">
        <v>1529</v>
      </c>
      <c r="C5057" s="333" t="s">
        <v>712</v>
      </c>
      <c r="D5057" s="333" t="s">
        <v>519</v>
      </c>
      <c r="E5057" s="29">
        <v>2</v>
      </c>
      <c r="F5057" s="29">
        <v>1</v>
      </c>
      <c r="G5057" s="29">
        <v>1078</v>
      </c>
      <c r="H5057" s="27"/>
      <c r="J5057" s="37"/>
      <c r="M5057" s="80" t="b">
        <f t="shared" si="78"/>
        <v>1</v>
      </c>
    </row>
    <row r="5058" spans="2:13" x14ac:dyDescent="0.15">
      <c r="B5058" s="333" t="s">
        <v>1530</v>
      </c>
      <c r="C5058" s="333" t="s">
        <v>712</v>
      </c>
      <c r="D5058" s="333" t="s">
        <v>523</v>
      </c>
      <c r="E5058" s="29">
        <v>2</v>
      </c>
      <c r="F5058" s="29">
        <v>3</v>
      </c>
      <c r="G5058" s="29">
        <v>1079</v>
      </c>
      <c r="H5058" s="27"/>
      <c r="J5058" s="37"/>
      <c r="M5058" s="80" t="b">
        <f t="shared" si="78"/>
        <v>1</v>
      </c>
    </row>
    <row r="5059" spans="2:13" x14ac:dyDescent="0.15">
      <c r="B5059" s="333" t="s">
        <v>430</v>
      </c>
      <c r="C5059" s="333" t="s">
        <v>712</v>
      </c>
      <c r="D5059" s="333" t="s">
        <v>521</v>
      </c>
      <c r="E5059" s="29">
        <v>2</v>
      </c>
      <c r="F5059" s="29">
        <v>2</v>
      </c>
      <c r="G5059" s="29">
        <v>8317</v>
      </c>
      <c r="H5059" s="27"/>
      <c r="J5059" s="37"/>
      <c r="M5059" s="80" t="b">
        <f t="shared" si="78"/>
        <v>1</v>
      </c>
    </row>
    <row r="5060" spans="2:13" x14ac:dyDescent="0.15">
      <c r="B5060" s="333" t="s">
        <v>1531</v>
      </c>
      <c r="C5060" s="333" t="s">
        <v>714</v>
      </c>
      <c r="D5060" s="333" t="s">
        <v>521</v>
      </c>
      <c r="E5060" s="29">
        <v>3</v>
      </c>
      <c r="F5060" s="29">
        <v>2</v>
      </c>
      <c r="G5060" s="29">
        <v>1080</v>
      </c>
      <c r="H5060" s="27"/>
      <c r="J5060" s="37"/>
      <c r="M5060" s="80" t="b">
        <f t="shared" si="78"/>
        <v>1</v>
      </c>
    </row>
    <row r="5061" spans="2:13" x14ac:dyDescent="0.15">
      <c r="B5061" s="333" t="s">
        <v>11854</v>
      </c>
      <c r="C5061" s="333" t="s">
        <v>712</v>
      </c>
      <c r="D5061" s="333" t="s">
        <v>525</v>
      </c>
      <c r="E5061" s="29">
        <v>2</v>
      </c>
      <c r="F5061" s="29">
        <v>4</v>
      </c>
      <c r="G5061" s="29">
        <v>13379</v>
      </c>
      <c r="H5061" s="27"/>
      <c r="J5061" s="37"/>
      <c r="M5061" s="80" t="b">
        <f t="shared" si="78"/>
        <v>1</v>
      </c>
    </row>
    <row r="5062" spans="2:13" x14ac:dyDescent="0.15">
      <c r="B5062" s="333" t="s">
        <v>1532</v>
      </c>
      <c r="C5062" s="333" t="s">
        <v>712</v>
      </c>
      <c r="D5062" s="333" t="s">
        <v>519</v>
      </c>
      <c r="E5062" s="29">
        <v>2</v>
      </c>
      <c r="F5062" s="29">
        <v>1</v>
      </c>
      <c r="G5062" s="29">
        <v>1081</v>
      </c>
      <c r="H5062" s="27"/>
      <c r="J5062" s="37"/>
      <c r="M5062" s="80" t="b">
        <f t="shared" si="78"/>
        <v>1</v>
      </c>
    </row>
    <row r="5063" spans="2:13" x14ac:dyDescent="0.15">
      <c r="B5063" s="333" t="s">
        <v>1533</v>
      </c>
      <c r="C5063" s="333" t="s">
        <v>712</v>
      </c>
      <c r="D5063" s="333" t="s">
        <v>519</v>
      </c>
      <c r="E5063" s="29">
        <v>2</v>
      </c>
      <c r="F5063" s="29">
        <v>1</v>
      </c>
      <c r="G5063" s="29">
        <v>1082</v>
      </c>
      <c r="H5063" s="27"/>
      <c r="J5063" s="37"/>
      <c r="M5063" s="80" t="b">
        <f t="shared" si="78"/>
        <v>1</v>
      </c>
    </row>
    <row r="5064" spans="2:13" x14ac:dyDescent="0.15">
      <c r="B5064" s="333" t="s">
        <v>10293</v>
      </c>
      <c r="C5064" s="333" t="s">
        <v>712</v>
      </c>
      <c r="D5064" s="333" t="s">
        <v>519</v>
      </c>
      <c r="E5064" s="29">
        <v>2</v>
      </c>
      <c r="F5064" s="29">
        <v>1</v>
      </c>
      <c r="G5064" s="29">
        <v>10605</v>
      </c>
      <c r="H5064" s="27"/>
      <c r="J5064" s="37"/>
      <c r="M5064" s="80" t="b">
        <f t="shared" si="78"/>
        <v>1</v>
      </c>
    </row>
    <row r="5065" spans="2:13" x14ac:dyDescent="0.15">
      <c r="B5065" s="333" t="s">
        <v>339</v>
      </c>
      <c r="C5065" s="333" t="s">
        <v>712</v>
      </c>
      <c r="D5065" s="333" t="s">
        <v>525</v>
      </c>
      <c r="E5065" s="29">
        <v>2</v>
      </c>
      <c r="F5065" s="29">
        <v>4</v>
      </c>
      <c r="G5065" s="29">
        <v>8420</v>
      </c>
      <c r="H5065" s="27"/>
      <c r="J5065" s="37"/>
      <c r="M5065" s="80" t="b">
        <f t="shared" si="78"/>
        <v>1</v>
      </c>
    </row>
    <row r="5066" spans="2:13" x14ac:dyDescent="0.15">
      <c r="B5066" s="333" t="s">
        <v>1534</v>
      </c>
      <c r="C5066" s="333" t="s">
        <v>712</v>
      </c>
      <c r="D5066" s="333" t="s">
        <v>525</v>
      </c>
      <c r="E5066" s="29">
        <v>2</v>
      </c>
      <c r="F5066" s="29">
        <v>4</v>
      </c>
      <c r="G5066" s="29">
        <v>1083</v>
      </c>
      <c r="H5066" s="27"/>
      <c r="J5066" s="37"/>
      <c r="M5066" s="80" t="b">
        <f t="shared" si="78"/>
        <v>1</v>
      </c>
    </row>
    <row r="5067" spans="2:13" x14ac:dyDescent="0.15">
      <c r="B5067" s="333" t="s">
        <v>11855</v>
      </c>
      <c r="C5067" s="333" t="s">
        <v>712</v>
      </c>
      <c r="D5067" s="333" t="s">
        <v>519</v>
      </c>
      <c r="E5067" s="29">
        <v>2</v>
      </c>
      <c r="F5067" s="29">
        <v>1</v>
      </c>
      <c r="G5067" s="29">
        <v>13385</v>
      </c>
      <c r="H5067" s="27"/>
      <c r="J5067" s="37"/>
      <c r="M5067" s="80" t="b">
        <f t="shared" si="78"/>
        <v>1</v>
      </c>
    </row>
    <row r="5068" spans="2:13" x14ac:dyDescent="0.15">
      <c r="B5068" s="333" t="s">
        <v>3531</v>
      </c>
      <c r="C5068" s="333" t="s">
        <v>712</v>
      </c>
      <c r="D5068" s="333" t="s">
        <v>527</v>
      </c>
      <c r="E5068" s="29">
        <v>2</v>
      </c>
      <c r="F5068" s="29">
        <v>5</v>
      </c>
      <c r="G5068" s="29">
        <v>3276</v>
      </c>
      <c r="H5068" s="27"/>
      <c r="J5068" s="37"/>
      <c r="M5068" s="80" t="b">
        <f t="shared" si="78"/>
        <v>1</v>
      </c>
    </row>
    <row r="5069" spans="2:13" x14ac:dyDescent="0.15">
      <c r="B5069" s="333" t="s">
        <v>14777</v>
      </c>
      <c r="C5069" s="333" t="s">
        <v>718</v>
      </c>
      <c r="D5069" s="333" t="s">
        <v>527</v>
      </c>
      <c r="E5069" s="29">
        <v>5</v>
      </c>
      <c r="F5069" s="29">
        <v>5</v>
      </c>
      <c r="G5069" s="29">
        <v>16560</v>
      </c>
      <c r="H5069" s="27"/>
      <c r="J5069" s="37"/>
      <c r="M5069" s="80" t="b">
        <f t="shared" si="78"/>
        <v>1</v>
      </c>
    </row>
    <row r="5070" spans="2:13" x14ac:dyDescent="0.15">
      <c r="B5070" s="333" t="s">
        <v>5372</v>
      </c>
      <c r="C5070" s="333" t="s">
        <v>712</v>
      </c>
      <c r="D5070" s="333" t="s">
        <v>523</v>
      </c>
      <c r="E5070" s="29">
        <v>2</v>
      </c>
      <c r="F5070" s="29">
        <v>3</v>
      </c>
      <c r="G5070" s="29">
        <v>5372</v>
      </c>
      <c r="H5070" s="27"/>
      <c r="J5070" s="37"/>
      <c r="M5070" s="80" t="b">
        <f t="shared" ref="M5070:M5133" si="79">AND(  NOT(ISERROR(FIND(UPPER($B$7),UPPER($B5070),1))),  OR($D$7="",NOT(ISERROR(FIND(UPPER($D$7),UPPER($B5070),1)))),    OR($D$8="",(ISERROR(FIND(UPPER($D$8),UPPER($B5070),1))))           )</f>
        <v>1</v>
      </c>
    </row>
    <row r="5071" spans="2:13" x14ac:dyDescent="0.15">
      <c r="B5071" s="333" t="s">
        <v>11856</v>
      </c>
      <c r="C5071" s="333" t="s">
        <v>712</v>
      </c>
      <c r="D5071" s="333" t="s">
        <v>521</v>
      </c>
      <c r="E5071" s="29">
        <v>2</v>
      </c>
      <c r="F5071" s="29">
        <v>2</v>
      </c>
      <c r="G5071" s="29">
        <v>12921</v>
      </c>
      <c r="H5071" s="27"/>
      <c r="J5071" s="37"/>
      <c r="M5071" s="80" t="b">
        <f t="shared" si="79"/>
        <v>1</v>
      </c>
    </row>
    <row r="5072" spans="2:13" x14ac:dyDescent="0.15">
      <c r="B5072" s="333" t="s">
        <v>7798</v>
      </c>
      <c r="C5072" s="333" t="s">
        <v>712</v>
      </c>
      <c r="D5072" s="333" t="s">
        <v>519</v>
      </c>
      <c r="E5072" s="29">
        <v>2</v>
      </c>
      <c r="F5072" s="29">
        <v>1</v>
      </c>
      <c r="G5072" s="29">
        <v>7984</v>
      </c>
      <c r="H5072" s="27"/>
      <c r="J5072" s="37"/>
      <c r="M5072" s="80" t="b">
        <f t="shared" si="79"/>
        <v>1</v>
      </c>
    </row>
    <row r="5073" spans="2:13" x14ac:dyDescent="0.15">
      <c r="B5073" s="333" t="s">
        <v>11857</v>
      </c>
      <c r="C5073" s="333" t="s">
        <v>712</v>
      </c>
      <c r="D5073" s="333" t="s">
        <v>518</v>
      </c>
      <c r="E5073" s="29">
        <v>2</v>
      </c>
      <c r="F5073" s="29">
        <v>0</v>
      </c>
      <c r="G5073" s="29">
        <v>12571</v>
      </c>
      <c r="H5073" s="27"/>
      <c r="J5073" s="37"/>
      <c r="M5073" s="80" t="b">
        <f t="shared" si="79"/>
        <v>1</v>
      </c>
    </row>
    <row r="5074" spans="2:13" x14ac:dyDescent="0.15">
      <c r="B5074" s="333" t="s">
        <v>1535</v>
      </c>
      <c r="C5074" s="333" t="s">
        <v>712</v>
      </c>
      <c r="D5074" s="333" t="s">
        <v>519</v>
      </c>
      <c r="E5074" s="29">
        <v>2</v>
      </c>
      <c r="F5074" s="29">
        <v>1</v>
      </c>
      <c r="G5074" s="29">
        <v>1085</v>
      </c>
      <c r="H5074" s="27"/>
      <c r="J5074" s="37"/>
      <c r="M5074" s="80" t="b">
        <f t="shared" si="79"/>
        <v>1</v>
      </c>
    </row>
    <row r="5075" spans="2:13" x14ac:dyDescent="0.15">
      <c r="B5075" s="333" t="s">
        <v>5373</v>
      </c>
      <c r="C5075" s="333" t="s">
        <v>712</v>
      </c>
      <c r="D5075" s="333" t="s">
        <v>519</v>
      </c>
      <c r="E5075" s="29">
        <v>2</v>
      </c>
      <c r="F5075" s="29">
        <v>1</v>
      </c>
      <c r="G5075" s="29">
        <v>5373</v>
      </c>
      <c r="H5075" s="27"/>
      <c r="J5075" s="37"/>
      <c r="M5075" s="80" t="b">
        <f t="shared" si="79"/>
        <v>1</v>
      </c>
    </row>
    <row r="5076" spans="2:13" x14ac:dyDescent="0.15">
      <c r="B5076" s="333" t="s">
        <v>12789</v>
      </c>
      <c r="C5076" s="333" t="s">
        <v>710</v>
      </c>
      <c r="D5076" s="333" t="s">
        <v>525</v>
      </c>
      <c r="E5076" s="29">
        <v>1</v>
      </c>
      <c r="F5076" s="29">
        <v>4</v>
      </c>
      <c r="G5076" s="29">
        <v>14277</v>
      </c>
      <c r="H5076" s="27"/>
      <c r="J5076" s="37"/>
      <c r="M5076" s="80" t="b">
        <f t="shared" si="79"/>
        <v>1</v>
      </c>
    </row>
    <row r="5077" spans="2:13" x14ac:dyDescent="0.15">
      <c r="B5077" s="333" t="s">
        <v>1536</v>
      </c>
      <c r="C5077" s="333" t="s">
        <v>712</v>
      </c>
      <c r="D5077" s="333" t="s">
        <v>521</v>
      </c>
      <c r="E5077" s="29">
        <v>2</v>
      </c>
      <c r="F5077" s="29">
        <v>2</v>
      </c>
      <c r="G5077" s="29">
        <v>1086</v>
      </c>
      <c r="H5077" s="27"/>
      <c r="J5077" s="37"/>
      <c r="M5077" s="80" t="b">
        <f t="shared" si="79"/>
        <v>1</v>
      </c>
    </row>
    <row r="5078" spans="2:13" x14ac:dyDescent="0.15">
      <c r="B5078" s="333" t="s">
        <v>14240</v>
      </c>
      <c r="C5078" s="333" t="s">
        <v>710</v>
      </c>
      <c r="D5078" s="333" t="s">
        <v>521</v>
      </c>
      <c r="E5078" s="29">
        <v>1</v>
      </c>
      <c r="F5078" s="29">
        <v>2</v>
      </c>
      <c r="G5078" s="29">
        <v>16261</v>
      </c>
      <c r="H5078" s="27"/>
      <c r="J5078" s="37"/>
      <c r="M5078" s="80" t="b">
        <f t="shared" si="79"/>
        <v>1</v>
      </c>
    </row>
    <row r="5079" spans="2:13" x14ac:dyDescent="0.15">
      <c r="B5079" s="333" t="s">
        <v>1537</v>
      </c>
      <c r="C5079" s="333" t="s">
        <v>712</v>
      </c>
      <c r="D5079" s="333" t="s">
        <v>523</v>
      </c>
      <c r="E5079" s="29">
        <v>2</v>
      </c>
      <c r="F5079" s="29">
        <v>3</v>
      </c>
      <c r="G5079" s="29">
        <v>1087</v>
      </c>
      <c r="H5079" s="27"/>
      <c r="J5079" s="37"/>
      <c r="M5079" s="80" t="b">
        <f t="shared" si="79"/>
        <v>1</v>
      </c>
    </row>
    <row r="5080" spans="2:13" x14ac:dyDescent="0.15">
      <c r="B5080" s="333" t="s">
        <v>1538</v>
      </c>
      <c r="C5080" s="333" t="s">
        <v>712</v>
      </c>
      <c r="D5080" s="333" t="s">
        <v>523</v>
      </c>
      <c r="E5080" s="29">
        <v>2</v>
      </c>
      <c r="F5080" s="29">
        <v>3</v>
      </c>
      <c r="G5080" s="29">
        <v>1088</v>
      </c>
      <c r="H5080" s="27"/>
      <c r="J5080" s="37"/>
      <c r="M5080" s="80" t="b">
        <f t="shared" si="79"/>
        <v>1</v>
      </c>
    </row>
    <row r="5081" spans="2:13" x14ac:dyDescent="0.15">
      <c r="B5081" s="333" t="s">
        <v>14778</v>
      </c>
      <c r="C5081" s="333" t="s">
        <v>710</v>
      </c>
      <c r="D5081" s="333" t="s">
        <v>521</v>
      </c>
      <c r="E5081" s="29">
        <v>1</v>
      </c>
      <c r="F5081" s="29">
        <v>2</v>
      </c>
      <c r="G5081" s="29">
        <v>17668</v>
      </c>
      <c r="H5081" s="27"/>
      <c r="J5081" s="37"/>
      <c r="M5081" s="80" t="b">
        <f t="shared" si="79"/>
        <v>1</v>
      </c>
    </row>
    <row r="5082" spans="2:13" x14ac:dyDescent="0.15">
      <c r="B5082" s="333" t="s">
        <v>1539</v>
      </c>
      <c r="C5082" s="333" t="s">
        <v>716</v>
      </c>
      <c r="D5082" s="333" t="s">
        <v>519</v>
      </c>
      <c r="E5082" s="29">
        <v>4</v>
      </c>
      <c r="F5082" s="29">
        <v>1</v>
      </c>
      <c r="G5082" s="29">
        <v>1089</v>
      </c>
      <c r="H5082" s="27"/>
      <c r="J5082" s="37"/>
      <c r="M5082" s="80" t="b">
        <f t="shared" si="79"/>
        <v>1</v>
      </c>
    </row>
    <row r="5083" spans="2:13" x14ac:dyDescent="0.15">
      <c r="B5083" s="333" t="s">
        <v>417</v>
      </c>
      <c r="C5083" s="333" t="s">
        <v>712</v>
      </c>
      <c r="D5083" s="333" t="s">
        <v>521</v>
      </c>
      <c r="E5083" s="29">
        <v>2</v>
      </c>
      <c r="F5083" s="29">
        <v>2</v>
      </c>
      <c r="G5083" s="29">
        <v>8304</v>
      </c>
      <c r="H5083" s="27"/>
      <c r="J5083" s="37"/>
      <c r="M5083" s="80" t="b">
        <f t="shared" si="79"/>
        <v>1</v>
      </c>
    </row>
    <row r="5084" spans="2:13" x14ac:dyDescent="0.15">
      <c r="B5084" s="333" t="s">
        <v>7690</v>
      </c>
      <c r="C5084" s="333" t="s">
        <v>518</v>
      </c>
      <c r="D5084" s="333" t="s">
        <v>523</v>
      </c>
      <c r="E5084" s="29">
        <v>0</v>
      </c>
      <c r="F5084" s="29">
        <v>3</v>
      </c>
      <c r="G5084" s="29">
        <v>7860</v>
      </c>
      <c r="H5084" s="27"/>
      <c r="J5084" s="37"/>
      <c r="M5084" s="80" t="b">
        <f t="shared" si="79"/>
        <v>1</v>
      </c>
    </row>
    <row r="5085" spans="2:13" x14ac:dyDescent="0.15">
      <c r="B5085" s="333" t="s">
        <v>14241</v>
      </c>
      <c r="C5085" s="333" t="s">
        <v>710</v>
      </c>
      <c r="D5085" s="333" t="s">
        <v>523</v>
      </c>
      <c r="E5085" s="29">
        <v>1</v>
      </c>
      <c r="F5085" s="29">
        <v>3</v>
      </c>
      <c r="G5085" s="29">
        <v>15774</v>
      </c>
      <c r="H5085" s="27"/>
      <c r="J5085" s="37"/>
      <c r="M5085" s="80" t="b">
        <f t="shared" si="79"/>
        <v>1</v>
      </c>
    </row>
    <row r="5086" spans="2:13" x14ac:dyDescent="0.15">
      <c r="B5086" s="333" t="s">
        <v>9269</v>
      </c>
      <c r="C5086" s="333" t="s">
        <v>518</v>
      </c>
      <c r="D5086" s="333" t="s">
        <v>518</v>
      </c>
      <c r="E5086" s="29">
        <v>0</v>
      </c>
      <c r="F5086" s="29">
        <v>0</v>
      </c>
      <c r="G5086" s="29">
        <v>9413</v>
      </c>
      <c r="H5086" s="27"/>
      <c r="J5086" s="37"/>
      <c r="M5086" s="80" t="b">
        <f t="shared" si="79"/>
        <v>1</v>
      </c>
    </row>
    <row r="5087" spans="2:13" x14ac:dyDescent="0.15">
      <c r="B5087" s="333" t="s">
        <v>13513</v>
      </c>
      <c r="C5087" s="333" t="s">
        <v>710</v>
      </c>
      <c r="D5087" s="333" t="s">
        <v>525</v>
      </c>
      <c r="E5087" s="29">
        <v>1</v>
      </c>
      <c r="F5087" s="29">
        <v>4</v>
      </c>
      <c r="G5087" s="29">
        <v>14917</v>
      </c>
      <c r="H5087" s="27"/>
      <c r="J5087" s="37"/>
      <c r="M5087" s="80" t="b">
        <f t="shared" si="79"/>
        <v>1</v>
      </c>
    </row>
    <row r="5088" spans="2:13" x14ac:dyDescent="0.15">
      <c r="B5088" s="333" t="s">
        <v>14779</v>
      </c>
      <c r="C5088" s="333" t="s">
        <v>710</v>
      </c>
      <c r="D5088" s="333" t="s">
        <v>523</v>
      </c>
      <c r="E5088" s="29">
        <v>1</v>
      </c>
      <c r="F5088" s="29">
        <v>3</v>
      </c>
      <c r="G5088" s="29">
        <v>17376</v>
      </c>
      <c r="H5088" s="27"/>
      <c r="J5088" s="37"/>
      <c r="M5088" s="80" t="b">
        <f t="shared" si="79"/>
        <v>1</v>
      </c>
    </row>
    <row r="5089" spans="2:13" x14ac:dyDescent="0.15">
      <c r="B5089" s="333" t="s">
        <v>14780</v>
      </c>
      <c r="C5089" s="333" t="s">
        <v>710</v>
      </c>
      <c r="D5089" s="333" t="s">
        <v>523</v>
      </c>
      <c r="E5089" s="29">
        <v>1</v>
      </c>
      <c r="F5089" s="29">
        <v>3</v>
      </c>
      <c r="G5089" s="29">
        <v>17377</v>
      </c>
      <c r="H5089" s="27"/>
      <c r="J5089" s="37"/>
      <c r="M5089" s="80" t="b">
        <f t="shared" si="79"/>
        <v>1</v>
      </c>
    </row>
    <row r="5090" spans="2:13" x14ac:dyDescent="0.15">
      <c r="B5090" s="333" t="s">
        <v>11858</v>
      </c>
      <c r="C5090" s="333" t="s">
        <v>712</v>
      </c>
      <c r="D5090" s="333" t="s">
        <v>525</v>
      </c>
      <c r="E5090" s="29">
        <v>2</v>
      </c>
      <c r="F5090" s="29">
        <v>4</v>
      </c>
      <c r="G5090" s="29">
        <v>13037</v>
      </c>
      <c r="H5090" s="27"/>
      <c r="J5090" s="37"/>
      <c r="M5090" s="80" t="b">
        <f t="shared" si="79"/>
        <v>1</v>
      </c>
    </row>
    <row r="5091" spans="2:13" x14ac:dyDescent="0.15">
      <c r="B5091" s="333" t="s">
        <v>11859</v>
      </c>
      <c r="C5091" s="333" t="s">
        <v>710</v>
      </c>
      <c r="D5091" s="333" t="s">
        <v>521</v>
      </c>
      <c r="E5091" s="29">
        <v>1</v>
      </c>
      <c r="F5091" s="29">
        <v>2</v>
      </c>
      <c r="G5091" s="29">
        <v>11607</v>
      </c>
      <c r="H5091" s="27"/>
      <c r="J5091" s="37"/>
      <c r="M5091" s="80" t="b">
        <f t="shared" si="79"/>
        <v>1</v>
      </c>
    </row>
    <row r="5092" spans="2:13" x14ac:dyDescent="0.15">
      <c r="B5092" s="333" t="s">
        <v>11860</v>
      </c>
      <c r="C5092" s="333" t="s">
        <v>712</v>
      </c>
      <c r="D5092" s="333" t="s">
        <v>523</v>
      </c>
      <c r="E5092" s="29">
        <v>2</v>
      </c>
      <c r="F5092" s="29">
        <v>3</v>
      </c>
      <c r="G5092" s="29">
        <v>12996</v>
      </c>
      <c r="H5092" s="27"/>
      <c r="J5092" s="37"/>
      <c r="M5092" s="80" t="b">
        <f t="shared" si="79"/>
        <v>1</v>
      </c>
    </row>
    <row r="5093" spans="2:13" x14ac:dyDescent="0.15">
      <c r="B5093" s="333" t="s">
        <v>5297</v>
      </c>
      <c r="C5093" s="333" t="s">
        <v>710</v>
      </c>
      <c r="D5093" s="333" t="s">
        <v>525</v>
      </c>
      <c r="E5093" s="29">
        <v>1</v>
      </c>
      <c r="F5093" s="29">
        <v>4</v>
      </c>
      <c r="G5093" s="29">
        <v>5290</v>
      </c>
      <c r="H5093" s="27"/>
      <c r="J5093" s="37"/>
      <c r="M5093" s="80" t="b">
        <f t="shared" si="79"/>
        <v>1</v>
      </c>
    </row>
    <row r="5094" spans="2:13" x14ac:dyDescent="0.15">
      <c r="B5094" s="333" t="s">
        <v>12790</v>
      </c>
      <c r="C5094" s="333" t="s">
        <v>710</v>
      </c>
      <c r="D5094" s="333" t="s">
        <v>525</v>
      </c>
      <c r="E5094" s="29">
        <v>1</v>
      </c>
      <c r="F5094" s="29">
        <v>4</v>
      </c>
      <c r="G5094" s="29">
        <v>14073</v>
      </c>
      <c r="H5094" s="27"/>
      <c r="J5094" s="37"/>
      <c r="M5094" s="80" t="b">
        <f t="shared" si="79"/>
        <v>1</v>
      </c>
    </row>
    <row r="5095" spans="2:13" x14ac:dyDescent="0.15">
      <c r="B5095" s="333" t="s">
        <v>13514</v>
      </c>
      <c r="C5095" s="333" t="s">
        <v>710</v>
      </c>
      <c r="D5095" s="333" t="s">
        <v>519</v>
      </c>
      <c r="E5095" s="29">
        <v>1</v>
      </c>
      <c r="F5095" s="29">
        <v>1</v>
      </c>
      <c r="G5095" s="29">
        <v>14998</v>
      </c>
      <c r="H5095" s="27"/>
      <c r="J5095" s="37"/>
      <c r="M5095" s="80" t="b">
        <f t="shared" si="79"/>
        <v>1</v>
      </c>
    </row>
    <row r="5096" spans="2:13" x14ac:dyDescent="0.15">
      <c r="B5096" s="333" t="s">
        <v>11861</v>
      </c>
      <c r="C5096" s="333" t="s">
        <v>710</v>
      </c>
      <c r="D5096" s="333" t="s">
        <v>523</v>
      </c>
      <c r="E5096" s="29">
        <v>1</v>
      </c>
      <c r="F5096" s="29">
        <v>3</v>
      </c>
      <c r="G5096" s="29">
        <v>13172</v>
      </c>
      <c r="H5096" s="27"/>
      <c r="J5096" s="37"/>
      <c r="M5096" s="80" t="b">
        <f t="shared" si="79"/>
        <v>1</v>
      </c>
    </row>
    <row r="5097" spans="2:13" x14ac:dyDescent="0.15">
      <c r="B5097" s="333" t="s">
        <v>5765</v>
      </c>
      <c r="C5097" s="333" t="s">
        <v>712</v>
      </c>
      <c r="D5097" s="333" t="s">
        <v>523</v>
      </c>
      <c r="E5097" s="29">
        <v>2</v>
      </c>
      <c r="F5097" s="29">
        <v>3</v>
      </c>
      <c r="G5097" s="29">
        <v>5693</v>
      </c>
      <c r="H5097" s="27"/>
      <c r="J5097" s="37"/>
      <c r="M5097" s="80" t="b">
        <f t="shared" si="79"/>
        <v>1</v>
      </c>
    </row>
    <row r="5098" spans="2:13" x14ac:dyDescent="0.15">
      <c r="B5098" s="333" t="s">
        <v>11285</v>
      </c>
      <c r="C5098" s="333" t="s">
        <v>518</v>
      </c>
      <c r="D5098" s="333" t="s">
        <v>523</v>
      </c>
      <c r="E5098" s="29">
        <v>0</v>
      </c>
      <c r="F5098" s="29">
        <v>3</v>
      </c>
      <c r="G5098" s="29">
        <v>11249</v>
      </c>
      <c r="H5098" s="27"/>
      <c r="J5098" s="37"/>
      <c r="M5098" s="80" t="b">
        <f t="shared" si="79"/>
        <v>1</v>
      </c>
    </row>
    <row r="5099" spans="2:13" x14ac:dyDescent="0.15">
      <c r="B5099" s="333" t="s">
        <v>11862</v>
      </c>
      <c r="C5099" s="333" t="s">
        <v>710</v>
      </c>
      <c r="D5099" s="333" t="s">
        <v>523</v>
      </c>
      <c r="E5099" s="29">
        <v>1</v>
      </c>
      <c r="F5099" s="29">
        <v>3</v>
      </c>
      <c r="G5099" s="29">
        <v>13236</v>
      </c>
      <c r="H5099" s="27"/>
      <c r="J5099" s="37"/>
      <c r="M5099" s="80" t="b">
        <f t="shared" si="79"/>
        <v>1</v>
      </c>
    </row>
    <row r="5100" spans="2:13" x14ac:dyDescent="0.15">
      <c r="B5100" s="333" t="s">
        <v>8813</v>
      </c>
      <c r="C5100" s="333" t="s">
        <v>710</v>
      </c>
      <c r="D5100" s="333" t="s">
        <v>521</v>
      </c>
      <c r="E5100" s="29">
        <v>1</v>
      </c>
      <c r="F5100" s="29">
        <v>2</v>
      </c>
      <c r="G5100" s="29">
        <v>9163</v>
      </c>
      <c r="H5100" s="27"/>
      <c r="J5100" s="37"/>
      <c r="M5100" s="80" t="b">
        <f t="shared" si="79"/>
        <v>1</v>
      </c>
    </row>
    <row r="5101" spans="2:13" x14ac:dyDescent="0.15">
      <c r="B5101" s="333" t="s">
        <v>1540</v>
      </c>
      <c r="C5101" s="333" t="s">
        <v>710</v>
      </c>
      <c r="D5101" s="333" t="s">
        <v>521</v>
      </c>
      <c r="E5101" s="29">
        <v>1</v>
      </c>
      <c r="F5101" s="29">
        <v>2</v>
      </c>
      <c r="G5101" s="29">
        <v>1090</v>
      </c>
      <c r="H5101" s="27"/>
      <c r="J5101" s="37"/>
      <c r="M5101" s="80" t="b">
        <f t="shared" si="79"/>
        <v>1</v>
      </c>
    </row>
    <row r="5102" spans="2:13" x14ac:dyDescent="0.15">
      <c r="B5102" s="333" t="s">
        <v>6245</v>
      </c>
      <c r="C5102" s="333" t="s">
        <v>714</v>
      </c>
      <c r="D5102" s="333" t="s">
        <v>521</v>
      </c>
      <c r="E5102" s="29">
        <v>3</v>
      </c>
      <c r="F5102" s="29">
        <v>2</v>
      </c>
      <c r="G5102" s="29">
        <v>6299</v>
      </c>
      <c r="H5102" s="27"/>
      <c r="J5102" s="37"/>
      <c r="M5102" s="80" t="b">
        <f t="shared" si="79"/>
        <v>1</v>
      </c>
    </row>
    <row r="5103" spans="2:13" x14ac:dyDescent="0.15">
      <c r="B5103" s="333" t="s">
        <v>1541</v>
      </c>
      <c r="C5103" s="333" t="s">
        <v>716</v>
      </c>
      <c r="D5103" s="333" t="s">
        <v>521</v>
      </c>
      <c r="E5103" s="29">
        <v>4</v>
      </c>
      <c r="F5103" s="29">
        <v>2</v>
      </c>
      <c r="G5103" s="29">
        <v>1091</v>
      </c>
      <c r="H5103" s="27"/>
      <c r="J5103" s="37"/>
      <c r="M5103" s="80" t="b">
        <f t="shared" si="79"/>
        <v>1</v>
      </c>
    </row>
    <row r="5104" spans="2:13" x14ac:dyDescent="0.15">
      <c r="B5104" s="333" t="s">
        <v>14242</v>
      </c>
      <c r="C5104" s="333" t="s">
        <v>714</v>
      </c>
      <c r="D5104" s="333" t="s">
        <v>523</v>
      </c>
      <c r="E5104" s="29">
        <v>3</v>
      </c>
      <c r="F5104" s="29">
        <v>3</v>
      </c>
      <c r="G5104" s="29">
        <v>15771</v>
      </c>
      <c r="H5104" s="27"/>
      <c r="J5104" s="37"/>
      <c r="M5104" s="80" t="b">
        <f t="shared" si="79"/>
        <v>1</v>
      </c>
    </row>
    <row r="5105" spans="2:13" x14ac:dyDescent="0.15">
      <c r="B5105" s="333" t="s">
        <v>1542</v>
      </c>
      <c r="C5105" s="333" t="s">
        <v>9881</v>
      </c>
      <c r="D5105" s="333" t="s">
        <v>521</v>
      </c>
      <c r="E5105" s="29">
        <v>6</v>
      </c>
      <c r="F5105" s="29">
        <v>2</v>
      </c>
      <c r="G5105" s="29">
        <v>1092</v>
      </c>
      <c r="H5105" s="27"/>
      <c r="J5105" s="37"/>
      <c r="M5105" s="80" t="b">
        <f t="shared" si="79"/>
        <v>1</v>
      </c>
    </row>
    <row r="5106" spans="2:13" x14ac:dyDescent="0.15">
      <c r="B5106" s="333" t="s">
        <v>7411</v>
      </c>
      <c r="C5106" s="333" t="s">
        <v>710</v>
      </c>
      <c r="D5106" s="333" t="s">
        <v>519</v>
      </c>
      <c r="E5106" s="29">
        <v>1</v>
      </c>
      <c r="F5106" s="29">
        <v>1</v>
      </c>
      <c r="G5106" s="29">
        <v>7558</v>
      </c>
      <c r="H5106" s="27"/>
      <c r="J5106" s="37"/>
      <c r="M5106" s="80" t="b">
        <f t="shared" si="79"/>
        <v>1</v>
      </c>
    </row>
    <row r="5107" spans="2:13" x14ac:dyDescent="0.15">
      <c r="B5107" s="333" t="s">
        <v>1543</v>
      </c>
      <c r="C5107" s="333" t="s">
        <v>710</v>
      </c>
      <c r="D5107" s="333" t="s">
        <v>523</v>
      </c>
      <c r="E5107" s="29">
        <v>1</v>
      </c>
      <c r="F5107" s="29">
        <v>3</v>
      </c>
      <c r="G5107" s="29">
        <v>1093</v>
      </c>
      <c r="H5107" s="27"/>
      <c r="J5107" s="37"/>
      <c r="M5107" s="80" t="b">
        <f t="shared" si="79"/>
        <v>1</v>
      </c>
    </row>
    <row r="5108" spans="2:13" x14ac:dyDescent="0.15">
      <c r="B5108" s="333" t="s">
        <v>11863</v>
      </c>
      <c r="C5108" s="333" t="s">
        <v>712</v>
      </c>
      <c r="D5108" s="333" t="s">
        <v>523</v>
      </c>
      <c r="E5108" s="29">
        <v>2</v>
      </c>
      <c r="F5108" s="29">
        <v>3</v>
      </c>
      <c r="G5108" s="29">
        <v>12263</v>
      </c>
      <c r="H5108" s="27"/>
      <c r="J5108" s="37"/>
      <c r="M5108" s="80" t="b">
        <f t="shared" si="79"/>
        <v>1</v>
      </c>
    </row>
    <row r="5109" spans="2:13" x14ac:dyDescent="0.15">
      <c r="B5109" s="333" t="s">
        <v>9927</v>
      </c>
      <c r="C5109" s="333" t="s">
        <v>712</v>
      </c>
      <c r="D5109" s="333" t="s">
        <v>521</v>
      </c>
      <c r="E5109" s="29">
        <v>2</v>
      </c>
      <c r="F5109" s="29">
        <v>2</v>
      </c>
      <c r="G5109" s="29">
        <v>10128</v>
      </c>
      <c r="H5109" s="27"/>
      <c r="J5109" s="37"/>
      <c r="M5109" s="80" t="b">
        <f t="shared" si="79"/>
        <v>1</v>
      </c>
    </row>
    <row r="5110" spans="2:13" x14ac:dyDescent="0.15">
      <c r="B5110" s="333" t="s">
        <v>1544</v>
      </c>
      <c r="C5110" s="333" t="s">
        <v>712</v>
      </c>
      <c r="D5110" s="333" t="s">
        <v>523</v>
      </c>
      <c r="E5110" s="29">
        <v>2</v>
      </c>
      <c r="F5110" s="29">
        <v>3</v>
      </c>
      <c r="G5110" s="29">
        <v>1094</v>
      </c>
      <c r="H5110" s="27"/>
      <c r="J5110" s="37"/>
      <c r="M5110" s="80" t="b">
        <f t="shared" si="79"/>
        <v>1</v>
      </c>
    </row>
    <row r="5111" spans="2:13" x14ac:dyDescent="0.15">
      <c r="B5111" s="333" t="s">
        <v>1545</v>
      </c>
      <c r="C5111" s="333" t="s">
        <v>712</v>
      </c>
      <c r="D5111" s="333" t="s">
        <v>525</v>
      </c>
      <c r="E5111" s="29">
        <v>2</v>
      </c>
      <c r="F5111" s="29">
        <v>4</v>
      </c>
      <c r="G5111" s="29">
        <v>1095</v>
      </c>
      <c r="H5111" s="27"/>
      <c r="J5111" s="37"/>
      <c r="M5111" s="80" t="b">
        <f t="shared" si="79"/>
        <v>1</v>
      </c>
    </row>
    <row r="5112" spans="2:13" x14ac:dyDescent="0.15">
      <c r="B5112" s="333" t="s">
        <v>13515</v>
      </c>
      <c r="C5112" s="333" t="s">
        <v>518</v>
      </c>
      <c r="D5112" s="333" t="s">
        <v>518</v>
      </c>
      <c r="E5112" s="29">
        <v>0</v>
      </c>
      <c r="F5112" s="29">
        <v>0</v>
      </c>
      <c r="G5112" s="29">
        <v>15716</v>
      </c>
      <c r="H5112" s="27"/>
      <c r="J5112" s="37"/>
      <c r="M5112" s="80" t="b">
        <f t="shared" si="79"/>
        <v>1</v>
      </c>
    </row>
    <row r="5113" spans="2:13" x14ac:dyDescent="0.15">
      <c r="B5113" s="333" t="s">
        <v>11864</v>
      </c>
      <c r="C5113" s="333" t="s">
        <v>9879</v>
      </c>
      <c r="D5113" s="333" t="s">
        <v>519</v>
      </c>
      <c r="E5113" s="29">
        <v>13</v>
      </c>
      <c r="F5113" s="29">
        <v>1</v>
      </c>
      <c r="G5113" s="29">
        <v>13173</v>
      </c>
      <c r="H5113" s="27"/>
      <c r="J5113" s="37"/>
      <c r="M5113" s="80" t="b">
        <f t="shared" si="79"/>
        <v>1</v>
      </c>
    </row>
    <row r="5114" spans="2:13" x14ac:dyDescent="0.15">
      <c r="B5114" s="333" t="s">
        <v>9270</v>
      </c>
      <c r="C5114" s="333" t="s">
        <v>518</v>
      </c>
      <c r="D5114" s="333" t="s">
        <v>518</v>
      </c>
      <c r="E5114" s="29">
        <v>0</v>
      </c>
      <c r="F5114" s="29">
        <v>0</v>
      </c>
      <c r="G5114" s="29">
        <v>9414</v>
      </c>
      <c r="H5114" s="27"/>
      <c r="J5114" s="37"/>
      <c r="M5114" s="80" t="b">
        <f t="shared" si="79"/>
        <v>1</v>
      </c>
    </row>
    <row r="5115" spans="2:13" x14ac:dyDescent="0.15">
      <c r="B5115" s="333" t="s">
        <v>1546</v>
      </c>
      <c r="C5115" s="333" t="s">
        <v>9881</v>
      </c>
      <c r="D5115" s="333" t="s">
        <v>521</v>
      </c>
      <c r="E5115" s="29">
        <v>6</v>
      </c>
      <c r="F5115" s="29">
        <v>2</v>
      </c>
      <c r="G5115" s="29">
        <v>1096</v>
      </c>
      <c r="H5115" s="27"/>
      <c r="J5115" s="37"/>
      <c r="M5115" s="80" t="b">
        <f t="shared" si="79"/>
        <v>1</v>
      </c>
    </row>
    <row r="5116" spans="2:13" x14ac:dyDescent="0.15">
      <c r="B5116" s="333" t="s">
        <v>5998</v>
      </c>
      <c r="C5116" s="333" t="s">
        <v>712</v>
      </c>
      <c r="D5116" s="333" t="s">
        <v>521</v>
      </c>
      <c r="E5116" s="29">
        <v>2</v>
      </c>
      <c r="F5116" s="29">
        <v>2</v>
      </c>
      <c r="G5116" s="29">
        <v>6051</v>
      </c>
      <c r="H5116" s="27"/>
      <c r="J5116" s="37"/>
      <c r="M5116" s="80" t="b">
        <f t="shared" si="79"/>
        <v>1</v>
      </c>
    </row>
    <row r="5117" spans="2:13" x14ac:dyDescent="0.15">
      <c r="B5117" s="333" t="s">
        <v>7170</v>
      </c>
      <c r="C5117" s="333" t="s">
        <v>710</v>
      </c>
      <c r="D5117" s="333" t="s">
        <v>523</v>
      </c>
      <c r="E5117" s="29">
        <v>1</v>
      </c>
      <c r="F5117" s="29">
        <v>3</v>
      </c>
      <c r="G5117" s="29">
        <v>7312</v>
      </c>
      <c r="H5117" s="27"/>
      <c r="J5117" s="37"/>
      <c r="M5117" s="80" t="b">
        <f t="shared" si="79"/>
        <v>1</v>
      </c>
    </row>
    <row r="5118" spans="2:13" x14ac:dyDescent="0.15">
      <c r="B5118" s="333" t="s">
        <v>226</v>
      </c>
      <c r="C5118" s="333" t="s">
        <v>710</v>
      </c>
      <c r="D5118" s="333" t="s">
        <v>518</v>
      </c>
      <c r="E5118" s="29">
        <v>1</v>
      </c>
      <c r="F5118" s="29">
        <v>0</v>
      </c>
      <c r="G5118" s="29">
        <v>8514</v>
      </c>
      <c r="H5118" s="27"/>
      <c r="J5118" s="37"/>
      <c r="M5118" s="80" t="b">
        <f t="shared" si="79"/>
        <v>1</v>
      </c>
    </row>
    <row r="5119" spans="2:13" x14ac:dyDescent="0.15">
      <c r="B5119" s="333" t="s">
        <v>1547</v>
      </c>
      <c r="C5119" s="333" t="s">
        <v>710</v>
      </c>
      <c r="D5119" s="333" t="s">
        <v>523</v>
      </c>
      <c r="E5119" s="29">
        <v>1</v>
      </c>
      <c r="F5119" s="29">
        <v>3</v>
      </c>
      <c r="G5119" s="29">
        <v>1097</v>
      </c>
      <c r="H5119" s="27"/>
      <c r="J5119" s="37"/>
      <c r="M5119" s="80" t="b">
        <f t="shared" si="79"/>
        <v>1</v>
      </c>
    </row>
    <row r="5120" spans="2:13" x14ac:dyDescent="0.15">
      <c r="B5120" s="333" t="s">
        <v>1548</v>
      </c>
      <c r="C5120" s="333" t="s">
        <v>710</v>
      </c>
      <c r="D5120" s="333" t="s">
        <v>519</v>
      </c>
      <c r="E5120" s="29">
        <v>1</v>
      </c>
      <c r="F5120" s="29">
        <v>1</v>
      </c>
      <c r="G5120" s="29">
        <v>1098</v>
      </c>
      <c r="H5120" s="27"/>
      <c r="J5120" s="37"/>
      <c r="M5120" s="80" t="b">
        <f t="shared" si="79"/>
        <v>1</v>
      </c>
    </row>
    <row r="5121" spans="2:13" x14ac:dyDescent="0.15">
      <c r="B5121" s="333" t="s">
        <v>9992</v>
      </c>
      <c r="C5121" s="333" t="s">
        <v>710</v>
      </c>
      <c r="D5121" s="333" t="s">
        <v>519</v>
      </c>
      <c r="E5121" s="29">
        <v>1</v>
      </c>
      <c r="F5121" s="29">
        <v>1</v>
      </c>
      <c r="G5121" s="29">
        <v>10186</v>
      </c>
      <c r="H5121" s="27"/>
      <c r="J5121" s="37"/>
      <c r="M5121" s="80" t="b">
        <f t="shared" si="79"/>
        <v>1</v>
      </c>
    </row>
    <row r="5122" spans="2:13" x14ac:dyDescent="0.15">
      <c r="B5122" s="333" t="s">
        <v>10294</v>
      </c>
      <c r="C5122" s="333" t="s">
        <v>710</v>
      </c>
      <c r="D5122" s="333" t="s">
        <v>519</v>
      </c>
      <c r="E5122" s="29">
        <v>1</v>
      </c>
      <c r="F5122" s="29">
        <v>1</v>
      </c>
      <c r="G5122" s="29">
        <v>10888</v>
      </c>
      <c r="H5122" s="27"/>
      <c r="J5122" s="37"/>
      <c r="M5122" s="80" t="b">
        <f t="shared" si="79"/>
        <v>1</v>
      </c>
    </row>
    <row r="5123" spans="2:13" x14ac:dyDescent="0.15">
      <c r="B5123" s="333" t="s">
        <v>10295</v>
      </c>
      <c r="C5123" s="333" t="s">
        <v>710</v>
      </c>
      <c r="D5123" s="333" t="s">
        <v>519</v>
      </c>
      <c r="E5123" s="29">
        <v>1</v>
      </c>
      <c r="F5123" s="29">
        <v>1</v>
      </c>
      <c r="G5123" s="29">
        <v>10889</v>
      </c>
      <c r="H5123" s="27"/>
      <c r="J5123" s="37"/>
      <c r="M5123" s="80" t="b">
        <f t="shared" si="79"/>
        <v>1</v>
      </c>
    </row>
    <row r="5124" spans="2:13" x14ac:dyDescent="0.15">
      <c r="B5124" s="333" t="s">
        <v>14243</v>
      </c>
      <c r="C5124" s="333" t="s">
        <v>710</v>
      </c>
      <c r="D5124" s="333" t="s">
        <v>523</v>
      </c>
      <c r="E5124" s="29">
        <v>1</v>
      </c>
      <c r="F5124" s="29">
        <v>3</v>
      </c>
      <c r="G5124" s="29">
        <v>16098</v>
      </c>
      <c r="H5124" s="27"/>
      <c r="J5124" s="37"/>
      <c r="M5124" s="80" t="b">
        <f t="shared" si="79"/>
        <v>1</v>
      </c>
    </row>
    <row r="5125" spans="2:13" x14ac:dyDescent="0.15">
      <c r="B5125" s="333" t="s">
        <v>8478</v>
      </c>
      <c r="C5125" s="333" t="s">
        <v>710</v>
      </c>
      <c r="D5125" s="333" t="s">
        <v>519</v>
      </c>
      <c r="E5125" s="29">
        <v>1</v>
      </c>
      <c r="F5125" s="29">
        <v>1</v>
      </c>
      <c r="G5125" s="29">
        <v>8807</v>
      </c>
      <c r="H5125" s="27"/>
      <c r="J5125" s="37"/>
      <c r="M5125" s="80" t="b">
        <f t="shared" si="79"/>
        <v>1</v>
      </c>
    </row>
    <row r="5126" spans="2:13" x14ac:dyDescent="0.15">
      <c r="B5126" s="333" t="s">
        <v>1549</v>
      </c>
      <c r="C5126" s="333" t="s">
        <v>710</v>
      </c>
      <c r="D5126" s="333" t="s">
        <v>519</v>
      </c>
      <c r="E5126" s="29">
        <v>1</v>
      </c>
      <c r="F5126" s="29">
        <v>1</v>
      </c>
      <c r="G5126" s="29">
        <v>1099</v>
      </c>
      <c r="H5126" s="27"/>
      <c r="J5126" s="37"/>
      <c r="M5126" s="80" t="b">
        <f t="shared" si="79"/>
        <v>1</v>
      </c>
    </row>
    <row r="5127" spans="2:13" x14ac:dyDescent="0.15">
      <c r="B5127" s="333" t="s">
        <v>1636</v>
      </c>
      <c r="C5127" s="333" t="s">
        <v>710</v>
      </c>
      <c r="D5127" s="333" t="s">
        <v>525</v>
      </c>
      <c r="E5127" s="29">
        <v>1</v>
      </c>
      <c r="F5127" s="29">
        <v>4</v>
      </c>
      <c r="G5127" s="29">
        <v>1100</v>
      </c>
      <c r="H5127" s="27"/>
      <c r="J5127" s="37"/>
      <c r="M5127" s="80" t="b">
        <f t="shared" si="79"/>
        <v>1</v>
      </c>
    </row>
    <row r="5128" spans="2:13" x14ac:dyDescent="0.15">
      <c r="B5128" s="333" t="s">
        <v>5157</v>
      </c>
      <c r="C5128" s="333" t="s">
        <v>710</v>
      </c>
      <c r="D5128" s="333" t="s">
        <v>523</v>
      </c>
      <c r="E5128" s="29">
        <v>1</v>
      </c>
      <c r="F5128" s="29">
        <v>3</v>
      </c>
      <c r="G5128" s="29">
        <v>5133</v>
      </c>
      <c r="H5128" s="27"/>
      <c r="J5128" s="37"/>
      <c r="M5128" s="80" t="b">
        <f t="shared" si="79"/>
        <v>1</v>
      </c>
    </row>
    <row r="5129" spans="2:13" x14ac:dyDescent="0.15">
      <c r="B5129" s="333" t="s">
        <v>6714</v>
      </c>
      <c r="C5129" s="333" t="s">
        <v>518</v>
      </c>
      <c r="D5129" s="333" t="s">
        <v>518</v>
      </c>
      <c r="E5129" s="29">
        <v>0</v>
      </c>
      <c r="F5129" s="29">
        <v>0</v>
      </c>
      <c r="G5129" s="29">
        <v>6835</v>
      </c>
      <c r="H5129" s="27"/>
      <c r="J5129" s="37"/>
      <c r="M5129" s="80" t="b">
        <f t="shared" si="79"/>
        <v>1</v>
      </c>
    </row>
    <row r="5130" spans="2:13" x14ac:dyDescent="0.15">
      <c r="B5130" s="333" t="s">
        <v>5424</v>
      </c>
      <c r="C5130" s="333" t="s">
        <v>710</v>
      </c>
      <c r="D5130" s="333" t="s">
        <v>444</v>
      </c>
      <c r="E5130" s="29">
        <v>1</v>
      </c>
      <c r="F5130" s="29">
        <v>6</v>
      </c>
      <c r="G5130" s="29">
        <v>5432</v>
      </c>
      <c r="H5130" s="27"/>
      <c r="J5130" s="37"/>
      <c r="M5130" s="80" t="b">
        <f t="shared" si="79"/>
        <v>1</v>
      </c>
    </row>
    <row r="5131" spans="2:13" x14ac:dyDescent="0.15">
      <c r="B5131" s="333" t="s">
        <v>11865</v>
      </c>
      <c r="C5131" s="333" t="s">
        <v>710</v>
      </c>
      <c r="D5131" s="333" t="s">
        <v>523</v>
      </c>
      <c r="E5131" s="29">
        <v>1</v>
      </c>
      <c r="F5131" s="29">
        <v>3</v>
      </c>
      <c r="G5131" s="29">
        <v>12264</v>
      </c>
      <c r="H5131" s="27"/>
      <c r="J5131" s="37"/>
      <c r="M5131" s="80" t="b">
        <f t="shared" si="79"/>
        <v>1</v>
      </c>
    </row>
    <row r="5132" spans="2:13" x14ac:dyDescent="0.15">
      <c r="B5132" s="333" t="s">
        <v>13516</v>
      </c>
      <c r="C5132" s="333" t="s">
        <v>710</v>
      </c>
      <c r="D5132" s="333" t="s">
        <v>523</v>
      </c>
      <c r="E5132" s="29">
        <v>1</v>
      </c>
      <c r="F5132" s="29">
        <v>3</v>
      </c>
      <c r="G5132" s="29">
        <v>14750</v>
      </c>
      <c r="H5132" s="27"/>
      <c r="J5132" s="37"/>
      <c r="M5132" s="80" t="b">
        <f t="shared" si="79"/>
        <v>1</v>
      </c>
    </row>
    <row r="5133" spans="2:13" x14ac:dyDescent="0.15">
      <c r="B5133" s="333" t="s">
        <v>11286</v>
      </c>
      <c r="C5133" s="333" t="s">
        <v>710</v>
      </c>
      <c r="D5133" s="333" t="s">
        <v>523</v>
      </c>
      <c r="E5133" s="29">
        <v>1</v>
      </c>
      <c r="F5133" s="29">
        <v>3</v>
      </c>
      <c r="G5133" s="29">
        <v>11250</v>
      </c>
      <c r="H5133" s="27"/>
      <c r="J5133" s="37"/>
      <c r="M5133" s="80" t="b">
        <f t="shared" si="79"/>
        <v>1</v>
      </c>
    </row>
    <row r="5134" spans="2:13" x14ac:dyDescent="0.15">
      <c r="B5134" s="333" t="s">
        <v>10296</v>
      </c>
      <c r="C5134" s="333" t="s">
        <v>710</v>
      </c>
      <c r="D5134" s="333" t="s">
        <v>523</v>
      </c>
      <c r="E5134" s="29">
        <v>1</v>
      </c>
      <c r="F5134" s="29">
        <v>3</v>
      </c>
      <c r="G5134" s="29">
        <v>10787</v>
      </c>
      <c r="H5134" s="27"/>
      <c r="J5134" s="37"/>
      <c r="M5134" s="80" t="b">
        <f t="shared" ref="M5134:M5197" si="80">AND(  NOT(ISERROR(FIND(UPPER($B$7),UPPER($B5134),1))),  OR($D$7="",NOT(ISERROR(FIND(UPPER($D$7),UPPER($B5134),1)))),    OR($D$8="",(ISERROR(FIND(UPPER($D$8),UPPER($B5134),1))))           )</f>
        <v>1</v>
      </c>
    </row>
    <row r="5135" spans="2:13" x14ac:dyDescent="0.15">
      <c r="B5135" s="333" t="s">
        <v>1637</v>
      </c>
      <c r="C5135" s="333" t="s">
        <v>712</v>
      </c>
      <c r="D5135" s="333" t="s">
        <v>525</v>
      </c>
      <c r="E5135" s="29">
        <v>2</v>
      </c>
      <c r="F5135" s="29">
        <v>4</v>
      </c>
      <c r="G5135" s="29">
        <v>1101</v>
      </c>
      <c r="H5135" s="27"/>
      <c r="J5135" s="37"/>
      <c r="M5135" s="80" t="b">
        <f t="shared" si="80"/>
        <v>1</v>
      </c>
    </row>
    <row r="5136" spans="2:13" x14ac:dyDescent="0.15">
      <c r="B5136" s="333" t="s">
        <v>8620</v>
      </c>
      <c r="C5136" s="333" t="s">
        <v>710</v>
      </c>
      <c r="D5136" s="333" t="s">
        <v>521</v>
      </c>
      <c r="E5136" s="29">
        <v>1</v>
      </c>
      <c r="F5136" s="29">
        <v>2</v>
      </c>
      <c r="G5136" s="29">
        <v>8970</v>
      </c>
      <c r="H5136" s="27"/>
      <c r="J5136" s="37"/>
      <c r="M5136" s="80" t="b">
        <f t="shared" si="80"/>
        <v>1</v>
      </c>
    </row>
    <row r="5137" spans="2:13" x14ac:dyDescent="0.15">
      <c r="B5137" s="333" t="s">
        <v>1638</v>
      </c>
      <c r="C5137" s="333" t="s">
        <v>710</v>
      </c>
      <c r="D5137" s="333" t="s">
        <v>525</v>
      </c>
      <c r="E5137" s="29">
        <v>1</v>
      </c>
      <c r="F5137" s="29">
        <v>4</v>
      </c>
      <c r="G5137" s="29">
        <v>1102</v>
      </c>
      <c r="H5137" s="27"/>
      <c r="J5137" s="37"/>
      <c r="M5137" s="80" t="b">
        <f t="shared" si="80"/>
        <v>1</v>
      </c>
    </row>
    <row r="5138" spans="2:13" x14ac:dyDescent="0.15">
      <c r="B5138" s="333" t="s">
        <v>14781</v>
      </c>
      <c r="C5138" s="333" t="s">
        <v>710</v>
      </c>
      <c r="D5138" s="333" t="s">
        <v>519</v>
      </c>
      <c r="E5138" s="29">
        <v>1</v>
      </c>
      <c r="F5138" s="29">
        <v>1</v>
      </c>
      <c r="G5138" s="29">
        <v>16938</v>
      </c>
      <c r="H5138" s="27"/>
      <c r="J5138" s="37"/>
      <c r="M5138" s="80" t="b">
        <f t="shared" si="80"/>
        <v>1</v>
      </c>
    </row>
    <row r="5139" spans="2:13" x14ac:dyDescent="0.15">
      <c r="B5139" s="333" t="s">
        <v>14782</v>
      </c>
      <c r="C5139" s="333" t="s">
        <v>710</v>
      </c>
      <c r="D5139" s="333" t="s">
        <v>519</v>
      </c>
      <c r="E5139" s="29">
        <v>1</v>
      </c>
      <c r="F5139" s="29">
        <v>1</v>
      </c>
      <c r="G5139" s="29">
        <v>16942</v>
      </c>
      <c r="H5139" s="27"/>
      <c r="J5139" s="37"/>
      <c r="M5139" s="80" t="b">
        <f t="shared" si="80"/>
        <v>1</v>
      </c>
    </row>
    <row r="5140" spans="2:13" x14ac:dyDescent="0.15">
      <c r="B5140" s="333" t="s">
        <v>14783</v>
      </c>
      <c r="C5140" s="333" t="s">
        <v>710</v>
      </c>
      <c r="D5140" s="333" t="s">
        <v>519</v>
      </c>
      <c r="E5140" s="29">
        <v>1</v>
      </c>
      <c r="F5140" s="29">
        <v>1</v>
      </c>
      <c r="G5140" s="29">
        <v>16939</v>
      </c>
      <c r="H5140" s="27"/>
      <c r="J5140" s="37"/>
      <c r="M5140" s="80" t="b">
        <f t="shared" si="80"/>
        <v>1</v>
      </c>
    </row>
    <row r="5141" spans="2:13" x14ac:dyDescent="0.15">
      <c r="B5141" s="333" t="s">
        <v>9271</v>
      </c>
      <c r="C5141" s="333" t="s">
        <v>714</v>
      </c>
      <c r="D5141" s="333" t="s">
        <v>444</v>
      </c>
      <c r="E5141" s="29">
        <v>3</v>
      </c>
      <c r="F5141" s="29">
        <v>6</v>
      </c>
      <c r="G5141" s="29">
        <v>9603</v>
      </c>
      <c r="H5141" s="27"/>
      <c r="J5141" s="37"/>
      <c r="M5141" s="80" t="b">
        <f t="shared" si="80"/>
        <v>1</v>
      </c>
    </row>
    <row r="5142" spans="2:13" x14ac:dyDescent="0.15">
      <c r="B5142" s="333" t="s">
        <v>6764</v>
      </c>
      <c r="C5142" s="333" t="s">
        <v>710</v>
      </c>
      <c r="D5142" s="333" t="s">
        <v>525</v>
      </c>
      <c r="E5142" s="29">
        <v>1</v>
      </c>
      <c r="F5142" s="29">
        <v>4</v>
      </c>
      <c r="G5142" s="29">
        <v>6888</v>
      </c>
      <c r="H5142" s="27"/>
      <c r="J5142" s="37"/>
      <c r="M5142" s="80" t="b">
        <f t="shared" si="80"/>
        <v>1</v>
      </c>
    </row>
    <row r="5143" spans="2:13" x14ac:dyDescent="0.15">
      <c r="B5143" s="333" t="s">
        <v>5791</v>
      </c>
      <c r="C5143" s="333" t="s">
        <v>710</v>
      </c>
      <c r="D5143" s="333" t="s">
        <v>523</v>
      </c>
      <c r="E5143" s="29">
        <v>1</v>
      </c>
      <c r="F5143" s="29">
        <v>3</v>
      </c>
      <c r="G5143" s="29">
        <v>5817</v>
      </c>
      <c r="H5143" s="27"/>
      <c r="J5143" s="37"/>
      <c r="M5143" s="80" t="b">
        <f t="shared" si="80"/>
        <v>1</v>
      </c>
    </row>
    <row r="5144" spans="2:13" x14ac:dyDescent="0.15">
      <c r="B5144" s="333" t="s">
        <v>7357</v>
      </c>
      <c r="C5144" s="333" t="s">
        <v>718</v>
      </c>
      <c r="D5144" s="333" t="s">
        <v>523</v>
      </c>
      <c r="E5144" s="29">
        <v>5</v>
      </c>
      <c r="F5144" s="29">
        <v>3</v>
      </c>
      <c r="G5144" s="29">
        <v>1103</v>
      </c>
      <c r="H5144" s="27"/>
      <c r="J5144" s="37"/>
      <c r="M5144" s="80" t="b">
        <f t="shared" si="80"/>
        <v>1</v>
      </c>
    </row>
    <row r="5145" spans="2:13" x14ac:dyDescent="0.15">
      <c r="B5145" s="333" t="s">
        <v>7357</v>
      </c>
      <c r="C5145" s="333" t="s">
        <v>716</v>
      </c>
      <c r="D5145" s="333" t="s">
        <v>523</v>
      </c>
      <c r="E5145" s="29">
        <v>4</v>
      </c>
      <c r="F5145" s="29">
        <v>3</v>
      </c>
      <c r="G5145" s="29">
        <v>7508</v>
      </c>
      <c r="H5145" s="27"/>
      <c r="J5145" s="37"/>
      <c r="M5145" s="80" t="b">
        <f t="shared" si="80"/>
        <v>1</v>
      </c>
    </row>
    <row r="5146" spans="2:13" x14ac:dyDescent="0.15">
      <c r="B5146" s="333" t="s">
        <v>11866</v>
      </c>
      <c r="C5146" s="333" t="s">
        <v>710</v>
      </c>
      <c r="D5146" s="333" t="s">
        <v>523</v>
      </c>
      <c r="E5146" s="29">
        <v>1</v>
      </c>
      <c r="F5146" s="29">
        <v>3</v>
      </c>
      <c r="G5146" s="29">
        <v>13674</v>
      </c>
      <c r="H5146" s="27"/>
      <c r="J5146" s="37"/>
      <c r="M5146" s="80" t="b">
        <f t="shared" si="80"/>
        <v>1</v>
      </c>
    </row>
    <row r="5147" spans="2:13" x14ac:dyDescent="0.15">
      <c r="B5147" s="333" t="s">
        <v>1639</v>
      </c>
      <c r="C5147" s="333" t="s">
        <v>710</v>
      </c>
      <c r="D5147" s="333" t="s">
        <v>523</v>
      </c>
      <c r="E5147" s="29">
        <v>1</v>
      </c>
      <c r="F5147" s="29">
        <v>3</v>
      </c>
      <c r="G5147" s="29">
        <v>1104</v>
      </c>
      <c r="H5147" s="27"/>
      <c r="J5147" s="37"/>
      <c r="M5147" s="80" t="b">
        <f t="shared" si="80"/>
        <v>1</v>
      </c>
    </row>
    <row r="5148" spans="2:13" x14ac:dyDescent="0.15">
      <c r="B5148" s="333" t="s">
        <v>9928</v>
      </c>
      <c r="C5148" s="333" t="s">
        <v>714</v>
      </c>
      <c r="D5148" s="333" t="s">
        <v>521</v>
      </c>
      <c r="E5148" s="29">
        <v>3</v>
      </c>
      <c r="F5148" s="29">
        <v>2</v>
      </c>
      <c r="G5148" s="29">
        <v>10129</v>
      </c>
      <c r="H5148" s="27"/>
      <c r="J5148" s="37"/>
      <c r="M5148" s="80" t="b">
        <f t="shared" si="80"/>
        <v>1</v>
      </c>
    </row>
    <row r="5149" spans="2:13" x14ac:dyDescent="0.15">
      <c r="B5149" s="333" t="s">
        <v>8649</v>
      </c>
      <c r="C5149" s="333" t="s">
        <v>710</v>
      </c>
      <c r="D5149" s="333" t="s">
        <v>523</v>
      </c>
      <c r="E5149" s="29">
        <v>1</v>
      </c>
      <c r="F5149" s="29">
        <v>3</v>
      </c>
      <c r="G5149" s="29">
        <v>8999</v>
      </c>
      <c r="H5149" s="27"/>
      <c r="J5149" s="37"/>
      <c r="M5149" s="80" t="b">
        <f t="shared" si="80"/>
        <v>1</v>
      </c>
    </row>
    <row r="5150" spans="2:13" x14ac:dyDescent="0.15">
      <c r="B5150" s="333" t="s">
        <v>6382</v>
      </c>
      <c r="C5150" s="333" t="s">
        <v>710</v>
      </c>
      <c r="D5150" s="333" t="s">
        <v>525</v>
      </c>
      <c r="E5150" s="29">
        <v>1</v>
      </c>
      <c r="F5150" s="29">
        <v>4</v>
      </c>
      <c r="G5150" s="29">
        <v>6438</v>
      </c>
      <c r="H5150" s="27"/>
      <c r="J5150" s="37"/>
      <c r="M5150" s="80" t="b">
        <f t="shared" si="80"/>
        <v>1</v>
      </c>
    </row>
    <row r="5151" spans="2:13" x14ac:dyDescent="0.15">
      <c r="B5151" s="333" t="s">
        <v>1640</v>
      </c>
      <c r="C5151" s="333" t="s">
        <v>712</v>
      </c>
      <c r="D5151" s="333" t="s">
        <v>523</v>
      </c>
      <c r="E5151" s="29">
        <v>2</v>
      </c>
      <c r="F5151" s="29">
        <v>3</v>
      </c>
      <c r="G5151" s="29">
        <v>1105</v>
      </c>
      <c r="H5151" s="27"/>
      <c r="J5151" s="37"/>
      <c r="M5151" s="80" t="b">
        <f t="shared" si="80"/>
        <v>1</v>
      </c>
    </row>
    <row r="5152" spans="2:13" x14ac:dyDescent="0.15">
      <c r="B5152" s="333" t="s">
        <v>14244</v>
      </c>
      <c r="C5152" s="333" t="s">
        <v>710</v>
      </c>
      <c r="D5152" s="333" t="s">
        <v>523</v>
      </c>
      <c r="E5152" s="29">
        <v>1</v>
      </c>
      <c r="F5152" s="29">
        <v>3</v>
      </c>
      <c r="G5152" s="29">
        <v>16099</v>
      </c>
      <c r="H5152" s="27"/>
      <c r="J5152" s="37"/>
      <c r="M5152" s="80" t="b">
        <f t="shared" si="80"/>
        <v>1</v>
      </c>
    </row>
    <row r="5153" spans="2:13" x14ac:dyDescent="0.15">
      <c r="B5153" s="333" t="s">
        <v>9272</v>
      </c>
      <c r="C5153" s="333" t="s">
        <v>710</v>
      </c>
      <c r="D5153" s="333" t="s">
        <v>519</v>
      </c>
      <c r="E5153" s="29">
        <v>1</v>
      </c>
      <c r="F5153" s="29">
        <v>1</v>
      </c>
      <c r="G5153" s="29">
        <v>9415</v>
      </c>
      <c r="H5153" s="27"/>
      <c r="J5153" s="37"/>
      <c r="M5153" s="80" t="b">
        <f t="shared" si="80"/>
        <v>1</v>
      </c>
    </row>
    <row r="5154" spans="2:13" x14ac:dyDescent="0.15">
      <c r="B5154" s="333" t="s">
        <v>5904</v>
      </c>
      <c r="C5154" s="333" t="s">
        <v>710</v>
      </c>
      <c r="D5154" s="333" t="s">
        <v>519</v>
      </c>
      <c r="E5154" s="29">
        <v>1</v>
      </c>
      <c r="F5154" s="29">
        <v>1</v>
      </c>
      <c r="G5154" s="29">
        <v>5929</v>
      </c>
      <c r="H5154" s="27"/>
      <c r="J5154" s="37"/>
      <c r="M5154" s="80" t="b">
        <f t="shared" si="80"/>
        <v>1</v>
      </c>
    </row>
    <row r="5155" spans="2:13" x14ac:dyDescent="0.15">
      <c r="B5155" s="333" t="s">
        <v>4775</v>
      </c>
      <c r="C5155" s="333" t="s">
        <v>710</v>
      </c>
      <c r="D5155" s="333" t="s">
        <v>519</v>
      </c>
      <c r="E5155" s="29">
        <v>1</v>
      </c>
      <c r="F5155" s="29">
        <v>1</v>
      </c>
      <c r="G5155" s="29">
        <v>4623</v>
      </c>
      <c r="H5155" s="27"/>
      <c r="J5155" s="37"/>
      <c r="M5155" s="80" t="b">
        <f t="shared" si="80"/>
        <v>1</v>
      </c>
    </row>
    <row r="5156" spans="2:13" x14ac:dyDescent="0.15">
      <c r="B5156" s="333" t="s">
        <v>9273</v>
      </c>
      <c r="C5156" s="333" t="s">
        <v>710</v>
      </c>
      <c r="D5156" s="333" t="s">
        <v>519</v>
      </c>
      <c r="E5156" s="29">
        <v>1</v>
      </c>
      <c r="F5156" s="29">
        <v>1</v>
      </c>
      <c r="G5156" s="29">
        <v>9416</v>
      </c>
      <c r="H5156" s="27"/>
      <c r="J5156" s="37"/>
      <c r="M5156" s="80" t="b">
        <f t="shared" si="80"/>
        <v>1</v>
      </c>
    </row>
    <row r="5157" spans="2:13" x14ac:dyDescent="0.15">
      <c r="B5157" s="333" t="s">
        <v>4389</v>
      </c>
      <c r="C5157" s="333" t="s">
        <v>710</v>
      </c>
      <c r="D5157" s="333" t="s">
        <v>525</v>
      </c>
      <c r="E5157" s="29">
        <v>1</v>
      </c>
      <c r="F5157" s="29">
        <v>4</v>
      </c>
      <c r="G5157" s="29">
        <v>4186</v>
      </c>
      <c r="H5157" s="27"/>
      <c r="J5157" s="37"/>
      <c r="M5157" s="80" t="b">
        <f t="shared" si="80"/>
        <v>1</v>
      </c>
    </row>
    <row r="5158" spans="2:13" x14ac:dyDescent="0.15">
      <c r="B5158" s="333" t="s">
        <v>4395</v>
      </c>
      <c r="C5158" s="333" t="s">
        <v>710</v>
      </c>
      <c r="D5158" s="333" t="s">
        <v>525</v>
      </c>
      <c r="E5158" s="29">
        <v>1</v>
      </c>
      <c r="F5158" s="29">
        <v>4</v>
      </c>
      <c r="G5158" s="29">
        <v>4192</v>
      </c>
      <c r="H5158" s="27"/>
      <c r="J5158" s="37"/>
      <c r="M5158" s="80" t="b">
        <f t="shared" si="80"/>
        <v>1</v>
      </c>
    </row>
    <row r="5159" spans="2:13" x14ac:dyDescent="0.15">
      <c r="B5159" s="333" t="s">
        <v>5009</v>
      </c>
      <c r="C5159" s="333" t="s">
        <v>716</v>
      </c>
      <c r="D5159" s="333" t="s">
        <v>519</v>
      </c>
      <c r="E5159" s="29">
        <v>4</v>
      </c>
      <c r="F5159" s="29">
        <v>1</v>
      </c>
      <c r="G5159" s="29">
        <v>4975</v>
      </c>
      <c r="H5159" s="27"/>
      <c r="J5159" s="37"/>
      <c r="M5159" s="80" t="b">
        <f t="shared" si="80"/>
        <v>1</v>
      </c>
    </row>
    <row r="5160" spans="2:13" x14ac:dyDescent="0.15">
      <c r="B5160" s="333" t="s">
        <v>1641</v>
      </c>
      <c r="C5160" s="333" t="s">
        <v>9881</v>
      </c>
      <c r="D5160" s="333" t="s">
        <v>523</v>
      </c>
      <c r="E5160" s="29">
        <v>6</v>
      </c>
      <c r="F5160" s="29">
        <v>3</v>
      </c>
      <c r="G5160" s="29">
        <v>1106</v>
      </c>
      <c r="H5160" s="27"/>
      <c r="J5160" s="37"/>
      <c r="M5160" s="80" t="b">
        <f t="shared" si="80"/>
        <v>1</v>
      </c>
    </row>
    <row r="5161" spans="2:13" x14ac:dyDescent="0.15">
      <c r="B5161" s="333" t="s">
        <v>8814</v>
      </c>
      <c r="C5161" s="333" t="s">
        <v>710</v>
      </c>
      <c r="D5161" s="333" t="s">
        <v>525</v>
      </c>
      <c r="E5161" s="29">
        <v>1</v>
      </c>
      <c r="F5161" s="29">
        <v>4</v>
      </c>
      <c r="G5161" s="29">
        <v>9164</v>
      </c>
      <c r="H5161" s="27"/>
      <c r="J5161" s="37"/>
      <c r="M5161" s="80" t="b">
        <f t="shared" si="80"/>
        <v>1</v>
      </c>
    </row>
    <row r="5162" spans="2:13" x14ac:dyDescent="0.15">
      <c r="B5162" s="333" t="s">
        <v>8815</v>
      </c>
      <c r="C5162" s="333" t="s">
        <v>710</v>
      </c>
      <c r="D5162" s="333" t="s">
        <v>525</v>
      </c>
      <c r="E5162" s="29">
        <v>1</v>
      </c>
      <c r="F5162" s="29">
        <v>4</v>
      </c>
      <c r="G5162" s="29">
        <v>9165</v>
      </c>
      <c r="H5162" s="27"/>
      <c r="J5162" s="37"/>
      <c r="M5162" s="80" t="b">
        <f t="shared" si="80"/>
        <v>1</v>
      </c>
    </row>
    <row r="5163" spans="2:13" x14ac:dyDescent="0.15">
      <c r="B5163" s="333" t="s">
        <v>11867</v>
      </c>
      <c r="C5163" s="333" t="s">
        <v>710</v>
      </c>
      <c r="D5163" s="333" t="s">
        <v>523</v>
      </c>
      <c r="E5163" s="29">
        <v>1</v>
      </c>
      <c r="F5163" s="29">
        <v>3</v>
      </c>
      <c r="G5163" s="29">
        <v>12265</v>
      </c>
      <c r="H5163" s="27"/>
      <c r="J5163" s="37"/>
      <c r="M5163" s="80" t="b">
        <f t="shared" si="80"/>
        <v>1</v>
      </c>
    </row>
    <row r="5164" spans="2:13" x14ac:dyDescent="0.15">
      <c r="B5164" s="333" t="s">
        <v>7552</v>
      </c>
      <c r="C5164" s="333" t="s">
        <v>710</v>
      </c>
      <c r="D5164" s="333" t="s">
        <v>519</v>
      </c>
      <c r="E5164" s="29">
        <v>1</v>
      </c>
      <c r="F5164" s="29">
        <v>1</v>
      </c>
      <c r="G5164" s="29">
        <v>7715</v>
      </c>
      <c r="H5164" s="27"/>
      <c r="J5164" s="37"/>
      <c r="M5164" s="80" t="b">
        <f t="shared" si="80"/>
        <v>1</v>
      </c>
    </row>
    <row r="5165" spans="2:13" x14ac:dyDescent="0.15">
      <c r="B5165" s="333" t="s">
        <v>5298</v>
      </c>
      <c r="C5165" s="333" t="s">
        <v>710</v>
      </c>
      <c r="D5165" s="333" t="s">
        <v>525</v>
      </c>
      <c r="E5165" s="29">
        <v>1</v>
      </c>
      <c r="F5165" s="29">
        <v>4</v>
      </c>
      <c r="G5165" s="29">
        <v>5291</v>
      </c>
      <c r="H5165" s="27"/>
      <c r="J5165" s="37"/>
      <c r="M5165" s="80" t="b">
        <f t="shared" si="80"/>
        <v>1</v>
      </c>
    </row>
    <row r="5166" spans="2:13" x14ac:dyDescent="0.15">
      <c r="B5166" s="333" t="s">
        <v>1642</v>
      </c>
      <c r="C5166" s="333" t="s">
        <v>710</v>
      </c>
      <c r="D5166" s="333" t="s">
        <v>521</v>
      </c>
      <c r="E5166" s="29">
        <v>1</v>
      </c>
      <c r="F5166" s="29">
        <v>2</v>
      </c>
      <c r="G5166" s="29">
        <v>1107</v>
      </c>
      <c r="H5166" s="27"/>
      <c r="J5166" s="37"/>
      <c r="M5166" s="80" t="b">
        <f t="shared" si="80"/>
        <v>1</v>
      </c>
    </row>
    <row r="5167" spans="2:13" x14ac:dyDescent="0.15">
      <c r="B5167" s="333" t="s">
        <v>6892</v>
      </c>
      <c r="C5167" s="333" t="s">
        <v>710</v>
      </c>
      <c r="D5167" s="333" t="s">
        <v>525</v>
      </c>
      <c r="E5167" s="29">
        <v>1</v>
      </c>
      <c r="F5167" s="29">
        <v>4</v>
      </c>
      <c r="G5167" s="29">
        <v>7137</v>
      </c>
      <c r="H5167" s="27"/>
      <c r="J5167" s="37"/>
      <c r="M5167" s="80" t="b">
        <f t="shared" si="80"/>
        <v>1</v>
      </c>
    </row>
    <row r="5168" spans="2:13" x14ac:dyDescent="0.15">
      <c r="B5168" s="333" t="s">
        <v>7026</v>
      </c>
      <c r="C5168" s="333" t="s">
        <v>710</v>
      </c>
      <c r="D5168" s="333" t="s">
        <v>521</v>
      </c>
      <c r="E5168" s="29">
        <v>1</v>
      </c>
      <c r="F5168" s="29">
        <v>2</v>
      </c>
      <c r="G5168" s="29">
        <v>7163</v>
      </c>
      <c r="H5168" s="27"/>
      <c r="J5168" s="37"/>
      <c r="M5168" s="80" t="b">
        <f t="shared" si="80"/>
        <v>1</v>
      </c>
    </row>
    <row r="5169" spans="2:13" x14ac:dyDescent="0.15">
      <c r="B5169" s="333" t="s">
        <v>10918</v>
      </c>
      <c r="C5169" s="333" t="s">
        <v>710</v>
      </c>
      <c r="D5169" s="333" t="s">
        <v>444</v>
      </c>
      <c r="E5169" s="29">
        <v>1</v>
      </c>
      <c r="F5169" s="29">
        <v>6</v>
      </c>
      <c r="G5169" s="29">
        <v>1108</v>
      </c>
      <c r="H5169" s="27"/>
      <c r="J5169" s="37"/>
      <c r="M5169" s="80" t="b">
        <f t="shared" si="80"/>
        <v>1</v>
      </c>
    </row>
    <row r="5170" spans="2:13" x14ac:dyDescent="0.15">
      <c r="B5170" s="333" t="s">
        <v>4980</v>
      </c>
      <c r="C5170" s="333" t="s">
        <v>710</v>
      </c>
      <c r="D5170" s="333" t="s">
        <v>519</v>
      </c>
      <c r="E5170" s="29">
        <v>1</v>
      </c>
      <c r="F5170" s="29">
        <v>1</v>
      </c>
      <c r="G5170" s="29">
        <v>4945</v>
      </c>
      <c r="H5170" s="27"/>
      <c r="J5170" s="37"/>
      <c r="M5170" s="80" t="b">
        <f t="shared" si="80"/>
        <v>1</v>
      </c>
    </row>
    <row r="5171" spans="2:13" x14ac:dyDescent="0.15">
      <c r="B5171" s="333" t="s">
        <v>14245</v>
      </c>
      <c r="C5171" s="333" t="s">
        <v>710</v>
      </c>
      <c r="D5171" s="333" t="s">
        <v>523</v>
      </c>
      <c r="E5171" s="29">
        <v>1</v>
      </c>
      <c r="F5171" s="29">
        <v>3</v>
      </c>
      <c r="G5171" s="29">
        <v>16153</v>
      </c>
      <c r="H5171" s="27"/>
      <c r="J5171" s="37"/>
      <c r="M5171" s="80" t="b">
        <f t="shared" si="80"/>
        <v>1</v>
      </c>
    </row>
    <row r="5172" spans="2:13" x14ac:dyDescent="0.15">
      <c r="B5172" s="333" t="s">
        <v>12791</v>
      </c>
      <c r="C5172" s="333" t="s">
        <v>718</v>
      </c>
      <c r="D5172" s="333" t="s">
        <v>525</v>
      </c>
      <c r="E5172" s="29">
        <v>5</v>
      </c>
      <c r="F5172" s="29">
        <v>4</v>
      </c>
      <c r="G5172" s="29">
        <v>13850</v>
      </c>
      <c r="H5172" s="27"/>
      <c r="J5172" s="37"/>
      <c r="M5172" s="80" t="b">
        <f t="shared" si="80"/>
        <v>1</v>
      </c>
    </row>
    <row r="5173" spans="2:13" x14ac:dyDescent="0.15">
      <c r="B5173" s="333" t="s">
        <v>11868</v>
      </c>
      <c r="C5173" s="333" t="s">
        <v>710</v>
      </c>
      <c r="D5173" s="333" t="s">
        <v>523</v>
      </c>
      <c r="E5173" s="29">
        <v>1</v>
      </c>
      <c r="F5173" s="29">
        <v>3</v>
      </c>
      <c r="G5173" s="29">
        <v>13356</v>
      </c>
      <c r="H5173" s="27"/>
      <c r="J5173" s="37"/>
      <c r="M5173" s="80" t="b">
        <f t="shared" si="80"/>
        <v>1</v>
      </c>
    </row>
    <row r="5174" spans="2:13" x14ac:dyDescent="0.15">
      <c r="B5174" s="333" t="s">
        <v>14784</v>
      </c>
      <c r="C5174" s="333" t="s">
        <v>712</v>
      </c>
      <c r="D5174" s="333" t="s">
        <v>519</v>
      </c>
      <c r="E5174" s="29">
        <v>2</v>
      </c>
      <c r="F5174" s="29">
        <v>1</v>
      </c>
      <c r="G5174" s="29">
        <v>16677</v>
      </c>
      <c r="H5174" s="27"/>
      <c r="J5174" s="37"/>
      <c r="M5174" s="80" t="b">
        <f t="shared" si="80"/>
        <v>1</v>
      </c>
    </row>
    <row r="5175" spans="2:13" x14ac:dyDescent="0.15">
      <c r="B5175" s="333" t="s">
        <v>1643</v>
      </c>
      <c r="C5175" s="333" t="s">
        <v>710</v>
      </c>
      <c r="D5175" s="333" t="s">
        <v>521</v>
      </c>
      <c r="E5175" s="29">
        <v>1</v>
      </c>
      <c r="F5175" s="29">
        <v>2</v>
      </c>
      <c r="G5175" s="29">
        <v>1109</v>
      </c>
      <c r="H5175" s="27"/>
      <c r="J5175" s="37"/>
      <c r="M5175" s="80" t="b">
        <f t="shared" si="80"/>
        <v>1</v>
      </c>
    </row>
    <row r="5176" spans="2:13" x14ac:dyDescent="0.15">
      <c r="B5176" s="333" t="s">
        <v>10919</v>
      </c>
      <c r="C5176" s="333" t="s">
        <v>710</v>
      </c>
      <c r="D5176" s="333" t="s">
        <v>521</v>
      </c>
      <c r="E5176" s="29">
        <v>1</v>
      </c>
      <c r="F5176" s="29">
        <v>2</v>
      </c>
      <c r="G5176" s="29">
        <v>1110</v>
      </c>
      <c r="H5176" s="27"/>
      <c r="J5176" s="37"/>
      <c r="M5176" s="80" t="b">
        <f t="shared" si="80"/>
        <v>1</v>
      </c>
    </row>
    <row r="5177" spans="2:13" x14ac:dyDescent="0.15">
      <c r="B5177" s="333" t="s">
        <v>13517</v>
      </c>
      <c r="C5177" s="333" t="s">
        <v>710</v>
      </c>
      <c r="D5177" s="333" t="s">
        <v>523</v>
      </c>
      <c r="E5177" s="29">
        <v>1</v>
      </c>
      <c r="F5177" s="29">
        <v>3</v>
      </c>
      <c r="G5177" s="29">
        <v>15694</v>
      </c>
      <c r="H5177" s="27"/>
      <c r="J5177" s="37"/>
      <c r="M5177" s="80" t="b">
        <f t="shared" si="80"/>
        <v>1</v>
      </c>
    </row>
    <row r="5178" spans="2:13" x14ac:dyDescent="0.15">
      <c r="B5178" s="333" t="s">
        <v>9274</v>
      </c>
      <c r="C5178" s="333" t="s">
        <v>518</v>
      </c>
      <c r="D5178" s="333" t="s">
        <v>518</v>
      </c>
      <c r="E5178" s="29">
        <v>0</v>
      </c>
      <c r="F5178" s="29">
        <v>0</v>
      </c>
      <c r="G5178" s="29">
        <v>9741</v>
      </c>
      <c r="H5178" s="27"/>
      <c r="J5178" s="37"/>
      <c r="M5178" s="80" t="b">
        <f t="shared" si="80"/>
        <v>1</v>
      </c>
    </row>
    <row r="5179" spans="2:13" x14ac:dyDescent="0.15">
      <c r="B5179" s="333" t="s">
        <v>11869</v>
      </c>
      <c r="C5179" s="333" t="s">
        <v>710</v>
      </c>
      <c r="D5179" s="333" t="s">
        <v>521</v>
      </c>
      <c r="E5179" s="29">
        <v>1</v>
      </c>
      <c r="F5179" s="29">
        <v>2</v>
      </c>
      <c r="G5179" s="29">
        <v>13248</v>
      </c>
      <c r="H5179" s="27"/>
      <c r="J5179" s="37"/>
      <c r="M5179" s="80" t="b">
        <f t="shared" si="80"/>
        <v>1</v>
      </c>
    </row>
    <row r="5180" spans="2:13" x14ac:dyDescent="0.15">
      <c r="B5180" s="333" t="s">
        <v>13518</v>
      </c>
      <c r="C5180" s="333" t="s">
        <v>710</v>
      </c>
      <c r="D5180" s="333" t="s">
        <v>518</v>
      </c>
      <c r="E5180" s="29">
        <v>1</v>
      </c>
      <c r="F5180" s="29">
        <v>0</v>
      </c>
      <c r="G5180" s="29">
        <v>14975</v>
      </c>
      <c r="H5180" s="27"/>
      <c r="J5180" s="37"/>
      <c r="M5180" s="80" t="b">
        <f t="shared" si="80"/>
        <v>1</v>
      </c>
    </row>
    <row r="5181" spans="2:13" x14ac:dyDescent="0.15">
      <c r="B5181" s="333" t="s">
        <v>4153</v>
      </c>
      <c r="C5181" s="333" t="s">
        <v>712</v>
      </c>
      <c r="D5181" s="333" t="s">
        <v>523</v>
      </c>
      <c r="E5181" s="29">
        <v>2</v>
      </c>
      <c r="F5181" s="29">
        <v>3</v>
      </c>
      <c r="G5181" s="29">
        <v>3922</v>
      </c>
      <c r="H5181" s="27"/>
      <c r="J5181" s="37"/>
      <c r="M5181" s="80" t="b">
        <f t="shared" si="80"/>
        <v>1</v>
      </c>
    </row>
    <row r="5182" spans="2:13" x14ac:dyDescent="0.15">
      <c r="B5182" s="333" t="s">
        <v>11870</v>
      </c>
      <c r="C5182" s="333" t="s">
        <v>710</v>
      </c>
      <c r="D5182" s="333" t="s">
        <v>519</v>
      </c>
      <c r="E5182" s="29">
        <v>1</v>
      </c>
      <c r="F5182" s="29">
        <v>1</v>
      </c>
      <c r="G5182" s="29">
        <v>13129</v>
      </c>
      <c r="H5182" s="27"/>
      <c r="J5182" s="37"/>
      <c r="M5182" s="80" t="b">
        <f t="shared" si="80"/>
        <v>1</v>
      </c>
    </row>
    <row r="5183" spans="2:13" x14ac:dyDescent="0.15">
      <c r="B5183" s="333" t="s">
        <v>3946</v>
      </c>
      <c r="C5183" s="333" t="s">
        <v>716</v>
      </c>
      <c r="D5183" s="333" t="s">
        <v>519</v>
      </c>
      <c r="E5183" s="29">
        <v>4</v>
      </c>
      <c r="F5183" s="29">
        <v>1</v>
      </c>
      <c r="G5183" s="29">
        <v>3712</v>
      </c>
      <c r="H5183" s="27"/>
      <c r="J5183" s="37"/>
      <c r="M5183" s="80" t="b">
        <f t="shared" si="80"/>
        <v>1</v>
      </c>
    </row>
    <row r="5184" spans="2:13" x14ac:dyDescent="0.15">
      <c r="B5184" s="333" t="s">
        <v>1644</v>
      </c>
      <c r="C5184" s="333" t="s">
        <v>710</v>
      </c>
      <c r="D5184" s="333" t="s">
        <v>519</v>
      </c>
      <c r="E5184" s="29">
        <v>1</v>
      </c>
      <c r="F5184" s="29">
        <v>1</v>
      </c>
      <c r="G5184" s="29">
        <v>1111</v>
      </c>
      <c r="H5184" s="27"/>
      <c r="J5184" s="37"/>
      <c r="M5184" s="80" t="b">
        <f t="shared" si="80"/>
        <v>1</v>
      </c>
    </row>
    <row r="5185" spans="2:13" x14ac:dyDescent="0.15">
      <c r="B5185" s="333" t="s">
        <v>11287</v>
      </c>
      <c r="C5185" s="333" t="s">
        <v>710</v>
      </c>
      <c r="D5185" s="333" t="s">
        <v>523</v>
      </c>
      <c r="E5185" s="29">
        <v>1</v>
      </c>
      <c r="F5185" s="29">
        <v>3</v>
      </c>
      <c r="G5185" s="29">
        <v>11483</v>
      </c>
      <c r="H5185" s="27"/>
      <c r="J5185" s="37"/>
      <c r="M5185" s="80" t="b">
        <f t="shared" si="80"/>
        <v>1</v>
      </c>
    </row>
    <row r="5186" spans="2:13" x14ac:dyDescent="0.15">
      <c r="B5186" s="333" t="s">
        <v>11871</v>
      </c>
      <c r="C5186" s="333" t="s">
        <v>710</v>
      </c>
      <c r="D5186" s="333" t="s">
        <v>523</v>
      </c>
      <c r="E5186" s="29">
        <v>1</v>
      </c>
      <c r="F5186" s="29">
        <v>3</v>
      </c>
      <c r="G5186" s="29">
        <v>13715</v>
      </c>
      <c r="H5186" s="27"/>
      <c r="J5186" s="37"/>
      <c r="M5186" s="80" t="b">
        <f t="shared" si="80"/>
        <v>1</v>
      </c>
    </row>
    <row r="5187" spans="2:13" x14ac:dyDescent="0.15">
      <c r="B5187" s="333" t="s">
        <v>11872</v>
      </c>
      <c r="C5187" s="333" t="s">
        <v>714</v>
      </c>
      <c r="D5187" s="333" t="s">
        <v>525</v>
      </c>
      <c r="E5187" s="29">
        <v>3</v>
      </c>
      <c r="F5187" s="29">
        <v>4</v>
      </c>
      <c r="G5187" s="29">
        <v>12818</v>
      </c>
      <c r="H5187" s="27"/>
      <c r="J5187" s="37"/>
      <c r="M5187" s="80" t="b">
        <f t="shared" si="80"/>
        <v>1</v>
      </c>
    </row>
    <row r="5188" spans="2:13" x14ac:dyDescent="0.15">
      <c r="B5188" s="333" t="s">
        <v>1745</v>
      </c>
      <c r="C5188" s="333" t="s">
        <v>710</v>
      </c>
      <c r="D5188" s="333" t="s">
        <v>523</v>
      </c>
      <c r="E5188" s="29">
        <v>1</v>
      </c>
      <c r="F5188" s="29">
        <v>3</v>
      </c>
      <c r="G5188" s="29">
        <v>1112</v>
      </c>
      <c r="H5188" s="27"/>
      <c r="J5188" s="37"/>
      <c r="M5188" s="80" t="b">
        <f t="shared" si="80"/>
        <v>1</v>
      </c>
    </row>
    <row r="5189" spans="2:13" x14ac:dyDescent="0.15">
      <c r="B5189" s="333" t="s">
        <v>4305</v>
      </c>
      <c r="C5189" s="333" t="s">
        <v>9879</v>
      </c>
      <c r="D5189" s="333" t="s">
        <v>519</v>
      </c>
      <c r="E5189" s="29">
        <v>13</v>
      </c>
      <c r="F5189" s="29">
        <v>1</v>
      </c>
      <c r="G5189" s="29">
        <v>4091</v>
      </c>
      <c r="H5189" s="27"/>
      <c r="J5189" s="37"/>
      <c r="M5189" s="80" t="b">
        <f t="shared" si="80"/>
        <v>1</v>
      </c>
    </row>
    <row r="5190" spans="2:13" x14ac:dyDescent="0.15">
      <c r="B5190" s="333" t="s">
        <v>10297</v>
      </c>
      <c r="C5190" s="333" t="s">
        <v>710</v>
      </c>
      <c r="D5190" s="333" t="s">
        <v>521</v>
      </c>
      <c r="E5190" s="29">
        <v>1</v>
      </c>
      <c r="F5190" s="29">
        <v>2</v>
      </c>
      <c r="G5190" s="29">
        <v>10661</v>
      </c>
      <c r="H5190" s="27"/>
      <c r="J5190" s="37"/>
      <c r="M5190" s="80" t="b">
        <f t="shared" si="80"/>
        <v>1</v>
      </c>
    </row>
    <row r="5191" spans="2:13" x14ac:dyDescent="0.15">
      <c r="B5191" s="333" t="s">
        <v>10298</v>
      </c>
      <c r="C5191" s="333" t="s">
        <v>710</v>
      </c>
      <c r="D5191" s="333" t="s">
        <v>444</v>
      </c>
      <c r="E5191" s="29">
        <v>1</v>
      </c>
      <c r="F5191" s="29">
        <v>6</v>
      </c>
      <c r="G5191" s="29">
        <v>10750</v>
      </c>
      <c r="H5191" s="27"/>
      <c r="J5191" s="37"/>
      <c r="M5191" s="80" t="b">
        <f t="shared" si="80"/>
        <v>1</v>
      </c>
    </row>
    <row r="5192" spans="2:13" x14ac:dyDescent="0.15">
      <c r="B5192" s="333" t="s">
        <v>4347</v>
      </c>
      <c r="C5192" s="333" t="s">
        <v>718</v>
      </c>
      <c r="D5192" s="333" t="s">
        <v>519</v>
      </c>
      <c r="E5192" s="29">
        <v>5</v>
      </c>
      <c r="F5192" s="29">
        <v>1</v>
      </c>
      <c r="G5192" s="29">
        <v>4139</v>
      </c>
      <c r="H5192" s="27"/>
      <c r="J5192" s="37"/>
      <c r="M5192" s="80" t="b">
        <f t="shared" si="80"/>
        <v>1</v>
      </c>
    </row>
    <row r="5193" spans="2:13" x14ac:dyDescent="0.15">
      <c r="B5193" s="333" t="s">
        <v>12792</v>
      </c>
      <c r="C5193" s="333" t="s">
        <v>718</v>
      </c>
      <c r="D5193" s="333" t="s">
        <v>525</v>
      </c>
      <c r="E5193" s="29">
        <v>5</v>
      </c>
      <c r="F5193" s="29">
        <v>4</v>
      </c>
      <c r="G5193" s="29">
        <v>13851</v>
      </c>
      <c r="H5193" s="27"/>
      <c r="J5193" s="37"/>
      <c r="M5193" s="80" t="b">
        <f t="shared" si="80"/>
        <v>1</v>
      </c>
    </row>
    <row r="5194" spans="2:13" x14ac:dyDescent="0.15">
      <c r="B5194" s="333" t="s">
        <v>1746</v>
      </c>
      <c r="C5194" s="333" t="s">
        <v>718</v>
      </c>
      <c r="D5194" s="333" t="s">
        <v>525</v>
      </c>
      <c r="E5194" s="29">
        <v>5</v>
      </c>
      <c r="F5194" s="29">
        <v>4</v>
      </c>
      <c r="G5194" s="29">
        <v>1113</v>
      </c>
      <c r="H5194" s="27"/>
      <c r="J5194" s="37"/>
      <c r="M5194" s="80" t="b">
        <f t="shared" si="80"/>
        <v>1</v>
      </c>
    </row>
    <row r="5195" spans="2:13" x14ac:dyDescent="0.15">
      <c r="B5195" s="333" t="s">
        <v>11873</v>
      </c>
      <c r="C5195" s="333" t="s">
        <v>710</v>
      </c>
      <c r="D5195" s="333" t="s">
        <v>523</v>
      </c>
      <c r="E5195" s="29">
        <v>1</v>
      </c>
      <c r="F5195" s="29">
        <v>3</v>
      </c>
      <c r="G5195" s="29">
        <v>13150</v>
      </c>
      <c r="H5195" s="27"/>
      <c r="J5195" s="37"/>
      <c r="M5195" s="80" t="b">
        <f t="shared" si="80"/>
        <v>1</v>
      </c>
    </row>
    <row r="5196" spans="2:13" x14ac:dyDescent="0.15">
      <c r="B5196" s="333" t="s">
        <v>4508</v>
      </c>
      <c r="C5196" s="333" t="s">
        <v>710</v>
      </c>
      <c r="D5196" s="333" t="s">
        <v>523</v>
      </c>
      <c r="E5196" s="29">
        <v>1</v>
      </c>
      <c r="F5196" s="29">
        <v>3</v>
      </c>
      <c r="G5196" s="29">
        <v>4328</v>
      </c>
      <c r="H5196" s="27"/>
      <c r="J5196" s="37"/>
      <c r="M5196" s="80" t="b">
        <f t="shared" si="80"/>
        <v>1</v>
      </c>
    </row>
    <row r="5197" spans="2:13" x14ac:dyDescent="0.15">
      <c r="B5197" s="333" t="s">
        <v>1747</v>
      </c>
      <c r="C5197" s="333" t="s">
        <v>710</v>
      </c>
      <c r="D5197" s="333" t="s">
        <v>523</v>
      </c>
      <c r="E5197" s="29">
        <v>1</v>
      </c>
      <c r="F5197" s="29">
        <v>3</v>
      </c>
      <c r="G5197" s="29">
        <v>1114</v>
      </c>
      <c r="H5197" s="27"/>
      <c r="J5197" s="37"/>
      <c r="M5197" s="80" t="b">
        <f t="shared" si="80"/>
        <v>1</v>
      </c>
    </row>
    <row r="5198" spans="2:13" x14ac:dyDescent="0.15">
      <c r="B5198" s="333" t="s">
        <v>14785</v>
      </c>
      <c r="C5198" s="333" t="s">
        <v>518</v>
      </c>
      <c r="D5198" s="333" t="s">
        <v>523</v>
      </c>
      <c r="E5198" s="29">
        <v>0</v>
      </c>
      <c r="F5198" s="29">
        <v>3</v>
      </c>
      <c r="G5198" s="29">
        <v>17237</v>
      </c>
      <c r="H5198" s="27"/>
      <c r="J5198" s="37"/>
      <c r="M5198" s="80" t="b">
        <f t="shared" ref="M5198:M5261" si="81">AND(  NOT(ISERROR(FIND(UPPER($B$7),UPPER($B5198),1))),  OR($D$7="",NOT(ISERROR(FIND(UPPER($D$7),UPPER($B5198),1)))),    OR($D$8="",(ISERROR(FIND(UPPER($D$8),UPPER($B5198),1))))           )</f>
        <v>1</v>
      </c>
    </row>
    <row r="5199" spans="2:13" x14ac:dyDescent="0.15">
      <c r="B5199" s="333" t="s">
        <v>8744</v>
      </c>
      <c r="C5199" s="333" t="s">
        <v>710</v>
      </c>
      <c r="D5199" s="333" t="s">
        <v>519</v>
      </c>
      <c r="E5199" s="29">
        <v>1</v>
      </c>
      <c r="F5199" s="29">
        <v>1</v>
      </c>
      <c r="G5199" s="29">
        <v>9094</v>
      </c>
      <c r="H5199" s="27"/>
      <c r="J5199" s="37"/>
      <c r="M5199" s="80" t="b">
        <f t="shared" si="81"/>
        <v>1</v>
      </c>
    </row>
    <row r="5200" spans="2:13" x14ac:dyDescent="0.15">
      <c r="B5200" s="333" t="s">
        <v>5962</v>
      </c>
      <c r="C5200" s="333" t="s">
        <v>710</v>
      </c>
      <c r="D5200" s="333" t="s">
        <v>519</v>
      </c>
      <c r="E5200" s="29">
        <v>1</v>
      </c>
      <c r="F5200" s="29">
        <v>1</v>
      </c>
      <c r="G5200" s="29">
        <v>6007</v>
      </c>
      <c r="H5200" s="27"/>
      <c r="J5200" s="37"/>
      <c r="M5200" s="80" t="b">
        <f t="shared" si="81"/>
        <v>1</v>
      </c>
    </row>
    <row r="5201" spans="2:13" x14ac:dyDescent="0.15">
      <c r="B5201" s="333" t="s">
        <v>4100</v>
      </c>
      <c r="C5201" s="333" t="s">
        <v>716</v>
      </c>
      <c r="D5201" s="333" t="s">
        <v>519</v>
      </c>
      <c r="E5201" s="29">
        <v>4</v>
      </c>
      <c r="F5201" s="29">
        <v>1</v>
      </c>
      <c r="G5201" s="29">
        <v>3866</v>
      </c>
      <c r="H5201" s="27"/>
      <c r="J5201" s="37"/>
      <c r="M5201" s="80" t="b">
        <f t="shared" si="81"/>
        <v>1</v>
      </c>
    </row>
    <row r="5202" spans="2:13" x14ac:dyDescent="0.15">
      <c r="B5202" s="333" t="s">
        <v>13519</v>
      </c>
      <c r="C5202" s="333" t="s">
        <v>710</v>
      </c>
      <c r="D5202" s="333" t="s">
        <v>525</v>
      </c>
      <c r="E5202" s="29">
        <v>1</v>
      </c>
      <c r="F5202" s="29">
        <v>4</v>
      </c>
      <c r="G5202" s="29">
        <v>14909</v>
      </c>
      <c r="H5202" s="27"/>
      <c r="J5202" s="37"/>
      <c r="M5202" s="80" t="b">
        <f t="shared" si="81"/>
        <v>1</v>
      </c>
    </row>
    <row r="5203" spans="2:13" x14ac:dyDescent="0.15">
      <c r="B5203" s="333" t="s">
        <v>5755</v>
      </c>
      <c r="C5203" s="333" t="s">
        <v>710</v>
      </c>
      <c r="D5203" s="333" t="s">
        <v>523</v>
      </c>
      <c r="E5203" s="29">
        <v>1</v>
      </c>
      <c r="F5203" s="29">
        <v>3</v>
      </c>
      <c r="G5203" s="29">
        <v>5878</v>
      </c>
      <c r="H5203" s="27"/>
      <c r="J5203" s="37"/>
      <c r="M5203" s="80" t="b">
        <f t="shared" si="81"/>
        <v>1</v>
      </c>
    </row>
    <row r="5204" spans="2:13" x14ac:dyDescent="0.15">
      <c r="B5204" s="333" t="s">
        <v>10299</v>
      </c>
      <c r="C5204" s="333" t="s">
        <v>710</v>
      </c>
      <c r="D5204" s="333" t="s">
        <v>523</v>
      </c>
      <c r="E5204" s="29">
        <v>1</v>
      </c>
      <c r="F5204" s="29">
        <v>3</v>
      </c>
      <c r="G5204" s="29">
        <v>10788</v>
      </c>
      <c r="H5204" s="27"/>
      <c r="J5204" s="37"/>
      <c r="M5204" s="80" t="b">
        <f t="shared" si="81"/>
        <v>1</v>
      </c>
    </row>
    <row r="5205" spans="2:13" x14ac:dyDescent="0.15">
      <c r="B5205" s="333" t="s">
        <v>4968</v>
      </c>
      <c r="C5205" s="333" t="s">
        <v>710</v>
      </c>
      <c r="D5205" s="333" t="s">
        <v>519</v>
      </c>
      <c r="E5205" s="29">
        <v>1</v>
      </c>
      <c r="F5205" s="29">
        <v>1</v>
      </c>
      <c r="G5205" s="29">
        <v>4933</v>
      </c>
      <c r="H5205" s="27"/>
      <c r="J5205" s="37"/>
      <c r="M5205" s="80" t="b">
        <f t="shared" si="81"/>
        <v>1</v>
      </c>
    </row>
    <row r="5206" spans="2:13" x14ac:dyDescent="0.15">
      <c r="B5206" s="333" t="s">
        <v>9275</v>
      </c>
      <c r="C5206" s="333" t="s">
        <v>518</v>
      </c>
      <c r="D5206" s="333" t="s">
        <v>518</v>
      </c>
      <c r="E5206" s="29">
        <v>0</v>
      </c>
      <c r="F5206" s="29">
        <v>0</v>
      </c>
      <c r="G5206" s="29">
        <v>9742</v>
      </c>
      <c r="H5206" s="27"/>
      <c r="J5206" s="37"/>
      <c r="M5206" s="80" t="b">
        <f t="shared" si="81"/>
        <v>1</v>
      </c>
    </row>
    <row r="5207" spans="2:13" x14ac:dyDescent="0.15">
      <c r="B5207" s="333" t="s">
        <v>4509</v>
      </c>
      <c r="C5207" s="333" t="s">
        <v>710</v>
      </c>
      <c r="D5207" s="333" t="s">
        <v>523</v>
      </c>
      <c r="E5207" s="29">
        <v>1</v>
      </c>
      <c r="F5207" s="29">
        <v>3</v>
      </c>
      <c r="G5207" s="29">
        <v>4329</v>
      </c>
      <c r="H5207" s="27"/>
      <c r="J5207" s="37"/>
      <c r="M5207" s="80" t="b">
        <f t="shared" si="81"/>
        <v>1</v>
      </c>
    </row>
    <row r="5208" spans="2:13" x14ac:dyDescent="0.15">
      <c r="B5208" s="333" t="s">
        <v>10920</v>
      </c>
      <c r="C5208" s="333" t="s">
        <v>710</v>
      </c>
      <c r="D5208" s="333" t="s">
        <v>523</v>
      </c>
      <c r="E5208" s="29">
        <v>1</v>
      </c>
      <c r="F5208" s="29">
        <v>3</v>
      </c>
      <c r="G5208" s="29">
        <v>6585</v>
      </c>
      <c r="H5208" s="27"/>
      <c r="J5208" s="37"/>
      <c r="M5208" s="80" t="b">
        <f t="shared" si="81"/>
        <v>1</v>
      </c>
    </row>
    <row r="5209" spans="2:13" x14ac:dyDescent="0.15">
      <c r="B5209" s="333" t="s">
        <v>5299</v>
      </c>
      <c r="C5209" s="333" t="s">
        <v>710</v>
      </c>
      <c r="D5209" s="333" t="s">
        <v>525</v>
      </c>
      <c r="E5209" s="29">
        <v>1</v>
      </c>
      <c r="F5209" s="29">
        <v>4</v>
      </c>
      <c r="G5209" s="29">
        <v>5292</v>
      </c>
      <c r="H5209" s="27"/>
      <c r="J5209" s="37"/>
      <c r="M5209" s="80" t="b">
        <f t="shared" si="81"/>
        <v>1</v>
      </c>
    </row>
    <row r="5210" spans="2:13" x14ac:dyDescent="0.15">
      <c r="B5210" s="333" t="s">
        <v>4715</v>
      </c>
      <c r="C5210" s="333" t="s">
        <v>710</v>
      </c>
      <c r="D5210" s="333" t="s">
        <v>521</v>
      </c>
      <c r="E5210" s="29">
        <v>1</v>
      </c>
      <c r="F5210" s="29">
        <v>2</v>
      </c>
      <c r="G5210" s="29">
        <v>4383</v>
      </c>
      <c r="H5210" s="27"/>
      <c r="J5210" s="37"/>
      <c r="M5210" s="80" t="b">
        <f t="shared" si="81"/>
        <v>1</v>
      </c>
    </row>
    <row r="5211" spans="2:13" x14ac:dyDescent="0.15">
      <c r="B5211" s="333" t="s">
        <v>1748</v>
      </c>
      <c r="C5211" s="333" t="s">
        <v>718</v>
      </c>
      <c r="D5211" s="333" t="s">
        <v>527</v>
      </c>
      <c r="E5211" s="29">
        <v>5</v>
      </c>
      <c r="F5211" s="29">
        <v>5</v>
      </c>
      <c r="G5211" s="29">
        <v>1115</v>
      </c>
      <c r="H5211" s="27"/>
      <c r="J5211" s="37"/>
      <c r="M5211" s="80" t="b">
        <f t="shared" si="81"/>
        <v>1</v>
      </c>
    </row>
    <row r="5212" spans="2:13" x14ac:dyDescent="0.15">
      <c r="B5212" s="333" t="s">
        <v>1749</v>
      </c>
      <c r="C5212" s="333" t="s">
        <v>9881</v>
      </c>
      <c r="D5212" s="333" t="s">
        <v>523</v>
      </c>
      <c r="E5212" s="29">
        <v>6</v>
      </c>
      <c r="F5212" s="29">
        <v>3</v>
      </c>
      <c r="G5212" s="29">
        <v>1116</v>
      </c>
      <c r="H5212" s="27"/>
      <c r="J5212" s="37"/>
      <c r="M5212" s="80" t="b">
        <f t="shared" si="81"/>
        <v>1</v>
      </c>
    </row>
    <row r="5213" spans="2:13" x14ac:dyDescent="0.15">
      <c r="B5213" s="333" t="s">
        <v>1750</v>
      </c>
      <c r="C5213" s="333" t="s">
        <v>718</v>
      </c>
      <c r="D5213" s="333" t="s">
        <v>519</v>
      </c>
      <c r="E5213" s="29">
        <v>5</v>
      </c>
      <c r="F5213" s="29">
        <v>1</v>
      </c>
      <c r="G5213" s="29">
        <v>1117</v>
      </c>
      <c r="H5213" s="27"/>
      <c r="J5213" s="37"/>
      <c r="M5213" s="80" t="b">
        <f t="shared" si="81"/>
        <v>1</v>
      </c>
    </row>
    <row r="5214" spans="2:13" x14ac:dyDescent="0.15">
      <c r="B5214" s="333" t="s">
        <v>14786</v>
      </c>
      <c r="C5214" s="333" t="s">
        <v>718</v>
      </c>
      <c r="D5214" s="333" t="s">
        <v>525</v>
      </c>
      <c r="E5214" s="29">
        <v>5</v>
      </c>
      <c r="F5214" s="29">
        <v>4</v>
      </c>
      <c r="G5214" s="29">
        <v>16308</v>
      </c>
      <c r="H5214" s="27"/>
      <c r="J5214" s="37"/>
      <c r="M5214" s="80" t="b">
        <f t="shared" si="81"/>
        <v>1</v>
      </c>
    </row>
    <row r="5215" spans="2:13" x14ac:dyDescent="0.15">
      <c r="B5215" s="333" t="s">
        <v>12793</v>
      </c>
      <c r="C5215" s="333" t="s">
        <v>710</v>
      </c>
      <c r="D5215" s="333" t="s">
        <v>519</v>
      </c>
      <c r="E5215" s="29">
        <v>1</v>
      </c>
      <c r="F5215" s="29">
        <v>1</v>
      </c>
      <c r="G5215" s="29">
        <v>14275</v>
      </c>
      <c r="H5215" s="27"/>
      <c r="J5215" s="37"/>
      <c r="M5215" s="80" t="b">
        <f t="shared" si="81"/>
        <v>1</v>
      </c>
    </row>
    <row r="5216" spans="2:13" x14ac:dyDescent="0.15">
      <c r="B5216" s="333" t="s">
        <v>8005</v>
      </c>
      <c r="C5216" s="333" t="s">
        <v>718</v>
      </c>
      <c r="D5216" s="333" t="s">
        <v>523</v>
      </c>
      <c r="E5216" s="29">
        <v>5</v>
      </c>
      <c r="F5216" s="29">
        <v>3</v>
      </c>
      <c r="G5216" s="29">
        <v>8215</v>
      </c>
      <c r="H5216" s="27"/>
      <c r="J5216" s="37"/>
      <c r="M5216" s="80" t="b">
        <f t="shared" si="81"/>
        <v>1</v>
      </c>
    </row>
    <row r="5217" spans="2:13" x14ac:dyDescent="0.15">
      <c r="B5217" s="333" t="s">
        <v>12794</v>
      </c>
      <c r="C5217" s="333" t="s">
        <v>710</v>
      </c>
      <c r="D5217" s="333" t="s">
        <v>519</v>
      </c>
      <c r="E5217" s="29">
        <v>1</v>
      </c>
      <c r="F5217" s="29">
        <v>1</v>
      </c>
      <c r="G5217" s="29">
        <v>14276</v>
      </c>
      <c r="H5217" s="27"/>
      <c r="J5217" s="37"/>
      <c r="M5217" s="80" t="b">
        <f t="shared" si="81"/>
        <v>1</v>
      </c>
    </row>
    <row r="5218" spans="2:13" x14ac:dyDescent="0.15">
      <c r="B5218" s="333" t="s">
        <v>1751</v>
      </c>
      <c r="C5218" s="333" t="s">
        <v>710</v>
      </c>
      <c r="D5218" s="333" t="s">
        <v>521</v>
      </c>
      <c r="E5218" s="29">
        <v>1</v>
      </c>
      <c r="F5218" s="29">
        <v>2</v>
      </c>
      <c r="G5218" s="29">
        <v>1118</v>
      </c>
      <c r="H5218" s="27"/>
      <c r="J5218" s="37"/>
      <c r="M5218" s="80" t="b">
        <f t="shared" si="81"/>
        <v>1</v>
      </c>
    </row>
    <row r="5219" spans="2:13" x14ac:dyDescent="0.15">
      <c r="B5219" s="333" t="s">
        <v>1752</v>
      </c>
      <c r="C5219" s="333" t="s">
        <v>710</v>
      </c>
      <c r="D5219" s="333" t="s">
        <v>523</v>
      </c>
      <c r="E5219" s="29">
        <v>1</v>
      </c>
      <c r="F5219" s="29">
        <v>3</v>
      </c>
      <c r="G5219" s="29">
        <v>1119</v>
      </c>
      <c r="H5219" s="27"/>
      <c r="J5219" s="37"/>
      <c r="M5219" s="80" t="b">
        <f t="shared" si="81"/>
        <v>1</v>
      </c>
    </row>
    <row r="5220" spans="2:13" x14ac:dyDescent="0.15">
      <c r="B5220" s="333" t="s">
        <v>1753</v>
      </c>
      <c r="C5220" s="333" t="s">
        <v>710</v>
      </c>
      <c r="D5220" s="333" t="s">
        <v>521</v>
      </c>
      <c r="E5220" s="29">
        <v>1</v>
      </c>
      <c r="F5220" s="29">
        <v>2</v>
      </c>
      <c r="G5220" s="29">
        <v>1120</v>
      </c>
      <c r="H5220" s="27"/>
      <c r="J5220" s="37"/>
      <c r="M5220" s="80" t="b">
        <f t="shared" si="81"/>
        <v>1</v>
      </c>
    </row>
    <row r="5221" spans="2:13" x14ac:dyDescent="0.15">
      <c r="B5221" s="333" t="s">
        <v>1754</v>
      </c>
      <c r="C5221" s="333" t="s">
        <v>710</v>
      </c>
      <c r="D5221" s="333" t="s">
        <v>521</v>
      </c>
      <c r="E5221" s="29">
        <v>1</v>
      </c>
      <c r="F5221" s="29">
        <v>2</v>
      </c>
      <c r="G5221" s="29">
        <v>1121</v>
      </c>
      <c r="H5221" s="27"/>
      <c r="J5221" s="37"/>
      <c r="M5221" s="80" t="b">
        <f t="shared" si="81"/>
        <v>1</v>
      </c>
    </row>
    <row r="5222" spans="2:13" x14ac:dyDescent="0.15">
      <c r="B5222" s="333" t="s">
        <v>1563</v>
      </c>
      <c r="C5222" s="333" t="s">
        <v>710</v>
      </c>
      <c r="D5222" s="333" t="s">
        <v>521</v>
      </c>
      <c r="E5222" s="29">
        <v>1</v>
      </c>
      <c r="F5222" s="29">
        <v>2</v>
      </c>
      <c r="G5222" s="29">
        <v>1122</v>
      </c>
      <c r="H5222" s="27"/>
      <c r="J5222" s="37"/>
      <c r="M5222" s="80" t="b">
        <f t="shared" si="81"/>
        <v>1</v>
      </c>
    </row>
    <row r="5223" spans="2:13" x14ac:dyDescent="0.15">
      <c r="B5223" s="333" t="s">
        <v>7128</v>
      </c>
      <c r="C5223" s="333" t="s">
        <v>710</v>
      </c>
      <c r="D5223" s="333" t="s">
        <v>521</v>
      </c>
      <c r="E5223" s="29">
        <v>1</v>
      </c>
      <c r="F5223" s="29">
        <v>2</v>
      </c>
      <c r="G5223" s="29">
        <v>7391</v>
      </c>
      <c r="H5223" s="27"/>
      <c r="J5223" s="37"/>
      <c r="M5223" s="80" t="b">
        <f t="shared" si="81"/>
        <v>1</v>
      </c>
    </row>
    <row r="5224" spans="2:13" x14ac:dyDescent="0.15">
      <c r="B5224" s="333" t="s">
        <v>1564</v>
      </c>
      <c r="C5224" s="333" t="s">
        <v>710</v>
      </c>
      <c r="D5224" s="333" t="s">
        <v>521</v>
      </c>
      <c r="E5224" s="29">
        <v>1</v>
      </c>
      <c r="F5224" s="29">
        <v>2</v>
      </c>
      <c r="G5224" s="29">
        <v>1123</v>
      </c>
      <c r="H5224" s="27"/>
      <c r="J5224" s="37"/>
      <c r="M5224" s="80" t="b">
        <f t="shared" si="81"/>
        <v>1</v>
      </c>
    </row>
    <row r="5225" spans="2:13" x14ac:dyDescent="0.15">
      <c r="B5225" s="333" t="s">
        <v>4510</v>
      </c>
      <c r="C5225" s="333" t="s">
        <v>710</v>
      </c>
      <c r="D5225" s="333" t="s">
        <v>523</v>
      </c>
      <c r="E5225" s="29">
        <v>1</v>
      </c>
      <c r="F5225" s="29">
        <v>3</v>
      </c>
      <c r="G5225" s="29">
        <v>4330</v>
      </c>
      <c r="H5225" s="27"/>
      <c r="J5225" s="37"/>
      <c r="M5225" s="80" t="b">
        <f t="shared" si="81"/>
        <v>1</v>
      </c>
    </row>
    <row r="5226" spans="2:13" x14ac:dyDescent="0.15">
      <c r="B5226" s="333" t="s">
        <v>1565</v>
      </c>
      <c r="C5226" s="333" t="s">
        <v>710</v>
      </c>
      <c r="D5226" s="333" t="s">
        <v>521</v>
      </c>
      <c r="E5226" s="29">
        <v>1</v>
      </c>
      <c r="F5226" s="29">
        <v>2</v>
      </c>
      <c r="G5226" s="29">
        <v>1124</v>
      </c>
      <c r="H5226" s="27"/>
      <c r="J5226" s="37"/>
      <c r="M5226" s="80" t="b">
        <f t="shared" si="81"/>
        <v>1</v>
      </c>
    </row>
    <row r="5227" spans="2:13" x14ac:dyDescent="0.15">
      <c r="B5227" s="333" t="s">
        <v>4390</v>
      </c>
      <c r="C5227" s="333" t="s">
        <v>710</v>
      </c>
      <c r="D5227" s="333" t="s">
        <v>525</v>
      </c>
      <c r="E5227" s="29">
        <v>1</v>
      </c>
      <c r="F5227" s="29">
        <v>4</v>
      </c>
      <c r="G5227" s="29">
        <v>4187</v>
      </c>
      <c r="H5227" s="27"/>
      <c r="J5227" s="37"/>
      <c r="M5227" s="80" t="b">
        <f t="shared" si="81"/>
        <v>1</v>
      </c>
    </row>
    <row r="5228" spans="2:13" x14ac:dyDescent="0.15">
      <c r="B5228" s="333" t="s">
        <v>1566</v>
      </c>
      <c r="C5228" s="333" t="s">
        <v>710</v>
      </c>
      <c r="D5228" s="333" t="s">
        <v>523</v>
      </c>
      <c r="E5228" s="29">
        <v>1</v>
      </c>
      <c r="F5228" s="29">
        <v>3</v>
      </c>
      <c r="G5228" s="29">
        <v>1125</v>
      </c>
      <c r="H5228" s="27"/>
      <c r="J5228" s="37"/>
      <c r="M5228" s="80" t="b">
        <f t="shared" si="81"/>
        <v>1</v>
      </c>
    </row>
    <row r="5229" spans="2:13" x14ac:dyDescent="0.15">
      <c r="B5229" s="333" t="s">
        <v>4776</v>
      </c>
      <c r="C5229" s="333" t="s">
        <v>710</v>
      </c>
      <c r="D5229" s="333" t="s">
        <v>527</v>
      </c>
      <c r="E5229" s="29">
        <v>1</v>
      </c>
      <c r="F5229" s="29">
        <v>5</v>
      </c>
      <c r="G5229" s="29">
        <v>4625</v>
      </c>
      <c r="H5229" s="27"/>
      <c r="J5229" s="37"/>
      <c r="M5229" s="80" t="b">
        <f t="shared" si="81"/>
        <v>1</v>
      </c>
    </row>
    <row r="5230" spans="2:13" x14ac:dyDescent="0.15">
      <c r="B5230" s="333" t="s">
        <v>1567</v>
      </c>
      <c r="C5230" s="333" t="s">
        <v>710</v>
      </c>
      <c r="D5230" s="333" t="s">
        <v>523</v>
      </c>
      <c r="E5230" s="29">
        <v>1</v>
      </c>
      <c r="F5230" s="29">
        <v>3</v>
      </c>
      <c r="G5230" s="29">
        <v>1126</v>
      </c>
      <c r="H5230" s="27"/>
      <c r="J5230" s="37"/>
      <c r="M5230" s="80" t="b">
        <f t="shared" si="81"/>
        <v>1</v>
      </c>
    </row>
    <row r="5231" spans="2:13" x14ac:dyDescent="0.15">
      <c r="B5231" s="333" t="s">
        <v>1568</v>
      </c>
      <c r="C5231" s="333" t="s">
        <v>710</v>
      </c>
      <c r="D5231" s="333" t="s">
        <v>523</v>
      </c>
      <c r="E5231" s="29">
        <v>1</v>
      </c>
      <c r="F5231" s="29">
        <v>3</v>
      </c>
      <c r="G5231" s="29">
        <v>1127</v>
      </c>
      <c r="H5231" s="27"/>
      <c r="J5231" s="37"/>
      <c r="M5231" s="80" t="b">
        <f t="shared" si="81"/>
        <v>1</v>
      </c>
    </row>
    <row r="5232" spans="2:13" x14ac:dyDescent="0.15">
      <c r="B5232" s="333" t="s">
        <v>11874</v>
      </c>
      <c r="C5232" s="333" t="s">
        <v>710</v>
      </c>
      <c r="D5232" s="333" t="s">
        <v>523</v>
      </c>
      <c r="E5232" s="29">
        <v>1</v>
      </c>
      <c r="F5232" s="29">
        <v>3</v>
      </c>
      <c r="G5232" s="29">
        <v>13038</v>
      </c>
      <c r="H5232" s="27"/>
      <c r="J5232" s="37"/>
      <c r="M5232" s="80" t="b">
        <f t="shared" si="81"/>
        <v>1</v>
      </c>
    </row>
    <row r="5233" spans="2:13" x14ac:dyDescent="0.15">
      <c r="B5233" s="333" t="s">
        <v>10921</v>
      </c>
      <c r="C5233" s="333" t="s">
        <v>518</v>
      </c>
      <c r="D5233" s="333" t="s">
        <v>518</v>
      </c>
      <c r="E5233" s="29">
        <v>0</v>
      </c>
      <c r="F5233" s="29">
        <v>0</v>
      </c>
      <c r="G5233" s="29">
        <v>8870</v>
      </c>
      <c r="H5233" s="27"/>
      <c r="J5233" s="37"/>
      <c r="M5233" s="80" t="b">
        <f t="shared" si="81"/>
        <v>1</v>
      </c>
    </row>
    <row r="5234" spans="2:13" x14ac:dyDescent="0.15">
      <c r="B5234" s="333" t="s">
        <v>14246</v>
      </c>
      <c r="C5234" s="333" t="s">
        <v>518</v>
      </c>
      <c r="D5234" s="333" t="s">
        <v>518</v>
      </c>
      <c r="E5234" s="29">
        <v>0</v>
      </c>
      <c r="F5234" s="29">
        <v>0</v>
      </c>
      <c r="G5234" s="29">
        <v>15777</v>
      </c>
      <c r="H5234" s="27"/>
      <c r="J5234" s="37"/>
      <c r="M5234" s="80" t="b">
        <f t="shared" si="81"/>
        <v>1</v>
      </c>
    </row>
    <row r="5235" spans="2:13" x14ac:dyDescent="0.15">
      <c r="B5235" s="333" t="s">
        <v>14787</v>
      </c>
      <c r="C5235" s="333" t="s">
        <v>710</v>
      </c>
      <c r="D5235" s="333" t="s">
        <v>523</v>
      </c>
      <c r="E5235" s="29">
        <v>1</v>
      </c>
      <c r="F5235" s="29">
        <v>3</v>
      </c>
      <c r="G5235" s="29">
        <v>17582</v>
      </c>
      <c r="H5235" s="27"/>
      <c r="J5235" s="37"/>
      <c r="M5235" s="80" t="b">
        <f t="shared" si="81"/>
        <v>1</v>
      </c>
    </row>
    <row r="5236" spans="2:13" x14ac:dyDescent="0.15">
      <c r="B5236" s="333" t="s">
        <v>6076</v>
      </c>
      <c r="C5236" s="333" t="s">
        <v>710</v>
      </c>
      <c r="D5236" s="333" t="s">
        <v>523</v>
      </c>
      <c r="E5236" s="29">
        <v>1</v>
      </c>
      <c r="F5236" s="29">
        <v>3</v>
      </c>
      <c r="G5236" s="29">
        <v>6023</v>
      </c>
      <c r="H5236" s="27"/>
      <c r="J5236" s="37"/>
      <c r="M5236" s="80" t="b">
        <f t="shared" si="81"/>
        <v>1</v>
      </c>
    </row>
    <row r="5237" spans="2:13" x14ac:dyDescent="0.15">
      <c r="B5237" s="333" t="s">
        <v>1569</v>
      </c>
      <c r="C5237" s="333" t="s">
        <v>710</v>
      </c>
      <c r="D5237" s="333" t="s">
        <v>521</v>
      </c>
      <c r="E5237" s="29">
        <v>1</v>
      </c>
      <c r="F5237" s="29">
        <v>2</v>
      </c>
      <c r="G5237" s="29">
        <v>1128</v>
      </c>
      <c r="H5237" s="27"/>
      <c r="J5237" s="37"/>
      <c r="M5237" s="80" t="b">
        <f t="shared" si="81"/>
        <v>1</v>
      </c>
    </row>
    <row r="5238" spans="2:13" x14ac:dyDescent="0.15">
      <c r="B5238" s="333" t="s">
        <v>11288</v>
      </c>
      <c r="C5238" s="333" t="s">
        <v>710</v>
      </c>
      <c r="D5238" s="333" t="s">
        <v>525</v>
      </c>
      <c r="E5238" s="29">
        <v>1</v>
      </c>
      <c r="F5238" s="29">
        <v>4</v>
      </c>
      <c r="G5238" s="29">
        <v>11422</v>
      </c>
      <c r="H5238" s="27"/>
      <c r="J5238" s="37"/>
      <c r="M5238" s="80" t="b">
        <f t="shared" si="81"/>
        <v>1</v>
      </c>
    </row>
    <row r="5239" spans="2:13" x14ac:dyDescent="0.15">
      <c r="B5239" s="333" t="s">
        <v>13520</v>
      </c>
      <c r="C5239" s="333" t="s">
        <v>716</v>
      </c>
      <c r="D5239" s="333" t="s">
        <v>523</v>
      </c>
      <c r="E5239" s="29">
        <v>4</v>
      </c>
      <c r="F5239" s="29">
        <v>3</v>
      </c>
      <c r="G5239" s="29">
        <v>14584</v>
      </c>
      <c r="H5239" s="27"/>
      <c r="J5239" s="37"/>
      <c r="M5239" s="80" t="b">
        <f t="shared" si="81"/>
        <v>1</v>
      </c>
    </row>
    <row r="5240" spans="2:13" x14ac:dyDescent="0.15">
      <c r="B5240" s="333" t="s">
        <v>13521</v>
      </c>
      <c r="C5240" s="333" t="s">
        <v>712</v>
      </c>
      <c r="D5240" s="333" t="s">
        <v>521</v>
      </c>
      <c r="E5240" s="29">
        <v>2</v>
      </c>
      <c r="F5240" s="29">
        <v>2</v>
      </c>
      <c r="G5240" s="29">
        <v>15599</v>
      </c>
      <c r="H5240" s="27"/>
      <c r="J5240" s="37"/>
      <c r="M5240" s="80" t="b">
        <f t="shared" si="81"/>
        <v>1</v>
      </c>
    </row>
    <row r="5241" spans="2:13" x14ac:dyDescent="0.15">
      <c r="B5241" s="333" t="s">
        <v>8674</v>
      </c>
      <c r="C5241" s="333" t="s">
        <v>710</v>
      </c>
      <c r="D5241" s="333" t="s">
        <v>523</v>
      </c>
      <c r="E5241" s="29">
        <v>1</v>
      </c>
      <c r="F5241" s="29">
        <v>3</v>
      </c>
      <c r="G5241" s="29">
        <v>9024</v>
      </c>
      <c r="H5241" s="27"/>
      <c r="J5241" s="37"/>
      <c r="M5241" s="80" t="b">
        <f t="shared" si="81"/>
        <v>1</v>
      </c>
    </row>
    <row r="5242" spans="2:13" x14ac:dyDescent="0.15">
      <c r="B5242" s="333" t="s">
        <v>7545</v>
      </c>
      <c r="C5242" s="333" t="s">
        <v>710</v>
      </c>
      <c r="D5242" s="333" t="s">
        <v>519</v>
      </c>
      <c r="E5242" s="29">
        <v>1</v>
      </c>
      <c r="F5242" s="29">
        <v>1</v>
      </c>
      <c r="G5242" s="29">
        <v>7708</v>
      </c>
      <c r="H5242" s="27"/>
      <c r="J5242" s="37"/>
      <c r="M5242" s="80" t="b">
        <f t="shared" si="81"/>
        <v>1</v>
      </c>
    </row>
    <row r="5243" spans="2:13" x14ac:dyDescent="0.15">
      <c r="B5243" s="333" t="s">
        <v>4154</v>
      </c>
      <c r="C5243" s="333" t="s">
        <v>712</v>
      </c>
      <c r="D5243" s="333" t="s">
        <v>523</v>
      </c>
      <c r="E5243" s="29">
        <v>2</v>
      </c>
      <c r="F5243" s="29">
        <v>3</v>
      </c>
      <c r="G5243" s="29">
        <v>3923</v>
      </c>
      <c r="H5243" s="27"/>
      <c r="J5243" s="37"/>
      <c r="M5243" s="80" t="b">
        <f t="shared" si="81"/>
        <v>1</v>
      </c>
    </row>
    <row r="5244" spans="2:13" x14ac:dyDescent="0.15">
      <c r="B5244" s="333" t="s">
        <v>9276</v>
      </c>
      <c r="C5244" s="333" t="s">
        <v>518</v>
      </c>
      <c r="D5244" s="333" t="s">
        <v>518</v>
      </c>
      <c r="E5244" s="29">
        <v>0</v>
      </c>
      <c r="F5244" s="29">
        <v>0</v>
      </c>
      <c r="G5244" s="29">
        <v>9743</v>
      </c>
      <c r="H5244" s="27"/>
      <c r="J5244" s="37"/>
      <c r="M5244" s="80" t="b">
        <f t="shared" si="81"/>
        <v>1</v>
      </c>
    </row>
    <row r="5245" spans="2:13" x14ac:dyDescent="0.15">
      <c r="B5245" s="333" t="s">
        <v>9277</v>
      </c>
      <c r="C5245" s="333" t="s">
        <v>710</v>
      </c>
      <c r="D5245" s="333" t="s">
        <v>523</v>
      </c>
      <c r="E5245" s="29">
        <v>1</v>
      </c>
      <c r="F5245" s="29">
        <v>3</v>
      </c>
      <c r="G5245" s="29">
        <v>9941</v>
      </c>
      <c r="H5245" s="27"/>
      <c r="J5245" s="37"/>
      <c r="M5245" s="80" t="b">
        <f t="shared" si="81"/>
        <v>1</v>
      </c>
    </row>
    <row r="5246" spans="2:13" x14ac:dyDescent="0.15">
      <c r="B5246" s="333" t="s">
        <v>8607</v>
      </c>
      <c r="C5246" s="333" t="s">
        <v>710</v>
      </c>
      <c r="D5246" s="333" t="s">
        <v>523</v>
      </c>
      <c r="E5246" s="29">
        <v>1</v>
      </c>
      <c r="F5246" s="29">
        <v>3</v>
      </c>
      <c r="G5246" s="29">
        <v>8952</v>
      </c>
      <c r="H5246" s="27"/>
      <c r="J5246" s="37"/>
      <c r="M5246" s="80" t="b">
        <f t="shared" si="81"/>
        <v>1</v>
      </c>
    </row>
    <row r="5247" spans="2:13" x14ac:dyDescent="0.15">
      <c r="B5247" s="333" t="s">
        <v>11875</v>
      </c>
      <c r="C5247" s="333" t="s">
        <v>710</v>
      </c>
      <c r="D5247" s="333" t="s">
        <v>523</v>
      </c>
      <c r="E5247" s="29">
        <v>1</v>
      </c>
      <c r="F5247" s="29">
        <v>3</v>
      </c>
      <c r="G5247" s="29">
        <v>13716</v>
      </c>
      <c r="H5247" s="27"/>
      <c r="J5247" s="37"/>
      <c r="M5247" s="80" t="b">
        <f t="shared" si="81"/>
        <v>1</v>
      </c>
    </row>
    <row r="5248" spans="2:13" x14ac:dyDescent="0.15">
      <c r="B5248" s="333" t="s">
        <v>1570</v>
      </c>
      <c r="C5248" s="333" t="s">
        <v>712</v>
      </c>
      <c r="D5248" s="333" t="s">
        <v>525</v>
      </c>
      <c r="E5248" s="29">
        <v>2</v>
      </c>
      <c r="F5248" s="29">
        <v>4</v>
      </c>
      <c r="G5248" s="29">
        <v>1129</v>
      </c>
      <c r="H5248" s="27"/>
      <c r="J5248" s="37"/>
      <c r="M5248" s="80" t="b">
        <f t="shared" si="81"/>
        <v>1</v>
      </c>
    </row>
    <row r="5249" spans="2:13" x14ac:dyDescent="0.15">
      <c r="B5249" s="333" t="s">
        <v>14788</v>
      </c>
      <c r="C5249" s="333" t="s">
        <v>710</v>
      </c>
      <c r="D5249" s="333" t="s">
        <v>525</v>
      </c>
      <c r="E5249" s="29">
        <v>1</v>
      </c>
      <c r="F5249" s="29">
        <v>4</v>
      </c>
      <c r="G5249" s="29">
        <v>17486</v>
      </c>
      <c r="H5249" s="27"/>
      <c r="J5249" s="37"/>
      <c r="M5249" s="80" t="b">
        <f t="shared" si="81"/>
        <v>1</v>
      </c>
    </row>
    <row r="5250" spans="2:13" x14ac:dyDescent="0.15">
      <c r="B5250" s="333" t="s">
        <v>4777</v>
      </c>
      <c r="C5250" s="333" t="s">
        <v>710</v>
      </c>
      <c r="D5250" s="333" t="s">
        <v>519</v>
      </c>
      <c r="E5250" s="29">
        <v>1</v>
      </c>
      <c r="F5250" s="29">
        <v>1</v>
      </c>
      <c r="G5250" s="29">
        <v>4626</v>
      </c>
      <c r="H5250" s="27"/>
      <c r="J5250" s="37"/>
      <c r="M5250" s="80" t="b">
        <f t="shared" si="81"/>
        <v>1</v>
      </c>
    </row>
    <row r="5251" spans="2:13" x14ac:dyDescent="0.15">
      <c r="B5251" s="333" t="s">
        <v>6989</v>
      </c>
      <c r="C5251" s="333" t="s">
        <v>710</v>
      </c>
      <c r="D5251" s="333" t="s">
        <v>519</v>
      </c>
      <c r="E5251" s="29">
        <v>1</v>
      </c>
      <c r="F5251" s="29">
        <v>1</v>
      </c>
      <c r="G5251" s="29">
        <v>7124</v>
      </c>
      <c r="H5251" s="27"/>
      <c r="J5251" s="37"/>
      <c r="M5251" s="80" t="b">
        <f t="shared" si="81"/>
        <v>1</v>
      </c>
    </row>
    <row r="5252" spans="2:13" x14ac:dyDescent="0.15">
      <c r="B5252" s="333" t="s">
        <v>7248</v>
      </c>
      <c r="C5252" s="333" t="s">
        <v>714</v>
      </c>
      <c r="D5252" s="333" t="s">
        <v>521</v>
      </c>
      <c r="E5252" s="29">
        <v>3</v>
      </c>
      <c r="F5252" s="29">
        <v>2</v>
      </c>
      <c r="G5252" s="29">
        <v>7392</v>
      </c>
      <c r="H5252" s="27"/>
      <c r="J5252" s="37"/>
      <c r="M5252" s="80" t="b">
        <f t="shared" si="81"/>
        <v>1</v>
      </c>
    </row>
    <row r="5253" spans="2:13" x14ac:dyDescent="0.15">
      <c r="B5253" s="333" t="s">
        <v>1571</v>
      </c>
      <c r="C5253" s="333" t="s">
        <v>9881</v>
      </c>
      <c r="D5253" s="333" t="s">
        <v>523</v>
      </c>
      <c r="E5253" s="29">
        <v>6</v>
      </c>
      <c r="F5253" s="29">
        <v>3</v>
      </c>
      <c r="G5253" s="29">
        <v>1130</v>
      </c>
      <c r="H5253" s="27"/>
      <c r="J5253" s="37"/>
      <c r="M5253" s="80" t="b">
        <f t="shared" si="81"/>
        <v>1</v>
      </c>
    </row>
    <row r="5254" spans="2:13" x14ac:dyDescent="0.15">
      <c r="B5254" s="333" t="s">
        <v>1572</v>
      </c>
      <c r="C5254" s="333" t="s">
        <v>710</v>
      </c>
      <c r="D5254" s="333" t="s">
        <v>444</v>
      </c>
      <c r="E5254" s="29">
        <v>1</v>
      </c>
      <c r="F5254" s="29">
        <v>6</v>
      </c>
      <c r="G5254" s="29">
        <v>1131</v>
      </c>
      <c r="H5254" s="27"/>
      <c r="J5254" s="37"/>
      <c r="M5254" s="80" t="b">
        <f t="shared" si="81"/>
        <v>1</v>
      </c>
    </row>
    <row r="5255" spans="2:13" x14ac:dyDescent="0.15">
      <c r="B5255" s="333" t="s">
        <v>1573</v>
      </c>
      <c r="C5255" s="333" t="s">
        <v>710</v>
      </c>
      <c r="D5255" s="333" t="s">
        <v>444</v>
      </c>
      <c r="E5255" s="29">
        <v>1</v>
      </c>
      <c r="F5255" s="29">
        <v>6</v>
      </c>
      <c r="G5255" s="29">
        <v>1132</v>
      </c>
      <c r="H5255" s="27"/>
      <c r="J5255" s="37"/>
      <c r="M5255" s="80" t="b">
        <f t="shared" si="81"/>
        <v>1</v>
      </c>
    </row>
    <row r="5256" spans="2:13" x14ac:dyDescent="0.15">
      <c r="B5256" s="333" t="s">
        <v>1574</v>
      </c>
      <c r="C5256" s="333" t="s">
        <v>710</v>
      </c>
      <c r="D5256" s="333" t="s">
        <v>523</v>
      </c>
      <c r="E5256" s="29">
        <v>1</v>
      </c>
      <c r="F5256" s="29">
        <v>3</v>
      </c>
      <c r="G5256" s="29">
        <v>1133</v>
      </c>
      <c r="H5256" s="27"/>
      <c r="J5256" s="37"/>
      <c r="M5256" s="80" t="b">
        <f t="shared" si="81"/>
        <v>1</v>
      </c>
    </row>
    <row r="5257" spans="2:13" x14ac:dyDescent="0.15">
      <c r="B5257" s="333" t="s">
        <v>1575</v>
      </c>
      <c r="C5257" s="333" t="s">
        <v>710</v>
      </c>
      <c r="D5257" s="333" t="s">
        <v>523</v>
      </c>
      <c r="E5257" s="29">
        <v>1</v>
      </c>
      <c r="F5257" s="29">
        <v>3</v>
      </c>
      <c r="G5257" s="29">
        <v>1134</v>
      </c>
      <c r="H5257" s="27"/>
      <c r="J5257" s="37"/>
      <c r="M5257" s="80" t="b">
        <f t="shared" si="81"/>
        <v>1</v>
      </c>
    </row>
    <row r="5258" spans="2:13" x14ac:dyDescent="0.15">
      <c r="B5258" s="333" t="s">
        <v>1576</v>
      </c>
      <c r="C5258" s="333" t="s">
        <v>712</v>
      </c>
      <c r="D5258" s="333" t="s">
        <v>519</v>
      </c>
      <c r="E5258" s="29">
        <v>2</v>
      </c>
      <c r="F5258" s="29">
        <v>1</v>
      </c>
      <c r="G5258" s="29">
        <v>1135</v>
      </c>
      <c r="H5258" s="27"/>
      <c r="J5258" s="37"/>
      <c r="M5258" s="80" t="b">
        <f t="shared" si="81"/>
        <v>1</v>
      </c>
    </row>
    <row r="5259" spans="2:13" x14ac:dyDescent="0.15">
      <c r="B5259" s="333" t="s">
        <v>5981</v>
      </c>
      <c r="C5259" s="333" t="s">
        <v>712</v>
      </c>
      <c r="D5259" s="333" t="s">
        <v>525</v>
      </c>
      <c r="E5259" s="29">
        <v>2</v>
      </c>
      <c r="F5259" s="29">
        <v>4</v>
      </c>
      <c r="G5259" s="29">
        <v>6034</v>
      </c>
      <c r="H5259" s="27"/>
      <c r="J5259" s="37"/>
      <c r="M5259" s="80" t="b">
        <f t="shared" si="81"/>
        <v>1</v>
      </c>
    </row>
    <row r="5260" spans="2:13" x14ac:dyDescent="0.15">
      <c r="B5260" s="333" t="s">
        <v>6101</v>
      </c>
      <c r="C5260" s="333" t="s">
        <v>710</v>
      </c>
      <c r="D5260" s="333" t="s">
        <v>521</v>
      </c>
      <c r="E5260" s="29">
        <v>1</v>
      </c>
      <c r="F5260" s="29">
        <v>2</v>
      </c>
      <c r="G5260" s="29">
        <v>6156</v>
      </c>
      <c r="H5260" s="27"/>
      <c r="J5260" s="37"/>
      <c r="M5260" s="80" t="b">
        <f t="shared" si="81"/>
        <v>1</v>
      </c>
    </row>
    <row r="5261" spans="2:13" x14ac:dyDescent="0.15">
      <c r="B5261" s="333" t="s">
        <v>6098</v>
      </c>
      <c r="C5261" s="333" t="s">
        <v>710</v>
      </c>
      <c r="D5261" s="333" t="s">
        <v>521</v>
      </c>
      <c r="E5261" s="29">
        <v>1</v>
      </c>
      <c r="F5261" s="29">
        <v>2</v>
      </c>
      <c r="G5261" s="29">
        <v>6153</v>
      </c>
      <c r="H5261" s="27"/>
      <c r="J5261" s="37"/>
      <c r="M5261" s="80" t="b">
        <f t="shared" si="81"/>
        <v>1</v>
      </c>
    </row>
    <row r="5262" spans="2:13" x14ac:dyDescent="0.15">
      <c r="B5262" s="333" t="s">
        <v>6168</v>
      </c>
      <c r="C5262" s="333" t="s">
        <v>710</v>
      </c>
      <c r="D5262" s="333" t="s">
        <v>521</v>
      </c>
      <c r="E5262" s="29">
        <v>1</v>
      </c>
      <c r="F5262" s="29">
        <v>2</v>
      </c>
      <c r="G5262" s="29">
        <v>6130</v>
      </c>
      <c r="H5262" s="27"/>
      <c r="J5262" s="37"/>
      <c r="M5262" s="80" t="b">
        <f t="shared" ref="M5262:M5325" si="82">AND(  NOT(ISERROR(FIND(UPPER($B$7),UPPER($B5262),1))),  OR($D$7="",NOT(ISERROR(FIND(UPPER($D$7),UPPER($B5262),1)))),    OR($D$8="",(ISERROR(FIND(UPPER($D$8),UPPER($B5262),1))))           )</f>
        <v>1</v>
      </c>
    </row>
    <row r="5263" spans="2:13" x14ac:dyDescent="0.15">
      <c r="B5263" s="333" t="s">
        <v>6081</v>
      </c>
      <c r="C5263" s="333" t="s">
        <v>710</v>
      </c>
      <c r="D5263" s="333" t="s">
        <v>519</v>
      </c>
      <c r="E5263" s="29">
        <v>1</v>
      </c>
      <c r="F5263" s="29">
        <v>1</v>
      </c>
      <c r="G5263" s="29">
        <v>6136</v>
      </c>
      <c r="H5263" s="27"/>
      <c r="J5263" s="37"/>
      <c r="M5263" s="80" t="b">
        <f t="shared" si="82"/>
        <v>1</v>
      </c>
    </row>
    <row r="5264" spans="2:13" x14ac:dyDescent="0.15">
      <c r="B5264" s="333" t="s">
        <v>6066</v>
      </c>
      <c r="C5264" s="333" t="s">
        <v>710</v>
      </c>
      <c r="D5264" s="333" t="s">
        <v>521</v>
      </c>
      <c r="E5264" s="29">
        <v>1</v>
      </c>
      <c r="F5264" s="29">
        <v>2</v>
      </c>
      <c r="G5264" s="29">
        <v>6118</v>
      </c>
      <c r="H5264" s="27"/>
      <c r="J5264" s="37"/>
      <c r="M5264" s="80" t="b">
        <f t="shared" si="82"/>
        <v>1</v>
      </c>
    </row>
    <row r="5265" spans="2:13" x14ac:dyDescent="0.15">
      <c r="B5265" s="333" t="s">
        <v>6059</v>
      </c>
      <c r="C5265" s="333" t="s">
        <v>710</v>
      </c>
      <c r="D5265" s="333" t="s">
        <v>521</v>
      </c>
      <c r="E5265" s="29">
        <v>1</v>
      </c>
      <c r="F5265" s="29">
        <v>2</v>
      </c>
      <c r="G5265" s="29">
        <v>6111</v>
      </c>
      <c r="H5265" s="27"/>
      <c r="J5265" s="37"/>
      <c r="M5265" s="80" t="b">
        <f t="shared" si="82"/>
        <v>1</v>
      </c>
    </row>
    <row r="5266" spans="2:13" x14ac:dyDescent="0.15">
      <c r="B5266" s="333" t="s">
        <v>6054</v>
      </c>
      <c r="C5266" s="333" t="s">
        <v>710</v>
      </c>
      <c r="D5266" s="333" t="s">
        <v>519</v>
      </c>
      <c r="E5266" s="29">
        <v>1</v>
      </c>
      <c r="F5266" s="29">
        <v>1</v>
      </c>
      <c r="G5266" s="29">
        <v>6105</v>
      </c>
      <c r="H5266" s="27"/>
      <c r="J5266" s="37"/>
      <c r="M5266" s="80" t="b">
        <f t="shared" si="82"/>
        <v>1</v>
      </c>
    </row>
    <row r="5267" spans="2:13" x14ac:dyDescent="0.15">
      <c r="B5267" s="333" t="s">
        <v>12795</v>
      </c>
      <c r="C5267" s="333" t="s">
        <v>710</v>
      </c>
      <c r="D5267" s="333" t="s">
        <v>519</v>
      </c>
      <c r="E5267" s="29">
        <v>1</v>
      </c>
      <c r="F5267" s="29">
        <v>1</v>
      </c>
      <c r="G5267" s="29">
        <v>14282</v>
      </c>
      <c r="H5267" s="27"/>
      <c r="J5267" s="37"/>
      <c r="M5267" s="80" t="b">
        <f t="shared" si="82"/>
        <v>1</v>
      </c>
    </row>
    <row r="5268" spans="2:13" x14ac:dyDescent="0.15">
      <c r="B5268" s="333" t="s">
        <v>11289</v>
      </c>
      <c r="C5268" s="333" t="s">
        <v>710</v>
      </c>
      <c r="D5268" s="333" t="s">
        <v>521</v>
      </c>
      <c r="E5268" s="29">
        <v>1</v>
      </c>
      <c r="F5268" s="29">
        <v>2</v>
      </c>
      <c r="G5268" s="29">
        <v>11251</v>
      </c>
      <c r="H5268" s="27"/>
      <c r="J5268" s="37"/>
      <c r="M5268" s="80" t="b">
        <f t="shared" si="82"/>
        <v>1</v>
      </c>
    </row>
    <row r="5269" spans="2:13" x14ac:dyDescent="0.15">
      <c r="B5269" s="333" t="s">
        <v>8025</v>
      </c>
      <c r="C5269" s="333" t="s">
        <v>710</v>
      </c>
      <c r="D5269" s="333" t="s">
        <v>519</v>
      </c>
      <c r="E5269" s="29">
        <v>1</v>
      </c>
      <c r="F5269" s="29">
        <v>1</v>
      </c>
      <c r="G5269" s="29">
        <v>8241</v>
      </c>
      <c r="H5269" s="27"/>
      <c r="J5269" s="37"/>
      <c r="M5269" s="80" t="b">
        <f t="shared" si="82"/>
        <v>1</v>
      </c>
    </row>
    <row r="5270" spans="2:13" x14ac:dyDescent="0.15">
      <c r="B5270" s="333" t="s">
        <v>3781</v>
      </c>
      <c r="C5270" s="333" t="s">
        <v>712</v>
      </c>
      <c r="D5270" s="333" t="s">
        <v>525</v>
      </c>
      <c r="E5270" s="29">
        <v>2</v>
      </c>
      <c r="F5270" s="29">
        <v>4</v>
      </c>
      <c r="G5270" s="29">
        <v>3541</v>
      </c>
      <c r="H5270" s="27"/>
      <c r="J5270" s="37"/>
      <c r="M5270" s="80" t="b">
        <f t="shared" si="82"/>
        <v>1</v>
      </c>
    </row>
    <row r="5271" spans="2:13" x14ac:dyDescent="0.15">
      <c r="B5271" s="333" t="s">
        <v>11290</v>
      </c>
      <c r="C5271" s="333" t="s">
        <v>716</v>
      </c>
      <c r="D5271" s="333" t="s">
        <v>523</v>
      </c>
      <c r="E5271" s="29">
        <v>4</v>
      </c>
      <c r="F5271" s="29">
        <v>3</v>
      </c>
      <c r="G5271" s="29">
        <v>11313</v>
      </c>
      <c r="H5271" s="27"/>
      <c r="J5271" s="37"/>
      <c r="M5271" s="80" t="b">
        <f t="shared" si="82"/>
        <v>1</v>
      </c>
    </row>
    <row r="5272" spans="2:13" x14ac:dyDescent="0.15">
      <c r="B5272" s="333" t="s">
        <v>10922</v>
      </c>
      <c r="C5272" s="333" t="s">
        <v>718</v>
      </c>
      <c r="D5272" s="333" t="s">
        <v>523</v>
      </c>
      <c r="E5272" s="29">
        <v>5</v>
      </c>
      <c r="F5272" s="29">
        <v>3</v>
      </c>
      <c r="G5272" s="29">
        <v>1136</v>
      </c>
      <c r="H5272" s="27"/>
      <c r="J5272" s="37"/>
      <c r="M5272" s="80" t="b">
        <f t="shared" si="82"/>
        <v>1</v>
      </c>
    </row>
    <row r="5273" spans="2:13" x14ac:dyDescent="0.15">
      <c r="B5273" s="333" t="s">
        <v>3619</v>
      </c>
      <c r="C5273" s="333" t="s">
        <v>712</v>
      </c>
      <c r="D5273" s="333" t="s">
        <v>519</v>
      </c>
      <c r="E5273" s="29">
        <v>2</v>
      </c>
      <c r="F5273" s="29">
        <v>1</v>
      </c>
      <c r="G5273" s="29">
        <v>3373</v>
      </c>
      <c r="H5273" s="27"/>
      <c r="J5273" s="37"/>
      <c r="M5273" s="80" t="b">
        <f t="shared" si="82"/>
        <v>1</v>
      </c>
    </row>
    <row r="5274" spans="2:13" x14ac:dyDescent="0.15">
      <c r="B5274" s="333" t="s">
        <v>6186</v>
      </c>
      <c r="C5274" s="333" t="s">
        <v>710</v>
      </c>
      <c r="D5274" s="333" t="s">
        <v>519</v>
      </c>
      <c r="E5274" s="29">
        <v>1</v>
      </c>
      <c r="F5274" s="29">
        <v>1</v>
      </c>
      <c r="G5274" s="29">
        <v>6236</v>
      </c>
      <c r="H5274" s="27"/>
      <c r="J5274" s="37"/>
      <c r="M5274" s="80" t="b">
        <f t="shared" si="82"/>
        <v>1</v>
      </c>
    </row>
    <row r="5275" spans="2:13" x14ac:dyDescent="0.15">
      <c r="B5275" s="333" t="s">
        <v>9278</v>
      </c>
      <c r="C5275" s="333" t="s">
        <v>710</v>
      </c>
      <c r="D5275" s="333" t="s">
        <v>523</v>
      </c>
      <c r="E5275" s="29">
        <v>1</v>
      </c>
      <c r="F5275" s="29">
        <v>3</v>
      </c>
      <c r="G5275" s="29">
        <v>9475</v>
      </c>
      <c r="H5275" s="27"/>
      <c r="J5275" s="37"/>
      <c r="M5275" s="80" t="b">
        <f t="shared" si="82"/>
        <v>1</v>
      </c>
    </row>
    <row r="5276" spans="2:13" x14ac:dyDescent="0.15">
      <c r="B5276" s="333" t="s">
        <v>1577</v>
      </c>
      <c r="C5276" s="333" t="s">
        <v>9881</v>
      </c>
      <c r="D5276" s="333" t="s">
        <v>521</v>
      </c>
      <c r="E5276" s="29">
        <v>6</v>
      </c>
      <c r="F5276" s="29">
        <v>2</v>
      </c>
      <c r="G5276" s="29">
        <v>1137</v>
      </c>
      <c r="H5276" s="27"/>
      <c r="J5276" s="37"/>
      <c r="M5276" s="80" t="b">
        <f t="shared" si="82"/>
        <v>1</v>
      </c>
    </row>
    <row r="5277" spans="2:13" x14ac:dyDescent="0.15">
      <c r="B5277" s="333" t="s">
        <v>8440</v>
      </c>
      <c r="C5277" s="333" t="s">
        <v>710</v>
      </c>
      <c r="D5277" s="333" t="s">
        <v>523</v>
      </c>
      <c r="E5277" s="29">
        <v>1</v>
      </c>
      <c r="F5277" s="29">
        <v>3</v>
      </c>
      <c r="G5277" s="29">
        <v>8769</v>
      </c>
      <c r="H5277" s="27"/>
      <c r="J5277" s="37"/>
      <c r="M5277" s="80" t="b">
        <f t="shared" si="82"/>
        <v>1</v>
      </c>
    </row>
    <row r="5278" spans="2:13" x14ac:dyDescent="0.15">
      <c r="B5278" s="333" t="s">
        <v>11876</v>
      </c>
      <c r="C5278" s="333" t="s">
        <v>710</v>
      </c>
      <c r="D5278" s="333" t="s">
        <v>525</v>
      </c>
      <c r="E5278" s="29">
        <v>1</v>
      </c>
      <c r="F5278" s="29">
        <v>4</v>
      </c>
      <c r="G5278" s="29">
        <v>13104</v>
      </c>
      <c r="H5278" s="27"/>
      <c r="J5278" s="37"/>
      <c r="M5278" s="80" t="b">
        <f t="shared" si="82"/>
        <v>1</v>
      </c>
    </row>
    <row r="5279" spans="2:13" x14ac:dyDescent="0.15">
      <c r="B5279" s="333" t="s">
        <v>7520</v>
      </c>
      <c r="C5279" s="333" t="s">
        <v>710</v>
      </c>
      <c r="D5279" s="333" t="s">
        <v>523</v>
      </c>
      <c r="E5279" s="29">
        <v>1</v>
      </c>
      <c r="F5279" s="29">
        <v>3</v>
      </c>
      <c r="G5279" s="29">
        <v>7678</v>
      </c>
      <c r="H5279" s="27"/>
      <c r="J5279" s="37"/>
      <c r="M5279" s="80" t="b">
        <f t="shared" si="82"/>
        <v>1</v>
      </c>
    </row>
    <row r="5280" spans="2:13" x14ac:dyDescent="0.15">
      <c r="B5280" s="333" t="s">
        <v>1578</v>
      </c>
      <c r="C5280" s="333" t="s">
        <v>710</v>
      </c>
      <c r="D5280" s="333" t="s">
        <v>519</v>
      </c>
      <c r="E5280" s="29">
        <v>1</v>
      </c>
      <c r="F5280" s="29">
        <v>1</v>
      </c>
      <c r="G5280" s="29">
        <v>1138</v>
      </c>
      <c r="H5280" s="27"/>
      <c r="J5280" s="37"/>
      <c r="M5280" s="80" t="b">
        <f t="shared" si="82"/>
        <v>1</v>
      </c>
    </row>
    <row r="5281" spans="2:13" x14ac:dyDescent="0.15">
      <c r="B5281" s="333" t="s">
        <v>5302</v>
      </c>
      <c r="C5281" s="333" t="s">
        <v>712</v>
      </c>
      <c r="D5281" s="333" t="s">
        <v>521</v>
      </c>
      <c r="E5281" s="29">
        <v>2</v>
      </c>
      <c r="F5281" s="29">
        <v>2</v>
      </c>
      <c r="G5281" s="29">
        <v>5156</v>
      </c>
      <c r="H5281" s="27"/>
      <c r="J5281" s="37"/>
      <c r="M5281" s="80" t="b">
        <f t="shared" si="82"/>
        <v>1</v>
      </c>
    </row>
    <row r="5282" spans="2:13" x14ac:dyDescent="0.15">
      <c r="B5282" s="333" t="s">
        <v>1579</v>
      </c>
      <c r="C5282" s="333" t="s">
        <v>716</v>
      </c>
      <c r="D5282" s="333" t="s">
        <v>519</v>
      </c>
      <c r="E5282" s="29">
        <v>4</v>
      </c>
      <c r="F5282" s="29">
        <v>1</v>
      </c>
      <c r="G5282" s="29">
        <v>1139</v>
      </c>
      <c r="H5282" s="27"/>
      <c r="J5282" s="37"/>
      <c r="M5282" s="80" t="b">
        <f t="shared" si="82"/>
        <v>1</v>
      </c>
    </row>
    <row r="5283" spans="2:13" x14ac:dyDescent="0.15">
      <c r="B5283" s="333" t="s">
        <v>8741</v>
      </c>
      <c r="C5283" s="333" t="s">
        <v>714</v>
      </c>
      <c r="D5283" s="333" t="s">
        <v>521</v>
      </c>
      <c r="E5283" s="29">
        <v>3</v>
      </c>
      <c r="F5283" s="29">
        <v>2</v>
      </c>
      <c r="G5283" s="29">
        <v>9091</v>
      </c>
      <c r="H5283" s="27"/>
      <c r="J5283" s="37"/>
      <c r="M5283" s="80" t="b">
        <f t="shared" si="82"/>
        <v>1</v>
      </c>
    </row>
    <row r="5284" spans="2:13" x14ac:dyDescent="0.15">
      <c r="B5284" s="333" t="s">
        <v>11877</v>
      </c>
      <c r="C5284" s="333" t="s">
        <v>710</v>
      </c>
      <c r="D5284" s="333" t="s">
        <v>521</v>
      </c>
      <c r="E5284" s="29">
        <v>1</v>
      </c>
      <c r="F5284" s="29">
        <v>2</v>
      </c>
      <c r="G5284" s="29">
        <v>13228</v>
      </c>
      <c r="H5284" s="27"/>
      <c r="J5284" s="37"/>
      <c r="M5284" s="80" t="b">
        <f t="shared" si="82"/>
        <v>1</v>
      </c>
    </row>
    <row r="5285" spans="2:13" x14ac:dyDescent="0.15">
      <c r="B5285" s="333" t="s">
        <v>13522</v>
      </c>
      <c r="C5285" s="333" t="s">
        <v>712</v>
      </c>
      <c r="D5285" s="333" t="s">
        <v>521</v>
      </c>
      <c r="E5285" s="29">
        <v>2</v>
      </c>
      <c r="F5285" s="29">
        <v>2</v>
      </c>
      <c r="G5285" s="29">
        <v>14916</v>
      </c>
      <c r="H5285" s="27"/>
      <c r="J5285" s="37"/>
      <c r="M5285" s="80" t="b">
        <f t="shared" si="82"/>
        <v>1</v>
      </c>
    </row>
    <row r="5286" spans="2:13" x14ac:dyDescent="0.15">
      <c r="B5286" s="333" t="s">
        <v>5792</v>
      </c>
      <c r="C5286" s="333" t="s">
        <v>710</v>
      </c>
      <c r="D5286" s="333" t="s">
        <v>523</v>
      </c>
      <c r="E5286" s="29">
        <v>1</v>
      </c>
      <c r="F5286" s="29">
        <v>3</v>
      </c>
      <c r="G5286" s="29">
        <v>5818</v>
      </c>
      <c r="H5286" s="27"/>
      <c r="J5286" s="37"/>
      <c r="M5286" s="80" t="b">
        <f t="shared" si="82"/>
        <v>1</v>
      </c>
    </row>
    <row r="5287" spans="2:13" x14ac:dyDescent="0.15">
      <c r="B5287" s="333" t="s">
        <v>1580</v>
      </c>
      <c r="C5287" s="333" t="s">
        <v>710</v>
      </c>
      <c r="D5287" s="333" t="s">
        <v>521</v>
      </c>
      <c r="E5287" s="29">
        <v>1</v>
      </c>
      <c r="F5287" s="29">
        <v>2</v>
      </c>
      <c r="G5287" s="29">
        <v>1140</v>
      </c>
      <c r="H5287" s="27"/>
      <c r="J5287" s="37"/>
      <c r="M5287" s="80" t="b">
        <f t="shared" si="82"/>
        <v>1</v>
      </c>
    </row>
    <row r="5288" spans="2:13" x14ac:dyDescent="0.15">
      <c r="B5288" s="333" t="s">
        <v>8698</v>
      </c>
      <c r="C5288" s="333" t="s">
        <v>710</v>
      </c>
      <c r="D5288" s="333" t="s">
        <v>525</v>
      </c>
      <c r="E5288" s="29">
        <v>1</v>
      </c>
      <c r="F5288" s="29">
        <v>4</v>
      </c>
      <c r="G5288" s="29">
        <v>9048</v>
      </c>
      <c r="H5288" s="27"/>
      <c r="J5288" s="37"/>
      <c r="M5288" s="80" t="b">
        <f t="shared" si="82"/>
        <v>1</v>
      </c>
    </row>
    <row r="5289" spans="2:13" x14ac:dyDescent="0.15">
      <c r="B5289" s="333" t="s">
        <v>10300</v>
      </c>
      <c r="C5289" s="333" t="s">
        <v>710</v>
      </c>
      <c r="D5289" s="333" t="s">
        <v>521</v>
      </c>
      <c r="E5289" s="29">
        <v>1</v>
      </c>
      <c r="F5289" s="29">
        <v>2</v>
      </c>
      <c r="G5289" s="29">
        <v>10837</v>
      </c>
      <c r="H5289" s="27"/>
      <c r="J5289" s="37"/>
      <c r="M5289" s="80" t="b">
        <f t="shared" si="82"/>
        <v>1</v>
      </c>
    </row>
    <row r="5290" spans="2:13" x14ac:dyDescent="0.15">
      <c r="B5290" s="333" t="s">
        <v>1581</v>
      </c>
      <c r="C5290" s="333" t="s">
        <v>716</v>
      </c>
      <c r="D5290" s="333" t="s">
        <v>521</v>
      </c>
      <c r="E5290" s="29">
        <v>4</v>
      </c>
      <c r="F5290" s="29">
        <v>2</v>
      </c>
      <c r="G5290" s="29">
        <v>1141</v>
      </c>
      <c r="H5290" s="27"/>
      <c r="J5290" s="37"/>
      <c r="M5290" s="80" t="b">
        <f t="shared" si="82"/>
        <v>1</v>
      </c>
    </row>
    <row r="5291" spans="2:13" x14ac:dyDescent="0.15">
      <c r="B5291" s="333" t="s">
        <v>14789</v>
      </c>
      <c r="C5291" s="333" t="s">
        <v>710</v>
      </c>
      <c r="D5291" s="333" t="s">
        <v>521</v>
      </c>
      <c r="E5291" s="29">
        <v>1</v>
      </c>
      <c r="F5291" s="29">
        <v>2</v>
      </c>
      <c r="G5291" s="29">
        <v>17660</v>
      </c>
      <c r="H5291" s="27"/>
      <c r="J5291" s="37"/>
      <c r="M5291" s="80" t="b">
        <f t="shared" si="82"/>
        <v>1</v>
      </c>
    </row>
    <row r="5292" spans="2:13" x14ac:dyDescent="0.15">
      <c r="B5292" s="333" t="s">
        <v>11878</v>
      </c>
      <c r="C5292" s="333" t="s">
        <v>710</v>
      </c>
      <c r="D5292" s="333" t="s">
        <v>521</v>
      </c>
      <c r="E5292" s="29">
        <v>1</v>
      </c>
      <c r="F5292" s="29">
        <v>2</v>
      </c>
      <c r="G5292" s="29">
        <v>11706</v>
      </c>
      <c r="H5292" s="27"/>
      <c r="J5292" s="37"/>
      <c r="M5292" s="80" t="b">
        <f t="shared" si="82"/>
        <v>1</v>
      </c>
    </row>
    <row r="5293" spans="2:13" x14ac:dyDescent="0.15">
      <c r="B5293" s="333" t="s">
        <v>5120</v>
      </c>
      <c r="C5293" s="333" t="s">
        <v>710</v>
      </c>
      <c r="D5293" s="333" t="s">
        <v>523</v>
      </c>
      <c r="E5293" s="29">
        <v>1</v>
      </c>
      <c r="F5293" s="29">
        <v>3</v>
      </c>
      <c r="G5293" s="29">
        <v>5095</v>
      </c>
      <c r="H5293" s="27"/>
      <c r="J5293" s="37"/>
      <c r="M5293" s="80" t="b">
        <f t="shared" si="82"/>
        <v>1</v>
      </c>
    </row>
    <row r="5294" spans="2:13" x14ac:dyDescent="0.15">
      <c r="B5294" s="333" t="s">
        <v>386</v>
      </c>
      <c r="C5294" s="333" t="s">
        <v>710</v>
      </c>
      <c r="D5294" s="333" t="s">
        <v>525</v>
      </c>
      <c r="E5294" s="29">
        <v>1</v>
      </c>
      <c r="F5294" s="29">
        <v>4</v>
      </c>
      <c r="G5294" s="29">
        <v>8366</v>
      </c>
      <c r="H5294" s="27"/>
      <c r="J5294" s="37"/>
      <c r="M5294" s="80" t="b">
        <f t="shared" si="82"/>
        <v>1</v>
      </c>
    </row>
    <row r="5295" spans="2:13" x14ac:dyDescent="0.15">
      <c r="B5295" s="333" t="s">
        <v>3782</v>
      </c>
      <c r="C5295" s="333" t="s">
        <v>712</v>
      </c>
      <c r="D5295" s="333" t="s">
        <v>525</v>
      </c>
      <c r="E5295" s="29">
        <v>2</v>
      </c>
      <c r="F5295" s="29">
        <v>4</v>
      </c>
      <c r="G5295" s="29">
        <v>3542</v>
      </c>
      <c r="H5295" s="27"/>
      <c r="J5295" s="37"/>
      <c r="M5295" s="80" t="b">
        <f t="shared" si="82"/>
        <v>1</v>
      </c>
    </row>
    <row r="5296" spans="2:13" x14ac:dyDescent="0.15">
      <c r="B5296" s="333" t="s">
        <v>5032</v>
      </c>
      <c r="C5296" s="333" t="s">
        <v>710</v>
      </c>
      <c r="D5296" s="333" t="s">
        <v>523</v>
      </c>
      <c r="E5296" s="29">
        <v>1</v>
      </c>
      <c r="F5296" s="29">
        <v>3</v>
      </c>
      <c r="G5296" s="29">
        <v>5096</v>
      </c>
      <c r="H5296" s="27"/>
      <c r="J5296" s="37"/>
      <c r="M5296" s="80" t="b">
        <f t="shared" si="82"/>
        <v>1</v>
      </c>
    </row>
    <row r="5297" spans="2:13" x14ac:dyDescent="0.15">
      <c r="B5297" s="333" t="s">
        <v>6742</v>
      </c>
      <c r="C5297" s="333" t="s">
        <v>710</v>
      </c>
      <c r="D5297" s="333" t="s">
        <v>521</v>
      </c>
      <c r="E5297" s="29">
        <v>1</v>
      </c>
      <c r="F5297" s="29">
        <v>2</v>
      </c>
      <c r="G5297" s="29">
        <v>6770</v>
      </c>
      <c r="H5297" s="27"/>
      <c r="J5297" s="37"/>
      <c r="M5297" s="80" t="b">
        <f t="shared" si="82"/>
        <v>1</v>
      </c>
    </row>
    <row r="5298" spans="2:13" x14ac:dyDescent="0.15">
      <c r="B5298" s="333" t="s">
        <v>1582</v>
      </c>
      <c r="C5298" s="333" t="s">
        <v>710</v>
      </c>
      <c r="D5298" s="333" t="s">
        <v>519</v>
      </c>
      <c r="E5298" s="29">
        <v>1</v>
      </c>
      <c r="F5298" s="29">
        <v>1</v>
      </c>
      <c r="G5298" s="29">
        <v>1142</v>
      </c>
      <c r="H5298" s="27"/>
      <c r="J5298" s="37"/>
      <c r="M5298" s="80" t="b">
        <f t="shared" si="82"/>
        <v>1</v>
      </c>
    </row>
    <row r="5299" spans="2:13" x14ac:dyDescent="0.15">
      <c r="B5299" s="333" t="s">
        <v>1583</v>
      </c>
      <c r="C5299" s="333" t="s">
        <v>716</v>
      </c>
      <c r="D5299" s="333" t="s">
        <v>519</v>
      </c>
      <c r="E5299" s="29">
        <v>4</v>
      </c>
      <c r="F5299" s="29">
        <v>1</v>
      </c>
      <c r="G5299" s="29">
        <v>1143</v>
      </c>
      <c r="H5299" s="27"/>
      <c r="J5299" s="37"/>
      <c r="M5299" s="80" t="b">
        <f t="shared" si="82"/>
        <v>1</v>
      </c>
    </row>
    <row r="5300" spans="2:13" x14ac:dyDescent="0.15">
      <c r="B5300" s="333" t="s">
        <v>1584</v>
      </c>
      <c r="C5300" s="333" t="s">
        <v>710</v>
      </c>
      <c r="D5300" s="333" t="s">
        <v>521</v>
      </c>
      <c r="E5300" s="29">
        <v>1</v>
      </c>
      <c r="F5300" s="29">
        <v>2</v>
      </c>
      <c r="G5300" s="29">
        <v>1144</v>
      </c>
      <c r="H5300" s="27"/>
      <c r="J5300" s="37"/>
      <c r="M5300" s="80" t="b">
        <f t="shared" si="82"/>
        <v>1</v>
      </c>
    </row>
    <row r="5301" spans="2:13" x14ac:dyDescent="0.15">
      <c r="B5301" s="333" t="s">
        <v>3620</v>
      </c>
      <c r="C5301" s="333" t="s">
        <v>712</v>
      </c>
      <c r="D5301" s="333" t="s">
        <v>519</v>
      </c>
      <c r="E5301" s="29">
        <v>2</v>
      </c>
      <c r="F5301" s="29">
        <v>1</v>
      </c>
      <c r="G5301" s="29">
        <v>3374</v>
      </c>
      <c r="H5301" s="27"/>
      <c r="J5301" s="37"/>
      <c r="M5301" s="80" t="b">
        <f t="shared" si="82"/>
        <v>1</v>
      </c>
    </row>
    <row r="5302" spans="2:13" x14ac:dyDescent="0.15">
      <c r="B5302" s="333" t="s">
        <v>1585</v>
      </c>
      <c r="C5302" s="333" t="s">
        <v>710</v>
      </c>
      <c r="D5302" s="333" t="s">
        <v>519</v>
      </c>
      <c r="E5302" s="29">
        <v>1</v>
      </c>
      <c r="F5302" s="29">
        <v>1</v>
      </c>
      <c r="G5302" s="29">
        <v>1145</v>
      </c>
      <c r="H5302" s="27"/>
      <c r="J5302" s="37"/>
      <c r="M5302" s="80" t="b">
        <f t="shared" si="82"/>
        <v>1</v>
      </c>
    </row>
    <row r="5303" spans="2:13" x14ac:dyDescent="0.15">
      <c r="B5303" s="333" t="s">
        <v>6675</v>
      </c>
      <c r="C5303" s="333" t="s">
        <v>710</v>
      </c>
      <c r="D5303" s="333" t="s">
        <v>519</v>
      </c>
      <c r="E5303" s="29">
        <v>1</v>
      </c>
      <c r="F5303" s="29">
        <v>1</v>
      </c>
      <c r="G5303" s="29">
        <v>6789</v>
      </c>
      <c r="H5303" s="27"/>
      <c r="J5303" s="37"/>
      <c r="M5303" s="80" t="b">
        <f t="shared" si="82"/>
        <v>1</v>
      </c>
    </row>
    <row r="5304" spans="2:13" x14ac:dyDescent="0.15">
      <c r="B5304" s="333" t="s">
        <v>5102</v>
      </c>
      <c r="C5304" s="333" t="s">
        <v>710</v>
      </c>
      <c r="D5304" s="333" t="s">
        <v>519</v>
      </c>
      <c r="E5304" s="29">
        <v>1</v>
      </c>
      <c r="F5304" s="29">
        <v>1</v>
      </c>
      <c r="G5304" s="29">
        <v>5076</v>
      </c>
      <c r="H5304" s="27"/>
      <c r="J5304" s="37"/>
      <c r="M5304" s="80" t="b">
        <f t="shared" si="82"/>
        <v>1</v>
      </c>
    </row>
    <row r="5305" spans="2:13" x14ac:dyDescent="0.15">
      <c r="B5305" s="333" t="s">
        <v>3621</v>
      </c>
      <c r="C5305" s="333" t="s">
        <v>714</v>
      </c>
      <c r="D5305" s="333" t="s">
        <v>519</v>
      </c>
      <c r="E5305" s="29">
        <v>3</v>
      </c>
      <c r="F5305" s="29">
        <v>1</v>
      </c>
      <c r="G5305" s="29">
        <v>3375</v>
      </c>
      <c r="H5305" s="27"/>
      <c r="J5305" s="37"/>
      <c r="M5305" s="80" t="b">
        <f t="shared" si="82"/>
        <v>1</v>
      </c>
    </row>
    <row r="5306" spans="2:13" x14ac:dyDescent="0.15">
      <c r="B5306" s="333" t="s">
        <v>3622</v>
      </c>
      <c r="C5306" s="333" t="s">
        <v>712</v>
      </c>
      <c r="D5306" s="333" t="s">
        <v>519</v>
      </c>
      <c r="E5306" s="29">
        <v>2</v>
      </c>
      <c r="F5306" s="29">
        <v>1</v>
      </c>
      <c r="G5306" s="29">
        <v>3376</v>
      </c>
      <c r="H5306" s="27"/>
      <c r="J5306" s="37"/>
      <c r="M5306" s="80" t="b">
        <f t="shared" si="82"/>
        <v>1</v>
      </c>
    </row>
    <row r="5307" spans="2:13" x14ac:dyDescent="0.15">
      <c r="B5307" s="333" t="s">
        <v>12796</v>
      </c>
      <c r="C5307" s="333" t="s">
        <v>518</v>
      </c>
      <c r="D5307" s="333" t="s">
        <v>518</v>
      </c>
      <c r="E5307" s="29">
        <v>0</v>
      </c>
      <c r="F5307" s="29">
        <v>0</v>
      </c>
      <c r="G5307" s="29">
        <v>14113</v>
      </c>
      <c r="H5307" s="27"/>
      <c r="J5307" s="37"/>
      <c r="M5307" s="80" t="b">
        <f t="shared" si="82"/>
        <v>1</v>
      </c>
    </row>
    <row r="5308" spans="2:13" x14ac:dyDescent="0.15">
      <c r="B5308" s="333" t="s">
        <v>1586</v>
      </c>
      <c r="C5308" s="333" t="s">
        <v>712</v>
      </c>
      <c r="D5308" s="333" t="s">
        <v>525</v>
      </c>
      <c r="E5308" s="29">
        <v>2</v>
      </c>
      <c r="F5308" s="29">
        <v>4</v>
      </c>
      <c r="G5308" s="29">
        <v>1146</v>
      </c>
      <c r="H5308" s="27"/>
      <c r="J5308" s="37"/>
      <c r="M5308" s="80" t="b">
        <f t="shared" si="82"/>
        <v>1</v>
      </c>
    </row>
    <row r="5309" spans="2:13" x14ac:dyDescent="0.15">
      <c r="B5309" s="333" t="s">
        <v>1587</v>
      </c>
      <c r="C5309" s="333" t="s">
        <v>712</v>
      </c>
      <c r="D5309" s="333" t="s">
        <v>525</v>
      </c>
      <c r="E5309" s="29">
        <v>2</v>
      </c>
      <c r="F5309" s="29">
        <v>4</v>
      </c>
      <c r="G5309" s="29">
        <v>1147</v>
      </c>
      <c r="H5309" s="27"/>
      <c r="J5309" s="37"/>
      <c r="M5309" s="80" t="b">
        <f t="shared" si="82"/>
        <v>1</v>
      </c>
    </row>
    <row r="5310" spans="2:13" x14ac:dyDescent="0.15">
      <c r="B5310" s="333" t="s">
        <v>1588</v>
      </c>
      <c r="C5310" s="333" t="s">
        <v>712</v>
      </c>
      <c r="D5310" s="333" t="s">
        <v>525</v>
      </c>
      <c r="E5310" s="29">
        <v>2</v>
      </c>
      <c r="F5310" s="29">
        <v>4</v>
      </c>
      <c r="G5310" s="29">
        <v>1148</v>
      </c>
      <c r="H5310" s="27"/>
      <c r="J5310" s="37"/>
      <c r="M5310" s="80" t="b">
        <f t="shared" si="82"/>
        <v>1</v>
      </c>
    </row>
    <row r="5311" spans="2:13" x14ac:dyDescent="0.15">
      <c r="B5311" s="333" t="s">
        <v>14790</v>
      </c>
      <c r="C5311" s="333" t="s">
        <v>718</v>
      </c>
      <c r="D5311" s="333" t="s">
        <v>525</v>
      </c>
      <c r="E5311" s="29">
        <v>5</v>
      </c>
      <c r="F5311" s="29">
        <v>4</v>
      </c>
      <c r="G5311" s="29">
        <v>17056</v>
      </c>
      <c r="H5311" s="27"/>
      <c r="J5311" s="37"/>
      <c r="M5311" s="80" t="b">
        <f t="shared" si="82"/>
        <v>1</v>
      </c>
    </row>
    <row r="5312" spans="2:13" x14ac:dyDescent="0.15">
      <c r="B5312" s="333" t="s">
        <v>3947</v>
      </c>
      <c r="C5312" s="333" t="s">
        <v>712</v>
      </c>
      <c r="D5312" s="333" t="s">
        <v>521</v>
      </c>
      <c r="E5312" s="29">
        <v>2</v>
      </c>
      <c r="F5312" s="29">
        <v>2</v>
      </c>
      <c r="G5312" s="29">
        <v>3713</v>
      </c>
      <c r="H5312" s="27"/>
      <c r="J5312" s="37"/>
      <c r="M5312" s="80" t="b">
        <f t="shared" si="82"/>
        <v>1</v>
      </c>
    </row>
    <row r="5313" spans="2:13" x14ac:dyDescent="0.15">
      <c r="B5313" s="333" t="s">
        <v>13523</v>
      </c>
      <c r="C5313" s="333" t="s">
        <v>712</v>
      </c>
      <c r="D5313" s="333" t="s">
        <v>444</v>
      </c>
      <c r="E5313" s="29">
        <v>2</v>
      </c>
      <c r="F5313" s="29">
        <v>6</v>
      </c>
      <c r="G5313" s="29">
        <v>15506</v>
      </c>
      <c r="H5313" s="27"/>
      <c r="J5313" s="37"/>
      <c r="M5313" s="80" t="b">
        <f t="shared" si="82"/>
        <v>1</v>
      </c>
    </row>
    <row r="5314" spans="2:13" x14ac:dyDescent="0.15">
      <c r="B5314" s="333" t="s">
        <v>5300</v>
      </c>
      <c r="C5314" s="333" t="s">
        <v>710</v>
      </c>
      <c r="D5314" s="333" t="s">
        <v>525</v>
      </c>
      <c r="E5314" s="29">
        <v>1</v>
      </c>
      <c r="F5314" s="29">
        <v>4</v>
      </c>
      <c r="G5314" s="29">
        <v>5293</v>
      </c>
      <c r="H5314" s="27"/>
      <c r="J5314" s="37"/>
      <c r="M5314" s="80" t="b">
        <f t="shared" si="82"/>
        <v>1</v>
      </c>
    </row>
    <row r="5315" spans="2:13" x14ac:dyDescent="0.15">
      <c r="B5315" s="333" t="s">
        <v>1589</v>
      </c>
      <c r="C5315" s="333" t="s">
        <v>712</v>
      </c>
      <c r="D5315" s="333" t="s">
        <v>525</v>
      </c>
      <c r="E5315" s="29">
        <v>2</v>
      </c>
      <c r="F5315" s="29">
        <v>4</v>
      </c>
      <c r="G5315" s="29">
        <v>1149</v>
      </c>
      <c r="H5315" s="27"/>
      <c r="J5315" s="37"/>
      <c r="M5315" s="80" t="b">
        <f t="shared" si="82"/>
        <v>1</v>
      </c>
    </row>
    <row r="5316" spans="2:13" x14ac:dyDescent="0.15">
      <c r="B5316" s="333" t="s">
        <v>7249</v>
      </c>
      <c r="C5316" s="333" t="s">
        <v>710</v>
      </c>
      <c r="D5316" s="333" t="s">
        <v>523</v>
      </c>
      <c r="E5316" s="29">
        <v>1</v>
      </c>
      <c r="F5316" s="29">
        <v>3</v>
      </c>
      <c r="G5316" s="29">
        <v>7393</v>
      </c>
      <c r="H5316" s="27"/>
      <c r="J5316" s="37"/>
      <c r="M5316" s="80" t="b">
        <f t="shared" si="82"/>
        <v>1</v>
      </c>
    </row>
    <row r="5317" spans="2:13" x14ac:dyDescent="0.15">
      <c r="B5317" s="333" t="s">
        <v>7057</v>
      </c>
      <c r="C5317" s="333" t="s">
        <v>712</v>
      </c>
      <c r="D5317" s="333" t="s">
        <v>519</v>
      </c>
      <c r="E5317" s="29">
        <v>2</v>
      </c>
      <c r="F5317" s="29">
        <v>1</v>
      </c>
      <c r="G5317" s="29">
        <v>7197</v>
      </c>
      <c r="H5317" s="27"/>
      <c r="J5317" s="37"/>
      <c r="M5317" s="80" t="b">
        <f t="shared" si="82"/>
        <v>1</v>
      </c>
    </row>
    <row r="5318" spans="2:13" x14ac:dyDescent="0.15">
      <c r="B5318" s="333" t="s">
        <v>7140</v>
      </c>
      <c r="C5318" s="333" t="s">
        <v>712</v>
      </c>
      <c r="D5318" s="333" t="s">
        <v>519</v>
      </c>
      <c r="E5318" s="29">
        <v>2</v>
      </c>
      <c r="F5318" s="29">
        <v>1</v>
      </c>
      <c r="G5318" s="29">
        <v>7150</v>
      </c>
      <c r="H5318" s="27"/>
      <c r="J5318" s="37"/>
      <c r="M5318" s="80" t="b">
        <f t="shared" si="82"/>
        <v>1</v>
      </c>
    </row>
    <row r="5319" spans="2:13" x14ac:dyDescent="0.15">
      <c r="B5319" s="333" t="s">
        <v>6670</v>
      </c>
      <c r="C5319" s="333" t="s">
        <v>710</v>
      </c>
      <c r="D5319" s="333" t="s">
        <v>521</v>
      </c>
      <c r="E5319" s="29">
        <v>1</v>
      </c>
      <c r="F5319" s="29">
        <v>2</v>
      </c>
      <c r="G5319" s="29">
        <v>6784</v>
      </c>
      <c r="H5319" s="27"/>
      <c r="J5319" s="37"/>
      <c r="M5319" s="80" t="b">
        <f t="shared" si="82"/>
        <v>1</v>
      </c>
    </row>
    <row r="5320" spans="2:13" x14ac:dyDescent="0.15">
      <c r="B5320" s="333" t="s">
        <v>8885</v>
      </c>
      <c r="C5320" s="333" t="s">
        <v>710</v>
      </c>
      <c r="D5320" s="333" t="s">
        <v>519</v>
      </c>
      <c r="E5320" s="29">
        <v>1</v>
      </c>
      <c r="F5320" s="29">
        <v>1</v>
      </c>
      <c r="G5320" s="29">
        <v>9235</v>
      </c>
      <c r="H5320" s="27"/>
      <c r="J5320" s="37"/>
      <c r="M5320" s="80" t="b">
        <f t="shared" si="82"/>
        <v>1</v>
      </c>
    </row>
    <row r="5321" spans="2:13" x14ac:dyDescent="0.15">
      <c r="B5321" s="333" t="s">
        <v>7735</v>
      </c>
      <c r="C5321" s="333" t="s">
        <v>710</v>
      </c>
      <c r="D5321" s="333" t="s">
        <v>519</v>
      </c>
      <c r="E5321" s="29">
        <v>1</v>
      </c>
      <c r="F5321" s="29">
        <v>1</v>
      </c>
      <c r="G5321" s="29">
        <v>7912</v>
      </c>
      <c r="H5321" s="27"/>
      <c r="J5321" s="37"/>
      <c r="M5321" s="80" t="b">
        <f t="shared" si="82"/>
        <v>1</v>
      </c>
    </row>
    <row r="5322" spans="2:13" x14ac:dyDescent="0.15">
      <c r="B5322" s="333" t="s">
        <v>1590</v>
      </c>
      <c r="C5322" s="333" t="s">
        <v>710</v>
      </c>
      <c r="D5322" s="333" t="s">
        <v>523</v>
      </c>
      <c r="E5322" s="29">
        <v>1</v>
      </c>
      <c r="F5322" s="29">
        <v>3</v>
      </c>
      <c r="G5322" s="29">
        <v>1150</v>
      </c>
      <c r="H5322" s="27"/>
      <c r="J5322" s="37"/>
      <c r="M5322" s="80" t="b">
        <f t="shared" si="82"/>
        <v>1</v>
      </c>
    </row>
    <row r="5323" spans="2:13" x14ac:dyDescent="0.15">
      <c r="B5323" s="333" t="s">
        <v>8816</v>
      </c>
      <c r="C5323" s="333" t="s">
        <v>710</v>
      </c>
      <c r="D5323" s="333" t="s">
        <v>521</v>
      </c>
      <c r="E5323" s="29">
        <v>1</v>
      </c>
      <c r="F5323" s="29">
        <v>2</v>
      </c>
      <c r="G5323" s="29">
        <v>9166</v>
      </c>
      <c r="H5323" s="27"/>
      <c r="J5323" s="37"/>
      <c r="M5323" s="80" t="b">
        <f t="shared" si="82"/>
        <v>1</v>
      </c>
    </row>
    <row r="5324" spans="2:13" x14ac:dyDescent="0.15">
      <c r="B5324" s="333" t="s">
        <v>8817</v>
      </c>
      <c r="C5324" s="333" t="s">
        <v>710</v>
      </c>
      <c r="D5324" s="333" t="s">
        <v>519</v>
      </c>
      <c r="E5324" s="29">
        <v>1</v>
      </c>
      <c r="F5324" s="29">
        <v>1</v>
      </c>
      <c r="G5324" s="29">
        <v>9167</v>
      </c>
      <c r="H5324" s="27"/>
      <c r="J5324" s="37"/>
      <c r="M5324" s="80" t="b">
        <f t="shared" si="82"/>
        <v>1</v>
      </c>
    </row>
    <row r="5325" spans="2:13" x14ac:dyDescent="0.15">
      <c r="B5325" s="333" t="s">
        <v>7726</v>
      </c>
      <c r="C5325" s="333" t="s">
        <v>710</v>
      </c>
      <c r="D5325" s="333" t="s">
        <v>519</v>
      </c>
      <c r="E5325" s="29">
        <v>1</v>
      </c>
      <c r="F5325" s="29">
        <v>1</v>
      </c>
      <c r="G5325" s="29">
        <v>7902</v>
      </c>
      <c r="H5325" s="27"/>
      <c r="J5325" s="37"/>
      <c r="M5325" s="80" t="b">
        <f t="shared" si="82"/>
        <v>1</v>
      </c>
    </row>
    <row r="5326" spans="2:13" x14ac:dyDescent="0.15">
      <c r="B5326" s="333" t="s">
        <v>1591</v>
      </c>
      <c r="C5326" s="333" t="s">
        <v>710</v>
      </c>
      <c r="D5326" s="333" t="s">
        <v>444</v>
      </c>
      <c r="E5326" s="29">
        <v>1</v>
      </c>
      <c r="F5326" s="29">
        <v>6</v>
      </c>
      <c r="G5326" s="29">
        <v>1151</v>
      </c>
      <c r="H5326" s="27"/>
      <c r="J5326" s="37"/>
      <c r="M5326" s="80" t="b">
        <f t="shared" ref="M5326:M5389" si="83">AND(  NOT(ISERROR(FIND(UPPER($B$7),UPPER($B5326),1))),  OR($D$7="",NOT(ISERROR(FIND(UPPER($D$7),UPPER($B5326),1)))),    OR($D$8="",(ISERROR(FIND(UPPER($D$8),UPPER($B5326),1))))           )</f>
        <v>1</v>
      </c>
    </row>
    <row r="5327" spans="2:13" x14ac:dyDescent="0.15">
      <c r="B5327" s="333" t="s">
        <v>11879</v>
      </c>
      <c r="C5327" s="333" t="s">
        <v>710</v>
      </c>
      <c r="D5327" s="333" t="s">
        <v>525</v>
      </c>
      <c r="E5327" s="29">
        <v>1</v>
      </c>
      <c r="F5327" s="29">
        <v>4</v>
      </c>
      <c r="G5327" s="29">
        <v>13105</v>
      </c>
      <c r="H5327" s="27"/>
      <c r="J5327" s="37"/>
      <c r="M5327" s="80" t="b">
        <f t="shared" si="83"/>
        <v>1</v>
      </c>
    </row>
    <row r="5328" spans="2:13" x14ac:dyDescent="0.15">
      <c r="B5328" s="333" t="s">
        <v>415</v>
      </c>
      <c r="C5328" s="333" t="s">
        <v>718</v>
      </c>
      <c r="D5328" s="333" t="s">
        <v>523</v>
      </c>
      <c r="E5328" s="29">
        <v>5</v>
      </c>
      <c r="F5328" s="29">
        <v>3</v>
      </c>
      <c r="G5328" s="29">
        <v>8302</v>
      </c>
      <c r="H5328" s="27"/>
      <c r="J5328" s="37"/>
      <c r="M5328" s="80" t="b">
        <f t="shared" si="83"/>
        <v>1</v>
      </c>
    </row>
    <row r="5329" spans="2:13" x14ac:dyDescent="0.15">
      <c r="B5329" s="333" t="s">
        <v>14791</v>
      </c>
      <c r="C5329" s="333" t="s">
        <v>716</v>
      </c>
      <c r="D5329" s="333" t="s">
        <v>444</v>
      </c>
      <c r="E5329" s="29">
        <v>4</v>
      </c>
      <c r="F5329" s="29">
        <v>6</v>
      </c>
      <c r="G5329" s="29">
        <v>16915</v>
      </c>
      <c r="H5329" s="27"/>
      <c r="J5329" s="37"/>
      <c r="M5329" s="80" t="b">
        <f t="shared" si="83"/>
        <v>1</v>
      </c>
    </row>
    <row r="5330" spans="2:13" x14ac:dyDescent="0.15">
      <c r="B5330" s="333" t="s">
        <v>9279</v>
      </c>
      <c r="C5330" s="333" t="s">
        <v>9879</v>
      </c>
      <c r="D5330" s="333" t="s">
        <v>519</v>
      </c>
      <c r="E5330" s="29">
        <v>13</v>
      </c>
      <c r="F5330" s="29">
        <v>1</v>
      </c>
      <c r="G5330" s="29">
        <v>9330</v>
      </c>
      <c r="H5330" s="27"/>
      <c r="J5330" s="37"/>
      <c r="M5330" s="80" t="b">
        <f t="shared" si="83"/>
        <v>1</v>
      </c>
    </row>
    <row r="5331" spans="2:13" x14ac:dyDescent="0.15">
      <c r="B5331" s="333" t="s">
        <v>5027</v>
      </c>
      <c r="C5331" s="333" t="s">
        <v>710</v>
      </c>
      <c r="D5331" s="333" t="s">
        <v>519</v>
      </c>
      <c r="E5331" s="29">
        <v>1</v>
      </c>
      <c r="F5331" s="29">
        <v>1</v>
      </c>
      <c r="G5331" s="29">
        <v>4994</v>
      </c>
      <c r="H5331" s="27"/>
      <c r="J5331" s="37"/>
      <c r="M5331" s="80" t="b">
        <f t="shared" si="83"/>
        <v>1</v>
      </c>
    </row>
    <row r="5332" spans="2:13" x14ac:dyDescent="0.15">
      <c r="B5332" s="333" t="s">
        <v>12797</v>
      </c>
      <c r="C5332" s="333" t="s">
        <v>710</v>
      </c>
      <c r="D5332" s="333" t="s">
        <v>525</v>
      </c>
      <c r="E5332" s="29">
        <v>1</v>
      </c>
      <c r="F5332" s="29">
        <v>4</v>
      </c>
      <c r="G5332" s="29">
        <v>14483</v>
      </c>
      <c r="H5332" s="27"/>
      <c r="J5332" s="37"/>
      <c r="M5332" s="80" t="b">
        <f t="shared" si="83"/>
        <v>1</v>
      </c>
    </row>
    <row r="5333" spans="2:13" x14ac:dyDescent="0.15">
      <c r="B5333" s="333" t="s">
        <v>4206</v>
      </c>
      <c r="C5333" s="333" t="s">
        <v>712</v>
      </c>
      <c r="D5333" s="333" t="s">
        <v>518</v>
      </c>
      <c r="E5333" s="29">
        <v>2</v>
      </c>
      <c r="F5333" s="29">
        <v>0</v>
      </c>
      <c r="G5333" s="29">
        <v>3989</v>
      </c>
      <c r="H5333" s="27"/>
      <c r="J5333" s="37"/>
      <c r="M5333" s="80" t="b">
        <f t="shared" si="83"/>
        <v>1</v>
      </c>
    </row>
    <row r="5334" spans="2:13" x14ac:dyDescent="0.15">
      <c r="B5334" s="333" t="s">
        <v>12798</v>
      </c>
      <c r="C5334" s="333" t="s">
        <v>710</v>
      </c>
      <c r="D5334" s="333" t="s">
        <v>519</v>
      </c>
      <c r="E5334" s="29">
        <v>1</v>
      </c>
      <c r="F5334" s="29">
        <v>1</v>
      </c>
      <c r="G5334" s="29">
        <v>14434</v>
      </c>
      <c r="H5334" s="27"/>
      <c r="J5334" s="37"/>
      <c r="M5334" s="80" t="b">
        <f t="shared" si="83"/>
        <v>1</v>
      </c>
    </row>
    <row r="5335" spans="2:13" x14ac:dyDescent="0.15">
      <c r="B5335" s="333" t="s">
        <v>12799</v>
      </c>
      <c r="C5335" s="333" t="s">
        <v>710</v>
      </c>
      <c r="D5335" s="333" t="s">
        <v>519</v>
      </c>
      <c r="E5335" s="29">
        <v>1</v>
      </c>
      <c r="F5335" s="29">
        <v>1</v>
      </c>
      <c r="G5335" s="29">
        <v>14433</v>
      </c>
      <c r="H5335" s="27"/>
      <c r="J5335" s="37"/>
      <c r="M5335" s="80" t="b">
        <f t="shared" si="83"/>
        <v>1</v>
      </c>
    </row>
    <row r="5336" spans="2:13" x14ac:dyDescent="0.15">
      <c r="B5336" s="333" t="s">
        <v>12800</v>
      </c>
      <c r="C5336" s="333" t="s">
        <v>710</v>
      </c>
      <c r="D5336" s="333" t="s">
        <v>519</v>
      </c>
      <c r="E5336" s="29">
        <v>1</v>
      </c>
      <c r="F5336" s="29">
        <v>1</v>
      </c>
      <c r="G5336" s="29">
        <v>14456</v>
      </c>
      <c r="H5336" s="27"/>
      <c r="J5336" s="37"/>
      <c r="M5336" s="80" t="b">
        <f t="shared" si="83"/>
        <v>1</v>
      </c>
    </row>
    <row r="5337" spans="2:13" x14ac:dyDescent="0.15">
      <c r="B5337" s="333" t="s">
        <v>1592</v>
      </c>
      <c r="C5337" s="333" t="s">
        <v>718</v>
      </c>
      <c r="D5337" s="333" t="s">
        <v>523</v>
      </c>
      <c r="E5337" s="29">
        <v>5</v>
      </c>
      <c r="F5337" s="29">
        <v>3</v>
      </c>
      <c r="G5337" s="29">
        <v>1152</v>
      </c>
      <c r="H5337" s="27"/>
      <c r="J5337" s="37"/>
      <c r="M5337" s="80" t="b">
        <f t="shared" si="83"/>
        <v>1</v>
      </c>
    </row>
    <row r="5338" spans="2:13" x14ac:dyDescent="0.15">
      <c r="B5338" s="333" t="s">
        <v>1593</v>
      </c>
      <c r="C5338" s="333" t="s">
        <v>716</v>
      </c>
      <c r="D5338" s="333" t="s">
        <v>519</v>
      </c>
      <c r="E5338" s="29">
        <v>4</v>
      </c>
      <c r="F5338" s="29">
        <v>1</v>
      </c>
      <c r="G5338" s="29">
        <v>1154</v>
      </c>
      <c r="H5338" s="27"/>
      <c r="J5338" s="37"/>
      <c r="M5338" s="80" t="b">
        <f t="shared" si="83"/>
        <v>1</v>
      </c>
    </row>
    <row r="5339" spans="2:13" x14ac:dyDescent="0.15">
      <c r="B5339" s="333" t="s">
        <v>9280</v>
      </c>
      <c r="C5339" s="333" t="s">
        <v>710</v>
      </c>
      <c r="D5339" s="333" t="s">
        <v>519</v>
      </c>
      <c r="E5339" s="29">
        <v>1</v>
      </c>
      <c r="F5339" s="29">
        <v>1</v>
      </c>
      <c r="G5339" s="29">
        <v>9269</v>
      </c>
      <c r="H5339" s="27"/>
      <c r="J5339" s="37"/>
      <c r="M5339" s="80" t="b">
        <f t="shared" si="83"/>
        <v>1</v>
      </c>
    </row>
    <row r="5340" spans="2:13" x14ac:dyDescent="0.15">
      <c r="B5340" s="333" t="s">
        <v>1594</v>
      </c>
      <c r="C5340" s="333" t="s">
        <v>716</v>
      </c>
      <c r="D5340" s="333" t="s">
        <v>523</v>
      </c>
      <c r="E5340" s="29">
        <v>4</v>
      </c>
      <c r="F5340" s="29">
        <v>3</v>
      </c>
      <c r="G5340" s="29">
        <v>1155</v>
      </c>
      <c r="H5340" s="27"/>
      <c r="J5340" s="37"/>
      <c r="M5340" s="80" t="b">
        <f t="shared" si="83"/>
        <v>1</v>
      </c>
    </row>
    <row r="5341" spans="2:13" x14ac:dyDescent="0.15">
      <c r="B5341" s="333" t="s">
        <v>6641</v>
      </c>
      <c r="C5341" s="333" t="s">
        <v>710</v>
      </c>
      <c r="D5341" s="333" t="s">
        <v>523</v>
      </c>
      <c r="E5341" s="29">
        <v>1</v>
      </c>
      <c r="F5341" s="29">
        <v>3</v>
      </c>
      <c r="G5341" s="29">
        <v>6752</v>
      </c>
      <c r="H5341" s="27"/>
      <c r="J5341" s="37"/>
      <c r="M5341" s="80" t="b">
        <f t="shared" si="83"/>
        <v>1</v>
      </c>
    </row>
    <row r="5342" spans="2:13" x14ac:dyDescent="0.15">
      <c r="B5342" s="333" t="s">
        <v>10923</v>
      </c>
      <c r="C5342" s="333" t="s">
        <v>710</v>
      </c>
      <c r="D5342" s="333" t="s">
        <v>519</v>
      </c>
      <c r="E5342" s="29">
        <v>1</v>
      </c>
      <c r="F5342" s="29">
        <v>1</v>
      </c>
      <c r="G5342" s="29">
        <v>8353</v>
      </c>
      <c r="H5342" s="27"/>
      <c r="J5342" s="37"/>
      <c r="M5342" s="80" t="b">
        <f t="shared" si="83"/>
        <v>1</v>
      </c>
    </row>
    <row r="5343" spans="2:13" x14ac:dyDescent="0.15">
      <c r="B5343" s="333" t="s">
        <v>1595</v>
      </c>
      <c r="C5343" s="333" t="s">
        <v>710</v>
      </c>
      <c r="D5343" s="333" t="s">
        <v>525</v>
      </c>
      <c r="E5343" s="29">
        <v>1</v>
      </c>
      <c r="F5343" s="29">
        <v>4</v>
      </c>
      <c r="G5343" s="29">
        <v>1156</v>
      </c>
      <c r="H5343" s="27"/>
      <c r="J5343" s="37"/>
      <c r="M5343" s="80" t="b">
        <f t="shared" si="83"/>
        <v>1</v>
      </c>
    </row>
    <row r="5344" spans="2:13" x14ac:dyDescent="0.15">
      <c r="B5344" s="333" t="s">
        <v>4778</v>
      </c>
      <c r="C5344" s="333" t="s">
        <v>710</v>
      </c>
      <c r="D5344" s="333" t="s">
        <v>518</v>
      </c>
      <c r="E5344" s="29">
        <v>1</v>
      </c>
      <c r="F5344" s="29">
        <v>0</v>
      </c>
      <c r="G5344" s="29">
        <v>4627</v>
      </c>
      <c r="H5344" s="27"/>
      <c r="J5344" s="37"/>
      <c r="M5344" s="80" t="b">
        <f t="shared" si="83"/>
        <v>1</v>
      </c>
    </row>
    <row r="5345" spans="2:13" x14ac:dyDescent="0.15">
      <c r="B5345" s="333" t="s">
        <v>14792</v>
      </c>
      <c r="C5345" s="333" t="s">
        <v>714</v>
      </c>
      <c r="D5345" s="333" t="s">
        <v>523</v>
      </c>
      <c r="E5345" s="29">
        <v>3</v>
      </c>
      <c r="F5345" s="29">
        <v>3</v>
      </c>
      <c r="G5345" s="29">
        <v>16288</v>
      </c>
      <c r="H5345" s="27"/>
      <c r="J5345" s="37"/>
      <c r="M5345" s="80" t="b">
        <f t="shared" si="83"/>
        <v>1</v>
      </c>
    </row>
    <row r="5346" spans="2:13" x14ac:dyDescent="0.15">
      <c r="B5346" s="333" t="s">
        <v>14793</v>
      </c>
      <c r="C5346" s="333" t="s">
        <v>710</v>
      </c>
      <c r="D5346" s="333" t="s">
        <v>519</v>
      </c>
      <c r="E5346" s="29">
        <v>1</v>
      </c>
      <c r="F5346" s="29">
        <v>1</v>
      </c>
      <c r="G5346" s="29">
        <v>17230</v>
      </c>
      <c r="H5346" s="27"/>
      <c r="J5346" s="37"/>
      <c r="M5346" s="80" t="b">
        <f t="shared" si="83"/>
        <v>1</v>
      </c>
    </row>
    <row r="5347" spans="2:13" x14ac:dyDescent="0.15">
      <c r="B5347" s="333" t="s">
        <v>1688</v>
      </c>
      <c r="C5347" s="333" t="s">
        <v>716</v>
      </c>
      <c r="D5347" s="333" t="s">
        <v>523</v>
      </c>
      <c r="E5347" s="29">
        <v>4</v>
      </c>
      <c r="F5347" s="29">
        <v>3</v>
      </c>
      <c r="G5347" s="29">
        <v>1157</v>
      </c>
      <c r="H5347" s="27"/>
      <c r="J5347" s="37"/>
      <c r="M5347" s="80" t="b">
        <f t="shared" si="83"/>
        <v>1</v>
      </c>
    </row>
    <row r="5348" spans="2:13" x14ac:dyDescent="0.15">
      <c r="B5348" s="333" t="s">
        <v>10301</v>
      </c>
      <c r="C5348" s="333" t="s">
        <v>718</v>
      </c>
      <c r="D5348" s="333" t="s">
        <v>523</v>
      </c>
      <c r="E5348" s="29">
        <v>5</v>
      </c>
      <c r="F5348" s="29">
        <v>3</v>
      </c>
      <c r="G5348" s="29">
        <v>10675</v>
      </c>
      <c r="H5348" s="27"/>
      <c r="J5348" s="37"/>
      <c r="M5348" s="80" t="b">
        <f t="shared" si="83"/>
        <v>1</v>
      </c>
    </row>
    <row r="5349" spans="2:13" x14ac:dyDescent="0.15">
      <c r="B5349" s="333" t="s">
        <v>1689</v>
      </c>
      <c r="C5349" s="333" t="s">
        <v>716</v>
      </c>
      <c r="D5349" s="333" t="s">
        <v>523</v>
      </c>
      <c r="E5349" s="29">
        <v>4</v>
      </c>
      <c r="F5349" s="29">
        <v>3</v>
      </c>
      <c r="G5349" s="29">
        <v>1158</v>
      </c>
      <c r="H5349" s="27"/>
      <c r="J5349" s="37"/>
      <c r="M5349" s="80" t="b">
        <f t="shared" si="83"/>
        <v>1</v>
      </c>
    </row>
    <row r="5350" spans="2:13" x14ac:dyDescent="0.15">
      <c r="B5350" s="333" t="s">
        <v>7967</v>
      </c>
      <c r="C5350" s="333" t="s">
        <v>718</v>
      </c>
      <c r="D5350" s="333" t="s">
        <v>523</v>
      </c>
      <c r="E5350" s="29">
        <v>5</v>
      </c>
      <c r="F5350" s="29">
        <v>3</v>
      </c>
      <c r="G5350" s="29">
        <v>8177</v>
      </c>
      <c r="H5350" s="27"/>
      <c r="J5350" s="37"/>
      <c r="M5350" s="80" t="b">
        <f t="shared" si="83"/>
        <v>1</v>
      </c>
    </row>
    <row r="5351" spans="2:13" x14ac:dyDescent="0.15">
      <c r="B5351" s="333" t="s">
        <v>1690</v>
      </c>
      <c r="C5351" s="333" t="s">
        <v>710</v>
      </c>
      <c r="D5351" s="333" t="s">
        <v>523</v>
      </c>
      <c r="E5351" s="29">
        <v>1</v>
      </c>
      <c r="F5351" s="29">
        <v>3</v>
      </c>
      <c r="G5351" s="29">
        <v>1159</v>
      </c>
      <c r="H5351" s="27"/>
      <c r="J5351" s="37"/>
      <c r="M5351" s="80" t="b">
        <f t="shared" si="83"/>
        <v>1</v>
      </c>
    </row>
    <row r="5352" spans="2:13" x14ac:dyDescent="0.15">
      <c r="B5352" s="333" t="s">
        <v>51</v>
      </c>
      <c r="C5352" s="333" t="s">
        <v>710</v>
      </c>
      <c r="D5352" s="333" t="s">
        <v>444</v>
      </c>
      <c r="E5352" s="29">
        <v>1</v>
      </c>
      <c r="F5352" s="29">
        <v>6</v>
      </c>
      <c r="G5352" s="29">
        <v>8684</v>
      </c>
      <c r="H5352" s="27"/>
      <c r="J5352" s="37"/>
      <c r="M5352" s="80" t="b">
        <f t="shared" si="83"/>
        <v>1</v>
      </c>
    </row>
    <row r="5353" spans="2:13" x14ac:dyDescent="0.15">
      <c r="B5353" s="333" t="s">
        <v>7336</v>
      </c>
      <c r="C5353" s="333" t="s">
        <v>712</v>
      </c>
      <c r="D5353" s="333" t="s">
        <v>519</v>
      </c>
      <c r="E5353" s="29">
        <v>2</v>
      </c>
      <c r="F5353" s="29">
        <v>1</v>
      </c>
      <c r="G5353" s="29">
        <v>7486</v>
      </c>
      <c r="H5353" s="27"/>
      <c r="J5353" s="37"/>
      <c r="M5353" s="80" t="b">
        <f t="shared" si="83"/>
        <v>1</v>
      </c>
    </row>
    <row r="5354" spans="2:13" x14ac:dyDescent="0.15">
      <c r="B5354" s="333" t="s">
        <v>10924</v>
      </c>
      <c r="C5354" s="333" t="s">
        <v>714</v>
      </c>
      <c r="D5354" s="333" t="s">
        <v>519</v>
      </c>
      <c r="E5354" s="29">
        <v>3</v>
      </c>
      <c r="F5354" s="29">
        <v>1</v>
      </c>
      <c r="G5354" s="29">
        <v>7970</v>
      </c>
      <c r="H5354" s="27"/>
      <c r="J5354" s="37"/>
      <c r="M5354" s="80" t="b">
        <f t="shared" si="83"/>
        <v>1</v>
      </c>
    </row>
    <row r="5355" spans="2:13" x14ac:dyDescent="0.15">
      <c r="B5355" s="333" t="s">
        <v>3532</v>
      </c>
      <c r="C5355" s="333" t="s">
        <v>712</v>
      </c>
      <c r="D5355" s="333" t="s">
        <v>527</v>
      </c>
      <c r="E5355" s="29">
        <v>2</v>
      </c>
      <c r="F5355" s="29">
        <v>5</v>
      </c>
      <c r="G5355" s="29">
        <v>3277</v>
      </c>
      <c r="H5355" s="27"/>
      <c r="J5355" s="37"/>
      <c r="M5355" s="80" t="b">
        <f t="shared" si="83"/>
        <v>1</v>
      </c>
    </row>
    <row r="5356" spans="2:13" x14ac:dyDescent="0.15">
      <c r="B5356" s="333" t="s">
        <v>4155</v>
      </c>
      <c r="C5356" s="333" t="s">
        <v>712</v>
      </c>
      <c r="D5356" s="333" t="s">
        <v>523</v>
      </c>
      <c r="E5356" s="29">
        <v>2</v>
      </c>
      <c r="F5356" s="29">
        <v>3</v>
      </c>
      <c r="G5356" s="29">
        <v>3924</v>
      </c>
      <c r="H5356" s="27"/>
      <c r="J5356" s="37"/>
      <c r="M5356" s="80" t="b">
        <f t="shared" si="83"/>
        <v>1</v>
      </c>
    </row>
    <row r="5357" spans="2:13" x14ac:dyDescent="0.15">
      <c r="B5357" s="333" t="s">
        <v>4779</v>
      </c>
      <c r="C5357" s="333" t="s">
        <v>718</v>
      </c>
      <c r="D5357" s="333" t="s">
        <v>523</v>
      </c>
      <c r="E5357" s="29">
        <v>5</v>
      </c>
      <c r="F5357" s="29">
        <v>3</v>
      </c>
      <c r="G5357" s="29">
        <v>4628</v>
      </c>
      <c r="H5357" s="27"/>
      <c r="J5357" s="37"/>
      <c r="M5357" s="80" t="b">
        <f t="shared" si="83"/>
        <v>1</v>
      </c>
    </row>
    <row r="5358" spans="2:13" x14ac:dyDescent="0.15">
      <c r="B5358" s="333" t="s">
        <v>4780</v>
      </c>
      <c r="C5358" s="333" t="s">
        <v>712</v>
      </c>
      <c r="D5358" s="333" t="s">
        <v>523</v>
      </c>
      <c r="E5358" s="29">
        <v>2</v>
      </c>
      <c r="F5358" s="29">
        <v>3</v>
      </c>
      <c r="G5358" s="29">
        <v>4629</v>
      </c>
      <c r="H5358" s="27"/>
      <c r="J5358" s="37"/>
      <c r="M5358" s="80" t="b">
        <f t="shared" si="83"/>
        <v>1</v>
      </c>
    </row>
    <row r="5359" spans="2:13" x14ac:dyDescent="0.15">
      <c r="B5359" s="333" t="s">
        <v>14247</v>
      </c>
      <c r="C5359" s="333" t="s">
        <v>716</v>
      </c>
      <c r="D5359" s="333" t="s">
        <v>523</v>
      </c>
      <c r="E5359" s="29">
        <v>4</v>
      </c>
      <c r="F5359" s="29">
        <v>3</v>
      </c>
      <c r="G5359" s="29">
        <v>16160</v>
      </c>
      <c r="H5359" s="27"/>
      <c r="J5359" s="37"/>
      <c r="M5359" s="80" t="b">
        <f t="shared" si="83"/>
        <v>1</v>
      </c>
    </row>
    <row r="5360" spans="2:13" x14ac:dyDescent="0.15">
      <c r="B5360" s="333" t="s">
        <v>13524</v>
      </c>
      <c r="C5360" s="333" t="s">
        <v>712</v>
      </c>
      <c r="D5360" s="333" t="s">
        <v>519</v>
      </c>
      <c r="E5360" s="29">
        <v>2</v>
      </c>
      <c r="F5360" s="29">
        <v>1</v>
      </c>
      <c r="G5360" s="29">
        <v>14799</v>
      </c>
      <c r="H5360" s="27"/>
      <c r="J5360" s="37"/>
      <c r="M5360" s="80" t="b">
        <f t="shared" si="83"/>
        <v>1</v>
      </c>
    </row>
    <row r="5361" spans="2:13" x14ac:dyDescent="0.15">
      <c r="B5361" s="333" t="s">
        <v>13525</v>
      </c>
      <c r="C5361" s="333" t="s">
        <v>712</v>
      </c>
      <c r="D5361" s="333" t="s">
        <v>519</v>
      </c>
      <c r="E5361" s="29">
        <v>2</v>
      </c>
      <c r="F5361" s="29">
        <v>1</v>
      </c>
      <c r="G5361" s="29">
        <v>14800</v>
      </c>
      <c r="H5361" s="27"/>
      <c r="J5361" s="37"/>
      <c r="M5361" s="80" t="b">
        <f t="shared" si="83"/>
        <v>1</v>
      </c>
    </row>
    <row r="5362" spans="2:13" x14ac:dyDescent="0.15">
      <c r="B5362" s="333" t="s">
        <v>13526</v>
      </c>
      <c r="C5362" s="333" t="s">
        <v>710</v>
      </c>
      <c r="D5362" s="333" t="s">
        <v>523</v>
      </c>
      <c r="E5362" s="29">
        <v>1</v>
      </c>
      <c r="F5362" s="29">
        <v>3</v>
      </c>
      <c r="G5362" s="29">
        <v>14854</v>
      </c>
      <c r="H5362" s="27"/>
      <c r="J5362" s="37"/>
      <c r="M5362" s="80" t="b">
        <f t="shared" si="83"/>
        <v>1</v>
      </c>
    </row>
    <row r="5363" spans="2:13" x14ac:dyDescent="0.15">
      <c r="B5363" s="333" t="s">
        <v>14248</v>
      </c>
      <c r="C5363" s="333" t="s">
        <v>716</v>
      </c>
      <c r="D5363" s="333" t="s">
        <v>521</v>
      </c>
      <c r="E5363" s="29">
        <v>4</v>
      </c>
      <c r="F5363" s="29">
        <v>2</v>
      </c>
      <c r="G5363" s="29">
        <v>16133</v>
      </c>
      <c r="H5363" s="27"/>
      <c r="J5363" s="37"/>
      <c r="M5363" s="80" t="b">
        <f t="shared" si="83"/>
        <v>1</v>
      </c>
    </row>
    <row r="5364" spans="2:13" x14ac:dyDescent="0.15">
      <c r="B5364" s="333" t="s">
        <v>7630</v>
      </c>
      <c r="C5364" s="333" t="s">
        <v>712</v>
      </c>
      <c r="D5364" s="333" t="s">
        <v>523</v>
      </c>
      <c r="E5364" s="29">
        <v>2</v>
      </c>
      <c r="F5364" s="29">
        <v>3</v>
      </c>
      <c r="G5364" s="29">
        <v>7793</v>
      </c>
      <c r="H5364" s="27"/>
      <c r="J5364" s="37"/>
      <c r="M5364" s="80" t="b">
        <f t="shared" si="83"/>
        <v>1</v>
      </c>
    </row>
    <row r="5365" spans="2:13" x14ac:dyDescent="0.15">
      <c r="B5365" s="333" t="s">
        <v>7625</v>
      </c>
      <c r="C5365" s="333" t="s">
        <v>710</v>
      </c>
      <c r="D5365" s="333" t="s">
        <v>521</v>
      </c>
      <c r="E5365" s="29">
        <v>1</v>
      </c>
      <c r="F5365" s="29">
        <v>2</v>
      </c>
      <c r="G5365" s="29">
        <v>7788</v>
      </c>
      <c r="H5365" s="27"/>
      <c r="J5365" s="37"/>
      <c r="M5365" s="80" t="b">
        <f t="shared" si="83"/>
        <v>1</v>
      </c>
    </row>
    <row r="5366" spans="2:13" x14ac:dyDescent="0.15">
      <c r="B5366" s="333" t="s">
        <v>14794</v>
      </c>
      <c r="C5366" s="333" t="s">
        <v>712</v>
      </c>
      <c r="D5366" s="333" t="s">
        <v>521</v>
      </c>
      <c r="E5366" s="29">
        <v>2</v>
      </c>
      <c r="F5366" s="29">
        <v>2</v>
      </c>
      <c r="G5366" s="29">
        <v>16710</v>
      </c>
      <c r="H5366" s="27"/>
      <c r="J5366" s="37"/>
      <c r="M5366" s="80" t="b">
        <f t="shared" si="83"/>
        <v>1</v>
      </c>
    </row>
    <row r="5367" spans="2:13" x14ac:dyDescent="0.15">
      <c r="B5367" s="333" t="s">
        <v>11880</v>
      </c>
      <c r="C5367" s="333" t="s">
        <v>712</v>
      </c>
      <c r="D5367" s="333" t="s">
        <v>519</v>
      </c>
      <c r="E5367" s="29">
        <v>2</v>
      </c>
      <c r="F5367" s="29">
        <v>1</v>
      </c>
      <c r="G5367" s="29">
        <v>13774</v>
      </c>
      <c r="H5367" s="27"/>
      <c r="J5367" s="37"/>
      <c r="M5367" s="80" t="b">
        <f t="shared" si="83"/>
        <v>1</v>
      </c>
    </row>
    <row r="5368" spans="2:13" x14ac:dyDescent="0.15">
      <c r="B5368" s="333" t="s">
        <v>7077</v>
      </c>
      <c r="C5368" s="333" t="s">
        <v>518</v>
      </c>
      <c r="D5368" s="333" t="s">
        <v>521</v>
      </c>
      <c r="E5368" s="29">
        <v>0</v>
      </c>
      <c r="F5368" s="29">
        <v>2</v>
      </c>
      <c r="G5368" s="29">
        <v>7095</v>
      </c>
      <c r="H5368" s="27"/>
      <c r="J5368" s="37"/>
      <c r="M5368" s="80" t="b">
        <f t="shared" si="83"/>
        <v>1</v>
      </c>
    </row>
    <row r="5369" spans="2:13" x14ac:dyDescent="0.15">
      <c r="B5369" s="333" t="s">
        <v>9281</v>
      </c>
      <c r="C5369" s="333" t="s">
        <v>712</v>
      </c>
      <c r="D5369" s="333" t="s">
        <v>519</v>
      </c>
      <c r="E5369" s="29">
        <v>2</v>
      </c>
      <c r="F5369" s="29">
        <v>1</v>
      </c>
      <c r="G5369" s="29">
        <v>9417</v>
      </c>
      <c r="H5369" s="27"/>
      <c r="J5369" s="37"/>
      <c r="M5369" s="80" t="b">
        <f t="shared" si="83"/>
        <v>1</v>
      </c>
    </row>
    <row r="5370" spans="2:13" x14ac:dyDescent="0.15">
      <c r="B5370" s="333" t="s">
        <v>9282</v>
      </c>
      <c r="C5370" s="333" t="s">
        <v>518</v>
      </c>
      <c r="D5370" s="333" t="s">
        <v>518</v>
      </c>
      <c r="E5370" s="29">
        <v>0</v>
      </c>
      <c r="F5370" s="29">
        <v>0</v>
      </c>
      <c r="G5370" s="29">
        <v>9874</v>
      </c>
      <c r="H5370" s="27"/>
      <c r="J5370" s="37"/>
      <c r="M5370" s="80" t="b">
        <f t="shared" si="83"/>
        <v>1</v>
      </c>
    </row>
    <row r="5371" spans="2:13" x14ac:dyDescent="0.15">
      <c r="B5371" s="333" t="s">
        <v>9283</v>
      </c>
      <c r="C5371" s="333" t="s">
        <v>712</v>
      </c>
      <c r="D5371" s="333" t="s">
        <v>519</v>
      </c>
      <c r="E5371" s="29">
        <v>2</v>
      </c>
      <c r="F5371" s="29">
        <v>1</v>
      </c>
      <c r="G5371" s="29">
        <v>9418</v>
      </c>
      <c r="H5371" s="27"/>
      <c r="J5371" s="37"/>
      <c r="M5371" s="80" t="b">
        <f t="shared" si="83"/>
        <v>1</v>
      </c>
    </row>
    <row r="5372" spans="2:13" x14ac:dyDescent="0.15">
      <c r="B5372" s="333" t="s">
        <v>7629</v>
      </c>
      <c r="C5372" s="333" t="s">
        <v>712</v>
      </c>
      <c r="D5372" s="333" t="s">
        <v>519</v>
      </c>
      <c r="E5372" s="29">
        <v>2</v>
      </c>
      <c r="F5372" s="29">
        <v>1</v>
      </c>
      <c r="G5372" s="29">
        <v>7792</v>
      </c>
      <c r="H5372" s="27"/>
      <c r="J5372" s="37"/>
      <c r="M5372" s="80" t="b">
        <f t="shared" si="83"/>
        <v>1</v>
      </c>
    </row>
    <row r="5373" spans="2:13" x14ac:dyDescent="0.15">
      <c r="B5373" s="333" t="s">
        <v>7692</v>
      </c>
      <c r="C5373" s="333" t="s">
        <v>712</v>
      </c>
      <c r="D5373" s="333" t="s">
        <v>523</v>
      </c>
      <c r="E5373" s="29">
        <v>2</v>
      </c>
      <c r="F5373" s="29">
        <v>3</v>
      </c>
      <c r="G5373" s="29">
        <v>7862</v>
      </c>
      <c r="H5373" s="27"/>
      <c r="J5373" s="37"/>
      <c r="M5373" s="80" t="b">
        <f t="shared" si="83"/>
        <v>1</v>
      </c>
    </row>
    <row r="5374" spans="2:13" x14ac:dyDescent="0.15">
      <c r="B5374" s="333" t="s">
        <v>11881</v>
      </c>
      <c r="C5374" s="333" t="s">
        <v>712</v>
      </c>
      <c r="D5374" s="333" t="s">
        <v>523</v>
      </c>
      <c r="E5374" s="29">
        <v>2</v>
      </c>
      <c r="F5374" s="29">
        <v>3</v>
      </c>
      <c r="G5374" s="29">
        <v>13775</v>
      </c>
      <c r="H5374" s="27"/>
      <c r="J5374" s="37"/>
      <c r="M5374" s="80" t="b">
        <f t="shared" si="83"/>
        <v>1</v>
      </c>
    </row>
    <row r="5375" spans="2:13" x14ac:dyDescent="0.15">
      <c r="B5375" s="333" t="s">
        <v>4781</v>
      </c>
      <c r="C5375" s="333" t="s">
        <v>710</v>
      </c>
      <c r="D5375" s="333" t="s">
        <v>519</v>
      </c>
      <c r="E5375" s="29">
        <v>1</v>
      </c>
      <c r="F5375" s="29">
        <v>1</v>
      </c>
      <c r="G5375" s="29">
        <v>4630</v>
      </c>
      <c r="H5375" s="27"/>
      <c r="J5375" s="37"/>
      <c r="M5375" s="80" t="b">
        <f t="shared" si="83"/>
        <v>1</v>
      </c>
    </row>
    <row r="5376" spans="2:13" x14ac:dyDescent="0.15">
      <c r="B5376" s="333" t="s">
        <v>11882</v>
      </c>
      <c r="C5376" s="333" t="s">
        <v>712</v>
      </c>
      <c r="D5376" s="333" t="s">
        <v>523</v>
      </c>
      <c r="E5376" s="29">
        <v>2</v>
      </c>
      <c r="F5376" s="29">
        <v>3</v>
      </c>
      <c r="G5376" s="29">
        <v>13776</v>
      </c>
      <c r="H5376" s="27"/>
      <c r="J5376" s="37"/>
      <c r="M5376" s="80" t="b">
        <f t="shared" si="83"/>
        <v>1</v>
      </c>
    </row>
    <row r="5377" spans="2:13" x14ac:dyDescent="0.15">
      <c r="B5377" s="333" t="s">
        <v>4782</v>
      </c>
      <c r="C5377" s="333" t="s">
        <v>712</v>
      </c>
      <c r="D5377" s="333" t="s">
        <v>523</v>
      </c>
      <c r="E5377" s="29">
        <v>2</v>
      </c>
      <c r="F5377" s="29">
        <v>3</v>
      </c>
      <c r="G5377" s="29">
        <v>4631</v>
      </c>
      <c r="H5377" s="27"/>
      <c r="J5377" s="37"/>
      <c r="M5377" s="80" t="b">
        <f t="shared" si="83"/>
        <v>1</v>
      </c>
    </row>
    <row r="5378" spans="2:13" x14ac:dyDescent="0.15">
      <c r="B5378" s="333" t="s">
        <v>7696</v>
      </c>
      <c r="C5378" s="333" t="s">
        <v>710</v>
      </c>
      <c r="D5378" s="333" t="s">
        <v>519</v>
      </c>
      <c r="E5378" s="29">
        <v>1</v>
      </c>
      <c r="F5378" s="29">
        <v>1</v>
      </c>
      <c r="G5378" s="29">
        <v>7755</v>
      </c>
      <c r="H5378" s="27"/>
      <c r="J5378" s="37"/>
      <c r="M5378" s="80" t="b">
        <f t="shared" si="83"/>
        <v>1</v>
      </c>
    </row>
    <row r="5379" spans="2:13" x14ac:dyDescent="0.15">
      <c r="B5379" s="333" t="s">
        <v>12801</v>
      </c>
      <c r="C5379" s="333" t="s">
        <v>712</v>
      </c>
      <c r="D5379" s="333" t="s">
        <v>519</v>
      </c>
      <c r="E5379" s="29">
        <v>2</v>
      </c>
      <c r="F5379" s="29">
        <v>1</v>
      </c>
      <c r="G5379" s="29">
        <v>13884</v>
      </c>
      <c r="H5379" s="27"/>
      <c r="J5379" s="37"/>
      <c r="M5379" s="80" t="b">
        <f t="shared" si="83"/>
        <v>1</v>
      </c>
    </row>
    <row r="5380" spans="2:13" x14ac:dyDescent="0.15">
      <c r="B5380" s="333" t="s">
        <v>11883</v>
      </c>
      <c r="C5380" s="333" t="s">
        <v>712</v>
      </c>
      <c r="D5380" s="333" t="s">
        <v>519</v>
      </c>
      <c r="E5380" s="29">
        <v>2</v>
      </c>
      <c r="F5380" s="29">
        <v>1</v>
      </c>
      <c r="G5380" s="29">
        <v>13777</v>
      </c>
      <c r="H5380" s="27"/>
      <c r="J5380" s="37"/>
      <c r="M5380" s="80" t="b">
        <f t="shared" si="83"/>
        <v>1</v>
      </c>
    </row>
    <row r="5381" spans="2:13" x14ac:dyDescent="0.15">
      <c r="B5381" s="333" t="s">
        <v>1691</v>
      </c>
      <c r="C5381" s="333" t="s">
        <v>712</v>
      </c>
      <c r="D5381" s="333" t="s">
        <v>519</v>
      </c>
      <c r="E5381" s="29">
        <v>2</v>
      </c>
      <c r="F5381" s="29">
        <v>1</v>
      </c>
      <c r="G5381" s="29">
        <v>1160</v>
      </c>
      <c r="H5381" s="27"/>
      <c r="J5381" s="37"/>
      <c r="M5381" s="80" t="b">
        <f t="shared" si="83"/>
        <v>1</v>
      </c>
    </row>
    <row r="5382" spans="2:13" x14ac:dyDescent="0.15">
      <c r="B5382" s="333" t="s">
        <v>10302</v>
      </c>
      <c r="C5382" s="333" t="s">
        <v>712</v>
      </c>
      <c r="D5382" s="333" t="s">
        <v>519</v>
      </c>
      <c r="E5382" s="29">
        <v>2</v>
      </c>
      <c r="F5382" s="29">
        <v>1</v>
      </c>
      <c r="G5382" s="29">
        <v>10367</v>
      </c>
      <c r="H5382" s="27"/>
      <c r="J5382" s="37"/>
      <c r="M5382" s="80" t="b">
        <f t="shared" si="83"/>
        <v>1</v>
      </c>
    </row>
    <row r="5383" spans="2:13" x14ac:dyDescent="0.15">
      <c r="B5383" s="333" t="s">
        <v>1692</v>
      </c>
      <c r="C5383" s="333" t="s">
        <v>712</v>
      </c>
      <c r="D5383" s="333" t="s">
        <v>519</v>
      </c>
      <c r="E5383" s="29">
        <v>2</v>
      </c>
      <c r="F5383" s="29">
        <v>1</v>
      </c>
      <c r="G5383" s="29">
        <v>1161</v>
      </c>
      <c r="H5383" s="27"/>
      <c r="J5383" s="37"/>
      <c r="M5383" s="80" t="b">
        <f t="shared" si="83"/>
        <v>1</v>
      </c>
    </row>
    <row r="5384" spans="2:13" x14ac:dyDescent="0.15">
      <c r="B5384" s="333" t="s">
        <v>11884</v>
      </c>
      <c r="C5384" s="333" t="s">
        <v>712</v>
      </c>
      <c r="D5384" s="333" t="s">
        <v>523</v>
      </c>
      <c r="E5384" s="29">
        <v>2</v>
      </c>
      <c r="F5384" s="29">
        <v>3</v>
      </c>
      <c r="G5384" s="29">
        <v>13778</v>
      </c>
      <c r="H5384" s="27"/>
      <c r="J5384" s="37"/>
      <c r="M5384" s="80" t="b">
        <f t="shared" si="83"/>
        <v>1</v>
      </c>
    </row>
    <row r="5385" spans="2:13" x14ac:dyDescent="0.15">
      <c r="B5385" s="333" t="s">
        <v>11885</v>
      </c>
      <c r="C5385" s="333" t="s">
        <v>712</v>
      </c>
      <c r="D5385" s="333" t="s">
        <v>523</v>
      </c>
      <c r="E5385" s="29">
        <v>2</v>
      </c>
      <c r="F5385" s="29">
        <v>3</v>
      </c>
      <c r="G5385" s="29">
        <v>13779</v>
      </c>
      <c r="H5385" s="27"/>
      <c r="J5385" s="37"/>
      <c r="M5385" s="80" t="b">
        <f t="shared" si="83"/>
        <v>1</v>
      </c>
    </row>
    <row r="5386" spans="2:13" x14ac:dyDescent="0.15">
      <c r="B5386" s="333" t="s">
        <v>11886</v>
      </c>
      <c r="C5386" s="333" t="s">
        <v>712</v>
      </c>
      <c r="D5386" s="333" t="s">
        <v>523</v>
      </c>
      <c r="E5386" s="29">
        <v>2</v>
      </c>
      <c r="F5386" s="29">
        <v>3</v>
      </c>
      <c r="G5386" s="29">
        <v>13780</v>
      </c>
      <c r="H5386" s="27"/>
      <c r="J5386" s="37"/>
      <c r="M5386" s="80" t="b">
        <f t="shared" si="83"/>
        <v>1</v>
      </c>
    </row>
    <row r="5387" spans="2:13" x14ac:dyDescent="0.15">
      <c r="B5387" s="333" t="s">
        <v>10303</v>
      </c>
      <c r="C5387" s="333" t="s">
        <v>712</v>
      </c>
      <c r="D5387" s="333" t="s">
        <v>521</v>
      </c>
      <c r="E5387" s="29">
        <v>2</v>
      </c>
      <c r="F5387" s="29">
        <v>2</v>
      </c>
      <c r="G5387" s="29">
        <v>10911</v>
      </c>
      <c r="H5387" s="27"/>
      <c r="J5387" s="37"/>
      <c r="M5387" s="80" t="b">
        <f t="shared" si="83"/>
        <v>1</v>
      </c>
    </row>
    <row r="5388" spans="2:13" x14ac:dyDescent="0.15">
      <c r="B5388" s="333" t="s">
        <v>7640</v>
      </c>
      <c r="C5388" s="333" t="s">
        <v>712</v>
      </c>
      <c r="D5388" s="333" t="s">
        <v>525</v>
      </c>
      <c r="E5388" s="29">
        <v>2</v>
      </c>
      <c r="F5388" s="29">
        <v>4</v>
      </c>
      <c r="G5388" s="29">
        <v>7805</v>
      </c>
      <c r="H5388" s="27"/>
      <c r="J5388" s="37"/>
      <c r="M5388" s="80" t="b">
        <f t="shared" si="83"/>
        <v>1</v>
      </c>
    </row>
    <row r="5389" spans="2:13" x14ac:dyDescent="0.15">
      <c r="B5389" s="333" t="s">
        <v>1693</v>
      </c>
      <c r="C5389" s="333" t="s">
        <v>712</v>
      </c>
      <c r="D5389" s="333" t="s">
        <v>521</v>
      </c>
      <c r="E5389" s="29">
        <v>2</v>
      </c>
      <c r="F5389" s="29">
        <v>2</v>
      </c>
      <c r="G5389" s="29">
        <v>1162</v>
      </c>
      <c r="H5389" s="27"/>
      <c r="J5389" s="37"/>
      <c r="M5389" s="80" t="b">
        <f t="shared" si="83"/>
        <v>1</v>
      </c>
    </row>
    <row r="5390" spans="2:13" x14ac:dyDescent="0.15">
      <c r="B5390" s="333" t="s">
        <v>7716</v>
      </c>
      <c r="C5390" s="333" t="s">
        <v>714</v>
      </c>
      <c r="D5390" s="333" t="s">
        <v>523</v>
      </c>
      <c r="E5390" s="29">
        <v>3</v>
      </c>
      <c r="F5390" s="29">
        <v>3</v>
      </c>
      <c r="G5390" s="29">
        <v>7890</v>
      </c>
      <c r="H5390" s="27"/>
      <c r="J5390" s="37"/>
      <c r="M5390" s="80" t="b">
        <f t="shared" ref="M5390:M5453" si="84">AND(  NOT(ISERROR(FIND(UPPER($B$7),UPPER($B5390),1))),  OR($D$7="",NOT(ISERROR(FIND(UPPER($D$7),UPPER($B5390),1)))),    OR($D$8="",(ISERROR(FIND(UPPER($D$8),UPPER($B5390),1))))           )</f>
        <v>1</v>
      </c>
    </row>
    <row r="5391" spans="2:13" x14ac:dyDescent="0.15">
      <c r="B5391" s="333" t="s">
        <v>3948</v>
      </c>
      <c r="C5391" s="333" t="s">
        <v>712</v>
      </c>
      <c r="D5391" s="333" t="s">
        <v>523</v>
      </c>
      <c r="E5391" s="29">
        <v>2</v>
      </c>
      <c r="F5391" s="29">
        <v>3</v>
      </c>
      <c r="G5391" s="29">
        <v>3714</v>
      </c>
      <c r="H5391" s="27"/>
      <c r="J5391" s="37"/>
      <c r="M5391" s="80" t="b">
        <f t="shared" si="84"/>
        <v>1</v>
      </c>
    </row>
    <row r="5392" spans="2:13" x14ac:dyDescent="0.15">
      <c r="B5392" s="333" t="s">
        <v>1694</v>
      </c>
      <c r="C5392" s="333" t="s">
        <v>712</v>
      </c>
      <c r="D5392" s="333" t="s">
        <v>525</v>
      </c>
      <c r="E5392" s="29">
        <v>2</v>
      </c>
      <c r="F5392" s="29">
        <v>4</v>
      </c>
      <c r="G5392" s="29">
        <v>1163</v>
      </c>
      <c r="H5392" s="27"/>
      <c r="J5392" s="37"/>
      <c r="M5392" s="80" t="b">
        <f t="shared" si="84"/>
        <v>1</v>
      </c>
    </row>
    <row r="5393" spans="2:13" x14ac:dyDescent="0.15">
      <c r="B5393" s="333" t="s">
        <v>4783</v>
      </c>
      <c r="C5393" s="333" t="s">
        <v>712</v>
      </c>
      <c r="D5393" s="333" t="s">
        <v>519</v>
      </c>
      <c r="E5393" s="29">
        <v>2</v>
      </c>
      <c r="F5393" s="29">
        <v>1</v>
      </c>
      <c r="G5393" s="29">
        <v>4632</v>
      </c>
      <c r="H5393" s="27"/>
      <c r="J5393" s="37"/>
      <c r="M5393" s="80" t="b">
        <f t="shared" si="84"/>
        <v>1</v>
      </c>
    </row>
    <row r="5394" spans="2:13" x14ac:dyDescent="0.15">
      <c r="B5394" s="333" t="s">
        <v>11887</v>
      </c>
      <c r="C5394" s="333" t="s">
        <v>710</v>
      </c>
      <c r="D5394" s="333" t="s">
        <v>523</v>
      </c>
      <c r="E5394" s="29">
        <v>1</v>
      </c>
      <c r="F5394" s="29">
        <v>3</v>
      </c>
      <c r="G5394" s="29">
        <v>13781</v>
      </c>
      <c r="H5394" s="27"/>
      <c r="J5394" s="37"/>
      <c r="M5394" s="80" t="b">
        <f t="shared" si="84"/>
        <v>1</v>
      </c>
    </row>
    <row r="5395" spans="2:13" x14ac:dyDescent="0.15">
      <c r="B5395" s="333" t="s">
        <v>11888</v>
      </c>
      <c r="C5395" s="333" t="s">
        <v>712</v>
      </c>
      <c r="D5395" s="333" t="s">
        <v>523</v>
      </c>
      <c r="E5395" s="29">
        <v>2</v>
      </c>
      <c r="F5395" s="29">
        <v>3</v>
      </c>
      <c r="G5395" s="29">
        <v>13751</v>
      </c>
      <c r="H5395" s="27"/>
      <c r="J5395" s="37"/>
      <c r="M5395" s="80" t="b">
        <f t="shared" si="84"/>
        <v>1</v>
      </c>
    </row>
    <row r="5396" spans="2:13" x14ac:dyDescent="0.15">
      <c r="B5396" s="333" t="s">
        <v>7644</v>
      </c>
      <c r="C5396" s="333" t="s">
        <v>712</v>
      </c>
      <c r="D5396" s="333" t="s">
        <v>525</v>
      </c>
      <c r="E5396" s="29">
        <v>2</v>
      </c>
      <c r="F5396" s="29">
        <v>4</v>
      </c>
      <c r="G5396" s="29">
        <v>7809</v>
      </c>
      <c r="H5396" s="27"/>
      <c r="J5396" s="37"/>
      <c r="M5396" s="80" t="b">
        <f t="shared" si="84"/>
        <v>1</v>
      </c>
    </row>
    <row r="5397" spans="2:13" x14ac:dyDescent="0.15">
      <c r="B5397" s="333" t="s">
        <v>7599</v>
      </c>
      <c r="C5397" s="333" t="s">
        <v>712</v>
      </c>
      <c r="D5397" s="333" t="s">
        <v>521</v>
      </c>
      <c r="E5397" s="29">
        <v>2</v>
      </c>
      <c r="F5397" s="29">
        <v>2</v>
      </c>
      <c r="G5397" s="29">
        <v>7762</v>
      </c>
      <c r="H5397" s="27"/>
      <c r="J5397" s="37"/>
      <c r="M5397" s="80" t="b">
        <f t="shared" si="84"/>
        <v>1</v>
      </c>
    </row>
    <row r="5398" spans="2:13" x14ac:dyDescent="0.15">
      <c r="B5398" s="333" t="s">
        <v>10304</v>
      </c>
      <c r="C5398" s="333" t="s">
        <v>712</v>
      </c>
      <c r="D5398" s="333" t="s">
        <v>521</v>
      </c>
      <c r="E5398" s="29">
        <v>2</v>
      </c>
      <c r="F5398" s="29">
        <v>2</v>
      </c>
      <c r="G5398" s="29">
        <v>10917</v>
      </c>
      <c r="H5398" s="27"/>
      <c r="J5398" s="37"/>
      <c r="M5398" s="80" t="b">
        <f t="shared" si="84"/>
        <v>1</v>
      </c>
    </row>
    <row r="5399" spans="2:13" x14ac:dyDescent="0.15">
      <c r="B5399" s="333" t="s">
        <v>7209</v>
      </c>
      <c r="C5399" s="333" t="s">
        <v>712</v>
      </c>
      <c r="D5399" s="333" t="s">
        <v>523</v>
      </c>
      <c r="E5399" s="29">
        <v>2</v>
      </c>
      <c r="F5399" s="29">
        <v>3</v>
      </c>
      <c r="G5399" s="29">
        <v>7224</v>
      </c>
      <c r="H5399" s="27"/>
      <c r="J5399" s="37"/>
      <c r="M5399" s="80" t="b">
        <f t="shared" si="84"/>
        <v>1</v>
      </c>
    </row>
    <row r="5400" spans="2:13" x14ac:dyDescent="0.15">
      <c r="B5400" s="333" t="s">
        <v>13527</v>
      </c>
      <c r="C5400" s="333" t="s">
        <v>712</v>
      </c>
      <c r="D5400" s="333" t="s">
        <v>525</v>
      </c>
      <c r="E5400" s="29">
        <v>2</v>
      </c>
      <c r="F5400" s="29">
        <v>4</v>
      </c>
      <c r="G5400" s="29">
        <v>14780</v>
      </c>
      <c r="H5400" s="27"/>
      <c r="J5400" s="37"/>
      <c r="M5400" s="80" t="b">
        <f t="shared" si="84"/>
        <v>1</v>
      </c>
    </row>
    <row r="5401" spans="2:13" x14ac:dyDescent="0.15">
      <c r="B5401" s="333" t="s">
        <v>1695</v>
      </c>
      <c r="C5401" s="333" t="s">
        <v>712</v>
      </c>
      <c r="D5401" s="333" t="s">
        <v>519</v>
      </c>
      <c r="E5401" s="29">
        <v>2</v>
      </c>
      <c r="F5401" s="29">
        <v>1</v>
      </c>
      <c r="G5401" s="29">
        <v>1164</v>
      </c>
      <c r="H5401" s="27"/>
      <c r="J5401" s="37"/>
      <c r="M5401" s="80" t="b">
        <f t="shared" si="84"/>
        <v>1</v>
      </c>
    </row>
    <row r="5402" spans="2:13" x14ac:dyDescent="0.15">
      <c r="B5402" s="333" t="s">
        <v>11889</v>
      </c>
      <c r="C5402" s="333" t="s">
        <v>712</v>
      </c>
      <c r="D5402" s="333" t="s">
        <v>519</v>
      </c>
      <c r="E5402" s="29">
        <v>2</v>
      </c>
      <c r="F5402" s="29">
        <v>1</v>
      </c>
      <c r="G5402" s="29">
        <v>13782</v>
      </c>
      <c r="H5402" s="27"/>
      <c r="J5402" s="37"/>
      <c r="M5402" s="80" t="b">
        <f t="shared" si="84"/>
        <v>1</v>
      </c>
    </row>
    <row r="5403" spans="2:13" x14ac:dyDescent="0.15">
      <c r="B5403" s="333" t="s">
        <v>5804</v>
      </c>
      <c r="C5403" s="333" t="s">
        <v>710</v>
      </c>
      <c r="D5403" s="333" t="s">
        <v>519</v>
      </c>
      <c r="E5403" s="29">
        <v>1</v>
      </c>
      <c r="F5403" s="29">
        <v>1</v>
      </c>
      <c r="G5403" s="29">
        <v>5931</v>
      </c>
      <c r="H5403" s="27"/>
      <c r="J5403" s="37"/>
      <c r="M5403" s="80" t="b">
        <f t="shared" si="84"/>
        <v>1</v>
      </c>
    </row>
    <row r="5404" spans="2:13" x14ac:dyDescent="0.15">
      <c r="B5404" s="333" t="s">
        <v>5908</v>
      </c>
      <c r="C5404" s="333" t="s">
        <v>710</v>
      </c>
      <c r="D5404" s="333" t="s">
        <v>519</v>
      </c>
      <c r="E5404" s="29">
        <v>1</v>
      </c>
      <c r="F5404" s="29">
        <v>1</v>
      </c>
      <c r="G5404" s="29">
        <v>5934</v>
      </c>
      <c r="H5404" s="27"/>
      <c r="J5404" s="37"/>
      <c r="M5404" s="80" t="b">
        <f t="shared" si="84"/>
        <v>1</v>
      </c>
    </row>
    <row r="5405" spans="2:13" x14ac:dyDescent="0.15">
      <c r="B5405" s="333" t="s">
        <v>3783</v>
      </c>
      <c r="C5405" s="333" t="s">
        <v>712</v>
      </c>
      <c r="D5405" s="333" t="s">
        <v>525</v>
      </c>
      <c r="E5405" s="29">
        <v>2</v>
      </c>
      <c r="F5405" s="29">
        <v>4</v>
      </c>
      <c r="G5405" s="29">
        <v>3543</v>
      </c>
      <c r="H5405" s="27"/>
      <c r="J5405" s="37"/>
      <c r="M5405" s="80" t="b">
        <f t="shared" si="84"/>
        <v>1</v>
      </c>
    </row>
    <row r="5406" spans="2:13" x14ac:dyDescent="0.15">
      <c r="B5406" s="333" t="s">
        <v>1696</v>
      </c>
      <c r="C5406" s="333" t="s">
        <v>712</v>
      </c>
      <c r="D5406" s="333" t="s">
        <v>519</v>
      </c>
      <c r="E5406" s="29">
        <v>2</v>
      </c>
      <c r="F5406" s="29">
        <v>1</v>
      </c>
      <c r="G5406" s="29">
        <v>1165</v>
      </c>
      <c r="H5406" s="27"/>
      <c r="J5406" s="37"/>
      <c r="M5406" s="80" t="b">
        <f t="shared" si="84"/>
        <v>1</v>
      </c>
    </row>
    <row r="5407" spans="2:13" x14ac:dyDescent="0.15">
      <c r="B5407" s="333" t="s">
        <v>7600</v>
      </c>
      <c r="C5407" s="333" t="s">
        <v>712</v>
      </c>
      <c r="D5407" s="333" t="s">
        <v>525</v>
      </c>
      <c r="E5407" s="29">
        <v>2</v>
      </c>
      <c r="F5407" s="29">
        <v>4</v>
      </c>
      <c r="G5407" s="29">
        <v>7763</v>
      </c>
      <c r="H5407" s="27"/>
      <c r="J5407" s="37"/>
      <c r="M5407" s="80" t="b">
        <f t="shared" si="84"/>
        <v>1</v>
      </c>
    </row>
    <row r="5408" spans="2:13" x14ac:dyDescent="0.15">
      <c r="B5408" s="333" t="s">
        <v>14795</v>
      </c>
      <c r="C5408" s="333" t="s">
        <v>712</v>
      </c>
      <c r="D5408" s="333" t="s">
        <v>525</v>
      </c>
      <c r="E5408" s="29">
        <v>2</v>
      </c>
      <c r="F5408" s="29">
        <v>4</v>
      </c>
      <c r="G5408" s="29">
        <v>17042</v>
      </c>
      <c r="H5408" s="27"/>
      <c r="J5408" s="37"/>
      <c r="M5408" s="80" t="b">
        <f t="shared" si="84"/>
        <v>1</v>
      </c>
    </row>
    <row r="5409" spans="2:13" x14ac:dyDescent="0.15">
      <c r="B5409" s="333" t="s">
        <v>7700</v>
      </c>
      <c r="C5409" s="333" t="s">
        <v>710</v>
      </c>
      <c r="D5409" s="333" t="s">
        <v>523</v>
      </c>
      <c r="E5409" s="29">
        <v>1</v>
      </c>
      <c r="F5409" s="29">
        <v>3</v>
      </c>
      <c r="G5409" s="29">
        <v>7759</v>
      </c>
      <c r="H5409" s="27"/>
      <c r="J5409" s="37"/>
      <c r="M5409" s="80" t="b">
        <f t="shared" si="84"/>
        <v>1</v>
      </c>
    </row>
    <row r="5410" spans="2:13" x14ac:dyDescent="0.15">
      <c r="B5410" s="333" t="s">
        <v>6015</v>
      </c>
      <c r="C5410" s="333" t="s">
        <v>712</v>
      </c>
      <c r="D5410" s="333" t="s">
        <v>519</v>
      </c>
      <c r="E5410" s="29">
        <v>2</v>
      </c>
      <c r="F5410" s="29">
        <v>1</v>
      </c>
      <c r="G5410" s="29">
        <v>5949</v>
      </c>
      <c r="H5410" s="27"/>
      <c r="J5410" s="37"/>
      <c r="M5410" s="80" t="b">
        <f t="shared" si="84"/>
        <v>1</v>
      </c>
    </row>
    <row r="5411" spans="2:13" x14ac:dyDescent="0.15">
      <c r="B5411" s="333" t="s">
        <v>8156</v>
      </c>
      <c r="C5411" s="333" t="s">
        <v>518</v>
      </c>
      <c r="D5411" s="333" t="s">
        <v>518</v>
      </c>
      <c r="E5411" s="29">
        <v>0</v>
      </c>
      <c r="F5411" s="29">
        <v>0</v>
      </c>
      <c r="G5411" s="29">
        <v>15740</v>
      </c>
      <c r="H5411" s="27"/>
      <c r="J5411" s="37"/>
      <c r="M5411" s="80" t="b">
        <f t="shared" si="84"/>
        <v>1</v>
      </c>
    </row>
    <row r="5412" spans="2:13" x14ac:dyDescent="0.15">
      <c r="B5412" s="333" t="s">
        <v>4562</v>
      </c>
      <c r="C5412" s="333" t="s">
        <v>718</v>
      </c>
      <c r="D5412" s="333" t="s">
        <v>523</v>
      </c>
      <c r="E5412" s="29">
        <v>5</v>
      </c>
      <c r="F5412" s="29">
        <v>3</v>
      </c>
      <c r="G5412" s="29">
        <v>4157</v>
      </c>
      <c r="H5412" s="27"/>
      <c r="J5412" s="37"/>
      <c r="M5412" s="80" t="b">
        <f t="shared" si="84"/>
        <v>1</v>
      </c>
    </row>
    <row r="5413" spans="2:13" x14ac:dyDescent="0.15">
      <c r="B5413" s="333" t="s">
        <v>13528</v>
      </c>
      <c r="C5413" s="333" t="s">
        <v>710</v>
      </c>
      <c r="D5413" s="333" t="s">
        <v>523</v>
      </c>
      <c r="E5413" s="29">
        <v>1</v>
      </c>
      <c r="F5413" s="29">
        <v>3</v>
      </c>
      <c r="G5413" s="29">
        <v>15223</v>
      </c>
      <c r="H5413" s="27"/>
      <c r="J5413" s="37"/>
      <c r="M5413" s="80" t="b">
        <f t="shared" si="84"/>
        <v>1</v>
      </c>
    </row>
    <row r="5414" spans="2:13" x14ac:dyDescent="0.15">
      <c r="B5414" s="333" t="s">
        <v>9284</v>
      </c>
      <c r="C5414" s="333" t="s">
        <v>716</v>
      </c>
      <c r="D5414" s="333" t="s">
        <v>523</v>
      </c>
      <c r="E5414" s="29">
        <v>4</v>
      </c>
      <c r="F5414" s="29">
        <v>3</v>
      </c>
      <c r="G5414" s="29">
        <v>9582</v>
      </c>
      <c r="H5414" s="27"/>
      <c r="J5414" s="37"/>
      <c r="M5414" s="80" t="b">
        <f t="shared" si="84"/>
        <v>1</v>
      </c>
    </row>
    <row r="5415" spans="2:13" x14ac:dyDescent="0.15">
      <c r="B5415" s="333" t="s">
        <v>9285</v>
      </c>
      <c r="C5415" s="333" t="s">
        <v>712</v>
      </c>
      <c r="D5415" s="333" t="s">
        <v>525</v>
      </c>
      <c r="E5415" s="29">
        <v>2</v>
      </c>
      <c r="F5415" s="29">
        <v>4</v>
      </c>
      <c r="G5415" s="29">
        <v>10060</v>
      </c>
      <c r="H5415" s="27"/>
      <c r="J5415" s="37"/>
      <c r="M5415" s="80" t="b">
        <f t="shared" si="84"/>
        <v>1</v>
      </c>
    </row>
    <row r="5416" spans="2:13" x14ac:dyDescent="0.15">
      <c r="B5416" s="333" t="s">
        <v>8818</v>
      </c>
      <c r="C5416" s="333" t="s">
        <v>710</v>
      </c>
      <c r="D5416" s="333" t="s">
        <v>525</v>
      </c>
      <c r="E5416" s="29">
        <v>1</v>
      </c>
      <c r="F5416" s="29">
        <v>4</v>
      </c>
      <c r="G5416" s="29">
        <v>9168</v>
      </c>
      <c r="H5416" s="27"/>
      <c r="J5416" s="37"/>
      <c r="M5416" s="80" t="b">
        <f t="shared" si="84"/>
        <v>1</v>
      </c>
    </row>
    <row r="5417" spans="2:13" x14ac:dyDescent="0.15">
      <c r="B5417" s="333" t="s">
        <v>11890</v>
      </c>
      <c r="C5417" s="333" t="s">
        <v>716</v>
      </c>
      <c r="D5417" s="333" t="s">
        <v>519</v>
      </c>
      <c r="E5417" s="29">
        <v>4</v>
      </c>
      <c r="F5417" s="29">
        <v>1</v>
      </c>
      <c r="G5417" s="29">
        <v>13083</v>
      </c>
      <c r="H5417" s="27"/>
      <c r="J5417" s="37"/>
      <c r="M5417" s="80" t="b">
        <f t="shared" si="84"/>
        <v>1</v>
      </c>
    </row>
    <row r="5418" spans="2:13" x14ac:dyDescent="0.15">
      <c r="B5418" s="333" t="s">
        <v>7961</v>
      </c>
      <c r="C5418" s="333" t="s">
        <v>710</v>
      </c>
      <c r="D5418" s="333" t="s">
        <v>523</v>
      </c>
      <c r="E5418" s="29">
        <v>1</v>
      </c>
      <c r="F5418" s="29">
        <v>3</v>
      </c>
      <c r="G5418" s="29">
        <v>8171</v>
      </c>
      <c r="H5418" s="27"/>
      <c r="J5418" s="37"/>
      <c r="M5418" s="80" t="b">
        <f t="shared" si="84"/>
        <v>1</v>
      </c>
    </row>
    <row r="5419" spans="2:13" x14ac:dyDescent="0.15">
      <c r="B5419" s="333" t="s">
        <v>7748</v>
      </c>
      <c r="C5419" s="333" t="s">
        <v>710</v>
      </c>
      <c r="D5419" s="333" t="s">
        <v>523</v>
      </c>
      <c r="E5419" s="29">
        <v>1</v>
      </c>
      <c r="F5419" s="29">
        <v>3</v>
      </c>
      <c r="G5419" s="29">
        <v>7816</v>
      </c>
      <c r="H5419" s="27"/>
      <c r="J5419" s="37"/>
      <c r="M5419" s="80" t="b">
        <f t="shared" si="84"/>
        <v>1</v>
      </c>
    </row>
    <row r="5420" spans="2:13" x14ac:dyDescent="0.15">
      <c r="B5420" s="333" t="s">
        <v>3623</v>
      </c>
      <c r="C5420" s="333" t="s">
        <v>712</v>
      </c>
      <c r="D5420" s="333" t="s">
        <v>519</v>
      </c>
      <c r="E5420" s="29">
        <v>2</v>
      </c>
      <c r="F5420" s="29">
        <v>1</v>
      </c>
      <c r="G5420" s="29">
        <v>3377</v>
      </c>
      <c r="H5420" s="27"/>
      <c r="J5420" s="37"/>
      <c r="M5420" s="80" t="b">
        <f t="shared" si="84"/>
        <v>1</v>
      </c>
    </row>
    <row r="5421" spans="2:13" x14ac:dyDescent="0.15">
      <c r="B5421" s="333" t="s">
        <v>14249</v>
      </c>
      <c r="C5421" s="333" t="s">
        <v>518</v>
      </c>
      <c r="D5421" s="333" t="s">
        <v>518</v>
      </c>
      <c r="E5421" s="29">
        <v>0</v>
      </c>
      <c r="F5421" s="29">
        <v>0</v>
      </c>
      <c r="G5421" s="29">
        <v>15815</v>
      </c>
      <c r="H5421" s="27"/>
      <c r="J5421" s="37"/>
      <c r="M5421" s="80" t="b">
        <f t="shared" si="84"/>
        <v>1</v>
      </c>
    </row>
    <row r="5422" spans="2:13" x14ac:dyDescent="0.15">
      <c r="B5422" s="333" t="s">
        <v>14796</v>
      </c>
      <c r="C5422" s="333" t="s">
        <v>712</v>
      </c>
      <c r="D5422" s="333" t="s">
        <v>519</v>
      </c>
      <c r="E5422" s="29">
        <v>2</v>
      </c>
      <c r="F5422" s="29">
        <v>1</v>
      </c>
      <c r="G5422" s="29">
        <v>16726</v>
      </c>
      <c r="H5422" s="27"/>
      <c r="J5422" s="37"/>
      <c r="M5422" s="80" t="b">
        <f t="shared" si="84"/>
        <v>1</v>
      </c>
    </row>
    <row r="5423" spans="2:13" x14ac:dyDescent="0.15">
      <c r="B5423" s="333" t="s">
        <v>6642</v>
      </c>
      <c r="C5423" s="333" t="s">
        <v>710</v>
      </c>
      <c r="D5423" s="333" t="s">
        <v>521</v>
      </c>
      <c r="E5423" s="29">
        <v>1</v>
      </c>
      <c r="F5423" s="29">
        <v>2</v>
      </c>
      <c r="G5423" s="29">
        <v>6753</v>
      </c>
      <c r="H5423" s="27"/>
      <c r="J5423" s="37"/>
      <c r="M5423" s="80" t="b">
        <f t="shared" si="84"/>
        <v>1</v>
      </c>
    </row>
    <row r="5424" spans="2:13" x14ac:dyDescent="0.15">
      <c r="B5424" s="333" t="s">
        <v>11891</v>
      </c>
      <c r="C5424" s="333" t="s">
        <v>718</v>
      </c>
      <c r="D5424" s="333" t="s">
        <v>525</v>
      </c>
      <c r="E5424" s="29">
        <v>5</v>
      </c>
      <c r="F5424" s="29">
        <v>4</v>
      </c>
      <c r="G5424" s="29">
        <v>11601</v>
      </c>
      <c r="H5424" s="27"/>
      <c r="J5424" s="37"/>
      <c r="M5424" s="80" t="b">
        <f t="shared" si="84"/>
        <v>1</v>
      </c>
    </row>
    <row r="5425" spans="2:13" x14ac:dyDescent="0.15">
      <c r="B5425" s="333" t="s">
        <v>5891</v>
      </c>
      <c r="C5425" s="333" t="s">
        <v>710</v>
      </c>
      <c r="D5425" s="333" t="s">
        <v>519</v>
      </c>
      <c r="E5425" s="29">
        <v>1</v>
      </c>
      <c r="F5425" s="29">
        <v>1</v>
      </c>
      <c r="G5425" s="29">
        <v>5913</v>
      </c>
      <c r="H5425" s="27"/>
      <c r="J5425" s="37"/>
      <c r="M5425" s="80" t="b">
        <f t="shared" si="84"/>
        <v>1</v>
      </c>
    </row>
    <row r="5426" spans="2:13" x14ac:dyDescent="0.15">
      <c r="B5426" s="333" t="s">
        <v>10305</v>
      </c>
      <c r="C5426" s="333" t="s">
        <v>710</v>
      </c>
      <c r="D5426" s="333" t="s">
        <v>523</v>
      </c>
      <c r="E5426" s="29">
        <v>1</v>
      </c>
      <c r="F5426" s="29">
        <v>3</v>
      </c>
      <c r="G5426" s="29">
        <v>10721</v>
      </c>
      <c r="H5426" s="27"/>
      <c r="J5426" s="37"/>
      <c r="M5426" s="80" t="b">
        <f t="shared" si="84"/>
        <v>1</v>
      </c>
    </row>
    <row r="5427" spans="2:13" x14ac:dyDescent="0.15">
      <c r="B5427" s="333" t="s">
        <v>9286</v>
      </c>
      <c r="C5427" s="333" t="s">
        <v>712</v>
      </c>
      <c r="D5427" s="333" t="s">
        <v>523</v>
      </c>
      <c r="E5427" s="29">
        <v>2</v>
      </c>
      <c r="F5427" s="29">
        <v>3</v>
      </c>
      <c r="G5427" s="29">
        <v>9562</v>
      </c>
      <c r="H5427" s="27"/>
      <c r="J5427" s="37"/>
      <c r="M5427" s="80" t="b">
        <f t="shared" si="84"/>
        <v>1</v>
      </c>
    </row>
    <row r="5428" spans="2:13" x14ac:dyDescent="0.15">
      <c r="B5428" s="333" t="s">
        <v>11892</v>
      </c>
      <c r="C5428" s="333" t="s">
        <v>710</v>
      </c>
      <c r="D5428" s="333" t="s">
        <v>523</v>
      </c>
      <c r="E5428" s="29">
        <v>1</v>
      </c>
      <c r="F5428" s="29">
        <v>3</v>
      </c>
      <c r="G5428" s="29">
        <v>13174</v>
      </c>
      <c r="H5428" s="27"/>
      <c r="J5428" s="37"/>
      <c r="M5428" s="80" t="b">
        <f t="shared" si="84"/>
        <v>1</v>
      </c>
    </row>
    <row r="5429" spans="2:13" x14ac:dyDescent="0.15">
      <c r="B5429" s="333" t="s">
        <v>4348</v>
      </c>
      <c r="C5429" s="333" t="s">
        <v>718</v>
      </c>
      <c r="D5429" s="333" t="s">
        <v>519</v>
      </c>
      <c r="E5429" s="29">
        <v>5</v>
      </c>
      <c r="F5429" s="29">
        <v>1</v>
      </c>
      <c r="G5429" s="29">
        <v>4140</v>
      </c>
      <c r="H5429" s="27"/>
      <c r="J5429" s="37"/>
      <c r="M5429" s="80" t="b">
        <f t="shared" si="84"/>
        <v>1</v>
      </c>
    </row>
    <row r="5430" spans="2:13" x14ac:dyDescent="0.15">
      <c r="B5430" s="333" t="s">
        <v>10306</v>
      </c>
      <c r="C5430" s="333" t="s">
        <v>710</v>
      </c>
      <c r="D5430" s="333" t="s">
        <v>525</v>
      </c>
      <c r="E5430" s="29">
        <v>1</v>
      </c>
      <c r="F5430" s="29">
        <v>4</v>
      </c>
      <c r="G5430" s="29">
        <v>10587</v>
      </c>
      <c r="H5430" s="27"/>
      <c r="J5430" s="37"/>
      <c r="M5430" s="80" t="b">
        <f t="shared" si="84"/>
        <v>1</v>
      </c>
    </row>
    <row r="5431" spans="2:13" x14ac:dyDescent="0.15">
      <c r="B5431" s="333" t="s">
        <v>11893</v>
      </c>
      <c r="C5431" s="333" t="s">
        <v>710</v>
      </c>
      <c r="D5431" s="333" t="s">
        <v>523</v>
      </c>
      <c r="E5431" s="29">
        <v>1</v>
      </c>
      <c r="F5431" s="29">
        <v>3</v>
      </c>
      <c r="G5431" s="29">
        <v>12468</v>
      </c>
      <c r="H5431" s="27"/>
      <c r="J5431" s="37"/>
      <c r="M5431" s="80" t="b">
        <f t="shared" si="84"/>
        <v>1</v>
      </c>
    </row>
    <row r="5432" spans="2:13" x14ac:dyDescent="0.15">
      <c r="B5432" s="333" t="s">
        <v>1697</v>
      </c>
      <c r="C5432" s="333" t="s">
        <v>716</v>
      </c>
      <c r="D5432" s="333" t="s">
        <v>519</v>
      </c>
      <c r="E5432" s="29">
        <v>4</v>
      </c>
      <c r="F5432" s="29">
        <v>1</v>
      </c>
      <c r="G5432" s="29">
        <v>1167</v>
      </c>
      <c r="H5432" s="27"/>
      <c r="J5432" s="37"/>
      <c r="M5432" s="80" t="b">
        <f t="shared" si="84"/>
        <v>1</v>
      </c>
    </row>
    <row r="5433" spans="2:13" x14ac:dyDescent="0.15">
      <c r="B5433" s="333" t="s">
        <v>11894</v>
      </c>
      <c r="C5433" s="333" t="s">
        <v>518</v>
      </c>
      <c r="D5433" s="333" t="s">
        <v>519</v>
      </c>
      <c r="E5433" s="29">
        <v>0</v>
      </c>
      <c r="F5433" s="29">
        <v>1</v>
      </c>
      <c r="G5433" s="29">
        <v>12983</v>
      </c>
      <c r="H5433" s="27"/>
      <c r="J5433" s="37"/>
      <c r="M5433" s="80" t="b">
        <f t="shared" si="84"/>
        <v>1</v>
      </c>
    </row>
    <row r="5434" spans="2:13" x14ac:dyDescent="0.15">
      <c r="B5434" s="333" t="s">
        <v>1798</v>
      </c>
      <c r="C5434" s="333" t="s">
        <v>710</v>
      </c>
      <c r="D5434" s="333" t="s">
        <v>523</v>
      </c>
      <c r="E5434" s="29">
        <v>1</v>
      </c>
      <c r="F5434" s="29">
        <v>3</v>
      </c>
      <c r="G5434" s="29">
        <v>1168</v>
      </c>
      <c r="H5434" s="27"/>
      <c r="J5434" s="37"/>
      <c r="M5434" s="80" t="b">
        <f t="shared" si="84"/>
        <v>1</v>
      </c>
    </row>
    <row r="5435" spans="2:13" x14ac:dyDescent="0.15">
      <c r="B5435" s="333" t="s">
        <v>1799</v>
      </c>
      <c r="C5435" s="333" t="s">
        <v>712</v>
      </c>
      <c r="D5435" s="333" t="s">
        <v>523</v>
      </c>
      <c r="E5435" s="29">
        <v>2</v>
      </c>
      <c r="F5435" s="29">
        <v>3</v>
      </c>
      <c r="G5435" s="29">
        <v>1169</v>
      </c>
      <c r="H5435" s="27"/>
      <c r="J5435" s="37"/>
      <c r="M5435" s="80" t="b">
        <f t="shared" si="84"/>
        <v>1</v>
      </c>
    </row>
    <row r="5436" spans="2:13" x14ac:dyDescent="0.15">
      <c r="B5436" s="333" t="s">
        <v>6075</v>
      </c>
      <c r="C5436" s="333" t="s">
        <v>712</v>
      </c>
      <c r="D5436" s="333" t="s">
        <v>519</v>
      </c>
      <c r="E5436" s="29">
        <v>2</v>
      </c>
      <c r="F5436" s="29">
        <v>1</v>
      </c>
      <c r="G5436" s="29">
        <v>6022</v>
      </c>
      <c r="H5436" s="27"/>
      <c r="J5436" s="37"/>
      <c r="M5436" s="80" t="b">
        <f t="shared" si="84"/>
        <v>1</v>
      </c>
    </row>
    <row r="5437" spans="2:13" x14ac:dyDescent="0.15">
      <c r="B5437" s="333" t="s">
        <v>13529</v>
      </c>
      <c r="C5437" s="333" t="s">
        <v>710</v>
      </c>
      <c r="D5437" s="333" t="s">
        <v>519</v>
      </c>
      <c r="E5437" s="29">
        <v>1</v>
      </c>
      <c r="F5437" s="29">
        <v>1</v>
      </c>
      <c r="G5437" s="29">
        <v>14772</v>
      </c>
      <c r="H5437" s="27"/>
      <c r="J5437" s="37"/>
      <c r="M5437" s="80" t="b">
        <f t="shared" si="84"/>
        <v>1</v>
      </c>
    </row>
    <row r="5438" spans="2:13" x14ac:dyDescent="0.15">
      <c r="B5438" s="333" t="s">
        <v>33</v>
      </c>
      <c r="C5438" s="333" t="s">
        <v>712</v>
      </c>
      <c r="D5438" s="333" t="s">
        <v>521</v>
      </c>
      <c r="E5438" s="29">
        <v>2</v>
      </c>
      <c r="F5438" s="29">
        <v>2</v>
      </c>
      <c r="G5438" s="29">
        <v>8666</v>
      </c>
      <c r="H5438" s="27"/>
      <c r="J5438" s="37"/>
      <c r="M5438" s="80" t="b">
        <f t="shared" si="84"/>
        <v>1</v>
      </c>
    </row>
    <row r="5439" spans="2:13" x14ac:dyDescent="0.15">
      <c r="B5439" s="333" t="s">
        <v>5063</v>
      </c>
      <c r="C5439" s="333" t="s">
        <v>712</v>
      </c>
      <c r="D5439" s="333" t="s">
        <v>519</v>
      </c>
      <c r="E5439" s="29">
        <v>2</v>
      </c>
      <c r="F5439" s="29">
        <v>1</v>
      </c>
      <c r="G5439" s="29">
        <v>5028</v>
      </c>
      <c r="H5439" s="27"/>
      <c r="J5439" s="37"/>
      <c r="M5439" s="80" t="b">
        <f t="shared" si="84"/>
        <v>1</v>
      </c>
    </row>
    <row r="5440" spans="2:13" x14ac:dyDescent="0.15">
      <c r="B5440" s="333" t="s">
        <v>5967</v>
      </c>
      <c r="C5440" s="333" t="s">
        <v>712</v>
      </c>
      <c r="D5440" s="333" t="s">
        <v>519</v>
      </c>
      <c r="E5440" s="29">
        <v>2</v>
      </c>
      <c r="F5440" s="29">
        <v>1</v>
      </c>
      <c r="G5440" s="29">
        <v>6012</v>
      </c>
      <c r="H5440" s="27"/>
      <c r="J5440" s="37"/>
      <c r="M5440" s="80" t="b">
        <f t="shared" si="84"/>
        <v>1</v>
      </c>
    </row>
    <row r="5441" spans="2:13" x14ac:dyDescent="0.15">
      <c r="B5441" s="333" t="s">
        <v>5919</v>
      </c>
      <c r="C5441" s="333" t="s">
        <v>712</v>
      </c>
      <c r="D5441" s="333" t="s">
        <v>519</v>
      </c>
      <c r="E5441" s="29">
        <v>2</v>
      </c>
      <c r="F5441" s="29">
        <v>1</v>
      </c>
      <c r="G5441" s="29">
        <v>5945</v>
      </c>
      <c r="H5441" s="27"/>
      <c r="J5441" s="37"/>
      <c r="M5441" s="80" t="b">
        <f t="shared" si="84"/>
        <v>1</v>
      </c>
    </row>
    <row r="5442" spans="2:13" x14ac:dyDescent="0.15">
      <c r="B5442" s="333" t="s">
        <v>11895</v>
      </c>
      <c r="C5442" s="333" t="s">
        <v>712</v>
      </c>
      <c r="D5442" s="333" t="s">
        <v>519</v>
      </c>
      <c r="E5442" s="29">
        <v>2</v>
      </c>
      <c r="F5442" s="29">
        <v>1</v>
      </c>
      <c r="G5442" s="29">
        <v>13783</v>
      </c>
      <c r="H5442" s="27"/>
      <c r="J5442" s="37"/>
      <c r="M5442" s="80" t="b">
        <f t="shared" si="84"/>
        <v>1</v>
      </c>
    </row>
    <row r="5443" spans="2:13" x14ac:dyDescent="0.15">
      <c r="B5443" s="333" t="s">
        <v>5064</v>
      </c>
      <c r="C5443" s="333" t="s">
        <v>712</v>
      </c>
      <c r="D5443" s="333" t="s">
        <v>519</v>
      </c>
      <c r="E5443" s="29">
        <v>2</v>
      </c>
      <c r="F5443" s="29">
        <v>1</v>
      </c>
      <c r="G5443" s="29">
        <v>5029</v>
      </c>
      <c r="H5443" s="27"/>
      <c r="J5443" s="37"/>
      <c r="M5443" s="80" t="b">
        <f t="shared" si="84"/>
        <v>1</v>
      </c>
    </row>
    <row r="5444" spans="2:13" x14ac:dyDescent="0.15">
      <c r="B5444" s="333" t="s">
        <v>11896</v>
      </c>
      <c r="C5444" s="333" t="s">
        <v>712</v>
      </c>
      <c r="D5444" s="333" t="s">
        <v>519</v>
      </c>
      <c r="E5444" s="29">
        <v>2</v>
      </c>
      <c r="F5444" s="29">
        <v>1</v>
      </c>
      <c r="G5444" s="29">
        <v>13785</v>
      </c>
      <c r="H5444" s="27"/>
      <c r="J5444" s="37"/>
      <c r="M5444" s="80" t="b">
        <f t="shared" si="84"/>
        <v>1</v>
      </c>
    </row>
    <row r="5445" spans="2:13" x14ac:dyDescent="0.15">
      <c r="B5445" s="333" t="s">
        <v>10307</v>
      </c>
      <c r="C5445" s="333" t="s">
        <v>712</v>
      </c>
      <c r="D5445" s="333" t="s">
        <v>525</v>
      </c>
      <c r="E5445" s="29">
        <v>2</v>
      </c>
      <c r="F5445" s="29">
        <v>4</v>
      </c>
      <c r="G5445" s="29">
        <v>10884</v>
      </c>
      <c r="H5445" s="27"/>
      <c r="J5445" s="37"/>
      <c r="M5445" s="80" t="b">
        <f t="shared" si="84"/>
        <v>1</v>
      </c>
    </row>
    <row r="5446" spans="2:13" x14ac:dyDescent="0.15">
      <c r="B5446" s="333" t="s">
        <v>1800</v>
      </c>
      <c r="C5446" s="333" t="s">
        <v>712</v>
      </c>
      <c r="D5446" s="333" t="s">
        <v>519</v>
      </c>
      <c r="E5446" s="29">
        <v>2</v>
      </c>
      <c r="F5446" s="29">
        <v>1</v>
      </c>
      <c r="G5446" s="29">
        <v>1170</v>
      </c>
      <c r="H5446" s="27"/>
      <c r="J5446" s="37"/>
      <c r="M5446" s="80" t="b">
        <f t="shared" si="84"/>
        <v>1</v>
      </c>
    </row>
    <row r="5447" spans="2:13" x14ac:dyDescent="0.15">
      <c r="B5447" s="333" t="s">
        <v>5501</v>
      </c>
      <c r="C5447" s="333" t="s">
        <v>712</v>
      </c>
      <c r="D5447" s="333" t="s">
        <v>519</v>
      </c>
      <c r="E5447" s="29">
        <v>2</v>
      </c>
      <c r="F5447" s="29">
        <v>1</v>
      </c>
      <c r="G5447" s="29">
        <v>5516</v>
      </c>
      <c r="H5447" s="27"/>
      <c r="J5447" s="37"/>
      <c r="M5447" s="80" t="b">
        <f t="shared" si="84"/>
        <v>1</v>
      </c>
    </row>
    <row r="5448" spans="2:13" x14ac:dyDescent="0.15">
      <c r="B5448" s="333" t="s">
        <v>1801</v>
      </c>
      <c r="C5448" s="333" t="s">
        <v>712</v>
      </c>
      <c r="D5448" s="333" t="s">
        <v>519</v>
      </c>
      <c r="E5448" s="29">
        <v>2</v>
      </c>
      <c r="F5448" s="29">
        <v>1</v>
      </c>
      <c r="G5448" s="29">
        <v>1171</v>
      </c>
      <c r="H5448" s="27"/>
      <c r="J5448" s="37"/>
      <c r="M5448" s="80" t="b">
        <f t="shared" si="84"/>
        <v>1</v>
      </c>
    </row>
    <row r="5449" spans="2:13" x14ac:dyDescent="0.15">
      <c r="B5449" s="333" t="s">
        <v>11897</v>
      </c>
      <c r="C5449" s="333" t="s">
        <v>710</v>
      </c>
      <c r="D5449" s="333" t="s">
        <v>521</v>
      </c>
      <c r="E5449" s="29">
        <v>1</v>
      </c>
      <c r="F5449" s="29">
        <v>2</v>
      </c>
      <c r="G5449" s="29">
        <v>13784</v>
      </c>
      <c r="H5449" s="27"/>
      <c r="J5449" s="37"/>
      <c r="M5449" s="80" t="b">
        <f t="shared" si="84"/>
        <v>1</v>
      </c>
    </row>
    <row r="5450" spans="2:13" x14ac:dyDescent="0.15">
      <c r="B5450" s="333" t="s">
        <v>1802</v>
      </c>
      <c r="C5450" s="333" t="s">
        <v>716</v>
      </c>
      <c r="D5450" s="333" t="s">
        <v>519</v>
      </c>
      <c r="E5450" s="29">
        <v>4</v>
      </c>
      <c r="F5450" s="29">
        <v>1</v>
      </c>
      <c r="G5450" s="29">
        <v>1172</v>
      </c>
      <c r="H5450" s="27"/>
      <c r="J5450" s="37"/>
      <c r="M5450" s="80" t="b">
        <f t="shared" si="84"/>
        <v>1</v>
      </c>
    </row>
    <row r="5451" spans="2:13" x14ac:dyDescent="0.15">
      <c r="B5451" s="333" t="s">
        <v>10308</v>
      </c>
      <c r="C5451" s="333" t="s">
        <v>712</v>
      </c>
      <c r="D5451" s="333" t="s">
        <v>519</v>
      </c>
      <c r="E5451" s="29">
        <v>2</v>
      </c>
      <c r="F5451" s="29">
        <v>1</v>
      </c>
      <c r="G5451" s="29">
        <v>10921</v>
      </c>
      <c r="H5451" s="27"/>
      <c r="J5451" s="37"/>
      <c r="M5451" s="80" t="b">
        <f t="shared" si="84"/>
        <v>1</v>
      </c>
    </row>
    <row r="5452" spans="2:13" x14ac:dyDescent="0.15">
      <c r="B5452" s="333" t="s">
        <v>19</v>
      </c>
      <c r="C5452" s="333" t="s">
        <v>710</v>
      </c>
      <c r="D5452" s="333" t="s">
        <v>521</v>
      </c>
      <c r="E5452" s="29">
        <v>1</v>
      </c>
      <c r="F5452" s="29">
        <v>2</v>
      </c>
      <c r="G5452" s="29">
        <v>8743</v>
      </c>
      <c r="H5452" s="27"/>
      <c r="J5452" s="37"/>
      <c r="M5452" s="80" t="b">
        <f t="shared" si="84"/>
        <v>1</v>
      </c>
    </row>
    <row r="5453" spans="2:13" x14ac:dyDescent="0.15">
      <c r="B5453" s="333" t="s">
        <v>1803</v>
      </c>
      <c r="C5453" s="333" t="s">
        <v>712</v>
      </c>
      <c r="D5453" s="333" t="s">
        <v>523</v>
      </c>
      <c r="E5453" s="29">
        <v>2</v>
      </c>
      <c r="F5453" s="29">
        <v>3</v>
      </c>
      <c r="G5453" s="29">
        <v>1173</v>
      </c>
      <c r="H5453" s="27"/>
      <c r="J5453" s="37"/>
      <c r="M5453" s="80" t="b">
        <f t="shared" si="84"/>
        <v>1</v>
      </c>
    </row>
    <row r="5454" spans="2:13" x14ac:dyDescent="0.15">
      <c r="B5454" s="333" t="s">
        <v>5399</v>
      </c>
      <c r="C5454" s="333" t="s">
        <v>710</v>
      </c>
      <c r="D5454" s="333" t="s">
        <v>521</v>
      </c>
      <c r="E5454" s="29">
        <v>1</v>
      </c>
      <c r="F5454" s="29">
        <v>2</v>
      </c>
      <c r="G5454" s="29">
        <v>5513</v>
      </c>
      <c r="H5454" s="27"/>
      <c r="J5454" s="37"/>
      <c r="M5454" s="80" t="b">
        <f t="shared" ref="M5454:M5517" si="85">AND(  NOT(ISERROR(FIND(UPPER($B$7),UPPER($B5454),1))),  OR($D$7="",NOT(ISERROR(FIND(UPPER($D$7),UPPER($B5454),1)))),    OR($D$8="",(ISERROR(FIND(UPPER($D$8),UPPER($B5454),1))))           )</f>
        <v>1</v>
      </c>
    </row>
    <row r="5455" spans="2:13" x14ac:dyDescent="0.15">
      <c r="B5455" s="333" t="s">
        <v>4784</v>
      </c>
      <c r="C5455" s="333" t="s">
        <v>712</v>
      </c>
      <c r="D5455" s="333" t="s">
        <v>523</v>
      </c>
      <c r="E5455" s="29">
        <v>2</v>
      </c>
      <c r="F5455" s="29">
        <v>3</v>
      </c>
      <c r="G5455" s="29">
        <v>4633</v>
      </c>
      <c r="H5455" s="27"/>
      <c r="J5455" s="37"/>
      <c r="M5455" s="80" t="b">
        <f t="shared" si="85"/>
        <v>1</v>
      </c>
    </row>
    <row r="5456" spans="2:13" x14ac:dyDescent="0.15">
      <c r="B5456" s="333" t="s">
        <v>6948</v>
      </c>
      <c r="C5456" s="333" t="s">
        <v>712</v>
      </c>
      <c r="D5456" s="333" t="s">
        <v>521</v>
      </c>
      <c r="E5456" s="29">
        <v>2</v>
      </c>
      <c r="F5456" s="29">
        <v>2</v>
      </c>
      <c r="G5456" s="29">
        <v>7081</v>
      </c>
      <c r="H5456" s="27"/>
      <c r="J5456" s="37"/>
      <c r="M5456" s="80" t="b">
        <f t="shared" si="85"/>
        <v>1</v>
      </c>
    </row>
    <row r="5457" spans="2:13" x14ac:dyDescent="0.15">
      <c r="B5457" s="333" t="s">
        <v>1804</v>
      </c>
      <c r="C5457" s="333" t="s">
        <v>712</v>
      </c>
      <c r="D5457" s="333" t="s">
        <v>521</v>
      </c>
      <c r="E5457" s="29">
        <v>2</v>
      </c>
      <c r="F5457" s="29">
        <v>2</v>
      </c>
      <c r="G5457" s="29">
        <v>1174</v>
      </c>
      <c r="H5457" s="27"/>
      <c r="J5457" s="37"/>
      <c r="M5457" s="80" t="b">
        <f t="shared" si="85"/>
        <v>1</v>
      </c>
    </row>
    <row r="5458" spans="2:13" x14ac:dyDescent="0.15">
      <c r="B5458" s="333" t="s">
        <v>1805</v>
      </c>
      <c r="C5458" s="333" t="s">
        <v>712</v>
      </c>
      <c r="D5458" s="333" t="s">
        <v>521</v>
      </c>
      <c r="E5458" s="29">
        <v>2</v>
      </c>
      <c r="F5458" s="29">
        <v>2</v>
      </c>
      <c r="G5458" s="29">
        <v>1175</v>
      </c>
      <c r="H5458" s="27"/>
      <c r="J5458" s="37"/>
      <c r="M5458" s="80" t="b">
        <f t="shared" si="85"/>
        <v>1</v>
      </c>
    </row>
    <row r="5459" spans="2:13" x14ac:dyDescent="0.15">
      <c r="B5459" s="333" t="s">
        <v>4785</v>
      </c>
      <c r="C5459" s="333" t="s">
        <v>718</v>
      </c>
      <c r="D5459" s="333" t="s">
        <v>444</v>
      </c>
      <c r="E5459" s="29">
        <v>5</v>
      </c>
      <c r="F5459" s="29">
        <v>6</v>
      </c>
      <c r="G5459" s="29">
        <v>4634</v>
      </c>
      <c r="H5459" s="27"/>
      <c r="J5459" s="37"/>
      <c r="M5459" s="80" t="b">
        <f t="shared" si="85"/>
        <v>1</v>
      </c>
    </row>
    <row r="5460" spans="2:13" x14ac:dyDescent="0.15">
      <c r="B5460" s="333" t="s">
        <v>13530</v>
      </c>
      <c r="C5460" s="333" t="s">
        <v>712</v>
      </c>
      <c r="D5460" s="333" t="s">
        <v>519</v>
      </c>
      <c r="E5460" s="29">
        <v>2</v>
      </c>
      <c r="F5460" s="29">
        <v>1</v>
      </c>
      <c r="G5460" s="29">
        <v>15060</v>
      </c>
      <c r="H5460" s="27"/>
      <c r="J5460" s="37"/>
      <c r="M5460" s="80" t="b">
        <f t="shared" si="85"/>
        <v>1</v>
      </c>
    </row>
    <row r="5461" spans="2:13" x14ac:dyDescent="0.15">
      <c r="B5461" s="333" t="s">
        <v>1705</v>
      </c>
      <c r="C5461" s="333" t="s">
        <v>712</v>
      </c>
      <c r="D5461" s="333" t="s">
        <v>521</v>
      </c>
      <c r="E5461" s="29">
        <v>2</v>
      </c>
      <c r="F5461" s="29">
        <v>2</v>
      </c>
      <c r="G5461" s="29">
        <v>1176</v>
      </c>
      <c r="H5461" s="27"/>
      <c r="J5461" s="37"/>
      <c r="M5461" s="80" t="b">
        <f t="shared" si="85"/>
        <v>1</v>
      </c>
    </row>
    <row r="5462" spans="2:13" x14ac:dyDescent="0.15">
      <c r="B5462" s="333" t="s">
        <v>5062</v>
      </c>
      <c r="C5462" s="333" t="s">
        <v>712</v>
      </c>
      <c r="D5462" s="333" t="s">
        <v>521</v>
      </c>
      <c r="E5462" s="29">
        <v>2</v>
      </c>
      <c r="F5462" s="29">
        <v>2</v>
      </c>
      <c r="G5462" s="29">
        <v>5027</v>
      </c>
      <c r="H5462" s="27"/>
      <c r="J5462" s="37"/>
      <c r="M5462" s="80" t="b">
        <f t="shared" si="85"/>
        <v>1</v>
      </c>
    </row>
    <row r="5463" spans="2:13" x14ac:dyDescent="0.15">
      <c r="B5463" s="333" t="s">
        <v>9287</v>
      </c>
      <c r="C5463" s="333" t="s">
        <v>712</v>
      </c>
      <c r="D5463" s="333" t="s">
        <v>519</v>
      </c>
      <c r="E5463" s="29">
        <v>2</v>
      </c>
      <c r="F5463" s="29">
        <v>1</v>
      </c>
      <c r="G5463" s="29">
        <v>9419</v>
      </c>
      <c r="H5463" s="27"/>
      <c r="J5463" s="37"/>
      <c r="M5463" s="80" t="b">
        <f t="shared" si="85"/>
        <v>1</v>
      </c>
    </row>
    <row r="5464" spans="2:13" x14ac:dyDescent="0.15">
      <c r="B5464" s="333" t="s">
        <v>1612</v>
      </c>
      <c r="C5464" s="333" t="s">
        <v>712</v>
      </c>
      <c r="D5464" s="333" t="s">
        <v>525</v>
      </c>
      <c r="E5464" s="29">
        <v>2</v>
      </c>
      <c r="F5464" s="29">
        <v>4</v>
      </c>
      <c r="G5464" s="29">
        <v>1177</v>
      </c>
      <c r="H5464" s="27"/>
      <c r="J5464" s="37"/>
      <c r="M5464" s="80" t="b">
        <f t="shared" si="85"/>
        <v>1</v>
      </c>
    </row>
    <row r="5465" spans="2:13" x14ac:dyDescent="0.15">
      <c r="B5465" s="333" t="s">
        <v>13531</v>
      </c>
      <c r="C5465" s="333" t="s">
        <v>518</v>
      </c>
      <c r="D5465" s="333" t="s">
        <v>518</v>
      </c>
      <c r="E5465" s="29">
        <v>0</v>
      </c>
      <c r="F5465" s="29">
        <v>0</v>
      </c>
      <c r="G5465" s="29">
        <v>14706</v>
      </c>
      <c r="H5465" s="27"/>
      <c r="J5465" s="37"/>
      <c r="M5465" s="80" t="b">
        <f t="shared" si="85"/>
        <v>1</v>
      </c>
    </row>
    <row r="5466" spans="2:13" x14ac:dyDescent="0.15">
      <c r="B5466" s="333" t="s">
        <v>13532</v>
      </c>
      <c r="C5466" s="333" t="s">
        <v>712</v>
      </c>
      <c r="D5466" s="333" t="s">
        <v>525</v>
      </c>
      <c r="E5466" s="29">
        <v>2</v>
      </c>
      <c r="F5466" s="29">
        <v>4</v>
      </c>
      <c r="G5466" s="29">
        <v>15055</v>
      </c>
      <c r="H5466" s="27"/>
      <c r="J5466" s="37"/>
      <c r="M5466" s="80" t="b">
        <f t="shared" si="85"/>
        <v>1</v>
      </c>
    </row>
    <row r="5467" spans="2:13" x14ac:dyDescent="0.15">
      <c r="B5467" s="333" t="s">
        <v>1613</v>
      </c>
      <c r="C5467" s="333" t="s">
        <v>712</v>
      </c>
      <c r="D5467" s="333" t="s">
        <v>525</v>
      </c>
      <c r="E5467" s="29">
        <v>2</v>
      </c>
      <c r="F5467" s="29">
        <v>4</v>
      </c>
      <c r="G5467" s="29">
        <v>1178</v>
      </c>
      <c r="H5467" s="27"/>
      <c r="J5467" s="37"/>
      <c r="M5467" s="80" t="b">
        <f t="shared" si="85"/>
        <v>1</v>
      </c>
    </row>
    <row r="5468" spans="2:13" x14ac:dyDescent="0.15">
      <c r="B5468" s="333" t="s">
        <v>7701</v>
      </c>
      <c r="C5468" s="333" t="s">
        <v>710</v>
      </c>
      <c r="D5468" s="333" t="s">
        <v>523</v>
      </c>
      <c r="E5468" s="29">
        <v>1</v>
      </c>
      <c r="F5468" s="29">
        <v>3</v>
      </c>
      <c r="G5468" s="29">
        <v>7760</v>
      </c>
      <c r="H5468" s="27"/>
      <c r="J5468" s="37"/>
      <c r="M5468" s="80" t="b">
        <f t="shared" si="85"/>
        <v>1</v>
      </c>
    </row>
    <row r="5469" spans="2:13" x14ac:dyDescent="0.15">
      <c r="B5469" s="333" t="s">
        <v>13533</v>
      </c>
      <c r="C5469" s="333" t="s">
        <v>712</v>
      </c>
      <c r="D5469" s="333" t="s">
        <v>519</v>
      </c>
      <c r="E5469" s="29">
        <v>2</v>
      </c>
      <c r="F5469" s="29">
        <v>1</v>
      </c>
      <c r="G5469" s="29">
        <v>15539</v>
      </c>
      <c r="H5469" s="27"/>
      <c r="J5469" s="37"/>
      <c r="M5469" s="80" t="b">
        <f t="shared" si="85"/>
        <v>1</v>
      </c>
    </row>
    <row r="5470" spans="2:13" x14ac:dyDescent="0.15">
      <c r="B5470" s="333" t="s">
        <v>5590</v>
      </c>
      <c r="C5470" s="333" t="s">
        <v>712</v>
      </c>
      <c r="D5470" s="333" t="s">
        <v>521</v>
      </c>
      <c r="E5470" s="29">
        <v>2</v>
      </c>
      <c r="F5470" s="29">
        <v>2</v>
      </c>
      <c r="G5470" s="29">
        <v>5525</v>
      </c>
      <c r="H5470" s="27"/>
      <c r="J5470" s="37"/>
      <c r="M5470" s="80" t="b">
        <f t="shared" si="85"/>
        <v>1</v>
      </c>
    </row>
    <row r="5471" spans="2:13" x14ac:dyDescent="0.15">
      <c r="B5471" s="333" t="s">
        <v>13534</v>
      </c>
      <c r="C5471" s="333" t="s">
        <v>710</v>
      </c>
      <c r="D5471" s="333" t="s">
        <v>523</v>
      </c>
      <c r="E5471" s="29">
        <v>1</v>
      </c>
      <c r="F5471" s="29">
        <v>3</v>
      </c>
      <c r="G5471" s="29">
        <v>14834</v>
      </c>
      <c r="H5471" s="27"/>
      <c r="J5471" s="37"/>
      <c r="M5471" s="80" t="b">
        <f t="shared" si="85"/>
        <v>1</v>
      </c>
    </row>
    <row r="5472" spans="2:13" x14ac:dyDescent="0.15">
      <c r="B5472" s="333" t="s">
        <v>14797</v>
      </c>
      <c r="C5472" s="333" t="s">
        <v>710</v>
      </c>
      <c r="D5472" s="333" t="s">
        <v>444</v>
      </c>
      <c r="E5472" s="29">
        <v>1</v>
      </c>
      <c r="F5472" s="29">
        <v>6</v>
      </c>
      <c r="G5472" s="29">
        <v>17232</v>
      </c>
      <c r="H5472" s="27"/>
      <c r="J5472" s="37"/>
      <c r="M5472" s="80" t="b">
        <f t="shared" si="85"/>
        <v>1</v>
      </c>
    </row>
    <row r="5473" spans="2:13" x14ac:dyDescent="0.15">
      <c r="B5473" s="333" t="s">
        <v>4356</v>
      </c>
      <c r="C5473" s="333" t="s">
        <v>718</v>
      </c>
      <c r="D5473" s="333" t="s">
        <v>518</v>
      </c>
      <c r="E5473" s="29">
        <v>5</v>
      </c>
      <c r="F5473" s="29">
        <v>0</v>
      </c>
      <c r="G5473" s="29">
        <v>4068</v>
      </c>
      <c r="H5473" s="27"/>
      <c r="J5473" s="37"/>
      <c r="M5473" s="80" t="b">
        <f t="shared" si="85"/>
        <v>1</v>
      </c>
    </row>
    <row r="5474" spans="2:13" x14ac:dyDescent="0.15">
      <c r="B5474" s="333" t="s">
        <v>1614</v>
      </c>
      <c r="C5474" s="333" t="s">
        <v>716</v>
      </c>
      <c r="D5474" s="333" t="s">
        <v>523</v>
      </c>
      <c r="E5474" s="29">
        <v>4</v>
      </c>
      <c r="F5474" s="29">
        <v>3</v>
      </c>
      <c r="G5474" s="29">
        <v>1179</v>
      </c>
      <c r="H5474" s="27"/>
      <c r="J5474" s="37"/>
      <c r="M5474" s="80" t="b">
        <f t="shared" si="85"/>
        <v>1</v>
      </c>
    </row>
    <row r="5475" spans="2:13" x14ac:dyDescent="0.15">
      <c r="B5475" s="333" t="s">
        <v>10925</v>
      </c>
      <c r="C5475" s="333" t="s">
        <v>716</v>
      </c>
      <c r="D5475" s="333" t="s">
        <v>521</v>
      </c>
      <c r="E5475" s="29">
        <v>4</v>
      </c>
      <c r="F5475" s="29">
        <v>2</v>
      </c>
      <c r="G5475" s="29">
        <v>1180</v>
      </c>
      <c r="H5475" s="27"/>
      <c r="J5475" s="37"/>
      <c r="M5475" s="80" t="b">
        <f t="shared" si="85"/>
        <v>1</v>
      </c>
    </row>
    <row r="5476" spans="2:13" x14ac:dyDescent="0.15">
      <c r="B5476" s="333" t="s">
        <v>9288</v>
      </c>
      <c r="C5476" s="333" t="s">
        <v>712</v>
      </c>
      <c r="D5476" s="333" t="s">
        <v>521</v>
      </c>
      <c r="E5476" s="29">
        <v>2</v>
      </c>
      <c r="F5476" s="29">
        <v>2</v>
      </c>
      <c r="G5476" s="29">
        <v>9942</v>
      </c>
      <c r="H5476" s="27"/>
      <c r="J5476" s="37"/>
      <c r="M5476" s="80" t="b">
        <f t="shared" si="85"/>
        <v>1</v>
      </c>
    </row>
    <row r="5477" spans="2:13" x14ac:dyDescent="0.15">
      <c r="B5477" s="333" t="s">
        <v>1615</v>
      </c>
      <c r="C5477" s="333" t="s">
        <v>716</v>
      </c>
      <c r="D5477" s="333" t="s">
        <v>521</v>
      </c>
      <c r="E5477" s="29">
        <v>4</v>
      </c>
      <c r="F5477" s="29">
        <v>2</v>
      </c>
      <c r="G5477" s="29">
        <v>1181</v>
      </c>
      <c r="H5477" s="27"/>
      <c r="J5477" s="37"/>
      <c r="M5477" s="80" t="b">
        <f t="shared" si="85"/>
        <v>1</v>
      </c>
    </row>
    <row r="5478" spans="2:13" x14ac:dyDescent="0.15">
      <c r="B5478" s="333" t="s">
        <v>9289</v>
      </c>
      <c r="C5478" s="333" t="s">
        <v>710</v>
      </c>
      <c r="D5478" s="333" t="s">
        <v>525</v>
      </c>
      <c r="E5478" s="29">
        <v>1</v>
      </c>
      <c r="F5478" s="29">
        <v>4</v>
      </c>
      <c r="G5478" s="29">
        <v>9270</v>
      </c>
      <c r="H5478" s="27"/>
      <c r="J5478" s="37"/>
      <c r="M5478" s="80" t="b">
        <f t="shared" si="85"/>
        <v>1</v>
      </c>
    </row>
    <row r="5479" spans="2:13" x14ac:dyDescent="0.15">
      <c r="B5479" s="333" t="s">
        <v>1616</v>
      </c>
      <c r="C5479" s="333" t="s">
        <v>716</v>
      </c>
      <c r="D5479" s="333" t="s">
        <v>523</v>
      </c>
      <c r="E5479" s="29">
        <v>4</v>
      </c>
      <c r="F5479" s="29">
        <v>3</v>
      </c>
      <c r="G5479" s="29">
        <v>1182</v>
      </c>
      <c r="H5479" s="27"/>
      <c r="J5479" s="37"/>
      <c r="M5479" s="80" t="b">
        <f t="shared" si="85"/>
        <v>1</v>
      </c>
    </row>
    <row r="5480" spans="2:13" x14ac:dyDescent="0.15">
      <c r="B5480" s="333" t="s">
        <v>11898</v>
      </c>
      <c r="C5480" s="333" t="s">
        <v>710</v>
      </c>
      <c r="D5480" s="333" t="s">
        <v>523</v>
      </c>
      <c r="E5480" s="29">
        <v>1</v>
      </c>
      <c r="F5480" s="29">
        <v>3</v>
      </c>
      <c r="G5480" s="29">
        <v>13717</v>
      </c>
      <c r="H5480" s="27"/>
      <c r="J5480" s="37"/>
      <c r="M5480" s="80" t="b">
        <f t="shared" si="85"/>
        <v>1</v>
      </c>
    </row>
    <row r="5481" spans="2:13" x14ac:dyDescent="0.15">
      <c r="B5481" s="333" t="s">
        <v>11291</v>
      </c>
      <c r="C5481" s="333" t="s">
        <v>714</v>
      </c>
      <c r="D5481" s="333" t="s">
        <v>521</v>
      </c>
      <c r="E5481" s="29">
        <v>3</v>
      </c>
      <c r="F5481" s="29">
        <v>2</v>
      </c>
      <c r="G5481" s="29">
        <v>11302</v>
      </c>
      <c r="H5481" s="27"/>
      <c r="J5481" s="37"/>
      <c r="M5481" s="80" t="b">
        <f t="shared" si="85"/>
        <v>1</v>
      </c>
    </row>
    <row r="5482" spans="2:13" x14ac:dyDescent="0.15">
      <c r="B5482" s="333" t="s">
        <v>55</v>
      </c>
      <c r="C5482" s="333" t="s">
        <v>714</v>
      </c>
      <c r="D5482" s="333" t="s">
        <v>521</v>
      </c>
      <c r="E5482" s="29">
        <v>3</v>
      </c>
      <c r="F5482" s="29">
        <v>2</v>
      </c>
      <c r="G5482" s="29">
        <v>8688</v>
      </c>
      <c r="H5482" s="27"/>
      <c r="J5482" s="37"/>
      <c r="M5482" s="80" t="b">
        <f t="shared" si="85"/>
        <v>1</v>
      </c>
    </row>
    <row r="5483" spans="2:13" x14ac:dyDescent="0.15">
      <c r="B5483" s="333" t="s">
        <v>5144</v>
      </c>
      <c r="C5483" s="333" t="s">
        <v>718</v>
      </c>
      <c r="D5483" s="333" t="s">
        <v>519</v>
      </c>
      <c r="E5483" s="29">
        <v>5</v>
      </c>
      <c r="F5483" s="29">
        <v>1</v>
      </c>
      <c r="G5483" s="29">
        <v>5120</v>
      </c>
      <c r="H5483" s="27"/>
      <c r="J5483" s="37"/>
      <c r="M5483" s="80" t="b">
        <f t="shared" si="85"/>
        <v>1</v>
      </c>
    </row>
    <row r="5484" spans="2:13" x14ac:dyDescent="0.15">
      <c r="B5484" s="333" t="s">
        <v>8819</v>
      </c>
      <c r="C5484" s="333" t="s">
        <v>710</v>
      </c>
      <c r="D5484" s="333" t="s">
        <v>525</v>
      </c>
      <c r="E5484" s="29">
        <v>1</v>
      </c>
      <c r="F5484" s="29">
        <v>4</v>
      </c>
      <c r="G5484" s="29">
        <v>9169</v>
      </c>
      <c r="H5484" s="27"/>
      <c r="J5484" s="37"/>
      <c r="M5484" s="80" t="b">
        <f t="shared" si="85"/>
        <v>1</v>
      </c>
    </row>
    <row r="5485" spans="2:13" x14ac:dyDescent="0.15">
      <c r="B5485" s="333" t="s">
        <v>8820</v>
      </c>
      <c r="C5485" s="333" t="s">
        <v>710</v>
      </c>
      <c r="D5485" s="333" t="s">
        <v>525</v>
      </c>
      <c r="E5485" s="29">
        <v>1</v>
      </c>
      <c r="F5485" s="29">
        <v>4</v>
      </c>
      <c r="G5485" s="29">
        <v>9170</v>
      </c>
      <c r="H5485" s="27"/>
      <c r="J5485" s="37"/>
      <c r="M5485" s="80" t="b">
        <f t="shared" si="85"/>
        <v>1</v>
      </c>
    </row>
    <row r="5486" spans="2:13" x14ac:dyDescent="0.15">
      <c r="B5486" s="333" t="s">
        <v>8821</v>
      </c>
      <c r="C5486" s="333" t="s">
        <v>710</v>
      </c>
      <c r="D5486" s="333" t="s">
        <v>525</v>
      </c>
      <c r="E5486" s="29">
        <v>1</v>
      </c>
      <c r="F5486" s="29">
        <v>4</v>
      </c>
      <c r="G5486" s="29">
        <v>9171</v>
      </c>
      <c r="H5486" s="27"/>
      <c r="J5486" s="37"/>
      <c r="M5486" s="80" t="b">
        <f t="shared" si="85"/>
        <v>1</v>
      </c>
    </row>
    <row r="5487" spans="2:13" x14ac:dyDescent="0.15">
      <c r="B5487" s="333" t="s">
        <v>6826</v>
      </c>
      <c r="C5487" s="333" t="s">
        <v>518</v>
      </c>
      <c r="D5487" s="333" t="s">
        <v>523</v>
      </c>
      <c r="E5487" s="29">
        <v>0</v>
      </c>
      <c r="F5487" s="29">
        <v>3</v>
      </c>
      <c r="G5487" s="29">
        <v>6953</v>
      </c>
      <c r="H5487" s="27"/>
      <c r="J5487" s="37"/>
      <c r="M5487" s="80" t="b">
        <f t="shared" si="85"/>
        <v>1</v>
      </c>
    </row>
    <row r="5488" spans="2:13" x14ac:dyDescent="0.15">
      <c r="B5488" s="333" t="s">
        <v>4156</v>
      </c>
      <c r="C5488" s="333" t="s">
        <v>712</v>
      </c>
      <c r="D5488" s="333" t="s">
        <v>523</v>
      </c>
      <c r="E5488" s="29">
        <v>2</v>
      </c>
      <c r="F5488" s="29">
        <v>3</v>
      </c>
      <c r="G5488" s="29">
        <v>3925</v>
      </c>
      <c r="H5488" s="27"/>
      <c r="J5488" s="37"/>
      <c r="M5488" s="80" t="b">
        <f t="shared" si="85"/>
        <v>1</v>
      </c>
    </row>
    <row r="5489" spans="2:13" x14ac:dyDescent="0.15">
      <c r="B5489" s="333" t="s">
        <v>1617</v>
      </c>
      <c r="C5489" s="333" t="s">
        <v>714</v>
      </c>
      <c r="D5489" s="333" t="s">
        <v>525</v>
      </c>
      <c r="E5489" s="29">
        <v>3</v>
      </c>
      <c r="F5489" s="29">
        <v>4</v>
      </c>
      <c r="G5489" s="29">
        <v>1183</v>
      </c>
      <c r="H5489" s="27"/>
      <c r="J5489" s="37"/>
      <c r="M5489" s="80" t="b">
        <f t="shared" si="85"/>
        <v>1</v>
      </c>
    </row>
    <row r="5490" spans="2:13" x14ac:dyDescent="0.15">
      <c r="B5490" s="333" t="s">
        <v>1618</v>
      </c>
      <c r="C5490" s="333" t="s">
        <v>714</v>
      </c>
      <c r="D5490" s="333" t="s">
        <v>521</v>
      </c>
      <c r="E5490" s="29">
        <v>3</v>
      </c>
      <c r="F5490" s="29">
        <v>2</v>
      </c>
      <c r="G5490" s="29">
        <v>1184</v>
      </c>
      <c r="H5490" s="27"/>
      <c r="J5490" s="37"/>
      <c r="M5490" s="80" t="b">
        <f t="shared" si="85"/>
        <v>1</v>
      </c>
    </row>
    <row r="5491" spans="2:13" x14ac:dyDescent="0.15">
      <c r="B5491" s="333" t="s">
        <v>4157</v>
      </c>
      <c r="C5491" s="333" t="s">
        <v>712</v>
      </c>
      <c r="D5491" s="333" t="s">
        <v>523</v>
      </c>
      <c r="E5491" s="29">
        <v>2</v>
      </c>
      <c r="F5491" s="29">
        <v>3</v>
      </c>
      <c r="G5491" s="29">
        <v>3926</v>
      </c>
      <c r="H5491" s="27"/>
      <c r="J5491" s="37"/>
      <c r="M5491" s="80" t="b">
        <f t="shared" si="85"/>
        <v>1</v>
      </c>
    </row>
    <row r="5492" spans="2:13" x14ac:dyDescent="0.15">
      <c r="B5492" s="333" t="s">
        <v>8507</v>
      </c>
      <c r="C5492" s="333" t="s">
        <v>710</v>
      </c>
      <c r="D5492" s="333" t="s">
        <v>523</v>
      </c>
      <c r="E5492" s="29">
        <v>1</v>
      </c>
      <c r="F5492" s="29">
        <v>3</v>
      </c>
      <c r="G5492" s="29">
        <v>8836</v>
      </c>
      <c r="H5492" s="27"/>
      <c r="J5492" s="37"/>
      <c r="M5492" s="80" t="b">
        <f t="shared" si="85"/>
        <v>1</v>
      </c>
    </row>
    <row r="5493" spans="2:13" x14ac:dyDescent="0.15">
      <c r="B5493" s="333" t="s">
        <v>7749</v>
      </c>
      <c r="C5493" s="333" t="s">
        <v>710</v>
      </c>
      <c r="D5493" s="333" t="s">
        <v>523</v>
      </c>
      <c r="E5493" s="29">
        <v>1</v>
      </c>
      <c r="F5493" s="29">
        <v>3</v>
      </c>
      <c r="G5493" s="29">
        <v>7817</v>
      </c>
      <c r="H5493" s="27"/>
      <c r="J5493" s="37"/>
      <c r="M5493" s="80" t="b">
        <f t="shared" si="85"/>
        <v>1</v>
      </c>
    </row>
    <row r="5494" spans="2:13" x14ac:dyDescent="0.15">
      <c r="B5494" s="333" t="s">
        <v>7750</v>
      </c>
      <c r="C5494" s="333" t="s">
        <v>710</v>
      </c>
      <c r="D5494" s="333" t="s">
        <v>523</v>
      </c>
      <c r="E5494" s="29">
        <v>1</v>
      </c>
      <c r="F5494" s="29">
        <v>3</v>
      </c>
      <c r="G5494" s="29">
        <v>7818</v>
      </c>
      <c r="H5494" s="27"/>
      <c r="J5494" s="37"/>
      <c r="M5494" s="80" t="b">
        <f t="shared" si="85"/>
        <v>1</v>
      </c>
    </row>
    <row r="5495" spans="2:13" x14ac:dyDescent="0.15">
      <c r="B5495" s="333" t="s">
        <v>8521</v>
      </c>
      <c r="C5495" s="333" t="s">
        <v>710</v>
      </c>
      <c r="D5495" s="333" t="s">
        <v>444</v>
      </c>
      <c r="E5495" s="29">
        <v>1</v>
      </c>
      <c r="F5495" s="29">
        <v>6</v>
      </c>
      <c r="G5495" s="29">
        <v>8850</v>
      </c>
      <c r="H5495" s="27"/>
      <c r="J5495" s="37"/>
      <c r="M5495" s="80" t="b">
        <f t="shared" si="85"/>
        <v>1</v>
      </c>
    </row>
    <row r="5496" spans="2:13" x14ac:dyDescent="0.15">
      <c r="B5496" s="333" t="s">
        <v>8521</v>
      </c>
      <c r="C5496" s="333" t="s">
        <v>710</v>
      </c>
      <c r="D5496" s="333" t="s">
        <v>444</v>
      </c>
      <c r="E5496" s="29">
        <v>1</v>
      </c>
      <c r="F5496" s="29">
        <v>6</v>
      </c>
      <c r="G5496" s="29">
        <v>8902</v>
      </c>
      <c r="H5496" s="27"/>
      <c r="J5496" s="37"/>
      <c r="M5496" s="80" t="b">
        <f t="shared" si="85"/>
        <v>1</v>
      </c>
    </row>
    <row r="5497" spans="2:13" x14ac:dyDescent="0.15">
      <c r="B5497" s="333" t="s">
        <v>13535</v>
      </c>
      <c r="C5497" s="333" t="s">
        <v>710</v>
      </c>
      <c r="D5497" s="333" t="s">
        <v>523</v>
      </c>
      <c r="E5497" s="29">
        <v>1</v>
      </c>
      <c r="F5497" s="29">
        <v>3</v>
      </c>
      <c r="G5497" s="29">
        <v>14867</v>
      </c>
      <c r="H5497" s="27"/>
      <c r="J5497" s="37"/>
      <c r="M5497" s="80" t="b">
        <f t="shared" si="85"/>
        <v>1</v>
      </c>
    </row>
    <row r="5498" spans="2:13" x14ac:dyDescent="0.15">
      <c r="B5498" s="333" t="s">
        <v>6119</v>
      </c>
      <c r="C5498" s="333" t="s">
        <v>710</v>
      </c>
      <c r="D5498" s="333" t="s">
        <v>525</v>
      </c>
      <c r="E5498" s="29">
        <v>1</v>
      </c>
      <c r="F5498" s="29">
        <v>4</v>
      </c>
      <c r="G5498" s="29">
        <v>6174</v>
      </c>
      <c r="H5498" s="27"/>
      <c r="J5498" s="37"/>
      <c r="M5498" s="80" t="b">
        <f t="shared" si="85"/>
        <v>1</v>
      </c>
    </row>
    <row r="5499" spans="2:13" x14ac:dyDescent="0.15">
      <c r="B5499" s="333" t="s">
        <v>1619</v>
      </c>
      <c r="C5499" s="333" t="s">
        <v>718</v>
      </c>
      <c r="D5499" s="333" t="s">
        <v>523</v>
      </c>
      <c r="E5499" s="29">
        <v>5</v>
      </c>
      <c r="F5499" s="29">
        <v>3</v>
      </c>
      <c r="G5499" s="29">
        <v>1185</v>
      </c>
      <c r="H5499" s="27"/>
      <c r="J5499" s="37"/>
      <c r="M5499" s="80" t="b">
        <f t="shared" si="85"/>
        <v>1</v>
      </c>
    </row>
    <row r="5500" spans="2:13" x14ac:dyDescent="0.15">
      <c r="B5500" s="333" t="s">
        <v>1620</v>
      </c>
      <c r="C5500" s="333" t="s">
        <v>712</v>
      </c>
      <c r="D5500" s="333" t="s">
        <v>523</v>
      </c>
      <c r="E5500" s="29">
        <v>2</v>
      </c>
      <c r="F5500" s="29">
        <v>3</v>
      </c>
      <c r="G5500" s="29">
        <v>1186</v>
      </c>
      <c r="H5500" s="27"/>
      <c r="J5500" s="37"/>
      <c r="M5500" s="80" t="b">
        <f t="shared" si="85"/>
        <v>1</v>
      </c>
    </row>
    <row r="5501" spans="2:13" x14ac:dyDescent="0.15">
      <c r="B5501" s="333" t="s">
        <v>7423</v>
      </c>
      <c r="C5501" s="333" t="s">
        <v>718</v>
      </c>
      <c r="D5501" s="333" t="s">
        <v>525</v>
      </c>
      <c r="E5501" s="29">
        <v>5</v>
      </c>
      <c r="F5501" s="29">
        <v>4</v>
      </c>
      <c r="G5501" s="29">
        <v>7574</v>
      </c>
      <c r="H5501" s="27"/>
      <c r="J5501" s="37"/>
      <c r="M5501" s="80" t="b">
        <f t="shared" si="85"/>
        <v>1</v>
      </c>
    </row>
    <row r="5502" spans="2:13" x14ac:dyDescent="0.15">
      <c r="B5502" s="333" t="s">
        <v>1621</v>
      </c>
      <c r="C5502" s="333" t="s">
        <v>718</v>
      </c>
      <c r="D5502" s="333" t="s">
        <v>525</v>
      </c>
      <c r="E5502" s="29">
        <v>5</v>
      </c>
      <c r="F5502" s="29">
        <v>4</v>
      </c>
      <c r="G5502" s="29">
        <v>1187</v>
      </c>
      <c r="H5502" s="27"/>
      <c r="J5502" s="37"/>
      <c r="M5502" s="80" t="b">
        <f t="shared" si="85"/>
        <v>1</v>
      </c>
    </row>
    <row r="5503" spans="2:13" x14ac:dyDescent="0.15">
      <c r="B5503" s="333" t="s">
        <v>7455</v>
      </c>
      <c r="C5503" s="333" t="s">
        <v>712</v>
      </c>
      <c r="D5503" s="333" t="s">
        <v>521</v>
      </c>
      <c r="E5503" s="29">
        <v>2</v>
      </c>
      <c r="F5503" s="29">
        <v>2</v>
      </c>
      <c r="G5503" s="29">
        <v>7600</v>
      </c>
      <c r="H5503" s="27"/>
      <c r="J5503" s="37"/>
      <c r="M5503" s="80" t="b">
        <f t="shared" si="85"/>
        <v>1</v>
      </c>
    </row>
    <row r="5504" spans="2:13" x14ac:dyDescent="0.15">
      <c r="B5504" s="333" t="s">
        <v>1622</v>
      </c>
      <c r="C5504" s="333" t="s">
        <v>9881</v>
      </c>
      <c r="D5504" s="333" t="s">
        <v>525</v>
      </c>
      <c r="E5504" s="29">
        <v>6</v>
      </c>
      <c r="F5504" s="29">
        <v>4</v>
      </c>
      <c r="G5504" s="29">
        <v>1188</v>
      </c>
      <c r="H5504" s="27"/>
      <c r="J5504" s="37"/>
      <c r="M5504" s="80" t="b">
        <f t="shared" si="85"/>
        <v>1</v>
      </c>
    </row>
    <row r="5505" spans="2:13" x14ac:dyDescent="0.15">
      <c r="B5505" s="333" t="s">
        <v>6799</v>
      </c>
      <c r="C5505" s="333" t="s">
        <v>716</v>
      </c>
      <c r="D5505" s="333" t="s">
        <v>521</v>
      </c>
      <c r="E5505" s="29">
        <v>4</v>
      </c>
      <c r="F5505" s="29">
        <v>2</v>
      </c>
      <c r="G5505" s="29">
        <v>6926</v>
      </c>
      <c r="H5505" s="27"/>
      <c r="J5505" s="37"/>
      <c r="M5505" s="80" t="b">
        <f t="shared" si="85"/>
        <v>1</v>
      </c>
    </row>
    <row r="5506" spans="2:13" x14ac:dyDescent="0.15">
      <c r="B5506" s="333" t="s">
        <v>4786</v>
      </c>
      <c r="C5506" s="333" t="s">
        <v>718</v>
      </c>
      <c r="D5506" s="333" t="s">
        <v>521</v>
      </c>
      <c r="E5506" s="29">
        <v>5</v>
      </c>
      <c r="F5506" s="29">
        <v>2</v>
      </c>
      <c r="G5506" s="29">
        <v>4635</v>
      </c>
      <c r="H5506" s="27"/>
      <c r="J5506" s="37"/>
      <c r="M5506" s="80" t="b">
        <f t="shared" si="85"/>
        <v>1</v>
      </c>
    </row>
    <row r="5507" spans="2:13" x14ac:dyDescent="0.15">
      <c r="B5507" s="333" t="s">
        <v>4190</v>
      </c>
      <c r="C5507" s="333" t="s">
        <v>712</v>
      </c>
      <c r="D5507" s="333" t="s">
        <v>525</v>
      </c>
      <c r="E5507" s="29">
        <v>2</v>
      </c>
      <c r="F5507" s="29">
        <v>4</v>
      </c>
      <c r="G5507" s="29">
        <v>3839</v>
      </c>
      <c r="H5507" s="27"/>
      <c r="J5507" s="37"/>
      <c r="M5507" s="80" t="b">
        <f t="shared" si="85"/>
        <v>1</v>
      </c>
    </row>
    <row r="5508" spans="2:13" x14ac:dyDescent="0.15">
      <c r="B5508" s="333" t="s">
        <v>5994</v>
      </c>
      <c r="C5508" s="333" t="s">
        <v>718</v>
      </c>
      <c r="D5508" s="333" t="s">
        <v>521</v>
      </c>
      <c r="E5508" s="29">
        <v>5</v>
      </c>
      <c r="F5508" s="29">
        <v>2</v>
      </c>
      <c r="G5508" s="29">
        <v>6047</v>
      </c>
      <c r="H5508" s="27"/>
      <c r="J5508" s="37"/>
      <c r="M5508" s="80" t="b">
        <f t="shared" si="85"/>
        <v>1</v>
      </c>
    </row>
    <row r="5509" spans="2:13" x14ac:dyDescent="0.15">
      <c r="B5509" s="333" t="s">
        <v>1623</v>
      </c>
      <c r="C5509" s="333" t="s">
        <v>716</v>
      </c>
      <c r="D5509" s="333" t="s">
        <v>521</v>
      </c>
      <c r="E5509" s="29">
        <v>4</v>
      </c>
      <c r="F5509" s="29">
        <v>2</v>
      </c>
      <c r="G5509" s="29">
        <v>1189</v>
      </c>
      <c r="H5509" s="27"/>
      <c r="J5509" s="37"/>
      <c r="M5509" s="80" t="b">
        <f t="shared" si="85"/>
        <v>1</v>
      </c>
    </row>
    <row r="5510" spans="2:13" x14ac:dyDescent="0.15">
      <c r="B5510" s="333" t="s">
        <v>1624</v>
      </c>
      <c r="C5510" s="333" t="s">
        <v>9881</v>
      </c>
      <c r="D5510" s="333" t="s">
        <v>444</v>
      </c>
      <c r="E5510" s="29">
        <v>6</v>
      </c>
      <c r="F5510" s="29">
        <v>6</v>
      </c>
      <c r="G5510" s="29">
        <v>1190</v>
      </c>
      <c r="H5510" s="27"/>
      <c r="J5510" s="37"/>
      <c r="M5510" s="80" t="b">
        <f t="shared" si="85"/>
        <v>1</v>
      </c>
    </row>
    <row r="5511" spans="2:13" x14ac:dyDescent="0.15">
      <c r="B5511" s="333" t="s">
        <v>9290</v>
      </c>
      <c r="C5511" s="333" t="s">
        <v>712</v>
      </c>
      <c r="D5511" s="333" t="s">
        <v>521</v>
      </c>
      <c r="E5511" s="29">
        <v>2</v>
      </c>
      <c r="F5511" s="29">
        <v>2</v>
      </c>
      <c r="G5511" s="29">
        <v>9943</v>
      </c>
      <c r="H5511" s="27"/>
      <c r="J5511" s="37"/>
      <c r="M5511" s="80" t="b">
        <f t="shared" si="85"/>
        <v>1</v>
      </c>
    </row>
    <row r="5512" spans="2:13" x14ac:dyDescent="0.15">
      <c r="B5512" s="333" t="s">
        <v>340</v>
      </c>
      <c r="C5512" s="333" t="s">
        <v>718</v>
      </c>
      <c r="D5512" s="333" t="s">
        <v>521</v>
      </c>
      <c r="E5512" s="29">
        <v>5</v>
      </c>
      <c r="F5512" s="29">
        <v>2</v>
      </c>
      <c r="G5512" s="29">
        <v>8421</v>
      </c>
      <c r="H5512" s="27"/>
      <c r="J5512" s="37"/>
      <c r="M5512" s="80" t="b">
        <f t="shared" si="85"/>
        <v>1</v>
      </c>
    </row>
    <row r="5513" spans="2:13" x14ac:dyDescent="0.15">
      <c r="B5513" s="333" t="s">
        <v>4716</v>
      </c>
      <c r="C5513" s="333" t="s">
        <v>714</v>
      </c>
      <c r="D5513" s="333" t="s">
        <v>521</v>
      </c>
      <c r="E5513" s="29">
        <v>3</v>
      </c>
      <c r="F5513" s="29">
        <v>2</v>
      </c>
      <c r="G5513" s="29">
        <v>4384</v>
      </c>
      <c r="H5513" s="27"/>
      <c r="J5513" s="37"/>
      <c r="M5513" s="80" t="b">
        <f t="shared" si="85"/>
        <v>1</v>
      </c>
    </row>
    <row r="5514" spans="2:13" x14ac:dyDescent="0.15">
      <c r="B5514" s="333" t="s">
        <v>9291</v>
      </c>
      <c r="C5514" s="333" t="s">
        <v>518</v>
      </c>
      <c r="D5514" s="333" t="s">
        <v>518</v>
      </c>
      <c r="E5514" s="29">
        <v>0</v>
      </c>
      <c r="F5514" s="29">
        <v>0</v>
      </c>
      <c r="G5514" s="29">
        <v>9744</v>
      </c>
      <c r="H5514" s="27"/>
      <c r="J5514" s="37"/>
      <c r="M5514" s="80" t="b">
        <f t="shared" si="85"/>
        <v>1</v>
      </c>
    </row>
    <row r="5515" spans="2:13" x14ac:dyDescent="0.15">
      <c r="B5515" s="333" t="s">
        <v>12802</v>
      </c>
      <c r="C5515" s="333" t="s">
        <v>714</v>
      </c>
      <c r="D5515" s="333" t="s">
        <v>525</v>
      </c>
      <c r="E5515" s="29">
        <v>3</v>
      </c>
      <c r="F5515" s="29">
        <v>4</v>
      </c>
      <c r="G5515" s="29">
        <v>14218</v>
      </c>
      <c r="H5515" s="27"/>
      <c r="J5515" s="37"/>
      <c r="M5515" s="80" t="b">
        <f t="shared" si="85"/>
        <v>1</v>
      </c>
    </row>
    <row r="5516" spans="2:13" x14ac:dyDescent="0.15">
      <c r="B5516" s="333" t="s">
        <v>4895</v>
      </c>
      <c r="C5516" s="333" t="s">
        <v>716</v>
      </c>
      <c r="D5516" s="333" t="s">
        <v>519</v>
      </c>
      <c r="E5516" s="29">
        <v>4</v>
      </c>
      <c r="F5516" s="29">
        <v>1</v>
      </c>
      <c r="G5516" s="29">
        <v>4853</v>
      </c>
      <c r="H5516" s="27"/>
      <c r="J5516" s="37"/>
      <c r="M5516" s="80" t="b">
        <f t="shared" si="85"/>
        <v>1</v>
      </c>
    </row>
    <row r="5517" spans="2:13" x14ac:dyDescent="0.15">
      <c r="B5517" s="333" t="s">
        <v>1625</v>
      </c>
      <c r="C5517" s="333" t="s">
        <v>716</v>
      </c>
      <c r="D5517" s="333" t="s">
        <v>523</v>
      </c>
      <c r="E5517" s="29">
        <v>4</v>
      </c>
      <c r="F5517" s="29">
        <v>3</v>
      </c>
      <c r="G5517" s="29">
        <v>1191</v>
      </c>
      <c r="H5517" s="27"/>
      <c r="J5517" s="37"/>
      <c r="M5517" s="80" t="b">
        <f t="shared" si="85"/>
        <v>1</v>
      </c>
    </row>
    <row r="5518" spans="2:13" x14ac:dyDescent="0.15">
      <c r="B5518" s="333" t="s">
        <v>3784</v>
      </c>
      <c r="C5518" s="333" t="s">
        <v>518</v>
      </c>
      <c r="D5518" s="333" t="s">
        <v>518</v>
      </c>
      <c r="E5518" s="29">
        <v>0</v>
      </c>
      <c r="F5518" s="29">
        <v>0</v>
      </c>
      <c r="G5518" s="29">
        <v>3544</v>
      </c>
      <c r="H5518" s="27"/>
      <c r="J5518" s="37"/>
      <c r="M5518" s="80" t="b">
        <f t="shared" ref="M5518:M5581" si="86">AND(  NOT(ISERROR(FIND(UPPER($B$7),UPPER($B5518),1))),  OR($D$7="",NOT(ISERROR(FIND(UPPER($D$7),UPPER($B5518),1)))),    OR($D$8="",(ISERROR(FIND(UPPER($D$8),UPPER($B5518),1))))           )</f>
        <v>1</v>
      </c>
    </row>
    <row r="5519" spans="2:13" x14ac:dyDescent="0.15">
      <c r="B5519" s="333" t="s">
        <v>11899</v>
      </c>
      <c r="C5519" s="333" t="s">
        <v>710</v>
      </c>
      <c r="D5519" s="333" t="s">
        <v>525</v>
      </c>
      <c r="E5519" s="29">
        <v>1</v>
      </c>
      <c r="F5519" s="29">
        <v>4</v>
      </c>
      <c r="G5519" s="29">
        <v>13106</v>
      </c>
      <c r="H5519" s="27"/>
      <c r="J5519" s="37"/>
      <c r="M5519" s="80" t="b">
        <f t="shared" si="86"/>
        <v>1</v>
      </c>
    </row>
    <row r="5520" spans="2:13" x14ac:dyDescent="0.15">
      <c r="B5520" s="333" t="s">
        <v>1626</v>
      </c>
      <c r="C5520" s="333" t="s">
        <v>9881</v>
      </c>
      <c r="D5520" s="333" t="s">
        <v>521</v>
      </c>
      <c r="E5520" s="29">
        <v>6</v>
      </c>
      <c r="F5520" s="29">
        <v>2</v>
      </c>
      <c r="G5520" s="29">
        <v>1192</v>
      </c>
      <c r="H5520" s="27"/>
      <c r="J5520" s="37"/>
      <c r="M5520" s="80" t="b">
        <f t="shared" si="86"/>
        <v>1</v>
      </c>
    </row>
    <row r="5521" spans="2:13" x14ac:dyDescent="0.15">
      <c r="B5521" s="333" t="s">
        <v>1627</v>
      </c>
      <c r="C5521" s="333" t="s">
        <v>9881</v>
      </c>
      <c r="D5521" s="333" t="s">
        <v>521</v>
      </c>
      <c r="E5521" s="29">
        <v>6</v>
      </c>
      <c r="F5521" s="29">
        <v>2</v>
      </c>
      <c r="G5521" s="29">
        <v>1193</v>
      </c>
      <c r="H5521" s="27"/>
      <c r="J5521" s="37"/>
      <c r="M5521" s="80" t="b">
        <f t="shared" si="86"/>
        <v>1</v>
      </c>
    </row>
    <row r="5522" spans="2:13" x14ac:dyDescent="0.15">
      <c r="B5522" s="333" t="s">
        <v>1628</v>
      </c>
      <c r="C5522" s="333" t="s">
        <v>9881</v>
      </c>
      <c r="D5522" s="333" t="s">
        <v>521</v>
      </c>
      <c r="E5522" s="29">
        <v>6</v>
      </c>
      <c r="F5522" s="29">
        <v>2</v>
      </c>
      <c r="G5522" s="29">
        <v>1194</v>
      </c>
      <c r="H5522" s="27"/>
      <c r="J5522" s="37"/>
      <c r="M5522" s="80" t="b">
        <f t="shared" si="86"/>
        <v>1</v>
      </c>
    </row>
    <row r="5523" spans="2:13" x14ac:dyDescent="0.15">
      <c r="B5523" s="333" t="s">
        <v>1629</v>
      </c>
      <c r="C5523" s="333" t="s">
        <v>718</v>
      </c>
      <c r="D5523" s="333" t="s">
        <v>525</v>
      </c>
      <c r="E5523" s="29">
        <v>5</v>
      </c>
      <c r="F5523" s="29">
        <v>4</v>
      </c>
      <c r="G5523" s="29">
        <v>1195</v>
      </c>
      <c r="H5523" s="27"/>
      <c r="J5523" s="37"/>
      <c r="M5523" s="80" t="b">
        <f t="shared" si="86"/>
        <v>1</v>
      </c>
    </row>
    <row r="5524" spans="2:13" x14ac:dyDescent="0.15">
      <c r="B5524" s="333" t="s">
        <v>5045</v>
      </c>
      <c r="C5524" s="333" t="s">
        <v>712</v>
      </c>
      <c r="D5524" s="333" t="s">
        <v>525</v>
      </c>
      <c r="E5524" s="29">
        <v>2</v>
      </c>
      <c r="F5524" s="29">
        <v>4</v>
      </c>
      <c r="G5524" s="29">
        <v>4893</v>
      </c>
      <c r="H5524" s="27"/>
      <c r="J5524" s="37"/>
      <c r="M5524" s="80" t="b">
        <f t="shared" si="86"/>
        <v>1</v>
      </c>
    </row>
    <row r="5525" spans="2:13" x14ac:dyDescent="0.15">
      <c r="B5525" s="333" t="s">
        <v>10309</v>
      </c>
      <c r="C5525" s="333" t="s">
        <v>718</v>
      </c>
      <c r="D5525" s="333" t="s">
        <v>525</v>
      </c>
      <c r="E5525" s="29">
        <v>5</v>
      </c>
      <c r="F5525" s="29">
        <v>4</v>
      </c>
      <c r="G5525" s="29">
        <v>10984</v>
      </c>
      <c r="H5525" s="27"/>
      <c r="J5525" s="37"/>
      <c r="M5525" s="80" t="b">
        <f t="shared" si="86"/>
        <v>1</v>
      </c>
    </row>
    <row r="5526" spans="2:13" x14ac:dyDescent="0.15">
      <c r="B5526" s="333" t="s">
        <v>9929</v>
      </c>
      <c r="C5526" s="333" t="s">
        <v>712</v>
      </c>
      <c r="D5526" s="333" t="s">
        <v>525</v>
      </c>
      <c r="E5526" s="29">
        <v>2</v>
      </c>
      <c r="F5526" s="29">
        <v>4</v>
      </c>
      <c r="G5526" s="29">
        <v>10130</v>
      </c>
      <c r="H5526" s="27"/>
      <c r="J5526" s="37"/>
      <c r="M5526" s="80" t="b">
        <f t="shared" si="86"/>
        <v>1</v>
      </c>
    </row>
    <row r="5527" spans="2:13" x14ac:dyDescent="0.15">
      <c r="B5527" s="333" t="s">
        <v>11292</v>
      </c>
      <c r="C5527" s="333" t="s">
        <v>718</v>
      </c>
      <c r="D5527" s="333" t="s">
        <v>525</v>
      </c>
      <c r="E5527" s="29">
        <v>5</v>
      </c>
      <c r="F5527" s="29">
        <v>4</v>
      </c>
      <c r="G5527" s="29">
        <v>11252</v>
      </c>
      <c r="H5527" s="27"/>
      <c r="J5527" s="37"/>
      <c r="M5527" s="80" t="b">
        <f t="shared" si="86"/>
        <v>1</v>
      </c>
    </row>
    <row r="5528" spans="2:13" x14ac:dyDescent="0.15">
      <c r="B5528" s="333" t="s">
        <v>12803</v>
      </c>
      <c r="C5528" s="333" t="s">
        <v>718</v>
      </c>
      <c r="D5528" s="333" t="s">
        <v>521</v>
      </c>
      <c r="E5528" s="29">
        <v>5</v>
      </c>
      <c r="F5528" s="29">
        <v>2</v>
      </c>
      <c r="G5528" s="29">
        <v>14026</v>
      </c>
      <c r="H5528" s="27"/>
      <c r="J5528" s="37"/>
      <c r="M5528" s="80" t="b">
        <f t="shared" si="86"/>
        <v>1</v>
      </c>
    </row>
    <row r="5529" spans="2:13" x14ac:dyDescent="0.15">
      <c r="B5529" s="333" t="s">
        <v>13536</v>
      </c>
      <c r="C5529" s="333" t="s">
        <v>718</v>
      </c>
      <c r="D5529" s="333" t="s">
        <v>525</v>
      </c>
      <c r="E5529" s="29">
        <v>5</v>
      </c>
      <c r="F5529" s="29">
        <v>4</v>
      </c>
      <c r="G5529" s="29">
        <v>14999</v>
      </c>
      <c r="H5529" s="27"/>
      <c r="J5529" s="37"/>
      <c r="M5529" s="80" t="b">
        <f t="shared" si="86"/>
        <v>1</v>
      </c>
    </row>
    <row r="5530" spans="2:13" x14ac:dyDescent="0.15">
      <c r="B5530" s="333" t="s">
        <v>10926</v>
      </c>
      <c r="C5530" s="333" t="s">
        <v>718</v>
      </c>
      <c r="D5530" s="333" t="s">
        <v>525</v>
      </c>
      <c r="E5530" s="29">
        <v>5</v>
      </c>
      <c r="F5530" s="29">
        <v>4</v>
      </c>
      <c r="G5530" s="29">
        <v>1196</v>
      </c>
      <c r="H5530" s="27"/>
      <c r="J5530" s="37"/>
      <c r="M5530" s="80" t="b">
        <f t="shared" si="86"/>
        <v>1</v>
      </c>
    </row>
    <row r="5531" spans="2:13" x14ac:dyDescent="0.15">
      <c r="B5531" s="333" t="s">
        <v>10310</v>
      </c>
      <c r="C5531" s="333" t="s">
        <v>718</v>
      </c>
      <c r="D5531" s="333" t="s">
        <v>521</v>
      </c>
      <c r="E5531" s="29">
        <v>5</v>
      </c>
      <c r="F5531" s="29">
        <v>2</v>
      </c>
      <c r="G5531" s="29">
        <v>10514</v>
      </c>
      <c r="H5531" s="27"/>
      <c r="J5531" s="37"/>
      <c r="M5531" s="80" t="b">
        <f t="shared" si="86"/>
        <v>1</v>
      </c>
    </row>
    <row r="5532" spans="2:13" x14ac:dyDescent="0.15">
      <c r="B5532" s="333" t="s">
        <v>4787</v>
      </c>
      <c r="C5532" s="333" t="s">
        <v>718</v>
      </c>
      <c r="D5532" s="333" t="s">
        <v>527</v>
      </c>
      <c r="E5532" s="29">
        <v>5</v>
      </c>
      <c r="F5532" s="29">
        <v>5</v>
      </c>
      <c r="G5532" s="29">
        <v>4636</v>
      </c>
      <c r="H5532" s="27"/>
      <c r="J5532" s="37"/>
      <c r="M5532" s="80" t="b">
        <f t="shared" si="86"/>
        <v>1</v>
      </c>
    </row>
    <row r="5533" spans="2:13" x14ac:dyDescent="0.15">
      <c r="B5533" s="333" t="s">
        <v>12804</v>
      </c>
      <c r="C5533" s="333" t="s">
        <v>718</v>
      </c>
      <c r="D5533" s="333" t="s">
        <v>525</v>
      </c>
      <c r="E5533" s="29">
        <v>5</v>
      </c>
      <c r="F5533" s="29">
        <v>4</v>
      </c>
      <c r="G5533" s="29">
        <v>14131</v>
      </c>
      <c r="H5533" s="27"/>
      <c r="J5533" s="37"/>
      <c r="M5533" s="80" t="b">
        <f t="shared" si="86"/>
        <v>1</v>
      </c>
    </row>
    <row r="5534" spans="2:13" x14ac:dyDescent="0.15">
      <c r="B5534" s="333" t="s">
        <v>1630</v>
      </c>
      <c r="C5534" s="333" t="s">
        <v>718</v>
      </c>
      <c r="D5534" s="333" t="s">
        <v>525</v>
      </c>
      <c r="E5534" s="29">
        <v>5</v>
      </c>
      <c r="F5534" s="29">
        <v>4</v>
      </c>
      <c r="G5534" s="29">
        <v>1197</v>
      </c>
      <c r="H5534" s="27"/>
      <c r="J5534" s="37"/>
      <c r="M5534" s="80" t="b">
        <f t="shared" si="86"/>
        <v>1</v>
      </c>
    </row>
    <row r="5535" spans="2:13" x14ac:dyDescent="0.15">
      <c r="B5535" s="333" t="s">
        <v>14250</v>
      </c>
      <c r="C5535" s="333" t="s">
        <v>716</v>
      </c>
      <c r="D5535" s="333" t="s">
        <v>521</v>
      </c>
      <c r="E5535" s="29">
        <v>4</v>
      </c>
      <c r="F5535" s="29">
        <v>2</v>
      </c>
      <c r="G5535" s="29">
        <v>15945</v>
      </c>
      <c r="H5535" s="27"/>
      <c r="J5535" s="37"/>
      <c r="M5535" s="80" t="b">
        <f t="shared" si="86"/>
        <v>1</v>
      </c>
    </row>
    <row r="5536" spans="2:13" x14ac:dyDescent="0.15">
      <c r="B5536" s="333" t="s">
        <v>10311</v>
      </c>
      <c r="C5536" s="333" t="s">
        <v>714</v>
      </c>
      <c r="D5536" s="333" t="s">
        <v>521</v>
      </c>
      <c r="E5536" s="29">
        <v>3</v>
      </c>
      <c r="F5536" s="29">
        <v>2</v>
      </c>
      <c r="G5536" s="29">
        <v>10346</v>
      </c>
      <c r="H5536" s="27"/>
      <c r="J5536" s="37"/>
      <c r="M5536" s="80" t="b">
        <f t="shared" si="86"/>
        <v>1</v>
      </c>
    </row>
    <row r="5537" spans="2:13" x14ac:dyDescent="0.15">
      <c r="B5537" s="333" t="s">
        <v>7453</v>
      </c>
      <c r="C5537" s="333" t="s">
        <v>716</v>
      </c>
      <c r="D5537" s="333" t="s">
        <v>525</v>
      </c>
      <c r="E5537" s="29">
        <v>4</v>
      </c>
      <c r="F5537" s="29">
        <v>4</v>
      </c>
      <c r="G5537" s="29">
        <v>7598</v>
      </c>
      <c r="H5537" s="27"/>
      <c r="J5537" s="37"/>
      <c r="M5537" s="80" t="b">
        <f t="shared" si="86"/>
        <v>1</v>
      </c>
    </row>
    <row r="5538" spans="2:13" x14ac:dyDescent="0.15">
      <c r="B5538" s="333" t="s">
        <v>14798</v>
      </c>
      <c r="C5538" s="333" t="s">
        <v>718</v>
      </c>
      <c r="D5538" s="333" t="s">
        <v>521</v>
      </c>
      <c r="E5538" s="29">
        <v>5</v>
      </c>
      <c r="F5538" s="29">
        <v>2</v>
      </c>
      <c r="G5538" s="29">
        <v>17379</v>
      </c>
      <c r="H5538" s="27"/>
      <c r="J5538" s="37"/>
      <c r="M5538" s="80" t="b">
        <f t="shared" si="86"/>
        <v>1</v>
      </c>
    </row>
    <row r="5539" spans="2:13" x14ac:dyDescent="0.15">
      <c r="B5539" s="333" t="s">
        <v>5425</v>
      </c>
      <c r="C5539" s="333" t="s">
        <v>716</v>
      </c>
      <c r="D5539" s="333" t="s">
        <v>523</v>
      </c>
      <c r="E5539" s="29">
        <v>4</v>
      </c>
      <c r="F5539" s="29">
        <v>3</v>
      </c>
      <c r="G5539" s="29">
        <v>5433</v>
      </c>
      <c r="H5539" s="27"/>
      <c r="J5539" s="37"/>
      <c r="M5539" s="80" t="b">
        <f t="shared" si="86"/>
        <v>1</v>
      </c>
    </row>
    <row r="5540" spans="2:13" x14ac:dyDescent="0.15">
      <c r="B5540" s="333" t="s">
        <v>11900</v>
      </c>
      <c r="C5540" s="333" t="s">
        <v>714</v>
      </c>
      <c r="D5540" s="333" t="s">
        <v>525</v>
      </c>
      <c r="E5540" s="29">
        <v>3</v>
      </c>
      <c r="F5540" s="29">
        <v>4</v>
      </c>
      <c r="G5540" s="29">
        <v>12689</v>
      </c>
      <c r="H5540" s="27"/>
      <c r="J5540" s="37"/>
      <c r="M5540" s="80" t="b">
        <f t="shared" si="86"/>
        <v>1</v>
      </c>
    </row>
    <row r="5541" spans="2:13" x14ac:dyDescent="0.15">
      <c r="B5541" s="333" t="s">
        <v>6305</v>
      </c>
      <c r="C5541" s="333" t="s">
        <v>716</v>
      </c>
      <c r="D5541" s="333" t="s">
        <v>519</v>
      </c>
      <c r="E5541" s="29">
        <v>4</v>
      </c>
      <c r="F5541" s="29">
        <v>1</v>
      </c>
      <c r="G5541" s="29">
        <v>6478</v>
      </c>
      <c r="H5541" s="27"/>
      <c r="J5541" s="37"/>
      <c r="M5541" s="80" t="b">
        <f t="shared" si="86"/>
        <v>1</v>
      </c>
    </row>
    <row r="5542" spans="2:13" x14ac:dyDescent="0.15">
      <c r="B5542" s="333" t="s">
        <v>1631</v>
      </c>
      <c r="C5542" s="333" t="s">
        <v>716</v>
      </c>
      <c r="D5542" s="333" t="s">
        <v>523</v>
      </c>
      <c r="E5542" s="29">
        <v>4</v>
      </c>
      <c r="F5542" s="29">
        <v>3</v>
      </c>
      <c r="G5542" s="29">
        <v>1198</v>
      </c>
      <c r="H5542" s="27"/>
      <c r="J5542" s="37"/>
      <c r="M5542" s="80" t="b">
        <f t="shared" si="86"/>
        <v>1</v>
      </c>
    </row>
    <row r="5543" spans="2:13" x14ac:dyDescent="0.15">
      <c r="B5543" s="333" t="s">
        <v>8524</v>
      </c>
      <c r="C5543" s="333" t="s">
        <v>714</v>
      </c>
      <c r="D5543" s="333" t="s">
        <v>444</v>
      </c>
      <c r="E5543" s="29">
        <v>3</v>
      </c>
      <c r="F5543" s="29">
        <v>6</v>
      </c>
      <c r="G5543" s="29">
        <v>8854</v>
      </c>
      <c r="H5543" s="27"/>
      <c r="J5543" s="37"/>
      <c r="M5543" s="80" t="b">
        <f t="shared" si="86"/>
        <v>1</v>
      </c>
    </row>
    <row r="5544" spans="2:13" x14ac:dyDescent="0.15">
      <c r="B5544" s="333" t="s">
        <v>3801</v>
      </c>
      <c r="C5544" s="333" t="s">
        <v>710</v>
      </c>
      <c r="D5544" s="333" t="s">
        <v>527</v>
      </c>
      <c r="E5544" s="29">
        <v>1</v>
      </c>
      <c r="F5544" s="29">
        <v>5</v>
      </c>
      <c r="G5544" s="29">
        <v>3455</v>
      </c>
      <c r="H5544" s="27"/>
      <c r="J5544" s="37"/>
      <c r="M5544" s="80" t="b">
        <f t="shared" si="86"/>
        <v>1</v>
      </c>
    </row>
    <row r="5545" spans="2:13" x14ac:dyDescent="0.15">
      <c r="B5545" s="333" t="s">
        <v>454</v>
      </c>
      <c r="C5545" s="333" t="s">
        <v>718</v>
      </c>
      <c r="D5545" s="333" t="s">
        <v>523</v>
      </c>
      <c r="E5545" s="29">
        <v>5</v>
      </c>
      <c r="F5545" s="29">
        <v>3</v>
      </c>
      <c r="G5545" s="29">
        <v>8289</v>
      </c>
      <c r="H5545" s="27"/>
      <c r="J5545" s="37"/>
      <c r="M5545" s="80" t="b">
        <f t="shared" si="86"/>
        <v>1</v>
      </c>
    </row>
    <row r="5546" spans="2:13" x14ac:dyDescent="0.15">
      <c r="B5546" s="333" t="s">
        <v>11901</v>
      </c>
      <c r="C5546" s="333" t="s">
        <v>714</v>
      </c>
      <c r="D5546" s="333" t="s">
        <v>523</v>
      </c>
      <c r="E5546" s="29">
        <v>3</v>
      </c>
      <c r="F5546" s="29">
        <v>3</v>
      </c>
      <c r="G5546" s="29">
        <v>13786</v>
      </c>
      <c r="H5546" s="27"/>
      <c r="J5546" s="37"/>
      <c r="M5546" s="80" t="b">
        <f t="shared" si="86"/>
        <v>1</v>
      </c>
    </row>
    <row r="5547" spans="2:13" x14ac:dyDescent="0.15">
      <c r="B5547" s="333" t="s">
        <v>1632</v>
      </c>
      <c r="C5547" s="333" t="s">
        <v>712</v>
      </c>
      <c r="D5547" s="333" t="s">
        <v>521</v>
      </c>
      <c r="E5547" s="29">
        <v>2</v>
      </c>
      <c r="F5547" s="29">
        <v>2</v>
      </c>
      <c r="G5547" s="29">
        <v>1199</v>
      </c>
      <c r="H5547" s="27"/>
      <c r="J5547" s="37"/>
      <c r="M5547" s="80" t="b">
        <f t="shared" si="86"/>
        <v>1</v>
      </c>
    </row>
    <row r="5548" spans="2:13" x14ac:dyDescent="0.15">
      <c r="B5548" s="333" t="s">
        <v>13537</v>
      </c>
      <c r="C5548" s="333" t="s">
        <v>710</v>
      </c>
      <c r="D5548" s="333" t="s">
        <v>525</v>
      </c>
      <c r="E5548" s="29">
        <v>1</v>
      </c>
      <c r="F5548" s="29">
        <v>4</v>
      </c>
      <c r="G5548" s="29">
        <v>15082</v>
      </c>
      <c r="H5548" s="27"/>
      <c r="J5548" s="37"/>
      <c r="M5548" s="80" t="b">
        <f t="shared" si="86"/>
        <v>1</v>
      </c>
    </row>
    <row r="5549" spans="2:13" x14ac:dyDescent="0.15">
      <c r="B5549" s="333" t="s">
        <v>10927</v>
      </c>
      <c r="C5549" s="333" t="s">
        <v>718</v>
      </c>
      <c r="D5549" s="333" t="s">
        <v>521</v>
      </c>
      <c r="E5549" s="29">
        <v>5</v>
      </c>
      <c r="F5549" s="29">
        <v>2</v>
      </c>
      <c r="G5549" s="29">
        <v>1200</v>
      </c>
      <c r="H5549" s="27"/>
      <c r="J5549" s="37"/>
      <c r="M5549" s="80" t="b">
        <f t="shared" si="86"/>
        <v>1</v>
      </c>
    </row>
    <row r="5550" spans="2:13" x14ac:dyDescent="0.15">
      <c r="B5550" s="333" t="s">
        <v>3802</v>
      </c>
      <c r="C5550" s="333" t="s">
        <v>9881</v>
      </c>
      <c r="D5550" s="333" t="s">
        <v>527</v>
      </c>
      <c r="E5550" s="29">
        <v>6</v>
      </c>
      <c r="F5550" s="29">
        <v>5</v>
      </c>
      <c r="G5550" s="29">
        <v>3456</v>
      </c>
      <c r="H5550" s="27"/>
      <c r="J5550" s="37"/>
      <c r="M5550" s="80" t="b">
        <f t="shared" si="86"/>
        <v>1</v>
      </c>
    </row>
    <row r="5551" spans="2:13" x14ac:dyDescent="0.15">
      <c r="B5551" s="333" t="s">
        <v>9292</v>
      </c>
      <c r="C5551" s="333" t="s">
        <v>718</v>
      </c>
      <c r="D5551" s="333" t="s">
        <v>521</v>
      </c>
      <c r="E5551" s="29">
        <v>5</v>
      </c>
      <c r="F5551" s="29">
        <v>2</v>
      </c>
      <c r="G5551" s="29">
        <v>9604</v>
      </c>
      <c r="H5551" s="27"/>
      <c r="J5551" s="37"/>
      <c r="M5551" s="80" t="b">
        <f t="shared" si="86"/>
        <v>1</v>
      </c>
    </row>
    <row r="5552" spans="2:13" x14ac:dyDescent="0.15">
      <c r="B5552" s="333" t="s">
        <v>6962</v>
      </c>
      <c r="C5552" s="333" t="s">
        <v>718</v>
      </c>
      <c r="D5552" s="333" t="s">
        <v>521</v>
      </c>
      <c r="E5552" s="29">
        <v>5</v>
      </c>
      <c r="F5552" s="29">
        <v>2</v>
      </c>
      <c r="G5552" s="29">
        <v>6977</v>
      </c>
      <c r="H5552" s="27"/>
      <c r="J5552" s="37"/>
      <c r="M5552" s="80" t="b">
        <f t="shared" si="86"/>
        <v>1</v>
      </c>
    </row>
    <row r="5553" spans="2:13" x14ac:dyDescent="0.15">
      <c r="B5553" s="333" t="s">
        <v>1633</v>
      </c>
      <c r="C5553" s="333" t="s">
        <v>718</v>
      </c>
      <c r="D5553" s="333" t="s">
        <v>521</v>
      </c>
      <c r="E5553" s="29">
        <v>5</v>
      </c>
      <c r="F5553" s="29">
        <v>2</v>
      </c>
      <c r="G5553" s="29">
        <v>1201</v>
      </c>
      <c r="H5553" s="27"/>
      <c r="J5553" s="37"/>
      <c r="M5553" s="80" t="b">
        <f t="shared" si="86"/>
        <v>1</v>
      </c>
    </row>
    <row r="5554" spans="2:13" x14ac:dyDescent="0.15">
      <c r="B5554" s="333" t="s">
        <v>4563</v>
      </c>
      <c r="C5554" s="333" t="s">
        <v>718</v>
      </c>
      <c r="D5554" s="333" t="s">
        <v>523</v>
      </c>
      <c r="E5554" s="29">
        <v>5</v>
      </c>
      <c r="F5554" s="29">
        <v>3</v>
      </c>
      <c r="G5554" s="29">
        <v>4158</v>
      </c>
      <c r="H5554" s="27"/>
      <c r="J5554" s="37"/>
      <c r="M5554" s="80" t="b">
        <f t="shared" si="86"/>
        <v>1</v>
      </c>
    </row>
    <row r="5555" spans="2:13" x14ac:dyDescent="0.15">
      <c r="B5555" s="333" t="s">
        <v>1634</v>
      </c>
      <c r="C5555" s="333" t="s">
        <v>718</v>
      </c>
      <c r="D5555" s="333" t="s">
        <v>521</v>
      </c>
      <c r="E5555" s="29">
        <v>5</v>
      </c>
      <c r="F5555" s="29">
        <v>2</v>
      </c>
      <c r="G5555" s="29">
        <v>1202</v>
      </c>
      <c r="H5555" s="27"/>
      <c r="J5555" s="37"/>
      <c r="M5555" s="80" t="b">
        <f t="shared" si="86"/>
        <v>1</v>
      </c>
    </row>
    <row r="5556" spans="2:13" x14ac:dyDescent="0.15">
      <c r="B5556" s="333" t="s">
        <v>1635</v>
      </c>
      <c r="C5556" s="333" t="s">
        <v>718</v>
      </c>
      <c r="D5556" s="333" t="s">
        <v>521</v>
      </c>
      <c r="E5556" s="29">
        <v>5</v>
      </c>
      <c r="F5556" s="29">
        <v>2</v>
      </c>
      <c r="G5556" s="29">
        <v>1203</v>
      </c>
      <c r="H5556" s="27"/>
      <c r="J5556" s="37"/>
      <c r="M5556" s="80" t="b">
        <f t="shared" si="86"/>
        <v>1</v>
      </c>
    </row>
    <row r="5557" spans="2:13" x14ac:dyDescent="0.15">
      <c r="B5557" s="333" t="s">
        <v>6702</v>
      </c>
      <c r="C5557" s="333" t="s">
        <v>718</v>
      </c>
      <c r="D5557" s="333" t="s">
        <v>521</v>
      </c>
      <c r="E5557" s="29">
        <v>5</v>
      </c>
      <c r="F5557" s="29">
        <v>2</v>
      </c>
      <c r="G5557" s="29">
        <v>6818</v>
      </c>
      <c r="H5557" s="27"/>
      <c r="J5557" s="37"/>
      <c r="M5557" s="80" t="b">
        <f t="shared" si="86"/>
        <v>1</v>
      </c>
    </row>
    <row r="5558" spans="2:13" x14ac:dyDescent="0.15">
      <c r="B5558" s="333" t="s">
        <v>1740</v>
      </c>
      <c r="C5558" s="333" t="s">
        <v>718</v>
      </c>
      <c r="D5558" s="333" t="s">
        <v>521</v>
      </c>
      <c r="E5558" s="29">
        <v>5</v>
      </c>
      <c r="F5558" s="29">
        <v>2</v>
      </c>
      <c r="G5558" s="29">
        <v>1204</v>
      </c>
      <c r="H5558" s="27"/>
      <c r="J5558" s="37"/>
      <c r="M5558" s="80" t="b">
        <f t="shared" si="86"/>
        <v>1</v>
      </c>
    </row>
    <row r="5559" spans="2:13" x14ac:dyDescent="0.15">
      <c r="B5559" s="333" t="s">
        <v>8557</v>
      </c>
      <c r="C5559" s="333" t="s">
        <v>718</v>
      </c>
      <c r="D5559" s="333" t="s">
        <v>518</v>
      </c>
      <c r="E5559" s="29">
        <v>5</v>
      </c>
      <c r="F5559" s="29">
        <v>0</v>
      </c>
      <c r="G5559" s="29">
        <v>8894</v>
      </c>
      <c r="H5559" s="27"/>
      <c r="J5559" s="37"/>
      <c r="M5559" s="80" t="b">
        <f t="shared" si="86"/>
        <v>1</v>
      </c>
    </row>
    <row r="5560" spans="2:13" x14ac:dyDescent="0.15">
      <c r="B5560" s="333" t="s">
        <v>452</v>
      </c>
      <c r="C5560" s="333" t="s">
        <v>716</v>
      </c>
      <c r="D5560" s="333" t="s">
        <v>523</v>
      </c>
      <c r="E5560" s="29">
        <v>4</v>
      </c>
      <c r="F5560" s="29">
        <v>3</v>
      </c>
      <c r="G5560" s="29">
        <v>8287</v>
      </c>
      <c r="H5560" s="27"/>
      <c r="J5560" s="37"/>
      <c r="M5560" s="80" t="b">
        <f t="shared" si="86"/>
        <v>1</v>
      </c>
    </row>
    <row r="5561" spans="2:13" x14ac:dyDescent="0.15">
      <c r="B5561" s="333" t="s">
        <v>1741</v>
      </c>
      <c r="C5561" s="333" t="s">
        <v>718</v>
      </c>
      <c r="D5561" s="333" t="s">
        <v>521</v>
      </c>
      <c r="E5561" s="29">
        <v>5</v>
      </c>
      <c r="F5561" s="29">
        <v>2</v>
      </c>
      <c r="G5561" s="29">
        <v>1205</v>
      </c>
      <c r="H5561" s="27"/>
      <c r="J5561" s="37"/>
      <c r="M5561" s="80" t="b">
        <f t="shared" si="86"/>
        <v>1</v>
      </c>
    </row>
    <row r="5562" spans="2:13" x14ac:dyDescent="0.15">
      <c r="B5562" s="333" t="s">
        <v>1742</v>
      </c>
      <c r="C5562" s="333" t="s">
        <v>718</v>
      </c>
      <c r="D5562" s="333" t="s">
        <v>521</v>
      </c>
      <c r="E5562" s="29">
        <v>5</v>
      </c>
      <c r="F5562" s="29">
        <v>2</v>
      </c>
      <c r="G5562" s="29">
        <v>1206</v>
      </c>
      <c r="H5562" s="27"/>
      <c r="J5562" s="37"/>
      <c r="M5562" s="80" t="b">
        <f t="shared" si="86"/>
        <v>1</v>
      </c>
    </row>
    <row r="5563" spans="2:13" x14ac:dyDescent="0.15">
      <c r="B5563" s="333" t="s">
        <v>10928</v>
      </c>
      <c r="C5563" s="333" t="s">
        <v>718</v>
      </c>
      <c r="D5563" s="333" t="s">
        <v>521</v>
      </c>
      <c r="E5563" s="29">
        <v>5</v>
      </c>
      <c r="F5563" s="29">
        <v>2</v>
      </c>
      <c r="G5563" s="29">
        <v>1207</v>
      </c>
      <c r="H5563" s="27"/>
      <c r="J5563" s="37"/>
      <c r="M5563" s="80" t="b">
        <f t="shared" si="86"/>
        <v>1</v>
      </c>
    </row>
    <row r="5564" spans="2:13" x14ac:dyDescent="0.15">
      <c r="B5564" s="333" t="s">
        <v>1743</v>
      </c>
      <c r="C5564" s="333" t="s">
        <v>718</v>
      </c>
      <c r="D5564" s="333" t="s">
        <v>521</v>
      </c>
      <c r="E5564" s="29">
        <v>5</v>
      </c>
      <c r="F5564" s="29">
        <v>2</v>
      </c>
      <c r="G5564" s="29">
        <v>1208</v>
      </c>
      <c r="H5564" s="27"/>
      <c r="J5564" s="37"/>
      <c r="M5564" s="80" t="b">
        <f t="shared" si="86"/>
        <v>1</v>
      </c>
    </row>
    <row r="5565" spans="2:13" x14ac:dyDescent="0.15">
      <c r="B5565" s="333" t="s">
        <v>1744</v>
      </c>
      <c r="C5565" s="333" t="s">
        <v>718</v>
      </c>
      <c r="D5565" s="333" t="s">
        <v>521</v>
      </c>
      <c r="E5565" s="29">
        <v>5</v>
      </c>
      <c r="F5565" s="29">
        <v>2</v>
      </c>
      <c r="G5565" s="29">
        <v>1209</v>
      </c>
      <c r="H5565" s="27"/>
      <c r="J5565" s="37"/>
      <c r="M5565" s="80" t="b">
        <f t="shared" si="86"/>
        <v>1</v>
      </c>
    </row>
    <row r="5566" spans="2:13" x14ac:dyDescent="0.15">
      <c r="B5566" s="333" t="s">
        <v>3949</v>
      </c>
      <c r="C5566" s="333" t="s">
        <v>718</v>
      </c>
      <c r="D5566" s="333" t="s">
        <v>521</v>
      </c>
      <c r="E5566" s="29">
        <v>5</v>
      </c>
      <c r="F5566" s="29">
        <v>2</v>
      </c>
      <c r="G5566" s="29">
        <v>3715</v>
      </c>
      <c r="H5566" s="27"/>
      <c r="J5566" s="37"/>
      <c r="M5566" s="80" t="b">
        <f t="shared" si="86"/>
        <v>1</v>
      </c>
    </row>
    <row r="5567" spans="2:13" x14ac:dyDescent="0.15">
      <c r="B5567" s="333" t="s">
        <v>5137</v>
      </c>
      <c r="C5567" s="333" t="s">
        <v>718</v>
      </c>
      <c r="D5567" s="333" t="s">
        <v>519</v>
      </c>
      <c r="E5567" s="29">
        <v>5</v>
      </c>
      <c r="F5567" s="29">
        <v>1</v>
      </c>
      <c r="G5567" s="29">
        <v>5010</v>
      </c>
      <c r="H5567" s="27"/>
      <c r="J5567" s="37"/>
      <c r="M5567" s="80" t="b">
        <f t="shared" si="86"/>
        <v>1</v>
      </c>
    </row>
    <row r="5568" spans="2:13" x14ac:dyDescent="0.15">
      <c r="B5568" s="333" t="s">
        <v>10929</v>
      </c>
      <c r="C5568" s="333" t="s">
        <v>718</v>
      </c>
      <c r="D5568" s="333" t="s">
        <v>521</v>
      </c>
      <c r="E5568" s="29">
        <v>5</v>
      </c>
      <c r="F5568" s="29">
        <v>2</v>
      </c>
      <c r="G5568" s="29">
        <v>1210</v>
      </c>
      <c r="H5568" s="27"/>
      <c r="J5568" s="37"/>
      <c r="M5568" s="80" t="b">
        <f t="shared" si="86"/>
        <v>1</v>
      </c>
    </row>
    <row r="5569" spans="2:13" x14ac:dyDescent="0.15">
      <c r="B5569" s="333" t="s">
        <v>1847</v>
      </c>
      <c r="C5569" s="333" t="s">
        <v>718</v>
      </c>
      <c r="D5569" s="333" t="s">
        <v>521</v>
      </c>
      <c r="E5569" s="29">
        <v>5</v>
      </c>
      <c r="F5569" s="29">
        <v>2</v>
      </c>
      <c r="G5569" s="29">
        <v>1211</v>
      </c>
      <c r="H5569" s="27"/>
      <c r="J5569" s="37"/>
      <c r="M5569" s="80" t="b">
        <f t="shared" si="86"/>
        <v>1</v>
      </c>
    </row>
    <row r="5570" spans="2:13" x14ac:dyDescent="0.15">
      <c r="B5570" s="333" t="s">
        <v>11902</v>
      </c>
      <c r="C5570" s="333" t="s">
        <v>716</v>
      </c>
      <c r="D5570" s="333" t="s">
        <v>521</v>
      </c>
      <c r="E5570" s="29">
        <v>4</v>
      </c>
      <c r="F5570" s="29">
        <v>2</v>
      </c>
      <c r="G5570" s="29">
        <v>12266</v>
      </c>
      <c r="H5570" s="27"/>
      <c r="J5570" s="37"/>
      <c r="M5570" s="80" t="b">
        <f t="shared" si="86"/>
        <v>1</v>
      </c>
    </row>
    <row r="5571" spans="2:13" x14ac:dyDescent="0.15">
      <c r="B5571" s="333" t="s">
        <v>5124</v>
      </c>
      <c r="C5571" s="333" t="s">
        <v>718</v>
      </c>
      <c r="D5571" s="333" t="s">
        <v>521</v>
      </c>
      <c r="E5571" s="29">
        <v>5</v>
      </c>
      <c r="F5571" s="29">
        <v>2</v>
      </c>
      <c r="G5571" s="29">
        <v>5098</v>
      </c>
      <c r="H5571" s="27"/>
      <c r="J5571" s="37"/>
      <c r="M5571" s="80" t="b">
        <f t="shared" si="86"/>
        <v>1</v>
      </c>
    </row>
    <row r="5572" spans="2:13" x14ac:dyDescent="0.15">
      <c r="B5572" s="333" t="s">
        <v>1848</v>
      </c>
      <c r="C5572" s="333" t="s">
        <v>718</v>
      </c>
      <c r="D5572" s="333" t="s">
        <v>521</v>
      </c>
      <c r="E5572" s="29">
        <v>5</v>
      </c>
      <c r="F5572" s="29">
        <v>2</v>
      </c>
      <c r="G5572" s="29">
        <v>1212</v>
      </c>
      <c r="H5572" s="27"/>
      <c r="J5572" s="37"/>
      <c r="M5572" s="80" t="b">
        <f t="shared" si="86"/>
        <v>1</v>
      </c>
    </row>
    <row r="5573" spans="2:13" x14ac:dyDescent="0.15">
      <c r="B5573" s="333" t="s">
        <v>5866</v>
      </c>
      <c r="C5573" s="333" t="s">
        <v>718</v>
      </c>
      <c r="D5573" s="333" t="s">
        <v>521</v>
      </c>
      <c r="E5573" s="29">
        <v>5</v>
      </c>
      <c r="F5573" s="29">
        <v>2</v>
      </c>
      <c r="G5573" s="29">
        <v>5888</v>
      </c>
      <c r="H5573" s="27"/>
      <c r="J5573" s="37"/>
      <c r="M5573" s="80" t="b">
        <f t="shared" si="86"/>
        <v>1</v>
      </c>
    </row>
    <row r="5574" spans="2:13" x14ac:dyDescent="0.15">
      <c r="B5574" s="333" t="s">
        <v>6246</v>
      </c>
      <c r="C5574" s="333" t="s">
        <v>718</v>
      </c>
      <c r="D5574" s="333" t="s">
        <v>521</v>
      </c>
      <c r="E5574" s="29">
        <v>5</v>
      </c>
      <c r="F5574" s="29">
        <v>2</v>
      </c>
      <c r="G5574" s="29">
        <v>6300</v>
      </c>
      <c r="H5574" s="27"/>
      <c r="J5574" s="37"/>
      <c r="M5574" s="80" t="b">
        <f t="shared" si="86"/>
        <v>1</v>
      </c>
    </row>
    <row r="5575" spans="2:13" x14ac:dyDescent="0.15">
      <c r="B5575" s="333" t="s">
        <v>1849</v>
      </c>
      <c r="C5575" s="333" t="s">
        <v>718</v>
      </c>
      <c r="D5575" s="333" t="s">
        <v>521</v>
      </c>
      <c r="E5575" s="29">
        <v>5</v>
      </c>
      <c r="F5575" s="29">
        <v>2</v>
      </c>
      <c r="G5575" s="29">
        <v>1213</v>
      </c>
      <c r="H5575" s="27"/>
      <c r="J5575" s="37"/>
      <c r="M5575" s="80" t="b">
        <f t="shared" si="86"/>
        <v>1</v>
      </c>
    </row>
    <row r="5576" spans="2:13" x14ac:dyDescent="0.15">
      <c r="B5576" s="333" t="s">
        <v>12805</v>
      </c>
      <c r="C5576" s="333" t="s">
        <v>712</v>
      </c>
      <c r="D5576" s="333" t="s">
        <v>523</v>
      </c>
      <c r="E5576" s="29">
        <v>2</v>
      </c>
      <c r="F5576" s="29">
        <v>3</v>
      </c>
      <c r="G5576" s="29">
        <v>14043</v>
      </c>
      <c r="H5576" s="27"/>
      <c r="J5576" s="37"/>
      <c r="M5576" s="80" t="b">
        <f t="shared" si="86"/>
        <v>1</v>
      </c>
    </row>
    <row r="5577" spans="2:13" x14ac:dyDescent="0.15">
      <c r="B5577" s="333" t="s">
        <v>442</v>
      </c>
      <c r="C5577" s="333" t="s">
        <v>718</v>
      </c>
      <c r="D5577" s="333" t="s">
        <v>523</v>
      </c>
      <c r="E5577" s="29">
        <v>5</v>
      </c>
      <c r="F5577" s="29">
        <v>3</v>
      </c>
      <c r="G5577" s="29">
        <v>8335</v>
      </c>
      <c r="H5577" s="27"/>
      <c r="J5577" s="37"/>
      <c r="M5577" s="80" t="b">
        <f t="shared" si="86"/>
        <v>1</v>
      </c>
    </row>
    <row r="5578" spans="2:13" x14ac:dyDescent="0.15">
      <c r="B5578" s="333" t="s">
        <v>7083</v>
      </c>
      <c r="C5578" s="333" t="s">
        <v>718</v>
      </c>
      <c r="D5578" s="333" t="s">
        <v>525</v>
      </c>
      <c r="E5578" s="29">
        <v>5</v>
      </c>
      <c r="F5578" s="29">
        <v>4</v>
      </c>
      <c r="G5578" s="29">
        <v>7225</v>
      </c>
      <c r="H5578" s="27"/>
      <c r="J5578" s="37"/>
      <c r="M5578" s="80" t="b">
        <f t="shared" si="86"/>
        <v>1</v>
      </c>
    </row>
    <row r="5579" spans="2:13" x14ac:dyDescent="0.15">
      <c r="B5579" s="333" t="s">
        <v>1850</v>
      </c>
      <c r="C5579" s="333" t="s">
        <v>718</v>
      </c>
      <c r="D5579" s="333" t="s">
        <v>521</v>
      </c>
      <c r="E5579" s="29">
        <v>5</v>
      </c>
      <c r="F5579" s="29">
        <v>2</v>
      </c>
      <c r="G5579" s="29">
        <v>1214</v>
      </c>
      <c r="H5579" s="27"/>
      <c r="J5579" s="37"/>
      <c r="M5579" s="80" t="b">
        <f t="shared" si="86"/>
        <v>1</v>
      </c>
    </row>
    <row r="5580" spans="2:13" x14ac:dyDescent="0.15">
      <c r="B5580" s="333" t="s">
        <v>11293</v>
      </c>
      <c r="C5580" s="333" t="s">
        <v>718</v>
      </c>
      <c r="D5580" s="333" t="s">
        <v>444</v>
      </c>
      <c r="E5580" s="29">
        <v>5</v>
      </c>
      <c r="F5580" s="29">
        <v>6</v>
      </c>
      <c r="G5580" s="29">
        <v>11253</v>
      </c>
      <c r="H5580" s="27"/>
      <c r="J5580" s="37"/>
      <c r="M5580" s="80" t="b">
        <f t="shared" si="86"/>
        <v>1</v>
      </c>
    </row>
    <row r="5581" spans="2:13" x14ac:dyDescent="0.15">
      <c r="B5581" s="333" t="s">
        <v>7722</v>
      </c>
      <c r="C5581" s="333" t="s">
        <v>714</v>
      </c>
      <c r="D5581" s="333" t="s">
        <v>523</v>
      </c>
      <c r="E5581" s="29">
        <v>3</v>
      </c>
      <c r="F5581" s="29">
        <v>3</v>
      </c>
      <c r="G5581" s="29">
        <v>7898</v>
      </c>
      <c r="H5581" s="27"/>
      <c r="J5581" s="37"/>
      <c r="M5581" s="80" t="b">
        <f t="shared" si="86"/>
        <v>1</v>
      </c>
    </row>
    <row r="5582" spans="2:13" x14ac:dyDescent="0.15">
      <c r="B5582" s="333" t="s">
        <v>11903</v>
      </c>
      <c r="C5582" s="333" t="s">
        <v>712</v>
      </c>
      <c r="D5582" s="333" t="s">
        <v>521</v>
      </c>
      <c r="E5582" s="29">
        <v>2</v>
      </c>
      <c r="F5582" s="29">
        <v>2</v>
      </c>
      <c r="G5582" s="29">
        <v>13039</v>
      </c>
      <c r="H5582" s="27"/>
      <c r="J5582" s="37"/>
      <c r="M5582" s="80" t="b">
        <f t="shared" ref="M5582:M5645" si="87">AND(  NOT(ISERROR(FIND(UPPER($B$7),UPPER($B5582),1))),  OR($D$7="",NOT(ISERROR(FIND(UPPER($D$7),UPPER($B5582),1)))),    OR($D$8="",(ISERROR(FIND(UPPER($D$8),UPPER($B5582),1))))           )</f>
        <v>1</v>
      </c>
    </row>
    <row r="5583" spans="2:13" x14ac:dyDescent="0.15">
      <c r="B5583" s="333" t="s">
        <v>1851</v>
      </c>
      <c r="C5583" s="333" t="s">
        <v>718</v>
      </c>
      <c r="D5583" s="333" t="s">
        <v>521</v>
      </c>
      <c r="E5583" s="29">
        <v>5</v>
      </c>
      <c r="F5583" s="29">
        <v>2</v>
      </c>
      <c r="G5583" s="29">
        <v>1215</v>
      </c>
      <c r="H5583" s="27"/>
      <c r="J5583" s="37"/>
      <c r="M5583" s="80" t="b">
        <f t="shared" si="87"/>
        <v>1</v>
      </c>
    </row>
    <row r="5584" spans="2:13" x14ac:dyDescent="0.15">
      <c r="B5584" s="333" t="s">
        <v>11294</v>
      </c>
      <c r="C5584" s="333" t="s">
        <v>718</v>
      </c>
      <c r="D5584" s="333" t="s">
        <v>519</v>
      </c>
      <c r="E5584" s="29">
        <v>5</v>
      </c>
      <c r="F5584" s="29">
        <v>1</v>
      </c>
      <c r="G5584" s="29">
        <v>11416</v>
      </c>
      <c r="H5584" s="27"/>
      <c r="J5584" s="37"/>
      <c r="M5584" s="80" t="b">
        <f t="shared" si="87"/>
        <v>1</v>
      </c>
    </row>
    <row r="5585" spans="2:13" x14ac:dyDescent="0.15">
      <c r="B5585" s="333" t="s">
        <v>11904</v>
      </c>
      <c r="C5585" s="333" t="s">
        <v>718</v>
      </c>
      <c r="D5585" s="333" t="s">
        <v>444</v>
      </c>
      <c r="E5585" s="29">
        <v>5</v>
      </c>
      <c r="F5585" s="29">
        <v>6</v>
      </c>
      <c r="G5585" s="29">
        <v>11721</v>
      </c>
      <c r="H5585" s="27"/>
      <c r="J5585" s="37"/>
      <c r="M5585" s="80" t="b">
        <f t="shared" si="87"/>
        <v>1</v>
      </c>
    </row>
    <row r="5586" spans="2:13" x14ac:dyDescent="0.15">
      <c r="B5586" s="333" t="s">
        <v>1852</v>
      </c>
      <c r="C5586" s="333" t="s">
        <v>718</v>
      </c>
      <c r="D5586" s="333" t="s">
        <v>444</v>
      </c>
      <c r="E5586" s="29">
        <v>5</v>
      </c>
      <c r="F5586" s="29">
        <v>6</v>
      </c>
      <c r="G5586" s="29">
        <v>1216</v>
      </c>
      <c r="H5586" s="27"/>
      <c r="J5586" s="37"/>
      <c r="M5586" s="80" t="b">
        <f t="shared" si="87"/>
        <v>1</v>
      </c>
    </row>
    <row r="5587" spans="2:13" x14ac:dyDescent="0.15">
      <c r="B5587" s="333" t="s">
        <v>7181</v>
      </c>
      <c r="C5587" s="333" t="s">
        <v>718</v>
      </c>
      <c r="D5587" s="333" t="s">
        <v>444</v>
      </c>
      <c r="E5587" s="29">
        <v>5</v>
      </c>
      <c r="F5587" s="29">
        <v>6</v>
      </c>
      <c r="G5587" s="29">
        <v>7323</v>
      </c>
      <c r="H5587" s="27"/>
      <c r="J5587" s="37"/>
      <c r="M5587" s="80" t="b">
        <f t="shared" si="87"/>
        <v>1</v>
      </c>
    </row>
    <row r="5588" spans="2:13" x14ac:dyDescent="0.15">
      <c r="B5588" s="333" t="s">
        <v>5052</v>
      </c>
      <c r="C5588" s="333" t="s">
        <v>718</v>
      </c>
      <c r="D5588" s="333" t="s">
        <v>521</v>
      </c>
      <c r="E5588" s="29">
        <v>5</v>
      </c>
      <c r="F5588" s="29">
        <v>2</v>
      </c>
      <c r="G5588" s="29">
        <v>5017</v>
      </c>
      <c r="H5588" s="27"/>
      <c r="J5588" s="37"/>
      <c r="M5588" s="80" t="b">
        <f t="shared" si="87"/>
        <v>1</v>
      </c>
    </row>
    <row r="5589" spans="2:13" x14ac:dyDescent="0.15">
      <c r="B5589" s="333" t="s">
        <v>10312</v>
      </c>
      <c r="C5589" s="333" t="s">
        <v>718</v>
      </c>
      <c r="D5589" s="333" t="s">
        <v>521</v>
      </c>
      <c r="E5589" s="29">
        <v>5</v>
      </c>
      <c r="F5589" s="29">
        <v>2</v>
      </c>
      <c r="G5589" s="29">
        <v>10789</v>
      </c>
      <c r="H5589" s="27"/>
      <c r="J5589" s="37"/>
      <c r="M5589" s="80" t="b">
        <f t="shared" si="87"/>
        <v>1</v>
      </c>
    </row>
    <row r="5590" spans="2:13" x14ac:dyDescent="0.15">
      <c r="B5590" s="333" t="s">
        <v>13538</v>
      </c>
      <c r="C5590" s="333" t="s">
        <v>718</v>
      </c>
      <c r="D5590" s="333" t="s">
        <v>521</v>
      </c>
      <c r="E5590" s="29">
        <v>5</v>
      </c>
      <c r="F5590" s="29">
        <v>2</v>
      </c>
      <c r="G5590" s="29">
        <v>15440</v>
      </c>
      <c r="H5590" s="27"/>
      <c r="J5590" s="37"/>
      <c r="M5590" s="80" t="b">
        <f t="shared" si="87"/>
        <v>1</v>
      </c>
    </row>
    <row r="5591" spans="2:13" x14ac:dyDescent="0.15">
      <c r="B5591" s="333" t="s">
        <v>6790</v>
      </c>
      <c r="C5591" s="333" t="s">
        <v>718</v>
      </c>
      <c r="D5591" s="333" t="s">
        <v>521</v>
      </c>
      <c r="E5591" s="29">
        <v>5</v>
      </c>
      <c r="F5591" s="29">
        <v>2</v>
      </c>
      <c r="G5591" s="29">
        <v>6815</v>
      </c>
      <c r="H5591" s="27"/>
      <c r="J5591" s="37"/>
      <c r="M5591" s="80" t="b">
        <f t="shared" si="87"/>
        <v>1</v>
      </c>
    </row>
    <row r="5592" spans="2:13" x14ac:dyDescent="0.15">
      <c r="B5592" s="333" t="s">
        <v>7914</v>
      </c>
      <c r="C5592" s="333" t="s">
        <v>718</v>
      </c>
      <c r="D5592" s="333" t="s">
        <v>521</v>
      </c>
      <c r="E5592" s="29">
        <v>5</v>
      </c>
      <c r="F5592" s="29">
        <v>2</v>
      </c>
      <c r="G5592" s="29">
        <v>8115</v>
      </c>
      <c r="H5592" s="27"/>
      <c r="J5592" s="37"/>
      <c r="M5592" s="80" t="b">
        <f t="shared" si="87"/>
        <v>1</v>
      </c>
    </row>
    <row r="5593" spans="2:13" x14ac:dyDescent="0.15">
      <c r="B5593" s="333" t="s">
        <v>8763</v>
      </c>
      <c r="C5593" s="333" t="s">
        <v>714</v>
      </c>
      <c r="D5593" s="333" t="s">
        <v>521</v>
      </c>
      <c r="E5593" s="29">
        <v>3</v>
      </c>
      <c r="F5593" s="29">
        <v>2</v>
      </c>
      <c r="G5593" s="29">
        <v>9113</v>
      </c>
      <c r="H5593" s="27"/>
      <c r="J5593" s="37"/>
      <c r="M5593" s="80" t="b">
        <f t="shared" si="87"/>
        <v>1</v>
      </c>
    </row>
    <row r="5594" spans="2:13" x14ac:dyDescent="0.15">
      <c r="B5594" s="333" t="s">
        <v>8615</v>
      </c>
      <c r="C5594" s="333" t="s">
        <v>718</v>
      </c>
      <c r="D5594" s="333" t="s">
        <v>521</v>
      </c>
      <c r="E5594" s="29">
        <v>5</v>
      </c>
      <c r="F5594" s="29">
        <v>2</v>
      </c>
      <c r="G5594" s="29">
        <v>8965</v>
      </c>
      <c r="H5594" s="27"/>
      <c r="J5594" s="37"/>
      <c r="M5594" s="80" t="b">
        <f t="shared" si="87"/>
        <v>1</v>
      </c>
    </row>
    <row r="5595" spans="2:13" x14ac:dyDescent="0.15">
      <c r="B5595" s="333" t="s">
        <v>1853</v>
      </c>
      <c r="C5595" s="333" t="s">
        <v>718</v>
      </c>
      <c r="D5595" s="333" t="s">
        <v>523</v>
      </c>
      <c r="E5595" s="29">
        <v>5</v>
      </c>
      <c r="F5595" s="29">
        <v>3</v>
      </c>
      <c r="G5595" s="29">
        <v>1217</v>
      </c>
      <c r="H5595" s="27"/>
      <c r="J5595" s="37"/>
      <c r="M5595" s="80" t="b">
        <f t="shared" si="87"/>
        <v>1</v>
      </c>
    </row>
    <row r="5596" spans="2:13" x14ac:dyDescent="0.15">
      <c r="B5596" s="333" t="s">
        <v>1854</v>
      </c>
      <c r="C5596" s="333" t="s">
        <v>714</v>
      </c>
      <c r="D5596" s="333" t="s">
        <v>521</v>
      </c>
      <c r="E5596" s="29">
        <v>3</v>
      </c>
      <c r="F5596" s="29">
        <v>2</v>
      </c>
      <c r="G5596" s="29">
        <v>1218</v>
      </c>
      <c r="H5596" s="27"/>
      <c r="J5596" s="37"/>
      <c r="M5596" s="80" t="b">
        <f t="shared" si="87"/>
        <v>1</v>
      </c>
    </row>
    <row r="5597" spans="2:13" x14ac:dyDescent="0.15">
      <c r="B5597" s="333" t="s">
        <v>9293</v>
      </c>
      <c r="C5597" s="333" t="s">
        <v>518</v>
      </c>
      <c r="D5597" s="333" t="s">
        <v>518</v>
      </c>
      <c r="E5597" s="29">
        <v>0</v>
      </c>
      <c r="F5597" s="29">
        <v>0</v>
      </c>
      <c r="G5597" s="29">
        <v>9745</v>
      </c>
      <c r="H5597" s="27"/>
      <c r="J5597" s="37"/>
      <c r="M5597" s="80" t="b">
        <f t="shared" si="87"/>
        <v>1</v>
      </c>
    </row>
    <row r="5598" spans="2:13" x14ac:dyDescent="0.15">
      <c r="B5598" s="333" t="s">
        <v>1755</v>
      </c>
      <c r="C5598" s="333" t="s">
        <v>716</v>
      </c>
      <c r="D5598" s="333" t="s">
        <v>521</v>
      </c>
      <c r="E5598" s="29">
        <v>4</v>
      </c>
      <c r="F5598" s="29">
        <v>2</v>
      </c>
      <c r="G5598" s="29">
        <v>1219</v>
      </c>
      <c r="H5598" s="27"/>
      <c r="J5598" s="37"/>
      <c r="M5598" s="80" t="b">
        <f t="shared" si="87"/>
        <v>1</v>
      </c>
    </row>
    <row r="5599" spans="2:13" x14ac:dyDescent="0.15">
      <c r="B5599" s="333" t="s">
        <v>14799</v>
      </c>
      <c r="C5599" s="333" t="s">
        <v>518</v>
      </c>
      <c r="D5599" s="333" t="s">
        <v>523</v>
      </c>
      <c r="E5599" s="29">
        <v>0</v>
      </c>
      <c r="F5599" s="29">
        <v>3</v>
      </c>
      <c r="G5599" s="29">
        <v>16572</v>
      </c>
      <c r="H5599" s="27"/>
      <c r="J5599" s="37"/>
      <c r="M5599" s="80" t="b">
        <f t="shared" si="87"/>
        <v>1</v>
      </c>
    </row>
    <row r="5600" spans="2:13" x14ac:dyDescent="0.15">
      <c r="B5600" s="333" t="s">
        <v>1654</v>
      </c>
      <c r="C5600" s="333" t="s">
        <v>718</v>
      </c>
      <c r="D5600" s="333" t="s">
        <v>523</v>
      </c>
      <c r="E5600" s="29">
        <v>5</v>
      </c>
      <c r="F5600" s="29">
        <v>3</v>
      </c>
      <c r="G5600" s="29">
        <v>1220</v>
      </c>
      <c r="H5600" s="27"/>
      <c r="J5600" s="37"/>
      <c r="M5600" s="80" t="b">
        <f t="shared" si="87"/>
        <v>1</v>
      </c>
    </row>
    <row r="5601" spans="2:13" x14ac:dyDescent="0.15">
      <c r="B5601" s="333" t="s">
        <v>6145</v>
      </c>
      <c r="C5601" s="333" t="s">
        <v>714</v>
      </c>
      <c r="D5601" s="333" t="s">
        <v>525</v>
      </c>
      <c r="E5601" s="29">
        <v>3</v>
      </c>
      <c r="F5601" s="29">
        <v>4</v>
      </c>
      <c r="G5601" s="29">
        <v>6205</v>
      </c>
      <c r="H5601" s="27"/>
      <c r="J5601" s="37"/>
      <c r="M5601" s="80" t="b">
        <f t="shared" si="87"/>
        <v>1</v>
      </c>
    </row>
    <row r="5602" spans="2:13" x14ac:dyDescent="0.15">
      <c r="B5602" s="333" t="s">
        <v>14251</v>
      </c>
      <c r="C5602" s="333" t="s">
        <v>712</v>
      </c>
      <c r="D5602" s="333" t="s">
        <v>521</v>
      </c>
      <c r="E5602" s="29">
        <v>2</v>
      </c>
      <c r="F5602" s="29">
        <v>2</v>
      </c>
      <c r="G5602" s="29">
        <v>16240</v>
      </c>
      <c r="H5602" s="27"/>
      <c r="J5602" s="37"/>
      <c r="M5602" s="80" t="b">
        <f t="shared" si="87"/>
        <v>1</v>
      </c>
    </row>
    <row r="5603" spans="2:13" x14ac:dyDescent="0.15">
      <c r="B5603" s="333" t="s">
        <v>7875</v>
      </c>
      <c r="C5603" s="333" t="s">
        <v>714</v>
      </c>
      <c r="D5603" s="333" t="s">
        <v>521</v>
      </c>
      <c r="E5603" s="29">
        <v>3</v>
      </c>
      <c r="F5603" s="29">
        <v>2</v>
      </c>
      <c r="G5603" s="29">
        <v>8069</v>
      </c>
      <c r="H5603" s="27"/>
      <c r="J5603" s="37"/>
      <c r="M5603" s="80" t="b">
        <f t="shared" si="87"/>
        <v>1</v>
      </c>
    </row>
    <row r="5604" spans="2:13" x14ac:dyDescent="0.15">
      <c r="B5604" s="333" t="s">
        <v>9294</v>
      </c>
      <c r="C5604" s="333" t="s">
        <v>714</v>
      </c>
      <c r="D5604" s="333" t="s">
        <v>521</v>
      </c>
      <c r="E5604" s="29">
        <v>3</v>
      </c>
      <c r="F5604" s="29">
        <v>2</v>
      </c>
      <c r="G5604" s="29">
        <v>9271</v>
      </c>
      <c r="H5604" s="27"/>
      <c r="J5604" s="37"/>
      <c r="M5604" s="80" t="b">
        <f t="shared" si="87"/>
        <v>1</v>
      </c>
    </row>
    <row r="5605" spans="2:13" x14ac:dyDescent="0.15">
      <c r="B5605" s="333" t="s">
        <v>11295</v>
      </c>
      <c r="C5605" s="333" t="s">
        <v>718</v>
      </c>
      <c r="D5605" s="333" t="s">
        <v>521</v>
      </c>
      <c r="E5605" s="29">
        <v>5</v>
      </c>
      <c r="F5605" s="29">
        <v>2</v>
      </c>
      <c r="G5605" s="29">
        <v>11301</v>
      </c>
      <c r="H5605" s="27"/>
      <c r="J5605" s="37"/>
      <c r="M5605" s="80" t="b">
        <f t="shared" si="87"/>
        <v>1</v>
      </c>
    </row>
    <row r="5606" spans="2:13" x14ac:dyDescent="0.15">
      <c r="B5606" s="333" t="s">
        <v>1655</v>
      </c>
      <c r="C5606" s="333" t="s">
        <v>718</v>
      </c>
      <c r="D5606" s="333" t="s">
        <v>523</v>
      </c>
      <c r="E5606" s="29">
        <v>5</v>
      </c>
      <c r="F5606" s="29">
        <v>3</v>
      </c>
      <c r="G5606" s="29">
        <v>1221</v>
      </c>
      <c r="H5606" s="27"/>
      <c r="J5606" s="37"/>
      <c r="M5606" s="80" t="b">
        <f t="shared" si="87"/>
        <v>1</v>
      </c>
    </row>
    <row r="5607" spans="2:13" x14ac:dyDescent="0.15">
      <c r="B5607" s="333" t="s">
        <v>14800</v>
      </c>
      <c r="C5607" s="333" t="s">
        <v>518</v>
      </c>
      <c r="D5607" s="333" t="s">
        <v>521</v>
      </c>
      <c r="E5607" s="29">
        <v>0</v>
      </c>
      <c r="F5607" s="29">
        <v>2</v>
      </c>
      <c r="G5607" s="29">
        <v>17654</v>
      </c>
      <c r="H5607" s="27"/>
      <c r="J5607" s="37"/>
      <c r="M5607" s="80" t="b">
        <f t="shared" si="87"/>
        <v>1</v>
      </c>
    </row>
    <row r="5608" spans="2:13" x14ac:dyDescent="0.15">
      <c r="B5608" s="333" t="s">
        <v>14252</v>
      </c>
      <c r="C5608" s="333" t="s">
        <v>712</v>
      </c>
      <c r="D5608" s="333" t="s">
        <v>525</v>
      </c>
      <c r="E5608" s="29">
        <v>2</v>
      </c>
      <c r="F5608" s="29">
        <v>4</v>
      </c>
      <c r="G5608" s="29">
        <v>15977</v>
      </c>
      <c r="H5608" s="27"/>
      <c r="J5608" s="37"/>
      <c r="M5608" s="80" t="b">
        <f t="shared" si="87"/>
        <v>1</v>
      </c>
    </row>
    <row r="5609" spans="2:13" x14ac:dyDescent="0.15">
      <c r="B5609" s="333" t="s">
        <v>10313</v>
      </c>
      <c r="C5609" s="333" t="s">
        <v>710</v>
      </c>
      <c r="D5609" s="333" t="s">
        <v>523</v>
      </c>
      <c r="E5609" s="29">
        <v>1</v>
      </c>
      <c r="F5609" s="29">
        <v>3</v>
      </c>
      <c r="G5609" s="29">
        <v>10946</v>
      </c>
      <c r="H5609" s="27"/>
      <c r="J5609" s="37"/>
      <c r="M5609" s="80" t="b">
        <f t="shared" si="87"/>
        <v>1</v>
      </c>
    </row>
    <row r="5610" spans="2:13" x14ac:dyDescent="0.15">
      <c r="B5610" s="333" t="s">
        <v>8822</v>
      </c>
      <c r="C5610" s="333" t="s">
        <v>710</v>
      </c>
      <c r="D5610" s="333" t="s">
        <v>519</v>
      </c>
      <c r="E5610" s="29">
        <v>1</v>
      </c>
      <c r="F5610" s="29">
        <v>1</v>
      </c>
      <c r="G5610" s="29">
        <v>9172</v>
      </c>
      <c r="H5610" s="27"/>
      <c r="J5610" s="37"/>
      <c r="M5610" s="80" t="b">
        <f t="shared" si="87"/>
        <v>1</v>
      </c>
    </row>
    <row r="5611" spans="2:13" x14ac:dyDescent="0.15">
      <c r="B5611" s="333" t="s">
        <v>1656</v>
      </c>
      <c r="C5611" s="333" t="s">
        <v>714</v>
      </c>
      <c r="D5611" s="333" t="s">
        <v>525</v>
      </c>
      <c r="E5611" s="29">
        <v>3</v>
      </c>
      <c r="F5611" s="29">
        <v>4</v>
      </c>
      <c r="G5611" s="29">
        <v>1222</v>
      </c>
      <c r="H5611" s="27"/>
      <c r="J5611" s="37"/>
      <c r="M5611" s="80" t="b">
        <f t="shared" si="87"/>
        <v>1</v>
      </c>
    </row>
    <row r="5612" spans="2:13" x14ac:dyDescent="0.15">
      <c r="B5612" s="333" t="s">
        <v>1657</v>
      </c>
      <c r="C5612" s="333" t="s">
        <v>712</v>
      </c>
      <c r="D5612" s="333" t="s">
        <v>519</v>
      </c>
      <c r="E5612" s="29">
        <v>2</v>
      </c>
      <c r="F5612" s="29">
        <v>1</v>
      </c>
      <c r="G5612" s="29">
        <v>1223</v>
      </c>
      <c r="H5612" s="27"/>
      <c r="J5612" s="37"/>
      <c r="M5612" s="80" t="b">
        <f t="shared" si="87"/>
        <v>1</v>
      </c>
    </row>
    <row r="5613" spans="2:13" x14ac:dyDescent="0.15">
      <c r="B5613" s="333" t="s">
        <v>11296</v>
      </c>
      <c r="C5613" s="333" t="s">
        <v>712</v>
      </c>
      <c r="D5613" s="333" t="s">
        <v>519</v>
      </c>
      <c r="E5613" s="29">
        <v>2</v>
      </c>
      <c r="F5613" s="29">
        <v>1</v>
      </c>
      <c r="G5613" s="29">
        <v>11417</v>
      </c>
      <c r="H5613" s="27"/>
      <c r="J5613" s="37"/>
      <c r="M5613" s="80" t="b">
        <f t="shared" si="87"/>
        <v>1</v>
      </c>
    </row>
    <row r="5614" spans="2:13" x14ac:dyDescent="0.15">
      <c r="B5614" s="333" t="s">
        <v>3785</v>
      </c>
      <c r="C5614" s="333" t="s">
        <v>712</v>
      </c>
      <c r="D5614" s="333" t="s">
        <v>525</v>
      </c>
      <c r="E5614" s="29">
        <v>2</v>
      </c>
      <c r="F5614" s="29">
        <v>4</v>
      </c>
      <c r="G5614" s="29">
        <v>3546</v>
      </c>
      <c r="H5614" s="27"/>
      <c r="J5614" s="37"/>
      <c r="M5614" s="80" t="b">
        <f t="shared" si="87"/>
        <v>1</v>
      </c>
    </row>
    <row r="5615" spans="2:13" x14ac:dyDescent="0.15">
      <c r="B5615" s="333" t="s">
        <v>1658</v>
      </c>
      <c r="C5615" s="333" t="s">
        <v>718</v>
      </c>
      <c r="D5615" s="333" t="s">
        <v>519</v>
      </c>
      <c r="E5615" s="29">
        <v>5</v>
      </c>
      <c r="F5615" s="29">
        <v>1</v>
      </c>
      <c r="G5615" s="29">
        <v>1224</v>
      </c>
      <c r="H5615" s="27"/>
      <c r="J5615" s="37"/>
      <c r="M5615" s="80" t="b">
        <f t="shared" si="87"/>
        <v>1</v>
      </c>
    </row>
    <row r="5616" spans="2:13" x14ac:dyDescent="0.15">
      <c r="B5616" s="333" t="s">
        <v>1660</v>
      </c>
      <c r="C5616" s="333" t="s">
        <v>710</v>
      </c>
      <c r="D5616" s="333" t="s">
        <v>519</v>
      </c>
      <c r="E5616" s="29">
        <v>1</v>
      </c>
      <c r="F5616" s="29">
        <v>1</v>
      </c>
      <c r="G5616" s="29">
        <v>1226</v>
      </c>
      <c r="H5616" s="27"/>
      <c r="J5616" s="37"/>
      <c r="M5616" s="80" t="b">
        <f t="shared" si="87"/>
        <v>1</v>
      </c>
    </row>
    <row r="5617" spans="2:13" x14ac:dyDescent="0.15">
      <c r="B5617" s="333" t="s">
        <v>1661</v>
      </c>
      <c r="C5617" s="333" t="s">
        <v>710</v>
      </c>
      <c r="D5617" s="333" t="s">
        <v>525</v>
      </c>
      <c r="E5617" s="29">
        <v>1</v>
      </c>
      <c r="F5617" s="29">
        <v>4</v>
      </c>
      <c r="G5617" s="29">
        <v>1227</v>
      </c>
      <c r="H5617" s="27"/>
      <c r="J5617" s="37"/>
      <c r="M5617" s="80" t="b">
        <f t="shared" si="87"/>
        <v>1</v>
      </c>
    </row>
    <row r="5618" spans="2:13" x14ac:dyDescent="0.15">
      <c r="B5618" s="333" t="s">
        <v>7619</v>
      </c>
      <c r="C5618" s="333" t="s">
        <v>716</v>
      </c>
      <c r="D5618" s="333" t="s">
        <v>521</v>
      </c>
      <c r="E5618" s="29">
        <v>4</v>
      </c>
      <c r="F5618" s="29">
        <v>2</v>
      </c>
      <c r="G5618" s="29">
        <v>7782</v>
      </c>
      <c r="H5618" s="27"/>
      <c r="J5618" s="37"/>
      <c r="M5618" s="80" t="b">
        <f t="shared" si="87"/>
        <v>1</v>
      </c>
    </row>
    <row r="5619" spans="2:13" x14ac:dyDescent="0.15">
      <c r="B5619" s="333" t="s">
        <v>8891</v>
      </c>
      <c r="C5619" s="333" t="s">
        <v>712</v>
      </c>
      <c r="D5619" s="333" t="s">
        <v>519</v>
      </c>
      <c r="E5619" s="29">
        <v>2</v>
      </c>
      <c r="F5619" s="29">
        <v>1</v>
      </c>
      <c r="G5619" s="29">
        <v>9241</v>
      </c>
      <c r="H5619" s="27"/>
      <c r="J5619" s="37"/>
      <c r="M5619" s="80" t="b">
        <f t="shared" si="87"/>
        <v>1</v>
      </c>
    </row>
    <row r="5620" spans="2:13" x14ac:dyDescent="0.15">
      <c r="B5620" s="333" t="s">
        <v>6644</v>
      </c>
      <c r="C5620" s="333" t="s">
        <v>712</v>
      </c>
      <c r="D5620" s="333" t="s">
        <v>523</v>
      </c>
      <c r="E5620" s="29">
        <v>2</v>
      </c>
      <c r="F5620" s="29">
        <v>3</v>
      </c>
      <c r="G5620" s="29">
        <v>6852</v>
      </c>
      <c r="H5620" s="27"/>
      <c r="J5620" s="37"/>
      <c r="M5620" s="80" t="b">
        <f t="shared" si="87"/>
        <v>1</v>
      </c>
    </row>
    <row r="5621" spans="2:13" x14ac:dyDescent="0.15">
      <c r="B5621" s="333" t="s">
        <v>14801</v>
      </c>
      <c r="C5621" s="333" t="s">
        <v>710</v>
      </c>
      <c r="D5621" s="333" t="s">
        <v>519</v>
      </c>
      <c r="E5621" s="29">
        <v>1</v>
      </c>
      <c r="F5621" s="29">
        <v>1</v>
      </c>
      <c r="G5621" s="29">
        <v>16736</v>
      </c>
      <c r="H5621" s="27"/>
      <c r="J5621" s="37"/>
      <c r="M5621" s="80" t="b">
        <f t="shared" si="87"/>
        <v>1</v>
      </c>
    </row>
    <row r="5622" spans="2:13" x14ac:dyDescent="0.15">
      <c r="B5622" s="333" t="s">
        <v>11905</v>
      </c>
      <c r="C5622" s="333" t="s">
        <v>710</v>
      </c>
      <c r="D5622" s="333" t="s">
        <v>523</v>
      </c>
      <c r="E5622" s="29">
        <v>1</v>
      </c>
      <c r="F5622" s="29">
        <v>3</v>
      </c>
      <c r="G5622" s="29">
        <v>12267</v>
      </c>
      <c r="H5622" s="27"/>
      <c r="J5622" s="37"/>
      <c r="M5622" s="80" t="b">
        <f t="shared" si="87"/>
        <v>1</v>
      </c>
    </row>
    <row r="5623" spans="2:13" x14ac:dyDescent="0.15">
      <c r="B5623" s="333" t="s">
        <v>13539</v>
      </c>
      <c r="C5623" s="333" t="s">
        <v>710</v>
      </c>
      <c r="D5623" s="333" t="s">
        <v>521</v>
      </c>
      <c r="E5623" s="29">
        <v>1</v>
      </c>
      <c r="F5623" s="29">
        <v>2</v>
      </c>
      <c r="G5623" s="29">
        <v>15452</v>
      </c>
      <c r="H5623" s="27"/>
      <c r="J5623" s="37"/>
      <c r="M5623" s="80" t="b">
        <f t="shared" si="87"/>
        <v>1</v>
      </c>
    </row>
    <row r="5624" spans="2:13" x14ac:dyDescent="0.15">
      <c r="B5624" s="333" t="s">
        <v>4869</v>
      </c>
      <c r="C5624" s="333" t="s">
        <v>712</v>
      </c>
      <c r="D5624" s="333" t="s">
        <v>519</v>
      </c>
      <c r="E5624" s="29">
        <v>2</v>
      </c>
      <c r="F5624" s="29">
        <v>1</v>
      </c>
      <c r="G5624" s="29">
        <v>4832</v>
      </c>
      <c r="H5624" s="27"/>
      <c r="J5624" s="37"/>
      <c r="M5624" s="80" t="b">
        <f t="shared" si="87"/>
        <v>1</v>
      </c>
    </row>
    <row r="5625" spans="2:13" x14ac:dyDescent="0.15">
      <c r="B5625" s="333" t="s">
        <v>4593</v>
      </c>
      <c r="C5625" s="333" t="s">
        <v>710</v>
      </c>
      <c r="D5625" s="333" t="s">
        <v>444</v>
      </c>
      <c r="E5625" s="29">
        <v>1</v>
      </c>
      <c r="F5625" s="29">
        <v>6</v>
      </c>
      <c r="G5625" s="29">
        <v>4418</v>
      </c>
      <c r="H5625" s="27"/>
      <c r="J5625" s="37"/>
      <c r="M5625" s="80" t="b">
        <f t="shared" si="87"/>
        <v>1</v>
      </c>
    </row>
    <row r="5626" spans="2:13" x14ac:dyDescent="0.15">
      <c r="B5626" s="333" t="s">
        <v>4553</v>
      </c>
      <c r="C5626" s="333" t="s">
        <v>710</v>
      </c>
      <c r="D5626" s="333" t="s">
        <v>519</v>
      </c>
      <c r="E5626" s="29">
        <v>1</v>
      </c>
      <c r="F5626" s="29">
        <v>1</v>
      </c>
      <c r="G5626" s="29">
        <v>4248</v>
      </c>
      <c r="H5626" s="27"/>
      <c r="J5626" s="37"/>
      <c r="M5626" s="80" t="b">
        <f t="shared" si="87"/>
        <v>1</v>
      </c>
    </row>
    <row r="5627" spans="2:13" x14ac:dyDescent="0.15">
      <c r="B5627" s="333" t="s">
        <v>7318</v>
      </c>
      <c r="C5627" s="333" t="s">
        <v>710</v>
      </c>
      <c r="D5627" s="333" t="s">
        <v>519</v>
      </c>
      <c r="E5627" s="29">
        <v>1</v>
      </c>
      <c r="F5627" s="29">
        <v>1</v>
      </c>
      <c r="G5627" s="29">
        <v>7347</v>
      </c>
      <c r="H5627" s="27"/>
      <c r="J5627" s="37"/>
      <c r="M5627" s="80" t="b">
        <f t="shared" si="87"/>
        <v>1</v>
      </c>
    </row>
    <row r="5628" spans="2:13" x14ac:dyDescent="0.15">
      <c r="B5628" s="333" t="s">
        <v>11906</v>
      </c>
      <c r="C5628" s="333" t="s">
        <v>714</v>
      </c>
      <c r="D5628" s="333" t="s">
        <v>523</v>
      </c>
      <c r="E5628" s="29">
        <v>3</v>
      </c>
      <c r="F5628" s="29">
        <v>3</v>
      </c>
      <c r="G5628" s="29">
        <v>13692</v>
      </c>
      <c r="H5628" s="27"/>
      <c r="J5628" s="37"/>
      <c r="M5628" s="80" t="b">
        <f t="shared" si="87"/>
        <v>1</v>
      </c>
    </row>
    <row r="5629" spans="2:13" x14ac:dyDescent="0.15">
      <c r="B5629" s="333" t="s">
        <v>1662</v>
      </c>
      <c r="C5629" s="333" t="s">
        <v>718</v>
      </c>
      <c r="D5629" s="333" t="s">
        <v>521</v>
      </c>
      <c r="E5629" s="29">
        <v>5</v>
      </c>
      <c r="F5629" s="29">
        <v>2</v>
      </c>
      <c r="G5629" s="29">
        <v>1228</v>
      </c>
      <c r="H5629" s="27"/>
      <c r="J5629" s="37"/>
      <c r="M5629" s="80" t="b">
        <f t="shared" si="87"/>
        <v>1</v>
      </c>
    </row>
    <row r="5630" spans="2:13" x14ac:dyDescent="0.15">
      <c r="B5630" s="333" t="s">
        <v>1663</v>
      </c>
      <c r="C5630" s="333" t="s">
        <v>9881</v>
      </c>
      <c r="D5630" s="333" t="s">
        <v>523</v>
      </c>
      <c r="E5630" s="29">
        <v>6</v>
      </c>
      <c r="F5630" s="29">
        <v>3</v>
      </c>
      <c r="G5630" s="29">
        <v>1229</v>
      </c>
      <c r="H5630" s="27"/>
      <c r="J5630" s="37"/>
      <c r="M5630" s="80" t="b">
        <f t="shared" si="87"/>
        <v>1</v>
      </c>
    </row>
    <row r="5631" spans="2:13" x14ac:dyDescent="0.15">
      <c r="B5631" s="333" t="s">
        <v>1664</v>
      </c>
      <c r="C5631" s="333" t="s">
        <v>712</v>
      </c>
      <c r="D5631" s="333" t="s">
        <v>521</v>
      </c>
      <c r="E5631" s="29">
        <v>2</v>
      </c>
      <c r="F5631" s="29">
        <v>2</v>
      </c>
      <c r="G5631" s="29">
        <v>1230</v>
      </c>
      <c r="H5631" s="27"/>
      <c r="J5631" s="37"/>
      <c r="M5631" s="80" t="b">
        <f t="shared" si="87"/>
        <v>1</v>
      </c>
    </row>
    <row r="5632" spans="2:13" x14ac:dyDescent="0.15">
      <c r="B5632" s="333" t="s">
        <v>4002</v>
      </c>
      <c r="C5632" s="333" t="s">
        <v>712</v>
      </c>
      <c r="D5632" s="333" t="s">
        <v>444</v>
      </c>
      <c r="E5632" s="29">
        <v>2</v>
      </c>
      <c r="F5632" s="29">
        <v>6</v>
      </c>
      <c r="G5632" s="29">
        <v>3768</v>
      </c>
      <c r="H5632" s="27"/>
      <c r="J5632" s="37"/>
      <c r="M5632" s="80" t="b">
        <f t="shared" si="87"/>
        <v>1</v>
      </c>
    </row>
    <row r="5633" spans="2:13" x14ac:dyDescent="0.15">
      <c r="B5633" s="333" t="s">
        <v>11907</v>
      </c>
      <c r="C5633" s="333" t="s">
        <v>714</v>
      </c>
      <c r="D5633" s="333" t="s">
        <v>521</v>
      </c>
      <c r="E5633" s="29">
        <v>3</v>
      </c>
      <c r="F5633" s="29">
        <v>2</v>
      </c>
      <c r="G5633" s="29">
        <v>12577</v>
      </c>
      <c r="H5633" s="27"/>
      <c r="J5633" s="37"/>
      <c r="M5633" s="80" t="b">
        <f t="shared" si="87"/>
        <v>1</v>
      </c>
    </row>
    <row r="5634" spans="2:13" x14ac:dyDescent="0.15">
      <c r="B5634" s="333" t="s">
        <v>3786</v>
      </c>
      <c r="C5634" s="333" t="s">
        <v>518</v>
      </c>
      <c r="D5634" s="333" t="s">
        <v>518</v>
      </c>
      <c r="E5634" s="29">
        <v>0</v>
      </c>
      <c r="F5634" s="29">
        <v>0</v>
      </c>
      <c r="G5634" s="29">
        <v>3547</v>
      </c>
      <c r="H5634" s="27"/>
      <c r="J5634" s="37"/>
      <c r="M5634" s="80" t="b">
        <f t="shared" si="87"/>
        <v>1</v>
      </c>
    </row>
    <row r="5635" spans="2:13" x14ac:dyDescent="0.15">
      <c r="B5635" s="333" t="s">
        <v>7250</v>
      </c>
      <c r="C5635" s="333" t="s">
        <v>718</v>
      </c>
      <c r="D5635" s="333" t="s">
        <v>523</v>
      </c>
      <c r="E5635" s="29">
        <v>5</v>
      </c>
      <c r="F5635" s="29">
        <v>3</v>
      </c>
      <c r="G5635" s="29">
        <v>7394</v>
      </c>
      <c r="H5635" s="27"/>
      <c r="J5635" s="37"/>
      <c r="M5635" s="80" t="b">
        <f t="shared" si="87"/>
        <v>1</v>
      </c>
    </row>
    <row r="5636" spans="2:13" x14ac:dyDescent="0.15">
      <c r="B5636" s="333" t="s">
        <v>11908</v>
      </c>
      <c r="C5636" s="333" t="s">
        <v>710</v>
      </c>
      <c r="D5636" s="333" t="s">
        <v>444</v>
      </c>
      <c r="E5636" s="29">
        <v>1</v>
      </c>
      <c r="F5636" s="29">
        <v>6</v>
      </c>
      <c r="G5636" s="29">
        <v>13140</v>
      </c>
      <c r="H5636" s="27"/>
      <c r="J5636" s="37"/>
      <c r="M5636" s="80" t="b">
        <f t="shared" si="87"/>
        <v>1</v>
      </c>
    </row>
    <row r="5637" spans="2:13" x14ac:dyDescent="0.15">
      <c r="B5637" s="333" t="s">
        <v>12806</v>
      </c>
      <c r="C5637" s="333" t="s">
        <v>710</v>
      </c>
      <c r="D5637" s="333" t="s">
        <v>521</v>
      </c>
      <c r="E5637" s="29">
        <v>1</v>
      </c>
      <c r="F5637" s="29">
        <v>2</v>
      </c>
      <c r="G5637" s="29">
        <v>14027</v>
      </c>
      <c r="H5637" s="27"/>
      <c r="J5637" s="37"/>
      <c r="M5637" s="80" t="b">
        <f t="shared" si="87"/>
        <v>1</v>
      </c>
    </row>
    <row r="5638" spans="2:13" x14ac:dyDescent="0.15">
      <c r="B5638" s="333" t="s">
        <v>7308</v>
      </c>
      <c r="C5638" s="333" t="s">
        <v>714</v>
      </c>
      <c r="D5638" s="333" t="s">
        <v>523</v>
      </c>
      <c r="E5638" s="29">
        <v>3</v>
      </c>
      <c r="F5638" s="29">
        <v>3</v>
      </c>
      <c r="G5638" s="29">
        <v>7455</v>
      </c>
      <c r="H5638" s="27"/>
      <c r="J5638" s="37"/>
      <c r="M5638" s="80" t="b">
        <f t="shared" si="87"/>
        <v>1</v>
      </c>
    </row>
    <row r="5639" spans="2:13" x14ac:dyDescent="0.15">
      <c r="B5639" s="333" t="s">
        <v>6508</v>
      </c>
      <c r="C5639" s="333" t="s">
        <v>710</v>
      </c>
      <c r="D5639" s="333" t="s">
        <v>521</v>
      </c>
      <c r="E5639" s="29">
        <v>1</v>
      </c>
      <c r="F5639" s="29">
        <v>2</v>
      </c>
      <c r="G5639" s="29">
        <v>6586</v>
      </c>
      <c r="H5639" s="27"/>
      <c r="J5639" s="37"/>
      <c r="M5639" s="80" t="b">
        <f t="shared" si="87"/>
        <v>1</v>
      </c>
    </row>
    <row r="5640" spans="2:13" x14ac:dyDescent="0.15">
      <c r="B5640" s="333" t="s">
        <v>4554</v>
      </c>
      <c r="C5640" s="333" t="s">
        <v>710</v>
      </c>
      <c r="D5640" s="333" t="s">
        <v>521</v>
      </c>
      <c r="E5640" s="29">
        <v>1</v>
      </c>
      <c r="F5640" s="29">
        <v>2</v>
      </c>
      <c r="G5640" s="29">
        <v>4249</v>
      </c>
      <c r="H5640" s="27"/>
      <c r="J5640" s="37"/>
      <c r="M5640" s="80" t="b">
        <f t="shared" si="87"/>
        <v>1</v>
      </c>
    </row>
    <row r="5641" spans="2:13" x14ac:dyDescent="0.15">
      <c r="B5641" s="333" t="s">
        <v>10930</v>
      </c>
      <c r="C5641" s="333" t="s">
        <v>710</v>
      </c>
      <c r="D5641" s="333" t="s">
        <v>521</v>
      </c>
      <c r="E5641" s="29">
        <v>1</v>
      </c>
      <c r="F5641" s="29">
        <v>2</v>
      </c>
      <c r="G5641" s="29">
        <v>4385</v>
      </c>
      <c r="H5641" s="27"/>
      <c r="J5641" s="37"/>
      <c r="M5641" s="80" t="b">
        <f t="shared" si="87"/>
        <v>1</v>
      </c>
    </row>
    <row r="5642" spans="2:13" x14ac:dyDescent="0.15">
      <c r="B5642" s="333" t="s">
        <v>12807</v>
      </c>
      <c r="C5642" s="333" t="s">
        <v>710</v>
      </c>
      <c r="D5642" s="333" t="s">
        <v>519</v>
      </c>
      <c r="E5642" s="29">
        <v>1</v>
      </c>
      <c r="F5642" s="29">
        <v>1</v>
      </c>
      <c r="G5642" s="29">
        <v>14391</v>
      </c>
      <c r="H5642" s="27"/>
      <c r="J5642" s="37"/>
      <c r="M5642" s="80" t="b">
        <f t="shared" si="87"/>
        <v>1</v>
      </c>
    </row>
    <row r="5643" spans="2:13" x14ac:dyDescent="0.15">
      <c r="B5643" s="333" t="s">
        <v>9295</v>
      </c>
      <c r="C5643" s="333" t="s">
        <v>710</v>
      </c>
      <c r="D5643" s="333" t="s">
        <v>523</v>
      </c>
      <c r="E5643" s="29">
        <v>1</v>
      </c>
      <c r="F5643" s="29">
        <v>3</v>
      </c>
      <c r="G5643" s="29">
        <v>7178</v>
      </c>
      <c r="H5643" s="27"/>
      <c r="J5643" s="37"/>
      <c r="M5643" s="80" t="b">
        <f t="shared" si="87"/>
        <v>1</v>
      </c>
    </row>
    <row r="5644" spans="2:13" x14ac:dyDescent="0.15">
      <c r="B5644" s="333" t="s">
        <v>4975</v>
      </c>
      <c r="C5644" s="333" t="s">
        <v>710</v>
      </c>
      <c r="D5644" s="333" t="s">
        <v>519</v>
      </c>
      <c r="E5644" s="29">
        <v>1</v>
      </c>
      <c r="F5644" s="29">
        <v>1</v>
      </c>
      <c r="G5644" s="29">
        <v>4940</v>
      </c>
      <c r="H5644" s="27"/>
      <c r="J5644" s="37"/>
      <c r="M5644" s="80" t="b">
        <f t="shared" si="87"/>
        <v>1</v>
      </c>
    </row>
    <row r="5645" spans="2:13" x14ac:dyDescent="0.15">
      <c r="B5645" s="333" t="s">
        <v>10314</v>
      </c>
      <c r="C5645" s="333" t="s">
        <v>710</v>
      </c>
      <c r="D5645" s="333" t="s">
        <v>519</v>
      </c>
      <c r="E5645" s="29">
        <v>1</v>
      </c>
      <c r="F5645" s="29">
        <v>1</v>
      </c>
      <c r="G5645" s="29">
        <v>10790</v>
      </c>
      <c r="H5645" s="27"/>
      <c r="J5645" s="37"/>
      <c r="M5645" s="80" t="b">
        <f t="shared" si="87"/>
        <v>1</v>
      </c>
    </row>
    <row r="5646" spans="2:13" x14ac:dyDescent="0.15">
      <c r="B5646" s="333" t="s">
        <v>14802</v>
      </c>
      <c r="C5646" s="333" t="s">
        <v>710</v>
      </c>
      <c r="D5646" s="333" t="s">
        <v>521</v>
      </c>
      <c r="E5646" s="29">
        <v>1</v>
      </c>
      <c r="F5646" s="29">
        <v>2</v>
      </c>
      <c r="G5646" s="29">
        <v>17595</v>
      </c>
      <c r="H5646" s="27"/>
      <c r="J5646" s="37"/>
      <c r="M5646" s="80" t="b">
        <f t="shared" ref="M5646:M5709" si="88">AND(  NOT(ISERROR(FIND(UPPER($B$7),UPPER($B5646),1))),  OR($D$7="",NOT(ISERROR(FIND(UPPER($D$7),UPPER($B5646),1)))),    OR($D$8="",(ISERROR(FIND(UPPER($D$8),UPPER($B5646),1))))           )</f>
        <v>1</v>
      </c>
    </row>
    <row r="5647" spans="2:13" x14ac:dyDescent="0.15">
      <c r="B5647" s="333" t="s">
        <v>7712</v>
      </c>
      <c r="C5647" s="333" t="s">
        <v>710</v>
      </c>
      <c r="D5647" s="333" t="s">
        <v>523</v>
      </c>
      <c r="E5647" s="29">
        <v>1</v>
      </c>
      <c r="F5647" s="29">
        <v>3</v>
      </c>
      <c r="G5647" s="29">
        <v>7885</v>
      </c>
      <c r="H5647" s="27"/>
      <c r="J5647" s="37"/>
      <c r="M5647" s="80" t="b">
        <f t="shared" si="88"/>
        <v>1</v>
      </c>
    </row>
    <row r="5648" spans="2:13" x14ac:dyDescent="0.15">
      <c r="B5648" s="333" t="s">
        <v>14803</v>
      </c>
      <c r="C5648" s="333" t="s">
        <v>710</v>
      </c>
      <c r="D5648" s="333" t="s">
        <v>521</v>
      </c>
      <c r="E5648" s="29">
        <v>1</v>
      </c>
      <c r="F5648" s="29">
        <v>2</v>
      </c>
      <c r="G5648" s="29">
        <v>17078</v>
      </c>
      <c r="H5648" s="27"/>
      <c r="J5648" s="37"/>
      <c r="M5648" s="80" t="b">
        <f t="shared" si="88"/>
        <v>1</v>
      </c>
    </row>
    <row r="5649" spans="2:13" x14ac:dyDescent="0.15">
      <c r="B5649" s="333" t="s">
        <v>14253</v>
      </c>
      <c r="C5649" s="333" t="s">
        <v>710</v>
      </c>
      <c r="D5649" s="333" t="s">
        <v>519</v>
      </c>
      <c r="E5649" s="29">
        <v>1</v>
      </c>
      <c r="F5649" s="29">
        <v>1</v>
      </c>
      <c r="G5649" s="29">
        <v>16167</v>
      </c>
      <c r="H5649" s="27"/>
      <c r="J5649" s="37"/>
      <c r="M5649" s="80" t="b">
        <f t="shared" si="88"/>
        <v>1</v>
      </c>
    </row>
    <row r="5650" spans="2:13" x14ac:dyDescent="0.15">
      <c r="B5650" s="333" t="s">
        <v>1665</v>
      </c>
      <c r="C5650" s="333" t="s">
        <v>716</v>
      </c>
      <c r="D5650" s="333" t="s">
        <v>521</v>
      </c>
      <c r="E5650" s="29">
        <v>4</v>
      </c>
      <c r="F5650" s="29">
        <v>2</v>
      </c>
      <c r="G5650" s="29">
        <v>1232</v>
      </c>
      <c r="H5650" s="27"/>
      <c r="J5650" s="37"/>
      <c r="M5650" s="80" t="b">
        <f t="shared" si="88"/>
        <v>1</v>
      </c>
    </row>
    <row r="5651" spans="2:13" x14ac:dyDescent="0.15">
      <c r="B5651" s="333" t="s">
        <v>7814</v>
      </c>
      <c r="C5651" s="333" t="s">
        <v>710</v>
      </c>
      <c r="D5651" s="333" t="s">
        <v>523</v>
      </c>
      <c r="E5651" s="29">
        <v>1</v>
      </c>
      <c r="F5651" s="29">
        <v>3</v>
      </c>
      <c r="G5651" s="29">
        <v>8000</v>
      </c>
      <c r="H5651" s="27"/>
      <c r="J5651" s="37"/>
      <c r="M5651" s="80" t="b">
        <f t="shared" si="88"/>
        <v>1</v>
      </c>
    </row>
    <row r="5652" spans="2:13" x14ac:dyDescent="0.15">
      <c r="B5652" s="333" t="s">
        <v>1666</v>
      </c>
      <c r="C5652" s="333" t="s">
        <v>716</v>
      </c>
      <c r="D5652" s="333" t="s">
        <v>523</v>
      </c>
      <c r="E5652" s="29">
        <v>4</v>
      </c>
      <c r="F5652" s="29">
        <v>3</v>
      </c>
      <c r="G5652" s="29">
        <v>1233</v>
      </c>
      <c r="H5652" s="27"/>
      <c r="J5652" s="37"/>
      <c r="M5652" s="80" t="b">
        <f t="shared" si="88"/>
        <v>1</v>
      </c>
    </row>
    <row r="5653" spans="2:13" x14ac:dyDescent="0.15">
      <c r="B5653" s="333" t="s">
        <v>12808</v>
      </c>
      <c r="C5653" s="333" t="s">
        <v>710</v>
      </c>
      <c r="D5653" s="333" t="s">
        <v>523</v>
      </c>
      <c r="E5653" s="29">
        <v>1</v>
      </c>
      <c r="F5653" s="29">
        <v>3</v>
      </c>
      <c r="G5653" s="29">
        <v>13988</v>
      </c>
      <c r="H5653" s="27"/>
      <c r="J5653" s="37"/>
      <c r="M5653" s="80" t="b">
        <f t="shared" si="88"/>
        <v>1</v>
      </c>
    </row>
    <row r="5654" spans="2:13" x14ac:dyDescent="0.15">
      <c r="B5654" s="333" t="s">
        <v>7392</v>
      </c>
      <c r="C5654" s="333" t="s">
        <v>710</v>
      </c>
      <c r="D5654" s="333" t="s">
        <v>523</v>
      </c>
      <c r="E5654" s="29">
        <v>1</v>
      </c>
      <c r="F5654" s="29">
        <v>3</v>
      </c>
      <c r="G5654" s="29">
        <v>7539</v>
      </c>
      <c r="H5654" s="27"/>
      <c r="J5654" s="37"/>
      <c r="M5654" s="80" t="b">
        <f t="shared" si="88"/>
        <v>1</v>
      </c>
    </row>
    <row r="5655" spans="2:13" x14ac:dyDescent="0.15">
      <c r="B5655" s="333" t="s">
        <v>7084</v>
      </c>
      <c r="C5655" s="333" t="s">
        <v>710</v>
      </c>
      <c r="D5655" s="333" t="s">
        <v>523</v>
      </c>
      <c r="E5655" s="29">
        <v>1</v>
      </c>
      <c r="F5655" s="29">
        <v>3</v>
      </c>
      <c r="G5655" s="29">
        <v>7226</v>
      </c>
      <c r="H5655" s="27"/>
      <c r="J5655" s="37"/>
      <c r="M5655" s="80" t="b">
        <f t="shared" si="88"/>
        <v>1</v>
      </c>
    </row>
    <row r="5656" spans="2:13" x14ac:dyDescent="0.15">
      <c r="B5656" s="333" t="s">
        <v>9296</v>
      </c>
      <c r="C5656" s="333" t="s">
        <v>518</v>
      </c>
      <c r="D5656" s="333" t="s">
        <v>518</v>
      </c>
      <c r="E5656" s="29">
        <v>0</v>
      </c>
      <c r="F5656" s="29">
        <v>0</v>
      </c>
      <c r="G5656" s="29">
        <v>9746</v>
      </c>
      <c r="H5656" s="27"/>
      <c r="J5656" s="37"/>
      <c r="M5656" s="80" t="b">
        <f t="shared" si="88"/>
        <v>1</v>
      </c>
    </row>
    <row r="5657" spans="2:13" x14ac:dyDescent="0.15">
      <c r="B5657" s="333" t="s">
        <v>7085</v>
      </c>
      <c r="C5657" s="333" t="s">
        <v>710</v>
      </c>
      <c r="D5657" s="333" t="s">
        <v>523</v>
      </c>
      <c r="E5657" s="29">
        <v>1</v>
      </c>
      <c r="F5657" s="29">
        <v>3</v>
      </c>
      <c r="G5657" s="29">
        <v>7227</v>
      </c>
      <c r="H5657" s="27"/>
      <c r="J5657" s="37"/>
      <c r="M5657" s="80" t="b">
        <f t="shared" si="88"/>
        <v>1</v>
      </c>
    </row>
    <row r="5658" spans="2:13" x14ac:dyDescent="0.15">
      <c r="B5658" s="333" t="s">
        <v>13540</v>
      </c>
      <c r="C5658" s="333" t="s">
        <v>712</v>
      </c>
      <c r="D5658" s="333" t="s">
        <v>523</v>
      </c>
      <c r="E5658" s="29">
        <v>2</v>
      </c>
      <c r="F5658" s="29">
        <v>3</v>
      </c>
      <c r="G5658" s="29">
        <v>15600</v>
      </c>
      <c r="H5658" s="27"/>
      <c r="J5658" s="37"/>
      <c r="M5658" s="80" t="b">
        <f t="shared" si="88"/>
        <v>1</v>
      </c>
    </row>
    <row r="5659" spans="2:13" x14ac:dyDescent="0.15">
      <c r="B5659" s="333" t="s">
        <v>8658</v>
      </c>
      <c r="C5659" s="333" t="s">
        <v>710</v>
      </c>
      <c r="D5659" s="333" t="s">
        <v>523</v>
      </c>
      <c r="E5659" s="29">
        <v>1</v>
      </c>
      <c r="F5659" s="29">
        <v>3</v>
      </c>
      <c r="G5659" s="29">
        <v>9008</v>
      </c>
      <c r="H5659" s="27"/>
      <c r="J5659" s="37"/>
      <c r="M5659" s="80" t="b">
        <f t="shared" si="88"/>
        <v>1</v>
      </c>
    </row>
    <row r="5660" spans="2:13" x14ac:dyDescent="0.15">
      <c r="B5660" s="333" t="s">
        <v>1667</v>
      </c>
      <c r="C5660" s="333" t="s">
        <v>716</v>
      </c>
      <c r="D5660" s="333" t="s">
        <v>523</v>
      </c>
      <c r="E5660" s="29">
        <v>4</v>
      </c>
      <c r="F5660" s="29">
        <v>3</v>
      </c>
      <c r="G5660" s="29">
        <v>1234</v>
      </c>
      <c r="H5660" s="27"/>
      <c r="J5660" s="37"/>
      <c r="M5660" s="80" t="b">
        <f t="shared" si="88"/>
        <v>1</v>
      </c>
    </row>
    <row r="5661" spans="2:13" x14ac:dyDescent="0.15">
      <c r="B5661" s="333" t="s">
        <v>342</v>
      </c>
      <c r="C5661" s="333" t="s">
        <v>710</v>
      </c>
      <c r="D5661" s="333" t="s">
        <v>523</v>
      </c>
      <c r="E5661" s="29">
        <v>1</v>
      </c>
      <c r="F5661" s="29">
        <v>3</v>
      </c>
      <c r="G5661" s="29">
        <v>8423</v>
      </c>
      <c r="H5661" s="27"/>
      <c r="J5661" s="37"/>
      <c r="M5661" s="80" t="b">
        <f t="shared" si="88"/>
        <v>1</v>
      </c>
    </row>
    <row r="5662" spans="2:13" x14ac:dyDescent="0.15">
      <c r="B5662" s="333" t="s">
        <v>13541</v>
      </c>
      <c r="C5662" s="333" t="s">
        <v>710</v>
      </c>
      <c r="D5662" s="333" t="s">
        <v>523</v>
      </c>
      <c r="E5662" s="29">
        <v>1</v>
      </c>
      <c r="F5662" s="29">
        <v>3</v>
      </c>
      <c r="G5662" s="29">
        <v>15106</v>
      </c>
      <c r="H5662" s="27"/>
      <c r="J5662" s="37"/>
      <c r="M5662" s="80" t="b">
        <f t="shared" si="88"/>
        <v>1</v>
      </c>
    </row>
    <row r="5663" spans="2:13" x14ac:dyDescent="0.15">
      <c r="B5663" s="333" t="s">
        <v>5725</v>
      </c>
      <c r="C5663" s="333" t="s">
        <v>710</v>
      </c>
      <c r="D5663" s="333" t="s">
        <v>523</v>
      </c>
      <c r="E5663" s="29">
        <v>1</v>
      </c>
      <c r="F5663" s="29">
        <v>3</v>
      </c>
      <c r="G5663" s="29">
        <v>5755</v>
      </c>
      <c r="H5663" s="27"/>
      <c r="J5663" s="37"/>
      <c r="M5663" s="80" t="b">
        <f t="shared" si="88"/>
        <v>1</v>
      </c>
    </row>
    <row r="5664" spans="2:13" x14ac:dyDescent="0.15">
      <c r="B5664" s="333" t="s">
        <v>9297</v>
      </c>
      <c r="C5664" s="333" t="s">
        <v>518</v>
      </c>
      <c r="D5664" s="333" t="s">
        <v>523</v>
      </c>
      <c r="E5664" s="29">
        <v>0</v>
      </c>
      <c r="F5664" s="29">
        <v>3</v>
      </c>
      <c r="G5664" s="29">
        <v>9420</v>
      </c>
      <c r="H5664" s="27"/>
      <c r="J5664" s="37"/>
      <c r="M5664" s="80" t="b">
        <f t="shared" si="88"/>
        <v>1</v>
      </c>
    </row>
    <row r="5665" spans="2:13" x14ac:dyDescent="0.15">
      <c r="B5665" s="333" t="s">
        <v>13542</v>
      </c>
      <c r="C5665" s="333" t="s">
        <v>710</v>
      </c>
      <c r="D5665" s="333" t="s">
        <v>519</v>
      </c>
      <c r="E5665" s="29">
        <v>1</v>
      </c>
      <c r="F5665" s="29">
        <v>1</v>
      </c>
      <c r="G5665" s="29">
        <v>15496</v>
      </c>
      <c r="H5665" s="27"/>
      <c r="J5665" s="37"/>
      <c r="M5665" s="80" t="b">
        <f t="shared" si="88"/>
        <v>1</v>
      </c>
    </row>
    <row r="5666" spans="2:13" x14ac:dyDescent="0.15">
      <c r="B5666" s="333" t="s">
        <v>14254</v>
      </c>
      <c r="C5666" s="333" t="s">
        <v>710</v>
      </c>
      <c r="D5666" s="333" t="s">
        <v>519</v>
      </c>
      <c r="E5666" s="29">
        <v>1</v>
      </c>
      <c r="F5666" s="29">
        <v>1</v>
      </c>
      <c r="G5666" s="29">
        <v>16161</v>
      </c>
      <c r="H5666" s="27"/>
      <c r="J5666" s="37"/>
      <c r="M5666" s="80" t="b">
        <f t="shared" si="88"/>
        <v>1</v>
      </c>
    </row>
    <row r="5667" spans="2:13" x14ac:dyDescent="0.15">
      <c r="B5667" s="333" t="s">
        <v>9298</v>
      </c>
      <c r="C5667" s="333" t="s">
        <v>710</v>
      </c>
      <c r="D5667" s="333" t="s">
        <v>525</v>
      </c>
      <c r="E5667" s="29">
        <v>1</v>
      </c>
      <c r="F5667" s="29">
        <v>4</v>
      </c>
      <c r="G5667" s="29">
        <v>9944</v>
      </c>
      <c r="H5667" s="27"/>
      <c r="J5667" s="37"/>
      <c r="M5667" s="80" t="b">
        <f t="shared" si="88"/>
        <v>1</v>
      </c>
    </row>
    <row r="5668" spans="2:13" x14ac:dyDescent="0.15">
      <c r="B5668" s="333" t="s">
        <v>6509</v>
      </c>
      <c r="C5668" s="333" t="s">
        <v>710</v>
      </c>
      <c r="D5668" s="333" t="s">
        <v>519</v>
      </c>
      <c r="E5668" s="29">
        <v>1</v>
      </c>
      <c r="F5668" s="29">
        <v>1</v>
      </c>
      <c r="G5668" s="29">
        <v>6587</v>
      </c>
      <c r="H5668" s="27"/>
      <c r="J5668" s="37"/>
      <c r="M5668" s="80" t="b">
        <f t="shared" si="88"/>
        <v>1</v>
      </c>
    </row>
    <row r="5669" spans="2:13" x14ac:dyDescent="0.15">
      <c r="B5669" s="333" t="s">
        <v>13543</v>
      </c>
      <c r="C5669" s="333" t="s">
        <v>710</v>
      </c>
      <c r="D5669" s="333" t="s">
        <v>519</v>
      </c>
      <c r="E5669" s="29">
        <v>1</v>
      </c>
      <c r="F5669" s="29">
        <v>1</v>
      </c>
      <c r="G5669" s="29">
        <v>15381</v>
      </c>
      <c r="H5669" s="27"/>
      <c r="J5669" s="37"/>
      <c r="M5669" s="80" t="b">
        <f t="shared" si="88"/>
        <v>1</v>
      </c>
    </row>
    <row r="5670" spans="2:13" x14ac:dyDescent="0.15">
      <c r="B5670" s="333" t="s">
        <v>13544</v>
      </c>
      <c r="C5670" s="333" t="s">
        <v>710</v>
      </c>
      <c r="D5670" s="333" t="s">
        <v>523</v>
      </c>
      <c r="E5670" s="29">
        <v>1</v>
      </c>
      <c r="F5670" s="29">
        <v>3</v>
      </c>
      <c r="G5670" s="29">
        <v>15125</v>
      </c>
      <c r="H5670" s="27"/>
      <c r="J5670" s="37"/>
      <c r="M5670" s="80" t="b">
        <f t="shared" si="88"/>
        <v>1</v>
      </c>
    </row>
    <row r="5671" spans="2:13" x14ac:dyDescent="0.15">
      <c r="B5671" s="333" t="s">
        <v>1668</v>
      </c>
      <c r="C5671" s="333" t="s">
        <v>712</v>
      </c>
      <c r="D5671" s="333" t="s">
        <v>525</v>
      </c>
      <c r="E5671" s="29">
        <v>2</v>
      </c>
      <c r="F5671" s="29">
        <v>4</v>
      </c>
      <c r="G5671" s="29">
        <v>1235</v>
      </c>
      <c r="H5671" s="27"/>
      <c r="J5671" s="37"/>
      <c r="M5671" s="80" t="b">
        <f t="shared" si="88"/>
        <v>1</v>
      </c>
    </row>
    <row r="5672" spans="2:13" x14ac:dyDescent="0.15">
      <c r="B5672" s="333" t="s">
        <v>1669</v>
      </c>
      <c r="C5672" s="333" t="s">
        <v>710</v>
      </c>
      <c r="D5672" s="333" t="s">
        <v>521</v>
      </c>
      <c r="E5672" s="29">
        <v>1</v>
      </c>
      <c r="F5672" s="29">
        <v>2</v>
      </c>
      <c r="G5672" s="29">
        <v>1236</v>
      </c>
      <c r="H5672" s="27"/>
      <c r="J5672" s="37"/>
      <c r="M5672" s="80" t="b">
        <f t="shared" si="88"/>
        <v>1</v>
      </c>
    </row>
    <row r="5673" spans="2:13" x14ac:dyDescent="0.15">
      <c r="B5673" s="333" t="s">
        <v>1670</v>
      </c>
      <c r="C5673" s="333" t="s">
        <v>710</v>
      </c>
      <c r="D5673" s="333" t="s">
        <v>521</v>
      </c>
      <c r="E5673" s="29">
        <v>1</v>
      </c>
      <c r="F5673" s="29">
        <v>2</v>
      </c>
      <c r="G5673" s="29">
        <v>1237</v>
      </c>
      <c r="H5673" s="27"/>
      <c r="J5673" s="37"/>
      <c r="M5673" s="80" t="b">
        <f t="shared" si="88"/>
        <v>1</v>
      </c>
    </row>
    <row r="5674" spans="2:13" x14ac:dyDescent="0.15">
      <c r="B5674" s="333" t="s">
        <v>6165</v>
      </c>
      <c r="C5674" s="333" t="s">
        <v>710</v>
      </c>
      <c r="D5674" s="333" t="s">
        <v>521</v>
      </c>
      <c r="E5674" s="29">
        <v>1</v>
      </c>
      <c r="F5674" s="29">
        <v>2</v>
      </c>
      <c r="G5674" s="29">
        <v>6127</v>
      </c>
      <c r="H5674" s="27"/>
      <c r="J5674" s="37"/>
      <c r="M5674" s="80" t="b">
        <f t="shared" si="88"/>
        <v>1</v>
      </c>
    </row>
    <row r="5675" spans="2:13" x14ac:dyDescent="0.15">
      <c r="B5675" s="333" t="s">
        <v>8706</v>
      </c>
      <c r="C5675" s="333" t="s">
        <v>710</v>
      </c>
      <c r="D5675" s="333" t="s">
        <v>523</v>
      </c>
      <c r="E5675" s="29">
        <v>1</v>
      </c>
      <c r="F5675" s="29">
        <v>3</v>
      </c>
      <c r="G5675" s="29">
        <v>9056</v>
      </c>
      <c r="H5675" s="27"/>
      <c r="J5675" s="37"/>
      <c r="M5675" s="80" t="b">
        <f t="shared" si="88"/>
        <v>1</v>
      </c>
    </row>
    <row r="5676" spans="2:13" x14ac:dyDescent="0.15">
      <c r="B5676" s="333" t="s">
        <v>14255</v>
      </c>
      <c r="C5676" s="333" t="s">
        <v>712</v>
      </c>
      <c r="D5676" s="333" t="s">
        <v>519</v>
      </c>
      <c r="E5676" s="29">
        <v>2</v>
      </c>
      <c r="F5676" s="29">
        <v>1</v>
      </c>
      <c r="G5676" s="29">
        <v>15892</v>
      </c>
      <c r="H5676" s="27"/>
      <c r="J5676" s="37"/>
      <c r="M5676" s="80" t="b">
        <f t="shared" si="88"/>
        <v>1</v>
      </c>
    </row>
    <row r="5677" spans="2:13" x14ac:dyDescent="0.15">
      <c r="B5677" s="333" t="s">
        <v>3624</v>
      </c>
      <c r="C5677" s="333" t="s">
        <v>712</v>
      </c>
      <c r="D5677" s="333" t="s">
        <v>519</v>
      </c>
      <c r="E5677" s="29">
        <v>2</v>
      </c>
      <c r="F5677" s="29">
        <v>1</v>
      </c>
      <c r="G5677" s="29">
        <v>3378</v>
      </c>
      <c r="H5677" s="27"/>
      <c r="J5677" s="37"/>
      <c r="M5677" s="80" t="b">
        <f t="shared" si="88"/>
        <v>1</v>
      </c>
    </row>
    <row r="5678" spans="2:13" x14ac:dyDescent="0.15">
      <c r="B5678" s="333" t="s">
        <v>12809</v>
      </c>
      <c r="C5678" s="333" t="s">
        <v>712</v>
      </c>
      <c r="D5678" s="333" t="s">
        <v>519</v>
      </c>
      <c r="E5678" s="29">
        <v>2</v>
      </c>
      <c r="F5678" s="29">
        <v>1</v>
      </c>
      <c r="G5678" s="29">
        <v>13852</v>
      </c>
      <c r="H5678" s="27"/>
      <c r="J5678" s="37"/>
      <c r="M5678" s="80" t="b">
        <f t="shared" si="88"/>
        <v>1</v>
      </c>
    </row>
    <row r="5679" spans="2:13" x14ac:dyDescent="0.15">
      <c r="B5679" s="333" t="s">
        <v>4870</v>
      </c>
      <c r="C5679" s="333" t="s">
        <v>716</v>
      </c>
      <c r="D5679" s="333" t="s">
        <v>519</v>
      </c>
      <c r="E5679" s="29">
        <v>4</v>
      </c>
      <c r="F5679" s="29">
        <v>1</v>
      </c>
      <c r="G5679" s="29">
        <v>4833</v>
      </c>
      <c r="H5679" s="27"/>
      <c r="J5679" s="37"/>
      <c r="M5679" s="80" t="b">
        <f t="shared" si="88"/>
        <v>1</v>
      </c>
    </row>
    <row r="5680" spans="2:13" x14ac:dyDescent="0.15">
      <c r="B5680" s="333" t="s">
        <v>6232</v>
      </c>
      <c r="C5680" s="333" t="s">
        <v>710</v>
      </c>
      <c r="D5680" s="333" t="s">
        <v>523</v>
      </c>
      <c r="E5680" s="29">
        <v>1</v>
      </c>
      <c r="F5680" s="29">
        <v>3</v>
      </c>
      <c r="G5680" s="29">
        <v>6285</v>
      </c>
      <c r="H5680" s="27"/>
      <c r="J5680" s="37"/>
      <c r="M5680" s="80" t="b">
        <f t="shared" si="88"/>
        <v>1</v>
      </c>
    </row>
    <row r="5681" spans="2:13" x14ac:dyDescent="0.15">
      <c r="B5681" s="333" t="s">
        <v>7086</v>
      </c>
      <c r="C5681" s="333" t="s">
        <v>710</v>
      </c>
      <c r="D5681" s="333" t="s">
        <v>519</v>
      </c>
      <c r="E5681" s="29">
        <v>1</v>
      </c>
      <c r="F5681" s="29">
        <v>1</v>
      </c>
      <c r="G5681" s="29">
        <v>7228</v>
      </c>
      <c r="H5681" s="27"/>
      <c r="J5681" s="37"/>
      <c r="M5681" s="80" t="b">
        <f t="shared" si="88"/>
        <v>1</v>
      </c>
    </row>
    <row r="5682" spans="2:13" x14ac:dyDescent="0.15">
      <c r="B5682" s="333" t="s">
        <v>14804</v>
      </c>
      <c r="C5682" s="333" t="s">
        <v>710</v>
      </c>
      <c r="D5682" s="333" t="s">
        <v>519</v>
      </c>
      <c r="E5682" s="29">
        <v>1</v>
      </c>
      <c r="F5682" s="29">
        <v>1</v>
      </c>
      <c r="G5682" s="29">
        <v>17581</v>
      </c>
      <c r="H5682" s="27"/>
      <c r="J5682" s="37"/>
      <c r="M5682" s="80" t="b">
        <f t="shared" si="88"/>
        <v>1</v>
      </c>
    </row>
    <row r="5683" spans="2:13" x14ac:dyDescent="0.15">
      <c r="B5683" s="333" t="s">
        <v>11909</v>
      </c>
      <c r="C5683" s="333" t="s">
        <v>718</v>
      </c>
      <c r="D5683" s="333" t="s">
        <v>525</v>
      </c>
      <c r="E5683" s="29">
        <v>5</v>
      </c>
      <c r="F5683" s="29">
        <v>4</v>
      </c>
      <c r="G5683" s="29">
        <v>13243</v>
      </c>
      <c r="H5683" s="27"/>
      <c r="J5683" s="37"/>
      <c r="M5683" s="80" t="b">
        <f t="shared" si="88"/>
        <v>1</v>
      </c>
    </row>
    <row r="5684" spans="2:13" x14ac:dyDescent="0.15">
      <c r="B5684" s="333" t="s">
        <v>7004</v>
      </c>
      <c r="C5684" s="333" t="s">
        <v>710</v>
      </c>
      <c r="D5684" s="333" t="s">
        <v>525</v>
      </c>
      <c r="E5684" s="29">
        <v>1</v>
      </c>
      <c r="F5684" s="29">
        <v>4</v>
      </c>
      <c r="G5684" s="29">
        <v>7139</v>
      </c>
      <c r="H5684" s="27"/>
      <c r="J5684" s="37"/>
      <c r="M5684" s="80" t="b">
        <f t="shared" si="88"/>
        <v>1</v>
      </c>
    </row>
    <row r="5685" spans="2:13" x14ac:dyDescent="0.15">
      <c r="B5685" s="333" t="s">
        <v>11910</v>
      </c>
      <c r="C5685" s="333" t="s">
        <v>710</v>
      </c>
      <c r="D5685" s="333" t="s">
        <v>525</v>
      </c>
      <c r="E5685" s="29">
        <v>1</v>
      </c>
      <c r="F5685" s="29">
        <v>4</v>
      </c>
      <c r="G5685" s="29">
        <v>13332</v>
      </c>
      <c r="H5685" s="27"/>
      <c r="J5685" s="37"/>
      <c r="M5685" s="80" t="b">
        <f t="shared" si="88"/>
        <v>1</v>
      </c>
    </row>
    <row r="5686" spans="2:13" x14ac:dyDescent="0.15">
      <c r="B5686" s="333" t="s">
        <v>5657</v>
      </c>
      <c r="C5686" s="333" t="s">
        <v>710</v>
      </c>
      <c r="D5686" s="333" t="s">
        <v>525</v>
      </c>
      <c r="E5686" s="29">
        <v>1</v>
      </c>
      <c r="F5686" s="29">
        <v>4</v>
      </c>
      <c r="G5686" s="29">
        <v>5676</v>
      </c>
      <c r="H5686" s="27"/>
      <c r="J5686" s="37"/>
      <c r="M5686" s="80" t="b">
        <f t="shared" si="88"/>
        <v>1</v>
      </c>
    </row>
    <row r="5687" spans="2:13" x14ac:dyDescent="0.15">
      <c r="B5687" s="333" t="s">
        <v>5656</v>
      </c>
      <c r="C5687" s="333" t="s">
        <v>710</v>
      </c>
      <c r="D5687" s="333" t="s">
        <v>525</v>
      </c>
      <c r="E5687" s="29">
        <v>1</v>
      </c>
      <c r="F5687" s="29">
        <v>4</v>
      </c>
      <c r="G5687" s="29">
        <v>5675</v>
      </c>
      <c r="H5687" s="27"/>
      <c r="J5687" s="37"/>
      <c r="M5687" s="80" t="b">
        <f t="shared" si="88"/>
        <v>1</v>
      </c>
    </row>
    <row r="5688" spans="2:13" x14ac:dyDescent="0.15">
      <c r="B5688" s="333" t="s">
        <v>1671</v>
      </c>
      <c r="C5688" s="333" t="s">
        <v>712</v>
      </c>
      <c r="D5688" s="333" t="s">
        <v>525</v>
      </c>
      <c r="E5688" s="29">
        <v>2</v>
      </c>
      <c r="F5688" s="29">
        <v>4</v>
      </c>
      <c r="G5688" s="29">
        <v>1238</v>
      </c>
      <c r="H5688" s="27"/>
      <c r="J5688" s="37"/>
      <c r="M5688" s="80" t="b">
        <f t="shared" si="88"/>
        <v>1</v>
      </c>
    </row>
    <row r="5689" spans="2:13" x14ac:dyDescent="0.15">
      <c r="B5689" s="333" t="s">
        <v>5542</v>
      </c>
      <c r="C5689" s="333" t="s">
        <v>710</v>
      </c>
      <c r="D5689" s="333" t="s">
        <v>521</v>
      </c>
      <c r="E5689" s="29">
        <v>1</v>
      </c>
      <c r="F5689" s="29">
        <v>2</v>
      </c>
      <c r="G5689" s="29">
        <v>5459</v>
      </c>
      <c r="H5689" s="27"/>
      <c r="J5689" s="37"/>
      <c r="M5689" s="80" t="b">
        <f t="shared" si="88"/>
        <v>1</v>
      </c>
    </row>
    <row r="5690" spans="2:13" x14ac:dyDescent="0.15">
      <c r="B5690" s="333" t="s">
        <v>7787</v>
      </c>
      <c r="C5690" s="333" t="s">
        <v>710</v>
      </c>
      <c r="D5690" s="333" t="s">
        <v>525</v>
      </c>
      <c r="E5690" s="29">
        <v>1</v>
      </c>
      <c r="F5690" s="29">
        <v>4</v>
      </c>
      <c r="G5690" s="29">
        <v>7864</v>
      </c>
      <c r="H5690" s="27"/>
      <c r="J5690" s="37"/>
      <c r="M5690" s="80" t="b">
        <f t="shared" si="88"/>
        <v>1</v>
      </c>
    </row>
    <row r="5691" spans="2:13" x14ac:dyDescent="0.15">
      <c r="B5691" s="333" t="s">
        <v>14256</v>
      </c>
      <c r="C5691" s="333" t="s">
        <v>710</v>
      </c>
      <c r="D5691" s="333" t="s">
        <v>523</v>
      </c>
      <c r="E5691" s="29">
        <v>1</v>
      </c>
      <c r="F5691" s="29">
        <v>3</v>
      </c>
      <c r="G5691" s="29">
        <v>15953</v>
      </c>
      <c r="H5691" s="27"/>
      <c r="J5691" s="37"/>
      <c r="M5691" s="80" t="b">
        <f t="shared" si="88"/>
        <v>1</v>
      </c>
    </row>
    <row r="5692" spans="2:13" x14ac:dyDescent="0.15">
      <c r="B5692" s="333" t="s">
        <v>1672</v>
      </c>
      <c r="C5692" s="333" t="s">
        <v>710</v>
      </c>
      <c r="D5692" s="333" t="s">
        <v>523</v>
      </c>
      <c r="E5692" s="29">
        <v>1</v>
      </c>
      <c r="F5692" s="29">
        <v>3</v>
      </c>
      <c r="G5692" s="29">
        <v>1239</v>
      </c>
      <c r="H5692" s="27"/>
      <c r="J5692" s="37"/>
      <c r="M5692" s="80" t="b">
        <f t="shared" si="88"/>
        <v>1</v>
      </c>
    </row>
    <row r="5693" spans="2:13" x14ac:dyDescent="0.15">
      <c r="B5693" s="333" t="s">
        <v>1673</v>
      </c>
      <c r="C5693" s="333" t="s">
        <v>9879</v>
      </c>
      <c r="D5693" s="333" t="s">
        <v>519</v>
      </c>
      <c r="E5693" s="29">
        <v>13</v>
      </c>
      <c r="F5693" s="29">
        <v>1</v>
      </c>
      <c r="G5693" s="29">
        <v>1240</v>
      </c>
      <c r="H5693" s="27"/>
      <c r="J5693" s="37"/>
      <c r="M5693" s="80" t="b">
        <f t="shared" si="88"/>
        <v>1</v>
      </c>
    </row>
    <row r="5694" spans="2:13" x14ac:dyDescent="0.15">
      <c r="B5694" s="333" t="s">
        <v>7087</v>
      </c>
      <c r="C5694" s="333" t="s">
        <v>710</v>
      </c>
      <c r="D5694" s="333" t="s">
        <v>523</v>
      </c>
      <c r="E5694" s="29">
        <v>1</v>
      </c>
      <c r="F5694" s="29">
        <v>3</v>
      </c>
      <c r="G5694" s="29">
        <v>7229</v>
      </c>
      <c r="H5694" s="27"/>
      <c r="J5694" s="37"/>
      <c r="M5694" s="80" t="b">
        <f t="shared" si="88"/>
        <v>1</v>
      </c>
    </row>
    <row r="5695" spans="2:13" x14ac:dyDescent="0.15">
      <c r="B5695" s="333" t="s">
        <v>9930</v>
      </c>
      <c r="C5695" s="333" t="s">
        <v>718</v>
      </c>
      <c r="D5695" s="333" t="s">
        <v>523</v>
      </c>
      <c r="E5695" s="29">
        <v>5</v>
      </c>
      <c r="F5695" s="29">
        <v>3</v>
      </c>
      <c r="G5695" s="29">
        <v>10131</v>
      </c>
      <c r="H5695" s="27"/>
      <c r="J5695" s="37"/>
      <c r="M5695" s="80" t="b">
        <f t="shared" si="88"/>
        <v>1</v>
      </c>
    </row>
    <row r="5696" spans="2:13" x14ac:dyDescent="0.15">
      <c r="B5696" s="333" t="s">
        <v>7030</v>
      </c>
      <c r="C5696" s="333" t="s">
        <v>710</v>
      </c>
      <c r="D5696" s="333" t="s">
        <v>523</v>
      </c>
      <c r="E5696" s="29">
        <v>1</v>
      </c>
      <c r="F5696" s="29">
        <v>3</v>
      </c>
      <c r="G5696" s="29">
        <v>7167</v>
      </c>
      <c r="H5696" s="27"/>
      <c r="J5696" s="37"/>
      <c r="M5696" s="80" t="b">
        <f t="shared" si="88"/>
        <v>1</v>
      </c>
    </row>
    <row r="5697" spans="2:13" x14ac:dyDescent="0.15">
      <c r="B5697" s="333" t="s">
        <v>10315</v>
      </c>
      <c r="C5697" s="333" t="s">
        <v>710</v>
      </c>
      <c r="D5697" s="333" t="s">
        <v>523</v>
      </c>
      <c r="E5697" s="29">
        <v>1</v>
      </c>
      <c r="F5697" s="29">
        <v>3</v>
      </c>
      <c r="G5697" s="29">
        <v>10660</v>
      </c>
      <c r="H5697" s="27"/>
      <c r="J5697" s="37"/>
      <c r="M5697" s="80" t="b">
        <f t="shared" si="88"/>
        <v>1</v>
      </c>
    </row>
    <row r="5698" spans="2:13" x14ac:dyDescent="0.15">
      <c r="B5698" s="333" t="s">
        <v>7183</v>
      </c>
      <c r="C5698" s="333" t="s">
        <v>710</v>
      </c>
      <c r="D5698" s="333" t="s">
        <v>525</v>
      </c>
      <c r="E5698" s="29">
        <v>1</v>
      </c>
      <c r="F5698" s="29">
        <v>4</v>
      </c>
      <c r="G5698" s="29">
        <v>7325</v>
      </c>
      <c r="H5698" s="27"/>
      <c r="J5698" s="37"/>
      <c r="M5698" s="80" t="b">
        <f t="shared" si="88"/>
        <v>1</v>
      </c>
    </row>
    <row r="5699" spans="2:13" x14ac:dyDescent="0.15">
      <c r="B5699" s="333" t="s">
        <v>13545</v>
      </c>
      <c r="C5699" s="333" t="s">
        <v>718</v>
      </c>
      <c r="D5699" s="333" t="s">
        <v>525</v>
      </c>
      <c r="E5699" s="29">
        <v>5</v>
      </c>
      <c r="F5699" s="29">
        <v>4</v>
      </c>
      <c r="G5699" s="29">
        <v>14730</v>
      </c>
      <c r="H5699" s="27"/>
      <c r="J5699" s="37"/>
      <c r="M5699" s="80" t="b">
        <f t="shared" si="88"/>
        <v>1</v>
      </c>
    </row>
    <row r="5700" spans="2:13" x14ac:dyDescent="0.15">
      <c r="B5700" s="333" t="s">
        <v>11911</v>
      </c>
      <c r="C5700" s="333" t="s">
        <v>718</v>
      </c>
      <c r="D5700" s="333" t="s">
        <v>519</v>
      </c>
      <c r="E5700" s="29">
        <v>5</v>
      </c>
      <c r="F5700" s="29">
        <v>1</v>
      </c>
      <c r="G5700" s="29">
        <v>13409</v>
      </c>
      <c r="H5700" s="27"/>
      <c r="J5700" s="37"/>
      <c r="M5700" s="80" t="b">
        <f t="shared" si="88"/>
        <v>1</v>
      </c>
    </row>
    <row r="5701" spans="2:13" x14ac:dyDescent="0.15">
      <c r="B5701" s="333" t="s">
        <v>9299</v>
      </c>
      <c r="C5701" s="333" t="s">
        <v>518</v>
      </c>
      <c r="D5701" s="333" t="s">
        <v>518</v>
      </c>
      <c r="E5701" s="29">
        <v>0</v>
      </c>
      <c r="F5701" s="29">
        <v>0</v>
      </c>
      <c r="G5701" s="29">
        <v>9662</v>
      </c>
      <c r="H5701" s="27"/>
      <c r="J5701" s="37"/>
      <c r="M5701" s="80" t="b">
        <f t="shared" si="88"/>
        <v>1</v>
      </c>
    </row>
    <row r="5702" spans="2:13" x14ac:dyDescent="0.15">
      <c r="B5702" s="333" t="s">
        <v>4349</v>
      </c>
      <c r="C5702" s="333" t="s">
        <v>718</v>
      </c>
      <c r="D5702" s="333" t="s">
        <v>519</v>
      </c>
      <c r="E5702" s="29">
        <v>5</v>
      </c>
      <c r="F5702" s="29">
        <v>1</v>
      </c>
      <c r="G5702" s="29">
        <v>4141</v>
      </c>
      <c r="H5702" s="27"/>
      <c r="J5702" s="37"/>
      <c r="M5702" s="80" t="b">
        <f t="shared" si="88"/>
        <v>1</v>
      </c>
    </row>
    <row r="5703" spans="2:13" x14ac:dyDescent="0.15">
      <c r="B5703" s="333" t="s">
        <v>4564</v>
      </c>
      <c r="C5703" s="333" t="s">
        <v>718</v>
      </c>
      <c r="D5703" s="333" t="s">
        <v>523</v>
      </c>
      <c r="E5703" s="29">
        <v>5</v>
      </c>
      <c r="F5703" s="29">
        <v>3</v>
      </c>
      <c r="G5703" s="29">
        <v>4159</v>
      </c>
      <c r="H5703" s="27"/>
      <c r="J5703" s="37"/>
      <c r="M5703" s="80" t="b">
        <f t="shared" si="88"/>
        <v>1</v>
      </c>
    </row>
    <row r="5704" spans="2:13" x14ac:dyDescent="0.15">
      <c r="B5704" s="333" t="s">
        <v>11912</v>
      </c>
      <c r="C5704" s="333" t="s">
        <v>714</v>
      </c>
      <c r="D5704" s="333" t="s">
        <v>523</v>
      </c>
      <c r="E5704" s="29">
        <v>3</v>
      </c>
      <c r="F5704" s="29">
        <v>3</v>
      </c>
      <c r="G5704" s="29">
        <v>13357</v>
      </c>
      <c r="H5704" s="27"/>
      <c r="J5704" s="37"/>
      <c r="M5704" s="80" t="b">
        <f t="shared" si="88"/>
        <v>1</v>
      </c>
    </row>
    <row r="5705" spans="2:13" x14ac:dyDescent="0.15">
      <c r="B5705" s="333" t="s">
        <v>11913</v>
      </c>
      <c r="C5705" s="333" t="s">
        <v>710</v>
      </c>
      <c r="D5705" s="333" t="s">
        <v>523</v>
      </c>
      <c r="E5705" s="29">
        <v>1</v>
      </c>
      <c r="F5705" s="29">
        <v>3</v>
      </c>
      <c r="G5705" s="29">
        <v>12690</v>
      </c>
      <c r="H5705" s="27"/>
      <c r="J5705" s="37"/>
      <c r="M5705" s="80" t="b">
        <f t="shared" si="88"/>
        <v>1</v>
      </c>
    </row>
    <row r="5706" spans="2:13" x14ac:dyDescent="0.15">
      <c r="B5706" s="333" t="s">
        <v>11914</v>
      </c>
      <c r="C5706" s="333" t="s">
        <v>710</v>
      </c>
      <c r="D5706" s="333" t="s">
        <v>521</v>
      </c>
      <c r="E5706" s="29">
        <v>1</v>
      </c>
      <c r="F5706" s="29">
        <v>2</v>
      </c>
      <c r="G5706" s="29">
        <v>12268</v>
      </c>
      <c r="H5706" s="27"/>
      <c r="J5706" s="37"/>
      <c r="M5706" s="80" t="b">
        <f t="shared" si="88"/>
        <v>1</v>
      </c>
    </row>
    <row r="5707" spans="2:13" x14ac:dyDescent="0.15">
      <c r="B5707" s="333" t="s">
        <v>1674</v>
      </c>
      <c r="C5707" s="333" t="s">
        <v>716</v>
      </c>
      <c r="D5707" s="333" t="s">
        <v>444</v>
      </c>
      <c r="E5707" s="29">
        <v>4</v>
      </c>
      <c r="F5707" s="29">
        <v>6</v>
      </c>
      <c r="G5707" s="29">
        <v>1241</v>
      </c>
      <c r="H5707" s="27"/>
      <c r="J5707" s="37"/>
      <c r="M5707" s="80" t="b">
        <f t="shared" si="88"/>
        <v>1</v>
      </c>
    </row>
    <row r="5708" spans="2:13" x14ac:dyDescent="0.15">
      <c r="B5708" s="333" t="s">
        <v>12810</v>
      </c>
      <c r="C5708" s="333" t="s">
        <v>710</v>
      </c>
      <c r="D5708" s="333" t="s">
        <v>525</v>
      </c>
      <c r="E5708" s="29">
        <v>1</v>
      </c>
      <c r="F5708" s="29">
        <v>4</v>
      </c>
      <c r="G5708" s="29">
        <v>14002</v>
      </c>
      <c r="H5708" s="27"/>
      <c r="J5708" s="37"/>
      <c r="M5708" s="80" t="b">
        <f t="shared" si="88"/>
        <v>1</v>
      </c>
    </row>
    <row r="5709" spans="2:13" x14ac:dyDescent="0.15">
      <c r="B5709" s="333" t="s">
        <v>12811</v>
      </c>
      <c r="C5709" s="333" t="s">
        <v>710</v>
      </c>
      <c r="D5709" s="333" t="s">
        <v>519</v>
      </c>
      <c r="E5709" s="29">
        <v>1</v>
      </c>
      <c r="F5709" s="29">
        <v>1</v>
      </c>
      <c r="G5709" s="29">
        <v>14281</v>
      </c>
      <c r="H5709" s="27"/>
      <c r="J5709" s="37"/>
      <c r="M5709" s="80" t="b">
        <f t="shared" si="88"/>
        <v>1</v>
      </c>
    </row>
    <row r="5710" spans="2:13" x14ac:dyDescent="0.15">
      <c r="B5710" s="333" t="s">
        <v>4958</v>
      </c>
      <c r="C5710" s="333" t="s">
        <v>710</v>
      </c>
      <c r="D5710" s="333" t="s">
        <v>519</v>
      </c>
      <c r="E5710" s="29">
        <v>1</v>
      </c>
      <c r="F5710" s="29">
        <v>1</v>
      </c>
      <c r="G5710" s="29">
        <v>4923</v>
      </c>
      <c r="H5710" s="27"/>
      <c r="J5710" s="37"/>
      <c r="M5710" s="80" t="b">
        <f t="shared" ref="M5710:M5773" si="89">AND(  NOT(ISERROR(FIND(UPPER($B$7),UPPER($B5710),1))),  OR($D$7="",NOT(ISERROR(FIND(UPPER($D$7),UPPER($B5710),1)))),    OR($D$8="",(ISERROR(FIND(UPPER($D$8),UPPER($B5710),1))))           )</f>
        <v>1</v>
      </c>
    </row>
    <row r="5711" spans="2:13" x14ac:dyDescent="0.15">
      <c r="B5711" s="333" t="s">
        <v>10931</v>
      </c>
      <c r="C5711" s="333" t="s">
        <v>710</v>
      </c>
      <c r="D5711" s="333" t="s">
        <v>519</v>
      </c>
      <c r="E5711" s="29">
        <v>1</v>
      </c>
      <c r="F5711" s="29">
        <v>1</v>
      </c>
      <c r="G5711" s="29">
        <v>1242</v>
      </c>
      <c r="H5711" s="27"/>
      <c r="J5711" s="37"/>
      <c r="M5711" s="80" t="b">
        <f t="shared" si="89"/>
        <v>1</v>
      </c>
    </row>
    <row r="5712" spans="2:13" x14ac:dyDescent="0.15">
      <c r="B5712" s="333" t="s">
        <v>13546</v>
      </c>
      <c r="C5712" s="333" t="s">
        <v>710</v>
      </c>
      <c r="D5712" s="333" t="s">
        <v>518</v>
      </c>
      <c r="E5712" s="29">
        <v>1</v>
      </c>
      <c r="F5712" s="29">
        <v>0</v>
      </c>
      <c r="G5712" s="29">
        <v>14850</v>
      </c>
      <c r="H5712" s="27"/>
      <c r="J5712" s="37"/>
      <c r="M5712" s="80" t="b">
        <f t="shared" si="89"/>
        <v>1</v>
      </c>
    </row>
    <row r="5713" spans="2:13" x14ac:dyDescent="0.15">
      <c r="B5713" s="333" t="s">
        <v>5726</v>
      </c>
      <c r="C5713" s="333" t="s">
        <v>710</v>
      </c>
      <c r="D5713" s="333" t="s">
        <v>523</v>
      </c>
      <c r="E5713" s="29">
        <v>1</v>
      </c>
      <c r="F5713" s="29">
        <v>3</v>
      </c>
      <c r="G5713" s="29">
        <v>5756</v>
      </c>
      <c r="H5713" s="27"/>
      <c r="J5713" s="37"/>
      <c r="M5713" s="80" t="b">
        <f t="shared" si="89"/>
        <v>1</v>
      </c>
    </row>
    <row r="5714" spans="2:13" x14ac:dyDescent="0.15">
      <c r="B5714" s="333" t="s">
        <v>11915</v>
      </c>
      <c r="C5714" s="333" t="s">
        <v>710</v>
      </c>
      <c r="D5714" s="333" t="s">
        <v>523</v>
      </c>
      <c r="E5714" s="29">
        <v>1</v>
      </c>
      <c r="F5714" s="29">
        <v>3</v>
      </c>
      <c r="G5714" s="29">
        <v>12269</v>
      </c>
      <c r="H5714" s="27"/>
      <c r="J5714" s="37"/>
      <c r="M5714" s="80" t="b">
        <f t="shared" si="89"/>
        <v>1</v>
      </c>
    </row>
    <row r="5715" spans="2:13" x14ac:dyDescent="0.15">
      <c r="B5715" s="333" t="s">
        <v>14805</v>
      </c>
      <c r="C5715" s="333" t="s">
        <v>710</v>
      </c>
      <c r="D5715" s="333" t="s">
        <v>523</v>
      </c>
      <c r="E5715" s="29">
        <v>1</v>
      </c>
      <c r="F5715" s="29">
        <v>3</v>
      </c>
      <c r="G5715" s="29">
        <v>17380</v>
      </c>
      <c r="H5715" s="27"/>
      <c r="J5715" s="37"/>
      <c r="M5715" s="80" t="b">
        <f t="shared" si="89"/>
        <v>1</v>
      </c>
    </row>
    <row r="5716" spans="2:13" x14ac:dyDescent="0.15">
      <c r="B5716" s="333" t="s">
        <v>9300</v>
      </c>
      <c r="C5716" s="333" t="s">
        <v>518</v>
      </c>
      <c r="D5716" s="333" t="s">
        <v>518</v>
      </c>
      <c r="E5716" s="29">
        <v>0</v>
      </c>
      <c r="F5716" s="29">
        <v>0</v>
      </c>
      <c r="G5716" s="29">
        <v>9747</v>
      </c>
      <c r="H5716" s="27"/>
      <c r="J5716" s="37"/>
      <c r="M5716" s="80" t="b">
        <f t="shared" si="89"/>
        <v>1</v>
      </c>
    </row>
    <row r="5717" spans="2:13" x14ac:dyDescent="0.15">
      <c r="B5717" s="333" t="s">
        <v>13547</v>
      </c>
      <c r="C5717" s="333" t="s">
        <v>710</v>
      </c>
      <c r="D5717" s="333" t="s">
        <v>519</v>
      </c>
      <c r="E5717" s="29">
        <v>1</v>
      </c>
      <c r="F5717" s="29">
        <v>1</v>
      </c>
      <c r="G5717" s="29">
        <v>15465</v>
      </c>
      <c r="H5717" s="27"/>
      <c r="J5717" s="37"/>
      <c r="M5717" s="80" t="b">
        <f t="shared" si="89"/>
        <v>1</v>
      </c>
    </row>
    <row r="5718" spans="2:13" x14ac:dyDescent="0.15">
      <c r="B5718" s="333" t="s">
        <v>11297</v>
      </c>
      <c r="C5718" s="333" t="s">
        <v>710</v>
      </c>
      <c r="D5718" s="333" t="s">
        <v>523</v>
      </c>
      <c r="E5718" s="29">
        <v>1</v>
      </c>
      <c r="F5718" s="29">
        <v>3</v>
      </c>
      <c r="G5718" s="29">
        <v>11254</v>
      </c>
      <c r="H5718" s="27"/>
      <c r="J5718" s="37"/>
      <c r="M5718" s="80" t="b">
        <f t="shared" si="89"/>
        <v>1</v>
      </c>
    </row>
    <row r="5719" spans="2:13" x14ac:dyDescent="0.15">
      <c r="B5719" s="333" t="s">
        <v>11916</v>
      </c>
      <c r="C5719" s="333" t="s">
        <v>710</v>
      </c>
      <c r="D5719" s="333" t="s">
        <v>523</v>
      </c>
      <c r="E5719" s="29">
        <v>1</v>
      </c>
      <c r="F5719" s="29">
        <v>3</v>
      </c>
      <c r="G5719" s="29">
        <v>12691</v>
      </c>
      <c r="H5719" s="27"/>
      <c r="J5719" s="37"/>
      <c r="M5719" s="80" t="b">
        <f t="shared" si="89"/>
        <v>1</v>
      </c>
    </row>
    <row r="5720" spans="2:13" x14ac:dyDescent="0.15">
      <c r="B5720" s="333" t="s">
        <v>11917</v>
      </c>
      <c r="C5720" s="333" t="s">
        <v>710</v>
      </c>
      <c r="D5720" s="333" t="s">
        <v>519</v>
      </c>
      <c r="E5720" s="29">
        <v>1</v>
      </c>
      <c r="F5720" s="29">
        <v>1</v>
      </c>
      <c r="G5720" s="29">
        <v>12270</v>
      </c>
      <c r="H5720" s="27"/>
      <c r="J5720" s="37"/>
      <c r="M5720" s="80" t="b">
        <f t="shared" si="89"/>
        <v>1</v>
      </c>
    </row>
    <row r="5721" spans="2:13" x14ac:dyDescent="0.15">
      <c r="B5721" s="333" t="s">
        <v>7251</v>
      </c>
      <c r="C5721" s="333" t="s">
        <v>710</v>
      </c>
      <c r="D5721" s="333" t="s">
        <v>521</v>
      </c>
      <c r="E5721" s="29">
        <v>1</v>
      </c>
      <c r="F5721" s="29">
        <v>2</v>
      </c>
      <c r="G5721" s="29">
        <v>7395</v>
      </c>
      <c r="H5721" s="27"/>
      <c r="J5721" s="37"/>
      <c r="M5721" s="80" t="b">
        <f t="shared" si="89"/>
        <v>1</v>
      </c>
    </row>
    <row r="5722" spans="2:13" x14ac:dyDescent="0.15">
      <c r="B5722" s="333" t="s">
        <v>11918</v>
      </c>
      <c r="C5722" s="333" t="s">
        <v>710</v>
      </c>
      <c r="D5722" s="333" t="s">
        <v>519</v>
      </c>
      <c r="E5722" s="29">
        <v>1</v>
      </c>
      <c r="F5722" s="29">
        <v>1</v>
      </c>
      <c r="G5722" s="29">
        <v>12271</v>
      </c>
      <c r="H5722" s="27"/>
      <c r="J5722" s="37"/>
      <c r="M5722" s="80" t="b">
        <f t="shared" si="89"/>
        <v>1</v>
      </c>
    </row>
    <row r="5723" spans="2:13" x14ac:dyDescent="0.15">
      <c r="B5723" s="333" t="s">
        <v>7290</v>
      </c>
      <c r="C5723" s="333" t="s">
        <v>710</v>
      </c>
      <c r="D5723" s="333" t="s">
        <v>444</v>
      </c>
      <c r="E5723" s="29">
        <v>1</v>
      </c>
      <c r="F5723" s="29">
        <v>6</v>
      </c>
      <c r="G5723" s="29">
        <v>7437</v>
      </c>
      <c r="H5723" s="27"/>
      <c r="J5723" s="37"/>
      <c r="M5723" s="80" t="b">
        <f t="shared" si="89"/>
        <v>1</v>
      </c>
    </row>
    <row r="5724" spans="2:13" x14ac:dyDescent="0.15">
      <c r="B5724" s="333" t="s">
        <v>206</v>
      </c>
      <c r="C5724" s="333" t="s">
        <v>710</v>
      </c>
      <c r="D5724" s="333" t="s">
        <v>519</v>
      </c>
      <c r="E5724" s="29">
        <v>1</v>
      </c>
      <c r="F5724" s="29">
        <v>1</v>
      </c>
      <c r="G5724" s="29">
        <v>8494</v>
      </c>
      <c r="H5724" s="27"/>
      <c r="J5724" s="37"/>
      <c r="M5724" s="80" t="b">
        <f t="shared" si="89"/>
        <v>1</v>
      </c>
    </row>
    <row r="5725" spans="2:13" x14ac:dyDescent="0.15">
      <c r="B5725" s="333" t="s">
        <v>4555</v>
      </c>
      <c r="C5725" s="333" t="s">
        <v>710</v>
      </c>
      <c r="D5725" s="333" t="s">
        <v>519</v>
      </c>
      <c r="E5725" s="29">
        <v>1</v>
      </c>
      <c r="F5725" s="29">
        <v>1</v>
      </c>
      <c r="G5725" s="29">
        <v>4250</v>
      </c>
      <c r="H5725" s="27"/>
      <c r="J5725" s="37"/>
      <c r="M5725" s="80" t="b">
        <f t="shared" si="89"/>
        <v>1</v>
      </c>
    </row>
    <row r="5726" spans="2:13" x14ac:dyDescent="0.15">
      <c r="B5726" s="333" t="s">
        <v>4556</v>
      </c>
      <c r="C5726" s="333" t="s">
        <v>710</v>
      </c>
      <c r="D5726" s="333" t="s">
        <v>519</v>
      </c>
      <c r="E5726" s="29">
        <v>1</v>
      </c>
      <c r="F5726" s="29">
        <v>1</v>
      </c>
      <c r="G5726" s="29">
        <v>4251</v>
      </c>
      <c r="H5726" s="27"/>
      <c r="J5726" s="37"/>
      <c r="M5726" s="80" t="b">
        <f t="shared" si="89"/>
        <v>1</v>
      </c>
    </row>
    <row r="5727" spans="2:13" x14ac:dyDescent="0.15">
      <c r="B5727" s="333" t="s">
        <v>298</v>
      </c>
      <c r="C5727" s="333" t="s">
        <v>710</v>
      </c>
      <c r="D5727" s="333" t="s">
        <v>521</v>
      </c>
      <c r="E5727" s="29">
        <v>1</v>
      </c>
      <c r="F5727" s="29">
        <v>2</v>
      </c>
      <c r="G5727" s="29">
        <v>8482</v>
      </c>
      <c r="H5727" s="27"/>
      <c r="J5727" s="37"/>
      <c r="M5727" s="80" t="b">
        <f t="shared" si="89"/>
        <v>1</v>
      </c>
    </row>
    <row r="5728" spans="2:13" x14ac:dyDescent="0.15">
      <c r="B5728" s="333" t="s">
        <v>4717</v>
      </c>
      <c r="C5728" s="333" t="s">
        <v>710</v>
      </c>
      <c r="D5728" s="333" t="s">
        <v>521</v>
      </c>
      <c r="E5728" s="29">
        <v>1</v>
      </c>
      <c r="F5728" s="29">
        <v>2</v>
      </c>
      <c r="G5728" s="29">
        <v>4386</v>
      </c>
      <c r="H5728" s="27"/>
      <c r="J5728" s="37"/>
      <c r="M5728" s="80" t="b">
        <f t="shared" si="89"/>
        <v>1</v>
      </c>
    </row>
    <row r="5729" spans="2:13" x14ac:dyDescent="0.15">
      <c r="B5729" s="333" t="s">
        <v>9301</v>
      </c>
      <c r="C5729" s="333" t="s">
        <v>518</v>
      </c>
      <c r="D5729" s="333" t="s">
        <v>518</v>
      </c>
      <c r="E5729" s="29">
        <v>0</v>
      </c>
      <c r="F5729" s="29">
        <v>0</v>
      </c>
      <c r="G5729" s="29">
        <v>9748</v>
      </c>
      <c r="H5729" s="27"/>
      <c r="J5729" s="37"/>
      <c r="M5729" s="80" t="b">
        <f t="shared" si="89"/>
        <v>1</v>
      </c>
    </row>
    <row r="5730" spans="2:13" x14ac:dyDescent="0.15">
      <c r="B5730" s="333" t="s">
        <v>11919</v>
      </c>
      <c r="C5730" s="333" t="s">
        <v>710</v>
      </c>
      <c r="D5730" s="333" t="s">
        <v>523</v>
      </c>
      <c r="E5730" s="29">
        <v>1</v>
      </c>
      <c r="F5730" s="29">
        <v>3</v>
      </c>
      <c r="G5730" s="29">
        <v>13738</v>
      </c>
      <c r="H5730" s="27"/>
      <c r="J5730" s="37"/>
      <c r="M5730" s="80" t="b">
        <f t="shared" si="89"/>
        <v>1</v>
      </c>
    </row>
    <row r="5731" spans="2:13" x14ac:dyDescent="0.15">
      <c r="B5731" s="333" t="s">
        <v>1675</v>
      </c>
      <c r="C5731" s="333" t="s">
        <v>9881</v>
      </c>
      <c r="D5731" s="333" t="s">
        <v>521</v>
      </c>
      <c r="E5731" s="29">
        <v>6</v>
      </c>
      <c r="F5731" s="29">
        <v>2</v>
      </c>
      <c r="G5731" s="29">
        <v>1243</v>
      </c>
      <c r="H5731" s="27"/>
      <c r="J5731" s="37"/>
      <c r="M5731" s="80" t="b">
        <f t="shared" si="89"/>
        <v>1</v>
      </c>
    </row>
    <row r="5732" spans="2:13" x14ac:dyDescent="0.15">
      <c r="B5732" s="333" t="s">
        <v>9302</v>
      </c>
      <c r="C5732" s="333" t="s">
        <v>518</v>
      </c>
      <c r="D5732" s="333" t="s">
        <v>518</v>
      </c>
      <c r="E5732" s="29">
        <v>0</v>
      </c>
      <c r="F5732" s="29">
        <v>0</v>
      </c>
      <c r="G5732" s="29">
        <v>9749</v>
      </c>
      <c r="H5732" s="27"/>
      <c r="J5732" s="37"/>
      <c r="M5732" s="80" t="b">
        <f t="shared" si="89"/>
        <v>1</v>
      </c>
    </row>
    <row r="5733" spans="2:13" x14ac:dyDescent="0.15">
      <c r="B5733" s="333" t="s">
        <v>9303</v>
      </c>
      <c r="C5733" s="333" t="s">
        <v>518</v>
      </c>
      <c r="D5733" s="333" t="s">
        <v>518</v>
      </c>
      <c r="E5733" s="29">
        <v>0</v>
      </c>
      <c r="F5733" s="29">
        <v>0</v>
      </c>
      <c r="G5733" s="29">
        <v>9750</v>
      </c>
      <c r="H5733" s="27"/>
      <c r="J5733" s="37"/>
      <c r="M5733" s="80" t="b">
        <f t="shared" si="89"/>
        <v>1</v>
      </c>
    </row>
    <row r="5734" spans="2:13" x14ac:dyDescent="0.15">
      <c r="B5734" s="333" t="s">
        <v>1676</v>
      </c>
      <c r="C5734" s="333" t="s">
        <v>710</v>
      </c>
      <c r="D5734" s="333" t="s">
        <v>521</v>
      </c>
      <c r="E5734" s="29">
        <v>1</v>
      </c>
      <c r="F5734" s="29">
        <v>2</v>
      </c>
      <c r="G5734" s="29">
        <v>1244</v>
      </c>
      <c r="H5734" s="27"/>
      <c r="J5734" s="37"/>
      <c r="M5734" s="80" t="b">
        <f t="shared" si="89"/>
        <v>1</v>
      </c>
    </row>
    <row r="5735" spans="2:13" x14ac:dyDescent="0.15">
      <c r="B5735" s="333" t="s">
        <v>9304</v>
      </c>
      <c r="C5735" s="333" t="s">
        <v>518</v>
      </c>
      <c r="D5735" s="333" t="s">
        <v>518</v>
      </c>
      <c r="E5735" s="29">
        <v>0</v>
      </c>
      <c r="F5735" s="29">
        <v>0</v>
      </c>
      <c r="G5735" s="29">
        <v>9751</v>
      </c>
      <c r="H5735" s="27"/>
      <c r="J5735" s="37"/>
      <c r="M5735" s="80" t="b">
        <f t="shared" si="89"/>
        <v>1</v>
      </c>
    </row>
    <row r="5736" spans="2:13" x14ac:dyDescent="0.15">
      <c r="B5736" s="333" t="s">
        <v>1677</v>
      </c>
      <c r="C5736" s="333" t="s">
        <v>710</v>
      </c>
      <c r="D5736" s="333" t="s">
        <v>525</v>
      </c>
      <c r="E5736" s="29">
        <v>1</v>
      </c>
      <c r="F5736" s="29">
        <v>4</v>
      </c>
      <c r="G5736" s="29">
        <v>1245</v>
      </c>
      <c r="H5736" s="27"/>
      <c r="J5736" s="37"/>
      <c r="M5736" s="80" t="b">
        <f t="shared" si="89"/>
        <v>1</v>
      </c>
    </row>
    <row r="5737" spans="2:13" x14ac:dyDescent="0.15">
      <c r="B5737" s="333" t="s">
        <v>5189</v>
      </c>
      <c r="C5737" s="333" t="s">
        <v>710</v>
      </c>
      <c r="D5737" s="333" t="s">
        <v>519</v>
      </c>
      <c r="E5737" s="29">
        <v>1</v>
      </c>
      <c r="F5737" s="29">
        <v>1</v>
      </c>
      <c r="G5737" s="29">
        <v>5055</v>
      </c>
      <c r="H5737" s="27"/>
      <c r="J5737" s="37"/>
      <c r="M5737" s="80" t="b">
        <f t="shared" si="89"/>
        <v>1</v>
      </c>
    </row>
    <row r="5738" spans="2:13" x14ac:dyDescent="0.15">
      <c r="B5738" s="333" t="s">
        <v>7913</v>
      </c>
      <c r="C5738" s="333" t="s">
        <v>710</v>
      </c>
      <c r="D5738" s="333" t="s">
        <v>519</v>
      </c>
      <c r="E5738" s="29">
        <v>1</v>
      </c>
      <c r="F5738" s="29">
        <v>1</v>
      </c>
      <c r="G5738" s="29">
        <v>8114</v>
      </c>
      <c r="H5738" s="27"/>
      <c r="J5738" s="37"/>
      <c r="M5738" s="80" t="b">
        <f t="shared" si="89"/>
        <v>1</v>
      </c>
    </row>
    <row r="5739" spans="2:13" x14ac:dyDescent="0.15">
      <c r="B5739" s="333" t="s">
        <v>12812</v>
      </c>
      <c r="C5739" s="333" t="s">
        <v>710</v>
      </c>
      <c r="D5739" s="333" t="s">
        <v>521</v>
      </c>
      <c r="E5739" s="29">
        <v>1</v>
      </c>
      <c r="F5739" s="29">
        <v>2</v>
      </c>
      <c r="G5739" s="29">
        <v>13951</v>
      </c>
      <c r="H5739" s="27"/>
      <c r="J5739" s="37"/>
      <c r="M5739" s="80" t="b">
        <f t="shared" si="89"/>
        <v>1</v>
      </c>
    </row>
    <row r="5740" spans="2:13" x14ac:dyDescent="0.15">
      <c r="B5740" s="333" t="s">
        <v>207</v>
      </c>
      <c r="C5740" s="333" t="s">
        <v>710</v>
      </c>
      <c r="D5740" s="333" t="s">
        <v>444</v>
      </c>
      <c r="E5740" s="29">
        <v>1</v>
      </c>
      <c r="F5740" s="29">
        <v>6</v>
      </c>
      <c r="G5740" s="29">
        <v>8495</v>
      </c>
      <c r="H5740" s="27"/>
      <c r="J5740" s="37"/>
      <c r="M5740" s="80" t="b">
        <f t="shared" si="89"/>
        <v>1</v>
      </c>
    </row>
    <row r="5741" spans="2:13" x14ac:dyDescent="0.15">
      <c r="B5741" s="333" t="s">
        <v>9993</v>
      </c>
      <c r="C5741" s="333" t="s">
        <v>710</v>
      </c>
      <c r="D5741" s="333" t="s">
        <v>523</v>
      </c>
      <c r="E5741" s="29">
        <v>1</v>
      </c>
      <c r="F5741" s="29">
        <v>3</v>
      </c>
      <c r="G5741" s="29">
        <v>10228</v>
      </c>
      <c r="H5741" s="27"/>
      <c r="J5741" s="37"/>
      <c r="M5741" s="80" t="b">
        <f t="shared" si="89"/>
        <v>1</v>
      </c>
    </row>
    <row r="5742" spans="2:13" x14ac:dyDescent="0.15">
      <c r="B5742" s="333" t="s">
        <v>13548</v>
      </c>
      <c r="C5742" s="333" t="s">
        <v>518</v>
      </c>
      <c r="D5742" s="333" t="s">
        <v>521</v>
      </c>
      <c r="E5742" s="29">
        <v>0</v>
      </c>
      <c r="F5742" s="29">
        <v>2</v>
      </c>
      <c r="G5742" s="29">
        <v>14949</v>
      </c>
      <c r="H5742" s="27"/>
      <c r="J5742" s="37"/>
      <c r="M5742" s="80" t="b">
        <f t="shared" si="89"/>
        <v>1</v>
      </c>
    </row>
    <row r="5743" spans="2:13" x14ac:dyDescent="0.15">
      <c r="B5743" s="333" t="s">
        <v>4158</v>
      </c>
      <c r="C5743" s="333" t="s">
        <v>712</v>
      </c>
      <c r="D5743" s="333" t="s">
        <v>523</v>
      </c>
      <c r="E5743" s="29">
        <v>2</v>
      </c>
      <c r="F5743" s="29">
        <v>3</v>
      </c>
      <c r="G5743" s="29">
        <v>3928</v>
      </c>
      <c r="H5743" s="27"/>
      <c r="J5743" s="37"/>
      <c r="M5743" s="80" t="b">
        <f t="shared" si="89"/>
        <v>1</v>
      </c>
    </row>
    <row r="5744" spans="2:13" x14ac:dyDescent="0.15">
      <c r="B5744" s="333" t="s">
        <v>4378</v>
      </c>
      <c r="C5744" s="333" t="s">
        <v>718</v>
      </c>
      <c r="D5744" s="333" t="s">
        <v>527</v>
      </c>
      <c r="E5744" s="29">
        <v>5</v>
      </c>
      <c r="F5744" s="29">
        <v>5</v>
      </c>
      <c r="G5744" s="29">
        <v>4174</v>
      </c>
      <c r="H5744" s="27"/>
      <c r="J5744" s="37"/>
      <c r="M5744" s="80" t="b">
        <f t="shared" si="89"/>
        <v>1</v>
      </c>
    </row>
    <row r="5745" spans="2:13" x14ac:dyDescent="0.15">
      <c r="B5745" s="333" t="s">
        <v>6813</v>
      </c>
      <c r="C5745" s="333" t="s">
        <v>716</v>
      </c>
      <c r="D5745" s="333" t="s">
        <v>519</v>
      </c>
      <c r="E5745" s="29">
        <v>4</v>
      </c>
      <c r="F5745" s="29">
        <v>1</v>
      </c>
      <c r="G5745" s="29">
        <v>6940</v>
      </c>
      <c r="H5745" s="27"/>
      <c r="J5745" s="37"/>
      <c r="M5745" s="80" t="b">
        <f t="shared" si="89"/>
        <v>1</v>
      </c>
    </row>
    <row r="5746" spans="2:13" x14ac:dyDescent="0.15">
      <c r="B5746" s="333" t="s">
        <v>1678</v>
      </c>
      <c r="C5746" s="333" t="s">
        <v>710</v>
      </c>
      <c r="D5746" s="333" t="s">
        <v>521</v>
      </c>
      <c r="E5746" s="29">
        <v>1</v>
      </c>
      <c r="F5746" s="29">
        <v>2</v>
      </c>
      <c r="G5746" s="29">
        <v>1246</v>
      </c>
      <c r="H5746" s="27"/>
      <c r="J5746" s="37"/>
      <c r="M5746" s="80" t="b">
        <f t="shared" si="89"/>
        <v>1</v>
      </c>
    </row>
    <row r="5747" spans="2:13" x14ac:dyDescent="0.15">
      <c r="B5747" s="333" t="s">
        <v>1679</v>
      </c>
      <c r="C5747" s="333" t="s">
        <v>710</v>
      </c>
      <c r="D5747" s="333" t="s">
        <v>521</v>
      </c>
      <c r="E5747" s="29">
        <v>1</v>
      </c>
      <c r="F5747" s="29">
        <v>2</v>
      </c>
      <c r="G5747" s="29">
        <v>1247</v>
      </c>
      <c r="H5747" s="27"/>
      <c r="J5747" s="37"/>
      <c r="M5747" s="80" t="b">
        <f t="shared" si="89"/>
        <v>1</v>
      </c>
    </row>
    <row r="5748" spans="2:13" x14ac:dyDescent="0.15">
      <c r="B5748" s="333" t="s">
        <v>1680</v>
      </c>
      <c r="C5748" s="333" t="s">
        <v>716</v>
      </c>
      <c r="D5748" s="333" t="s">
        <v>523</v>
      </c>
      <c r="E5748" s="29">
        <v>4</v>
      </c>
      <c r="F5748" s="29">
        <v>3</v>
      </c>
      <c r="G5748" s="29">
        <v>1248</v>
      </c>
      <c r="H5748" s="27"/>
      <c r="J5748" s="37"/>
      <c r="M5748" s="80" t="b">
        <f t="shared" si="89"/>
        <v>1</v>
      </c>
    </row>
    <row r="5749" spans="2:13" x14ac:dyDescent="0.15">
      <c r="B5749" s="333" t="s">
        <v>1681</v>
      </c>
      <c r="C5749" s="333" t="s">
        <v>712</v>
      </c>
      <c r="D5749" s="333" t="s">
        <v>523</v>
      </c>
      <c r="E5749" s="29">
        <v>2</v>
      </c>
      <c r="F5749" s="29">
        <v>3</v>
      </c>
      <c r="G5749" s="29">
        <v>1249</v>
      </c>
      <c r="H5749" s="27"/>
      <c r="J5749" s="37"/>
      <c r="M5749" s="80" t="b">
        <f t="shared" si="89"/>
        <v>1</v>
      </c>
    </row>
    <row r="5750" spans="2:13" x14ac:dyDescent="0.15">
      <c r="B5750" s="333" t="s">
        <v>4901</v>
      </c>
      <c r="C5750" s="333" t="s">
        <v>518</v>
      </c>
      <c r="D5750" s="333" t="s">
        <v>521</v>
      </c>
      <c r="E5750" s="29">
        <v>0</v>
      </c>
      <c r="F5750" s="29">
        <v>2</v>
      </c>
      <c r="G5750" s="29">
        <v>4860</v>
      </c>
      <c r="H5750" s="27"/>
      <c r="J5750" s="37"/>
      <c r="M5750" s="80" t="b">
        <f t="shared" si="89"/>
        <v>1</v>
      </c>
    </row>
    <row r="5751" spans="2:13" x14ac:dyDescent="0.15">
      <c r="B5751" s="333" t="s">
        <v>4159</v>
      </c>
      <c r="C5751" s="333" t="s">
        <v>712</v>
      </c>
      <c r="D5751" s="333" t="s">
        <v>523</v>
      </c>
      <c r="E5751" s="29">
        <v>2</v>
      </c>
      <c r="F5751" s="29">
        <v>3</v>
      </c>
      <c r="G5751" s="29">
        <v>3929</v>
      </c>
      <c r="H5751" s="27"/>
      <c r="J5751" s="37"/>
      <c r="M5751" s="80" t="b">
        <f t="shared" si="89"/>
        <v>1</v>
      </c>
    </row>
    <row r="5752" spans="2:13" x14ac:dyDescent="0.15">
      <c r="B5752" s="333" t="s">
        <v>4788</v>
      </c>
      <c r="C5752" s="333" t="s">
        <v>710</v>
      </c>
      <c r="D5752" s="333" t="s">
        <v>444</v>
      </c>
      <c r="E5752" s="29">
        <v>1</v>
      </c>
      <c r="F5752" s="29">
        <v>6</v>
      </c>
      <c r="G5752" s="29">
        <v>4640</v>
      </c>
      <c r="H5752" s="27"/>
      <c r="J5752" s="37"/>
      <c r="M5752" s="80" t="b">
        <f t="shared" si="89"/>
        <v>1</v>
      </c>
    </row>
    <row r="5753" spans="2:13" x14ac:dyDescent="0.15">
      <c r="B5753" s="333" t="s">
        <v>1682</v>
      </c>
      <c r="C5753" s="333" t="s">
        <v>716</v>
      </c>
      <c r="D5753" s="333" t="s">
        <v>523</v>
      </c>
      <c r="E5753" s="29">
        <v>4</v>
      </c>
      <c r="F5753" s="29">
        <v>3</v>
      </c>
      <c r="G5753" s="29">
        <v>1250</v>
      </c>
      <c r="H5753" s="27"/>
      <c r="J5753" s="37"/>
      <c r="M5753" s="80" t="b">
        <f t="shared" si="89"/>
        <v>1</v>
      </c>
    </row>
    <row r="5754" spans="2:13" x14ac:dyDescent="0.15">
      <c r="B5754" s="333" t="s">
        <v>10316</v>
      </c>
      <c r="C5754" s="333" t="s">
        <v>710</v>
      </c>
      <c r="D5754" s="333" t="s">
        <v>525</v>
      </c>
      <c r="E5754" s="29">
        <v>1</v>
      </c>
      <c r="F5754" s="29">
        <v>4</v>
      </c>
      <c r="G5754" s="29">
        <v>10849</v>
      </c>
      <c r="H5754" s="27"/>
      <c r="J5754" s="37"/>
      <c r="M5754" s="80" t="b">
        <f t="shared" si="89"/>
        <v>1</v>
      </c>
    </row>
    <row r="5755" spans="2:13" x14ac:dyDescent="0.15">
      <c r="B5755" s="333" t="s">
        <v>11920</v>
      </c>
      <c r="C5755" s="333" t="s">
        <v>710</v>
      </c>
      <c r="D5755" s="333" t="s">
        <v>523</v>
      </c>
      <c r="E5755" s="29">
        <v>1</v>
      </c>
      <c r="F5755" s="29">
        <v>3</v>
      </c>
      <c r="G5755" s="29">
        <v>12272</v>
      </c>
      <c r="H5755" s="27"/>
      <c r="J5755" s="37"/>
      <c r="M5755" s="80" t="b">
        <f t="shared" si="89"/>
        <v>1</v>
      </c>
    </row>
    <row r="5756" spans="2:13" x14ac:dyDescent="0.15">
      <c r="B5756" s="333" t="s">
        <v>3950</v>
      </c>
      <c r="C5756" s="333" t="s">
        <v>712</v>
      </c>
      <c r="D5756" s="333" t="s">
        <v>523</v>
      </c>
      <c r="E5756" s="29">
        <v>2</v>
      </c>
      <c r="F5756" s="29">
        <v>3</v>
      </c>
      <c r="G5756" s="29">
        <v>3716</v>
      </c>
      <c r="H5756" s="27"/>
      <c r="J5756" s="37"/>
      <c r="M5756" s="80" t="b">
        <f t="shared" si="89"/>
        <v>1</v>
      </c>
    </row>
    <row r="5757" spans="2:13" x14ac:dyDescent="0.15">
      <c r="B5757" s="333" t="s">
        <v>1683</v>
      </c>
      <c r="C5757" s="333" t="s">
        <v>716</v>
      </c>
      <c r="D5757" s="333" t="s">
        <v>523</v>
      </c>
      <c r="E5757" s="29">
        <v>4</v>
      </c>
      <c r="F5757" s="29">
        <v>3</v>
      </c>
      <c r="G5757" s="29">
        <v>1251</v>
      </c>
      <c r="H5757" s="27"/>
      <c r="J5757" s="37"/>
      <c r="M5757" s="80" t="b">
        <f t="shared" si="89"/>
        <v>1</v>
      </c>
    </row>
    <row r="5758" spans="2:13" x14ac:dyDescent="0.15">
      <c r="B5758" s="333" t="s">
        <v>14257</v>
      </c>
      <c r="C5758" s="333" t="s">
        <v>710</v>
      </c>
      <c r="D5758" s="333" t="s">
        <v>523</v>
      </c>
      <c r="E5758" s="29">
        <v>1</v>
      </c>
      <c r="F5758" s="29">
        <v>3</v>
      </c>
      <c r="G5758" s="29">
        <v>16100</v>
      </c>
      <c r="H5758" s="27"/>
      <c r="J5758" s="37"/>
      <c r="M5758" s="80" t="b">
        <f t="shared" si="89"/>
        <v>1</v>
      </c>
    </row>
    <row r="5759" spans="2:13" x14ac:dyDescent="0.15">
      <c r="B5759" s="333" t="s">
        <v>10932</v>
      </c>
      <c r="C5759" s="333" t="s">
        <v>712</v>
      </c>
      <c r="D5759" s="333" t="s">
        <v>523</v>
      </c>
      <c r="E5759" s="29">
        <v>2</v>
      </c>
      <c r="F5759" s="29">
        <v>3</v>
      </c>
      <c r="G5759" s="29">
        <v>1252</v>
      </c>
      <c r="H5759" s="27"/>
      <c r="J5759" s="37"/>
      <c r="M5759" s="80" t="b">
        <f t="shared" si="89"/>
        <v>1</v>
      </c>
    </row>
    <row r="5760" spans="2:13" x14ac:dyDescent="0.15">
      <c r="B5760" s="333" t="s">
        <v>11921</v>
      </c>
      <c r="C5760" s="333" t="s">
        <v>710</v>
      </c>
      <c r="D5760" s="333" t="s">
        <v>519</v>
      </c>
      <c r="E5760" s="29">
        <v>1</v>
      </c>
      <c r="F5760" s="29">
        <v>1</v>
      </c>
      <c r="G5760" s="29">
        <v>13128</v>
      </c>
      <c r="H5760" s="27"/>
      <c r="J5760" s="37"/>
      <c r="M5760" s="80" t="b">
        <f t="shared" si="89"/>
        <v>1</v>
      </c>
    </row>
    <row r="5761" spans="2:13" x14ac:dyDescent="0.15">
      <c r="B5761" s="333" t="s">
        <v>7397</v>
      </c>
      <c r="C5761" s="333" t="s">
        <v>710</v>
      </c>
      <c r="D5761" s="333" t="s">
        <v>521</v>
      </c>
      <c r="E5761" s="29">
        <v>1</v>
      </c>
      <c r="F5761" s="29">
        <v>2</v>
      </c>
      <c r="G5761" s="29">
        <v>7544</v>
      </c>
      <c r="H5761" s="27"/>
      <c r="J5761" s="37"/>
      <c r="M5761" s="80" t="b">
        <f t="shared" si="89"/>
        <v>1</v>
      </c>
    </row>
    <row r="5762" spans="2:13" x14ac:dyDescent="0.15">
      <c r="B5762" s="333" t="s">
        <v>10317</v>
      </c>
      <c r="C5762" s="333" t="s">
        <v>712</v>
      </c>
      <c r="D5762" s="333" t="s">
        <v>521</v>
      </c>
      <c r="E5762" s="29">
        <v>2</v>
      </c>
      <c r="F5762" s="29">
        <v>2</v>
      </c>
      <c r="G5762" s="29">
        <v>10597</v>
      </c>
      <c r="H5762" s="27"/>
      <c r="J5762" s="37"/>
      <c r="M5762" s="80" t="b">
        <f t="shared" si="89"/>
        <v>1</v>
      </c>
    </row>
    <row r="5763" spans="2:13" x14ac:dyDescent="0.15">
      <c r="B5763" s="333" t="s">
        <v>1684</v>
      </c>
      <c r="C5763" s="333" t="s">
        <v>712</v>
      </c>
      <c r="D5763" s="333" t="s">
        <v>521</v>
      </c>
      <c r="E5763" s="29">
        <v>2</v>
      </c>
      <c r="F5763" s="29">
        <v>2</v>
      </c>
      <c r="G5763" s="29">
        <v>1253</v>
      </c>
      <c r="H5763" s="27"/>
      <c r="J5763" s="37"/>
      <c r="M5763" s="80" t="b">
        <f t="shared" si="89"/>
        <v>1</v>
      </c>
    </row>
    <row r="5764" spans="2:13" x14ac:dyDescent="0.15">
      <c r="B5764" s="333" t="s">
        <v>10318</v>
      </c>
      <c r="C5764" s="333" t="s">
        <v>714</v>
      </c>
      <c r="D5764" s="333" t="s">
        <v>523</v>
      </c>
      <c r="E5764" s="29">
        <v>3</v>
      </c>
      <c r="F5764" s="29">
        <v>3</v>
      </c>
      <c r="G5764" s="29">
        <v>10947</v>
      </c>
      <c r="H5764" s="27"/>
      <c r="J5764" s="37"/>
      <c r="M5764" s="80" t="b">
        <f t="shared" si="89"/>
        <v>1</v>
      </c>
    </row>
    <row r="5765" spans="2:13" x14ac:dyDescent="0.15">
      <c r="B5765" s="333" t="s">
        <v>1685</v>
      </c>
      <c r="C5765" s="333" t="s">
        <v>710</v>
      </c>
      <c r="D5765" s="333" t="s">
        <v>523</v>
      </c>
      <c r="E5765" s="29">
        <v>1</v>
      </c>
      <c r="F5765" s="29">
        <v>3</v>
      </c>
      <c r="G5765" s="29">
        <v>1254</v>
      </c>
      <c r="H5765" s="27"/>
      <c r="J5765" s="37"/>
      <c r="M5765" s="80" t="b">
        <f t="shared" si="89"/>
        <v>1</v>
      </c>
    </row>
    <row r="5766" spans="2:13" x14ac:dyDescent="0.15">
      <c r="B5766" s="333" t="s">
        <v>6410</v>
      </c>
      <c r="C5766" s="333" t="s">
        <v>716</v>
      </c>
      <c r="D5766" s="333" t="s">
        <v>519</v>
      </c>
      <c r="E5766" s="29">
        <v>4</v>
      </c>
      <c r="F5766" s="29">
        <v>1</v>
      </c>
      <c r="G5766" s="29">
        <v>6467</v>
      </c>
      <c r="H5766" s="27"/>
      <c r="J5766" s="37"/>
      <c r="M5766" s="80" t="b">
        <f t="shared" si="89"/>
        <v>1</v>
      </c>
    </row>
    <row r="5767" spans="2:13" x14ac:dyDescent="0.15">
      <c r="B5767" s="333" t="s">
        <v>11922</v>
      </c>
      <c r="C5767" s="333" t="s">
        <v>710</v>
      </c>
      <c r="D5767" s="333" t="s">
        <v>521</v>
      </c>
      <c r="E5767" s="29">
        <v>1</v>
      </c>
      <c r="F5767" s="29">
        <v>2</v>
      </c>
      <c r="G5767" s="29">
        <v>13149</v>
      </c>
      <c r="H5767" s="27"/>
      <c r="J5767" s="37"/>
      <c r="M5767" s="80" t="b">
        <f t="shared" si="89"/>
        <v>1</v>
      </c>
    </row>
    <row r="5768" spans="2:13" x14ac:dyDescent="0.15">
      <c r="B5768" s="333" t="s">
        <v>14258</v>
      </c>
      <c r="C5768" s="333" t="s">
        <v>710</v>
      </c>
      <c r="D5768" s="333" t="s">
        <v>525</v>
      </c>
      <c r="E5768" s="29">
        <v>1</v>
      </c>
      <c r="F5768" s="29">
        <v>4</v>
      </c>
      <c r="G5768" s="29">
        <v>16000</v>
      </c>
      <c r="H5768" s="27"/>
      <c r="J5768" s="37"/>
      <c r="M5768" s="80" t="b">
        <f t="shared" si="89"/>
        <v>1</v>
      </c>
    </row>
    <row r="5769" spans="2:13" x14ac:dyDescent="0.15">
      <c r="B5769" s="333" t="s">
        <v>10933</v>
      </c>
      <c r="C5769" s="333" t="s">
        <v>714</v>
      </c>
      <c r="D5769" s="333" t="s">
        <v>523</v>
      </c>
      <c r="E5769" s="29">
        <v>3</v>
      </c>
      <c r="F5769" s="29">
        <v>3</v>
      </c>
      <c r="G5769" s="29">
        <v>4641</v>
      </c>
      <c r="H5769" s="27"/>
      <c r="J5769" s="37"/>
      <c r="M5769" s="80" t="b">
        <f t="shared" si="89"/>
        <v>1</v>
      </c>
    </row>
    <row r="5770" spans="2:13" x14ac:dyDescent="0.15">
      <c r="B5770" s="333" t="s">
        <v>9305</v>
      </c>
      <c r="C5770" s="333" t="s">
        <v>716</v>
      </c>
      <c r="D5770" s="333" t="s">
        <v>523</v>
      </c>
      <c r="E5770" s="29">
        <v>4</v>
      </c>
      <c r="F5770" s="29">
        <v>3</v>
      </c>
      <c r="G5770" s="29">
        <v>9272</v>
      </c>
      <c r="H5770" s="27"/>
      <c r="J5770" s="37"/>
      <c r="M5770" s="80" t="b">
        <f t="shared" si="89"/>
        <v>1</v>
      </c>
    </row>
    <row r="5771" spans="2:13" x14ac:dyDescent="0.15">
      <c r="B5771" s="333" t="s">
        <v>10319</v>
      </c>
      <c r="C5771" s="333" t="s">
        <v>716</v>
      </c>
      <c r="D5771" s="333" t="s">
        <v>523</v>
      </c>
      <c r="E5771" s="29">
        <v>4</v>
      </c>
      <c r="F5771" s="29">
        <v>3</v>
      </c>
      <c r="G5771" s="29">
        <v>11108</v>
      </c>
      <c r="H5771" s="27"/>
      <c r="J5771" s="37"/>
      <c r="M5771" s="80" t="b">
        <f t="shared" si="89"/>
        <v>1</v>
      </c>
    </row>
    <row r="5772" spans="2:13" x14ac:dyDescent="0.15">
      <c r="B5772" s="333" t="s">
        <v>7252</v>
      </c>
      <c r="C5772" s="333" t="s">
        <v>714</v>
      </c>
      <c r="D5772" s="333" t="s">
        <v>523</v>
      </c>
      <c r="E5772" s="29">
        <v>3</v>
      </c>
      <c r="F5772" s="29">
        <v>3</v>
      </c>
      <c r="G5772" s="29">
        <v>7396</v>
      </c>
      <c r="H5772" s="27"/>
      <c r="J5772" s="37"/>
      <c r="M5772" s="80" t="b">
        <f t="shared" si="89"/>
        <v>1</v>
      </c>
    </row>
    <row r="5773" spans="2:13" x14ac:dyDescent="0.15">
      <c r="B5773" s="333" t="s">
        <v>11298</v>
      </c>
      <c r="C5773" s="333" t="s">
        <v>710</v>
      </c>
      <c r="D5773" s="333" t="s">
        <v>523</v>
      </c>
      <c r="E5773" s="29">
        <v>1</v>
      </c>
      <c r="F5773" s="29">
        <v>3</v>
      </c>
      <c r="G5773" s="29">
        <v>11484</v>
      </c>
      <c r="H5773" s="27"/>
      <c r="J5773" s="37"/>
      <c r="M5773" s="80" t="b">
        <f t="shared" si="89"/>
        <v>1</v>
      </c>
    </row>
    <row r="5774" spans="2:13" x14ac:dyDescent="0.15">
      <c r="B5774" s="333" t="s">
        <v>1686</v>
      </c>
      <c r="C5774" s="333" t="s">
        <v>9881</v>
      </c>
      <c r="D5774" s="333" t="s">
        <v>523</v>
      </c>
      <c r="E5774" s="29">
        <v>6</v>
      </c>
      <c r="F5774" s="29">
        <v>3</v>
      </c>
      <c r="G5774" s="29">
        <v>1255</v>
      </c>
      <c r="H5774" s="27"/>
      <c r="J5774" s="37"/>
      <c r="M5774" s="80" t="b">
        <f t="shared" ref="M5774:M5837" si="90">AND(  NOT(ISERROR(FIND(UPPER($B$7),UPPER($B5774),1))),  OR($D$7="",NOT(ISERROR(FIND(UPPER($D$7),UPPER($B5774),1)))),    OR($D$8="",(ISERROR(FIND(UPPER($D$8),UPPER($B5774),1))))           )</f>
        <v>1</v>
      </c>
    </row>
    <row r="5775" spans="2:13" x14ac:dyDescent="0.15">
      <c r="B5775" s="333" t="s">
        <v>11923</v>
      </c>
      <c r="C5775" s="333" t="s">
        <v>712</v>
      </c>
      <c r="D5775" s="333" t="s">
        <v>523</v>
      </c>
      <c r="E5775" s="29">
        <v>2</v>
      </c>
      <c r="F5775" s="29">
        <v>3</v>
      </c>
      <c r="G5775" s="29">
        <v>12692</v>
      </c>
      <c r="H5775" s="27"/>
      <c r="J5775" s="37"/>
      <c r="M5775" s="80" t="b">
        <f t="shared" si="90"/>
        <v>1</v>
      </c>
    </row>
    <row r="5776" spans="2:13" x14ac:dyDescent="0.15">
      <c r="B5776" s="333" t="s">
        <v>1687</v>
      </c>
      <c r="C5776" s="333" t="s">
        <v>718</v>
      </c>
      <c r="D5776" s="333" t="s">
        <v>523</v>
      </c>
      <c r="E5776" s="29">
        <v>5</v>
      </c>
      <c r="F5776" s="29">
        <v>3</v>
      </c>
      <c r="G5776" s="29">
        <v>1256</v>
      </c>
      <c r="H5776" s="27"/>
      <c r="J5776" s="37"/>
      <c r="M5776" s="80" t="b">
        <f t="shared" si="90"/>
        <v>1</v>
      </c>
    </row>
    <row r="5777" spans="2:13" x14ac:dyDescent="0.15">
      <c r="B5777" s="333" t="s">
        <v>1789</v>
      </c>
      <c r="C5777" s="333" t="s">
        <v>710</v>
      </c>
      <c r="D5777" s="333" t="s">
        <v>523</v>
      </c>
      <c r="E5777" s="29">
        <v>1</v>
      </c>
      <c r="F5777" s="29">
        <v>3</v>
      </c>
      <c r="G5777" s="29">
        <v>1257</v>
      </c>
      <c r="H5777" s="27"/>
      <c r="J5777" s="37"/>
      <c r="M5777" s="80" t="b">
        <f t="shared" si="90"/>
        <v>1</v>
      </c>
    </row>
    <row r="5778" spans="2:13" x14ac:dyDescent="0.15">
      <c r="B5778" s="333" t="s">
        <v>8823</v>
      </c>
      <c r="C5778" s="333" t="s">
        <v>710</v>
      </c>
      <c r="D5778" s="333" t="s">
        <v>525</v>
      </c>
      <c r="E5778" s="29">
        <v>1</v>
      </c>
      <c r="F5778" s="29">
        <v>4</v>
      </c>
      <c r="G5778" s="29">
        <v>9173</v>
      </c>
      <c r="H5778" s="27"/>
      <c r="J5778" s="37"/>
      <c r="M5778" s="80" t="b">
        <f t="shared" si="90"/>
        <v>1</v>
      </c>
    </row>
    <row r="5779" spans="2:13" x14ac:dyDescent="0.15">
      <c r="B5779" s="333" t="s">
        <v>13549</v>
      </c>
      <c r="C5779" s="333" t="s">
        <v>710</v>
      </c>
      <c r="D5779" s="333" t="s">
        <v>519</v>
      </c>
      <c r="E5779" s="29">
        <v>1</v>
      </c>
      <c r="F5779" s="29">
        <v>1</v>
      </c>
      <c r="G5779" s="29">
        <v>14778</v>
      </c>
      <c r="H5779" s="27"/>
      <c r="J5779" s="37"/>
      <c r="M5779" s="80" t="b">
        <f t="shared" si="90"/>
        <v>1</v>
      </c>
    </row>
    <row r="5780" spans="2:13" x14ac:dyDescent="0.15">
      <c r="B5780" s="333" t="s">
        <v>1790</v>
      </c>
      <c r="C5780" s="333" t="s">
        <v>712</v>
      </c>
      <c r="D5780" s="333" t="s">
        <v>525</v>
      </c>
      <c r="E5780" s="29">
        <v>2</v>
      </c>
      <c r="F5780" s="29">
        <v>4</v>
      </c>
      <c r="G5780" s="29">
        <v>1258</v>
      </c>
      <c r="H5780" s="27"/>
      <c r="J5780" s="37"/>
      <c r="M5780" s="80" t="b">
        <f t="shared" si="90"/>
        <v>1</v>
      </c>
    </row>
    <row r="5781" spans="2:13" x14ac:dyDescent="0.15">
      <c r="B5781" s="333" t="s">
        <v>13550</v>
      </c>
      <c r="C5781" s="333" t="s">
        <v>710</v>
      </c>
      <c r="D5781" s="333" t="s">
        <v>523</v>
      </c>
      <c r="E5781" s="29">
        <v>1</v>
      </c>
      <c r="F5781" s="29">
        <v>3</v>
      </c>
      <c r="G5781" s="29">
        <v>15126</v>
      </c>
      <c r="H5781" s="27"/>
      <c r="J5781" s="37"/>
      <c r="M5781" s="80" t="b">
        <f t="shared" si="90"/>
        <v>1</v>
      </c>
    </row>
    <row r="5782" spans="2:13" x14ac:dyDescent="0.15">
      <c r="B5782" s="333" t="s">
        <v>1791</v>
      </c>
      <c r="C5782" s="333" t="s">
        <v>710</v>
      </c>
      <c r="D5782" s="333" t="s">
        <v>444</v>
      </c>
      <c r="E5782" s="29">
        <v>1</v>
      </c>
      <c r="F5782" s="29">
        <v>6</v>
      </c>
      <c r="G5782" s="29">
        <v>1259</v>
      </c>
      <c r="H5782" s="27"/>
      <c r="J5782" s="37"/>
      <c r="M5782" s="80" t="b">
        <f t="shared" si="90"/>
        <v>1</v>
      </c>
    </row>
    <row r="5783" spans="2:13" x14ac:dyDescent="0.15">
      <c r="B5783" s="333" t="s">
        <v>1792</v>
      </c>
      <c r="C5783" s="333" t="s">
        <v>716</v>
      </c>
      <c r="D5783" s="333" t="s">
        <v>519</v>
      </c>
      <c r="E5783" s="29">
        <v>4</v>
      </c>
      <c r="F5783" s="29">
        <v>1</v>
      </c>
      <c r="G5783" s="29">
        <v>1260</v>
      </c>
      <c r="H5783" s="27"/>
      <c r="J5783" s="37"/>
      <c r="M5783" s="80" t="b">
        <f t="shared" si="90"/>
        <v>1</v>
      </c>
    </row>
    <row r="5784" spans="2:13" x14ac:dyDescent="0.15">
      <c r="B5784" s="333" t="s">
        <v>13145</v>
      </c>
      <c r="C5784" s="333" t="s">
        <v>712</v>
      </c>
      <c r="D5784" s="333" t="s">
        <v>525</v>
      </c>
      <c r="E5784" s="29">
        <v>2</v>
      </c>
      <c r="F5784" s="29">
        <v>4</v>
      </c>
      <c r="G5784" s="29">
        <v>14566</v>
      </c>
      <c r="H5784" s="27"/>
      <c r="J5784" s="37"/>
      <c r="M5784" s="80" t="b">
        <f t="shared" si="90"/>
        <v>1</v>
      </c>
    </row>
    <row r="5785" spans="2:13" x14ac:dyDescent="0.15">
      <c r="B5785" s="333" t="s">
        <v>14806</v>
      </c>
      <c r="C5785" s="333" t="s">
        <v>710</v>
      </c>
      <c r="D5785" s="333" t="s">
        <v>525</v>
      </c>
      <c r="E5785" s="29">
        <v>1</v>
      </c>
      <c r="F5785" s="29">
        <v>4</v>
      </c>
      <c r="G5785" s="29">
        <v>16496</v>
      </c>
      <c r="H5785" s="27"/>
      <c r="J5785" s="37"/>
      <c r="M5785" s="80" t="b">
        <f t="shared" si="90"/>
        <v>1</v>
      </c>
    </row>
    <row r="5786" spans="2:13" x14ac:dyDescent="0.15">
      <c r="B5786" s="333" t="s">
        <v>4511</v>
      </c>
      <c r="C5786" s="333" t="s">
        <v>710</v>
      </c>
      <c r="D5786" s="333" t="s">
        <v>523</v>
      </c>
      <c r="E5786" s="29">
        <v>1</v>
      </c>
      <c r="F5786" s="29">
        <v>3</v>
      </c>
      <c r="G5786" s="29">
        <v>4331</v>
      </c>
      <c r="H5786" s="27"/>
      <c r="J5786" s="37"/>
      <c r="M5786" s="80" t="b">
        <f t="shared" si="90"/>
        <v>1</v>
      </c>
    </row>
    <row r="5787" spans="2:13" x14ac:dyDescent="0.15">
      <c r="B5787" s="333" t="s">
        <v>14807</v>
      </c>
      <c r="C5787" s="333" t="s">
        <v>710</v>
      </c>
      <c r="D5787" s="333" t="s">
        <v>523</v>
      </c>
      <c r="E5787" s="29">
        <v>1</v>
      </c>
      <c r="F5787" s="29">
        <v>3</v>
      </c>
      <c r="G5787" s="29">
        <v>16913</v>
      </c>
      <c r="H5787" s="27"/>
      <c r="J5787" s="37"/>
      <c r="M5787" s="80" t="b">
        <f t="shared" si="90"/>
        <v>1</v>
      </c>
    </row>
    <row r="5788" spans="2:13" x14ac:dyDescent="0.15">
      <c r="B5788" s="333" t="s">
        <v>9306</v>
      </c>
      <c r="C5788" s="333" t="s">
        <v>712</v>
      </c>
      <c r="D5788" s="333" t="s">
        <v>525</v>
      </c>
      <c r="E5788" s="29">
        <v>2</v>
      </c>
      <c r="F5788" s="29">
        <v>4</v>
      </c>
      <c r="G5788" s="29">
        <v>9273</v>
      </c>
      <c r="H5788" s="27"/>
      <c r="J5788" s="37"/>
      <c r="M5788" s="80" t="b">
        <f t="shared" si="90"/>
        <v>1</v>
      </c>
    </row>
    <row r="5789" spans="2:13" x14ac:dyDescent="0.15">
      <c r="B5789" s="333" t="s">
        <v>11924</v>
      </c>
      <c r="C5789" s="333" t="s">
        <v>712</v>
      </c>
      <c r="D5789" s="333" t="s">
        <v>519</v>
      </c>
      <c r="E5789" s="29">
        <v>2</v>
      </c>
      <c r="F5789" s="29">
        <v>1</v>
      </c>
      <c r="G5789" s="29">
        <v>13397</v>
      </c>
      <c r="H5789" s="27"/>
      <c r="J5789" s="37"/>
      <c r="M5789" s="80" t="b">
        <f t="shared" si="90"/>
        <v>1</v>
      </c>
    </row>
    <row r="5790" spans="2:13" x14ac:dyDescent="0.15">
      <c r="B5790" s="333" t="s">
        <v>1793</v>
      </c>
      <c r="C5790" s="333" t="s">
        <v>712</v>
      </c>
      <c r="D5790" s="333" t="s">
        <v>525</v>
      </c>
      <c r="E5790" s="29">
        <v>2</v>
      </c>
      <c r="F5790" s="29">
        <v>4</v>
      </c>
      <c r="G5790" s="29">
        <v>1261</v>
      </c>
      <c r="H5790" s="27"/>
      <c r="J5790" s="37"/>
      <c r="M5790" s="80" t="b">
        <f t="shared" si="90"/>
        <v>1</v>
      </c>
    </row>
    <row r="5791" spans="2:13" x14ac:dyDescent="0.15">
      <c r="B5791" s="333" t="s">
        <v>9307</v>
      </c>
      <c r="C5791" s="333" t="s">
        <v>712</v>
      </c>
      <c r="D5791" s="333" t="s">
        <v>525</v>
      </c>
      <c r="E5791" s="29">
        <v>2</v>
      </c>
      <c r="F5791" s="29">
        <v>4</v>
      </c>
      <c r="G5791" s="29">
        <v>10082</v>
      </c>
      <c r="H5791" s="27"/>
      <c r="J5791" s="37"/>
      <c r="M5791" s="80" t="b">
        <f t="shared" si="90"/>
        <v>1</v>
      </c>
    </row>
    <row r="5792" spans="2:13" x14ac:dyDescent="0.15">
      <c r="B5792" s="333" t="s">
        <v>9308</v>
      </c>
      <c r="C5792" s="333" t="s">
        <v>714</v>
      </c>
      <c r="D5792" s="333" t="s">
        <v>525</v>
      </c>
      <c r="E5792" s="29">
        <v>3</v>
      </c>
      <c r="F5792" s="29">
        <v>4</v>
      </c>
      <c r="G5792" s="29">
        <v>9259</v>
      </c>
      <c r="H5792" s="27"/>
      <c r="J5792" s="37"/>
      <c r="M5792" s="80" t="b">
        <f t="shared" si="90"/>
        <v>1</v>
      </c>
    </row>
    <row r="5793" spans="2:13" x14ac:dyDescent="0.15">
      <c r="B5793" s="333" t="s">
        <v>4789</v>
      </c>
      <c r="C5793" s="333" t="s">
        <v>710</v>
      </c>
      <c r="D5793" s="333" t="s">
        <v>519</v>
      </c>
      <c r="E5793" s="29">
        <v>1</v>
      </c>
      <c r="F5793" s="29">
        <v>1</v>
      </c>
      <c r="G5793" s="29">
        <v>4642</v>
      </c>
      <c r="H5793" s="27"/>
      <c r="J5793" s="37"/>
      <c r="M5793" s="80" t="b">
        <f t="shared" si="90"/>
        <v>1</v>
      </c>
    </row>
    <row r="5794" spans="2:13" x14ac:dyDescent="0.15">
      <c r="B5794" s="333" t="s">
        <v>5905</v>
      </c>
      <c r="C5794" s="333" t="s">
        <v>710</v>
      </c>
      <c r="D5794" s="333" t="s">
        <v>519</v>
      </c>
      <c r="E5794" s="29">
        <v>1</v>
      </c>
      <c r="F5794" s="29">
        <v>1</v>
      </c>
      <c r="G5794" s="29">
        <v>5930</v>
      </c>
      <c r="H5794" s="27"/>
      <c r="J5794" s="37"/>
      <c r="M5794" s="80" t="b">
        <f t="shared" si="90"/>
        <v>1</v>
      </c>
    </row>
    <row r="5795" spans="2:13" x14ac:dyDescent="0.15">
      <c r="B5795" s="333" t="s">
        <v>6912</v>
      </c>
      <c r="C5795" s="333" t="s">
        <v>712</v>
      </c>
      <c r="D5795" s="333" t="s">
        <v>525</v>
      </c>
      <c r="E5795" s="29">
        <v>2</v>
      </c>
      <c r="F5795" s="29">
        <v>4</v>
      </c>
      <c r="G5795" s="29">
        <v>7046</v>
      </c>
      <c r="H5795" s="27"/>
      <c r="J5795" s="37"/>
      <c r="M5795" s="80" t="b">
        <f t="shared" si="90"/>
        <v>1</v>
      </c>
    </row>
    <row r="5796" spans="2:13" x14ac:dyDescent="0.15">
      <c r="B5796" s="333" t="s">
        <v>7405</v>
      </c>
      <c r="C5796" s="333" t="s">
        <v>718</v>
      </c>
      <c r="D5796" s="333" t="s">
        <v>523</v>
      </c>
      <c r="E5796" s="29">
        <v>5</v>
      </c>
      <c r="F5796" s="29">
        <v>3</v>
      </c>
      <c r="G5796" s="29">
        <v>7552</v>
      </c>
      <c r="H5796" s="27"/>
      <c r="J5796" s="37"/>
      <c r="M5796" s="80" t="b">
        <f t="shared" si="90"/>
        <v>1</v>
      </c>
    </row>
    <row r="5797" spans="2:13" x14ac:dyDescent="0.15">
      <c r="B5797" s="333" t="s">
        <v>1794</v>
      </c>
      <c r="C5797" s="333" t="s">
        <v>710</v>
      </c>
      <c r="D5797" s="333" t="s">
        <v>521</v>
      </c>
      <c r="E5797" s="29">
        <v>1</v>
      </c>
      <c r="F5797" s="29">
        <v>2</v>
      </c>
      <c r="G5797" s="29">
        <v>1262</v>
      </c>
      <c r="H5797" s="27"/>
      <c r="J5797" s="37"/>
      <c r="M5797" s="80" t="b">
        <f t="shared" si="90"/>
        <v>1</v>
      </c>
    </row>
    <row r="5798" spans="2:13" x14ac:dyDescent="0.15">
      <c r="B5798" s="333" t="s">
        <v>6104</v>
      </c>
      <c r="C5798" s="333" t="s">
        <v>716</v>
      </c>
      <c r="D5798" s="333" t="s">
        <v>519</v>
      </c>
      <c r="E5798" s="29">
        <v>4</v>
      </c>
      <c r="F5798" s="29">
        <v>1</v>
      </c>
      <c r="G5798" s="29">
        <v>6159</v>
      </c>
      <c r="H5798" s="27"/>
      <c r="J5798" s="37"/>
      <c r="M5798" s="80" t="b">
        <f t="shared" si="90"/>
        <v>1</v>
      </c>
    </row>
    <row r="5799" spans="2:13" x14ac:dyDescent="0.15">
      <c r="B5799" s="333" t="s">
        <v>6978</v>
      </c>
      <c r="C5799" s="333" t="s">
        <v>716</v>
      </c>
      <c r="D5799" s="333" t="s">
        <v>519</v>
      </c>
      <c r="E5799" s="29">
        <v>4</v>
      </c>
      <c r="F5799" s="29">
        <v>1</v>
      </c>
      <c r="G5799" s="29">
        <v>7113</v>
      </c>
      <c r="H5799" s="27"/>
      <c r="J5799" s="37"/>
      <c r="M5799" s="80" t="b">
        <f t="shared" si="90"/>
        <v>1</v>
      </c>
    </row>
    <row r="5800" spans="2:13" x14ac:dyDescent="0.15">
      <c r="B5800" s="333" t="s">
        <v>4790</v>
      </c>
      <c r="C5800" s="333" t="s">
        <v>710</v>
      </c>
      <c r="D5800" s="333" t="s">
        <v>523</v>
      </c>
      <c r="E5800" s="29">
        <v>1</v>
      </c>
      <c r="F5800" s="29">
        <v>3</v>
      </c>
      <c r="G5800" s="29">
        <v>4644</v>
      </c>
      <c r="H5800" s="27"/>
      <c r="J5800" s="37"/>
      <c r="M5800" s="80" t="b">
        <f t="shared" si="90"/>
        <v>1</v>
      </c>
    </row>
    <row r="5801" spans="2:13" x14ac:dyDescent="0.15">
      <c r="B5801" s="333" t="s">
        <v>3625</v>
      </c>
      <c r="C5801" s="333" t="s">
        <v>712</v>
      </c>
      <c r="D5801" s="333" t="s">
        <v>519</v>
      </c>
      <c r="E5801" s="29">
        <v>2</v>
      </c>
      <c r="F5801" s="29">
        <v>1</v>
      </c>
      <c r="G5801" s="29">
        <v>3379</v>
      </c>
      <c r="H5801" s="27"/>
      <c r="J5801" s="37"/>
      <c r="M5801" s="80" t="b">
        <f t="shared" si="90"/>
        <v>1</v>
      </c>
    </row>
    <row r="5802" spans="2:13" x14ac:dyDescent="0.15">
      <c r="B5802" s="333" t="s">
        <v>7883</v>
      </c>
      <c r="C5802" s="333" t="s">
        <v>716</v>
      </c>
      <c r="D5802" s="333" t="s">
        <v>519</v>
      </c>
      <c r="E5802" s="29">
        <v>4</v>
      </c>
      <c r="F5802" s="29">
        <v>1</v>
      </c>
      <c r="G5802" s="29">
        <v>8079</v>
      </c>
      <c r="H5802" s="27"/>
      <c r="J5802" s="37"/>
      <c r="M5802" s="80" t="b">
        <f t="shared" si="90"/>
        <v>1</v>
      </c>
    </row>
    <row r="5803" spans="2:13" x14ac:dyDescent="0.15">
      <c r="B5803" s="333" t="s">
        <v>1795</v>
      </c>
      <c r="C5803" s="333" t="s">
        <v>716</v>
      </c>
      <c r="D5803" s="333" t="s">
        <v>519</v>
      </c>
      <c r="E5803" s="29">
        <v>4</v>
      </c>
      <c r="F5803" s="29">
        <v>1</v>
      </c>
      <c r="G5803" s="29">
        <v>1263</v>
      </c>
      <c r="H5803" s="27"/>
      <c r="J5803" s="37"/>
      <c r="M5803" s="80" t="b">
        <f t="shared" si="90"/>
        <v>1</v>
      </c>
    </row>
    <row r="5804" spans="2:13" x14ac:dyDescent="0.15">
      <c r="B5804" s="333" t="s">
        <v>1796</v>
      </c>
      <c r="C5804" s="333" t="s">
        <v>716</v>
      </c>
      <c r="D5804" s="333" t="s">
        <v>519</v>
      </c>
      <c r="E5804" s="29">
        <v>4</v>
      </c>
      <c r="F5804" s="29">
        <v>1</v>
      </c>
      <c r="G5804" s="29">
        <v>1264</v>
      </c>
      <c r="H5804" s="27"/>
      <c r="J5804" s="37"/>
      <c r="M5804" s="80" t="b">
        <f t="shared" si="90"/>
        <v>1</v>
      </c>
    </row>
    <row r="5805" spans="2:13" x14ac:dyDescent="0.15">
      <c r="B5805" s="333" t="s">
        <v>1797</v>
      </c>
      <c r="C5805" s="333" t="s">
        <v>9881</v>
      </c>
      <c r="D5805" s="333" t="s">
        <v>523</v>
      </c>
      <c r="E5805" s="29">
        <v>6</v>
      </c>
      <c r="F5805" s="29">
        <v>3</v>
      </c>
      <c r="G5805" s="29">
        <v>1266</v>
      </c>
      <c r="H5805" s="27"/>
      <c r="J5805" s="37"/>
      <c r="M5805" s="80" t="b">
        <f t="shared" si="90"/>
        <v>1</v>
      </c>
    </row>
    <row r="5806" spans="2:13" x14ac:dyDescent="0.15">
      <c r="B5806" s="333" t="s">
        <v>5793</v>
      </c>
      <c r="C5806" s="333" t="s">
        <v>710</v>
      </c>
      <c r="D5806" s="333" t="s">
        <v>523</v>
      </c>
      <c r="E5806" s="29">
        <v>1</v>
      </c>
      <c r="F5806" s="29">
        <v>3</v>
      </c>
      <c r="G5806" s="29">
        <v>5819</v>
      </c>
      <c r="H5806" s="27"/>
      <c r="J5806" s="37"/>
      <c r="M5806" s="80" t="b">
        <f t="shared" si="90"/>
        <v>1</v>
      </c>
    </row>
    <row r="5807" spans="2:13" x14ac:dyDescent="0.15">
      <c r="B5807" s="333" t="s">
        <v>13551</v>
      </c>
      <c r="C5807" s="333" t="s">
        <v>710</v>
      </c>
      <c r="D5807" s="333" t="s">
        <v>523</v>
      </c>
      <c r="E5807" s="29">
        <v>1</v>
      </c>
      <c r="F5807" s="29">
        <v>3</v>
      </c>
      <c r="G5807" s="29">
        <v>15061</v>
      </c>
      <c r="H5807" s="27"/>
      <c r="J5807" s="37"/>
      <c r="M5807" s="80" t="b">
        <f t="shared" si="90"/>
        <v>1</v>
      </c>
    </row>
    <row r="5808" spans="2:13" x14ac:dyDescent="0.15">
      <c r="B5808" s="333" t="s">
        <v>7595</v>
      </c>
      <c r="C5808" s="333" t="s">
        <v>710</v>
      </c>
      <c r="D5808" s="333" t="s">
        <v>521</v>
      </c>
      <c r="E5808" s="29">
        <v>1</v>
      </c>
      <c r="F5808" s="29">
        <v>2</v>
      </c>
      <c r="G5808" s="29">
        <v>7639</v>
      </c>
      <c r="H5808" s="27"/>
      <c r="J5808" s="37"/>
      <c r="M5808" s="80" t="b">
        <f t="shared" si="90"/>
        <v>1</v>
      </c>
    </row>
    <row r="5809" spans="2:13" x14ac:dyDescent="0.15">
      <c r="B5809" s="333" t="s">
        <v>10320</v>
      </c>
      <c r="C5809" s="333" t="s">
        <v>710</v>
      </c>
      <c r="D5809" s="333" t="s">
        <v>523</v>
      </c>
      <c r="E5809" s="29">
        <v>1</v>
      </c>
      <c r="F5809" s="29">
        <v>3</v>
      </c>
      <c r="G5809" s="29">
        <v>10791</v>
      </c>
      <c r="H5809" s="27"/>
      <c r="J5809" s="37"/>
      <c r="M5809" s="80" t="b">
        <f t="shared" si="90"/>
        <v>1</v>
      </c>
    </row>
    <row r="5810" spans="2:13" x14ac:dyDescent="0.15">
      <c r="B5810" s="333" t="s">
        <v>8751</v>
      </c>
      <c r="C5810" s="333" t="s">
        <v>714</v>
      </c>
      <c r="D5810" s="333" t="s">
        <v>444</v>
      </c>
      <c r="E5810" s="29">
        <v>3</v>
      </c>
      <c r="F5810" s="29">
        <v>6</v>
      </c>
      <c r="G5810" s="29">
        <v>9101</v>
      </c>
      <c r="H5810" s="27"/>
      <c r="J5810" s="37"/>
      <c r="M5810" s="80" t="b">
        <f t="shared" si="90"/>
        <v>1</v>
      </c>
    </row>
    <row r="5811" spans="2:13" x14ac:dyDescent="0.15">
      <c r="B5811" s="333" t="s">
        <v>1892</v>
      </c>
      <c r="C5811" s="333" t="s">
        <v>9881</v>
      </c>
      <c r="D5811" s="333" t="s">
        <v>523</v>
      </c>
      <c r="E5811" s="29">
        <v>6</v>
      </c>
      <c r="F5811" s="29">
        <v>3</v>
      </c>
      <c r="G5811" s="29">
        <v>1267</v>
      </c>
      <c r="H5811" s="27"/>
      <c r="J5811" s="37"/>
      <c r="M5811" s="80" t="b">
        <f t="shared" si="90"/>
        <v>1</v>
      </c>
    </row>
    <row r="5812" spans="2:13" x14ac:dyDescent="0.15">
      <c r="B5812" s="333" t="s">
        <v>13552</v>
      </c>
      <c r="C5812" s="333" t="s">
        <v>710</v>
      </c>
      <c r="D5812" s="333" t="s">
        <v>523</v>
      </c>
      <c r="E5812" s="29">
        <v>1</v>
      </c>
      <c r="F5812" s="29">
        <v>3</v>
      </c>
      <c r="G5812" s="29">
        <v>14868</v>
      </c>
      <c r="H5812" s="27"/>
      <c r="J5812" s="37"/>
      <c r="M5812" s="80" t="b">
        <f t="shared" si="90"/>
        <v>1</v>
      </c>
    </row>
    <row r="5813" spans="2:13" x14ac:dyDescent="0.15">
      <c r="B5813" s="333" t="s">
        <v>1893</v>
      </c>
      <c r="C5813" s="333" t="s">
        <v>710</v>
      </c>
      <c r="D5813" s="333" t="s">
        <v>519</v>
      </c>
      <c r="E5813" s="29">
        <v>1</v>
      </c>
      <c r="F5813" s="29">
        <v>1</v>
      </c>
      <c r="G5813" s="29">
        <v>1268</v>
      </c>
      <c r="H5813" s="27"/>
      <c r="J5813" s="37"/>
      <c r="M5813" s="80" t="b">
        <f t="shared" si="90"/>
        <v>1</v>
      </c>
    </row>
    <row r="5814" spans="2:13" x14ac:dyDescent="0.15">
      <c r="B5814" s="333" t="s">
        <v>11925</v>
      </c>
      <c r="C5814" s="333" t="s">
        <v>710</v>
      </c>
      <c r="D5814" s="333" t="s">
        <v>523</v>
      </c>
      <c r="E5814" s="29">
        <v>1</v>
      </c>
      <c r="F5814" s="29">
        <v>3</v>
      </c>
      <c r="G5814" s="29">
        <v>12693</v>
      </c>
      <c r="H5814" s="27"/>
      <c r="J5814" s="37"/>
      <c r="M5814" s="80" t="b">
        <f t="shared" si="90"/>
        <v>1</v>
      </c>
    </row>
    <row r="5815" spans="2:13" x14ac:dyDescent="0.15">
      <c r="B5815" s="333" t="s">
        <v>14259</v>
      </c>
      <c r="C5815" s="333" t="s">
        <v>710</v>
      </c>
      <c r="D5815" s="333" t="s">
        <v>523</v>
      </c>
      <c r="E5815" s="29">
        <v>1</v>
      </c>
      <c r="F5815" s="29">
        <v>3</v>
      </c>
      <c r="G5815" s="29">
        <v>15893</v>
      </c>
      <c r="H5815" s="27"/>
      <c r="J5815" s="37"/>
      <c r="M5815" s="80" t="b">
        <f t="shared" si="90"/>
        <v>1</v>
      </c>
    </row>
    <row r="5816" spans="2:13" x14ac:dyDescent="0.15">
      <c r="B5816" s="333" t="s">
        <v>9309</v>
      </c>
      <c r="C5816" s="333" t="s">
        <v>718</v>
      </c>
      <c r="D5816" s="333" t="s">
        <v>525</v>
      </c>
      <c r="E5816" s="29">
        <v>5</v>
      </c>
      <c r="F5816" s="29">
        <v>4</v>
      </c>
      <c r="G5816" s="29">
        <v>9605</v>
      </c>
      <c r="H5816" s="27"/>
      <c r="J5816" s="37"/>
      <c r="M5816" s="80" t="b">
        <f t="shared" si="90"/>
        <v>1</v>
      </c>
    </row>
    <row r="5817" spans="2:13" x14ac:dyDescent="0.15">
      <c r="B5817" s="333" t="s">
        <v>14808</v>
      </c>
      <c r="C5817" s="333" t="s">
        <v>710</v>
      </c>
      <c r="D5817" s="333" t="s">
        <v>523</v>
      </c>
      <c r="E5817" s="29">
        <v>1</v>
      </c>
      <c r="F5817" s="29">
        <v>3</v>
      </c>
      <c r="G5817" s="29">
        <v>17251</v>
      </c>
      <c r="H5817" s="27"/>
      <c r="J5817" s="37"/>
      <c r="M5817" s="80" t="b">
        <f t="shared" si="90"/>
        <v>1</v>
      </c>
    </row>
    <row r="5818" spans="2:13" x14ac:dyDescent="0.15">
      <c r="B5818" s="333" t="s">
        <v>10934</v>
      </c>
      <c r="C5818" s="333" t="s">
        <v>710</v>
      </c>
      <c r="D5818" s="333" t="s">
        <v>521</v>
      </c>
      <c r="E5818" s="29">
        <v>1</v>
      </c>
      <c r="F5818" s="29">
        <v>2</v>
      </c>
      <c r="G5818" s="29">
        <v>1269</v>
      </c>
      <c r="H5818" s="27"/>
      <c r="J5818" s="37"/>
      <c r="M5818" s="80" t="b">
        <f t="shared" si="90"/>
        <v>1</v>
      </c>
    </row>
    <row r="5819" spans="2:13" x14ac:dyDescent="0.15">
      <c r="B5819" s="333" t="s">
        <v>14260</v>
      </c>
      <c r="C5819" s="333" t="s">
        <v>710</v>
      </c>
      <c r="D5819" s="333" t="s">
        <v>523</v>
      </c>
      <c r="E5819" s="29">
        <v>1</v>
      </c>
      <c r="F5819" s="29">
        <v>3</v>
      </c>
      <c r="G5819" s="29">
        <v>16112</v>
      </c>
      <c r="H5819" s="27"/>
      <c r="J5819" s="37"/>
      <c r="M5819" s="80" t="b">
        <f t="shared" si="90"/>
        <v>1</v>
      </c>
    </row>
    <row r="5820" spans="2:13" x14ac:dyDescent="0.15">
      <c r="B5820" s="333" t="s">
        <v>7425</v>
      </c>
      <c r="C5820" s="333" t="s">
        <v>714</v>
      </c>
      <c r="D5820" s="333" t="s">
        <v>523</v>
      </c>
      <c r="E5820" s="29">
        <v>3</v>
      </c>
      <c r="F5820" s="29">
        <v>3</v>
      </c>
      <c r="G5820" s="29">
        <v>7456</v>
      </c>
      <c r="H5820" s="27"/>
      <c r="J5820" s="37"/>
      <c r="M5820" s="80" t="b">
        <f t="shared" si="90"/>
        <v>1</v>
      </c>
    </row>
    <row r="5821" spans="2:13" x14ac:dyDescent="0.15">
      <c r="B5821" s="333" t="s">
        <v>5235</v>
      </c>
      <c r="C5821" s="333" t="s">
        <v>710</v>
      </c>
      <c r="D5821" s="333" t="s">
        <v>444</v>
      </c>
      <c r="E5821" s="29">
        <v>1</v>
      </c>
      <c r="F5821" s="29">
        <v>6</v>
      </c>
      <c r="G5821" s="29">
        <v>5221</v>
      </c>
      <c r="H5821" s="27"/>
      <c r="J5821" s="37"/>
      <c r="M5821" s="80" t="b">
        <f t="shared" si="90"/>
        <v>1</v>
      </c>
    </row>
    <row r="5822" spans="2:13" x14ac:dyDescent="0.15">
      <c r="B5822" s="333" t="s">
        <v>10321</v>
      </c>
      <c r="C5822" s="333" t="s">
        <v>710</v>
      </c>
      <c r="D5822" s="333" t="s">
        <v>525</v>
      </c>
      <c r="E5822" s="29">
        <v>1</v>
      </c>
      <c r="F5822" s="29">
        <v>4</v>
      </c>
      <c r="G5822" s="29">
        <v>10838</v>
      </c>
      <c r="H5822" s="27"/>
      <c r="J5822" s="37"/>
      <c r="M5822" s="80" t="b">
        <f t="shared" si="90"/>
        <v>1</v>
      </c>
    </row>
    <row r="5823" spans="2:13" x14ac:dyDescent="0.15">
      <c r="B5823" s="333" t="s">
        <v>1894</v>
      </c>
      <c r="C5823" s="333" t="s">
        <v>9881</v>
      </c>
      <c r="D5823" s="333" t="s">
        <v>523</v>
      </c>
      <c r="E5823" s="29">
        <v>6</v>
      </c>
      <c r="F5823" s="29">
        <v>3</v>
      </c>
      <c r="G5823" s="29">
        <v>1270</v>
      </c>
      <c r="H5823" s="27"/>
      <c r="J5823" s="37"/>
      <c r="M5823" s="80" t="b">
        <f t="shared" si="90"/>
        <v>1</v>
      </c>
    </row>
    <row r="5824" spans="2:13" x14ac:dyDescent="0.15">
      <c r="B5824" s="333" t="s">
        <v>5426</v>
      </c>
      <c r="C5824" s="333" t="s">
        <v>710</v>
      </c>
      <c r="D5824" s="333" t="s">
        <v>444</v>
      </c>
      <c r="E5824" s="29">
        <v>1</v>
      </c>
      <c r="F5824" s="29">
        <v>6</v>
      </c>
      <c r="G5824" s="29">
        <v>5434</v>
      </c>
      <c r="H5824" s="27"/>
      <c r="J5824" s="37"/>
      <c r="M5824" s="80" t="b">
        <f t="shared" si="90"/>
        <v>1</v>
      </c>
    </row>
    <row r="5825" spans="2:13" x14ac:dyDescent="0.15">
      <c r="B5825" s="333" t="s">
        <v>1895</v>
      </c>
      <c r="C5825" s="333" t="s">
        <v>716</v>
      </c>
      <c r="D5825" s="333" t="s">
        <v>519</v>
      </c>
      <c r="E5825" s="29">
        <v>4</v>
      </c>
      <c r="F5825" s="29">
        <v>1</v>
      </c>
      <c r="G5825" s="29">
        <v>1271</v>
      </c>
      <c r="H5825" s="27"/>
      <c r="J5825" s="37"/>
      <c r="M5825" s="80" t="b">
        <f t="shared" si="90"/>
        <v>1</v>
      </c>
    </row>
    <row r="5826" spans="2:13" x14ac:dyDescent="0.15">
      <c r="B5826" s="333" t="s">
        <v>5427</v>
      </c>
      <c r="C5826" s="333" t="s">
        <v>710</v>
      </c>
      <c r="D5826" s="333" t="s">
        <v>444</v>
      </c>
      <c r="E5826" s="29">
        <v>1</v>
      </c>
      <c r="F5826" s="29">
        <v>6</v>
      </c>
      <c r="G5826" s="29">
        <v>5435</v>
      </c>
      <c r="H5826" s="27"/>
      <c r="J5826" s="37"/>
      <c r="M5826" s="80" t="b">
        <f t="shared" si="90"/>
        <v>1</v>
      </c>
    </row>
    <row r="5827" spans="2:13" x14ac:dyDescent="0.15">
      <c r="B5827" s="333" t="s">
        <v>1896</v>
      </c>
      <c r="C5827" s="333" t="s">
        <v>710</v>
      </c>
      <c r="D5827" s="333" t="s">
        <v>521</v>
      </c>
      <c r="E5827" s="29">
        <v>1</v>
      </c>
      <c r="F5827" s="29">
        <v>2</v>
      </c>
      <c r="G5827" s="29">
        <v>1272</v>
      </c>
      <c r="H5827" s="27"/>
      <c r="J5827" s="37"/>
      <c r="M5827" s="80" t="b">
        <f t="shared" si="90"/>
        <v>1</v>
      </c>
    </row>
    <row r="5828" spans="2:13" x14ac:dyDescent="0.15">
      <c r="B5828" s="333" t="s">
        <v>11926</v>
      </c>
      <c r="C5828" s="333" t="s">
        <v>710</v>
      </c>
      <c r="D5828" s="333" t="s">
        <v>521</v>
      </c>
      <c r="E5828" s="29">
        <v>1</v>
      </c>
      <c r="F5828" s="29">
        <v>2</v>
      </c>
      <c r="G5828" s="29">
        <v>11708</v>
      </c>
      <c r="H5828" s="27"/>
      <c r="J5828" s="37"/>
      <c r="M5828" s="80" t="b">
        <f t="shared" si="90"/>
        <v>1</v>
      </c>
    </row>
    <row r="5829" spans="2:13" x14ac:dyDescent="0.15">
      <c r="B5829" s="333" t="s">
        <v>12813</v>
      </c>
      <c r="C5829" s="333" t="s">
        <v>710</v>
      </c>
      <c r="D5829" s="333" t="s">
        <v>521</v>
      </c>
      <c r="E5829" s="29">
        <v>1</v>
      </c>
      <c r="F5829" s="29">
        <v>2</v>
      </c>
      <c r="G5829" s="29">
        <v>14271</v>
      </c>
      <c r="H5829" s="27"/>
      <c r="J5829" s="37"/>
      <c r="M5829" s="80" t="b">
        <f t="shared" si="90"/>
        <v>1</v>
      </c>
    </row>
    <row r="5830" spans="2:13" x14ac:dyDescent="0.15">
      <c r="B5830" s="333" t="s">
        <v>8656</v>
      </c>
      <c r="C5830" s="333" t="s">
        <v>710</v>
      </c>
      <c r="D5830" s="333" t="s">
        <v>523</v>
      </c>
      <c r="E5830" s="29">
        <v>1</v>
      </c>
      <c r="F5830" s="29">
        <v>3</v>
      </c>
      <c r="G5830" s="29">
        <v>9006</v>
      </c>
      <c r="H5830" s="27"/>
      <c r="J5830" s="37"/>
      <c r="M5830" s="80" t="b">
        <f t="shared" si="90"/>
        <v>1</v>
      </c>
    </row>
    <row r="5831" spans="2:13" x14ac:dyDescent="0.15">
      <c r="B5831" s="333" t="s">
        <v>11927</v>
      </c>
      <c r="C5831" s="333" t="s">
        <v>710</v>
      </c>
      <c r="D5831" s="333" t="s">
        <v>444</v>
      </c>
      <c r="E5831" s="29">
        <v>1</v>
      </c>
      <c r="F5831" s="29">
        <v>6</v>
      </c>
      <c r="G5831" s="29">
        <v>13382</v>
      </c>
      <c r="H5831" s="27"/>
      <c r="J5831" s="37"/>
      <c r="M5831" s="80" t="b">
        <f t="shared" si="90"/>
        <v>1</v>
      </c>
    </row>
    <row r="5832" spans="2:13" x14ac:dyDescent="0.15">
      <c r="B5832" s="333" t="s">
        <v>14809</v>
      </c>
      <c r="C5832" s="333" t="s">
        <v>710</v>
      </c>
      <c r="D5832" s="333" t="s">
        <v>523</v>
      </c>
      <c r="E5832" s="29">
        <v>1</v>
      </c>
      <c r="F5832" s="29">
        <v>3</v>
      </c>
      <c r="G5832" s="29">
        <v>16474</v>
      </c>
      <c r="H5832" s="27"/>
      <c r="J5832" s="37"/>
      <c r="M5832" s="80" t="b">
        <f t="shared" si="90"/>
        <v>1</v>
      </c>
    </row>
    <row r="5833" spans="2:13" x14ac:dyDescent="0.15">
      <c r="B5833" s="333" t="s">
        <v>1897</v>
      </c>
      <c r="C5833" s="333" t="s">
        <v>710</v>
      </c>
      <c r="D5833" s="333" t="s">
        <v>521</v>
      </c>
      <c r="E5833" s="29">
        <v>1</v>
      </c>
      <c r="F5833" s="29">
        <v>2</v>
      </c>
      <c r="G5833" s="29">
        <v>1273</v>
      </c>
      <c r="H5833" s="27"/>
      <c r="J5833" s="37"/>
      <c r="M5833" s="80" t="b">
        <f t="shared" si="90"/>
        <v>1</v>
      </c>
    </row>
    <row r="5834" spans="2:13" x14ac:dyDescent="0.15">
      <c r="B5834" s="333" t="s">
        <v>10322</v>
      </c>
      <c r="C5834" s="333" t="s">
        <v>710</v>
      </c>
      <c r="D5834" s="333" t="s">
        <v>521</v>
      </c>
      <c r="E5834" s="29">
        <v>1</v>
      </c>
      <c r="F5834" s="29">
        <v>2</v>
      </c>
      <c r="G5834" s="29">
        <v>10833</v>
      </c>
      <c r="H5834" s="27"/>
      <c r="J5834" s="37"/>
      <c r="M5834" s="80" t="b">
        <f t="shared" si="90"/>
        <v>1</v>
      </c>
    </row>
    <row r="5835" spans="2:13" x14ac:dyDescent="0.15">
      <c r="B5835" s="333" t="s">
        <v>1807</v>
      </c>
      <c r="C5835" s="333" t="s">
        <v>710</v>
      </c>
      <c r="D5835" s="333" t="s">
        <v>521</v>
      </c>
      <c r="E5835" s="29">
        <v>1</v>
      </c>
      <c r="F5835" s="29">
        <v>2</v>
      </c>
      <c r="G5835" s="29">
        <v>1274</v>
      </c>
      <c r="H5835" s="27"/>
      <c r="J5835" s="37"/>
      <c r="M5835" s="80" t="b">
        <f t="shared" si="90"/>
        <v>1</v>
      </c>
    </row>
    <row r="5836" spans="2:13" x14ac:dyDescent="0.15">
      <c r="B5836" s="333" t="s">
        <v>1806</v>
      </c>
      <c r="C5836" s="333" t="s">
        <v>710</v>
      </c>
      <c r="D5836" s="333" t="s">
        <v>523</v>
      </c>
      <c r="E5836" s="29">
        <v>1</v>
      </c>
      <c r="F5836" s="29">
        <v>3</v>
      </c>
      <c r="G5836" s="29">
        <v>1275</v>
      </c>
      <c r="H5836" s="27"/>
      <c r="J5836" s="37"/>
      <c r="M5836" s="80" t="b">
        <f t="shared" si="90"/>
        <v>1</v>
      </c>
    </row>
    <row r="5837" spans="2:13" x14ac:dyDescent="0.15">
      <c r="B5837" s="333" t="s">
        <v>1706</v>
      </c>
      <c r="C5837" s="333" t="s">
        <v>710</v>
      </c>
      <c r="D5837" s="333" t="s">
        <v>521</v>
      </c>
      <c r="E5837" s="29">
        <v>1</v>
      </c>
      <c r="F5837" s="29">
        <v>2</v>
      </c>
      <c r="G5837" s="29">
        <v>1276</v>
      </c>
      <c r="H5837" s="27"/>
      <c r="J5837" s="37"/>
      <c r="M5837" s="80" t="b">
        <f t="shared" si="90"/>
        <v>1</v>
      </c>
    </row>
    <row r="5838" spans="2:13" x14ac:dyDescent="0.15">
      <c r="B5838" s="333" t="s">
        <v>1707</v>
      </c>
      <c r="C5838" s="333" t="s">
        <v>710</v>
      </c>
      <c r="D5838" s="333" t="s">
        <v>444</v>
      </c>
      <c r="E5838" s="29">
        <v>1</v>
      </c>
      <c r="F5838" s="29">
        <v>6</v>
      </c>
      <c r="G5838" s="29">
        <v>1277</v>
      </c>
      <c r="H5838" s="27"/>
      <c r="J5838" s="37"/>
      <c r="M5838" s="80" t="b">
        <f t="shared" ref="M5838:M5901" si="91">AND(  NOT(ISERROR(FIND(UPPER($B$7),UPPER($B5838),1))),  OR($D$7="",NOT(ISERROR(FIND(UPPER($D$7),UPPER($B5838),1)))),    OR($D$8="",(ISERROR(FIND(UPPER($D$8),UPPER($B5838),1))))           )</f>
        <v>1</v>
      </c>
    </row>
    <row r="5839" spans="2:13" x14ac:dyDescent="0.15">
      <c r="B5839" s="333" t="s">
        <v>1708</v>
      </c>
      <c r="C5839" s="333" t="s">
        <v>710</v>
      </c>
      <c r="D5839" s="333" t="s">
        <v>521</v>
      </c>
      <c r="E5839" s="29">
        <v>1</v>
      </c>
      <c r="F5839" s="29">
        <v>2</v>
      </c>
      <c r="G5839" s="29">
        <v>1278</v>
      </c>
      <c r="H5839" s="27"/>
      <c r="J5839" s="37"/>
      <c r="M5839" s="80" t="b">
        <f t="shared" si="91"/>
        <v>1</v>
      </c>
    </row>
    <row r="5840" spans="2:13" x14ac:dyDescent="0.15">
      <c r="B5840" s="333" t="s">
        <v>5393</v>
      </c>
      <c r="C5840" s="333" t="s">
        <v>9879</v>
      </c>
      <c r="D5840" s="333" t="s">
        <v>519</v>
      </c>
      <c r="E5840" s="29">
        <v>13</v>
      </c>
      <c r="F5840" s="29">
        <v>1</v>
      </c>
      <c r="G5840" s="29">
        <v>5394</v>
      </c>
      <c r="H5840" s="27"/>
      <c r="J5840" s="37"/>
      <c r="M5840" s="80" t="b">
        <f t="shared" si="91"/>
        <v>1</v>
      </c>
    </row>
    <row r="5841" spans="2:13" x14ac:dyDescent="0.15">
      <c r="B5841" s="333" t="s">
        <v>10323</v>
      </c>
      <c r="C5841" s="333" t="s">
        <v>710</v>
      </c>
      <c r="D5841" s="333" t="s">
        <v>521</v>
      </c>
      <c r="E5841" s="29">
        <v>1</v>
      </c>
      <c r="F5841" s="29">
        <v>2</v>
      </c>
      <c r="G5841" s="29">
        <v>11081</v>
      </c>
      <c r="H5841" s="27"/>
      <c r="J5841" s="37"/>
      <c r="M5841" s="80" t="b">
        <f t="shared" si="91"/>
        <v>1</v>
      </c>
    </row>
    <row r="5842" spans="2:13" x14ac:dyDescent="0.15">
      <c r="B5842" s="333" t="s">
        <v>12814</v>
      </c>
      <c r="C5842" s="333" t="s">
        <v>710</v>
      </c>
      <c r="D5842" s="333" t="s">
        <v>521</v>
      </c>
      <c r="E5842" s="29">
        <v>1</v>
      </c>
      <c r="F5842" s="29">
        <v>2</v>
      </c>
      <c r="G5842" s="29">
        <v>14028</v>
      </c>
      <c r="H5842" s="27"/>
      <c r="J5842" s="37"/>
      <c r="M5842" s="80" t="b">
        <f t="shared" si="91"/>
        <v>1</v>
      </c>
    </row>
    <row r="5843" spans="2:13" x14ac:dyDescent="0.15">
      <c r="B5843" s="333" t="s">
        <v>11928</v>
      </c>
      <c r="C5843" s="333" t="s">
        <v>710</v>
      </c>
      <c r="D5843" s="333" t="s">
        <v>444</v>
      </c>
      <c r="E5843" s="29">
        <v>1</v>
      </c>
      <c r="F5843" s="29">
        <v>6</v>
      </c>
      <c r="G5843" s="29">
        <v>13063</v>
      </c>
      <c r="H5843" s="27"/>
      <c r="J5843" s="37"/>
      <c r="M5843" s="80" t="b">
        <f t="shared" si="91"/>
        <v>1</v>
      </c>
    </row>
    <row r="5844" spans="2:13" x14ac:dyDescent="0.15">
      <c r="B5844" s="333" t="s">
        <v>11929</v>
      </c>
      <c r="C5844" s="333" t="s">
        <v>710</v>
      </c>
      <c r="D5844" s="333" t="s">
        <v>521</v>
      </c>
      <c r="E5844" s="29">
        <v>1</v>
      </c>
      <c r="F5844" s="29">
        <v>2</v>
      </c>
      <c r="G5844" s="29">
        <v>13390</v>
      </c>
      <c r="H5844" s="27"/>
      <c r="J5844" s="37"/>
      <c r="M5844" s="80" t="b">
        <f t="shared" si="91"/>
        <v>1</v>
      </c>
    </row>
    <row r="5845" spans="2:13" x14ac:dyDescent="0.15">
      <c r="B5845" s="333" t="s">
        <v>1709</v>
      </c>
      <c r="C5845" s="333" t="s">
        <v>718</v>
      </c>
      <c r="D5845" s="333" t="s">
        <v>521</v>
      </c>
      <c r="E5845" s="29">
        <v>5</v>
      </c>
      <c r="F5845" s="29">
        <v>2</v>
      </c>
      <c r="G5845" s="29">
        <v>1279</v>
      </c>
      <c r="H5845" s="27"/>
      <c r="J5845" s="37"/>
      <c r="M5845" s="80" t="b">
        <f t="shared" si="91"/>
        <v>1</v>
      </c>
    </row>
    <row r="5846" spans="2:13" x14ac:dyDescent="0.15">
      <c r="B5846" s="333" t="s">
        <v>14810</v>
      </c>
      <c r="C5846" s="333" t="s">
        <v>712</v>
      </c>
      <c r="D5846" s="333" t="s">
        <v>525</v>
      </c>
      <c r="E5846" s="29">
        <v>2</v>
      </c>
      <c r="F5846" s="29">
        <v>4</v>
      </c>
      <c r="G5846" s="29">
        <v>17663</v>
      </c>
      <c r="H5846" s="27"/>
      <c r="J5846" s="37"/>
      <c r="M5846" s="80" t="b">
        <f t="shared" si="91"/>
        <v>1</v>
      </c>
    </row>
    <row r="5847" spans="2:13" x14ac:dyDescent="0.15">
      <c r="B5847" s="333" t="s">
        <v>1710</v>
      </c>
      <c r="C5847" s="333" t="s">
        <v>710</v>
      </c>
      <c r="D5847" s="333" t="s">
        <v>525</v>
      </c>
      <c r="E5847" s="29">
        <v>1</v>
      </c>
      <c r="F5847" s="29">
        <v>4</v>
      </c>
      <c r="G5847" s="29">
        <v>1280</v>
      </c>
      <c r="H5847" s="27"/>
      <c r="J5847" s="37"/>
      <c r="M5847" s="80" t="b">
        <f t="shared" si="91"/>
        <v>1</v>
      </c>
    </row>
    <row r="5848" spans="2:13" x14ac:dyDescent="0.15">
      <c r="B5848" s="333" t="s">
        <v>1711</v>
      </c>
      <c r="C5848" s="333" t="s">
        <v>712</v>
      </c>
      <c r="D5848" s="333" t="s">
        <v>523</v>
      </c>
      <c r="E5848" s="29">
        <v>2</v>
      </c>
      <c r="F5848" s="29">
        <v>3</v>
      </c>
      <c r="G5848" s="29">
        <v>1281</v>
      </c>
      <c r="H5848" s="27"/>
      <c r="J5848" s="37"/>
      <c r="M5848" s="80" t="b">
        <f t="shared" si="91"/>
        <v>1</v>
      </c>
    </row>
    <row r="5849" spans="2:13" x14ac:dyDescent="0.15">
      <c r="B5849" s="333" t="s">
        <v>3626</v>
      </c>
      <c r="C5849" s="333" t="s">
        <v>712</v>
      </c>
      <c r="D5849" s="333" t="s">
        <v>519</v>
      </c>
      <c r="E5849" s="29">
        <v>2</v>
      </c>
      <c r="F5849" s="29">
        <v>1</v>
      </c>
      <c r="G5849" s="29">
        <v>3380</v>
      </c>
      <c r="H5849" s="27"/>
      <c r="J5849" s="37"/>
      <c r="M5849" s="80" t="b">
        <f t="shared" si="91"/>
        <v>1</v>
      </c>
    </row>
    <row r="5850" spans="2:13" x14ac:dyDescent="0.15">
      <c r="B5850" s="333" t="s">
        <v>11930</v>
      </c>
      <c r="C5850" s="333" t="s">
        <v>710</v>
      </c>
      <c r="D5850" s="333" t="s">
        <v>519</v>
      </c>
      <c r="E5850" s="29">
        <v>1</v>
      </c>
      <c r="F5850" s="29">
        <v>1</v>
      </c>
      <c r="G5850" s="29">
        <v>13787</v>
      </c>
      <c r="H5850" s="27"/>
      <c r="J5850" s="37"/>
      <c r="M5850" s="80" t="b">
        <f t="shared" si="91"/>
        <v>1</v>
      </c>
    </row>
    <row r="5851" spans="2:13" x14ac:dyDescent="0.15">
      <c r="B5851" s="333" t="s">
        <v>5428</v>
      </c>
      <c r="C5851" s="333" t="s">
        <v>710</v>
      </c>
      <c r="D5851" s="333" t="s">
        <v>444</v>
      </c>
      <c r="E5851" s="29">
        <v>1</v>
      </c>
      <c r="F5851" s="29">
        <v>6</v>
      </c>
      <c r="G5851" s="29">
        <v>5436</v>
      </c>
      <c r="H5851" s="27"/>
      <c r="J5851" s="37"/>
      <c r="M5851" s="80" t="b">
        <f t="shared" si="91"/>
        <v>1</v>
      </c>
    </row>
    <row r="5852" spans="2:13" x14ac:dyDescent="0.15">
      <c r="B5852" s="333" t="s">
        <v>13553</v>
      </c>
      <c r="C5852" s="333" t="s">
        <v>710</v>
      </c>
      <c r="D5852" s="333" t="s">
        <v>444</v>
      </c>
      <c r="E5852" s="29">
        <v>1</v>
      </c>
      <c r="F5852" s="29">
        <v>6</v>
      </c>
      <c r="G5852" s="29">
        <v>15134</v>
      </c>
      <c r="H5852" s="27"/>
      <c r="J5852" s="37"/>
      <c r="M5852" s="80" t="b">
        <f t="shared" si="91"/>
        <v>1</v>
      </c>
    </row>
    <row r="5853" spans="2:13" x14ac:dyDescent="0.15">
      <c r="B5853" s="333" t="s">
        <v>1712</v>
      </c>
      <c r="C5853" s="333" t="s">
        <v>710</v>
      </c>
      <c r="D5853" s="333" t="s">
        <v>519</v>
      </c>
      <c r="E5853" s="29">
        <v>1</v>
      </c>
      <c r="F5853" s="29">
        <v>1</v>
      </c>
      <c r="G5853" s="29">
        <v>1282</v>
      </c>
      <c r="H5853" s="27"/>
      <c r="J5853" s="37"/>
      <c r="M5853" s="80" t="b">
        <f t="shared" si="91"/>
        <v>1</v>
      </c>
    </row>
    <row r="5854" spans="2:13" x14ac:dyDescent="0.15">
      <c r="B5854" s="333" t="s">
        <v>1713</v>
      </c>
      <c r="C5854" s="333" t="s">
        <v>716</v>
      </c>
      <c r="D5854" s="333" t="s">
        <v>523</v>
      </c>
      <c r="E5854" s="29">
        <v>4</v>
      </c>
      <c r="F5854" s="29">
        <v>3</v>
      </c>
      <c r="G5854" s="29">
        <v>1283</v>
      </c>
      <c r="H5854" s="27"/>
      <c r="J5854" s="37"/>
      <c r="M5854" s="80" t="b">
        <f t="shared" si="91"/>
        <v>1</v>
      </c>
    </row>
    <row r="5855" spans="2:13" x14ac:dyDescent="0.15">
      <c r="B5855" s="333" t="s">
        <v>10324</v>
      </c>
      <c r="C5855" s="333" t="s">
        <v>710</v>
      </c>
      <c r="D5855" s="333" t="s">
        <v>519</v>
      </c>
      <c r="E5855" s="29">
        <v>1</v>
      </c>
      <c r="F5855" s="29">
        <v>1</v>
      </c>
      <c r="G5855" s="29">
        <v>10904</v>
      </c>
      <c r="H5855" s="27"/>
      <c r="J5855" s="37"/>
      <c r="M5855" s="80" t="b">
        <f t="shared" si="91"/>
        <v>1</v>
      </c>
    </row>
    <row r="5856" spans="2:13" x14ac:dyDescent="0.15">
      <c r="B5856" s="333" t="s">
        <v>14261</v>
      </c>
      <c r="C5856" s="333" t="s">
        <v>710</v>
      </c>
      <c r="D5856" s="333" t="s">
        <v>523</v>
      </c>
      <c r="E5856" s="29">
        <v>1</v>
      </c>
      <c r="F5856" s="29">
        <v>3</v>
      </c>
      <c r="G5856" s="29">
        <v>16126</v>
      </c>
      <c r="H5856" s="27"/>
      <c r="J5856" s="37"/>
      <c r="M5856" s="80" t="b">
        <f t="shared" si="91"/>
        <v>1</v>
      </c>
    </row>
    <row r="5857" spans="2:13" x14ac:dyDescent="0.15">
      <c r="B5857" s="333" t="s">
        <v>13554</v>
      </c>
      <c r="C5857" s="333" t="s">
        <v>712</v>
      </c>
      <c r="D5857" s="333" t="s">
        <v>519</v>
      </c>
      <c r="E5857" s="29">
        <v>2</v>
      </c>
      <c r="F5857" s="29">
        <v>1</v>
      </c>
      <c r="G5857" s="29">
        <v>14810</v>
      </c>
      <c r="H5857" s="27"/>
      <c r="J5857" s="37"/>
      <c r="M5857" s="80" t="b">
        <f t="shared" si="91"/>
        <v>1</v>
      </c>
    </row>
    <row r="5858" spans="2:13" x14ac:dyDescent="0.15">
      <c r="B5858" s="333" t="s">
        <v>10325</v>
      </c>
      <c r="C5858" s="333" t="s">
        <v>710</v>
      </c>
      <c r="D5858" s="333" t="s">
        <v>525</v>
      </c>
      <c r="E5858" s="29">
        <v>1</v>
      </c>
      <c r="F5858" s="29">
        <v>4</v>
      </c>
      <c r="G5858" s="29">
        <v>10834</v>
      </c>
      <c r="H5858" s="27"/>
      <c r="J5858" s="37"/>
      <c r="M5858" s="80" t="b">
        <f t="shared" si="91"/>
        <v>1</v>
      </c>
    </row>
    <row r="5859" spans="2:13" x14ac:dyDescent="0.15">
      <c r="B5859" s="333" t="s">
        <v>13555</v>
      </c>
      <c r="C5859" s="333" t="s">
        <v>710</v>
      </c>
      <c r="D5859" s="333" t="s">
        <v>525</v>
      </c>
      <c r="E5859" s="29">
        <v>1</v>
      </c>
      <c r="F5859" s="29">
        <v>4</v>
      </c>
      <c r="G5859" s="29">
        <v>15295</v>
      </c>
      <c r="H5859" s="27"/>
      <c r="J5859" s="37"/>
      <c r="M5859" s="80" t="b">
        <f t="shared" si="91"/>
        <v>1</v>
      </c>
    </row>
    <row r="5860" spans="2:13" x14ac:dyDescent="0.15">
      <c r="B5860" s="333" t="s">
        <v>10935</v>
      </c>
      <c r="C5860" s="333" t="s">
        <v>712</v>
      </c>
      <c r="D5860" s="333" t="s">
        <v>525</v>
      </c>
      <c r="E5860" s="29">
        <v>2</v>
      </c>
      <c r="F5860" s="29">
        <v>4</v>
      </c>
      <c r="G5860" s="29">
        <v>1284</v>
      </c>
      <c r="H5860" s="27"/>
      <c r="J5860" s="37"/>
      <c r="M5860" s="80" t="b">
        <f t="shared" si="91"/>
        <v>1</v>
      </c>
    </row>
    <row r="5861" spans="2:13" x14ac:dyDescent="0.15">
      <c r="B5861" s="333" t="s">
        <v>11931</v>
      </c>
      <c r="C5861" s="333" t="s">
        <v>712</v>
      </c>
      <c r="D5861" s="333" t="s">
        <v>525</v>
      </c>
      <c r="E5861" s="29">
        <v>2</v>
      </c>
      <c r="F5861" s="29">
        <v>4</v>
      </c>
      <c r="G5861" s="29">
        <v>12930</v>
      </c>
      <c r="H5861" s="27"/>
      <c r="J5861" s="37"/>
      <c r="M5861" s="80" t="b">
        <f t="shared" si="91"/>
        <v>1</v>
      </c>
    </row>
    <row r="5862" spans="2:13" x14ac:dyDescent="0.15">
      <c r="B5862" s="333" t="s">
        <v>11932</v>
      </c>
      <c r="C5862" s="333" t="s">
        <v>710</v>
      </c>
      <c r="D5862" s="333" t="s">
        <v>523</v>
      </c>
      <c r="E5862" s="29">
        <v>1</v>
      </c>
      <c r="F5862" s="29">
        <v>3</v>
      </c>
      <c r="G5862" s="29">
        <v>13107</v>
      </c>
      <c r="H5862" s="27"/>
      <c r="J5862" s="37"/>
      <c r="M5862" s="80" t="b">
        <f t="shared" si="91"/>
        <v>1</v>
      </c>
    </row>
    <row r="5863" spans="2:13" x14ac:dyDescent="0.15">
      <c r="B5863" s="333" t="s">
        <v>5794</v>
      </c>
      <c r="C5863" s="333" t="s">
        <v>710</v>
      </c>
      <c r="D5863" s="333" t="s">
        <v>523</v>
      </c>
      <c r="E5863" s="29">
        <v>1</v>
      </c>
      <c r="F5863" s="29">
        <v>3</v>
      </c>
      <c r="G5863" s="29">
        <v>5820</v>
      </c>
      <c r="H5863" s="27"/>
      <c r="J5863" s="37"/>
      <c r="M5863" s="80" t="b">
        <f t="shared" si="91"/>
        <v>1</v>
      </c>
    </row>
    <row r="5864" spans="2:13" x14ac:dyDescent="0.15">
      <c r="B5864" s="333" t="s">
        <v>14811</v>
      </c>
      <c r="C5864" s="333" t="s">
        <v>710</v>
      </c>
      <c r="D5864" s="333" t="s">
        <v>523</v>
      </c>
      <c r="E5864" s="29">
        <v>1</v>
      </c>
      <c r="F5864" s="29">
        <v>3</v>
      </c>
      <c r="G5864" s="29">
        <v>17264</v>
      </c>
      <c r="H5864" s="27"/>
      <c r="J5864" s="37"/>
      <c r="M5864" s="80" t="b">
        <f t="shared" si="91"/>
        <v>1</v>
      </c>
    </row>
    <row r="5865" spans="2:13" x14ac:dyDescent="0.15">
      <c r="B5865" s="333" t="s">
        <v>6125</v>
      </c>
      <c r="C5865" s="333" t="s">
        <v>710</v>
      </c>
      <c r="D5865" s="333" t="s">
        <v>525</v>
      </c>
      <c r="E5865" s="29">
        <v>1</v>
      </c>
      <c r="F5865" s="29">
        <v>4</v>
      </c>
      <c r="G5865" s="29">
        <v>6070</v>
      </c>
      <c r="H5865" s="27"/>
      <c r="J5865" s="37"/>
      <c r="M5865" s="80" t="b">
        <f t="shared" si="91"/>
        <v>1</v>
      </c>
    </row>
    <row r="5866" spans="2:13" x14ac:dyDescent="0.15">
      <c r="B5866" s="333" t="s">
        <v>13556</v>
      </c>
      <c r="C5866" s="333" t="s">
        <v>710</v>
      </c>
      <c r="D5866" s="333" t="s">
        <v>518</v>
      </c>
      <c r="E5866" s="29">
        <v>1</v>
      </c>
      <c r="F5866" s="29">
        <v>0</v>
      </c>
      <c r="G5866" s="29">
        <v>15699</v>
      </c>
      <c r="H5866" s="27"/>
      <c r="J5866" s="37"/>
      <c r="M5866" s="80" t="b">
        <f t="shared" si="91"/>
        <v>1</v>
      </c>
    </row>
    <row r="5867" spans="2:13" x14ac:dyDescent="0.15">
      <c r="B5867" s="333" t="s">
        <v>6282</v>
      </c>
      <c r="C5867" s="333" t="s">
        <v>9879</v>
      </c>
      <c r="D5867" s="333" t="s">
        <v>519</v>
      </c>
      <c r="E5867" s="29">
        <v>13</v>
      </c>
      <c r="F5867" s="29">
        <v>1</v>
      </c>
      <c r="G5867" s="29">
        <v>6344</v>
      </c>
      <c r="H5867" s="27"/>
      <c r="J5867" s="37"/>
      <c r="M5867" s="80" t="b">
        <f t="shared" si="91"/>
        <v>1</v>
      </c>
    </row>
    <row r="5868" spans="2:13" x14ac:dyDescent="0.15">
      <c r="B5868" s="333" t="s">
        <v>6831</v>
      </c>
      <c r="C5868" s="333" t="s">
        <v>518</v>
      </c>
      <c r="D5868" s="333" t="s">
        <v>523</v>
      </c>
      <c r="E5868" s="29">
        <v>0</v>
      </c>
      <c r="F5868" s="29">
        <v>3</v>
      </c>
      <c r="G5868" s="29">
        <v>6958</v>
      </c>
      <c r="H5868" s="27"/>
      <c r="J5868" s="37"/>
      <c r="M5868" s="80" t="b">
        <f t="shared" si="91"/>
        <v>1</v>
      </c>
    </row>
    <row r="5869" spans="2:13" x14ac:dyDescent="0.15">
      <c r="B5869" s="333" t="s">
        <v>5437</v>
      </c>
      <c r="C5869" s="333" t="s">
        <v>716</v>
      </c>
      <c r="D5869" s="333" t="s">
        <v>519</v>
      </c>
      <c r="E5869" s="29">
        <v>4</v>
      </c>
      <c r="F5869" s="29">
        <v>1</v>
      </c>
      <c r="G5869" s="29">
        <v>5446</v>
      </c>
      <c r="H5869" s="27"/>
      <c r="J5869" s="37"/>
      <c r="M5869" s="80" t="b">
        <f t="shared" si="91"/>
        <v>1</v>
      </c>
    </row>
    <row r="5870" spans="2:13" x14ac:dyDescent="0.15">
      <c r="B5870" s="333" t="s">
        <v>4099</v>
      </c>
      <c r="C5870" s="333" t="s">
        <v>712</v>
      </c>
      <c r="D5870" s="333" t="s">
        <v>519</v>
      </c>
      <c r="E5870" s="29">
        <v>2</v>
      </c>
      <c r="F5870" s="29">
        <v>1</v>
      </c>
      <c r="G5870" s="29">
        <v>3865</v>
      </c>
      <c r="H5870" s="27"/>
      <c r="J5870" s="37"/>
      <c r="M5870" s="80" t="b">
        <f t="shared" si="91"/>
        <v>1</v>
      </c>
    </row>
    <row r="5871" spans="2:13" x14ac:dyDescent="0.15">
      <c r="B5871" s="333" t="s">
        <v>6062</v>
      </c>
      <c r="C5871" s="333" t="s">
        <v>710</v>
      </c>
      <c r="D5871" s="333" t="s">
        <v>521</v>
      </c>
      <c r="E5871" s="29">
        <v>1</v>
      </c>
      <c r="F5871" s="29">
        <v>2</v>
      </c>
      <c r="G5871" s="29">
        <v>6114</v>
      </c>
      <c r="H5871" s="27"/>
      <c r="J5871" s="37"/>
      <c r="M5871" s="80" t="b">
        <f t="shared" si="91"/>
        <v>1</v>
      </c>
    </row>
    <row r="5872" spans="2:13" x14ac:dyDescent="0.15">
      <c r="B5872" s="333" t="s">
        <v>11933</v>
      </c>
      <c r="C5872" s="333" t="s">
        <v>716</v>
      </c>
      <c r="D5872" s="333" t="s">
        <v>519</v>
      </c>
      <c r="E5872" s="29">
        <v>4</v>
      </c>
      <c r="F5872" s="29">
        <v>1</v>
      </c>
      <c r="G5872" s="29">
        <v>12920</v>
      </c>
      <c r="H5872" s="27"/>
      <c r="J5872" s="37"/>
      <c r="M5872" s="80" t="b">
        <f t="shared" si="91"/>
        <v>1</v>
      </c>
    </row>
    <row r="5873" spans="2:13" x14ac:dyDescent="0.15">
      <c r="B5873" s="333" t="s">
        <v>426</v>
      </c>
      <c r="C5873" s="333" t="s">
        <v>710</v>
      </c>
      <c r="D5873" s="333" t="s">
        <v>523</v>
      </c>
      <c r="E5873" s="29">
        <v>1</v>
      </c>
      <c r="F5873" s="29">
        <v>3</v>
      </c>
      <c r="G5873" s="29">
        <v>8313</v>
      </c>
      <c r="H5873" s="27"/>
      <c r="J5873" s="37"/>
      <c r="M5873" s="80" t="b">
        <f t="shared" si="91"/>
        <v>1</v>
      </c>
    </row>
    <row r="5874" spans="2:13" x14ac:dyDescent="0.15">
      <c r="B5874" s="333" t="s">
        <v>431</v>
      </c>
      <c r="C5874" s="333" t="s">
        <v>710</v>
      </c>
      <c r="D5874" s="333" t="s">
        <v>519</v>
      </c>
      <c r="E5874" s="29">
        <v>1</v>
      </c>
      <c r="F5874" s="29">
        <v>1</v>
      </c>
      <c r="G5874" s="29">
        <v>8318</v>
      </c>
      <c r="H5874" s="27"/>
      <c r="J5874" s="37"/>
      <c r="M5874" s="80" t="b">
        <f t="shared" si="91"/>
        <v>1</v>
      </c>
    </row>
    <row r="5875" spans="2:13" x14ac:dyDescent="0.15">
      <c r="B5875" s="333" t="s">
        <v>1714</v>
      </c>
      <c r="C5875" s="333" t="s">
        <v>710</v>
      </c>
      <c r="D5875" s="333" t="s">
        <v>519</v>
      </c>
      <c r="E5875" s="29">
        <v>1</v>
      </c>
      <c r="F5875" s="29">
        <v>1</v>
      </c>
      <c r="G5875" s="29">
        <v>1285</v>
      </c>
      <c r="H5875" s="27"/>
      <c r="J5875" s="37"/>
      <c r="M5875" s="80" t="b">
        <f t="shared" si="91"/>
        <v>1</v>
      </c>
    </row>
    <row r="5876" spans="2:13" x14ac:dyDescent="0.15">
      <c r="B5876" s="333" t="s">
        <v>429</v>
      </c>
      <c r="C5876" s="333" t="s">
        <v>710</v>
      </c>
      <c r="D5876" s="333" t="s">
        <v>519</v>
      </c>
      <c r="E5876" s="29">
        <v>1</v>
      </c>
      <c r="F5876" s="29">
        <v>1</v>
      </c>
      <c r="G5876" s="29">
        <v>8316</v>
      </c>
      <c r="H5876" s="27"/>
      <c r="J5876" s="37"/>
      <c r="M5876" s="80" t="b">
        <f t="shared" si="91"/>
        <v>1</v>
      </c>
    </row>
    <row r="5877" spans="2:13" x14ac:dyDescent="0.15">
      <c r="B5877" s="333" t="s">
        <v>1715</v>
      </c>
      <c r="C5877" s="333" t="s">
        <v>710</v>
      </c>
      <c r="D5877" s="333" t="s">
        <v>519</v>
      </c>
      <c r="E5877" s="29">
        <v>1</v>
      </c>
      <c r="F5877" s="29">
        <v>1</v>
      </c>
      <c r="G5877" s="29">
        <v>1286</v>
      </c>
      <c r="H5877" s="27"/>
      <c r="J5877" s="37"/>
      <c r="M5877" s="80" t="b">
        <f t="shared" si="91"/>
        <v>1</v>
      </c>
    </row>
    <row r="5878" spans="2:13" x14ac:dyDescent="0.15">
      <c r="B5878" s="333" t="s">
        <v>1716</v>
      </c>
      <c r="C5878" s="333" t="s">
        <v>710</v>
      </c>
      <c r="D5878" s="333" t="s">
        <v>519</v>
      </c>
      <c r="E5878" s="29">
        <v>1</v>
      </c>
      <c r="F5878" s="29">
        <v>1</v>
      </c>
      <c r="G5878" s="29">
        <v>1287</v>
      </c>
      <c r="H5878" s="27"/>
      <c r="J5878" s="37"/>
      <c r="M5878" s="80" t="b">
        <f t="shared" si="91"/>
        <v>1</v>
      </c>
    </row>
    <row r="5879" spans="2:13" x14ac:dyDescent="0.15">
      <c r="B5879" s="333" t="s">
        <v>427</v>
      </c>
      <c r="C5879" s="333" t="s">
        <v>710</v>
      </c>
      <c r="D5879" s="333" t="s">
        <v>521</v>
      </c>
      <c r="E5879" s="29">
        <v>1</v>
      </c>
      <c r="F5879" s="29">
        <v>2</v>
      </c>
      <c r="G5879" s="29">
        <v>8314</v>
      </c>
      <c r="H5879" s="27"/>
      <c r="J5879" s="37"/>
      <c r="M5879" s="80" t="b">
        <f t="shared" si="91"/>
        <v>1</v>
      </c>
    </row>
    <row r="5880" spans="2:13" x14ac:dyDescent="0.15">
      <c r="B5880" s="333" t="s">
        <v>1717</v>
      </c>
      <c r="C5880" s="333" t="s">
        <v>9881</v>
      </c>
      <c r="D5880" s="333" t="s">
        <v>523</v>
      </c>
      <c r="E5880" s="29">
        <v>6</v>
      </c>
      <c r="F5880" s="29">
        <v>3</v>
      </c>
      <c r="G5880" s="29">
        <v>1288</v>
      </c>
      <c r="H5880" s="27"/>
      <c r="J5880" s="37"/>
      <c r="M5880" s="80" t="b">
        <f t="shared" si="91"/>
        <v>1</v>
      </c>
    </row>
    <row r="5881" spans="2:13" x14ac:dyDescent="0.15">
      <c r="B5881" s="333" t="s">
        <v>14812</v>
      </c>
      <c r="C5881" s="333" t="s">
        <v>710</v>
      </c>
      <c r="D5881" s="333" t="s">
        <v>525</v>
      </c>
      <c r="E5881" s="29">
        <v>1</v>
      </c>
      <c r="F5881" s="29">
        <v>4</v>
      </c>
      <c r="G5881" s="29">
        <v>17662</v>
      </c>
      <c r="H5881" s="27"/>
      <c r="J5881" s="37"/>
      <c r="M5881" s="80" t="b">
        <f t="shared" si="91"/>
        <v>1</v>
      </c>
    </row>
    <row r="5882" spans="2:13" x14ac:dyDescent="0.15">
      <c r="B5882" s="333" t="s">
        <v>1718</v>
      </c>
      <c r="C5882" s="333" t="s">
        <v>710</v>
      </c>
      <c r="D5882" s="333" t="s">
        <v>521</v>
      </c>
      <c r="E5882" s="29">
        <v>1</v>
      </c>
      <c r="F5882" s="29">
        <v>2</v>
      </c>
      <c r="G5882" s="29">
        <v>1289</v>
      </c>
      <c r="H5882" s="27"/>
      <c r="J5882" s="37"/>
      <c r="M5882" s="80" t="b">
        <f t="shared" si="91"/>
        <v>1</v>
      </c>
    </row>
    <row r="5883" spans="2:13" x14ac:dyDescent="0.15">
      <c r="B5883" s="333" t="s">
        <v>5429</v>
      </c>
      <c r="C5883" s="333" t="s">
        <v>710</v>
      </c>
      <c r="D5883" s="333" t="s">
        <v>444</v>
      </c>
      <c r="E5883" s="29">
        <v>1</v>
      </c>
      <c r="F5883" s="29">
        <v>6</v>
      </c>
      <c r="G5883" s="29">
        <v>5437</v>
      </c>
      <c r="H5883" s="27"/>
      <c r="J5883" s="37"/>
      <c r="M5883" s="80" t="b">
        <f t="shared" si="91"/>
        <v>1</v>
      </c>
    </row>
    <row r="5884" spans="2:13" x14ac:dyDescent="0.15">
      <c r="B5884" s="333" t="s">
        <v>4512</v>
      </c>
      <c r="C5884" s="333" t="s">
        <v>710</v>
      </c>
      <c r="D5884" s="333" t="s">
        <v>523</v>
      </c>
      <c r="E5884" s="29">
        <v>1</v>
      </c>
      <c r="F5884" s="29">
        <v>3</v>
      </c>
      <c r="G5884" s="29">
        <v>4332</v>
      </c>
      <c r="H5884" s="27"/>
      <c r="J5884" s="37"/>
      <c r="M5884" s="80" t="b">
        <f t="shared" si="91"/>
        <v>1</v>
      </c>
    </row>
    <row r="5885" spans="2:13" x14ac:dyDescent="0.15">
      <c r="B5885" s="333" t="s">
        <v>14813</v>
      </c>
      <c r="C5885" s="333" t="s">
        <v>710</v>
      </c>
      <c r="D5885" s="333" t="s">
        <v>523</v>
      </c>
      <c r="E5885" s="29">
        <v>1</v>
      </c>
      <c r="F5885" s="29">
        <v>3</v>
      </c>
      <c r="G5885" s="29">
        <v>17381</v>
      </c>
      <c r="H5885" s="27"/>
      <c r="J5885" s="37"/>
      <c r="M5885" s="80" t="b">
        <f t="shared" si="91"/>
        <v>1</v>
      </c>
    </row>
    <row r="5886" spans="2:13" x14ac:dyDescent="0.15">
      <c r="B5886" s="333" t="s">
        <v>5466</v>
      </c>
      <c r="C5886" s="333" t="s">
        <v>710</v>
      </c>
      <c r="D5886" s="333" t="s">
        <v>523</v>
      </c>
      <c r="E5886" s="29">
        <v>1</v>
      </c>
      <c r="F5886" s="29">
        <v>3</v>
      </c>
      <c r="G5886" s="29">
        <v>5481</v>
      </c>
      <c r="H5886" s="27"/>
      <c r="J5886" s="37"/>
      <c r="M5886" s="80" t="b">
        <f t="shared" si="91"/>
        <v>1</v>
      </c>
    </row>
    <row r="5887" spans="2:13" x14ac:dyDescent="0.15">
      <c r="B5887" s="333" t="s">
        <v>12815</v>
      </c>
      <c r="C5887" s="333" t="s">
        <v>710</v>
      </c>
      <c r="D5887" s="333" t="s">
        <v>523</v>
      </c>
      <c r="E5887" s="29">
        <v>1</v>
      </c>
      <c r="F5887" s="29">
        <v>3</v>
      </c>
      <c r="G5887" s="29">
        <v>14007</v>
      </c>
      <c r="H5887" s="27"/>
      <c r="J5887" s="37"/>
      <c r="M5887" s="80" t="b">
        <f t="shared" si="91"/>
        <v>1</v>
      </c>
    </row>
    <row r="5888" spans="2:13" x14ac:dyDescent="0.15">
      <c r="B5888" s="333" t="s">
        <v>4918</v>
      </c>
      <c r="C5888" s="333" t="s">
        <v>712</v>
      </c>
      <c r="D5888" s="333" t="s">
        <v>525</v>
      </c>
      <c r="E5888" s="29">
        <v>2</v>
      </c>
      <c r="F5888" s="29">
        <v>4</v>
      </c>
      <c r="G5888" s="29">
        <v>4877</v>
      </c>
      <c r="H5888" s="27"/>
      <c r="J5888" s="37"/>
      <c r="M5888" s="80" t="b">
        <f t="shared" si="91"/>
        <v>1</v>
      </c>
    </row>
    <row r="5889" spans="2:13" x14ac:dyDescent="0.15">
      <c r="B5889" s="333" t="s">
        <v>13557</v>
      </c>
      <c r="C5889" s="333" t="s">
        <v>710</v>
      </c>
      <c r="D5889" s="333" t="s">
        <v>519</v>
      </c>
      <c r="E5889" s="29">
        <v>1</v>
      </c>
      <c r="F5889" s="29">
        <v>1</v>
      </c>
      <c r="G5889" s="29">
        <v>15000</v>
      </c>
      <c r="H5889" s="27"/>
      <c r="J5889" s="37"/>
      <c r="M5889" s="80" t="b">
        <f t="shared" si="91"/>
        <v>1</v>
      </c>
    </row>
    <row r="5890" spans="2:13" x14ac:dyDescent="0.15">
      <c r="B5890" s="333" t="s">
        <v>14814</v>
      </c>
      <c r="C5890" s="333" t="s">
        <v>714</v>
      </c>
      <c r="D5890" s="333" t="s">
        <v>523</v>
      </c>
      <c r="E5890" s="29">
        <v>3</v>
      </c>
      <c r="F5890" s="29">
        <v>3</v>
      </c>
      <c r="G5890" s="29">
        <v>16487</v>
      </c>
      <c r="H5890" s="27"/>
      <c r="J5890" s="37"/>
      <c r="M5890" s="80" t="b">
        <f t="shared" si="91"/>
        <v>1</v>
      </c>
    </row>
    <row r="5891" spans="2:13" x14ac:dyDescent="0.15">
      <c r="B5891" s="333" t="s">
        <v>13558</v>
      </c>
      <c r="C5891" s="333" t="s">
        <v>712</v>
      </c>
      <c r="D5891" s="333" t="s">
        <v>523</v>
      </c>
      <c r="E5891" s="29">
        <v>2</v>
      </c>
      <c r="F5891" s="29">
        <v>3</v>
      </c>
      <c r="G5891" s="29">
        <v>15601</v>
      </c>
      <c r="H5891" s="27"/>
      <c r="J5891" s="37"/>
      <c r="M5891" s="80" t="b">
        <f t="shared" si="91"/>
        <v>1</v>
      </c>
    </row>
    <row r="5892" spans="2:13" x14ac:dyDescent="0.15">
      <c r="B5892" s="333" t="s">
        <v>13559</v>
      </c>
      <c r="C5892" s="333" t="s">
        <v>716</v>
      </c>
      <c r="D5892" s="333" t="s">
        <v>521</v>
      </c>
      <c r="E5892" s="29">
        <v>4</v>
      </c>
      <c r="F5892" s="29">
        <v>2</v>
      </c>
      <c r="G5892" s="29">
        <v>15602</v>
      </c>
      <c r="H5892" s="27"/>
      <c r="J5892" s="37"/>
      <c r="M5892" s="80" t="b">
        <f t="shared" si="91"/>
        <v>1</v>
      </c>
    </row>
    <row r="5893" spans="2:13" x14ac:dyDescent="0.15">
      <c r="B5893" s="333" t="s">
        <v>6995</v>
      </c>
      <c r="C5893" s="333" t="s">
        <v>710</v>
      </c>
      <c r="D5893" s="333" t="s">
        <v>519</v>
      </c>
      <c r="E5893" s="29">
        <v>1</v>
      </c>
      <c r="F5893" s="29">
        <v>1</v>
      </c>
      <c r="G5893" s="29">
        <v>7130</v>
      </c>
      <c r="H5893" s="27"/>
      <c r="J5893" s="37"/>
      <c r="M5893" s="80" t="b">
        <f t="shared" si="91"/>
        <v>1</v>
      </c>
    </row>
    <row r="5894" spans="2:13" x14ac:dyDescent="0.15">
      <c r="B5894" s="333" t="s">
        <v>13560</v>
      </c>
      <c r="C5894" s="333" t="s">
        <v>710</v>
      </c>
      <c r="D5894" s="333" t="s">
        <v>521</v>
      </c>
      <c r="E5894" s="29">
        <v>1</v>
      </c>
      <c r="F5894" s="29">
        <v>2</v>
      </c>
      <c r="G5894" s="29">
        <v>15395</v>
      </c>
      <c r="H5894" s="27"/>
      <c r="J5894" s="37"/>
      <c r="M5894" s="80" t="b">
        <f t="shared" si="91"/>
        <v>1</v>
      </c>
    </row>
    <row r="5895" spans="2:13" x14ac:dyDescent="0.15">
      <c r="B5895" s="333" t="s">
        <v>6804</v>
      </c>
      <c r="C5895" s="333" t="s">
        <v>710</v>
      </c>
      <c r="D5895" s="333" t="s">
        <v>519</v>
      </c>
      <c r="E5895" s="29">
        <v>1</v>
      </c>
      <c r="F5895" s="29">
        <v>1</v>
      </c>
      <c r="G5895" s="29">
        <v>6931</v>
      </c>
      <c r="H5895" s="27"/>
      <c r="J5895" s="37"/>
      <c r="M5895" s="80" t="b">
        <f t="shared" si="91"/>
        <v>1</v>
      </c>
    </row>
    <row r="5896" spans="2:13" x14ac:dyDescent="0.15">
      <c r="B5896" s="333" t="s">
        <v>6993</v>
      </c>
      <c r="C5896" s="333" t="s">
        <v>710</v>
      </c>
      <c r="D5896" s="333" t="s">
        <v>519</v>
      </c>
      <c r="E5896" s="29">
        <v>1</v>
      </c>
      <c r="F5896" s="29">
        <v>1</v>
      </c>
      <c r="G5896" s="29">
        <v>7128</v>
      </c>
      <c r="H5896" s="27"/>
      <c r="J5896" s="37"/>
      <c r="M5896" s="80" t="b">
        <f t="shared" si="91"/>
        <v>1</v>
      </c>
    </row>
    <row r="5897" spans="2:13" x14ac:dyDescent="0.15">
      <c r="B5897" s="333" t="s">
        <v>6106</v>
      </c>
      <c r="C5897" s="333" t="s">
        <v>710</v>
      </c>
      <c r="D5897" s="333" t="s">
        <v>519</v>
      </c>
      <c r="E5897" s="29">
        <v>1</v>
      </c>
      <c r="F5897" s="29">
        <v>1</v>
      </c>
      <c r="G5897" s="29">
        <v>6161</v>
      </c>
      <c r="H5897" s="27"/>
      <c r="J5897" s="37"/>
      <c r="M5897" s="80" t="b">
        <f t="shared" si="91"/>
        <v>1</v>
      </c>
    </row>
    <row r="5898" spans="2:13" x14ac:dyDescent="0.15">
      <c r="B5898" s="333" t="s">
        <v>6992</v>
      </c>
      <c r="C5898" s="333" t="s">
        <v>710</v>
      </c>
      <c r="D5898" s="333" t="s">
        <v>519</v>
      </c>
      <c r="E5898" s="29">
        <v>1</v>
      </c>
      <c r="F5898" s="29">
        <v>1</v>
      </c>
      <c r="G5898" s="29">
        <v>7127</v>
      </c>
      <c r="H5898" s="27"/>
      <c r="J5898" s="37"/>
      <c r="M5898" s="80" t="b">
        <f t="shared" si="91"/>
        <v>1</v>
      </c>
    </row>
    <row r="5899" spans="2:13" x14ac:dyDescent="0.15">
      <c r="B5899" s="333" t="s">
        <v>1719</v>
      </c>
      <c r="C5899" s="333" t="s">
        <v>710</v>
      </c>
      <c r="D5899" s="333" t="s">
        <v>521</v>
      </c>
      <c r="E5899" s="29">
        <v>1</v>
      </c>
      <c r="F5899" s="29">
        <v>2</v>
      </c>
      <c r="G5899" s="29">
        <v>1290</v>
      </c>
      <c r="H5899" s="27"/>
      <c r="J5899" s="37"/>
      <c r="M5899" s="80" t="b">
        <f t="shared" si="91"/>
        <v>1</v>
      </c>
    </row>
    <row r="5900" spans="2:13" x14ac:dyDescent="0.15">
      <c r="B5900" s="333" t="s">
        <v>9310</v>
      </c>
      <c r="C5900" s="333" t="s">
        <v>710</v>
      </c>
      <c r="D5900" s="333" t="s">
        <v>518</v>
      </c>
      <c r="E5900" s="29">
        <v>1</v>
      </c>
      <c r="F5900" s="29">
        <v>0</v>
      </c>
      <c r="G5900" s="29">
        <v>9945</v>
      </c>
      <c r="H5900" s="27"/>
      <c r="J5900" s="37"/>
      <c r="M5900" s="80" t="b">
        <f t="shared" si="91"/>
        <v>1</v>
      </c>
    </row>
    <row r="5901" spans="2:13" x14ac:dyDescent="0.15">
      <c r="B5901" s="333" t="s">
        <v>6991</v>
      </c>
      <c r="C5901" s="333" t="s">
        <v>710</v>
      </c>
      <c r="D5901" s="333" t="s">
        <v>519</v>
      </c>
      <c r="E5901" s="29">
        <v>1</v>
      </c>
      <c r="F5901" s="29">
        <v>1</v>
      </c>
      <c r="G5901" s="29">
        <v>7126</v>
      </c>
      <c r="H5901" s="27"/>
      <c r="J5901" s="37"/>
      <c r="M5901" s="80" t="b">
        <f t="shared" si="91"/>
        <v>1</v>
      </c>
    </row>
    <row r="5902" spans="2:13" x14ac:dyDescent="0.15">
      <c r="B5902" s="333" t="s">
        <v>4791</v>
      </c>
      <c r="C5902" s="333" t="s">
        <v>712</v>
      </c>
      <c r="D5902" s="333" t="s">
        <v>523</v>
      </c>
      <c r="E5902" s="29">
        <v>2</v>
      </c>
      <c r="F5902" s="29">
        <v>3</v>
      </c>
      <c r="G5902" s="29">
        <v>4646</v>
      </c>
      <c r="H5902" s="27"/>
      <c r="J5902" s="37"/>
      <c r="M5902" s="80" t="b">
        <f t="shared" ref="M5902:M5965" si="92">AND(  NOT(ISERROR(FIND(UPPER($B$7),UPPER($B5902),1))),  OR($D$7="",NOT(ISERROR(FIND(UPPER($D$7),UPPER($B5902),1)))),    OR($D$8="",(ISERROR(FIND(UPPER($D$8),UPPER($B5902),1))))           )</f>
        <v>1</v>
      </c>
    </row>
    <row r="5903" spans="2:13" x14ac:dyDescent="0.15">
      <c r="B5903" s="333" t="s">
        <v>10936</v>
      </c>
      <c r="C5903" s="333" t="s">
        <v>712</v>
      </c>
      <c r="D5903" s="333" t="s">
        <v>521</v>
      </c>
      <c r="E5903" s="29">
        <v>2</v>
      </c>
      <c r="F5903" s="29">
        <v>2</v>
      </c>
      <c r="G5903" s="29">
        <v>1291</v>
      </c>
      <c r="H5903" s="27"/>
      <c r="J5903" s="37"/>
      <c r="M5903" s="80" t="b">
        <f t="shared" si="92"/>
        <v>1</v>
      </c>
    </row>
    <row r="5904" spans="2:13" x14ac:dyDescent="0.15">
      <c r="B5904" s="333" t="s">
        <v>9311</v>
      </c>
      <c r="C5904" s="333" t="s">
        <v>710</v>
      </c>
      <c r="D5904" s="333" t="s">
        <v>523</v>
      </c>
      <c r="E5904" s="29">
        <v>1</v>
      </c>
      <c r="F5904" s="29">
        <v>3</v>
      </c>
      <c r="G5904" s="29">
        <v>9310</v>
      </c>
      <c r="H5904" s="27"/>
      <c r="J5904" s="37"/>
      <c r="M5904" s="80" t="b">
        <f t="shared" si="92"/>
        <v>1</v>
      </c>
    </row>
    <row r="5905" spans="2:13" x14ac:dyDescent="0.15">
      <c r="B5905" s="333" t="s">
        <v>1720</v>
      </c>
      <c r="C5905" s="333" t="s">
        <v>9881</v>
      </c>
      <c r="D5905" s="333" t="s">
        <v>521</v>
      </c>
      <c r="E5905" s="29">
        <v>6</v>
      </c>
      <c r="F5905" s="29">
        <v>2</v>
      </c>
      <c r="G5905" s="29">
        <v>1292</v>
      </c>
      <c r="H5905" s="27"/>
      <c r="J5905" s="37"/>
      <c r="M5905" s="80" t="b">
        <f t="shared" si="92"/>
        <v>1</v>
      </c>
    </row>
    <row r="5906" spans="2:13" x14ac:dyDescent="0.15">
      <c r="B5906" s="333" t="s">
        <v>12816</v>
      </c>
      <c r="C5906" s="333" t="s">
        <v>710</v>
      </c>
      <c r="D5906" s="333" t="s">
        <v>523</v>
      </c>
      <c r="E5906" s="29">
        <v>1</v>
      </c>
      <c r="F5906" s="29">
        <v>3</v>
      </c>
      <c r="G5906" s="29">
        <v>14445</v>
      </c>
      <c r="H5906" s="27"/>
      <c r="J5906" s="37"/>
      <c r="M5906" s="80" t="b">
        <f t="shared" si="92"/>
        <v>1</v>
      </c>
    </row>
    <row r="5907" spans="2:13" x14ac:dyDescent="0.15">
      <c r="B5907" s="333" t="s">
        <v>11934</v>
      </c>
      <c r="C5907" s="333" t="s">
        <v>716</v>
      </c>
      <c r="D5907" s="333" t="s">
        <v>521</v>
      </c>
      <c r="E5907" s="29">
        <v>4</v>
      </c>
      <c r="F5907" s="29">
        <v>2</v>
      </c>
      <c r="G5907" s="29">
        <v>13699</v>
      </c>
      <c r="H5907" s="27"/>
      <c r="J5907" s="37"/>
      <c r="M5907" s="80" t="b">
        <f t="shared" si="92"/>
        <v>1</v>
      </c>
    </row>
    <row r="5908" spans="2:13" x14ac:dyDescent="0.15">
      <c r="B5908" s="333" t="s">
        <v>1721</v>
      </c>
      <c r="C5908" s="333" t="s">
        <v>710</v>
      </c>
      <c r="D5908" s="333" t="s">
        <v>519</v>
      </c>
      <c r="E5908" s="29">
        <v>1</v>
      </c>
      <c r="F5908" s="29">
        <v>1</v>
      </c>
      <c r="G5908" s="29">
        <v>1293</v>
      </c>
      <c r="H5908" s="27"/>
      <c r="J5908" s="37"/>
      <c r="M5908" s="80" t="b">
        <f t="shared" si="92"/>
        <v>1</v>
      </c>
    </row>
    <row r="5909" spans="2:13" x14ac:dyDescent="0.15">
      <c r="B5909" s="333" t="s">
        <v>13561</v>
      </c>
      <c r="C5909" s="333" t="s">
        <v>710</v>
      </c>
      <c r="D5909" s="333" t="s">
        <v>521</v>
      </c>
      <c r="E5909" s="29">
        <v>1</v>
      </c>
      <c r="F5909" s="29">
        <v>2</v>
      </c>
      <c r="G5909" s="29">
        <v>15277</v>
      </c>
      <c r="H5909" s="27"/>
      <c r="J5909" s="37"/>
      <c r="M5909" s="80" t="b">
        <f t="shared" si="92"/>
        <v>1</v>
      </c>
    </row>
    <row r="5910" spans="2:13" x14ac:dyDescent="0.15">
      <c r="B5910" s="333" t="s">
        <v>14815</v>
      </c>
      <c r="C5910" s="333" t="s">
        <v>710</v>
      </c>
      <c r="D5910" s="333" t="s">
        <v>519</v>
      </c>
      <c r="E5910" s="29">
        <v>1</v>
      </c>
      <c r="F5910" s="29">
        <v>1</v>
      </c>
      <c r="G5910" s="29">
        <v>17050</v>
      </c>
      <c r="H5910" s="27"/>
      <c r="J5910" s="37"/>
      <c r="M5910" s="80" t="b">
        <f t="shared" si="92"/>
        <v>1</v>
      </c>
    </row>
    <row r="5911" spans="2:13" x14ac:dyDescent="0.15">
      <c r="B5911" s="333" t="s">
        <v>1722</v>
      </c>
      <c r="C5911" s="333" t="s">
        <v>716</v>
      </c>
      <c r="D5911" s="333" t="s">
        <v>521</v>
      </c>
      <c r="E5911" s="29">
        <v>4</v>
      </c>
      <c r="F5911" s="29">
        <v>2</v>
      </c>
      <c r="G5911" s="29">
        <v>1294</v>
      </c>
      <c r="H5911" s="27"/>
      <c r="J5911" s="37"/>
      <c r="M5911" s="80" t="b">
        <f t="shared" si="92"/>
        <v>1</v>
      </c>
    </row>
    <row r="5912" spans="2:13" x14ac:dyDescent="0.15">
      <c r="B5912" s="333" t="s">
        <v>5462</v>
      </c>
      <c r="C5912" s="333" t="s">
        <v>710</v>
      </c>
      <c r="D5912" s="333" t="s">
        <v>523</v>
      </c>
      <c r="E5912" s="29">
        <v>1</v>
      </c>
      <c r="F5912" s="29">
        <v>3</v>
      </c>
      <c r="G5912" s="29">
        <v>5477</v>
      </c>
      <c r="H5912" s="27"/>
      <c r="J5912" s="37"/>
      <c r="M5912" s="80" t="b">
        <f t="shared" si="92"/>
        <v>1</v>
      </c>
    </row>
    <row r="5913" spans="2:13" x14ac:dyDescent="0.15">
      <c r="B5913" s="333" t="s">
        <v>14816</v>
      </c>
      <c r="C5913" s="333" t="s">
        <v>718</v>
      </c>
      <c r="D5913" s="333" t="s">
        <v>521</v>
      </c>
      <c r="E5913" s="29">
        <v>5</v>
      </c>
      <c r="F5913" s="29">
        <v>2</v>
      </c>
      <c r="G5913" s="29">
        <v>17191</v>
      </c>
      <c r="H5913" s="27"/>
      <c r="J5913" s="37"/>
      <c r="M5913" s="80" t="b">
        <f t="shared" si="92"/>
        <v>1</v>
      </c>
    </row>
    <row r="5914" spans="2:13" x14ac:dyDescent="0.15">
      <c r="B5914" s="333" t="s">
        <v>7815</v>
      </c>
      <c r="C5914" s="333" t="s">
        <v>714</v>
      </c>
      <c r="D5914" s="333" t="s">
        <v>523</v>
      </c>
      <c r="E5914" s="29">
        <v>3</v>
      </c>
      <c r="F5914" s="29">
        <v>3</v>
      </c>
      <c r="G5914" s="29">
        <v>8001</v>
      </c>
      <c r="H5914" s="27"/>
      <c r="J5914" s="37"/>
      <c r="M5914" s="80" t="b">
        <f t="shared" si="92"/>
        <v>1</v>
      </c>
    </row>
    <row r="5915" spans="2:13" x14ac:dyDescent="0.15">
      <c r="B5915" s="333" t="s">
        <v>3787</v>
      </c>
      <c r="C5915" s="333" t="s">
        <v>518</v>
      </c>
      <c r="D5915" s="333" t="s">
        <v>518</v>
      </c>
      <c r="E5915" s="29">
        <v>0</v>
      </c>
      <c r="F5915" s="29">
        <v>0</v>
      </c>
      <c r="G5915" s="29">
        <v>3548</v>
      </c>
      <c r="H5915" s="27"/>
      <c r="J5915" s="37"/>
      <c r="M5915" s="80" t="b">
        <f t="shared" si="92"/>
        <v>1</v>
      </c>
    </row>
    <row r="5916" spans="2:13" x14ac:dyDescent="0.15">
      <c r="B5916" s="333" t="s">
        <v>12817</v>
      </c>
      <c r="C5916" s="333" t="s">
        <v>710</v>
      </c>
      <c r="D5916" s="333" t="s">
        <v>523</v>
      </c>
      <c r="E5916" s="29">
        <v>1</v>
      </c>
      <c r="F5916" s="29">
        <v>3</v>
      </c>
      <c r="G5916" s="29">
        <v>14458</v>
      </c>
      <c r="H5916" s="27"/>
      <c r="J5916" s="37"/>
      <c r="M5916" s="80" t="b">
        <f t="shared" si="92"/>
        <v>1</v>
      </c>
    </row>
    <row r="5917" spans="2:13" x14ac:dyDescent="0.15">
      <c r="B5917" s="333" t="s">
        <v>12818</v>
      </c>
      <c r="C5917" s="333" t="s">
        <v>716</v>
      </c>
      <c r="D5917" s="333" t="s">
        <v>519</v>
      </c>
      <c r="E5917" s="29">
        <v>4</v>
      </c>
      <c r="F5917" s="29">
        <v>1</v>
      </c>
      <c r="G5917" s="29">
        <v>13973</v>
      </c>
      <c r="H5917" s="27"/>
      <c r="J5917" s="37"/>
      <c r="M5917" s="80" t="b">
        <f t="shared" si="92"/>
        <v>1</v>
      </c>
    </row>
    <row r="5918" spans="2:13" x14ac:dyDescent="0.15">
      <c r="B5918" s="333" t="s">
        <v>1723</v>
      </c>
      <c r="C5918" s="333" t="s">
        <v>712</v>
      </c>
      <c r="D5918" s="333" t="s">
        <v>523</v>
      </c>
      <c r="E5918" s="29">
        <v>2</v>
      </c>
      <c r="F5918" s="29">
        <v>3</v>
      </c>
      <c r="G5918" s="29">
        <v>1295</v>
      </c>
      <c r="H5918" s="27"/>
      <c r="J5918" s="37"/>
      <c r="M5918" s="80" t="b">
        <f t="shared" si="92"/>
        <v>1</v>
      </c>
    </row>
    <row r="5919" spans="2:13" x14ac:dyDescent="0.15">
      <c r="B5919" s="333" t="s">
        <v>10326</v>
      </c>
      <c r="C5919" s="333" t="s">
        <v>710</v>
      </c>
      <c r="D5919" s="333" t="s">
        <v>519</v>
      </c>
      <c r="E5919" s="29">
        <v>1</v>
      </c>
      <c r="F5919" s="29">
        <v>1</v>
      </c>
      <c r="G5919" s="29">
        <v>10991</v>
      </c>
      <c r="H5919" s="27"/>
      <c r="J5919" s="37"/>
      <c r="M5919" s="80" t="b">
        <f t="shared" si="92"/>
        <v>1</v>
      </c>
    </row>
    <row r="5920" spans="2:13" x14ac:dyDescent="0.15">
      <c r="B5920" s="333" t="s">
        <v>1724</v>
      </c>
      <c r="C5920" s="333" t="s">
        <v>712</v>
      </c>
      <c r="D5920" s="333" t="s">
        <v>525</v>
      </c>
      <c r="E5920" s="29">
        <v>2</v>
      </c>
      <c r="F5920" s="29">
        <v>4</v>
      </c>
      <c r="G5920" s="29">
        <v>1296</v>
      </c>
      <c r="H5920" s="27"/>
      <c r="J5920" s="37"/>
      <c r="M5920" s="80" t="b">
        <f t="shared" si="92"/>
        <v>1</v>
      </c>
    </row>
    <row r="5921" spans="2:13" x14ac:dyDescent="0.15">
      <c r="B5921" s="333" t="s">
        <v>14817</v>
      </c>
      <c r="C5921" s="333" t="s">
        <v>710</v>
      </c>
      <c r="D5921" s="333" t="s">
        <v>525</v>
      </c>
      <c r="E5921" s="29">
        <v>1</v>
      </c>
      <c r="F5921" s="29">
        <v>4</v>
      </c>
      <c r="G5921" s="29">
        <v>17221</v>
      </c>
      <c r="H5921" s="27"/>
      <c r="J5921" s="37"/>
      <c r="M5921" s="80" t="b">
        <f t="shared" si="92"/>
        <v>1</v>
      </c>
    </row>
    <row r="5922" spans="2:13" x14ac:dyDescent="0.15">
      <c r="B5922" s="333" t="s">
        <v>14818</v>
      </c>
      <c r="C5922" s="333" t="s">
        <v>710</v>
      </c>
      <c r="D5922" s="333" t="s">
        <v>519</v>
      </c>
      <c r="E5922" s="29">
        <v>1</v>
      </c>
      <c r="F5922" s="29">
        <v>1</v>
      </c>
      <c r="G5922" s="29">
        <v>17245</v>
      </c>
      <c r="H5922" s="27"/>
      <c r="J5922" s="37"/>
      <c r="M5922" s="80" t="b">
        <f t="shared" si="92"/>
        <v>1</v>
      </c>
    </row>
    <row r="5923" spans="2:13" x14ac:dyDescent="0.15">
      <c r="B5923" s="333" t="s">
        <v>1725</v>
      </c>
      <c r="C5923" s="333" t="s">
        <v>710</v>
      </c>
      <c r="D5923" s="333" t="s">
        <v>521</v>
      </c>
      <c r="E5923" s="29">
        <v>1</v>
      </c>
      <c r="F5923" s="29">
        <v>2</v>
      </c>
      <c r="G5923" s="29">
        <v>1297</v>
      </c>
      <c r="H5923" s="27"/>
      <c r="J5923" s="37"/>
      <c r="M5923" s="80" t="b">
        <f t="shared" si="92"/>
        <v>1</v>
      </c>
    </row>
    <row r="5924" spans="2:13" x14ac:dyDescent="0.15">
      <c r="B5924" s="333" t="s">
        <v>1726</v>
      </c>
      <c r="C5924" s="333" t="s">
        <v>710</v>
      </c>
      <c r="D5924" s="333" t="s">
        <v>521</v>
      </c>
      <c r="E5924" s="29">
        <v>1</v>
      </c>
      <c r="F5924" s="29">
        <v>2</v>
      </c>
      <c r="G5924" s="29">
        <v>1298</v>
      </c>
      <c r="H5924" s="27"/>
      <c r="J5924" s="37"/>
      <c r="M5924" s="80" t="b">
        <f t="shared" si="92"/>
        <v>1</v>
      </c>
    </row>
    <row r="5925" spans="2:13" x14ac:dyDescent="0.15">
      <c r="B5925" s="333" t="s">
        <v>5806</v>
      </c>
      <c r="C5925" s="333" t="s">
        <v>710</v>
      </c>
      <c r="D5925" s="333" t="s">
        <v>519</v>
      </c>
      <c r="E5925" s="29">
        <v>1</v>
      </c>
      <c r="F5925" s="29">
        <v>1</v>
      </c>
      <c r="G5925" s="29">
        <v>5933</v>
      </c>
      <c r="H5925" s="27"/>
      <c r="J5925" s="37"/>
      <c r="M5925" s="80" t="b">
        <f t="shared" si="92"/>
        <v>1</v>
      </c>
    </row>
    <row r="5926" spans="2:13" x14ac:dyDescent="0.15">
      <c r="B5926" s="333" t="s">
        <v>10327</v>
      </c>
      <c r="C5926" s="333" t="s">
        <v>714</v>
      </c>
      <c r="D5926" s="333" t="s">
        <v>523</v>
      </c>
      <c r="E5926" s="29">
        <v>3</v>
      </c>
      <c r="F5926" s="29">
        <v>3</v>
      </c>
      <c r="G5926" s="29">
        <v>11091</v>
      </c>
      <c r="H5926" s="27"/>
      <c r="J5926" s="37"/>
      <c r="M5926" s="80" t="b">
        <f t="shared" si="92"/>
        <v>1</v>
      </c>
    </row>
    <row r="5927" spans="2:13" x14ac:dyDescent="0.15">
      <c r="B5927" s="333" t="s">
        <v>6283</v>
      </c>
      <c r="C5927" s="333" t="s">
        <v>710</v>
      </c>
      <c r="D5927" s="333" t="s">
        <v>525</v>
      </c>
      <c r="E5927" s="29">
        <v>1</v>
      </c>
      <c r="F5927" s="29">
        <v>4</v>
      </c>
      <c r="G5927" s="29">
        <v>6345</v>
      </c>
      <c r="H5927" s="27"/>
      <c r="J5927" s="37"/>
      <c r="M5927" s="80" t="b">
        <f t="shared" si="92"/>
        <v>1</v>
      </c>
    </row>
    <row r="5928" spans="2:13" x14ac:dyDescent="0.15">
      <c r="B5928" s="333" t="s">
        <v>1727</v>
      </c>
      <c r="C5928" s="333" t="s">
        <v>712</v>
      </c>
      <c r="D5928" s="333" t="s">
        <v>525</v>
      </c>
      <c r="E5928" s="29">
        <v>2</v>
      </c>
      <c r="F5928" s="29">
        <v>4</v>
      </c>
      <c r="G5928" s="29">
        <v>1299</v>
      </c>
      <c r="H5928" s="27"/>
      <c r="J5928" s="37"/>
      <c r="M5928" s="80" t="b">
        <f t="shared" si="92"/>
        <v>1</v>
      </c>
    </row>
    <row r="5929" spans="2:13" x14ac:dyDescent="0.15">
      <c r="B5929" s="333" t="s">
        <v>1728</v>
      </c>
      <c r="C5929" s="333" t="s">
        <v>710</v>
      </c>
      <c r="D5929" s="333" t="s">
        <v>519</v>
      </c>
      <c r="E5929" s="29">
        <v>1</v>
      </c>
      <c r="F5929" s="29">
        <v>1</v>
      </c>
      <c r="G5929" s="29">
        <v>1300</v>
      </c>
      <c r="H5929" s="27"/>
      <c r="J5929" s="37"/>
      <c r="M5929" s="80" t="b">
        <f t="shared" si="92"/>
        <v>1</v>
      </c>
    </row>
    <row r="5930" spans="2:13" x14ac:dyDescent="0.15">
      <c r="B5930" s="333" t="s">
        <v>1729</v>
      </c>
      <c r="C5930" s="333" t="s">
        <v>710</v>
      </c>
      <c r="D5930" s="333" t="s">
        <v>521</v>
      </c>
      <c r="E5930" s="29">
        <v>1</v>
      </c>
      <c r="F5930" s="29">
        <v>2</v>
      </c>
      <c r="G5930" s="29">
        <v>1301</v>
      </c>
      <c r="H5930" s="27"/>
      <c r="J5930" s="37"/>
      <c r="M5930" s="80" t="b">
        <f t="shared" si="92"/>
        <v>1</v>
      </c>
    </row>
    <row r="5931" spans="2:13" x14ac:dyDescent="0.15">
      <c r="B5931" s="333" t="s">
        <v>14262</v>
      </c>
      <c r="C5931" s="333" t="s">
        <v>710</v>
      </c>
      <c r="D5931" s="333" t="s">
        <v>523</v>
      </c>
      <c r="E5931" s="29">
        <v>1</v>
      </c>
      <c r="F5931" s="29">
        <v>3</v>
      </c>
      <c r="G5931" s="29">
        <v>16137</v>
      </c>
      <c r="H5931" s="27"/>
      <c r="J5931" s="37"/>
      <c r="M5931" s="80" t="b">
        <f t="shared" si="92"/>
        <v>1</v>
      </c>
    </row>
    <row r="5932" spans="2:13" x14ac:dyDescent="0.15">
      <c r="B5932" s="333" t="s">
        <v>13562</v>
      </c>
      <c r="C5932" s="333" t="s">
        <v>710</v>
      </c>
      <c r="D5932" s="333" t="s">
        <v>523</v>
      </c>
      <c r="E5932" s="29">
        <v>1</v>
      </c>
      <c r="F5932" s="29">
        <v>3</v>
      </c>
      <c r="G5932" s="29">
        <v>14824</v>
      </c>
      <c r="H5932" s="27"/>
      <c r="J5932" s="37"/>
      <c r="M5932" s="80" t="b">
        <f t="shared" si="92"/>
        <v>1</v>
      </c>
    </row>
    <row r="5933" spans="2:13" x14ac:dyDescent="0.15">
      <c r="B5933" s="333" t="s">
        <v>10328</v>
      </c>
      <c r="C5933" s="333" t="s">
        <v>710</v>
      </c>
      <c r="D5933" s="333" t="s">
        <v>519</v>
      </c>
      <c r="E5933" s="29">
        <v>1</v>
      </c>
      <c r="F5933" s="29">
        <v>1</v>
      </c>
      <c r="G5933" s="29">
        <v>10736</v>
      </c>
      <c r="H5933" s="27"/>
      <c r="J5933" s="37"/>
      <c r="M5933" s="80" t="b">
        <f t="shared" si="92"/>
        <v>1</v>
      </c>
    </row>
    <row r="5934" spans="2:13" x14ac:dyDescent="0.15">
      <c r="B5934" s="333" t="s">
        <v>14263</v>
      </c>
      <c r="C5934" s="333" t="s">
        <v>712</v>
      </c>
      <c r="D5934" s="333" t="s">
        <v>519</v>
      </c>
      <c r="E5934" s="29">
        <v>2</v>
      </c>
      <c r="F5934" s="29">
        <v>1</v>
      </c>
      <c r="G5934" s="29">
        <v>15894</v>
      </c>
      <c r="H5934" s="27"/>
      <c r="J5934" s="37"/>
      <c r="M5934" s="80" t="b">
        <f t="shared" si="92"/>
        <v>1</v>
      </c>
    </row>
    <row r="5935" spans="2:13" x14ac:dyDescent="0.15">
      <c r="B5935" s="333" t="s">
        <v>14819</v>
      </c>
      <c r="C5935" s="333" t="s">
        <v>710</v>
      </c>
      <c r="D5935" s="333" t="s">
        <v>519</v>
      </c>
      <c r="E5935" s="29">
        <v>1</v>
      </c>
      <c r="F5935" s="29">
        <v>1</v>
      </c>
      <c r="G5935" s="29">
        <v>16563</v>
      </c>
      <c r="H5935" s="27"/>
      <c r="J5935" s="37"/>
      <c r="M5935" s="80" t="b">
        <f t="shared" si="92"/>
        <v>1</v>
      </c>
    </row>
    <row r="5936" spans="2:13" x14ac:dyDescent="0.15">
      <c r="B5936" s="333" t="s">
        <v>1730</v>
      </c>
      <c r="C5936" s="333" t="s">
        <v>9881</v>
      </c>
      <c r="D5936" s="333" t="s">
        <v>523</v>
      </c>
      <c r="E5936" s="29">
        <v>6</v>
      </c>
      <c r="F5936" s="29">
        <v>3</v>
      </c>
      <c r="G5936" s="29">
        <v>1302</v>
      </c>
      <c r="H5936" s="27"/>
      <c r="J5936" s="37"/>
      <c r="M5936" s="80" t="b">
        <f t="shared" si="92"/>
        <v>1</v>
      </c>
    </row>
    <row r="5937" spans="2:13" x14ac:dyDescent="0.15">
      <c r="B5937" s="333" t="s">
        <v>1731</v>
      </c>
      <c r="C5937" s="333" t="s">
        <v>712</v>
      </c>
      <c r="D5937" s="333" t="s">
        <v>525</v>
      </c>
      <c r="E5937" s="29">
        <v>2</v>
      </c>
      <c r="F5937" s="29">
        <v>4</v>
      </c>
      <c r="G5937" s="29">
        <v>1303</v>
      </c>
      <c r="H5937" s="27"/>
      <c r="J5937" s="37"/>
      <c r="M5937" s="80" t="b">
        <f t="shared" si="92"/>
        <v>1</v>
      </c>
    </row>
    <row r="5938" spans="2:13" x14ac:dyDescent="0.15">
      <c r="B5938" s="333" t="s">
        <v>8011</v>
      </c>
      <c r="C5938" s="333" t="s">
        <v>712</v>
      </c>
      <c r="D5938" s="333" t="s">
        <v>523</v>
      </c>
      <c r="E5938" s="29">
        <v>2</v>
      </c>
      <c r="F5938" s="29">
        <v>3</v>
      </c>
      <c r="G5938" s="29">
        <v>8222</v>
      </c>
      <c r="H5938" s="27"/>
      <c r="J5938" s="37"/>
      <c r="M5938" s="80" t="b">
        <f t="shared" si="92"/>
        <v>1</v>
      </c>
    </row>
    <row r="5939" spans="2:13" x14ac:dyDescent="0.15">
      <c r="B5939" s="333" t="s">
        <v>11935</v>
      </c>
      <c r="C5939" s="333" t="s">
        <v>718</v>
      </c>
      <c r="D5939" s="333" t="s">
        <v>519</v>
      </c>
      <c r="E5939" s="29">
        <v>5</v>
      </c>
      <c r="F5939" s="29">
        <v>1</v>
      </c>
      <c r="G5939" s="29">
        <v>13255</v>
      </c>
      <c r="H5939" s="27"/>
      <c r="J5939" s="37"/>
      <c r="M5939" s="80" t="b">
        <f t="shared" si="92"/>
        <v>1</v>
      </c>
    </row>
    <row r="5940" spans="2:13" x14ac:dyDescent="0.15">
      <c r="B5940" s="333" t="s">
        <v>5067</v>
      </c>
      <c r="C5940" s="333" t="s">
        <v>718</v>
      </c>
      <c r="D5940" s="333" t="s">
        <v>525</v>
      </c>
      <c r="E5940" s="29">
        <v>5</v>
      </c>
      <c r="F5940" s="29">
        <v>4</v>
      </c>
      <c r="G5940" s="29">
        <v>5032</v>
      </c>
      <c r="H5940" s="27"/>
      <c r="J5940" s="37"/>
      <c r="M5940" s="80" t="b">
        <f t="shared" si="92"/>
        <v>1</v>
      </c>
    </row>
    <row r="5941" spans="2:13" x14ac:dyDescent="0.15">
      <c r="B5941" s="333" t="s">
        <v>4160</v>
      </c>
      <c r="C5941" s="333" t="s">
        <v>712</v>
      </c>
      <c r="D5941" s="333" t="s">
        <v>523</v>
      </c>
      <c r="E5941" s="29">
        <v>2</v>
      </c>
      <c r="F5941" s="29">
        <v>3</v>
      </c>
      <c r="G5941" s="29">
        <v>3930</v>
      </c>
      <c r="H5941" s="27"/>
      <c r="J5941" s="37"/>
      <c r="M5941" s="80" t="b">
        <f t="shared" si="92"/>
        <v>1</v>
      </c>
    </row>
    <row r="5942" spans="2:13" x14ac:dyDescent="0.15">
      <c r="B5942" s="333" t="s">
        <v>12819</v>
      </c>
      <c r="C5942" s="333" t="s">
        <v>712</v>
      </c>
      <c r="D5942" s="333" t="s">
        <v>523</v>
      </c>
      <c r="E5942" s="29">
        <v>2</v>
      </c>
      <c r="F5942" s="29">
        <v>3</v>
      </c>
      <c r="G5942" s="29">
        <v>13937</v>
      </c>
      <c r="H5942" s="27"/>
      <c r="J5942" s="37"/>
      <c r="M5942" s="80" t="b">
        <f t="shared" si="92"/>
        <v>1</v>
      </c>
    </row>
    <row r="5943" spans="2:13" x14ac:dyDescent="0.15">
      <c r="B5943" s="333" t="s">
        <v>12820</v>
      </c>
      <c r="C5943" s="333" t="s">
        <v>716</v>
      </c>
      <c r="D5943" s="333" t="s">
        <v>523</v>
      </c>
      <c r="E5943" s="29">
        <v>4</v>
      </c>
      <c r="F5943" s="29">
        <v>3</v>
      </c>
      <c r="G5943" s="29">
        <v>14451</v>
      </c>
      <c r="H5943" s="27"/>
      <c r="J5943" s="37"/>
      <c r="M5943" s="80" t="b">
        <f t="shared" si="92"/>
        <v>1</v>
      </c>
    </row>
    <row r="5944" spans="2:13" x14ac:dyDescent="0.15">
      <c r="B5944" s="333" t="s">
        <v>11299</v>
      </c>
      <c r="C5944" s="333" t="s">
        <v>710</v>
      </c>
      <c r="D5944" s="333" t="s">
        <v>519</v>
      </c>
      <c r="E5944" s="29">
        <v>1</v>
      </c>
      <c r="F5944" s="29">
        <v>1</v>
      </c>
      <c r="G5944" s="29">
        <v>11314</v>
      </c>
      <c r="H5944" s="27"/>
      <c r="J5944" s="37"/>
      <c r="M5944" s="80" t="b">
        <f t="shared" si="92"/>
        <v>1</v>
      </c>
    </row>
    <row r="5945" spans="2:13" x14ac:dyDescent="0.15">
      <c r="B5945" s="333" t="s">
        <v>14820</v>
      </c>
      <c r="C5945" s="333" t="s">
        <v>710</v>
      </c>
      <c r="D5945" s="333" t="s">
        <v>519</v>
      </c>
      <c r="E5945" s="29">
        <v>1</v>
      </c>
      <c r="F5945" s="29">
        <v>1</v>
      </c>
      <c r="G5945" s="29">
        <v>17225</v>
      </c>
      <c r="H5945" s="27"/>
      <c r="J5945" s="37"/>
      <c r="M5945" s="80" t="b">
        <f t="shared" si="92"/>
        <v>1</v>
      </c>
    </row>
    <row r="5946" spans="2:13" x14ac:dyDescent="0.15">
      <c r="B5946" s="333" t="s">
        <v>1732</v>
      </c>
      <c r="C5946" s="333" t="s">
        <v>710</v>
      </c>
      <c r="D5946" s="333" t="s">
        <v>519</v>
      </c>
      <c r="E5946" s="29">
        <v>1</v>
      </c>
      <c r="F5946" s="29">
        <v>1</v>
      </c>
      <c r="G5946" s="29">
        <v>1304</v>
      </c>
      <c r="H5946" s="27"/>
      <c r="J5946" s="37"/>
      <c r="M5946" s="80" t="b">
        <f t="shared" si="92"/>
        <v>1</v>
      </c>
    </row>
    <row r="5947" spans="2:13" x14ac:dyDescent="0.15">
      <c r="B5947" s="333" t="s">
        <v>10937</v>
      </c>
      <c r="C5947" s="333" t="s">
        <v>716</v>
      </c>
      <c r="D5947" s="333" t="s">
        <v>519</v>
      </c>
      <c r="E5947" s="29">
        <v>4</v>
      </c>
      <c r="F5947" s="29">
        <v>1</v>
      </c>
      <c r="G5947" s="29">
        <v>1305</v>
      </c>
      <c r="H5947" s="27"/>
      <c r="J5947" s="37"/>
      <c r="M5947" s="80" t="b">
        <f t="shared" si="92"/>
        <v>1</v>
      </c>
    </row>
    <row r="5948" spans="2:13" x14ac:dyDescent="0.15">
      <c r="B5948" s="333" t="s">
        <v>8657</v>
      </c>
      <c r="C5948" s="333" t="s">
        <v>710</v>
      </c>
      <c r="D5948" s="333" t="s">
        <v>523</v>
      </c>
      <c r="E5948" s="29">
        <v>1</v>
      </c>
      <c r="F5948" s="29">
        <v>3</v>
      </c>
      <c r="G5948" s="29">
        <v>9007</v>
      </c>
      <c r="H5948" s="27"/>
      <c r="J5948" s="37"/>
      <c r="M5948" s="80" t="b">
        <f t="shared" si="92"/>
        <v>1</v>
      </c>
    </row>
    <row r="5949" spans="2:13" x14ac:dyDescent="0.15">
      <c r="B5949" s="333" t="s">
        <v>13563</v>
      </c>
      <c r="C5949" s="333" t="s">
        <v>518</v>
      </c>
      <c r="D5949" s="333" t="s">
        <v>525</v>
      </c>
      <c r="E5949" s="29">
        <v>0</v>
      </c>
      <c r="F5949" s="29">
        <v>4</v>
      </c>
      <c r="G5949" s="29">
        <v>15759</v>
      </c>
      <c r="H5949" s="27"/>
      <c r="J5949" s="37"/>
      <c r="M5949" s="80" t="b">
        <f t="shared" si="92"/>
        <v>1</v>
      </c>
    </row>
    <row r="5950" spans="2:13" x14ac:dyDescent="0.15">
      <c r="B5950" s="333" t="s">
        <v>4660</v>
      </c>
      <c r="C5950" s="333" t="s">
        <v>710</v>
      </c>
      <c r="D5950" s="333" t="s">
        <v>523</v>
      </c>
      <c r="E5950" s="29">
        <v>1</v>
      </c>
      <c r="F5950" s="29">
        <v>3</v>
      </c>
      <c r="G5950" s="29">
        <v>4387</v>
      </c>
      <c r="H5950" s="27"/>
      <c r="J5950" s="37"/>
      <c r="M5950" s="80" t="b">
        <f t="shared" si="92"/>
        <v>1</v>
      </c>
    </row>
    <row r="5951" spans="2:13" x14ac:dyDescent="0.15">
      <c r="B5951" s="333" t="s">
        <v>14821</v>
      </c>
      <c r="C5951" s="333" t="s">
        <v>712</v>
      </c>
      <c r="D5951" s="333" t="s">
        <v>523</v>
      </c>
      <c r="E5951" s="29">
        <v>2</v>
      </c>
      <c r="F5951" s="29">
        <v>3</v>
      </c>
      <c r="G5951" s="29">
        <v>16299</v>
      </c>
      <c r="H5951" s="27"/>
      <c r="J5951" s="37"/>
      <c r="M5951" s="80" t="b">
        <f t="shared" si="92"/>
        <v>1</v>
      </c>
    </row>
    <row r="5952" spans="2:13" x14ac:dyDescent="0.15">
      <c r="B5952" s="333" t="s">
        <v>10938</v>
      </c>
      <c r="C5952" s="333" t="s">
        <v>710</v>
      </c>
      <c r="D5952" s="333" t="s">
        <v>521</v>
      </c>
      <c r="E5952" s="29">
        <v>1</v>
      </c>
      <c r="F5952" s="29">
        <v>2</v>
      </c>
      <c r="G5952" s="29">
        <v>1306</v>
      </c>
      <c r="H5952" s="27"/>
      <c r="J5952" s="37"/>
      <c r="M5952" s="80" t="b">
        <f t="shared" si="92"/>
        <v>1</v>
      </c>
    </row>
    <row r="5953" spans="2:13" x14ac:dyDescent="0.15">
      <c r="B5953" s="333" t="s">
        <v>11936</v>
      </c>
      <c r="C5953" s="333" t="s">
        <v>710</v>
      </c>
      <c r="D5953" s="333" t="s">
        <v>523</v>
      </c>
      <c r="E5953" s="29">
        <v>1</v>
      </c>
      <c r="F5953" s="29">
        <v>3</v>
      </c>
      <c r="G5953" s="29">
        <v>13351</v>
      </c>
      <c r="H5953" s="27"/>
      <c r="J5953" s="37"/>
      <c r="M5953" s="80" t="b">
        <f t="shared" si="92"/>
        <v>1</v>
      </c>
    </row>
    <row r="5954" spans="2:13" x14ac:dyDescent="0.15">
      <c r="B5954" s="333" t="s">
        <v>4971</v>
      </c>
      <c r="C5954" s="333" t="s">
        <v>710</v>
      </c>
      <c r="D5954" s="333" t="s">
        <v>519</v>
      </c>
      <c r="E5954" s="29">
        <v>1</v>
      </c>
      <c r="F5954" s="29">
        <v>1</v>
      </c>
      <c r="G5954" s="29">
        <v>4936</v>
      </c>
      <c r="H5954" s="27"/>
      <c r="J5954" s="37"/>
      <c r="M5954" s="80" t="b">
        <f t="shared" si="92"/>
        <v>1</v>
      </c>
    </row>
    <row r="5955" spans="2:13" x14ac:dyDescent="0.15">
      <c r="B5955" s="333" t="s">
        <v>14822</v>
      </c>
      <c r="C5955" s="333" t="s">
        <v>714</v>
      </c>
      <c r="D5955" s="333" t="s">
        <v>521</v>
      </c>
      <c r="E5955" s="29">
        <v>3</v>
      </c>
      <c r="F5955" s="29">
        <v>2</v>
      </c>
      <c r="G5955" s="29">
        <v>17616</v>
      </c>
      <c r="H5955" s="27"/>
      <c r="J5955" s="37"/>
      <c r="M5955" s="80" t="b">
        <f t="shared" si="92"/>
        <v>1</v>
      </c>
    </row>
    <row r="5956" spans="2:13" x14ac:dyDescent="0.15">
      <c r="B5956" s="333" t="s">
        <v>11937</v>
      </c>
      <c r="C5956" s="333" t="s">
        <v>518</v>
      </c>
      <c r="D5956" s="333" t="s">
        <v>521</v>
      </c>
      <c r="E5956" s="29">
        <v>0</v>
      </c>
      <c r="F5956" s="29">
        <v>2</v>
      </c>
      <c r="G5956" s="29">
        <v>11683</v>
      </c>
      <c r="H5956" s="27"/>
      <c r="J5956" s="37"/>
      <c r="M5956" s="80" t="b">
        <f t="shared" si="92"/>
        <v>1</v>
      </c>
    </row>
    <row r="5957" spans="2:13" x14ac:dyDescent="0.15">
      <c r="B5957" s="333" t="s">
        <v>14823</v>
      </c>
      <c r="C5957" s="333" t="s">
        <v>710</v>
      </c>
      <c r="D5957" s="333" t="s">
        <v>521</v>
      </c>
      <c r="E5957" s="29">
        <v>1</v>
      </c>
      <c r="F5957" s="29">
        <v>2</v>
      </c>
      <c r="G5957" s="29">
        <v>17666</v>
      </c>
      <c r="H5957" s="27"/>
      <c r="J5957" s="37"/>
      <c r="M5957" s="80" t="b">
        <f t="shared" si="92"/>
        <v>1</v>
      </c>
    </row>
    <row r="5958" spans="2:13" x14ac:dyDescent="0.15">
      <c r="B5958" s="333" t="s">
        <v>4661</v>
      </c>
      <c r="C5958" s="333" t="s">
        <v>710</v>
      </c>
      <c r="D5958" s="333" t="s">
        <v>521</v>
      </c>
      <c r="E5958" s="29">
        <v>1</v>
      </c>
      <c r="F5958" s="29">
        <v>2</v>
      </c>
      <c r="G5958" s="29">
        <v>4388</v>
      </c>
      <c r="H5958" s="27"/>
      <c r="J5958" s="37"/>
      <c r="M5958" s="80" t="b">
        <f t="shared" si="92"/>
        <v>1</v>
      </c>
    </row>
    <row r="5959" spans="2:13" x14ac:dyDescent="0.15">
      <c r="B5959" s="333" t="s">
        <v>11938</v>
      </c>
      <c r="C5959" s="333" t="s">
        <v>716</v>
      </c>
      <c r="D5959" s="333" t="s">
        <v>523</v>
      </c>
      <c r="E5959" s="29">
        <v>4</v>
      </c>
      <c r="F5959" s="29">
        <v>3</v>
      </c>
      <c r="G5959" s="29">
        <v>13675</v>
      </c>
      <c r="H5959" s="27"/>
      <c r="J5959" s="37"/>
      <c r="M5959" s="80" t="b">
        <f t="shared" si="92"/>
        <v>1</v>
      </c>
    </row>
    <row r="5960" spans="2:13" x14ac:dyDescent="0.15">
      <c r="B5960" s="333" t="s">
        <v>11939</v>
      </c>
      <c r="C5960" s="333" t="s">
        <v>710</v>
      </c>
      <c r="D5960" s="333" t="s">
        <v>523</v>
      </c>
      <c r="E5960" s="29">
        <v>1</v>
      </c>
      <c r="F5960" s="29">
        <v>3</v>
      </c>
      <c r="G5960" s="29">
        <v>12273</v>
      </c>
      <c r="H5960" s="27"/>
      <c r="J5960" s="37"/>
      <c r="M5960" s="80" t="b">
        <f t="shared" si="92"/>
        <v>1</v>
      </c>
    </row>
    <row r="5961" spans="2:13" x14ac:dyDescent="0.15">
      <c r="B5961" s="333" t="s">
        <v>11940</v>
      </c>
      <c r="C5961" s="333" t="s">
        <v>710</v>
      </c>
      <c r="D5961" s="333" t="s">
        <v>525</v>
      </c>
      <c r="E5961" s="29">
        <v>1</v>
      </c>
      <c r="F5961" s="29">
        <v>4</v>
      </c>
      <c r="G5961" s="29">
        <v>12274</v>
      </c>
      <c r="H5961" s="27"/>
      <c r="J5961" s="37"/>
      <c r="M5961" s="80" t="b">
        <f t="shared" si="92"/>
        <v>1</v>
      </c>
    </row>
    <row r="5962" spans="2:13" x14ac:dyDescent="0.15">
      <c r="B5962" s="333" t="s">
        <v>4058</v>
      </c>
      <c r="C5962" s="333" t="s">
        <v>712</v>
      </c>
      <c r="D5962" s="333" t="s">
        <v>523</v>
      </c>
      <c r="E5962" s="29">
        <v>2</v>
      </c>
      <c r="F5962" s="29">
        <v>3</v>
      </c>
      <c r="G5962" s="29">
        <v>3717</v>
      </c>
      <c r="H5962" s="27"/>
      <c r="J5962" s="37"/>
      <c r="M5962" s="80" t="b">
        <f t="shared" si="92"/>
        <v>1</v>
      </c>
    </row>
    <row r="5963" spans="2:13" x14ac:dyDescent="0.15">
      <c r="B5963" s="333" t="s">
        <v>1733</v>
      </c>
      <c r="C5963" s="333" t="s">
        <v>9881</v>
      </c>
      <c r="D5963" s="333" t="s">
        <v>523</v>
      </c>
      <c r="E5963" s="29">
        <v>6</v>
      </c>
      <c r="F5963" s="29">
        <v>3</v>
      </c>
      <c r="G5963" s="29">
        <v>1307</v>
      </c>
      <c r="H5963" s="27"/>
      <c r="J5963" s="37"/>
      <c r="M5963" s="80" t="b">
        <f t="shared" si="92"/>
        <v>1</v>
      </c>
    </row>
    <row r="5964" spans="2:13" x14ac:dyDescent="0.15">
      <c r="B5964" s="333" t="s">
        <v>4557</v>
      </c>
      <c r="C5964" s="333" t="s">
        <v>710</v>
      </c>
      <c r="D5964" s="333" t="s">
        <v>519</v>
      </c>
      <c r="E5964" s="29">
        <v>1</v>
      </c>
      <c r="F5964" s="29">
        <v>1</v>
      </c>
      <c r="G5964" s="29">
        <v>4252</v>
      </c>
      <c r="H5964" s="27"/>
      <c r="J5964" s="37"/>
      <c r="M5964" s="80" t="b">
        <f t="shared" si="92"/>
        <v>1</v>
      </c>
    </row>
    <row r="5965" spans="2:13" x14ac:dyDescent="0.15">
      <c r="B5965" s="333" t="s">
        <v>4558</v>
      </c>
      <c r="C5965" s="333" t="s">
        <v>710</v>
      </c>
      <c r="D5965" s="333" t="s">
        <v>519</v>
      </c>
      <c r="E5965" s="29">
        <v>1</v>
      </c>
      <c r="F5965" s="29">
        <v>1</v>
      </c>
      <c r="G5965" s="29">
        <v>4253</v>
      </c>
      <c r="H5965" s="27"/>
      <c r="J5965" s="37"/>
      <c r="M5965" s="80" t="b">
        <f t="shared" si="92"/>
        <v>1</v>
      </c>
    </row>
    <row r="5966" spans="2:13" x14ac:dyDescent="0.15">
      <c r="B5966" s="333" t="s">
        <v>4559</v>
      </c>
      <c r="C5966" s="333" t="s">
        <v>710</v>
      </c>
      <c r="D5966" s="333" t="s">
        <v>519</v>
      </c>
      <c r="E5966" s="29">
        <v>1</v>
      </c>
      <c r="F5966" s="29">
        <v>1</v>
      </c>
      <c r="G5966" s="29">
        <v>4254</v>
      </c>
      <c r="H5966" s="27"/>
      <c r="J5966" s="37"/>
      <c r="M5966" s="80" t="b">
        <f t="shared" ref="M5966:M6029" si="93">AND(  NOT(ISERROR(FIND(UPPER($B$7),UPPER($B5966),1))),  OR($D$7="",NOT(ISERROR(FIND(UPPER($D$7),UPPER($B5966),1)))),    OR($D$8="",(ISERROR(FIND(UPPER($D$8),UPPER($B5966),1))))           )</f>
        <v>1</v>
      </c>
    </row>
    <row r="5967" spans="2:13" x14ac:dyDescent="0.15">
      <c r="B5967" s="333" t="s">
        <v>4654</v>
      </c>
      <c r="C5967" s="333" t="s">
        <v>710</v>
      </c>
      <c r="D5967" s="333" t="s">
        <v>519</v>
      </c>
      <c r="E5967" s="29">
        <v>1</v>
      </c>
      <c r="F5967" s="29">
        <v>1</v>
      </c>
      <c r="G5967" s="29">
        <v>4255</v>
      </c>
      <c r="H5967" s="27"/>
      <c r="J5967" s="37"/>
      <c r="M5967" s="80" t="b">
        <f t="shared" si="93"/>
        <v>1</v>
      </c>
    </row>
    <row r="5968" spans="2:13" x14ac:dyDescent="0.15">
      <c r="B5968" s="333" t="s">
        <v>7319</v>
      </c>
      <c r="C5968" s="333" t="s">
        <v>710</v>
      </c>
      <c r="D5968" s="333" t="s">
        <v>519</v>
      </c>
      <c r="E5968" s="29">
        <v>1</v>
      </c>
      <c r="F5968" s="29">
        <v>1</v>
      </c>
      <c r="G5968" s="29">
        <v>7348</v>
      </c>
      <c r="H5968" s="27"/>
      <c r="J5968" s="37"/>
      <c r="M5968" s="80" t="b">
        <f t="shared" si="93"/>
        <v>1</v>
      </c>
    </row>
    <row r="5969" spans="2:13" x14ac:dyDescent="0.15">
      <c r="B5969" s="333" t="s">
        <v>11941</v>
      </c>
      <c r="C5969" s="333" t="s">
        <v>710</v>
      </c>
      <c r="D5969" s="333" t="s">
        <v>523</v>
      </c>
      <c r="E5969" s="29">
        <v>1</v>
      </c>
      <c r="F5969" s="29">
        <v>3</v>
      </c>
      <c r="G5969" s="29">
        <v>12972</v>
      </c>
      <c r="H5969" s="27"/>
      <c r="J5969" s="37"/>
      <c r="M5969" s="80" t="b">
        <f t="shared" si="93"/>
        <v>1</v>
      </c>
    </row>
    <row r="5970" spans="2:13" x14ac:dyDescent="0.15">
      <c r="B5970" s="333" t="s">
        <v>9312</v>
      </c>
      <c r="C5970" s="333" t="s">
        <v>710</v>
      </c>
      <c r="D5970" s="333" t="s">
        <v>523</v>
      </c>
      <c r="E5970" s="29">
        <v>1</v>
      </c>
      <c r="F5970" s="29">
        <v>3</v>
      </c>
      <c r="G5970" s="29">
        <v>9340</v>
      </c>
      <c r="H5970" s="27"/>
      <c r="J5970" s="37"/>
      <c r="M5970" s="80" t="b">
        <f t="shared" si="93"/>
        <v>1</v>
      </c>
    </row>
    <row r="5971" spans="2:13" x14ac:dyDescent="0.15">
      <c r="B5971" s="333" t="s">
        <v>1734</v>
      </c>
      <c r="C5971" s="333" t="s">
        <v>9881</v>
      </c>
      <c r="D5971" s="333" t="s">
        <v>523</v>
      </c>
      <c r="E5971" s="29">
        <v>6</v>
      </c>
      <c r="F5971" s="29">
        <v>3</v>
      </c>
      <c r="G5971" s="29">
        <v>1308</v>
      </c>
      <c r="H5971" s="27"/>
      <c r="J5971" s="37"/>
      <c r="M5971" s="80" t="b">
        <f t="shared" si="93"/>
        <v>1</v>
      </c>
    </row>
    <row r="5972" spans="2:13" x14ac:dyDescent="0.15">
      <c r="B5972" s="333" t="s">
        <v>9313</v>
      </c>
      <c r="C5972" s="333" t="s">
        <v>710</v>
      </c>
      <c r="D5972" s="333" t="s">
        <v>521</v>
      </c>
      <c r="E5972" s="29">
        <v>1</v>
      </c>
      <c r="F5972" s="29">
        <v>2</v>
      </c>
      <c r="G5972" s="29">
        <v>9606</v>
      </c>
      <c r="H5972" s="27"/>
      <c r="J5972" s="37"/>
      <c r="M5972" s="80" t="b">
        <f t="shared" si="93"/>
        <v>1</v>
      </c>
    </row>
    <row r="5973" spans="2:13" x14ac:dyDescent="0.15">
      <c r="B5973" s="333" t="s">
        <v>10939</v>
      </c>
      <c r="C5973" s="333" t="s">
        <v>9881</v>
      </c>
      <c r="D5973" s="333" t="s">
        <v>523</v>
      </c>
      <c r="E5973" s="29">
        <v>6</v>
      </c>
      <c r="F5973" s="29">
        <v>3</v>
      </c>
      <c r="G5973" s="29">
        <v>1309</v>
      </c>
      <c r="H5973" s="27"/>
      <c r="J5973" s="37"/>
      <c r="M5973" s="80" t="b">
        <f t="shared" si="93"/>
        <v>1</v>
      </c>
    </row>
    <row r="5974" spans="2:13" x14ac:dyDescent="0.15">
      <c r="B5974" s="333" t="s">
        <v>10329</v>
      </c>
      <c r="C5974" s="333" t="s">
        <v>716</v>
      </c>
      <c r="D5974" s="333" t="s">
        <v>444</v>
      </c>
      <c r="E5974" s="29">
        <v>4</v>
      </c>
      <c r="F5974" s="29">
        <v>6</v>
      </c>
      <c r="G5974" s="29">
        <v>10300</v>
      </c>
      <c r="H5974" s="27"/>
      <c r="J5974" s="37"/>
      <c r="M5974" s="80" t="b">
        <f t="shared" si="93"/>
        <v>1</v>
      </c>
    </row>
    <row r="5975" spans="2:13" x14ac:dyDescent="0.15">
      <c r="B5975" s="333" t="s">
        <v>13564</v>
      </c>
      <c r="C5975" s="333" t="s">
        <v>710</v>
      </c>
      <c r="D5975" s="333" t="s">
        <v>525</v>
      </c>
      <c r="E5975" s="29">
        <v>1</v>
      </c>
      <c r="F5975" s="29">
        <v>4</v>
      </c>
      <c r="G5975" s="29">
        <v>14612</v>
      </c>
      <c r="H5975" s="27"/>
      <c r="J5975" s="37"/>
      <c r="M5975" s="80" t="b">
        <f t="shared" si="93"/>
        <v>1</v>
      </c>
    </row>
    <row r="5976" spans="2:13" x14ac:dyDescent="0.15">
      <c r="B5976" s="333" t="s">
        <v>14824</v>
      </c>
      <c r="C5976" s="333" t="s">
        <v>518</v>
      </c>
      <c r="D5976" s="333" t="s">
        <v>518</v>
      </c>
      <c r="E5976" s="29">
        <v>0</v>
      </c>
      <c r="F5976" s="29">
        <v>0</v>
      </c>
      <c r="G5976" s="29">
        <v>16619</v>
      </c>
      <c r="H5976" s="27"/>
      <c r="J5976" s="37"/>
      <c r="M5976" s="80" t="b">
        <f t="shared" si="93"/>
        <v>1</v>
      </c>
    </row>
    <row r="5977" spans="2:13" x14ac:dyDescent="0.15">
      <c r="B5977" s="333" t="s">
        <v>5795</v>
      </c>
      <c r="C5977" s="333" t="s">
        <v>710</v>
      </c>
      <c r="D5977" s="333" t="s">
        <v>525</v>
      </c>
      <c r="E5977" s="29">
        <v>1</v>
      </c>
      <c r="F5977" s="29">
        <v>4</v>
      </c>
      <c r="G5977" s="29">
        <v>5821</v>
      </c>
      <c r="H5977" s="27"/>
      <c r="J5977" s="37"/>
      <c r="M5977" s="80" t="b">
        <f t="shared" si="93"/>
        <v>1</v>
      </c>
    </row>
    <row r="5978" spans="2:13" x14ac:dyDescent="0.15">
      <c r="B5978" s="333" t="s">
        <v>7968</v>
      </c>
      <c r="C5978" s="333" t="s">
        <v>714</v>
      </c>
      <c r="D5978" s="333" t="s">
        <v>523</v>
      </c>
      <c r="E5978" s="29">
        <v>3</v>
      </c>
      <c r="F5978" s="29">
        <v>3</v>
      </c>
      <c r="G5978" s="29">
        <v>8178</v>
      </c>
      <c r="H5978" s="27"/>
      <c r="J5978" s="37"/>
      <c r="M5978" s="80" t="b">
        <f t="shared" si="93"/>
        <v>1</v>
      </c>
    </row>
    <row r="5979" spans="2:13" x14ac:dyDescent="0.15">
      <c r="B5979" s="333" t="s">
        <v>14825</v>
      </c>
      <c r="C5979" s="333" t="s">
        <v>710</v>
      </c>
      <c r="D5979" s="333" t="s">
        <v>525</v>
      </c>
      <c r="E5979" s="29">
        <v>1</v>
      </c>
      <c r="F5979" s="29">
        <v>4</v>
      </c>
      <c r="G5979" s="29">
        <v>16582</v>
      </c>
      <c r="H5979" s="27"/>
      <c r="J5979" s="37"/>
      <c r="M5979" s="80" t="b">
        <f t="shared" si="93"/>
        <v>1</v>
      </c>
    </row>
    <row r="5980" spans="2:13" x14ac:dyDescent="0.15">
      <c r="B5980" s="333" t="s">
        <v>8028</v>
      </c>
      <c r="C5980" s="333" t="s">
        <v>710</v>
      </c>
      <c r="D5980" s="333" t="s">
        <v>525</v>
      </c>
      <c r="E5980" s="29">
        <v>1</v>
      </c>
      <c r="F5980" s="29">
        <v>4</v>
      </c>
      <c r="G5980" s="29">
        <v>8090</v>
      </c>
      <c r="H5980" s="27"/>
      <c r="J5980" s="37"/>
      <c r="M5980" s="80" t="b">
        <f t="shared" si="93"/>
        <v>1</v>
      </c>
    </row>
    <row r="5981" spans="2:13" x14ac:dyDescent="0.15">
      <c r="B5981" s="333" t="s">
        <v>8677</v>
      </c>
      <c r="C5981" s="333" t="s">
        <v>710</v>
      </c>
      <c r="D5981" s="333" t="s">
        <v>523</v>
      </c>
      <c r="E5981" s="29">
        <v>1</v>
      </c>
      <c r="F5981" s="29">
        <v>3</v>
      </c>
      <c r="G5981" s="29">
        <v>9027</v>
      </c>
      <c r="H5981" s="27"/>
      <c r="J5981" s="37"/>
      <c r="M5981" s="80" t="b">
        <f t="shared" si="93"/>
        <v>1</v>
      </c>
    </row>
    <row r="5982" spans="2:13" x14ac:dyDescent="0.15">
      <c r="B5982" s="333" t="s">
        <v>14826</v>
      </c>
      <c r="C5982" s="333" t="s">
        <v>710</v>
      </c>
      <c r="D5982" s="333" t="s">
        <v>525</v>
      </c>
      <c r="E5982" s="29">
        <v>1</v>
      </c>
      <c r="F5982" s="29">
        <v>4</v>
      </c>
      <c r="G5982" s="29">
        <v>16811</v>
      </c>
      <c r="H5982" s="27"/>
      <c r="J5982" s="37"/>
      <c r="M5982" s="80" t="b">
        <f t="shared" si="93"/>
        <v>1</v>
      </c>
    </row>
    <row r="5983" spans="2:13" x14ac:dyDescent="0.15">
      <c r="B5983" s="333" t="s">
        <v>1735</v>
      </c>
      <c r="C5983" s="333" t="s">
        <v>718</v>
      </c>
      <c r="D5983" s="333" t="s">
        <v>523</v>
      </c>
      <c r="E5983" s="29">
        <v>5</v>
      </c>
      <c r="F5983" s="29">
        <v>3</v>
      </c>
      <c r="G5983" s="29">
        <v>1310</v>
      </c>
      <c r="H5983" s="27"/>
      <c r="J5983" s="37"/>
      <c r="M5983" s="80" t="b">
        <f t="shared" si="93"/>
        <v>1</v>
      </c>
    </row>
    <row r="5984" spans="2:13" x14ac:dyDescent="0.15">
      <c r="B5984" s="333" t="s">
        <v>14827</v>
      </c>
      <c r="C5984" s="333" t="s">
        <v>710</v>
      </c>
      <c r="D5984" s="333" t="s">
        <v>444</v>
      </c>
      <c r="E5984" s="29">
        <v>1</v>
      </c>
      <c r="F5984" s="29">
        <v>6</v>
      </c>
      <c r="G5984" s="29">
        <v>17670</v>
      </c>
      <c r="H5984" s="27"/>
      <c r="J5984" s="37"/>
      <c r="M5984" s="80" t="b">
        <f t="shared" si="93"/>
        <v>1</v>
      </c>
    </row>
    <row r="5985" spans="2:13" x14ac:dyDescent="0.15">
      <c r="B5985" s="333" t="s">
        <v>1736</v>
      </c>
      <c r="C5985" s="333" t="s">
        <v>710</v>
      </c>
      <c r="D5985" s="333" t="s">
        <v>444</v>
      </c>
      <c r="E5985" s="29">
        <v>1</v>
      </c>
      <c r="F5985" s="29">
        <v>6</v>
      </c>
      <c r="G5985" s="29">
        <v>1311</v>
      </c>
      <c r="H5985" s="27"/>
      <c r="J5985" s="37"/>
      <c r="M5985" s="80" t="b">
        <f t="shared" si="93"/>
        <v>1</v>
      </c>
    </row>
    <row r="5986" spans="2:13" x14ac:dyDescent="0.15">
      <c r="B5986" s="333" t="s">
        <v>13565</v>
      </c>
      <c r="C5986" s="333" t="s">
        <v>710</v>
      </c>
      <c r="D5986" s="333" t="s">
        <v>523</v>
      </c>
      <c r="E5986" s="29">
        <v>1</v>
      </c>
      <c r="F5986" s="29">
        <v>3</v>
      </c>
      <c r="G5986" s="29">
        <v>15434</v>
      </c>
      <c r="H5986" s="27"/>
      <c r="J5986" s="37"/>
      <c r="M5986" s="80" t="b">
        <f t="shared" si="93"/>
        <v>1</v>
      </c>
    </row>
    <row r="5987" spans="2:13" x14ac:dyDescent="0.15">
      <c r="B5987" s="333" t="s">
        <v>9314</v>
      </c>
      <c r="C5987" s="333" t="s">
        <v>518</v>
      </c>
      <c r="D5987" s="333" t="s">
        <v>518</v>
      </c>
      <c r="E5987" s="29">
        <v>0</v>
      </c>
      <c r="F5987" s="29">
        <v>0</v>
      </c>
      <c r="G5987" s="29">
        <v>9421</v>
      </c>
      <c r="H5987" s="27"/>
      <c r="J5987" s="37"/>
      <c r="M5987" s="80" t="b">
        <f t="shared" si="93"/>
        <v>1</v>
      </c>
    </row>
    <row r="5988" spans="2:13" x14ac:dyDescent="0.15">
      <c r="B5988" s="333" t="s">
        <v>4792</v>
      </c>
      <c r="C5988" s="333" t="s">
        <v>710</v>
      </c>
      <c r="D5988" s="333" t="s">
        <v>521</v>
      </c>
      <c r="E5988" s="29">
        <v>1</v>
      </c>
      <c r="F5988" s="29">
        <v>2</v>
      </c>
      <c r="G5988" s="29">
        <v>4648</v>
      </c>
      <c r="H5988" s="27"/>
      <c r="J5988" s="37"/>
      <c r="M5988" s="80" t="b">
        <f t="shared" si="93"/>
        <v>1</v>
      </c>
    </row>
    <row r="5989" spans="2:13" x14ac:dyDescent="0.15">
      <c r="B5989" s="333" t="s">
        <v>1737</v>
      </c>
      <c r="C5989" s="333" t="s">
        <v>710</v>
      </c>
      <c r="D5989" s="333" t="s">
        <v>521</v>
      </c>
      <c r="E5989" s="29">
        <v>1</v>
      </c>
      <c r="F5989" s="29">
        <v>2</v>
      </c>
      <c r="G5989" s="29">
        <v>1312</v>
      </c>
      <c r="H5989" s="27"/>
      <c r="J5989" s="37"/>
      <c r="M5989" s="80" t="b">
        <f t="shared" si="93"/>
        <v>1</v>
      </c>
    </row>
    <row r="5990" spans="2:13" x14ac:dyDescent="0.15">
      <c r="B5990" s="333" t="s">
        <v>11942</v>
      </c>
      <c r="C5990" s="333" t="s">
        <v>710</v>
      </c>
      <c r="D5990" s="333" t="s">
        <v>444</v>
      </c>
      <c r="E5990" s="29">
        <v>1</v>
      </c>
      <c r="F5990" s="29">
        <v>6</v>
      </c>
      <c r="G5990" s="29">
        <v>11612</v>
      </c>
      <c r="H5990" s="27"/>
      <c r="J5990" s="37"/>
      <c r="M5990" s="80" t="b">
        <f t="shared" si="93"/>
        <v>1</v>
      </c>
    </row>
    <row r="5991" spans="2:13" x14ac:dyDescent="0.15">
      <c r="B5991" s="333" t="s">
        <v>4655</v>
      </c>
      <c r="C5991" s="333" t="s">
        <v>710</v>
      </c>
      <c r="D5991" s="333" t="s">
        <v>519</v>
      </c>
      <c r="E5991" s="29">
        <v>1</v>
      </c>
      <c r="F5991" s="29">
        <v>1</v>
      </c>
      <c r="G5991" s="29">
        <v>4256</v>
      </c>
      <c r="H5991" s="27"/>
      <c r="J5991" s="37"/>
      <c r="M5991" s="80" t="b">
        <f t="shared" si="93"/>
        <v>1</v>
      </c>
    </row>
    <row r="5992" spans="2:13" x14ac:dyDescent="0.15">
      <c r="B5992" s="333" t="s">
        <v>4656</v>
      </c>
      <c r="C5992" s="333" t="s">
        <v>710</v>
      </c>
      <c r="D5992" s="333" t="s">
        <v>519</v>
      </c>
      <c r="E5992" s="29">
        <v>1</v>
      </c>
      <c r="F5992" s="29">
        <v>1</v>
      </c>
      <c r="G5992" s="29">
        <v>4257</v>
      </c>
      <c r="H5992" s="27"/>
      <c r="J5992" s="37"/>
      <c r="M5992" s="80" t="b">
        <f t="shared" si="93"/>
        <v>1</v>
      </c>
    </row>
    <row r="5993" spans="2:13" x14ac:dyDescent="0.15">
      <c r="B5993" s="333" t="s">
        <v>4657</v>
      </c>
      <c r="C5993" s="333" t="s">
        <v>710</v>
      </c>
      <c r="D5993" s="333" t="s">
        <v>519</v>
      </c>
      <c r="E5993" s="29">
        <v>1</v>
      </c>
      <c r="F5993" s="29">
        <v>1</v>
      </c>
      <c r="G5993" s="29">
        <v>4258</v>
      </c>
      <c r="H5993" s="27"/>
      <c r="J5993" s="37"/>
      <c r="M5993" s="80" t="b">
        <f t="shared" si="93"/>
        <v>1</v>
      </c>
    </row>
    <row r="5994" spans="2:13" x14ac:dyDescent="0.15">
      <c r="B5994" s="333" t="s">
        <v>4658</v>
      </c>
      <c r="C5994" s="333" t="s">
        <v>710</v>
      </c>
      <c r="D5994" s="333" t="s">
        <v>519</v>
      </c>
      <c r="E5994" s="29">
        <v>1</v>
      </c>
      <c r="F5994" s="29">
        <v>1</v>
      </c>
      <c r="G5994" s="29">
        <v>4259</v>
      </c>
      <c r="H5994" s="27"/>
      <c r="J5994" s="37"/>
      <c r="M5994" s="80" t="b">
        <f t="shared" si="93"/>
        <v>1</v>
      </c>
    </row>
    <row r="5995" spans="2:13" x14ac:dyDescent="0.15">
      <c r="B5995" s="333" t="s">
        <v>4659</v>
      </c>
      <c r="C5995" s="333" t="s">
        <v>710</v>
      </c>
      <c r="D5995" s="333" t="s">
        <v>519</v>
      </c>
      <c r="E5995" s="29">
        <v>1</v>
      </c>
      <c r="F5995" s="29">
        <v>1</v>
      </c>
      <c r="G5995" s="29">
        <v>4260</v>
      </c>
      <c r="H5995" s="27"/>
      <c r="J5995" s="37"/>
      <c r="M5995" s="80" t="b">
        <f t="shared" si="93"/>
        <v>1</v>
      </c>
    </row>
    <row r="5996" spans="2:13" x14ac:dyDescent="0.15">
      <c r="B5996" s="333" t="s">
        <v>4568</v>
      </c>
      <c r="C5996" s="333" t="s">
        <v>710</v>
      </c>
      <c r="D5996" s="333" t="s">
        <v>519</v>
      </c>
      <c r="E5996" s="29">
        <v>1</v>
      </c>
      <c r="F5996" s="29">
        <v>1</v>
      </c>
      <c r="G5996" s="29">
        <v>4261</v>
      </c>
      <c r="H5996" s="27"/>
      <c r="J5996" s="37"/>
      <c r="M5996" s="80" t="b">
        <f t="shared" si="93"/>
        <v>1</v>
      </c>
    </row>
    <row r="5997" spans="2:13" x14ac:dyDescent="0.15">
      <c r="B5997" s="333" t="s">
        <v>7587</v>
      </c>
      <c r="C5997" s="333" t="s">
        <v>710</v>
      </c>
      <c r="D5997" s="333" t="s">
        <v>525</v>
      </c>
      <c r="E5997" s="29">
        <v>1</v>
      </c>
      <c r="F5997" s="29">
        <v>4</v>
      </c>
      <c r="G5997" s="29">
        <v>7751</v>
      </c>
      <c r="H5997" s="27"/>
      <c r="J5997" s="37"/>
      <c r="M5997" s="80" t="b">
        <f t="shared" si="93"/>
        <v>1</v>
      </c>
    </row>
    <row r="5998" spans="2:13" x14ac:dyDescent="0.15">
      <c r="B5998" s="333" t="s">
        <v>4569</v>
      </c>
      <c r="C5998" s="333" t="s">
        <v>710</v>
      </c>
      <c r="D5998" s="333" t="s">
        <v>519</v>
      </c>
      <c r="E5998" s="29">
        <v>1</v>
      </c>
      <c r="F5998" s="29">
        <v>1</v>
      </c>
      <c r="G5998" s="29">
        <v>4262</v>
      </c>
      <c r="H5998" s="27"/>
      <c r="J5998" s="37"/>
      <c r="M5998" s="80" t="b">
        <f t="shared" si="93"/>
        <v>1</v>
      </c>
    </row>
    <row r="5999" spans="2:13" x14ac:dyDescent="0.15">
      <c r="B5999" s="333" t="s">
        <v>4452</v>
      </c>
      <c r="C5999" s="333" t="s">
        <v>710</v>
      </c>
      <c r="D5999" s="333" t="s">
        <v>519</v>
      </c>
      <c r="E5999" s="29">
        <v>1</v>
      </c>
      <c r="F5999" s="29">
        <v>1</v>
      </c>
      <c r="G5999" s="29">
        <v>4263</v>
      </c>
      <c r="H5999" s="27"/>
      <c r="J5999" s="37"/>
      <c r="M5999" s="80" t="b">
        <f t="shared" si="93"/>
        <v>1</v>
      </c>
    </row>
    <row r="6000" spans="2:13" x14ac:dyDescent="0.15">
      <c r="B6000" s="333" t="s">
        <v>5865</v>
      </c>
      <c r="C6000" s="333" t="s">
        <v>710</v>
      </c>
      <c r="D6000" s="333" t="s">
        <v>519</v>
      </c>
      <c r="E6000" s="29">
        <v>1</v>
      </c>
      <c r="F6000" s="29">
        <v>1</v>
      </c>
      <c r="G6000" s="29">
        <v>5887</v>
      </c>
      <c r="H6000" s="27"/>
      <c r="J6000" s="37"/>
      <c r="M6000" s="80" t="b">
        <f t="shared" si="93"/>
        <v>1</v>
      </c>
    </row>
    <row r="6001" spans="2:13" x14ac:dyDescent="0.15">
      <c r="B6001" s="333" t="s">
        <v>1738</v>
      </c>
      <c r="C6001" s="333" t="s">
        <v>710</v>
      </c>
      <c r="D6001" s="333" t="s">
        <v>521</v>
      </c>
      <c r="E6001" s="29">
        <v>1</v>
      </c>
      <c r="F6001" s="29">
        <v>2</v>
      </c>
      <c r="G6001" s="29">
        <v>1313</v>
      </c>
      <c r="H6001" s="27"/>
      <c r="J6001" s="37"/>
      <c r="M6001" s="80" t="b">
        <f t="shared" si="93"/>
        <v>1</v>
      </c>
    </row>
    <row r="6002" spans="2:13" x14ac:dyDescent="0.15">
      <c r="B6002" s="333" t="s">
        <v>10940</v>
      </c>
      <c r="C6002" s="333" t="s">
        <v>710</v>
      </c>
      <c r="D6002" s="333" t="s">
        <v>523</v>
      </c>
      <c r="E6002" s="29">
        <v>1</v>
      </c>
      <c r="F6002" s="29">
        <v>3</v>
      </c>
      <c r="G6002" s="29">
        <v>7733</v>
      </c>
      <c r="H6002" s="27"/>
      <c r="J6002" s="37"/>
      <c r="M6002" s="80" t="b">
        <f t="shared" si="93"/>
        <v>1</v>
      </c>
    </row>
    <row r="6003" spans="2:13" x14ac:dyDescent="0.15">
      <c r="B6003" s="333" t="s">
        <v>343</v>
      </c>
      <c r="C6003" s="333" t="s">
        <v>710</v>
      </c>
      <c r="D6003" s="333" t="s">
        <v>521</v>
      </c>
      <c r="E6003" s="29">
        <v>1</v>
      </c>
      <c r="F6003" s="29">
        <v>2</v>
      </c>
      <c r="G6003" s="29">
        <v>8424</v>
      </c>
      <c r="H6003" s="27"/>
      <c r="J6003" s="37"/>
      <c r="M6003" s="80" t="b">
        <f t="shared" si="93"/>
        <v>1</v>
      </c>
    </row>
    <row r="6004" spans="2:13" x14ac:dyDescent="0.15">
      <c r="B6004" s="333" t="s">
        <v>4453</v>
      </c>
      <c r="C6004" s="333" t="s">
        <v>710</v>
      </c>
      <c r="D6004" s="333" t="s">
        <v>519</v>
      </c>
      <c r="E6004" s="29">
        <v>1</v>
      </c>
      <c r="F6004" s="29">
        <v>1</v>
      </c>
      <c r="G6004" s="29">
        <v>4264</v>
      </c>
      <c r="H6004" s="27"/>
      <c r="J6004" s="37"/>
      <c r="M6004" s="80" t="b">
        <f t="shared" si="93"/>
        <v>1</v>
      </c>
    </row>
    <row r="6005" spans="2:13" x14ac:dyDescent="0.15">
      <c r="B6005" s="333" t="s">
        <v>1011</v>
      </c>
      <c r="C6005" s="333" t="s">
        <v>710</v>
      </c>
      <c r="D6005" s="333" t="s">
        <v>523</v>
      </c>
      <c r="E6005" s="29">
        <v>1</v>
      </c>
      <c r="F6005" s="29">
        <v>3</v>
      </c>
      <c r="G6005" s="29">
        <v>318</v>
      </c>
      <c r="H6005" s="27"/>
      <c r="J6005" s="37"/>
      <c r="M6005" s="80" t="b">
        <f t="shared" si="93"/>
        <v>1</v>
      </c>
    </row>
    <row r="6006" spans="2:13" x14ac:dyDescent="0.15">
      <c r="B6006" s="333" t="s">
        <v>4662</v>
      </c>
      <c r="C6006" s="333" t="s">
        <v>710</v>
      </c>
      <c r="D6006" s="333" t="s">
        <v>444</v>
      </c>
      <c r="E6006" s="29">
        <v>1</v>
      </c>
      <c r="F6006" s="29">
        <v>6</v>
      </c>
      <c r="G6006" s="29">
        <v>4389</v>
      </c>
      <c r="H6006" s="27"/>
      <c r="J6006" s="37"/>
      <c r="M6006" s="80" t="b">
        <f t="shared" si="93"/>
        <v>1</v>
      </c>
    </row>
    <row r="6007" spans="2:13" x14ac:dyDescent="0.15">
      <c r="B6007" s="333" t="s">
        <v>159</v>
      </c>
      <c r="C6007" s="333" t="s">
        <v>710</v>
      </c>
      <c r="D6007" s="333" t="s">
        <v>519</v>
      </c>
      <c r="E6007" s="29">
        <v>1</v>
      </c>
      <c r="F6007" s="29">
        <v>1</v>
      </c>
      <c r="G6007" s="29">
        <v>8562</v>
      </c>
      <c r="H6007" s="27"/>
      <c r="J6007" s="37"/>
      <c r="M6007" s="80" t="b">
        <f t="shared" si="93"/>
        <v>1</v>
      </c>
    </row>
    <row r="6008" spans="2:13" x14ac:dyDescent="0.15">
      <c r="B6008" s="333" t="s">
        <v>12821</v>
      </c>
      <c r="C6008" s="333" t="s">
        <v>710</v>
      </c>
      <c r="D6008" s="333" t="s">
        <v>519</v>
      </c>
      <c r="E6008" s="29">
        <v>1</v>
      </c>
      <c r="F6008" s="29">
        <v>1</v>
      </c>
      <c r="G6008" s="29">
        <v>13853</v>
      </c>
      <c r="H6008" s="27"/>
      <c r="J6008" s="37"/>
      <c r="M6008" s="80" t="b">
        <f t="shared" si="93"/>
        <v>1</v>
      </c>
    </row>
    <row r="6009" spans="2:13" x14ac:dyDescent="0.15">
      <c r="B6009" s="333" t="s">
        <v>160</v>
      </c>
      <c r="C6009" s="333" t="s">
        <v>710</v>
      </c>
      <c r="D6009" s="333" t="s">
        <v>519</v>
      </c>
      <c r="E6009" s="29">
        <v>1</v>
      </c>
      <c r="F6009" s="29">
        <v>1</v>
      </c>
      <c r="G6009" s="29">
        <v>8563</v>
      </c>
      <c r="H6009" s="27"/>
      <c r="J6009" s="37"/>
      <c r="M6009" s="80" t="b">
        <f t="shared" si="93"/>
        <v>1</v>
      </c>
    </row>
    <row r="6010" spans="2:13" x14ac:dyDescent="0.15">
      <c r="B6010" s="333" t="s">
        <v>161</v>
      </c>
      <c r="C6010" s="333" t="s">
        <v>710</v>
      </c>
      <c r="D6010" s="333" t="s">
        <v>519</v>
      </c>
      <c r="E6010" s="29">
        <v>1</v>
      </c>
      <c r="F6010" s="29">
        <v>1</v>
      </c>
      <c r="G6010" s="29">
        <v>8564</v>
      </c>
      <c r="H6010" s="27"/>
      <c r="J6010" s="37"/>
      <c r="M6010" s="80" t="b">
        <f t="shared" si="93"/>
        <v>1</v>
      </c>
    </row>
    <row r="6011" spans="2:13" x14ac:dyDescent="0.15">
      <c r="B6011" s="333" t="s">
        <v>1739</v>
      </c>
      <c r="C6011" s="333" t="s">
        <v>710</v>
      </c>
      <c r="D6011" s="333" t="s">
        <v>519</v>
      </c>
      <c r="E6011" s="29">
        <v>1</v>
      </c>
      <c r="F6011" s="29">
        <v>1</v>
      </c>
      <c r="G6011" s="29">
        <v>1314</v>
      </c>
      <c r="H6011" s="27"/>
      <c r="J6011" s="37"/>
      <c r="M6011" s="80" t="b">
        <f t="shared" si="93"/>
        <v>1</v>
      </c>
    </row>
    <row r="6012" spans="2:13" x14ac:dyDescent="0.15">
      <c r="B6012" s="333" t="s">
        <v>4207</v>
      </c>
      <c r="C6012" s="333" t="s">
        <v>710</v>
      </c>
      <c r="D6012" s="333" t="s">
        <v>518</v>
      </c>
      <c r="E6012" s="29">
        <v>1</v>
      </c>
      <c r="F6012" s="29">
        <v>0</v>
      </c>
      <c r="G6012" s="29">
        <v>3990</v>
      </c>
      <c r="H6012" s="27"/>
      <c r="J6012" s="37"/>
      <c r="M6012" s="80" t="b">
        <f t="shared" si="93"/>
        <v>1</v>
      </c>
    </row>
    <row r="6013" spans="2:13" x14ac:dyDescent="0.15">
      <c r="B6013" s="333" t="s">
        <v>7088</v>
      </c>
      <c r="C6013" s="333" t="s">
        <v>710</v>
      </c>
      <c r="D6013" s="333" t="s">
        <v>521</v>
      </c>
      <c r="E6013" s="29">
        <v>1</v>
      </c>
      <c r="F6013" s="29">
        <v>2</v>
      </c>
      <c r="G6013" s="29">
        <v>7230</v>
      </c>
      <c r="H6013" s="27"/>
      <c r="J6013" s="37"/>
      <c r="M6013" s="80" t="b">
        <f t="shared" si="93"/>
        <v>1</v>
      </c>
    </row>
    <row r="6014" spans="2:13" x14ac:dyDescent="0.15">
      <c r="B6014" s="333" t="s">
        <v>9315</v>
      </c>
      <c r="C6014" s="333" t="s">
        <v>9879</v>
      </c>
      <c r="D6014" s="333" t="s">
        <v>519</v>
      </c>
      <c r="E6014" s="29">
        <v>13</v>
      </c>
      <c r="F6014" s="29">
        <v>1</v>
      </c>
      <c r="G6014" s="29">
        <v>9331</v>
      </c>
      <c r="H6014" s="27"/>
      <c r="J6014" s="37"/>
      <c r="M6014" s="80" t="b">
        <f t="shared" si="93"/>
        <v>1</v>
      </c>
    </row>
    <row r="6015" spans="2:13" x14ac:dyDescent="0.15">
      <c r="B6015" s="333" t="s">
        <v>9316</v>
      </c>
      <c r="C6015" s="333" t="s">
        <v>710</v>
      </c>
      <c r="D6015" s="333" t="s">
        <v>521</v>
      </c>
      <c r="E6015" s="29">
        <v>1</v>
      </c>
      <c r="F6015" s="29">
        <v>2</v>
      </c>
      <c r="G6015" s="29">
        <v>10024</v>
      </c>
      <c r="H6015" s="27"/>
      <c r="J6015" s="37"/>
      <c r="M6015" s="80" t="b">
        <f t="shared" si="93"/>
        <v>1</v>
      </c>
    </row>
    <row r="6016" spans="2:13" x14ac:dyDescent="0.15">
      <c r="B6016" s="333" t="s">
        <v>11943</v>
      </c>
      <c r="C6016" s="333" t="s">
        <v>518</v>
      </c>
      <c r="D6016" s="333" t="s">
        <v>521</v>
      </c>
      <c r="E6016" s="29">
        <v>0</v>
      </c>
      <c r="F6016" s="29">
        <v>2</v>
      </c>
      <c r="G6016" s="29">
        <v>13835</v>
      </c>
      <c r="H6016" s="27"/>
      <c r="J6016" s="37"/>
      <c r="M6016" s="80" t="b">
        <f t="shared" si="93"/>
        <v>1</v>
      </c>
    </row>
    <row r="6017" spans="2:13" x14ac:dyDescent="0.15">
      <c r="B6017" s="333" t="s">
        <v>1836</v>
      </c>
      <c r="C6017" s="333" t="s">
        <v>710</v>
      </c>
      <c r="D6017" s="333" t="s">
        <v>523</v>
      </c>
      <c r="E6017" s="29">
        <v>1</v>
      </c>
      <c r="F6017" s="29">
        <v>3</v>
      </c>
      <c r="G6017" s="29">
        <v>1315</v>
      </c>
      <c r="H6017" s="27"/>
      <c r="J6017" s="37"/>
      <c r="M6017" s="80" t="b">
        <f t="shared" si="93"/>
        <v>1</v>
      </c>
    </row>
    <row r="6018" spans="2:13" x14ac:dyDescent="0.15">
      <c r="B6018" s="333" t="s">
        <v>13146</v>
      </c>
      <c r="C6018" s="333" t="s">
        <v>710</v>
      </c>
      <c r="D6018" s="333" t="s">
        <v>523</v>
      </c>
      <c r="E6018" s="29">
        <v>1</v>
      </c>
      <c r="F6018" s="29">
        <v>3</v>
      </c>
      <c r="G6018" s="29">
        <v>14517</v>
      </c>
      <c r="H6018" s="27"/>
      <c r="J6018" s="37"/>
      <c r="M6018" s="80" t="b">
        <f t="shared" si="93"/>
        <v>1</v>
      </c>
    </row>
    <row r="6019" spans="2:13" x14ac:dyDescent="0.15">
      <c r="B6019" s="333" t="s">
        <v>12822</v>
      </c>
      <c r="C6019" s="333" t="s">
        <v>710</v>
      </c>
      <c r="D6019" s="333" t="s">
        <v>525</v>
      </c>
      <c r="E6019" s="29">
        <v>1</v>
      </c>
      <c r="F6019" s="29">
        <v>4</v>
      </c>
      <c r="G6019" s="29">
        <v>14241</v>
      </c>
      <c r="H6019" s="27"/>
      <c r="J6019" s="37"/>
      <c r="M6019" s="80" t="b">
        <f t="shared" si="93"/>
        <v>1</v>
      </c>
    </row>
    <row r="6020" spans="2:13" x14ac:dyDescent="0.15">
      <c r="B6020" s="333" t="s">
        <v>6856</v>
      </c>
      <c r="C6020" s="333" t="s">
        <v>518</v>
      </c>
      <c r="D6020" s="333" t="s">
        <v>523</v>
      </c>
      <c r="E6020" s="29">
        <v>0</v>
      </c>
      <c r="F6020" s="29">
        <v>3</v>
      </c>
      <c r="G6020" s="29">
        <v>6987</v>
      </c>
      <c r="H6020" s="27"/>
      <c r="J6020" s="37"/>
      <c r="M6020" s="80" t="b">
        <f t="shared" si="93"/>
        <v>1</v>
      </c>
    </row>
    <row r="6021" spans="2:13" x14ac:dyDescent="0.15">
      <c r="B6021" s="333" t="s">
        <v>1837</v>
      </c>
      <c r="C6021" s="333" t="s">
        <v>9881</v>
      </c>
      <c r="D6021" s="333" t="s">
        <v>523</v>
      </c>
      <c r="E6021" s="29">
        <v>6</v>
      </c>
      <c r="F6021" s="29">
        <v>3</v>
      </c>
      <c r="G6021" s="29">
        <v>1316</v>
      </c>
      <c r="H6021" s="27"/>
      <c r="J6021" s="37"/>
      <c r="M6021" s="80" t="b">
        <f t="shared" si="93"/>
        <v>1</v>
      </c>
    </row>
    <row r="6022" spans="2:13" x14ac:dyDescent="0.15">
      <c r="B6022" s="333" t="s">
        <v>11944</v>
      </c>
      <c r="C6022" s="333" t="s">
        <v>710</v>
      </c>
      <c r="D6022" s="333" t="s">
        <v>523</v>
      </c>
      <c r="E6022" s="29">
        <v>1</v>
      </c>
      <c r="F6022" s="29">
        <v>3</v>
      </c>
      <c r="G6022" s="29">
        <v>13733</v>
      </c>
      <c r="H6022" s="27"/>
      <c r="J6022" s="37"/>
      <c r="M6022" s="80" t="b">
        <f t="shared" si="93"/>
        <v>1</v>
      </c>
    </row>
    <row r="6023" spans="2:13" x14ac:dyDescent="0.15">
      <c r="B6023" s="333" t="s">
        <v>7426</v>
      </c>
      <c r="C6023" s="333" t="s">
        <v>714</v>
      </c>
      <c r="D6023" s="333" t="s">
        <v>523</v>
      </c>
      <c r="E6023" s="29">
        <v>3</v>
      </c>
      <c r="F6023" s="29">
        <v>3</v>
      </c>
      <c r="G6023" s="29">
        <v>7457</v>
      </c>
      <c r="H6023" s="27"/>
      <c r="J6023" s="37"/>
      <c r="M6023" s="80" t="b">
        <f t="shared" si="93"/>
        <v>1</v>
      </c>
    </row>
    <row r="6024" spans="2:13" x14ac:dyDescent="0.15">
      <c r="B6024" s="333" t="s">
        <v>38</v>
      </c>
      <c r="C6024" s="333" t="s">
        <v>718</v>
      </c>
      <c r="D6024" s="333" t="s">
        <v>525</v>
      </c>
      <c r="E6024" s="29">
        <v>5</v>
      </c>
      <c r="F6024" s="29">
        <v>4</v>
      </c>
      <c r="G6024" s="29">
        <v>8671</v>
      </c>
      <c r="H6024" s="27"/>
      <c r="J6024" s="37"/>
      <c r="M6024" s="80" t="b">
        <f t="shared" si="93"/>
        <v>1</v>
      </c>
    </row>
    <row r="6025" spans="2:13" x14ac:dyDescent="0.15">
      <c r="B6025" s="333" t="s">
        <v>12823</v>
      </c>
      <c r="C6025" s="333" t="s">
        <v>710</v>
      </c>
      <c r="D6025" s="333" t="s">
        <v>521</v>
      </c>
      <c r="E6025" s="29">
        <v>1</v>
      </c>
      <c r="F6025" s="29">
        <v>2</v>
      </c>
      <c r="G6025" s="29">
        <v>13974</v>
      </c>
      <c r="H6025" s="27"/>
      <c r="J6025" s="37"/>
      <c r="M6025" s="80" t="b">
        <f t="shared" si="93"/>
        <v>1</v>
      </c>
    </row>
    <row r="6026" spans="2:13" x14ac:dyDescent="0.15">
      <c r="B6026" s="333" t="s">
        <v>1838</v>
      </c>
      <c r="C6026" s="333" t="s">
        <v>710</v>
      </c>
      <c r="D6026" s="333" t="s">
        <v>523</v>
      </c>
      <c r="E6026" s="29">
        <v>1</v>
      </c>
      <c r="F6026" s="29">
        <v>3</v>
      </c>
      <c r="G6026" s="29">
        <v>1317</v>
      </c>
      <c r="H6026" s="27"/>
      <c r="J6026" s="37"/>
      <c r="M6026" s="80" t="b">
        <f t="shared" si="93"/>
        <v>1</v>
      </c>
    </row>
    <row r="6027" spans="2:13" x14ac:dyDescent="0.15">
      <c r="B6027" s="333" t="s">
        <v>1839</v>
      </c>
      <c r="C6027" s="333" t="s">
        <v>9881</v>
      </c>
      <c r="D6027" s="333" t="s">
        <v>523</v>
      </c>
      <c r="E6027" s="29">
        <v>6</v>
      </c>
      <c r="F6027" s="29">
        <v>3</v>
      </c>
      <c r="G6027" s="29">
        <v>1318</v>
      </c>
      <c r="H6027" s="27"/>
      <c r="J6027" s="37"/>
      <c r="M6027" s="80" t="b">
        <f t="shared" si="93"/>
        <v>1</v>
      </c>
    </row>
    <row r="6028" spans="2:13" x14ac:dyDescent="0.15">
      <c r="B6028" s="333" t="s">
        <v>12824</v>
      </c>
      <c r="C6028" s="333" t="s">
        <v>710</v>
      </c>
      <c r="D6028" s="333" t="s">
        <v>521</v>
      </c>
      <c r="E6028" s="29">
        <v>1</v>
      </c>
      <c r="F6028" s="29">
        <v>2</v>
      </c>
      <c r="G6028" s="29">
        <v>13975</v>
      </c>
      <c r="H6028" s="27"/>
      <c r="J6028" s="37"/>
      <c r="M6028" s="80" t="b">
        <f t="shared" si="93"/>
        <v>1</v>
      </c>
    </row>
    <row r="6029" spans="2:13" x14ac:dyDescent="0.15">
      <c r="B6029" s="333" t="s">
        <v>5394</v>
      </c>
      <c r="C6029" s="333" t="s">
        <v>710</v>
      </c>
      <c r="D6029" s="333" t="s">
        <v>444</v>
      </c>
      <c r="E6029" s="29">
        <v>1</v>
      </c>
      <c r="F6029" s="29">
        <v>6</v>
      </c>
      <c r="G6029" s="29">
        <v>5395</v>
      </c>
      <c r="H6029" s="27"/>
      <c r="J6029" s="37"/>
      <c r="M6029" s="80" t="b">
        <f t="shared" si="93"/>
        <v>1</v>
      </c>
    </row>
    <row r="6030" spans="2:13" x14ac:dyDescent="0.15">
      <c r="B6030" s="333" t="s">
        <v>1840</v>
      </c>
      <c r="C6030" s="333" t="s">
        <v>710</v>
      </c>
      <c r="D6030" s="333" t="s">
        <v>523</v>
      </c>
      <c r="E6030" s="29">
        <v>1</v>
      </c>
      <c r="F6030" s="29">
        <v>3</v>
      </c>
      <c r="G6030" s="29">
        <v>1319</v>
      </c>
      <c r="H6030" s="27"/>
      <c r="J6030" s="37"/>
      <c r="M6030" s="80" t="b">
        <f t="shared" ref="M6030:M6093" si="94">AND(  NOT(ISERROR(FIND(UPPER($B$7),UPPER($B6030),1))),  OR($D$7="",NOT(ISERROR(FIND(UPPER($D$7),UPPER($B6030),1)))),    OR($D$8="",(ISERROR(FIND(UPPER($D$8),UPPER($B6030),1))))           )</f>
        <v>1</v>
      </c>
    </row>
    <row r="6031" spans="2:13" x14ac:dyDescent="0.15">
      <c r="B6031" s="333" t="s">
        <v>1841</v>
      </c>
      <c r="C6031" s="333" t="s">
        <v>716</v>
      </c>
      <c r="D6031" s="333" t="s">
        <v>519</v>
      </c>
      <c r="E6031" s="29">
        <v>4</v>
      </c>
      <c r="F6031" s="29">
        <v>1</v>
      </c>
      <c r="G6031" s="29">
        <v>1320</v>
      </c>
      <c r="H6031" s="27"/>
      <c r="J6031" s="37"/>
      <c r="M6031" s="80" t="b">
        <f t="shared" si="94"/>
        <v>1</v>
      </c>
    </row>
    <row r="6032" spans="2:13" x14ac:dyDescent="0.15">
      <c r="B6032" s="333" t="s">
        <v>10330</v>
      </c>
      <c r="C6032" s="333" t="s">
        <v>710</v>
      </c>
      <c r="D6032" s="333" t="s">
        <v>519</v>
      </c>
      <c r="E6032" s="29">
        <v>1</v>
      </c>
      <c r="F6032" s="29">
        <v>1</v>
      </c>
      <c r="G6032" s="29">
        <v>10993</v>
      </c>
      <c r="H6032" s="27"/>
      <c r="J6032" s="37"/>
      <c r="M6032" s="80" t="b">
        <f t="shared" si="94"/>
        <v>1</v>
      </c>
    </row>
    <row r="6033" spans="2:13" x14ac:dyDescent="0.15">
      <c r="B6033" s="333" t="s">
        <v>12825</v>
      </c>
      <c r="C6033" s="333" t="s">
        <v>710</v>
      </c>
      <c r="D6033" s="333" t="s">
        <v>519</v>
      </c>
      <c r="E6033" s="29">
        <v>1</v>
      </c>
      <c r="F6033" s="29">
        <v>1</v>
      </c>
      <c r="G6033" s="29">
        <v>13976</v>
      </c>
      <c r="H6033" s="27"/>
      <c r="J6033" s="37"/>
      <c r="M6033" s="80" t="b">
        <f t="shared" si="94"/>
        <v>1</v>
      </c>
    </row>
    <row r="6034" spans="2:13" x14ac:dyDescent="0.15">
      <c r="B6034" s="333" t="s">
        <v>14828</v>
      </c>
      <c r="C6034" s="333" t="s">
        <v>710</v>
      </c>
      <c r="D6034" s="333" t="s">
        <v>519</v>
      </c>
      <c r="E6034" s="29">
        <v>1</v>
      </c>
      <c r="F6034" s="29">
        <v>1</v>
      </c>
      <c r="G6034" s="29">
        <v>17224</v>
      </c>
      <c r="H6034" s="27"/>
      <c r="J6034" s="37"/>
      <c r="M6034" s="80" t="b">
        <f t="shared" si="94"/>
        <v>1</v>
      </c>
    </row>
    <row r="6035" spans="2:13" x14ac:dyDescent="0.15">
      <c r="B6035" s="333" t="s">
        <v>12826</v>
      </c>
      <c r="C6035" s="333" t="s">
        <v>710</v>
      </c>
      <c r="D6035" s="333" t="s">
        <v>519</v>
      </c>
      <c r="E6035" s="29">
        <v>1</v>
      </c>
      <c r="F6035" s="29">
        <v>1</v>
      </c>
      <c r="G6035" s="29">
        <v>14029</v>
      </c>
      <c r="H6035" s="27"/>
      <c r="J6035" s="37"/>
      <c r="M6035" s="80" t="b">
        <f t="shared" si="94"/>
        <v>1</v>
      </c>
    </row>
    <row r="6036" spans="2:13" x14ac:dyDescent="0.15">
      <c r="B6036" s="333" t="s">
        <v>5395</v>
      </c>
      <c r="C6036" s="333" t="s">
        <v>710</v>
      </c>
      <c r="D6036" s="333" t="s">
        <v>444</v>
      </c>
      <c r="E6036" s="29">
        <v>1</v>
      </c>
      <c r="F6036" s="29">
        <v>6</v>
      </c>
      <c r="G6036" s="29">
        <v>5396</v>
      </c>
      <c r="H6036" s="27"/>
      <c r="J6036" s="37"/>
      <c r="M6036" s="80" t="b">
        <f t="shared" si="94"/>
        <v>1</v>
      </c>
    </row>
    <row r="6037" spans="2:13" x14ac:dyDescent="0.15">
      <c r="B6037" s="333" t="s">
        <v>1842</v>
      </c>
      <c r="C6037" s="333" t="s">
        <v>9881</v>
      </c>
      <c r="D6037" s="333" t="s">
        <v>523</v>
      </c>
      <c r="E6037" s="29">
        <v>6</v>
      </c>
      <c r="F6037" s="29">
        <v>3</v>
      </c>
      <c r="G6037" s="29">
        <v>1321</v>
      </c>
      <c r="H6037" s="27"/>
      <c r="J6037" s="37"/>
      <c r="M6037" s="80" t="b">
        <f t="shared" si="94"/>
        <v>1</v>
      </c>
    </row>
    <row r="6038" spans="2:13" x14ac:dyDescent="0.15">
      <c r="B6038" s="333" t="s">
        <v>1843</v>
      </c>
      <c r="C6038" s="333" t="s">
        <v>712</v>
      </c>
      <c r="D6038" s="333" t="s">
        <v>519</v>
      </c>
      <c r="E6038" s="29">
        <v>2</v>
      </c>
      <c r="F6038" s="29">
        <v>1</v>
      </c>
      <c r="G6038" s="29">
        <v>1322</v>
      </c>
      <c r="H6038" s="27"/>
      <c r="J6038" s="37"/>
      <c r="M6038" s="80" t="b">
        <f t="shared" si="94"/>
        <v>1</v>
      </c>
    </row>
    <row r="6039" spans="2:13" x14ac:dyDescent="0.15">
      <c r="B6039" s="333" t="s">
        <v>9317</v>
      </c>
      <c r="C6039" s="333" t="s">
        <v>518</v>
      </c>
      <c r="D6039" s="333" t="s">
        <v>523</v>
      </c>
      <c r="E6039" s="29">
        <v>0</v>
      </c>
      <c r="F6039" s="29">
        <v>3</v>
      </c>
      <c r="G6039" s="29">
        <v>9422</v>
      </c>
      <c r="H6039" s="27"/>
      <c r="J6039" s="37"/>
      <c r="M6039" s="80" t="b">
        <f t="shared" si="94"/>
        <v>1</v>
      </c>
    </row>
    <row r="6040" spans="2:13" x14ac:dyDescent="0.15">
      <c r="B6040" s="333" t="s">
        <v>14829</v>
      </c>
      <c r="C6040" s="333" t="s">
        <v>710</v>
      </c>
      <c r="D6040" s="333" t="s">
        <v>519</v>
      </c>
      <c r="E6040" s="29">
        <v>1</v>
      </c>
      <c r="F6040" s="29">
        <v>1</v>
      </c>
      <c r="G6040" s="29">
        <v>16713</v>
      </c>
      <c r="H6040" s="27"/>
      <c r="J6040" s="37"/>
      <c r="M6040" s="80" t="b">
        <f t="shared" si="94"/>
        <v>1</v>
      </c>
    </row>
    <row r="6041" spans="2:13" x14ac:dyDescent="0.15">
      <c r="B6041" s="333" t="s">
        <v>3627</v>
      </c>
      <c r="C6041" s="333" t="s">
        <v>712</v>
      </c>
      <c r="D6041" s="333" t="s">
        <v>519</v>
      </c>
      <c r="E6041" s="29">
        <v>2</v>
      </c>
      <c r="F6041" s="29">
        <v>1</v>
      </c>
      <c r="G6041" s="29">
        <v>3381</v>
      </c>
      <c r="H6041" s="27"/>
      <c r="J6041" s="37"/>
      <c r="M6041" s="80" t="b">
        <f t="shared" si="94"/>
        <v>1</v>
      </c>
    </row>
    <row r="6042" spans="2:13" x14ac:dyDescent="0.15">
      <c r="B6042" s="333" t="s">
        <v>1844</v>
      </c>
      <c r="C6042" s="333" t="s">
        <v>710</v>
      </c>
      <c r="D6042" s="333" t="s">
        <v>444</v>
      </c>
      <c r="E6042" s="29">
        <v>1</v>
      </c>
      <c r="F6042" s="29">
        <v>6</v>
      </c>
      <c r="G6042" s="29">
        <v>1323</v>
      </c>
      <c r="H6042" s="27"/>
      <c r="J6042" s="37"/>
      <c r="M6042" s="80" t="b">
        <f t="shared" si="94"/>
        <v>1</v>
      </c>
    </row>
    <row r="6043" spans="2:13" x14ac:dyDescent="0.15">
      <c r="B6043" s="333" t="s">
        <v>1845</v>
      </c>
      <c r="C6043" s="333" t="s">
        <v>710</v>
      </c>
      <c r="D6043" s="333" t="s">
        <v>521</v>
      </c>
      <c r="E6043" s="29">
        <v>1</v>
      </c>
      <c r="F6043" s="29">
        <v>2</v>
      </c>
      <c r="G6043" s="29">
        <v>1324</v>
      </c>
      <c r="H6043" s="27"/>
      <c r="J6043" s="37"/>
      <c r="M6043" s="80" t="b">
        <f t="shared" si="94"/>
        <v>1</v>
      </c>
    </row>
    <row r="6044" spans="2:13" x14ac:dyDescent="0.15">
      <c r="B6044" s="333" t="s">
        <v>1846</v>
      </c>
      <c r="C6044" s="333" t="s">
        <v>710</v>
      </c>
      <c r="D6044" s="333" t="s">
        <v>444</v>
      </c>
      <c r="E6044" s="29">
        <v>1</v>
      </c>
      <c r="F6044" s="29">
        <v>6</v>
      </c>
      <c r="G6044" s="29">
        <v>1325</v>
      </c>
      <c r="H6044" s="27"/>
      <c r="J6044" s="37"/>
      <c r="M6044" s="80" t="b">
        <f t="shared" si="94"/>
        <v>1</v>
      </c>
    </row>
    <row r="6045" spans="2:13" x14ac:dyDescent="0.15">
      <c r="B6045" s="333" t="s">
        <v>1936</v>
      </c>
      <c r="C6045" s="333" t="s">
        <v>710</v>
      </c>
      <c r="D6045" s="333" t="s">
        <v>523</v>
      </c>
      <c r="E6045" s="29">
        <v>1</v>
      </c>
      <c r="F6045" s="29">
        <v>3</v>
      </c>
      <c r="G6045" s="29">
        <v>1326</v>
      </c>
      <c r="H6045" s="27"/>
      <c r="J6045" s="37"/>
      <c r="M6045" s="80" t="b">
        <f t="shared" si="94"/>
        <v>1</v>
      </c>
    </row>
    <row r="6046" spans="2:13" x14ac:dyDescent="0.15">
      <c r="B6046" s="333" t="s">
        <v>8560</v>
      </c>
      <c r="C6046" s="333" t="s">
        <v>718</v>
      </c>
      <c r="D6046" s="333" t="s">
        <v>518</v>
      </c>
      <c r="E6046" s="29">
        <v>5</v>
      </c>
      <c r="F6046" s="29">
        <v>0</v>
      </c>
      <c r="G6046" s="29">
        <v>8897</v>
      </c>
      <c r="H6046" s="27"/>
      <c r="J6046" s="37"/>
      <c r="M6046" s="80" t="b">
        <f t="shared" si="94"/>
        <v>1</v>
      </c>
    </row>
    <row r="6047" spans="2:13" x14ac:dyDescent="0.15">
      <c r="B6047" s="333" t="s">
        <v>13566</v>
      </c>
      <c r="C6047" s="333" t="s">
        <v>718</v>
      </c>
      <c r="D6047" s="333" t="s">
        <v>525</v>
      </c>
      <c r="E6047" s="29">
        <v>5</v>
      </c>
      <c r="F6047" s="29">
        <v>4</v>
      </c>
      <c r="G6047" s="29">
        <v>15135</v>
      </c>
      <c r="H6047" s="27"/>
      <c r="J6047" s="37"/>
      <c r="M6047" s="80" t="b">
        <f t="shared" si="94"/>
        <v>1</v>
      </c>
    </row>
    <row r="6048" spans="2:13" x14ac:dyDescent="0.15">
      <c r="B6048" s="333" t="s">
        <v>8097</v>
      </c>
      <c r="C6048" s="333" t="s">
        <v>718</v>
      </c>
      <c r="D6048" s="333" t="s">
        <v>521</v>
      </c>
      <c r="E6048" s="29">
        <v>5</v>
      </c>
      <c r="F6048" s="29">
        <v>2</v>
      </c>
      <c r="G6048" s="29">
        <v>8248</v>
      </c>
      <c r="H6048" s="27"/>
      <c r="J6048" s="37"/>
      <c r="M6048" s="80" t="b">
        <f t="shared" si="94"/>
        <v>1</v>
      </c>
    </row>
    <row r="6049" spans="2:13" x14ac:dyDescent="0.15">
      <c r="B6049" s="333" t="s">
        <v>1937</v>
      </c>
      <c r="C6049" s="333" t="s">
        <v>718</v>
      </c>
      <c r="D6049" s="333" t="s">
        <v>525</v>
      </c>
      <c r="E6049" s="29">
        <v>5</v>
      </c>
      <c r="F6049" s="29">
        <v>4</v>
      </c>
      <c r="G6049" s="29">
        <v>1328</v>
      </c>
      <c r="H6049" s="27"/>
      <c r="J6049" s="37"/>
      <c r="M6049" s="80" t="b">
        <f t="shared" si="94"/>
        <v>1</v>
      </c>
    </row>
    <row r="6050" spans="2:13" x14ac:dyDescent="0.15">
      <c r="B6050" s="333" t="s">
        <v>12827</v>
      </c>
      <c r="C6050" s="333" t="s">
        <v>710</v>
      </c>
      <c r="D6050" s="333" t="s">
        <v>519</v>
      </c>
      <c r="E6050" s="29">
        <v>1</v>
      </c>
      <c r="F6050" s="29">
        <v>1</v>
      </c>
      <c r="G6050" s="29">
        <v>14283</v>
      </c>
      <c r="H6050" s="27"/>
      <c r="J6050" s="37"/>
      <c r="M6050" s="80" t="b">
        <f t="shared" si="94"/>
        <v>1</v>
      </c>
    </row>
    <row r="6051" spans="2:13" x14ac:dyDescent="0.15">
      <c r="B6051" s="333" t="s">
        <v>7966</v>
      </c>
      <c r="C6051" s="333" t="s">
        <v>718</v>
      </c>
      <c r="D6051" s="333" t="s">
        <v>523</v>
      </c>
      <c r="E6051" s="29">
        <v>5</v>
      </c>
      <c r="F6051" s="29">
        <v>3</v>
      </c>
      <c r="G6051" s="29">
        <v>8176</v>
      </c>
      <c r="H6051" s="27"/>
      <c r="J6051" s="37"/>
      <c r="M6051" s="80" t="b">
        <f t="shared" si="94"/>
        <v>1</v>
      </c>
    </row>
    <row r="6052" spans="2:13" x14ac:dyDescent="0.15">
      <c r="B6052" s="333" t="s">
        <v>1938</v>
      </c>
      <c r="C6052" s="333" t="s">
        <v>9881</v>
      </c>
      <c r="D6052" s="333" t="s">
        <v>523</v>
      </c>
      <c r="E6052" s="29">
        <v>6</v>
      </c>
      <c r="F6052" s="29">
        <v>3</v>
      </c>
      <c r="G6052" s="29">
        <v>1329</v>
      </c>
      <c r="H6052" s="27"/>
      <c r="J6052" s="37"/>
      <c r="M6052" s="80" t="b">
        <f t="shared" si="94"/>
        <v>1</v>
      </c>
    </row>
    <row r="6053" spans="2:13" x14ac:dyDescent="0.15">
      <c r="B6053" s="333" t="s">
        <v>14830</v>
      </c>
      <c r="C6053" s="333" t="s">
        <v>714</v>
      </c>
      <c r="D6053" s="333" t="s">
        <v>523</v>
      </c>
      <c r="E6053" s="29">
        <v>3</v>
      </c>
      <c r="F6053" s="29">
        <v>3</v>
      </c>
      <c r="G6053" s="29">
        <v>16812</v>
      </c>
      <c r="H6053" s="27"/>
      <c r="J6053" s="37"/>
      <c r="M6053" s="80" t="b">
        <f t="shared" si="94"/>
        <v>1</v>
      </c>
    </row>
    <row r="6054" spans="2:13" x14ac:dyDescent="0.15">
      <c r="B6054" s="333" t="s">
        <v>11945</v>
      </c>
      <c r="C6054" s="333" t="s">
        <v>714</v>
      </c>
      <c r="D6054" s="333" t="s">
        <v>523</v>
      </c>
      <c r="E6054" s="29">
        <v>3</v>
      </c>
      <c r="F6054" s="29">
        <v>3</v>
      </c>
      <c r="G6054" s="29">
        <v>12275</v>
      </c>
      <c r="H6054" s="27"/>
      <c r="J6054" s="37"/>
      <c r="M6054" s="80" t="b">
        <f t="shared" si="94"/>
        <v>1</v>
      </c>
    </row>
    <row r="6055" spans="2:13" x14ac:dyDescent="0.15">
      <c r="B6055" s="333" t="s">
        <v>10941</v>
      </c>
      <c r="C6055" s="333" t="s">
        <v>714</v>
      </c>
      <c r="D6055" s="333" t="s">
        <v>523</v>
      </c>
      <c r="E6055" s="29">
        <v>3</v>
      </c>
      <c r="F6055" s="29">
        <v>3</v>
      </c>
      <c r="G6055" s="29">
        <v>8032</v>
      </c>
      <c r="H6055" s="27"/>
      <c r="J6055" s="37"/>
      <c r="M6055" s="80" t="b">
        <f t="shared" si="94"/>
        <v>1</v>
      </c>
    </row>
    <row r="6056" spans="2:13" x14ac:dyDescent="0.15">
      <c r="B6056" s="333" t="s">
        <v>4793</v>
      </c>
      <c r="C6056" s="333" t="s">
        <v>710</v>
      </c>
      <c r="D6056" s="333" t="s">
        <v>523</v>
      </c>
      <c r="E6056" s="29">
        <v>1</v>
      </c>
      <c r="F6056" s="29">
        <v>3</v>
      </c>
      <c r="G6056" s="29">
        <v>4652</v>
      </c>
      <c r="H6056" s="27"/>
      <c r="J6056" s="37"/>
      <c r="M6056" s="80" t="b">
        <f t="shared" si="94"/>
        <v>1</v>
      </c>
    </row>
    <row r="6057" spans="2:13" x14ac:dyDescent="0.15">
      <c r="B6057" s="333" t="s">
        <v>13147</v>
      </c>
      <c r="C6057" s="333" t="s">
        <v>710</v>
      </c>
      <c r="D6057" s="333" t="s">
        <v>523</v>
      </c>
      <c r="E6057" s="29">
        <v>1</v>
      </c>
      <c r="F6057" s="29">
        <v>3</v>
      </c>
      <c r="G6057" s="29">
        <v>14518</v>
      </c>
      <c r="H6057" s="27"/>
      <c r="J6057" s="37"/>
      <c r="M6057" s="80" t="b">
        <f t="shared" si="94"/>
        <v>1</v>
      </c>
    </row>
    <row r="6058" spans="2:13" x14ac:dyDescent="0.15">
      <c r="B6058" s="333" t="s">
        <v>11946</v>
      </c>
      <c r="C6058" s="333" t="s">
        <v>712</v>
      </c>
      <c r="D6058" s="333" t="s">
        <v>523</v>
      </c>
      <c r="E6058" s="29">
        <v>2</v>
      </c>
      <c r="F6058" s="29">
        <v>3</v>
      </c>
      <c r="G6058" s="29">
        <v>12928</v>
      </c>
      <c r="H6058" s="27"/>
      <c r="J6058" s="37"/>
      <c r="M6058" s="80" t="b">
        <f t="shared" si="94"/>
        <v>1</v>
      </c>
    </row>
    <row r="6059" spans="2:13" x14ac:dyDescent="0.15">
      <c r="B6059" s="333" t="s">
        <v>14264</v>
      </c>
      <c r="C6059" s="333" t="s">
        <v>712</v>
      </c>
      <c r="D6059" s="333" t="s">
        <v>521</v>
      </c>
      <c r="E6059" s="29">
        <v>2</v>
      </c>
      <c r="F6059" s="29">
        <v>2</v>
      </c>
      <c r="G6059" s="29">
        <v>15807</v>
      </c>
      <c r="H6059" s="27"/>
      <c r="J6059" s="37"/>
      <c r="M6059" s="80" t="b">
        <f t="shared" si="94"/>
        <v>1</v>
      </c>
    </row>
    <row r="6060" spans="2:13" x14ac:dyDescent="0.15">
      <c r="B6060" s="333" t="s">
        <v>11947</v>
      </c>
      <c r="C6060" s="333" t="s">
        <v>710</v>
      </c>
      <c r="D6060" s="333" t="s">
        <v>521</v>
      </c>
      <c r="E6060" s="29">
        <v>1</v>
      </c>
      <c r="F6060" s="29">
        <v>2</v>
      </c>
      <c r="G6060" s="29">
        <v>12932</v>
      </c>
      <c r="H6060" s="27"/>
      <c r="J6060" s="37"/>
      <c r="M6060" s="80" t="b">
        <f t="shared" si="94"/>
        <v>1</v>
      </c>
    </row>
    <row r="6061" spans="2:13" x14ac:dyDescent="0.15">
      <c r="B6061" s="333" t="s">
        <v>14265</v>
      </c>
      <c r="C6061" s="333" t="s">
        <v>710</v>
      </c>
      <c r="D6061" s="333" t="s">
        <v>523</v>
      </c>
      <c r="E6061" s="29">
        <v>1</v>
      </c>
      <c r="F6061" s="29">
        <v>3</v>
      </c>
      <c r="G6061" s="29">
        <v>15775</v>
      </c>
      <c r="H6061" s="27"/>
      <c r="J6061" s="37"/>
      <c r="M6061" s="80" t="b">
        <f t="shared" si="94"/>
        <v>1</v>
      </c>
    </row>
    <row r="6062" spans="2:13" x14ac:dyDescent="0.15">
      <c r="B6062" s="333" t="s">
        <v>12828</v>
      </c>
      <c r="C6062" s="333" t="s">
        <v>710</v>
      </c>
      <c r="D6062" s="333" t="s">
        <v>523</v>
      </c>
      <c r="E6062" s="29">
        <v>1</v>
      </c>
      <c r="F6062" s="29">
        <v>3</v>
      </c>
      <c r="G6062" s="29">
        <v>14132</v>
      </c>
      <c r="H6062" s="27"/>
      <c r="J6062" s="37"/>
      <c r="M6062" s="80" t="b">
        <f t="shared" si="94"/>
        <v>1</v>
      </c>
    </row>
    <row r="6063" spans="2:13" x14ac:dyDescent="0.15">
      <c r="B6063" s="333" t="s">
        <v>5918</v>
      </c>
      <c r="C6063" s="333" t="s">
        <v>712</v>
      </c>
      <c r="D6063" s="333" t="s">
        <v>523</v>
      </c>
      <c r="E6063" s="29">
        <v>2</v>
      </c>
      <c r="F6063" s="29">
        <v>3</v>
      </c>
      <c r="G6063" s="29">
        <v>5944</v>
      </c>
      <c r="H6063" s="27"/>
      <c r="J6063" s="37"/>
      <c r="M6063" s="80" t="b">
        <f t="shared" si="94"/>
        <v>1</v>
      </c>
    </row>
    <row r="6064" spans="2:13" x14ac:dyDescent="0.15">
      <c r="B6064" s="333" t="s">
        <v>14266</v>
      </c>
      <c r="C6064" s="333" t="s">
        <v>710</v>
      </c>
      <c r="D6064" s="333" t="s">
        <v>523</v>
      </c>
      <c r="E6064" s="29">
        <v>1</v>
      </c>
      <c r="F6064" s="29">
        <v>3</v>
      </c>
      <c r="G6064" s="29">
        <v>16202</v>
      </c>
      <c r="H6064" s="27"/>
      <c r="J6064" s="37"/>
      <c r="M6064" s="80" t="b">
        <f t="shared" si="94"/>
        <v>1</v>
      </c>
    </row>
    <row r="6065" spans="2:13" x14ac:dyDescent="0.15">
      <c r="B6065" s="333" t="s">
        <v>13567</v>
      </c>
      <c r="C6065" s="333" t="s">
        <v>710</v>
      </c>
      <c r="D6065" s="333" t="s">
        <v>523</v>
      </c>
      <c r="E6065" s="29">
        <v>1</v>
      </c>
      <c r="F6065" s="29">
        <v>3</v>
      </c>
      <c r="G6065" s="29">
        <v>14825</v>
      </c>
      <c r="H6065" s="27"/>
      <c r="J6065" s="37"/>
      <c r="M6065" s="80" t="b">
        <f t="shared" si="94"/>
        <v>1</v>
      </c>
    </row>
    <row r="6066" spans="2:13" x14ac:dyDescent="0.15">
      <c r="B6066" s="333" t="s">
        <v>1939</v>
      </c>
      <c r="C6066" s="333" t="s">
        <v>9881</v>
      </c>
      <c r="D6066" s="333" t="s">
        <v>523</v>
      </c>
      <c r="E6066" s="29">
        <v>6</v>
      </c>
      <c r="F6066" s="29">
        <v>3</v>
      </c>
      <c r="G6066" s="29">
        <v>1331</v>
      </c>
      <c r="H6066" s="27"/>
      <c r="J6066" s="37"/>
      <c r="M6066" s="80" t="b">
        <f t="shared" si="94"/>
        <v>1</v>
      </c>
    </row>
    <row r="6067" spans="2:13" x14ac:dyDescent="0.15">
      <c r="B6067" s="333" t="s">
        <v>11948</v>
      </c>
      <c r="C6067" s="333" t="s">
        <v>518</v>
      </c>
      <c r="D6067" s="333" t="s">
        <v>523</v>
      </c>
      <c r="E6067" s="29">
        <v>0</v>
      </c>
      <c r="F6067" s="29">
        <v>3</v>
      </c>
      <c r="G6067" s="29">
        <v>13175</v>
      </c>
      <c r="H6067" s="27"/>
      <c r="J6067" s="37"/>
      <c r="M6067" s="80" t="b">
        <f t="shared" si="94"/>
        <v>1</v>
      </c>
    </row>
    <row r="6068" spans="2:13" x14ac:dyDescent="0.15">
      <c r="B6068" s="333" t="s">
        <v>6380</v>
      </c>
      <c r="C6068" s="333" t="s">
        <v>710</v>
      </c>
      <c r="D6068" s="333" t="s">
        <v>444</v>
      </c>
      <c r="E6068" s="29">
        <v>1</v>
      </c>
      <c r="F6068" s="29">
        <v>6</v>
      </c>
      <c r="G6068" s="29">
        <v>6330</v>
      </c>
      <c r="H6068" s="27"/>
      <c r="J6068" s="37"/>
      <c r="M6068" s="80" t="b">
        <f t="shared" si="94"/>
        <v>1</v>
      </c>
    </row>
    <row r="6069" spans="2:13" x14ac:dyDescent="0.15">
      <c r="B6069" s="333" t="s">
        <v>1940</v>
      </c>
      <c r="C6069" s="333" t="s">
        <v>9881</v>
      </c>
      <c r="D6069" s="333" t="s">
        <v>525</v>
      </c>
      <c r="E6069" s="29">
        <v>6</v>
      </c>
      <c r="F6069" s="29">
        <v>4</v>
      </c>
      <c r="G6069" s="29">
        <v>1332</v>
      </c>
      <c r="H6069" s="27"/>
      <c r="J6069" s="37"/>
      <c r="M6069" s="80" t="b">
        <f t="shared" si="94"/>
        <v>1</v>
      </c>
    </row>
    <row r="6070" spans="2:13" x14ac:dyDescent="0.15">
      <c r="B6070" s="333" t="s">
        <v>7816</v>
      </c>
      <c r="C6070" s="333" t="s">
        <v>710</v>
      </c>
      <c r="D6070" s="333" t="s">
        <v>521</v>
      </c>
      <c r="E6070" s="29">
        <v>1</v>
      </c>
      <c r="F6070" s="29">
        <v>2</v>
      </c>
      <c r="G6070" s="29">
        <v>8002</v>
      </c>
      <c r="H6070" s="27"/>
      <c r="J6070" s="37"/>
      <c r="M6070" s="80" t="b">
        <f t="shared" si="94"/>
        <v>1</v>
      </c>
    </row>
    <row r="6071" spans="2:13" x14ac:dyDescent="0.15">
      <c r="B6071" s="333" t="s">
        <v>5028</v>
      </c>
      <c r="C6071" s="333" t="s">
        <v>710</v>
      </c>
      <c r="D6071" s="333" t="s">
        <v>519</v>
      </c>
      <c r="E6071" s="29">
        <v>1</v>
      </c>
      <c r="F6071" s="29">
        <v>1</v>
      </c>
      <c r="G6071" s="29">
        <v>4995</v>
      </c>
      <c r="H6071" s="27"/>
      <c r="J6071" s="37"/>
      <c r="M6071" s="80" t="b">
        <f t="shared" si="94"/>
        <v>1</v>
      </c>
    </row>
    <row r="6072" spans="2:13" x14ac:dyDescent="0.15">
      <c r="B6072" s="333" t="s">
        <v>7654</v>
      </c>
      <c r="C6072" s="333" t="s">
        <v>710</v>
      </c>
      <c r="D6072" s="333" t="s">
        <v>519</v>
      </c>
      <c r="E6072" s="29">
        <v>1</v>
      </c>
      <c r="F6072" s="29">
        <v>1</v>
      </c>
      <c r="G6072" s="29">
        <v>7694</v>
      </c>
      <c r="H6072" s="27"/>
      <c r="J6072" s="37"/>
      <c r="M6072" s="80" t="b">
        <f t="shared" si="94"/>
        <v>1</v>
      </c>
    </row>
    <row r="6073" spans="2:13" x14ac:dyDescent="0.15">
      <c r="B6073" s="333" t="s">
        <v>1941</v>
      </c>
      <c r="C6073" s="333" t="s">
        <v>710</v>
      </c>
      <c r="D6073" s="333" t="s">
        <v>521</v>
      </c>
      <c r="E6073" s="29">
        <v>1</v>
      </c>
      <c r="F6073" s="29">
        <v>2</v>
      </c>
      <c r="G6073" s="29">
        <v>1333</v>
      </c>
      <c r="H6073" s="27"/>
      <c r="J6073" s="37"/>
      <c r="M6073" s="80" t="b">
        <f t="shared" si="94"/>
        <v>1</v>
      </c>
    </row>
    <row r="6074" spans="2:13" x14ac:dyDescent="0.15">
      <c r="B6074" s="333" t="s">
        <v>4186</v>
      </c>
      <c r="C6074" s="333" t="s">
        <v>712</v>
      </c>
      <c r="D6074" s="333" t="s">
        <v>525</v>
      </c>
      <c r="E6074" s="29">
        <v>2</v>
      </c>
      <c r="F6074" s="29">
        <v>4</v>
      </c>
      <c r="G6074" s="29">
        <v>3833</v>
      </c>
      <c r="H6074" s="27"/>
      <c r="J6074" s="37"/>
      <c r="M6074" s="80" t="b">
        <f t="shared" si="94"/>
        <v>1</v>
      </c>
    </row>
    <row r="6075" spans="2:13" x14ac:dyDescent="0.15">
      <c r="B6075" s="333" t="s">
        <v>10331</v>
      </c>
      <c r="C6075" s="333" t="s">
        <v>710</v>
      </c>
      <c r="D6075" s="333" t="s">
        <v>521</v>
      </c>
      <c r="E6075" s="29">
        <v>1</v>
      </c>
      <c r="F6075" s="29">
        <v>2</v>
      </c>
      <c r="G6075" s="29">
        <v>10827</v>
      </c>
      <c r="H6075" s="27"/>
      <c r="J6075" s="37"/>
      <c r="M6075" s="80" t="b">
        <f t="shared" si="94"/>
        <v>1</v>
      </c>
    </row>
    <row r="6076" spans="2:13" x14ac:dyDescent="0.15">
      <c r="B6076" s="333" t="s">
        <v>11949</v>
      </c>
      <c r="C6076" s="333" t="s">
        <v>714</v>
      </c>
      <c r="D6076" s="333" t="s">
        <v>523</v>
      </c>
      <c r="E6076" s="29">
        <v>3</v>
      </c>
      <c r="F6076" s="29">
        <v>3</v>
      </c>
      <c r="G6076" s="29">
        <v>11723</v>
      </c>
      <c r="H6076" s="27"/>
      <c r="J6076" s="37"/>
      <c r="M6076" s="80" t="b">
        <f t="shared" si="94"/>
        <v>1</v>
      </c>
    </row>
    <row r="6077" spans="2:13" x14ac:dyDescent="0.15">
      <c r="B6077" s="333" t="s">
        <v>5065</v>
      </c>
      <c r="C6077" s="333" t="s">
        <v>718</v>
      </c>
      <c r="D6077" s="333" t="s">
        <v>525</v>
      </c>
      <c r="E6077" s="29">
        <v>5</v>
      </c>
      <c r="F6077" s="29">
        <v>4</v>
      </c>
      <c r="G6077" s="29">
        <v>5030</v>
      </c>
      <c r="H6077" s="27"/>
      <c r="J6077" s="37"/>
      <c r="M6077" s="80" t="b">
        <f t="shared" si="94"/>
        <v>1</v>
      </c>
    </row>
    <row r="6078" spans="2:13" x14ac:dyDescent="0.15">
      <c r="B6078" s="333" t="s">
        <v>13568</v>
      </c>
      <c r="C6078" s="333" t="s">
        <v>718</v>
      </c>
      <c r="D6078" s="333" t="s">
        <v>523</v>
      </c>
      <c r="E6078" s="29">
        <v>5</v>
      </c>
      <c r="F6078" s="29">
        <v>3</v>
      </c>
      <c r="G6078" s="29">
        <v>15316</v>
      </c>
      <c r="H6078" s="27"/>
      <c r="J6078" s="37"/>
      <c r="M6078" s="80" t="b">
        <f t="shared" si="94"/>
        <v>1</v>
      </c>
    </row>
    <row r="6079" spans="2:13" x14ac:dyDescent="0.15">
      <c r="B6079" s="333" t="s">
        <v>1942</v>
      </c>
      <c r="C6079" s="333" t="s">
        <v>718</v>
      </c>
      <c r="D6079" s="333" t="s">
        <v>525</v>
      </c>
      <c r="E6079" s="29">
        <v>5</v>
      </c>
      <c r="F6079" s="29">
        <v>4</v>
      </c>
      <c r="G6079" s="29">
        <v>1334</v>
      </c>
      <c r="H6079" s="27"/>
      <c r="J6079" s="37"/>
      <c r="M6079" s="80" t="b">
        <f t="shared" si="94"/>
        <v>1</v>
      </c>
    </row>
    <row r="6080" spans="2:13" x14ac:dyDescent="0.15">
      <c r="B6080" s="333" t="s">
        <v>14831</v>
      </c>
      <c r="C6080" s="333" t="s">
        <v>710</v>
      </c>
      <c r="D6080" s="333" t="s">
        <v>519</v>
      </c>
      <c r="E6080" s="29">
        <v>1</v>
      </c>
      <c r="F6080" s="29">
        <v>1</v>
      </c>
      <c r="G6080" s="29">
        <v>17275</v>
      </c>
      <c r="H6080" s="27"/>
      <c r="J6080" s="37"/>
      <c r="M6080" s="80" t="b">
        <f t="shared" si="94"/>
        <v>1</v>
      </c>
    </row>
    <row r="6081" spans="2:13" x14ac:dyDescent="0.15">
      <c r="B6081" s="333" t="s">
        <v>5544</v>
      </c>
      <c r="C6081" s="333" t="s">
        <v>710</v>
      </c>
      <c r="D6081" s="333" t="s">
        <v>523</v>
      </c>
      <c r="E6081" s="29">
        <v>1</v>
      </c>
      <c r="F6081" s="29">
        <v>3</v>
      </c>
      <c r="G6081" s="29">
        <v>5461</v>
      </c>
      <c r="H6081" s="27"/>
      <c r="J6081" s="37"/>
      <c r="M6081" s="80" t="b">
        <f t="shared" si="94"/>
        <v>1</v>
      </c>
    </row>
    <row r="6082" spans="2:13" x14ac:dyDescent="0.15">
      <c r="B6082" s="333" t="s">
        <v>5996</v>
      </c>
      <c r="C6082" s="333" t="s">
        <v>718</v>
      </c>
      <c r="D6082" s="333" t="s">
        <v>523</v>
      </c>
      <c r="E6082" s="29">
        <v>5</v>
      </c>
      <c r="F6082" s="29">
        <v>3</v>
      </c>
      <c r="G6082" s="29">
        <v>6049</v>
      </c>
      <c r="H6082" s="27"/>
      <c r="J6082" s="37"/>
      <c r="M6082" s="80" t="b">
        <f t="shared" si="94"/>
        <v>1</v>
      </c>
    </row>
    <row r="6083" spans="2:13" x14ac:dyDescent="0.15">
      <c r="B6083" s="333" t="s">
        <v>6848</v>
      </c>
      <c r="C6083" s="333" t="s">
        <v>712</v>
      </c>
      <c r="D6083" s="333" t="s">
        <v>523</v>
      </c>
      <c r="E6083" s="29">
        <v>2</v>
      </c>
      <c r="F6083" s="29">
        <v>3</v>
      </c>
      <c r="G6083" s="29">
        <v>6870</v>
      </c>
      <c r="H6083" s="27"/>
      <c r="J6083" s="37"/>
      <c r="M6083" s="80" t="b">
        <f t="shared" si="94"/>
        <v>1</v>
      </c>
    </row>
    <row r="6084" spans="2:13" x14ac:dyDescent="0.15">
      <c r="B6084" s="333" t="s">
        <v>9318</v>
      </c>
      <c r="C6084" s="333" t="s">
        <v>518</v>
      </c>
      <c r="D6084" s="333" t="s">
        <v>518</v>
      </c>
      <c r="E6084" s="29">
        <v>0</v>
      </c>
      <c r="F6084" s="29">
        <v>0</v>
      </c>
      <c r="G6084" s="29">
        <v>9752</v>
      </c>
      <c r="H6084" s="27"/>
      <c r="J6084" s="37"/>
      <c r="M6084" s="80" t="b">
        <f t="shared" si="94"/>
        <v>1</v>
      </c>
    </row>
    <row r="6085" spans="2:13" x14ac:dyDescent="0.15">
      <c r="B6085" s="333" t="s">
        <v>9319</v>
      </c>
      <c r="C6085" s="333" t="s">
        <v>518</v>
      </c>
      <c r="D6085" s="333" t="s">
        <v>518</v>
      </c>
      <c r="E6085" s="29">
        <v>0</v>
      </c>
      <c r="F6085" s="29">
        <v>0</v>
      </c>
      <c r="G6085" s="29">
        <v>9753</v>
      </c>
      <c r="H6085" s="27"/>
      <c r="J6085" s="37"/>
      <c r="M6085" s="80" t="b">
        <f t="shared" si="94"/>
        <v>1</v>
      </c>
    </row>
    <row r="6086" spans="2:13" x14ac:dyDescent="0.15">
      <c r="B6086" s="333" t="s">
        <v>8526</v>
      </c>
      <c r="C6086" s="333" t="s">
        <v>710</v>
      </c>
      <c r="D6086" s="333" t="s">
        <v>519</v>
      </c>
      <c r="E6086" s="29">
        <v>1</v>
      </c>
      <c r="F6086" s="29">
        <v>1</v>
      </c>
      <c r="G6086" s="29">
        <v>8856</v>
      </c>
      <c r="H6086" s="27"/>
      <c r="J6086" s="37"/>
      <c r="M6086" s="80" t="b">
        <f t="shared" si="94"/>
        <v>1</v>
      </c>
    </row>
    <row r="6087" spans="2:13" x14ac:dyDescent="0.15">
      <c r="B6087" s="333" t="s">
        <v>7817</v>
      </c>
      <c r="C6087" s="333" t="s">
        <v>710</v>
      </c>
      <c r="D6087" s="333" t="s">
        <v>525</v>
      </c>
      <c r="E6087" s="29">
        <v>1</v>
      </c>
      <c r="F6087" s="29">
        <v>4</v>
      </c>
      <c r="G6087" s="29">
        <v>8003</v>
      </c>
      <c r="H6087" s="27"/>
      <c r="J6087" s="37"/>
      <c r="M6087" s="80" t="b">
        <f t="shared" si="94"/>
        <v>1</v>
      </c>
    </row>
    <row r="6088" spans="2:13" x14ac:dyDescent="0.15">
      <c r="B6088" s="333" t="s">
        <v>12829</v>
      </c>
      <c r="C6088" s="333" t="s">
        <v>710</v>
      </c>
      <c r="D6088" s="333" t="s">
        <v>523</v>
      </c>
      <c r="E6088" s="29">
        <v>1</v>
      </c>
      <c r="F6088" s="29">
        <v>3</v>
      </c>
      <c r="G6088" s="29">
        <v>14044</v>
      </c>
      <c r="H6088" s="27"/>
      <c r="J6088" s="37"/>
      <c r="M6088" s="80" t="b">
        <f t="shared" si="94"/>
        <v>1</v>
      </c>
    </row>
    <row r="6089" spans="2:13" x14ac:dyDescent="0.15">
      <c r="B6089" s="333" t="s">
        <v>11950</v>
      </c>
      <c r="C6089" s="333" t="s">
        <v>710</v>
      </c>
      <c r="D6089" s="333" t="s">
        <v>519</v>
      </c>
      <c r="E6089" s="29">
        <v>1</v>
      </c>
      <c r="F6089" s="29">
        <v>1</v>
      </c>
      <c r="G6089" s="29">
        <v>13624</v>
      </c>
      <c r="H6089" s="27"/>
      <c r="J6089" s="37"/>
      <c r="M6089" s="80" t="b">
        <f t="shared" si="94"/>
        <v>1</v>
      </c>
    </row>
    <row r="6090" spans="2:13" x14ac:dyDescent="0.15">
      <c r="B6090" s="333" t="s">
        <v>10332</v>
      </c>
      <c r="C6090" s="333" t="s">
        <v>710</v>
      </c>
      <c r="D6090" s="333" t="s">
        <v>519</v>
      </c>
      <c r="E6090" s="29">
        <v>1</v>
      </c>
      <c r="F6090" s="29">
        <v>1</v>
      </c>
      <c r="G6090" s="29">
        <v>10725</v>
      </c>
      <c r="H6090" s="27"/>
      <c r="J6090" s="37"/>
      <c r="M6090" s="80" t="b">
        <f t="shared" si="94"/>
        <v>1</v>
      </c>
    </row>
    <row r="6091" spans="2:13" x14ac:dyDescent="0.15">
      <c r="B6091" s="333" t="s">
        <v>9320</v>
      </c>
      <c r="C6091" s="333" t="s">
        <v>518</v>
      </c>
      <c r="D6091" s="333" t="s">
        <v>518</v>
      </c>
      <c r="E6091" s="29">
        <v>0</v>
      </c>
      <c r="F6091" s="29">
        <v>0</v>
      </c>
      <c r="G6091" s="29">
        <v>9754</v>
      </c>
      <c r="H6091" s="27"/>
      <c r="J6091" s="37"/>
      <c r="M6091" s="80" t="b">
        <f t="shared" si="94"/>
        <v>1</v>
      </c>
    </row>
    <row r="6092" spans="2:13" x14ac:dyDescent="0.15">
      <c r="B6092" s="333" t="s">
        <v>11300</v>
      </c>
      <c r="C6092" s="333" t="s">
        <v>710</v>
      </c>
      <c r="D6092" s="333" t="s">
        <v>444</v>
      </c>
      <c r="E6092" s="29">
        <v>1</v>
      </c>
      <c r="F6092" s="29">
        <v>6</v>
      </c>
      <c r="G6092" s="29">
        <v>11455</v>
      </c>
      <c r="H6092" s="27"/>
      <c r="J6092" s="37"/>
      <c r="M6092" s="80" t="b">
        <f t="shared" si="94"/>
        <v>1</v>
      </c>
    </row>
    <row r="6093" spans="2:13" x14ac:dyDescent="0.15">
      <c r="B6093" s="333" t="s">
        <v>8527</v>
      </c>
      <c r="C6093" s="333" t="s">
        <v>710</v>
      </c>
      <c r="D6093" s="333" t="s">
        <v>519</v>
      </c>
      <c r="E6093" s="29">
        <v>1</v>
      </c>
      <c r="F6093" s="29">
        <v>1</v>
      </c>
      <c r="G6093" s="29">
        <v>8857</v>
      </c>
      <c r="H6093" s="27"/>
      <c r="J6093" s="37"/>
      <c r="M6093" s="80" t="b">
        <f t="shared" si="94"/>
        <v>1</v>
      </c>
    </row>
    <row r="6094" spans="2:13" x14ac:dyDescent="0.15">
      <c r="B6094" s="333" t="s">
        <v>9321</v>
      </c>
      <c r="C6094" s="333" t="s">
        <v>518</v>
      </c>
      <c r="D6094" s="333" t="s">
        <v>518</v>
      </c>
      <c r="E6094" s="29">
        <v>0</v>
      </c>
      <c r="F6094" s="29">
        <v>0</v>
      </c>
      <c r="G6094" s="29">
        <v>9755</v>
      </c>
      <c r="H6094" s="27"/>
      <c r="J6094" s="37"/>
      <c r="M6094" s="80" t="b">
        <f t="shared" ref="M6094:M6157" si="95">AND(  NOT(ISERROR(FIND(UPPER($B$7),UPPER($B6094),1))),  OR($D$7="",NOT(ISERROR(FIND(UPPER($D$7),UPPER($B6094),1)))),    OR($D$8="",(ISERROR(FIND(UPPER($D$8),UPPER($B6094),1))))           )</f>
        <v>1</v>
      </c>
    </row>
    <row r="6095" spans="2:13" x14ac:dyDescent="0.15">
      <c r="B6095" s="333" t="s">
        <v>9322</v>
      </c>
      <c r="C6095" s="333" t="s">
        <v>518</v>
      </c>
      <c r="D6095" s="333" t="s">
        <v>518</v>
      </c>
      <c r="E6095" s="29">
        <v>0</v>
      </c>
      <c r="F6095" s="29">
        <v>0</v>
      </c>
      <c r="G6095" s="29">
        <v>9756</v>
      </c>
      <c r="H6095" s="27"/>
      <c r="J6095" s="37"/>
      <c r="M6095" s="80" t="b">
        <f t="shared" si="95"/>
        <v>1</v>
      </c>
    </row>
    <row r="6096" spans="2:13" x14ac:dyDescent="0.15">
      <c r="B6096" s="333" t="s">
        <v>9323</v>
      </c>
      <c r="C6096" s="333" t="s">
        <v>518</v>
      </c>
      <c r="D6096" s="333" t="s">
        <v>518</v>
      </c>
      <c r="E6096" s="29">
        <v>0</v>
      </c>
      <c r="F6096" s="29">
        <v>0</v>
      </c>
      <c r="G6096" s="29">
        <v>9757</v>
      </c>
      <c r="H6096" s="27"/>
      <c r="J6096" s="37"/>
      <c r="M6096" s="80" t="b">
        <f t="shared" si="95"/>
        <v>1</v>
      </c>
    </row>
    <row r="6097" spans="2:13" x14ac:dyDescent="0.15">
      <c r="B6097" s="333" t="s">
        <v>9324</v>
      </c>
      <c r="C6097" s="333" t="s">
        <v>518</v>
      </c>
      <c r="D6097" s="333" t="s">
        <v>518</v>
      </c>
      <c r="E6097" s="29">
        <v>0</v>
      </c>
      <c r="F6097" s="29">
        <v>0</v>
      </c>
      <c r="G6097" s="29">
        <v>9758</v>
      </c>
      <c r="H6097" s="27"/>
      <c r="J6097" s="37"/>
      <c r="M6097" s="80" t="b">
        <f t="shared" si="95"/>
        <v>1</v>
      </c>
    </row>
    <row r="6098" spans="2:13" x14ac:dyDescent="0.15">
      <c r="B6098" s="333" t="s">
        <v>9325</v>
      </c>
      <c r="C6098" s="333" t="s">
        <v>518</v>
      </c>
      <c r="D6098" s="333" t="s">
        <v>518</v>
      </c>
      <c r="E6098" s="29">
        <v>0</v>
      </c>
      <c r="F6098" s="29">
        <v>0</v>
      </c>
      <c r="G6098" s="29">
        <v>9759</v>
      </c>
      <c r="H6098" s="27"/>
      <c r="J6098" s="37"/>
      <c r="M6098" s="80" t="b">
        <f t="shared" si="95"/>
        <v>1</v>
      </c>
    </row>
    <row r="6099" spans="2:13" x14ac:dyDescent="0.15">
      <c r="B6099" s="333" t="s">
        <v>9326</v>
      </c>
      <c r="C6099" s="333" t="s">
        <v>518</v>
      </c>
      <c r="D6099" s="333" t="s">
        <v>518</v>
      </c>
      <c r="E6099" s="29">
        <v>0</v>
      </c>
      <c r="F6099" s="29">
        <v>0</v>
      </c>
      <c r="G6099" s="29">
        <v>9760</v>
      </c>
      <c r="H6099" s="27"/>
      <c r="J6099" s="37"/>
      <c r="M6099" s="80" t="b">
        <f t="shared" si="95"/>
        <v>1</v>
      </c>
    </row>
    <row r="6100" spans="2:13" x14ac:dyDescent="0.15">
      <c r="B6100" s="333" t="s">
        <v>9327</v>
      </c>
      <c r="C6100" s="333" t="s">
        <v>518</v>
      </c>
      <c r="D6100" s="333" t="s">
        <v>518</v>
      </c>
      <c r="E6100" s="29">
        <v>0</v>
      </c>
      <c r="F6100" s="29">
        <v>0</v>
      </c>
      <c r="G6100" s="29">
        <v>9761</v>
      </c>
      <c r="H6100" s="27"/>
      <c r="J6100" s="37"/>
      <c r="M6100" s="80" t="b">
        <f t="shared" si="95"/>
        <v>1</v>
      </c>
    </row>
    <row r="6101" spans="2:13" x14ac:dyDescent="0.15">
      <c r="B6101" s="333" t="s">
        <v>9328</v>
      </c>
      <c r="C6101" s="333" t="s">
        <v>518</v>
      </c>
      <c r="D6101" s="333" t="s">
        <v>518</v>
      </c>
      <c r="E6101" s="29">
        <v>0</v>
      </c>
      <c r="F6101" s="29">
        <v>0</v>
      </c>
      <c r="G6101" s="29">
        <v>9762</v>
      </c>
      <c r="H6101" s="27"/>
      <c r="J6101" s="37"/>
      <c r="M6101" s="80" t="b">
        <f t="shared" si="95"/>
        <v>1</v>
      </c>
    </row>
    <row r="6102" spans="2:13" x14ac:dyDescent="0.15">
      <c r="B6102" s="333" t="s">
        <v>8531</v>
      </c>
      <c r="C6102" s="333" t="s">
        <v>710</v>
      </c>
      <c r="D6102" s="333" t="s">
        <v>519</v>
      </c>
      <c r="E6102" s="29">
        <v>1</v>
      </c>
      <c r="F6102" s="29">
        <v>1</v>
      </c>
      <c r="G6102" s="29">
        <v>8861</v>
      </c>
      <c r="H6102" s="27"/>
      <c r="J6102" s="37"/>
      <c r="M6102" s="80" t="b">
        <f t="shared" si="95"/>
        <v>1</v>
      </c>
    </row>
    <row r="6103" spans="2:13" x14ac:dyDescent="0.15">
      <c r="B6103" s="333" t="s">
        <v>109</v>
      </c>
      <c r="C6103" s="333" t="s">
        <v>710</v>
      </c>
      <c r="D6103" s="333" t="s">
        <v>519</v>
      </c>
      <c r="E6103" s="29">
        <v>1</v>
      </c>
      <c r="F6103" s="29">
        <v>1</v>
      </c>
      <c r="G6103" s="29">
        <v>8626</v>
      </c>
      <c r="H6103" s="27"/>
      <c r="J6103" s="37"/>
      <c r="M6103" s="80" t="b">
        <f t="shared" si="95"/>
        <v>1</v>
      </c>
    </row>
    <row r="6104" spans="2:13" x14ac:dyDescent="0.15">
      <c r="B6104" s="333" t="s">
        <v>110</v>
      </c>
      <c r="C6104" s="333" t="s">
        <v>710</v>
      </c>
      <c r="D6104" s="333" t="s">
        <v>519</v>
      </c>
      <c r="E6104" s="29">
        <v>1</v>
      </c>
      <c r="F6104" s="29">
        <v>1</v>
      </c>
      <c r="G6104" s="29">
        <v>8627</v>
      </c>
      <c r="H6104" s="27"/>
      <c r="J6104" s="37"/>
      <c r="M6104" s="80" t="b">
        <f t="shared" si="95"/>
        <v>1</v>
      </c>
    </row>
    <row r="6105" spans="2:13" x14ac:dyDescent="0.15">
      <c r="B6105" s="333" t="s">
        <v>14832</v>
      </c>
      <c r="C6105" s="333" t="s">
        <v>712</v>
      </c>
      <c r="D6105" s="333" t="s">
        <v>444</v>
      </c>
      <c r="E6105" s="29">
        <v>2</v>
      </c>
      <c r="F6105" s="29">
        <v>6</v>
      </c>
      <c r="G6105" s="29">
        <v>16895</v>
      </c>
      <c r="H6105" s="27"/>
      <c r="J6105" s="37"/>
      <c r="M6105" s="80" t="b">
        <f t="shared" si="95"/>
        <v>1</v>
      </c>
    </row>
    <row r="6106" spans="2:13" x14ac:dyDescent="0.15">
      <c r="B6106" s="333" t="s">
        <v>7818</v>
      </c>
      <c r="C6106" s="333" t="s">
        <v>710</v>
      </c>
      <c r="D6106" s="333" t="s">
        <v>521</v>
      </c>
      <c r="E6106" s="29">
        <v>1</v>
      </c>
      <c r="F6106" s="29">
        <v>2</v>
      </c>
      <c r="G6106" s="29">
        <v>8004</v>
      </c>
      <c r="H6106" s="27"/>
      <c r="J6106" s="37"/>
      <c r="M6106" s="80" t="b">
        <f t="shared" si="95"/>
        <v>1</v>
      </c>
    </row>
    <row r="6107" spans="2:13" x14ac:dyDescent="0.15">
      <c r="B6107" s="333" t="s">
        <v>1943</v>
      </c>
      <c r="C6107" s="333" t="s">
        <v>718</v>
      </c>
      <c r="D6107" s="333" t="s">
        <v>444</v>
      </c>
      <c r="E6107" s="29">
        <v>5</v>
      </c>
      <c r="F6107" s="29">
        <v>6</v>
      </c>
      <c r="G6107" s="29">
        <v>1335</v>
      </c>
      <c r="H6107" s="27"/>
      <c r="J6107" s="37"/>
      <c r="M6107" s="80" t="b">
        <f t="shared" si="95"/>
        <v>1</v>
      </c>
    </row>
    <row r="6108" spans="2:13" x14ac:dyDescent="0.15">
      <c r="B6108" s="333" t="s">
        <v>12830</v>
      </c>
      <c r="C6108" s="333" t="s">
        <v>718</v>
      </c>
      <c r="D6108" s="333" t="s">
        <v>525</v>
      </c>
      <c r="E6108" s="29">
        <v>5</v>
      </c>
      <c r="F6108" s="29">
        <v>4</v>
      </c>
      <c r="G6108" s="29">
        <v>14273</v>
      </c>
      <c r="H6108" s="27"/>
      <c r="J6108" s="37"/>
      <c r="M6108" s="80" t="b">
        <f t="shared" si="95"/>
        <v>1</v>
      </c>
    </row>
    <row r="6109" spans="2:13" x14ac:dyDescent="0.15">
      <c r="B6109" s="333" t="s">
        <v>1944</v>
      </c>
      <c r="C6109" s="333" t="s">
        <v>712</v>
      </c>
      <c r="D6109" s="333" t="s">
        <v>525</v>
      </c>
      <c r="E6109" s="29">
        <v>2</v>
      </c>
      <c r="F6109" s="29">
        <v>4</v>
      </c>
      <c r="G6109" s="29">
        <v>1336</v>
      </c>
      <c r="H6109" s="27"/>
      <c r="J6109" s="37"/>
      <c r="M6109" s="80" t="b">
        <f t="shared" si="95"/>
        <v>1</v>
      </c>
    </row>
    <row r="6110" spans="2:13" x14ac:dyDescent="0.15">
      <c r="B6110" s="333" t="s">
        <v>11301</v>
      </c>
      <c r="C6110" s="333" t="s">
        <v>712</v>
      </c>
      <c r="D6110" s="333" t="s">
        <v>519</v>
      </c>
      <c r="E6110" s="29">
        <v>2</v>
      </c>
      <c r="F6110" s="29">
        <v>1</v>
      </c>
      <c r="G6110" s="29">
        <v>11418</v>
      </c>
      <c r="H6110" s="27"/>
      <c r="J6110" s="37"/>
      <c r="M6110" s="80" t="b">
        <f t="shared" si="95"/>
        <v>1</v>
      </c>
    </row>
    <row r="6111" spans="2:13" x14ac:dyDescent="0.15">
      <c r="B6111" s="333" t="s">
        <v>5763</v>
      </c>
      <c r="C6111" s="333" t="s">
        <v>710</v>
      </c>
      <c r="D6111" s="333" t="s">
        <v>523</v>
      </c>
      <c r="E6111" s="29">
        <v>1</v>
      </c>
      <c r="F6111" s="29">
        <v>3</v>
      </c>
      <c r="G6111" s="29">
        <v>5691</v>
      </c>
      <c r="H6111" s="27"/>
      <c r="J6111" s="37"/>
      <c r="M6111" s="80" t="b">
        <f t="shared" si="95"/>
        <v>1</v>
      </c>
    </row>
    <row r="6112" spans="2:13" x14ac:dyDescent="0.15">
      <c r="B6112" s="333" t="s">
        <v>14833</v>
      </c>
      <c r="C6112" s="333" t="s">
        <v>712</v>
      </c>
      <c r="D6112" s="333" t="s">
        <v>523</v>
      </c>
      <c r="E6112" s="29">
        <v>2</v>
      </c>
      <c r="F6112" s="29">
        <v>3</v>
      </c>
      <c r="G6112" s="29">
        <v>16406</v>
      </c>
      <c r="H6112" s="27"/>
      <c r="J6112" s="37"/>
      <c r="M6112" s="80" t="b">
        <f t="shared" si="95"/>
        <v>1</v>
      </c>
    </row>
    <row r="6113" spans="2:13" x14ac:dyDescent="0.15">
      <c r="B6113" s="333" t="s">
        <v>8505</v>
      </c>
      <c r="C6113" s="333" t="s">
        <v>710</v>
      </c>
      <c r="D6113" s="333" t="s">
        <v>523</v>
      </c>
      <c r="E6113" s="29">
        <v>1</v>
      </c>
      <c r="F6113" s="29">
        <v>3</v>
      </c>
      <c r="G6113" s="29">
        <v>8834</v>
      </c>
      <c r="H6113" s="27"/>
      <c r="J6113" s="37"/>
      <c r="M6113" s="80" t="b">
        <f t="shared" si="95"/>
        <v>1</v>
      </c>
    </row>
    <row r="6114" spans="2:13" x14ac:dyDescent="0.15">
      <c r="B6114" s="333" t="s">
        <v>14267</v>
      </c>
      <c r="C6114" s="333" t="s">
        <v>712</v>
      </c>
      <c r="D6114" s="333" t="s">
        <v>525</v>
      </c>
      <c r="E6114" s="29">
        <v>2</v>
      </c>
      <c r="F6114" s="29">
        <v>4</v>
      </c>
      <c r="G6114" s="29">
        <v>15895</v>
      </c>
      <c r="H6114" s="27"/>
      <c r="J6114" s="37"/>
      <c r="M6114" s="80" t="b">
        <f t="shared" si="95"/>
        <v>1</v>
      </c>
    </row>
    <row r="6115" spans="2:13" x14ac:dyDescent="0.15">
      <c r="B6115" s="333" t="s">
        <v>13569</v>
      </c>
      <c r="C6115" s="333" t="s">
        <v>710</v>
      </c>
      <c r="D6115" s="333" t="s">
        <v>444</v>
      </c>
      <c r="E6115" s="29">
        <v>1</v>
      </c>
      <c r="F6115" s="29">
        <v>6</v>
      </c>
      <c r="G6115" s="29">
        <v>15525</v>
      </c>
      <c r="H6115" s="27"/>
      <c r="J6115" s="37"/>
      <c r="M6115" s="80" t="b">
        <f t="shared" si="95"/>
        <v>1</v>
      </c>
    </row>
    <row r="6116" spans="2:13" x14ac:dyDescent="0.15">
      <c r="B6116" s="333" t="s">
        <v>5184</v>
      </c>
      <c r="C6116" s="333" t="s">
        <v>710</v>
      </c>
      <c r="D6116" s="333" t="s">
        <v>519</v>
      </c>
      <c r="E6116" s="29">
        <v>1</v>
      </c>
      <c r="F6116" s="29">
        <v>1</v>
      </c>
      <c r="G6116" s="29">
        <v>5049</v>
      </c>
      <c r="H6116" s="27"/>
      <c r="J6116" s="37"/>
      <c r="M6116" s="80" t="b">
        <f t="shared" si="95"/>
        <v>1</v>
      </c>
    </row>
    <row r="6117" spans="2:13" x14ac:dyDescent="0.15">
      <c r="B6117" s="333" t="s">
        <v>9329</v>
      </c>
      <c r="C6117" s="333" t="s">
        <v>518</v>
      </c>
      <c r="D6117" s="333" t="s">
        <v>518</v>
      </c>
      <c r="E6117" s="29">
        <v>0</v>
      </c>
      <c r="F6117" s="29">
        <v>0</v>
      </c>
      <c r="G6117" s="29">
        <v>9763</v>
      </c>
      <c r="H6117" s="27"/>
      <c r="J6117" s="37"/>
      <c r="M6117" s="80" t="b">
        <f t="shared" si="95"/>
        <v>1</v>
      </c>
    </row>
    <row r="6118" spans="2:13" x14ac:dyDescent="0.15">
      <c r="B6118" s="333" t="s">
        <v>9330</v>
      </c>
      <c r="C6118" s="333" t="s">
        <v>518</v>
      </c>
      <c r="D6118" s="333" t="s">
        <v>518</v>
      </c>
      <c r="E6118" s="29">
        <v>0</v>
      </c>
      <c r="F6118" s="29">
        <v>0</v>
      </c>
      <c r="G6118" s="29">
        <v>9764</v>
      </c>
      <c r="H6118" s="27"/>
      <c r="J6118" s="37"/>
      <c r="M6118" s="80" t="b">
        <f t="shared" si="95"/>
        <v>1</v>
      </c>
    </row>
    <row r="6119" spans="2:13" x14ac:dyDescent="0.15">
      <c r="B6119" s="333" t="s">
        <v>1855</v>
      </c>
      <c r="C6119" s="333" t="s">
        <v>710</v>
      </c>
      <c r="D6119" s="333" t="s">
        <v>525</v>
      </c>
      <c r="E6119" s="29">
        <v>1</v>
      </c>
      <c r="F6119" s="29">
        <v>4</v>
      </c>
      <c r="G6119" s="29">
        <v>1337</v>
      </c>
      <c r="H6119" s="27"/>
      <c r="J6119" s="37"/>
      <c r="M6119" s="80" t="b">
        <f t="shared" si="95"/>
        <v>1</v>
      </c>
    </row>
    <row r="6120" spans="2:13" x14ac:dyDescent="0.15">
      <c r="B6120" s="333" t="s">
        <v>14834</v>
      </c>
      <c r="C6120" s="333" t="s">
        <v>710</v>
      </c>
      <c r="D6120" s="333" t="s">
        <v>519</v>
      </c>
      <c r="E6120" s="29">
        <v>1</v>
      </c>
      <c r="F6120" s="29">
        <v>1</v>
      </c>
      <c r="G6120" s="29">
        <v>17650</v>
      </c>
      <c r="H6120" s="27"/>
      <c r="J6120" s="37"/>
      <c r="M6120" s="80" t="b">
        <f t="shared" si="95"/>
        <v>1</v>
      </c>
    </row>
    <row r="6121" spans="2:13" x14ac:dyDescent="0.15">
      <c r="B6121" s="333" t="s">
        <v>5186</v>
      </c>
      <c r="C6121" s="333" t="s">
        <v>710</v>
      </c>
      <c r="D6121" s="333" t="s">
        <v>519</v>
      </c>
      <c r="E6121" s="29">
        <v>1</v>
      </c>
      <c r="F6121" s="29">
        <v>1</v>
      </c>
      <c r="G6121" s="29">
        <v>5051</v>
      </c>
      <c r="H6121" s="27"/>
      <c r="J6121" s="37"/>
      <c r="M6121" s="80" t="b">
        <f t="shared" si="95"/>
        <v>1</v>
      </c>
    </row>
    <row r="6122" spans="2:13" x14ac:dyDescent="0.15">
      <c r="B6122" s="333" t="s">
        <v>1756</v>
      </c>
      <c r="C6122" s="333" t="s">
        <v>710</v>
      </c>
      <c r="D6122" s="333" t="s">
        <v>519</v>
      </c>
      <c r="E6122" s="29">
        <v>1</v>
      </c>
      <c r="F6122" s="29">
        <v>1</v>
      </c>
      <c r="G6122" s="29">
        <v>1338</v>
      </c>
      <c r="H6122" s="27"/>
      <c r="J6122" s="37"/>
      <c r="M6122" s="80" t="b">
        <f t="shared" si="95"/>
        <v>1</v>
      </c>
    </row>
    <row r="6123" spans="2:13" x14ac:dyDescent="0.15">
      <c r="B6123" s="333" t="s">
        <v>11951</v>
      </c>
      <c r="C6123" s="333" t="s">
        <v>710</v>
      </c>
      <c r="D6123" s="333" t="s">
        <v>523</v>
      </c>
      <c r="E6123" s="29">
        <v>1</v>
      </c>
      <c r="F6123" s="29">
        <v>3</v>
      </c>
      <c r="G6123" s="29">
        <v>12276</v>
      </c>
      <c r="H6123" s="27"/>
      <c r="J6123" s="37"/>
      <c r="M6123" s="80" t="b">
        <f t="shared" si="95"/>
        <v>1</v>
      </c>
    </row>
    <row r="6124" spans="2:13" x14ac:dyDescent="0.15">
      <c r="B6124" s="333" t="s">
        <v>6052</v>
      </c>
      <c r="C6124" s="333" t="s">
        <v>716</v>
      </c>
      <c r="D6124" s="333" t="s">
        <v>519</v>
      </c>
      <c r="E6124" s="29">
        <v>4</v>
      </c>
      <c r="F6124" s="29">
        <v>1</v>
      </c>
      <c r="G6124" s="29">
        <v>6103</v>
      </c>
      <c r="H6124" s="27"/>
      <c r="J6124" s="37"/>
      <c r="M6124" s="80" t="b">
        <f t="shared" si="95"/>
        <v>1</v>
      </c>
    </row>
    <row r="6125" spans="2:13" x14ac:dyDescent="0.15">
      <c r="B6125" s="333" t="s">
        <v>11952</v>
      </c>
      <c r="C6125" s="333" t="s">
        <v>710</v>
      </c>
      <c r="D6125" s="333" t="s">
        <v>521</v>
      </c>
      <c r="E6125" s="29">
        <v>1</v>
      </c>
      <c r="F6125" s="29">
        <v>2</v>
      </c>
      <c r="G6125" s="29">
        <v>12277</v>
      </c>
      <c r="H6125" s="27"/>
      <c r="J6125" s="37"/>
      <c r="M6125" s="80" t="b">
        <f t="shared" si="95"/>
        <v>1</v>
      </c>
    </row>
    <row r="6126" spans="2:13" x14ac:dyDescent="0.15">
      <c r="B6126" s="333" t="s">
        <v>10333</v>
      </c>
      <c r="C6126" s="333" t="s">
        <v>710</v>
      </c>
      <c r="D6126" s="333" t="s">
        <v>521</v>
      </c>
      <c r="E6126" s="29">
        <v>1</v>
      </c>
      <c r="F6126" s="29">
        <v>2</v>
      </c>
      <c r="G6126" s="29">
        <v>10711</v>
      </c>
      <c r="H6126" s="27"/>
      <c r="J6126" s="37"/>
      <c r="M6126" s="80" t="b">
        <f t="shared" si="95"/>
        <v>1</v>
      </c>
    </row>
    <row r="6127" spans="2:13" x14ac:dyDescent="0.15">
      <c r="B6127" s="333" t="s">
        <v>8473</v>
      </c>
      <c r="C6127" s="333" t="s">
        <v>714</v>
      </c>
      <c r="D6127" s="333" t="s">
        <v>521</v>
      </c>
      <c r="E6127" s="29">
        <v>3</v>
      </c>
      <c r="F6127" s="29">
        <v>2</v>
      </c>
      <c r="G6127" s="29">
        <v>8802</v>
      </c>
      <c r="H6127" s="27"/>
      <c r="J6127" s="37"/>
      <c r="M6127" s="80" t="b">
        <f t="shared" si="95"/>
        <v>1</v>
      </c>
    </row>
    <row r="6128" spans="2:13" x14ac:dyDescent="0.15">
      <c r="B6128" s="333" t="s">
        <v>297</v>
      </c>
      <c r="C6128" s="333" t="s">
        <v>710</v>
      </c>
      <c r="D6128" s="333" t="s">
        <v>523</v>
      </c>
      <c r="E6128" s="29">
        <v>1</v>
      </c>
      <c r="F6128" s="29">
        <v>3</v>
      </c>
      <c r="G6128" s="29">
        <v>8481</v>
      </c>
      <c r="H6128" s="27"/>
      <c r="J6128" s="37"/>
      <c r="M6128" s="80" t="b">
        <f t="shared" si="95"/>
        <v>1</v>
      </c>
    </row>
    <row r="6129" spans="2:13" x14ac:dyDescent="0.15">
      <c r="B6129" s="333" t="s">
        <v>9331</v>
      </c>
      <c r="C6129" s="333" t="s">
        <v>518</v>
      </c>
      <c r="D6129" s="333" t="s">
        <v>518</v>
      </c>
      <c r="E6129" s="29">
        <v>0</v>
      </c>
      <c r="F6129" s="29">
        <v>0</v>
      </c>
      <c r="G6129" s="29">
        <v>9765</v>
      </c>
      <c r="H6129" s="27"/>
      <c r="M6129" s="80" t="b">
        <f t="shared" si="95"/>
        <v>1</v>
      </c>
    </row>
    <row r="6130" spans="2:13" x14ac:dyDescent="0.15">
      <c r="B6130" s="333" t="s">
        <v>8461</v>
      </c>
      <c r="C6130" s="333" t="s">
        <v>710</v>
      </c>
      <c r="D6130" s="333" t="s">
        <v>523</v>
      </c>
      <c r="E6130" s="29">
        <v>1</v>
      </c>
      <c r="F6130" s="29">
        <v>3</v>
      </c>
      <c r="G6130" s="29">
        <v>8790</v>
      </c>
      <c r="H6130" s="27"/>
      <c r="J6130" s="37"/>
      <c r="M6130" s="80" t="b">
        <f t="shared" si="95"/>
        <v>1</v>
      </c>
    </row>
    <row r="6131" spans="2:13" x14ac:dyDescent="0.15">
      <c r="B6131" s="333" t="s">
        <v>6936</v>
      </c>
      <c r="C6131" s="333" t="s">
        <v>710</v>
      </c>
      <c r="D6131" s="333" t="s">
        <v>521</v>
      </c>
      <c r="E6131" s="29">
        <v>1</v>
      </c>
      <c r="F6131" s="29">
        <v>2</v>
      </c>
      <c r="G6131" s="29">
        <v>7071</v>
      </c>
      <c r="H6131" s="27"/>
      <c r="J6131" s="37"/>
      <c r="M6131" s="80" t="b">
        <f t="shared" si="95"/>
        <v>1</v>
      </c>
    </row>
    <row r="6132" spans="2:13" x14ac:dyDescent="0.15">
      <c r="B6132" s="333" t="s">
        <v>1757</v>
      </c>
      <c r="C6132" s="333" t="s">
        <v>718</v>
      </c>
      <c r="D6132" s="333" t="s">
        <v>523</v>
      </c>
      <c r="E6132" s="29">
        <v>5</v>
      </c>
      <c r="F6132" s="29">
        <v>3</v>
      </c>
      <c r="G6132" s="29">
        <v>1339</v>
      </c>
      <c r="H6132" s="27"/>
      <c r="M6132" s="80" t="b">
        <f t="shared" si="95"/>
        <v>1</v>
      </c>
    </row>
    <row r="6133" spans="2:13" x14ac:dyDescent="0.15">
      <c r="B6133" s="333" t="s">
        <v>6319</v>
      </c>
      <c r="C6133" s="333" t="s">
        <v>714</v>
      </c>
      <c r="D6133" s="333" t="s">
        <v>523</v>
      </c>
      <c r="E6133" s="29">
        <v>3</v>
      </c>
      <c r="F6133" s="29">
        <v>3</v>
      </c>
      <c r="G6133" s="29">
        <v>6267</v>
      </c>
      <c r="H6133" s="27"/>
      <c r="J6133" s="37"/>
      <c r="M6133" s="80" t="b">
        <f t="shared" si="95"/>
        <v>1</v>
      </c>
    </row>
    <row r="6134" spans="2:13" x14ac:dyDescent="0.15">
      <c r="B6134" s="333" t="s">
        <v>3628</v>
      </c>
      <c r="C6134" s="333" t="s">
        <v>9881</v>
      </c>
      <c r="D6134" s="333" t="s">
        <v>519</v>
      </c>
      <c r="E6134" s="29">
        <v>6</v>
      </c>
      <c r="F6134" s="29">
        <v>1</v>
      </c>
      <c r="G6134" s="29">
        <v>3382</v>
      </c>
      <c r="H6134" s="27"/>
      <c r="J6134" s="37"/>
      <c r="M6134" s="80" t="b">
        <f t="shared" si="95"/>
        <v>1</v>
      </c>
    </row>
    <row r="6135" spans="2:13" x14ac:dyDescent="0.15">
      <c r="B6135" s="333" t="s">
        <v>11953</v>
      </c>
      <c r="C6135" s="333" t="s">
        <v>710</v>
      </c>
      <c r="D6135" s="333" t="s">
        <v>525</v>
      </c>
      <c r="E6135" s="29">
        <v>1</v>
      </c>
      <c r="F6135" s="29">
        <v>4</v>
      </c>
      <c r="G6135" s="29">
        <v>13788</v>
      </c>
      <c r="H6135" s="27"/>
      <c r="J6135" s="37"/>
      <c r="M6135" s="80" t="b">
        <f t="shared" si="95"/>
        <v>1</v>
      </c>
    </row>
    <row r="6136" spans="2:13" x14ac:dyDescent="0.15">
      <c r="B6136" s="333" t="s">
        <v>5405</v>
      </c>
      <c r="C6136" s="333" t="s">
        <v>714</v>
      </c>
      <c r="D6136" s="333" t="s">
        <v>521</v>
      </c>
      <c r="E6136" s="29">
        <v>3</v>
      </c>
      <c r="F6136" s="29">
        <v>2</v>
      </c>
      <c r="G6136" s="29">
        <v>5294</v>
      </c>
      <c r="H6136" s="27"/>
      <c r="J6136" s="37"/>
      <c r="M6136" s="80" t="b">
        <f t="shared" si="95"/>
        <v>1</v>
      </c>
    </row>
    <row r="6137" spans="2:13" x14ac:dyDescent="0.15">
      <c r="B6137" s="333" t="s">
        <v>5406</v>
      </c>
      <c r="C6137" s="333" t="s">
        <v>714</v>
      </c>
      <c r="D6137" s="333" t="s">
        <v>521</v>
      </c>
      <c r="E6137" s="29">
        <v>3</v>
      </c>
      <c r="F6137" s="29">
        <v>2</v>
      </c>
      <c r="G6137" s="29">
        <v>5295</v>
      </c>
      <c r="H6137" s="27"/>
      <c r="J6137" s="37"/>
      <c r="M6137" s="80" t="b">
        <f t="shared" si="95"/>
        <v>1</v>
      </c>
    </row>
    <row r="6138" spans="2:13" x14ac:dyDescent="0.15">
      <c r="B6138" s="333" t="s">
        <v>5407</v>
      </c>
      <c r="C6138" s="333" t="s">
        <v>714</v>
      </c>
      <c r="D6138" s="333" t="s">
        <v>521</v>
      </c>
      <c r="E6138" s="29">
        <v>3</v>
      </c>
      <c r="F6138" s="29">
        <v>2</v>
      </c>
      <c r="G6138" s="29">
        <v>5296</v>
      </c>
      <c r="H6138" s="27"/>
      <c r="J6138" s="37"/>
      <c r="M6138" s="80" t="b">
        <f t="shared" si="95"/>
        <v>1</v>
      </c>
    </row>
    <row r="6139" spans="2:13" x14ac:dyDescent="0.15">
      <c r="B6139" s="333" t="s">
        <v>12831</v>
      </c>
      <c r="C6139" s="333" t="s">
        <v>714</v>
      </c>
      <c r="D6139" s="333" t="s">
        <v>521</v>
      </c>
      <c r="E6139" s="29">
        <v>3</v>
      </c>
      <c r="F6139" s="29">
        <v>2</v>
      </c>
      <c r="G6139" s="29">
        <v>14068</v>
      </c>
      <c r="H6139" s="27"/>
      <c r="J6139" s="37"/>
      <c r="M6139" s="80" t="b">
        <f t="shared" si="95"/>
        <v>1</v>
      </c>
    </row>
    <row r="6140" spans="2:13" x14ac:dyDescent="0.15">
      <c r="B6140" s="333" t="s">
        <v>11954</v>
      </c>
      <c r="C6140" s="333" t="s">
        <v>714</v>
      </c>
      <c r="D6140" s="333" t="s">
        <v>521</v>
      </c>
      <c r="E6140" s="29">
        <v>3</v>
      </c>
      <c r="F6140" s="29">
        <v>2</v>
      </c>
      <c r="G6140" s="29">
        <v>12369</v>
      </c>
      <c r="H6140" s="27"/>
      <c r="J6140" s="37"/>
      <c r="M6140" s="80" t="b">
        <f t="shared" si="95"/>
        <v>1</v>
      </c>
    </row>
    <row r="6141" spans="2:13" x14ac:dyDescent="0.15">
      <c r="B6141" s="333" t="s">
        <v>5338</v>
      </c>
      <c r="C6141" s="333" t="s">
        <v>712</v>
      </c>
      <c r="D6141" s="333" t="s">
        <v>525</v>
      </c>
      <c r="E6141" s="29">
        <v>2</v>
      </c>
      <c r="F6141" s="29">
        <v>4</v>
      </c>
      <c r="G6141" s="29">
        <v>5336</v>
      </c>
      <c r="H6141" s="27"/>
      <c r="J6141" s="37"/>
      <c r="M6141" s="80" t="b">
        <f t="shared" si="95"/>
        <v>1</v>
      </c>
    </row>
    <row r="6142" spans="2:13" x14ac:dyDescent="0.15">
      <c r="B6142" s="333" t="s">
        <v>3551</v>
      </c>
      <c r="C6142" s="333" t="s">
        <v>712</v>
      </c>
      <c r="D6142" s="333" t="s">
        <v>527</v>
      </c>
      <c r="E6142" s="29">
        <v>2</v>
      </c>
      <c r="F6142" s="29">
        <v>5</v>
      </c>
      <c r="G6142" s="29">
        <v>3297</v>
      </c>
      <c r="H6142" s="27"/>
      <c r="J6142" s="37"/>
      <c r="M6142" s="80" t="b">
        <f t="shared" si="95"/>
        <v>1</v>
      </c>
    </row>
    <row r="6143" spans="2:13" x14ac:dyDescent="0.15">
      <c r="B6143" s="333" t="s">
        <v>9332</v>
      </c>
      <c r="C6143" s="333" t="s">
        <v>518</v>
      </c>
      <c r="D6143" s="333" t="s">
        <v>518</v>
      </c>
      <c r="E6143" s="29">
        <v>0</v>
      </c>
      <c r="F6143" s="29">
        <v>0</v>
      </c>
      <c r="G6143" s="29">
        <v>9766</v>
      </c>
      <c r="H6143" s="27"/>
      <c r="J6143" s="37"/>
      <c r="M6143" s="80" t="b">
        <f t="shared" si="95"/>
        <v>1</v>
      </c>
    </row>
    <row r="6144" spans="2:13" x14ac:dyDescent="0.15">
      <c r="B6144" s="333" t="s">
        <v>9333</v>
      </c>
      <c r="C6144" s="333" t="s">
        <v>518</v>
      </c>
      <c r="D6144" s="333" t="s">
        <v>518</v>
      </c>
      <c r="E6144" s="29">
        <v>0</v>
      </c>
      <c r="F6144" s="29">
        <v>0</v>
      </c>
      <c r="G6144" s="29">
        <v>9767</v>
      </c>
      <c r="H6144" s="27"/>
      <c r="J6144" s="37"/>
      <c r="M6144" s="80" t="b">
        <f t="shared" si="95"/>
        <v>1</v>
      </c>
    </row>
    <row r="6145" spans="2:13" x14ac:dyDescent="0.15">
      <c r="B6145" s="333" t="s">
        <v>13570</v>
      </c>
      <c r="C6145" s="333" t="s">
        <v>710</v>
      </c>
      <c r="D6145" s="333" t="s">
        <v>519</v>
      </c>
      <c r="E6145" s="29">
        <v>1</v>
      </c>
      <c r="F6145" s="29">
        <v>1</v>
      </c>
      <c r="G6145" s="29">
        <v>14613</v>
      </c>
      <c r="H6145" s="27"/>
      <c r="J6145" s="37"/>
      <c r="M6145" s="80" t="b">
        <f t="shared" si="95"/>
        <v>1</v>
      </c>
    </row>
    <row r="6146" spans="2:13" x14ac:dyDescent="0.15">
      <c r="B6146" s="333" t="s">
        <v>13571</v>
      </c>
      <c r="C6146" s="333" t="s">
        <v>710</v>
      </c>
      <c r="D6146" s="333" t="s">
        <v>519</v>
      </c>
      <c r="E6146" s="29">
        <v>1</v>
      </c>
      <c r="F6146" s="29">
        <v>1</v>
      </c>
      <c r="G6146" s="29">
        <v>15001</v>
      </c>
      <c r="H6146" s="27"/>
      <c r="J6146" s="37"/>
      <c r="M6146" s="80" t="b">
        <f t="shared" si="95"/>
        <v>1</v>
      </c>
    </row>
    <row r="6147" spans="2:13" x14ac:dyDescent="0.15">
      <c r="B6147" s="333" t="s">
        <v>11955</v>
      </c>
      <c r="C6147" s="333" t="s">
        <v>710</v>
      </c>
      <c r="D6147" s="333" t="s">
        <v>523</v>
      </c>
      <c r="E6147" s="29">
        <v>1</v>
      </c>
      <c r="F6147" s="29">
        <v>3</v>
      </c>
      <c r="G6147" s="29">
        <v>13789</v>
      </c>
      <c r="H6147" s="27"/>
      <c r="J6147" s="37"/>
      <c r="M6147" s="80" t="b">
        <f t="shared" si="95"/>
        <v>1</v>
      </c>
    </row>
    <row r="6148" spans="2:13" x14ac:dyDescent="0.15">
      <c r="B6148" s="333" t="s">
        <v>11956</v>
      </c>
      <c r="C6148" s="333" t="s">
        <v>712</v>
      </c>
      <c r="D6148" s="333" t="s">
        <v>519</v>
      </c>
      <c r="E6148" s="29">
        <v>2</v>
      </c>
      <c r="F6148" s="29">
        <v>1</v>
      </c>
      <c r="G6148" s="29">
        <v>13282</v>
      </c>
      <c r="H6148" s="27"/>
      <c r="J6148" s="37"/>
      <c r="M6148" s="80" t="b">
        <f t="shared" si="95"/>
        <v>1</v>
      </c>
    </row>
    <row r="6149" spans="2:13" x14ac:dyDescent="0.15">
      <c r="B6149" s="333" t="s">
        <v>14835</v>
      </c>
      <c r="C6149" s="333" t="s">
        <v>710</v>
      </c>
      <c r="D6149" s="333" t="s">
        <v>519</v>
      </c>
      <c r="E6149" s="29">
        <v>1</v>
      </c>
      <c r="F6149" s="29">
        <v>1</v>
      </c>
      <c r="G6149" s="29">
        <v>17065</v>
      </c>
      <c r="H6149" s="27"/>
      <c r="J6149" s="37"/>
      <c r="M6149" s="80" t="b">
        <f t="shared" si="95"/>
        <v>1</v>
      </c>
    </row>
    <row r="6150" spans="2:13" x14ac:dyDescent="0.15">
      <c r="B6150" s="333" t="s">
        <v>14836</v>
      </c>
      <c r="C6150" s="333" t="s">
        <v>710</v>
      </c>
      <c r="D6150" s="333" t="s">
        <v>519</v>
      </c>
      <c r="E6150" s="29">
        <v>1</v>
      </c>
      <c r="F6150" s="29">
        <v>1</v>
      </c>
      <c r="G6150" s="29">
        <v>17066</v>
      </c>
      <c r="H6150" s="27"/>
      <c r="J6150" s="37"/>
      <c r="M6150" s="80" t="b">
        <f t="shared" si="95"/>
        <v>1</v>
      </c>
    </row>
    <row r="6151" spans="2:13" x14ac:dyDescent="0.15">
      <c r="B6151" s="333" t="s">
        <v>1758</v>
      </c>
      <c r="C6151" s="333" t="s">
        <v>712</v>
      </c>
      <c r="D6151" s="333" t="s">
        <v>519</v>
      </c>
      <c r="E6151" s="29">
        <v>2</v>
      </c>
      <c r="F6151" s="29">
        <v>1</v>
      </c>
      <c r="G6151" s="29">
        <v>1341</v>
      </c>
      <c r="H6151" s="27"/>
      <c r="J6151" s="37"/>
      <c r="M6151" s="80" t="b">
        <f t="shared" si="95"/>
        <v>1</v>
      </c>
    </row>
    <row r="6152" spans="2:13" x14ac:dyDescent="0.15">
      <c r="B6152" s="333" t="s">
        <v>14837</v>
      </c>
      <c r="C6152" s="333" t="s">
        <v>710</v>
      </c>
      <c r="D6152" s="333" t="s">
        <v>519</v>
      </c>
      <c r="E6152" s="29">
        <v>1</v>
      </c>
      <c r="F6152" s="29">
        <v>1</v>
      </c>
      <c r="G6152" s="29">
        <v>16732</v>
      </c>
      <c r="H6152" s="27"/>
      <c r="J6152" s="37"/>
      <c r="M6152" s="80" t="b">
        <f t="shared" si="95"/>
        <v>1</v>
      </c>
    </row>
    <row r="6153" spans="2:13" x14ac:dyDescent="0.15">
      <c r="B6153" s="333" t="s">
        <v>1759</v>
      </c>
      <c r="C6153" s="333" t="s">
        <v>710</v>
      </c>
      <c r="D6153" s="333" t="s">
        <v>519</v>
      </c>
      <c r="E6153" s="29">
        <v>1</v>
      </c>
      <c r="F6153" s="29">
        <v>1</v>
      </c>
      <c r="G6153" s="29">
        <v>1342</v>
      </c>
      <c r="H6153" s="27"/>
      <c r="J6153" s="37"/>
      <c r="M6153" s="80" t="b">
        <f t="shared" si="95"/>
        <v>1</v>
      </c>
    </row>
    <row r="6154" spans="2:13" x14ac:dyDescent="0.15">
      <c r="B6154" s="333" t="s">
        <v>111</v>
      </c>
      <c r="C6154" s="333" t="s">
        <v>710</v>
      </c>
      <c r="D6154" s="333" t="s">
        <v>519</v>
      </c>
      <c r="E6154" s="29">
        <v>1</v>
      </c>
      <c r="F6154" s="29">
        <v>1</v>
      </c>
      <c r="G6154" s="29">
        <v>8628</v>
      </c>
      <c r="H6154" s="27"/>
      <c r="J6154" s="37"/>
      <c r="M6154" s="80" t="b">
        <f t="shared" si="95"/>
        <v>1</v>
      </c>
    </row>
    <row r="6155" spans="2:13" x14ac:dyDescent="0.15">
      <c r="B6155" s="333" t="s">
        <v>11957</v>
      </c>
      <c r="C6155" s="333" t="s">
        <v>712</v>
      </c>
      <c r="D6155" s="333" t="s">
        <v>519</v>
      </c>
      <c r="E6155" s="29">
        <v>2</v>
      </c>
      <c r="F6155" s="29">
        <v>1</v>
      </c>
      <c r="G6155" s="29">
        <v>13283</v>
      </c>
      <c r="H6155" s="27"/>
      <c r="J6155" s="37"/>
      <c r="M6155" s="80" t="b">
        <f t="shared" si="95"/>
        <v>1</v>
      </c>
    </row>
    <row r="6156" spans="2:13" x14ac:dyDescent="0.15">
      <c r="B6156" s="333" t="s">
        <v>11958</v>
      </c>
      <c r="C6156" s="333" t="s">
        <v>712</v>
      </c>
      <c r="D6156" s="333" t="s">
        <v>519</v>
      </c>
      <c r="E6156" s="29">
        <v>2</v>
      </c>
      <c r="F6156" s="29">
        <v>1</v>
      </c>
      <c r="G6156" s="29">
        <v>13284</v>
      </c>
      <c r="H6156" s="27"/>
      <c r="J6156" s="37"/>
      <c r="M6156" s="80" t="b">
        <f t="shared" si="95"/>
        <v>1</v>
      </c>
    </row>
    <row r="6157" spans="2:13" x14ac:dyDescent="0.15">
      <c r="B6157" s="333" t="s">
        <v>13572</v>
      </c>
      <c r="C6157" s="333" t="s">
        <v>710</v>
      </c>
      <c r="D6157" s="333" t="s">
        <v>519</v>
      </c>
      <c r="E6157" s="29">
        <v>1</v>
      </c>
      <c r="F6157" s="29">
        <v>1</v>
      </c>
      <c r="G6157" s="29">
        <v>14987</v>
      </c>
      <c r="H6157" s="27"/>
      <c r="J6157" s="37"/>
      <c r="M6157" s="80" t="b">
        <f t="shared" si="95"/>
        <v>1</v>
      </c>
    </row>
    <row r="6158" spans="2:13" x14ac:dyDescent="0.15">
      <c r="B6158" s="333" t="s">
        <v>112</v>
      </c>
      <c r="C6158" s="333" t="s">
        <v>710</v>
      </c>
      <c r="D6158" s="333" t="s">
        <v>519</v>
      </c>
      <c r="E6158" s="29">
        <v>1</v>
      </c>
      <c r="F6158" s="29">
        <v>1</v>
      </c>
      <c r="G6158" s="29">
        <v>8629</v>
      </c>
      <c r="H6158" s="27"/>
      <c r="J6158" s="37"/>
      <c r="M6158" s="80" t="b">
        <f t="shared" ref="M6158:M6221" si="96">AND(  NOT(ISERROR(FIND(UPPER($B$7),UPPER($B6158),1))),  OR($D$7="",NOT(ISERROR(FIND(UPPER($D$7),UPPER($B6158),1)))),    OR($D$8="",(ISERROR(FIND(UPPER($D$8),UPPER($B6158),1))))           )</f>
        <v>1</v>
      </c>
    </row>
    <row r="6159" spans="2:13" x14ac:dyDescent="0.15">
      <c r="B6159" s="333" t="s">
        <v>11959</v>
      </c>
      <c r="C6159" s="333" t="s">
        <v>712</v>
      </c>
      <c r="D6159" s="333" t="s">
        <v>523</v>
      </c>
      <c r="E6159" s="29">
        <v>2</v>
      </c>
      <c r="F6159" s="29">
        <v>3</v>
      </c>
      <c r="G6159" s="29">
        <v>13285</v>
      </c>
      <c r="H6159" s="27"/>
      <c r="J6159" s="37"/>
      <c r="M6159" s="80" t="b">
        <f t="shared" si="96"/>
        <v>1</v>
      </c>
    </row>
    <row r="6160" spans="2:13" x14ac:dyDescent="0.15">
      <c r="B6160" s="333" t="s">
        <v>1760</v>
      </c>
      <c r="C6160" s="333" t="s">
        <v>710</v>
      </c>
      <c r="D6160" s="333" t="s">
        <v>523</v>
      </c>
      <c r="E6160" s="29">
        <v>1</v>
      </c>
      <c r="F6160" s="29">
        <v>3</v>
      </c>
      <c r="G6160" s="29">
        <v>1343</v>
      </c>
      <c r="H6160" s="27"/>
      <c r="J6160" s="37"/>
      <c r="M6160" s="80" t="b">
        <f t="shared" si="96"/>
        <v>1</v>
      </c>
    </row>
    <row r="6161" spans="2:13" x14ac:dyDescent="0.15">
      <c r="B6161" s="333" t="s">
        <v>1761</v>
      </c>
      <c r="C6161" s="333" t="s">
        <v>710</v>
      </c>
      <c r="D6161" s="333" t="s">
        <v>444</v>
      </c>
      <c r="E6161" s="29">
        <v>1</v>
      </c>
      <c r="F6161" s="29">
        <v>6</v>
      </c>
      <c r="G6161" s="29">
        <v>1344</v>
      </c>
      <c r="H6161" s="27"/>
      <c r="J6161" s="37"/>
      <c r="M6161" s="80" t="b">
        <f t="shared" si="96"/>
        <v>1</v>
      </c>
    </row>
    <row r="6162" spans="2:13" x14ac:dyDescent="0.15">
      <c r="B6162" s="333" t="s">
        <v>113</v>
      </c>
      <c r="C6162" s="333" t="s">
        <v>710</v>
      </c>
      <c r="D6162" s="333" t="s">
        <v>519</v>
      </c>
      <c r="E6162" s="29">
        <v>1</v>
      </c>
      <c r="F6162" s="29">
        <v>1</v>
      </c>
      <c r="G6162" s="29">
        <v>8630</v>
      </c>
      <c r="H6162" s="27"/>
      <c r="J6162" s="37"/>
      <c r="M6162" s="80" t="b">
        <f t="shared" si="96"/>
        <v>1</v>
      </c>
    </row>
    <row r="6163" spans="2:13" x14ac:dyDescent="0.15">
      <c r="B6163" s="333" t="s">
        <v>6431</v>
      </c>
      <c r="C6163" s="333" t="s">
        <v>710</v>
      </c>
      <c r="D6163" s="333" t="s">
        <v>521</v>
      </c>
      <c r="E6163" s="29">
        <v>1</v>
      </c>
      <c r="F6163" s="29">
        <v>2</v>
      </c>
      <c r="G6163" s="29">
        <v>6383</v>
      </c>
      <c r="H6163" s="27"/>
      <c r="J6163" s="37"/>
      <c r="M6163" s="80" t="b">
        <f t="shared" si="96"/>
        <v>1</v>
      </c>
    </row>
    <row r="6164" spans="2:13" x14ac:dyDescent="0.15">
      <c r="B6164" s="333" t="s">
        <v>6329</v>
      </c>
      <c r="C6164" s="333" t="s">
        <v>710</v>
      </c>
      <c r="D6164" s="333" t="s">
        <v>523</v>
      </c>
      <c r="E6164" s="29">
        <v>1</v>
      </c>
      <c r="F6164" s="29">
        <v>3</v>
      </c>
      <c r="G6164" s="29">
        <v>6390</v>
      </c>
      <c r="H6164" s="27"/>
      <c r="J6164" s="37"/>
      <c r="M6164" s="80" t="b">
        <f t="shared" si="96"/>
        <v>1</v>
      </c>
    </row>
    <row r="6165" spans="2:13" x14ac:dyDescent="0.15">
      <c r="B6165" s="333" t="s">
        <v>14838</v>
      </c>
      <c r="C6165" s="333" t="s">
        <v>710</v>
      </c>
      <c r="D6165" s="333" t="s">
        <v>525</v>
      </c>
      <c r="E6165" s="29">
        <v>1</v>
      </c>
      <c r="F6165" s="29">
        <v>4</v>
      </c>
      <c r="G6165" s="29">
        <v>17345</v>
      </c>
      <c r="H6165" s="27"/>
      <c r="J6165" s="37"/>
      <c r="M6165" s="80" t="b">
        <f t="shared" si="96"/>
        <v>1</v>
      </c>
    </row>
    <row r="6166" spans="2:13" x14ac:dyDescent="0.15">
      <c r="B6166" s="333" t="s">
        <v>1762</v>
      </c>
      <c r="C6166" s="333" t="s">
        <v>710</v>
      </c>
      <c r="D6166" s="333" t="s">
        <v>523</v>
      </c>
      <c r="E6166" s="29">
        <v>1</v>
      </c>
      <c r="F6166" s="29">
        <v>3</v>
      </c>
      <c r="G6166" s="29">
        <v>1345</v>
      </c>
      <c r="H6166" s="27"/>
      <c r="J6166" s="37"/>
      <c r="M6166" s="80" t="b">
        <f t="shared" si="96"/>
        <v>1</v>
      </c>
    </row>
    <row r="6167" spans="2:13" x14ac:dyDescent="0.15">
      <c r="B6167" s="333" t="s">
        <v>1763</v>
      </c>
      <c r="C6167" s="333" t="s">
        <v>716</v>
      </c>
      <c r="D6167" s="333" t="s">
        <v>521</v>
      </c>
      <c r="E6167" s="29">
        <v>4</v>
      </c>
      <c r="F6167" s="29">
        <v>2</v>
      </c>
      <c r="G6167" s="29">
        <v>1346</v>
      </c>
      <c r="H6167" s="27"/>
      <c r="J6167" s="37"/>
      <c r="M6167" s="80" t="b">
        <f t="shared" si="96"/>
        <v>1</v>
      </c>
    </row>
    <row r="6168" spans="2:13" x14ac:dyDescent="0.15">
      <c r="B6168" s="333" t="s">
        <v>14839</v>
      </c>
      <c r="C6168" s="333" t="s">
        <v>712</v>
      </c>
      <c r="D6168" s="333" t="s">
        <v>525</v>
      </c>
      <c r="E6168" s="29">
        <v>2</v>
      </c>
      <c r="F6168" s="29">
        <v>4</v>
      </c>
      <c r="G6168" s="29">
        <v>17342</v>
      </c>
      <c r="H6168" s="27"/>
      <c r="J6168" s="37"/>
      <c r="M6168" s="80" t="b">
        <f t="shared" si="96"/>
        <v>1</v>
      </c>
    </row>
    <row r="6169" spans="2:13" x14ac:dyDescent="0.15">
      <c r="B6169" s="333" t="s">
        <v>6874</v>
      </c>
      <c r="C6169" s="333" t="s">
        <v>712</v>
      </c>
      <c r="D6169" s="333" t="s">
        <v>525</v>
      </c>
      <c r="E6169" s="29">
        <v>2</v>
      </c>
      <c r="F6169" s="29">
        <v>4</v>
      </c>
      <c r="G6169" s="29">
        <v>7005</v>
      </c>
      <c r="H6169" s="27"/>
      <c r="J6169" s="37"/>
      <c r="M6169" s="80" t="b">
        <f t="shared" si="96"/>
        <v>1</v>
      </c>
    </row>
    <row r="6170" spans="2:13" x14ac:dyDescent="0.15">
      <c r="B6170" s="333" t="s">
        <v>3788</v>
      </c>
      <c r="C6170" s="333" t="s">
        <v>518</v>
      </c>
      <c r="D6170" s="333" t="s">
        <v>518</v>
      </c>
      <c r="E6170" s="29">
        <v>0</v>
      </c>
      <c r="F6170" s="29">
        <v>0</v>
      </c>
      <c r="G6170" s="29">
        <v>3549</v>
      </c>
      <c r="H6170" s="27"/>
      <c r="J6170" s="37"/>
      <c r="M6170" s="80" t="b">
        <f t="shared" si="96"/>
        <v>1</v>
      </c>
    </row>
    <row r="6171" spans="2:13" x14ac:dyDescent="0.15">
      <c r="B6171" s="333" t="s">
        <v>11960</v>
      </c>
      <c r="C6171" s="333" t="s">
        <v>712</v>
      </c>
      <c r="D6171" s="333" t="s">
        <v>521</v>
      </c>
      <c r="E6171" s="29">
        <v>2</v>
      </c>
      <c r="F6171" s="29">
        <v>2</v>
      </c>
      <c r="G6171" s="29">
        <v>13286</v>
      </c>
      <c r="H6171" s="27"/>
      <c r="J6171" s="37"/>
      <c r="M6171" s="80" t="b">
        <f t="shared" si="96"/>
        <v>1</v>
      </c>
    </row>
    <row r="6172" spans="2:13" x14ac:dyDescent="0.15">
      <c r="B6172" s="333" t="s">
        <v>13573</v>
      </c>
      <c r="C6172" s="333" t="s">
        <v>710</v>
      </c>
      <c r="D6172" s="333" t="s">
        <v>521</v>
      </c>
      <c r="E6172" s="29">
        <v>1</v>
      </c>
      <c r="F6172" s="29">
        <v>2</v>
      </c>
      <c r="G6172" s="29">
        <v>15279</v>
      </c>
      <c r="H6172" s="27"/>
      <c r="J6172" s="37"/>
      <c r="M6172" s="80" t="b">
        <f t="shared" si="96"/>
        <v>1</v>
      </c>
    </row>
    <row r="6173" spans="2:13" x14ac:dyDescent="0.15">
      <c r="B6173" s="333" t="s">
        <v>11961</v>
      </c>
      <c r="C6173" s="333" t="s">
        <v>712</v>
      </c>
      <c r="D6173" s="333" t="s">
        <v>521</v>
      </c>
      <c r="E6173" s="29">
        <v>2</v>
      </c>
      <c r="F6173" s="29">
        <v>2</v>
      </c>
      <c r="G6173" s="29">
        <v>13287</v>
      </c>
      <c r="H6173" s="27"/>
      <c r="J6173" s="37"/>
      <c r="M6173" s="80" t="b">
        <f t="shared" si="96"/>
        <v>1</v>
      </c>
    </row>
    <row r="6174" spans="2:13" x14ac:dyDescent="0.15">
      <c r="B6174" s="333" t="s">
        <v>14840</v>
      </c>
      <c r="C6174" s="333" t="s">
        <v>710</v>
      </c>
      <c r="D6174" s="333" t="s">
        <v>521</v>
      </c>
      <c r="E6174" s="29">
        <v>1</v>
      </c>
      <c r="F6174" s="29">
        <v>2</v>
      </c>
      <c r="G6174" s="29">
        <v>17054</v>
      </c>
      <c r="H6174" s="27"/>
      <c r="J6174" s="37"/>
      <c r="M6174" s="80" t="b">
        <f t="shared" si="96"/>
        <v>1</v>
      </c>
    </row>
    <row r="6175" spans="2:13" x14ac:dyDescent="0.15">
      <c r="B6175" s="333" t="s">
        <v>1764</v>
      </c>
      <c r="C6175" s="333" t="s">
        <v>712</v>
      </c>
      <c r="D6175" s="333" t="s">
        <v>523</v>
      </c>
      <c r="E6175" s="29">
        <v>2</v>
      </c>
      <c r="F6175" s="29">
        <v>3</v>
      </c>
      <c r="G6175" s="29">
        <v>1347</v>
      </c>
      <c r="H6175" s="27"/>
      <c r="J6175" s="37"/>
      <c r="M6175" s="80" t="b">
        <f t="shared" si="96"/>
        <v>1</v>
      </c>
    </row>
    <row r="6176" spans="2:13" x14ac:dyDescent="0.15">
      <c r="B6176" s="333" t="s">
        <v>9334</v>
      </c>
      <c r="C6176" s="333" t="s">
        <v>714</v>
      </c>
      <c r="D6176" s="333" t="s">
        <v>519</v>
      </c>
      <c r="E6176" s="29">
        <v>3</v>
      </c>
      <c r="F6176" s="29">
        <v>1</v>
      </c>
      <c r="G6176" s="29">
        <v>9476</v>
      </c>
      <c r="H6176" s="27"/>
      <c r="J6176" s="37"/>
      <c r="M6176" s="80" t="b">
        <f t="shared" si="96"/>
        <v>1</v>
      </c>
    </row>
    <row r="6177" spans="2:13" x14ac:dyDescent="0.15">
      <c r="B6177" s="333" t="s">
        <v>1765</v>
      </c>
      <c r="C6177" s="333" t="s">
        <v>714</v>
      </c>
      <c r="D6177" s="333" t="s">
        <v>521</v>
      </c>
      <c r="E6177" s="29">
        <v>3</v>
      </c>
      <c r="F6177" s="29">
        <v>2</v>
      </c>
      <c r="G6177" s="29">
        <v>1348</v>
      </c>
      <c r="H6177" s="27"/>
      <c r="J6177" s="37"/>
      <c r="M6177" s="80" t="b">
        <f t="shared" si="96"/>
        <v>1</v>
      </c>
    </row>
    <row r="6178" spans="2:13" x14ac:dyDescent="0.15">
      <c r="B6178" s="333" t="s">
        <v>1766</v>
      </c>
      <c r="C6178" s="333" t="s">
        <v>9881</v>
      </c>
      <c r="D6178" s="333" t="s">
        <v>521</v>
      </c>
      <c r="E6178" s="29">
        <v>6</v>
      </c>
      <c r="F6178" s="29">
        <v>2</v>
      </c>
      <c r="G6178" s="29">
        <v>1349</v>
      </c>
      <c r="H6178" s="27"/>
      <c r="J6178" s="37"/>
      <c r="M6178" s="80" t="b">
        <f t="shared" si="96"/>
        <v>1</v>
      </c>
    </row>
    <row r="6179" spans="2:13" x14ac:dyDescent="0.15">
      <c r="B6179" s="333" t="s">
        <v>13574</v>
      </c>
      <c r="C6179" s="333" t="s">
        <v>712</v>
      </c>
      <c r="D6179" s="333" t="s">
        <v>519</v>
      </c>
      <c r="E6179" s="29">
        <v>2</v>
      </c>
      <c r="F6179" s="29">
        <v>1</v>
      </c>
      <c r="G6179" s="29">
        <v>15551</v>
      </c>
      <c r="H6179" s="27"/>
      <c r="J6179" s="37"/>
      <c r="M6179" s="80" t="b">
        <f t="shared" si="96"/>
        <v>1</v>
      </c>
    </row>
    <row r="6180" spans="2:13" x14ac:dyDescent="0.15">
      <c r="B6180" s="333" t="s">
        <v>1767</v>
      </c>
      <c r="C6180" s="333" t="s">
        <v>712</v>
      </c>
      <c r="D6180" s="333" t="s">
        <v>519</v>
      </c>
      <c r="E6180" s="29">
        <v>2</v>
      </c>
      <c r="F6180" s="29">
        <v>1</v>
      </c>
      <c r="G6180" s="29">
        <v>1350</v>
      </c>
      <c r="H6180" s="27"/>
      <c r="J6180" s="37"/>
      <c r="M6180" s="80" t="b">
        <f t="shared" si="96"/>
        <v>1</v>
      </c>
    </row>
    <row r="6181" spans="2:13" x14ac:dyDescent="0.15">
      <c r="B6181" s="333" t="s">
        <v>1768</v>
      </c>
      <c r="C6181" s="333" t="s">
        <v>710</v>
      </c>
      <c r="D6181" s="333" t="s">
        <v>521</v>
      </c>
      <c r="E6181" s="29">
        <v>1</v>
      </c>
      <c r="F6181" s="29">
        <v>2</v>
      </c>
      <c r="G6181" s="29">
        <v>1351</v>
      </c>
      <c r="H6181" s="27"/>
      <c r="J6181" s="37"/>
      <c r="M6181" s="80" t="b">
        <f t="shared" si="96"/>
        <v>1</v>
      </c>
    </row>
    <row r="6182" spans="2:13" x14ac:dyDescent="0.15">
      <c r="B6182" s="333" t="s">
        <v>11962</v>
      </c>
      <c r="C6182" s="333" t="s">
        <v>712</v>
      </c>
      <c r="D6182" s="333" t="s">
        <v>523</v>
      </c>
      <c r="E6182" s="29">
        <v>2</v>
      </c>
      <c r="F6182" s="29">
        <v>3</v>
      </c>
      <c r="G6182" s="29">
        <v>13288</v>
      </c>
      <c r="H6182" s="27"/>
      <c r="J6182" s="37"/>
      <c r="M6182" s="80" t="b">
        <f t="shared" si="96"/>
        <v>1</v>
      </c>
    </row>
    <row r="6183" spans="2:13" x14ac:dyDescent="0.15">
      <c r="B6183" s="333" t="s">
        <v>14268</v>
      </c>
      <c r="C6183" s="333" t="s">
        <v>710</v>
      </c>
      <c r="D6183" s="333" t="s">
        <v>523</v>
      </c>
      <c r="E6183" s="29">
        <v>1</v>
      </c>
      <c r="F6183" s="29">
        <v>3</v>
      </c>
      <c r="G6183" s="29">
        <v>16236</v>
      </c>
      <c r="H6183" s="27"/>
      <c r="J6183" s="37"/>
      <c r="M6183" s="80" t="b">
        <f t="shared" si="96"/>
        <v>1</v>
      </c>
    </row>
    <row r="6184" spans="2:13" x14ac:dyDescent="0.15">
      <c r="B6184" s="333" t="s">
        <v>6510</v>
      </c>
      <c r="C6184" s="333" t="s">
        <v>710</v>
      </c>
      <c r="D6184" s="333" t="s">
        <v>519</v>
      </c>
      <c r="E6184" s="29">
        <v>1</v>
      </c>
      <c r="F6184" s="29">
        <v>1</v>
      </c>
      <c r="G6184" s="29">
        <v>6588</v>
      </c>
      <c r="H6184" s="27"/>
      <c r="J6184" s="37"/>
      <c r="M6184" s="80" t="b">
        <f t="shared" si="96"/>
        <v>1</v>
      </c>
    </row>
    <row r="6185" spans="2:13" x14ac:dyDescent="0.15">
      <c r="B6185" s="333" t="s">
        <v>6511</v>
      </c>
      <c r="C6185" s="333" t="s">
        <v>710</v>
      </c>
      <c r="D6185" s="333" t="s">
        <v>521</v>
      </c>
      <c r="E6185" s="29">
        <v>1</v>
      </c>
      <c r="F6185" s="29">
        <v>2</v>
      </c>
      <c r="G6185" s="29">
        <v>6589</v>
      </c>
      <c r="H6185" s="27"/>
      <c r="J6185" s="37"/>
      <c r="M6185" s="80" t="b">
        <f t="shared" si="96"/>
        <v>1</v>
      </c>
    </row>
    <row r="6186" spans="2:13" x14ac:dyDescent="0.15">
      <c r="B6186" s="333" t="s">
        <v>14269</v>
      </c>
      <c r="C6186" s="333" t="s">
        <v>710</v>
      </c>
      <c r="D6186" s="333" t="s">
        <v>521</v>
      </c>
      <c r="E6186" s="29">
        <v>1</v>
      </c>
      <c r="F6186" s="29">
        <v>2</v>
      </c>
      <c r="G6186" s="29">
        <v>15968</v>
      </c>
      <c r="H6186" s="27"/>
      <c r="J6186" s="37"/>
      <c r="M6186" s="80" t="b">
        <f t="shared" si="96"/>
        <v>1</v>
      </c>
    </row>
    <row r="6187" spans="2:13" x14ac:dyDescent="0.15">
      <c r="B6187" s="333" t="s">
        <v>13575</v>
      </c>
      <c r="C6187" s="333" t="s">
        <v>710</v>
      </c>
      <c r="D6187" s="333" t="s">
        <v>519</v>
      </c>
      <c r="E6187" s="29">
        <v>1</v>
      </c>
      <c r="F6187" s="29">
        <v>1</v>
      </c>
      <c r="G6187" s="29">
        <v>14881</v>
      </c>
      <c r="H6187" s="27"/>
      <c r="J6187" s="37"/>
      <c r="M6187" s="80" t="b">
        <f t="shared" si="96"/>
        <v>1</v>
      </c>
    </row>
    <row r="6188" spans="2:13" x14ac:dyDescent="0.15">
      <c r="B6188" s="333" t="s">
        <v>14841</v>
      </c>
      <c r="C6188" s="333" t="s">
        <v>712</v>
      </c>
      <c r="D6188" s="333" t="s">
        <v>519</v>
      </c>
      <c r="E6188" s="29">
        <v>2</v>
      </c>
      <c r="F6188" s="29">
        <v>1</v>
      </c>
      <c r="G6188" s="29">
        <v>16668</v>
      </c>
      <c r="H6188" s="27"/>
      <c r="J6188" s="37"/>
      <c r="M6188" s="80" t="b">
        <f t="shared" si="96"/>
        <v>1</v>
      </c>
    </row>
    <row r="6189" spans="2:13" x14ac:dyDescent="0.15">
      <c r="B6189" s="333" t="s">
        <v>6932</v>
      </c>
      <c r="C6189" s="333" t="s">
        <v>710</v>
      </c>
      <c r="D6189" s="333" t="s">
        <v>518</v>
      </c>
      <c r="E6189" s="29">
        <v>1</v>
      </c>
      <c r="F6189" s="29">
        <v>0</v>
      </c>
      <c r="G6189" s="29">
        <v>7067</v>
      </c>
      <c r="H6189" s="27"/>
      <c r="J6189" s="37"/>
      <c r="M6189" s="80" t="b">
        <f t="shared" si="96"/>
        <v>1</v>
      </c>
    </row>
    <row r="6190" spans="2:13" x14ac:dyDescent="0.15">
      <c r="B6190" s="333" t="s">
        <v>6069</v>
      </c>
      <c r="C6190" s="333" t="s">
        <v>714</v>
      </c>
      <c r="D6190" s="333" t="s">
        <v>519</v>
      </c>
      <c r="E6190" s="29">
        <v>3</v>
      </c>
      <c r="F6190" s="29">
        <v>1</v>
      </c>
      <c r="G6190" s="29">
        <v>6015</v>
      </c>
      <c r="H6190" s="27"/>
      <c r="J6190" s="37"/>
      <c r="M6190" s="80" t="b">
        <f t="shared" si="96"/>
        <v>1</v>
      </c>
    </row>
    <row r="6191" spans="2:13" x14ac:dyDescent="0.15">
      <c r="B6191" s="333" t="s">
        <v>7732</v>
      </c>
      <c r="C6191" s="333" t="s">
        <v>710</v>
      </c>
      <c r="D6191" s="333" t="s">
        <v>521</v>
      </c>
      <c r="E6191" s="29">
        <v>1</v>
      </c>
      <c r="F6191" s="29">
        <v>2</v>
      </c>
      <c r="G6191" s="29">
        <v>7908</v>
      </c>
      <c r="H6191" s="27"/>
      <c r="J6191" s="37"/>
      <c r="M6191" s="80" t="b">
        <f t="shared" si="96"/>
        <v>1</v>
      </c>
    </row>
    <row r="6192" spans="2:13" x14ac:dyDescent="0.15">
      <c r="B6192" s="333" t="s">
        <v>1769</v>
      </c>
      <c r="C6192" s="333" t="s">
        <v>718</v>
      </c>
      <c r="D6192" s="333" t="s">
        <v>525</v>
      </c>
      <c r="E6192" s="29">
        <v>5</v>
      </c>
      <c r="F6192" s="29">
        <v>4</v>
      </c>
      <c r="G6192" s="29">
        <v>1352</v>
      </c>
      <c r="H6192" s="27"/>
      <c r="J6192" s="37"/>
      <c r="M6192" s="80" t="b">
        <f t="shared" si="96"/>
        <v>1</v>
      </c>
    </row>
    <row r="6193" spans="2:13" x14ac:dyDescent="0.15">
      <c r="B6193" s="333" t="s">
        <v>1770</v>
      </c>
      <c r="C6193" s="333" t="s">
        <v>710</v>
      </c>
      <c r="D6193" s="333" t="s">
        <v>521</v>
      </c>
      <c r="E6193" s="29">
        <v>1</v>
      </c>
      <c r="F6193" s="29">
        <v>2</v>
      </c>
      <c r="G6193" s="29">
        <v>1353</v>
      </c>
      <c r="H6193" s="27"/>
      <c r="J6193" s="37"/>
      <c r="M6193" s="80" t="b">
        <f t="shared" si="96"/>
        <v>1</v>
      </c>
    </row>
    <row r="6194" spans="2:13" x14ac:dyDescent="0.15">
      <c r="B6194" s="333" t="s">
        <v>12832</v>
      </c>
      <c r="C6194" s="333" t="s">
        <v>716</v>
      </c>
      <c r="D6194" s="333" t="s">
        <v>519</v>
      </c>
      <c r="E6194" s="29">
        <v>4</v>
      </c>
      <c r="F6194" s="29">
        <v>1</v>
      </c>
      <c r="G6194" s="29">
        <v>14482</v>
      </c>
      <c r="H6194" s="27"/>
      <c r="J6194" s="37"/>
      <c r="M6194" s="80" t="b">
        <f t="shared" si="96"/>
        <v>1</v>
      </c>
    </row>
    <row r="6195" spans="2:13" x14ac:dyDescent="0.15">
      <c r="B6195" s="333" t="s">
        <v>1771</v>
      </c>
      <c r="C6195" s="333" t="s">
        <v>714</v>
      </c>
      <c r="D6195" s="333" t="s">
        <v>523</v>
      </c>
      <c r="E6195" s="29">
        <v>3</v>
      </c>
      <c r="F6195" s="29">
        <v>3</v>
      </c>
      <c r="G6195" s="29">
        <v>1354</v>
      </c>
      <c r="H6195" s="27"/>
      <c r="J6195" s="37"/>
      <c r="M6195" s="80" t="b">
        <f t="shared" si="96"/>
        <v>1</v>
      </c>
    </row>
    <row r="6196" spans="2:13" x14ac:dyDescent="0.15">
      <c r="B6196" s="333" t="s">
        <v>5500</v>
      </c>
      <c r="C6196" s="333" t="s">
        <v>714</v>
      </c>
      <c r="D6196" s="333" t="s">
        <v>519</v>
      </c>
      <c r="E6196" s="29">
        <v>3</v>
      </c>
      <c r="F6196" s="29">
        <v>1</v>
      </c>
      <c r="G6196" s="29">
        <v>5515</v>
      </c>
      <c r="H6196" s="27"/>
      <c r="J6196" s="37"/>
      <c r="M6196" s="80" t="b">
        <f t="shared" si="96"/>
        <v>1</v>
      </c>
    </row>
    <row r="6197" spans="2:13" x14ac:dyDescent="0.15">
      <c r="B6197" s="333" t="s">
        <v>10334</v>
      </c>
      <c r="C6197" s="333" t="s">
        <v>714</v>
      </c>
      <c r="D6197" s="333" t="s">
        <v>521</v>
      </c>
      <c r="E6197" s="29">
        <v>3</v>
      </c>
      <c r="F6197" s="29">
        <v>2</v>
      </c>
      <c r="G6197" s="29">
        <v>10912</v>
      </c>
      <c r="H6197" s="27"/>
      <c r="J6197" s="37"/>
      <c r="M6197" s="80" t="b">
        <f t="shared" si="96"/>
        <v>1</v>
      </c>
    </row>
    <row r="6198" spans="2:13" x14ac:dyDescent="0.15">
      <c r="B6198" s="333" t="s">
        <v>1772</v>
      </c>
      <c r="C6198" s="333" t="s">
        <v>714</v>
      </c>
      <c r="D6198" s="333" t="s">
        <v>521</v>
      </c>
      <c r="E6198" s="29">
        <v>3</v>
      </c>
      <c r="F6198" s="29">
        <v>2</v>
      </c>
      <c r="G6198" s="29">
        <v>1355</v>
      </c>
      <c r="H6198" s="27"/>
      <c r="J6198" s="37"/>
      <c r="M6198" s="80" t="b">
        <f t="shared" si="96"/>
        <v>1</v>
      </c>
    </row>
    <row r="6199" spans="2:13" x14ac:dyDescent="0.15">
      <c r="B6199" s="333" t="s">
        <v>1773</v>
      </c>
      <c r="C6199" s="333" t="s">
        <v>714</v>
      </c>
      <c r="D6199" s="333" t="s">
        <v>521</v>
      </c>
      <c r="E6199" s="29">
        <v>3</v>
      </c>
      <c r="F6199" s="29">
        <v>2</v>
      </c>
      <c r="G6199" s="29">
        <v>1356</v>
      </c>
      <c r="H6199" s="27"/>
      <c r="J6199" s="37"/>
      <c r="M6199" s="80" t="b">
        <f t="shared" si="96"/>
        <v>1</v>
      </c>
    </row>
    <row r="6200" spans="2:13" x14ac:dyDescent="0.15">
      <c r="B6200" s="333" t="s">
        <v>4059</v>
      </c>
      <c r="C6200" s="333" t="s">
        <v>710</v>
      </c>
      <c r="D6200" s="333" t="s">
        <v>521</v>
      </c>
      <c r="E6200" s="29">
        <v>1</v>
      </c>
      <c r="F6200" s="29">
        <v>2</v>
      </c>
      <c r="G6200" s="29">
        <v>3718</v>
      </c>
      <c r="H6200" s="27"/>
      <c r="J6200" s="37"/>
      <c r="M6200" s="80" t="b">
        <f t="shared" si="96"/>
        <v>1</v>
      </c>
    </row>
    <row r="6201" spans="2:13" x14ac:dyDescent="0.15">
      <c r="B6201" s="333" t="s">
        <v>11963</v>
      </c>
      <c r="C6201" s="333" t="s">
        <v>714</v>
      </c>
      <c r="D6201" s="333" t="s">
        <v>521</v>
      </c>
      <c r="E6201" s="29">
        <v>3</v>
      </c>
      <c r="F6201" s="29">
        <v>2</v>
      </c>
      <c r="G6201" s="29">
        <v>13790</v>
      </c>
      <c r="H6201" s="27"/>
      <c r="J6201" s="37"/>
      <c r="M6201" s="80" t="b">
        <f t="shared" si="96"/>
        <v>1</v>
      </c>
    </row>
    <row r="6202" spans="2:13" x14ac:dyDescent="0.15">
      <c r="B6202" s="333" t="s">
        <v>13576</v>
      </c>
      <c r="C6202" s="333" t="s">
        <v>714</v>
      </c>
      <c r="D6202" s="333" t="s">
        <v>521</v>
      </c>
      <c r="E6202" s="29">
        <v>3</v>
      </c>
      <c r="F6202" s="29">
        <v>2</v>
      </c>
      <c r="G6202" s="29">
        <v>14752</v>
      </c>
      <c r="H6202" s="27"/>
      <c r="J6202" s="37"/>
      <c r="M6202" s="80" t="b">
        <f t="shared" si="96"/>
        <v>1</v>
      </c>
    </row>
    <row r="6203" spans="2:13" x14ac:dyDescent="0.15">
      <c r="B6203" s="333" t="s">
        <v>1774</v>
      </c>
      <c r="C6203" s="333" t="s">
        <v>710</v>
      </c>
      <c r="D6203" s="333" t="s">
        <v>521</v>
      </c>
      <c r="E6203" s="29">
        <v>1</v>
      </c>
      <c r="F6203" s="29">
        <v>2</v>
      </c>
      <c r="G6203" s="29">
        <v>1357</v>
      </c>
      <c r="H6203" s="27"/>
      <c r="J6203" s="37"/>
      <c r="M6203" s="80" t="b">
        <f t="shared" si="96"/>
        <v>1</v>
      </c>
    </row>
    <row r="6204" spans="2:13" x14ac:dyDescent="0.15">
      <c r="B6204" s="333" t="s">
        <v>1775</v>
      </c>
      <c r="C6204" s="333" t="s">
        <v>710</v>
      </c>
      <c r="D6204" s="333" t="s">
        <v>519</v>
      </c>
      <c r="E6204" s="29">
        <v>1</v>
      </c>
      <c r="F6204" s="29">
        <v>1</v>
      </c>
      <c r="G6204" s="29">
        <v>1358</v>
      </c>
      <c r="H6204" s="27"/>
      <c r="J6204" s="37"/>
      <c r="M6204" s="80" t="b">
        <f t="shared" si="96"/>
        <v>1</v>
      </c>
    </row>
    <row r="6205" spans="2:13" x14ac:dyDescent="0.15">
      <c r="B6205" s="333" t="s">
        <v>8472</v>
      </c>
      <c r="C6205" s="333" t="s">
        <v>710</v>
      </c>
      <c r="D6205" s="333" t="s">
        <v>521</v>
      </c>
      <c r="E6205" s="29">
        <v>1</v>
      </c>
      <c r="F6205" s="29">
        <v>2</v>
      </c>
      <c r="G6205" s="29">
        <v>8801</v>
      </c>
      <c r="H6205" s="27"/>
      <c r="J6205" s="37"/>
      <c r="M6205" s="80" t="b">
        <f t="shared" si="96"/>
        <v>1</v>
      </c>
    </row>
    <row r="6206" spans="2:13" x14ac:dyDescent="0.15">
      <c r="B6206" s="333" t="s">
        <v>3629</v>
      </c>
      <c r="C6206" s="333" t="s">
        <v>9881</v>
      </c>
      <c r="D6206" s="333" t="s">
        <v>519</v>
      </c>
      <c r="E6206" s="29">
        <v>6</v>
      </c>
      <c r="F6206" s="29">
        <v>1</v>
      </c>
      <c r="G6206" s="29">
        <v>3383</v>
      </c>
      <c r="H6206" s="27"/>
      <c r="J6206" s="37"/>
      <c r="M6206" s="80" t="b">
        <f t="shared" si="96"/>
        <v>1</v>
      </c>
    </row>
    <row r="6207" spans="2:13" x14ac:dyDescent="0.15">
      <c r="B6207" s="333" t="s">
        <v>5796</v>
      </c>
      <c r="C6207" s="333" t="s">
        <v>710</v>
      </c>
      <c r="D6207" s="333" t="s">
        <v>523</v>
      </c>
      <c r="E6207" s="29">
        <v>1</v>
      </c>
      <c r="F6207" s="29">
        <v>3</v>
      </c>
      <c r="G6207" s="29">
        <v>5822</v>
      </c>
      <c r="H6207" s="27"/>
      <c r="J6207" s="37"/>
      <c r="M6207" s="80" t="b">
        <f t="shared" si="96"/>
        <v>1</v>
      </c>
    </row>
    <row r="6208" spans="2:13" x14ac:dyDescent="0.15">
      <c r="B6208" s="333" t="s">
        <v>3630</v>
      </c>
      <c r="C6208" s="333" t="s">
        <v>9881</v>
      </c>
      <c r="D6208" s="333" t="s">
        <v>519</v>
      </c>
      <c r="E6208" s="29">
        <v>6</v>
      </c>
      <c r="F6208" s="29">
        <v>1</v>
      </c>
      <c r="G6208" s="29">
        <v>3384</v>
      </c>
      <c r="H6208" s="27"/>
      <c r="J6208" s="37"/>
      <c r="M6208" s="80" t="b">
        <f t="shared" si="96"/>
        <v>1</v>
      </c>
    </row>
    <row r="6209" spans="2:13" x14ac:dyDescent="0.15">
      <c r="B6209" s="333" t="s">
        <v>1776</v>
      </c>
      <c r="C6209" s="333" t="s">
        <v>710</v>
      </c>
      <c r="D6209" s="333" t="s">
        <v>521</v>
      </c>
      <c r="E6209" s="29">
        <v>1</v>
      </c>
      <c r="F6209" s="29">
        <v>2</v>
      </c>
      <c r="G6209" s="29">
        <v>1359</v>
      </c>
      <c r="H6209" s="27"/>
      <c r="J6209" s="37"/>
      <c r="M6209" s="80" t="b">
        <f t="shared" si="96"/>
        <v>1</v>
      </c>
    </row>
    <row r="6210" spans="2:13" x14ac:dyDescent="0.15">
      <c r="B6210" s="333" t="s">
        <v>12833</v>
      </c>
      <c r="C6210" s="333" t="s">
        <v>714</v>
      </c>
      <c r="D6210" s="333" t="s">
        <v>521</v>
      </c>
      <c r="E6210" s="29">
        <v>3</v>
      </c>
      <c r="F6210" s="29">
        <v>2</v>
      </c>
      <c r="G6210" s="29">
        <v>14286</v>
      </c>
      <c r="H6210" s="27"/>
      <c r="J6210" s="37"/>
      <c r="M6210" s="80" t="b">
        <f t="shared" si="96"/>
        <v>1</v>
      </c>
    </row>
    <row r="6211" spans="2:13" x14ac:dyDescent="0.15">
      <c r="B6211" s="333" t="s">
        <v>9335</v>
      </c>
      <c r="C6211" s="333" t="s">
        <v>518</v>
      </c>
      <c r="D6211" s="333" t="s">
        <v>518</v>
      </c>
      <c r="E6211" s="29">
        <v>0</v>
      </c>
      <c r="F6211" s="29">
        <v>0</v>
      </c>
      <c r="G6211" s="29">
        <v>9768</v>
      </c>
      <c r="H6211" s="27"/>
      <c r="J6211" s="37"/>
      <c r="M6211" s="80" t="b">
        <f t="shared" si="96"/>
        <v>1</v>
      </c>
    </row>
    <row r="6212" spans="2:13" x14ac:dyDescent="0.15">
      <c r="B6212" s="333" t="s">
        <v>1777</v>
      </c>
      <c r="C6212" s="333" t="s">
        <v>710</v>
      </c>
      <c r="D6212" s="333" t="s">
        <v>523</v>
      </c>
      <c r="E6212" s="29">
        <v>1</v>
      </c>
      <c r="F6212" s="29">
        <v>3</v>
      </c>
      <c r="G6212" s="29">
        <v>1360</v>
      </c>
      <c r="H6212" s="27"/>
      <c r="J6212" s="37"/>
      <c r="M6212" s="80" t="b">
        <f t="shared" si="96"/>
        <v>1</v>
      </c>
    </row>
    <row r="6213" spans="2:13" x14ac:dyDescent="0.15">
      <c r="B6213" s="333" t="s">
        <v>14842</v>
      </c>
      <c r="C6213" s="333" t="s">
        <v>710</v>
      </c>
      <c r="D6213" s="333" t="s">
        <v>521</v>
      </c>
      <c r="E6213" s="29">
        <v>1</v>
      </c>
      <c r="F6213" s="29">
        <v>2</v>
      </c>
      <c r="G6213" s="29">
        <v>17639</v>
      </c>
      <c r="H6213" s="27"/>
      <c r="J6213" s="37"/>
      <c r="M6213" s="80" t="b">
        <f t="shared" si="96"/>
        <v>1</v>
      </c>
    </row>
    <row r="6214" spans="2:13" x14ac:dyDescent="0.15">
      <c r="B6214" s="333" t="s">
        <v>9336</v>
      </c>
      <c r="C6214" s="333" t="s">
        <v>518</v>
      </c>
      <c r="D6214" s="333" t="s">
        <v>518</v>
      </c>
      <c r="E6214" s="29">
        <v>0</v>
      </c>
      <c r="F6214" s="29">
        <v>0</v>
      </c>
      <c r="G6214" s="29">
        <v>9769</v>
      </c>
      <c r="H6214" s="27"/>
      <c r="J6214" s="37"/>
      <c r="M6214" s="80" t="b">
        <f t="shared" si="96"/>
        <v>1</v>
      </c>
    </row>
    <row r="6215" spans="2:13" x14ac:dyDescent="0.15">
      <c r="B6215" s="333" t="s">
        <v>8469</v>
      </c>
      <c r="C6215" s="333" t="s">
        <v>714</v>
      </c>
      <c r="D6215" s="333" t="s">
        <v>519</v>
      </c>
      <c r="E6215" s="29">
        <v>3</v>
      </c>
      <c r="F6215" s="29">
        <v>1</v>
      </c>
      <c r="G6215" s="29">
        <v>8798</v>
      </c>
      <c r="H6215" s="27"/>
      <c r="J6215" s="37"/>
      <c r="M6215" s="80" t="b">
        <f t="shared" si="96"/>
        <v>1</v>
      </c>
    </row>
    <row r="6216" spans="2:13" x14ac:dyDescent="0.15">
      <c r="B6216" s="333" t="s">
        <v>8470</v>
      </c>
      <c r="C6216" s="333" t="s">
        <v>710</v>
      </c>
      <c r="D6216" s="333" t="s">
        <v>521</v>
      </c>
      <c r="E6216" s="29">
        <v>1</v>
      </c>
      <c r="F6216" s="29">
        <v>2</v>
      </c>
      <c r="G6216" s="29">
        <v>8799</v>
      </c>
      <c r="H6216" s="27"/>
      <c r="J6216" s="37"/>
      <c r="M6216" s="80" t="b">
        <f t="shared" si="96"/>
        <v>1</v>
      </c>
    </row>
    <row r="6217" spans="2:13" x14ac:dyDescent="0.15">
      <c r="B6217" s="333" t="s">
        <v>5408</v>
      </c>
      <c r="C6217" s="333" t="s">
        <v>710</v>
      </c>
      <c r="D6217" s="333" t="s">
        <v>521</v>
      </c>
      <c r="E6217" s="29">
        <v>1</v>
      </c>
      <c r="F6217" s="29">
        <v>2</v>
      </c>
      <c r="G6217" s="29">
        <v>5297</v>
      </c>
      <c r="H6217" s="27"/>
      <c r="J6217" s="37"/>
      <c r="M6217" s="80" t="b">
        <f t="shared" si="96"/>
        <v>1</v>
      </c>
    </row>
    <row r="6218" spans="2:13" x14ac:dyDescent="0.15">
      <c r="B6218" s="333" t="s">
        <v>9337</v>
      </c>
      <c r="C6218" s="333" t="s">
        <v>714</v>
      </c>
      <c r="D6218" s="333" t="s">
        <v>519</v>
      </c>
      <c r="E6218" s="29">
        <v>3</v>
      </c>
      <c r="F6218" s="29">
        <v>1</v>
      </c>
      <c r="G6218" s="29">
        <v>9477</v>
      </c>
      <c r="H6218" s="27"/>
      <c r="J6218" s="37"/>
      <c r="M6218" s="80" t="b">
        <f t="shared" si="96"/>
        <v>1</v>
      </c>
    </row>
    <row r="6219" spans="2:13" x14ac:dyDescent="0.15">
      <c r="B6219" s="333" t="s">
        <v>1778</v>
      </c>
      <c r="C6219" s="333" t="s">
        <v>714</v>
      </c>
      <c r="D6219" s="333" t="s">
        <v>525</v>
      </c>
      <c r="E6219" s="29">
        <v>3</v>
      </c>
      <c r="F6219" s="29">
        <v>4</v>
      </c>
      <c r="G6219" s="29">
        <v>1361</v>
      </c>
      <c r="H6219" s="27"/>
      <c r="J6219" s="37"/>
      <c r="M6219" s="80" t="b">
        <f t="shared" si="96"/>
        <v>1</v>
      </c>
    </row>
    <row r="6220" spans="2:13" x14ac:dyDescent="0.15">
      <c r="B6220" s="333" t="s">
        <v>6379</v>
      </c>
      <c r="C6220" s="333" t="s">
        <v>714</v>
      </c>
      <c r="D6220" s="333" t="s">
        <v>444</v>
      </c>
      <c r="E6220" s="29">
        <v>3</v>
      </c>
      <c r="F6220" s="29">
        <v>6</v>
      </c>
      <c r="G6220" s="29">
        <v>6329</v>
      </c>
      <c r="H6220" s="27"/>
      <c r="J6220" s="37"/>
      <c r="M6220" s="80" t="b">
        <f t="shared" si="96"/>
        <v>1</v>
      </c>
    </row>
    <row r="6221" spans="2:13" x14ac:dyDescent="0.15">
      <c r="B6221" s="333" t="s">
        <v>10942</v>
      </c>
      <c r="C6221" s="333" t="s">
        <v>714</v>
      </c>
      <c r="D6221" s="333" t="s">
        <v>521</v>
      </c>
      <c r="E6221" s="29">
        <v>3</v>
      </c>
      <c r="F6221" s="29">
        <v>2</v>
      </c>
      <c r="G6221" s="29">
        <v>7969</v>
      </c>
      <c r="H6221" s="27"/>
      <c r="J6221" s="37"/>
      <c r="M6221" s="80" t="b">
        <f t="shared" si="96"/>
        <v>1</v>
      </c>
    </row>
    <row r="6222" spans="2:13" x14ac:dyDescent="0.15">
      <c r="B6222" s="333" t="s">
        <v>1779</v>
      </c>
      <c r="C6222" s="333" t="s">
        <v>718</v>
      </c>
      <c r="D6222" s="333" t="s">
        <v>519</v>
      </c>
      <c r="E6222" s="29">
        <v>5</v>
      </c>
      <c r="F6222" s="29">
        <v>1</v>
      </c>
      <c r="G6222" s="29">
        <v>1362</v>
      </c>
      <c r="H6222" s="27"/>
      <c r="J6222" s="37"/>
      <c r="M6222" s="80" t="b">
        <f t="shared" ref="M6222:M6285" si="97">AND(  NOT(ISERROR(FIND(UPPER($B$7),UPPER($B6222),1))),  OR($D$7="",NOT(ISERROR(FIND(UPPER($D$7),UPPER($B6222),1)))),    OR($D$8="",(ISERROR(FIND(UPPER($D$8),UPPER($B6222),1))))           )</f>
        <v>1</v>
      </c>
    </row>
    <row r="6223" spans="2:13" x14ac:dyDescent="0.15">
      <c r="B6223" s="333" t="s">
        <v>1780</v>
      </c>
      <c r="C6223" s="333" t="s">
        <v>712</v>
      </c>
      <c r="D6223" s="333" t="s">
        <v>525</v>
      </c>
      <c r="E6223" s="29">
        <v>2</v>
      </c>
      <c r="F6223" s="29">
        <v>4</v>
      </c>
      <c r="G6223" s="29">
        <v>1363</v>
      </c>
      <c r="H6223" s="27"/>
      <c r="J6223" s="37"/>
      <c r="M6223" s="80" t="b">
        <f t="shared" si="97"/>
        <v>1</v>
      </c>
    </row>
    <row r="6224" spans="2:13" x14ac:dyDescent="0.15">
      <c r="B6224" s="333" t="s">
        <v>6247</v>
      </c>
      <c r="C6224" s="333" t="s">
        <v>710</v>
      </c>
      <c r="D6224" s="333" t="s">
        <v>521</v>
      </c>
      <c r="E6224" s="29">
        <v>1</v>
      </c>
      <c r="F6224" s="29">
        <v>2</v>
      </c>
      <c r="G6224" s="29">
        <v>6301</v>
      </c>
      <c r="H6224" s="27"/>
      <c r="J6224" s="37"/>
      <c r="M6224" s="80" t="b">
        <f t="shared" si="97"/>
        <v>1</v>
      </c>
    </row>
    <row r="6225" spans="2:13" x14ac:dyDescent="0.15">
      <c r="B6225" s="333" t="s">
        <v>1781</v>
      </c>
      <c r="C6225" s="333" t="s">
        <v>714</v>
      </c>
      <c r="D6225" s="333" t="s">
        <v>523</v>
      </c>
      <c r="E6225" s="29">
        <v>3</v>
      </c>
      <c r="F6225" s="29">
        <v>3</v>
      </c>
      <c r="G6225" s="29">
        <v>1364</v>
      </c>
      <c r="H6225" s="27"/>
      <c r="J6225" s="37"/>
      <c r="M6225" s="80" t="b">
        <f t="shared" si="97"/>
        <v>1</v>
      </c>
    </row>
    <row r="6226" spans="2:13" x14ac:dyDescent="0.15">
      <c r="B6226" s="333" t="s">
        <v>6320</v>
      </c>
      <c r="C6226" s="333" t="s">
        <v>710</v>
      </c>
      <c r="D6226" s="333" t="s">
        <v>523</v>
      </c>
      <c r="E6226" s="29">
        <v>1</v>
      </c>
      <c r="F6226" s="29">
        <v>3</v>
      </c>
      <c r="G6226" s="29">
        <v>6268</v>
      </c>
      <c r="H6226" s="27"/>
      <c r="J6226" s="37"/>
      <c r="M6226" s="80" t="b">
        <f t="shared" si="97"/>
        <v>1</v>
      </c>
    </row>
    <row r="6227" spans="2:13" x14ac:dyDescent="0.15">
      <c r="B6227" s="333" t="s">
        <v>6021</v>
      </c>
      <c r="C6227" s="333" t="s">
        <v>710</v>
      </c>
      <c r="D6227" s="333" t="s">
        <v>444</v>
      </c>
      <c r="E6227" s="29">
        <v>1</v>
      </c>
      <c r="F6227" s="29">
        <v>6</v>
      </c>
      <c r="G6227" s="29">
        <v>5965</v>
      </c>
      <c r="H6227" s="27"/>
      <c r="J6227" s="37"/>
      <c r="M6227" s="80" t="b">
        <f t="shared" si="97"/>
        <v>1</v>
      </c>
    </row>
    <row r="6228" spans="2:13" x14ac:dyDescent="0.15">
      <c r="B6228" s="333" t="s">
        <v>1782</v>
      </c>
      <c r="C6228" s="333" t="s">
        <v>714</v>
      </c>
      <c r="D6228" s="333" t="s">
        <v>521</v>
      </c>
      <c r="E6228" s="29">
        <v>3</v>
      </c>
      <c r="F6228" s="29">
        <v>2</v>
      </c>
      <c r="G6228" s="29">
        <v>1365</v>
      </c>
      <c r="H6228" s="27"/>
      <c r="J6228" s="37"/>
      <c r="M6228" s="80" t="b">
        <f t="shared" si="97"/>
        <v>1</v>
      </c>
    </row>
    <row r="6229" spans="2:13" x14ac:dyDescent="0.15">
      <c r="B6229" s="333" t="s">
        <v>9338</v>
      </c>
      <c r="C6229" s="333" t="s">
        <v>714</v>
      </c>
      <c r="D6229" s="333" t="s">
        <v>519</v>
      </c>
      <c r="E6229" s="29">
        <v>3</v>
      </c>
      <c r="F6229" s="29">
        <v>1</v>
      </c>
      <c r="G6229" s="29">
        <v>9607</v>
      </c>
      <c r="H6229" s="27"/>
      <c r="J6229" s="37"/>
      <c r="M6229" s="80" t="b">
        <f t="shared" si="97"/>
        <v>1</v>
      </c>
    </row>
    <row r="6230" spans="2:13" x14ac:dyDescent="0.15">
      <c r="B6230" s="333" t="s">
        <v>9339</v>
      </c>
      <c r="C6230" s="333" t="s">
        <v>518</v>
      </c>
      <c r="D6230" s="333" t="s">
        <v>518</v>
      </c>
      <c r="E6230" s="29">
        <v>0</v>
      </c>
      <c r="F6230" s="29">
        <v>0</v>
      </c>
      <c r="G6230" s="29">
        <v>9875</v>
      </c>
      <c r="H6230" s="27"/>
      <c r="J6230" s="37"/>
      <c r="M6230" s="80" t="b">
        <f t="shared" si="97"/>
        <v>1</v>
      </c>
    </row>
    <row r="6231" spans="2:13" x14ac:dyDescent="0.15">
      <c r="B6231" s="333" t="s">
        <v>6248</v>
      </c>
      <c r="C6231" s="333" t="s">
        <v>716</v>
      </c>
      <c r="D6231" s="333" t="s">
        <v>521</v>
      </c>
      <c r="E6231" s="29">
        <v>4</v>
      </c>
      <c r="F6231" s="29">
        <v>2</v>
      </c>
      <c r="G6231" s="29">
        <v>6302</v>
      </c>
      <c r="H6231" s="27"/>
      <c r="J6231" s="37"/>
      <c r="M6231" s="80" t="b">
        <f t="shared" si="97"/>
        <v>1</v>
      </c>
    </row>
    <row r="6232" spans="2:13" x14ac:dyDescent="0.15">
      <c r="B6232" s="333" t="s">
        <v>1783</v>
      </c>
      <c r="C6232" s="333" t="s">
        <v>714</v>
      </c>
      <c r="D6232" s="333" t="s">
        <v>525</v>
      </c>
      <c r="E6232" s="29">
        <v>3</v>
      </c>
      <c r="F6232" s="29">
        <v>4</v>
      </c>
      <c r="G6232" s="29">
        <v>1366</v>
      </c>
      <c r="H6232" s="27"/>
      <c r="J6232" s="37"/>
      <c r="M6232" s="80" t="b">
        <f t="shared" si="97"/>
        <v>1</v>
      </c>
    </row>
    <row r="6233" spans="2:13" x14ac:dyDescent="0.15">
      <c r="B6233" s="333" t="s">
        <v>11964</v>
      </c>
      <c r="C6233" s="333" t="s">
        <v>710</v>
      </c>
      <c r="D6233" s="333" t="s">
        <v>521</v>
      </c>
      <c r="E6233" s="29">
        <v>1</v>
      </c>
      <c r="F6233" s="29">
        <v>2</v>
      </c>
      <c r="G6233" s="29">
        <v>12402</v>
      </c>
      <c r="H6233" s="27"/>
      <c r="J6233" s="37"/>
      <c r="M6233" s="80" t="b">
        <f t="shared" si="97"/>
        <v>1</v>
      </c>
    </row>
    <row r="6234" spans="2:13" x14ac:dyDescent="0.15">
      <c r="B6234" s="333" t="s">
        <v>1784</v>
      </c>
      <c r="C6234" s="333" t="s">
        <v>712</v>
      </c>
      <c r="D6234" s="333" t="s">
        <v>525</v>
      </c>
      <c r="E6234" s="29">
        <v>2</v>
      </c>
      <c r="F6234" s="29">
        <v>4</v>
      </c>
      <c r="G6234" s="29">
        <v>1367</v>
      </c>
      <c r="H6234" s="27"/>
      <c r="J6234" s="37"/>
      <c r="M6234" s="80" t="b">
        <f t="shared" si="97"/>
        <v>1</v>
      </c>
    </row>
    <row r="6235" spans="2:13" x14ac:dyDescent="0.15">
      <c r="B6235" s="333" t="s">
        <v>1785</v>
      </c>
      <c r="C6235" s="333" t="s">
        <v>712</v>
      </c>
      <c r="D6235" s="333" t="s">
        <v>521</v>
      </c>
      <c r="E6235" s="29">
        <v>2</v>
      </c>
      <c r="F6235" s="29">
        <v>2</v>
      </c>
      <c r="G6235" s="29">
        <v>1368</v>
      </c>
      <c r="H6235" s="27"/>
      <c r="J6235" s="37"/>
      <c r="M6235" s="80" t="b">
        <f t="shared" si="97"/>
        <v>1</v>
      </c>
    </row>
    <row r="6236" spans="2:13" x14ac:dyDescent="0.15">
      <c r="B6236" s="333" t="s">
        <v>1786</v>
      </c>
      <c r="C6236" s="333" t="s">
        <v>714</v>
      </c>
      <c r="D6236" s="333" t="s">
        <v>521</v>
      </c>
      <c r="E6236" s="29">
        <v>3</v>
      </c>
      <c r="F6236" s="29">
        <v>2</v>
      </c>
      <c r="G6236" s="29">
        <v>1369</v>
      </c>
      <c r="H6236" s="27"/>
      <c r="J6236" s="37"/>
      <c r="M6236" s="80" t="b">
        <f t="shared" si="97"/>
        <v>1</v>
      </c>
    </row>
    <row r="6237" spans="2:13" x14ac:dyDescent="0.15">
      <c r="B6237" s="333" t="s">
        <v>1787</v>
      </c>
      <c r="C6237" s="333" t="s">
        <v>712</v>
      </c>
      <c r="D6237" s="333" t="s">
        <v>521</v>
      </c>
      <c r="E6237" s="29">
        <v>2</v>
      </c>
      <c r="F6237" s="29">
        <v>2</v>
      </c>
      <c r="G6237" s="29">
        <v>1370</v>
      </c>
      <c r="H6237" s="27"/>
      <c r="J6237" s="37"/>
      <c r="M6237" s="80" t="b">
        <f t="shared" si="97"/>
        <v>1</v>
      </c>
    </row>
    <row r="6238" spans="2:13" x14ac:dyDescent="0.15">
      <c r="B6238" s="333" t="s">
        <v>11965</v>
      </c>
      <c r="C6238" s="333" t="s">
        <v>718</v>
      </c>
      <c r="D6238" s="333" t="s">
        <v>519</v>
      </c>
      <c r="E6238" s="29">
        <v>5</v>
      </c>
      <c r="F6238" s="29">
        <v>1</v>
      </c>
      <c r="G6238" s="29">
        <v>13416</v>
      </c>
      <c r="H6238" s="27"/>
      <c r="J6238" s="37"/>
      <c r="M6238" s="80" t="b">
        <f t="shared" si="97"/>
        <v>1</v>
      </c>
    </row>
    <row r="6239" spans="2:13" x14ac:dyDescent="0.15">
      <c r="B6239" s="333" t="s">
        <v>1788</v>
      </c>
      <c r="C6239" s="333" t="s">
        <v>710</v>
      </c>
      <c r="D6239" s="333" t="s">
        <v>521</v>
      </c>
      <c r="E6239" s="29">
        <v>1</v>
      </c>
      <c r="F6239" s="29">
        <v>2</v>
      </c>
      <c r="G6239" s="29">
        <v>1371</v>
      </c>
      <c r="H6239" s="27"/>
      <c r="J6239" s="37"/>
      <c r="M6239" s="80" t="b">
        <f t="shared" si="97"/>
        <v>1</v>
      </c>
    </row>
    <row r="6240" spans="2:13" x14ac:dyDescent="0.15">
      <c r="B6240" s="333" t="s">
        <v>4394</v>
      </c>
      <c r="C6240" s="333" t="s">
        <v>710</v>
      </c>
      <c r="D6240" s="333" t="s">
        <v>525</v>
      </c>
      <c r="E6240" s="29">
        <v>1</v>
      </c>
      <c r="F6240" s="29">
        <v>4</v>
      </c>
      <c r="G6240" s="29">
        <v>4191</v>
      </c>
      <c r="H6240" s="27"/>
      <c r="J6240" s="37"/>
      <c r="M6240" s="80" t="b">
        <f t="shared" si="97"/>
        <v>1</v>
      </c>
    </row>
    <row r="6241" spans="2:13" x14ac:dyDescent="0.15">
      <c r="B6241" s="333" t="s">
        <v>14270</v>
      </c>
      <c r="C6241" s="333" t="s">
        <v>710</v>
      </c>
      <c r="D6241" s="333" t="s">
        <v>523</v>
      </c>
      <c r="E6241" s="29">
        <v>1</v>
      </c>
      <c r="F6241" s="29">
        <v>3</v>
      </c>
      <c r="G6241" s="29">
        <v>16110</v>
      </c>
      <c r="H6241" s="27"/>
      <c r="J6241" s="37"/>
      <c r="M6241" s="80" t="b">
        <f t="shared" si="97"/>
        <v>1</v>
      </c>
    </row>
    <row r="6242" spans="2:13" x14ac:dyDescent="0.15">
      <c r="B6242" s="333" t="s">
        <v>344</v>
      </c>
      <c r="C6242" s="333" t="s">
        <v>710</v>
      </c>
      <c r="D6242" s="333" t="s">
        <v>523</v>
      </c>
      <c r="E6242" s="29">
        <v>1</v>
      </c>
      <c r="F6242" s="29">
        <v>3</v>
      </c>
      <c r="G6242" s="29">
        <v>8425</v>
      </c>
      <c r="H6242" s="27"/>
      <c r="J6242" s="37"/>
      <c r="M6242" s="80" t="b">
        <f t="shared" si="97"/>
        <v>1</v>
      </c>
    </row>
    <row r="6243" spans="2:13" x14ac:dyDescent="0.15">
      <c r="B6243" s="333" t="s">
        <v>9340</v>
      </c>
      <c r="C6243" s="333" t="s">
        <v>710</v>
      </c>
      <c r="D6243" s="333" t="s">
        <v>523</v>
      </c>
      <c r="E6243" s="29">
        <v>1</v>
      </c>
      <c r="F6243" s="29">
        <v>3</v>
      </c>
      <c r="G6243" s="29">
        <v>9608</v>
      </c>
      <c r="H6243" s="27"/>
      <c r="J6243" s="37"/>
      <c r="M6243" s="80" t="b">
        <f t="shared" si="97"/>
        <v>1</v>
      </c>
    </row>
    <row r="6244" spans="2:13" x14ac:dyDescent="0.15">
      <c r="B6244" s="333" t="s">
        <v>1883</v>
      </c>
      <c r="C6244" s="333" t="s">
        <v>710</v>
      </c>
      <c r="D6244" s="333" t="s">
        <v>523</v>
      </c>
      <c r="E6244" s="29">
        <v>1</v>
      </c>
      <c r="F6244" s="29">
        <v>3</v>
      </c>
      <c r="G6244" s="29">
        <v>1372</v>
      </c>
      <c r="H6244" s="27"/>
      <c r="J6244" s="37"/>
      <c r="M6244" s="80" t="b">
        <f t="shared" si="97"/>
        <v>1</v>
      </c>
    </row>
    <row r="6245" spans="2:13" x14ac:dyDescent="0.15">
      <c r="B6245" s="333" t="s">
        <v>1884</v>
      </c>
      <c r="C6245" s="333" t="s">
        <v>710</v>
      </c>
      <c r="D6245" s="333" t="s">
        <v>521</v>
      </c>
      <c r="E6245" s="29">
        <v>1</v>
      </c>
      <c r="F6245" s="29">
        <v>2</v>
      </c>
      <c r="G6245" s="29">
        <v>1373</v>
      </c>
      <c r="H6245" s="27"/>
      <c r="J6245" s="37"/>
      <c r="M6245" s="80" t="b">
        <f t="shared" si="97"/>
        <v>1</v>
      </c>
    </row>
    <row r="6246" spans="2:13" x14ac:dyDescent="0.15">
      <c r="B6246" s="333" t="s">
        <v>13577</v>
      </c>
      <c r="C6246" s="333" t="s">
        <v>710</v>
      </c>
      <c r="D6246" s="333" t="s">
        <v>525</v>
      </c>
      <c r="E6246" s="29">
        <v>1</v>
      </c>
      <c r="F6246" s="29">
        <v>4</v>
      </c>
      <c r="G6246" s="29">
        <v>14735</v>
      </c>
      <c r="H6246" s="27"/>
      <c r="J6246" s="37"/>
      <c r="M6246" s="80" t="b">
        <f t="shared" si="97"/>
        <v>1</v>
      </c>
    </row>
    <row r="6247" spans="2:13" x14ac:dyDescent="0.15">
      <c r="B6247" s="333" t="s">
        <v>11966</v>
      </c>
      <c r="C6247" s="333" t="s">
        <v>710</v>
      </c>
      <c r="D6247" s="333" t="s">
        <v>521</v>
      </c>
      <c r="E6247" s="29">
        <v>1</v>
      </c>
      <c r="F6247" s="29">
        <v>2</v>
      </c>
      <c r="G6247" s="29">
        <v>12413</v>
      </c>
      <c r="H6247" s="27"/>
      <c r="J6247" s="37"/>
      <c r="M6247" s="80" t="b">
        <f t="shared" si="97"/>
        <v>1</v>
      </c>
    </row>
    <row r="6248" spans="2:13" x14ac:dyDescent="0.15">
      <c r="B6248" s="333" t="s">
        <v>11302</v>
      </c>
      <c r="C6248" s="333" t="s">
        <v>710</v>
      </c>
      <c r="D6248" s="333" t="s">
        <v>521</v>
      </c>
      <c r="E6248" s="29">
        <v>1</v>
      </c>
      <c r="F6248" s="29">
        <v>2</v>
      </c>
      <c r="G6248" s="29">
        <v>11485</v>
      </c>
      <c r="H6248" s="27"/>
      <c r="J6248" s="37"/>
      <c r="M6248" s="80" t="b">
        <f t="shared" si="97"/>
        <v>1</v>
      </c>
    </row>
    <row r="6249" spans="2:13" x14ac:dyDescent="0.15">
      <c r="B6249" s="333" t="s">
        <v>4060</v>
      </c>
      <c r="C6249" s="333" t="s">
        <v>712</v>
      </c>
      <c r="D6249" s="333" t="s">
        <v>523</v>
      </c>
      <c r="E6249" s="29">
        <v>2</v>
      </c>
      <c r="F6249" s="29">
        <v>3</v>
      </c>
      <c r="G6249" s="29">
        <v>3719</v>
      </c>
      <c r="H6249" s="27"/>
      <c r="J6249" s="37"/>
      <c r="M6249" s="80" t="b">
        <f t="shared" si="97"/>
        <v>1</v>
      </c>
    </row>
    <row r="6250" spans="2:13" x14ac:dyDescent="0.15">
      <c r="B6250" s="333" t="s">
        <v>7609</v>
      </c>
      <c r="C6250" s="333" t="s">
        <v>710</v>
      </c>
      <c r="D6250" s="333" t="s">
        <v>525</v>
      </c>
      <c r="E6250" s="29">
        <v>1</v>
      </c>
      <c r="F6250" s="29">
        <v>4</v>
      </c>
      <c r="G6250" s="29">
        <v>7772</v>
      </c>
      <c r="H6250" s="27"/>
      <c r="J6250" s="37"/>
      <c r="M6250" s="80" t="b">
        <f t="shared" si="97"/>
        <v>1</v>
      </c>
    </row>
    <row r="6251" spans="2:13" x14ac:dyDescent="0.15">
      <c r="B6251" s="333" t="s">
        <v>14271</v>
      </c>
      <c r="C6251" s="333" t="s">
        <v>710</v>
      </c>
      <c r="D6251" s="333" t="s">
        <v>518</v>
      </c>
      <c r="E6251" s="29">
        <v>1</v>
      </c>
      <c r="F6251" s="29">
        <v>0</v>
      </c>
      <c r="G6251" s="29">
        <v>15808</v>
      </c>
      <c r="H6251" s="27"/>
      <c r="J6251" s="37"/>
      <c r="M6251" s="80" t="b">
        <f t="shared" si="97"/>
        <v>1</v>
      </c>
    </row>
    <row r="6252" spans="2:13" x14ac:dyDescent="0.15">
      <c r="B6252" s="333" t="s">
        <v>11967</v>
      </c>
      <c r="C6252" s="333" t="s">
        <v>712</v>
      </c>
      <c r="D6252" s="333" t="s">
        <v>525</v>
      </c>
      <c r="E6252" s="29">
        <v>2</v>
      </c>
      <c r="F6252" s="29">
        <v>4</v>
      </c>
      <c r="G6252" s="29">
        <v>13040</v>
      </c>
      <c r="H6252" s="27"/>
      <c r="J6252" s="37"/>
      <c r="M6252" s="80" t="b">
        <f t="shared" si="97"/>
        <v>1</v>
      </c>
    </row>
    <row r="6253" spans="2:13" x14ac:dyDescent="0.15">
      <c r="B6253" s="333" t="s">
        <v>11968</v>
      </c>
      <c r="C6253" s="333" t="s">
        <v>710</v>
      </c>
      <c r="D6253" s="333" t="s">
        <v>525</v>
      </c>
      <c r="E6253" s="29">
        <v>1</v>
      </c>
      <c r="F6253" s="29">
        <v>4</v>
      </c>
      <c r="G6253" s="29">
        <v>12278</v>
      </c>
      <c r="H6253" s="27"/>
      <c r="J6253" s="37"/>
      <c r="M6253" s="80" t="b">
        <f t="shared" si="97"/>
        <v>1</v>
      </c>
    </row>
    <row r="6254" spans="2:13" x14ac:dyDescent="0.15">
      <c r="B6254" s="333" t="s">
        <v>5409</v>
      </c>
      <c r="C6254" s="333" t="s">
        <v>710</v>
      </c>
      <c r="D6254" s="333" t="s">
        <v>519</v>
      </c>
      <c r="E6254" s="29">
        <v>1</v>
      </c>
      <c r="F6254" s="29">
        <v>1</v>
      </c>
      <c r="G6254" s="29">
        <v>5298</v>
      </c>
      <c r="H6254" s="27"/>
      <c r="J6254" s="37"/>
      <c r="M6254" s="80" t="b">
        <f t="shared" si="97"/>
        <v>1</v>
      </c>
    </row>
    <row r="6255" spans="2:13" x14ac:dyDescent="0.15">
      <c r="B6255" s="333" t="s">
        <v>5410</v>
      </c>
      <c r="C6255" s="333" t="s">
        <v>710</v>
      </c>
      <c r="D6255" s="333" t="s">
        <v>525</v>
      </c>
      <c r="E6255" s="29">
        <v>1</v>
      </c>
      <c r="F6255" s="29">
        <v>4</v>
      </c>
      <c r="G6255" s="29">
        <v>5299</v>
      </c>
      <c r="H6255" s="27"/>
      <c r="J6255" s="37"/>
      <c r="M6255" s="80" t="b">
        <f t="shared" si="97"/>
        <v>1</v>
      </c>
    </row>
    <row r="6256" spans="2:13" x14ac:dyDescent="0.15">
      <c r="B6256" s="333" t="s">
        <v>5411</v>
      </c>
      <c r="C6256" s="333" t="s">
        <v>710</v>
      </c>
      <c r="D6256" s="333" t="s">
        <v>525</v>
      </c>
      <c r="E6256" s="29">
        <v>1</v>
      </c>
      <c r="F6256" s="29">
        <v>4</v>
      </c>
      <c r="G6256" s="29">
        <v>5300</v>
      </c>
      <c r="H6256" s="27"/>
      <c r="J6256" s="37"/>
      <c r="M6256" s="80" t="b">
        <f t="shared" si="97"/>
        <v>1</v>
      </c>
    </row>
    <row r="6257" spans="2:13" x14ac:dyDescent="0.15">
      <c r="B6257" s="333" t="s">
        <v>13578</v>
      </c>
      <c r="C6257" s="333" t="s">
        <v>712</v>
      </c>
      <c r="D6257" s="333" t="s">
        <v>523</v>
      </c>
      <c r="E6257" s="29">
        <v>2</v>
      </c>
      <c r="F6257" s="29">
        <v>3</v>
      </c>
      <c r="G6257" s="29">
        <v>15603</v>
      </c>
      <c r="H6257" s="27"/>
      <c r="J6257" s="37"/>
      <c r="M6257" s="80" t="b">
        <f t="shared" si="97"/>
        <v>1</v>
      </c>
    </row>
    <row r="6258" spans="2:13" x14ac:dyDescent="0.15">
      <c r="B6258" s="333" t="s">
        <v>14843</v>
      </c>
      <c r="C6258" s="333" t="s">
        <v>710</v>
      </c>
      <c r="D6258" s="333" t="s">
        <v>519</v>
      </c>
      <c r="E6258" s="29">
        <v>1</v>
      </c>
      <c r="F6258" s="29">
        <v>1</v>
      </c>
      <c r="G6258" s="29">
        <v>17382</v>
      </c>
      <c r="H6258" s="27"/>
      <c r="J6258" s="37"/>
      <c r="M6258" s="80" t="b">
        <f t="shared" si="97"/>
        <v>1</v>
      </c>
    </row>
    <row r="6259" spans="2:13" x14ac:dyDescent="0.15">
      <c r="B6259" s="333" t="s">
        <v>13579</v>
      </c>
      <c r="C6259" s="333" t="s">
        <v>718</v>
      </c>
      <c r="D6259" s="333" t="s">
        <v>525</v>
      </c>
      <c r="E6259" s="29">
        <v>5</v>
      </c>
      <c r="F6259" s="29">
        <v>4</v>
      </c>
      <c r="G6259" s="29">
        <v>15286</v>
      </c>
      <c r="H6259" s="27"/>
      <c r="J6259" s="37"/>
      <c r="M6259" s="80" t="b">
        <f t="shared" si="97"/>
        <v>1</v>
      </c>
    </row>
    <row r="6260" spans="2:13" x14ac:dyDescent="0.15">
      <c r="B6260" s="333" t="s">
        <v>7089</v>
      </c>
      <c r="C6260" s="333" t="s">
        <v>710</v>
      </c>
      <c r="D6260" s="333" t="s">
        <v>519</v>
      </c>
      <c r="E6260" s="29">
        <v>1</v>
      </c>
      <c r="F6260" s="29">
        <v>1</v>
      </c>
      <c r="G6260" s="29">
        <v>7231</v>
      </c>
      <c r="H6260" s="27"/>
      <c r="J6260" s="37"/>
      <c r="M6260" s="80" t="b">
        <f t="shared" si="97"/>
        <v>1</v>
      </c>
    </row>
    <row r="6261" spans="2:13" x14ac:dyDescent="0.15">
      <c r="B6261" s="333" t="s">
        <v>8760</v>
      </c>
      <c r="C6261" s="333" t="s">
        <v>712</v>
      </c>
      <c r="D6261" s="333" t="s">
        <v>521</v>
      </c>
      <c r="E6261" s="29">
        <v>2</v>
      </c>
      <c r="F6261" s="29">
        <v>2</v>
      </c>
      <c r="G6261" s="29">
        <v>9110</v>
      </c>
      <c r="H6261" s="27"/>
      <c r="J6261" s="37"/>
      <c r="M6261" s="80" t="b">
        <f t="shared" si="97"/>
        <v>1</v>
      </c>
    </row>
    <row r="6262" spans="2:13" x14ac:dyDescent="0.15">
      <c r="B6262" s="333" t="s">
        <v>1885</v>
      </c>
      <c r="C6262" s="333" t="s">
        <v>710</v>
      </c>
      <c r="D6262" s="333" t="s">
        <v>521</v>
      </c>
      <c r="E6262" s="29">
        <v>1</v>
      </c>
      <c r="F6262" s="29">
        <v>2</v>
      </c>
      <c r="G6262" s="29">
        <v>1374</v>
      </c>
      <c r="H6262" s="27"/>
      <c r="J6262" s="37"/>
      <c r="M6262" s="80" t="b">
        <f t="shared" si="97"/>
        <v>1</v>
      </c>
    </row>
    <row r="6263" spans="2:13" x14ac:dyDescent="0.15">
      <c r="B6263" s="333" t="s">
        <v>7904</v>
      </c>
      <c r="C6263" s="333" t="s">
        <v>718</v>
      </c>
      <c r="D6263" s="333" t="s">
        <v>519</v>
      </c>
      <c r="E6263" s="29">
        <v>5</v>
      </c>
      <c r="F6263" s="29">
        <v>1</v>
      </c>
      <c r="G6263" s="29">
        <v>8105</v>
      </c>
      <c r="H6263" s="27"/>
      <c r="J6263" s="37"/>
      <c r="M6263" s="80" t="b">
        <f t="shared" si="97"/>
        <v>1</v>
      </c>
    </row>
    <row r="6264" spans="2:13" x14ac:dyDescent="0.15">
      <c r="B6264" s="333" t="s">
        <v>12834</v>
      </c>
      <c r="C6264" s="333" t="s">
        <v>712</v>
      </c>
      <c r="D6264" s="333" t="s">
        <v>525</v>
      </c>
      <c r="E6264" s="29">
        <v>2</v>
      </c>
      <c r="F6264" s="29">
        <v>4</v>
      </c>
      <c r="G6264" s="29">
        <v>14369</v>
      </c>
      <c r="H6264" s="27"/>
      <c r="J6264" s="37"/>
      <c r="M6264" s="80" t="b">
        <f t="shared" si="97"/>
        <v>1</v>
      </c>
    </row>
    <row r="6265" spans="2:13" x14ac:dyDescent="0.15">
      <c r="B6265" s="333" t="s">
        <v>13580</v>
      </c>
      <c r="C6265" s="333" t="s">
        <v>710</v>
      </c>
      <c r="D6265" s="333" t="s">
        <v>523</v>
      </c>
      <c r="E6265" s="29">
        <v>1</v>
      </c>
      <c r="F6265" s="29">
        <v>3</v>
      </c>
      <c r="G6265" s="29">
        <v>15299</v>
      </c>
      <c r="H6265" s="27"/>
      <c r="J6265" s="37"/>
      <c r="M6265" s="80" t="b">
        <f t="shared" si="97"/>
        <v>1</v>
      </c>
    </row>
    <row r="6266" spans="2:13" x14ac:dyDescent="0.15">
      <c r="B6266" s="333" t="s">
        <v>114</v>
      </c>
      <c r="C6266" s="333" t="s">
        <v>710</v>
      </c>
      <c r="D6266" s="333" t="s">
        <v>523</v>
      </c>
      <c r="E6266" s="29">
        <v>1</v>
      </c>
      <c r="F6266" s="29">
        <v>3</v>
      </c>
      <c r="G6266" s="29">
        <v>8631</v>
      </c>
      <c r="H6266" s="27"/>
      <c r="J6266" s="37"/>
      <c r="M6266" s="80" t="b">
        <f t="shared" si="97"/>
        <v>1</v>
      </c>
    </row>
    <row r="6267" spans="2:13" x14ac:dyDescent="0.15">
      <c r="B6267" s="333" t="s">
        <v>115</v>
      </c>
      <c r="C6267" s="333" t="s">
        <v>710</v>
      </c>
      <c r="D6267" s="333" t="s">
        <v>523</v>
      </c>
      <c r="E6267" s="29">
        <v>1</v>
      </c>
      <c r="F6267" s="29">
        <v>3</v>
      </c>
      <c r="G6267" s="29">
        <v>8632</v>
      </c>
      <c r="H6267" s="27"/>
      <c r="J6267" s="37"/>
      <c r="M6267" s="80" t="b">
        <f t="shared" si="97"/>
        <v>1</v>
      </c>
    </row>
    <row r="6268" spans="2:13" x14ac:dyDescent="0.15">
      <c r="B6268" s="333" t="s">
        <v>14844</v>
      </c>
      <c r="C6268" s="333" t="s">
        <v>712</v>
      </c>
      <c r="D6268" s="333" t="s">
        <v>519</v>
      </c>
      <c r="E6268" s="29">
        <v>2</v>
      </c>
      <c r="F6268" s="29">
        <v>1</v>
      </c>
      <c r="G6268" s="29">
        <v>17299</v>
      </c>
      <c r="H6268" s="27"/>
      <c r="J6268" s="37"/>
      <c r="M6268" s="80" t="b">
        <f t="shared" si="97"/>
        <v>1</v>
      </c>
    </row>
    <row r="6269" spans="2:13" x14ac:dyDescent="0.15">
      <c r="B6269" s="333" t="s">
        <v>6643</v>
      </c>
      <c r="C6269" s="333" t="s">
        <v>710</v>
      </c>
      <c r="D6269" s="333" t="s">
        <v>523</v>
      </c>
      <c r="E6269" s="29">
        <v>1</v>
      </c>
      <c r="F6269" s="29">
        <v>3</v>
      </c>
      <c r="G6269" s="29">
        <v>6754</v>
      </c>
      <c r="H6269" s="27"/>
      <c r="J6269" s="37"/>
      <c r="M6269" s="80" t="b">
        <f t="shared" si="97"/>
        <v>1</v>
      </c>
    </row>
    <row r="6270" spans="2:13" x14ac:dyDescent="0.15">
      <c r="B6270" s="333" t="s">
        <v>6284</v>
      </c>
      <c r="C6270" s="333" t="s">
        <v>710</v>
      </c>
      <c r="D6270" s="333" t="s">
        <v>525</v>
      </c>
      <c r="E6270" s="29">
        <v>1</v>
      </c>
      <c r="F6270" s="29">
        <v>4</v>
      </c>
      <c r="G6270" s="29">
        <v>6346</v>
      </c>
      <c r="H6270" s="27"/>
      <c r="J6270" s="37"/>
      <c r="M6270" s="80" t="b">
        <f t="shared" si="97"/>
        <v>1</v>
      </c>
    </row>
    <row r="6271" spans="2:13" x14ac:dyDescent="0.15">
      <c r="B6271" s="333" t="s">
        <v>9931</v>
      </c>
      <c r="C6271" s="333" t="s">
        <v>710</v>
      </c>
      <c r="D6271" s="333" t="s">
        <v>519</v>
      </c>
      <c r="E6271" s="29">
        <v>1</v>
      </c>
      <c r="F6271" s="29">
        <v>1</v>
      </c>
      <c r="G6271" s="29">
        <v>10132</v>
      </c>
      <c r="H6271" s="27"/>
      <c r="J6271" s="37"/>
      <c r="M6271" s="80" t="b">
        <f t="shared" si="97"/>
        <v>1</v>
      </c>
    </row>
    <row r="6272" spans="2:13" x14ac:dyDescent="0.15">
      <c r="B6272" s="333" t="s">
        <v>7450</v>
      </c>
      <c r="C6272" s="333" t="s">
        <v>710</v>
      </c>
      <c r="D6272" s="333" t="s">
        <v>519</v>
      </c>
      <c r="E6272" s="29">
        <v>1</v>
      </c>
      <c r="F6272" s="29">
        <v>1</v>
      </c>
      <c r="G6272" s="29">
        <v>7595</v>
      </c>
      <c r="H6272" s="27"/>
      <c r="J6272" s="37"/>
      <c r="M6272" s="80" t="b">
        <f t="shared" si="97"/>
        <v>1</v>
      </c>
    </row>
    <row r="6273" spans="2:13" x14ac:dyDescent="0.15">
      <c r="B6273" s="333" t="s">
        <v>6855</v>
      </c>
      <c r="C6273" s="333" t="s">
        <v>518</v>
      </c>
      <c r="D6273" s="333" t="s">
        <v>523</v>
      </c>
      <c r="E6273" s="29">
        <v>0</v>
      </c>
      <c r="F6273" s="29">
        <v>3</v>
      </c>
      <c r="G6273" s="29">
        <v>6986</v>
      </c>
      <c r="H6273" s="27"/>
      <c r="J6273" s="37"/>
      <c r="M6273" s="80" t="b">
        <f t="shared" si="97"/>
        <v>1</v>
      </c>
    </row>
    <row r="6274" spans="2:13" x14ac:dyDescent="0.15">
      <c r="B6274" s="333" t="s">
        <v>10335</v>
      </c>
      <c r="C6274" s="333" t="s">
        <v>518</v>
      </c>
      <c r="D6274" s="333" t="s">
        <v>523</v>
      </c>
      <c r="E6274" s="29">
        <v>0</v>
      </c>
      <c r="F6274" s="29">
        <v>3</v>
      </c>
      <c r="G6274" s="29">
        <v>10564</v>
      </c>
      <c r="H6274" s="27"/>
      <c r="J6274" s="37"/>
      <c r="M6274" s="80" t="b">
        <f t="shared" si="97"/>
        <v>1</v>
      </c>
    </row>
    <row r="6275" spans="2:13" x14ac:dyDescent="0.15">
      <c r="B6275" s="333" t="s">
        <v>7596</v>
      </c>
      <c r="C6275" s="333" t="s">
        <v>710</v>
      </c>
      <c r="D6275" s="333" t="s">
        <v>523</v>
      </c>
      <c r="E6275" s="29">
        <v>1</v>
      </c>
      <c r="F6275" s="29">
        <v>3</v>
      </c>
      <c r="G6275" s="29">
        <v>7640</v>
      </c>
      <c r="H6275" s="27"/>
      <c r="J6275" s="37"/>
      <c r="M6275" s="80" t="b">
        <f t="shared" si="97"/>
        <v>1</v>
      </c>
    </row>
    <row r="6276" spans="2:13" x14ac:dyDescent="0.15">
      <c r="B6276" s="333" t="s">
        <v>5502</v>
      </c>
      <c r="C6276" s="333" t="s">
        <v>710</v>
      </c>
      <c r="D6276" s="333" t="s">
        <v>519</v>
      </c>
      <c r="E6276" s="29">
        <v>1</v>
      </c>
      <c r="F6276" s="29">
        <v>1</v>
      </c>
      <c r="G6276" s="29">
        <v>5517</v>
      </c>
      <c r="H6276" s="27"/>
      <c r="J6276" s="37"/>
      <c r="M6276" s="80" t="b">
        <f t="shared" si="97"/>
        <v>1</v>
      </c>
    </row>
    <row r="6277" spans="2:13" x14ac:dyDescent="0.15">
      <c r="B6277" s="333" t="s">
        <v>6017</v>
      </c>
      <c r="C6277" s="333" t="s">
        <v>710</v>
      </c>
      <c r="D6277" s="333" t="s">
        <v>519</v>
      </c>
      <c r="E6277" s="29">
        <v>1</v>
      </c>
      <c r="F6277" s="29">
        <v>1</v>
      </c>
      <c r="G6277" s="29">
        <v>5951</v>
      </c>
      <c r="H6277" s="27"/>
      <c r="J6277" s="37"/>
      <c r="M6277" s="80" t="b">
        <f t="shared" si="97"/>
        <v>1</v>
      </c>
    </row>
    <row r="6278" spans="2:13" x14ac:dyDescent="0.15">
      <c r="B6278" s="333" t="s">
        <v>13581</v>
      </c>
      <c r="C6278" s="333" t="s">
        <v>710</v>
      </c>
      <c r="D6278" s="333" t="s">
        <v>519</v>
      </c>
      <c r="E6278" s="29">
        <v>1</v>
      </c>
      <c r="F6278" s="29">
        <v>1</v>
      </c>
      <c r="G6278" s="29">
        <v>14989</v>
      </c>
      <c r="H6278" s="27"/>
      <c r="J6278" s="37"/>
      <c r="M6278" s="80" t="b">
        <f t="shared" si="97"/>
        <v>1</v>
      </c>
    </row>
    <row r="6279" spans="2:13" x14ac:dyDescent="0.15">
      <c r="B6279" s="333" t="s">
        <v>6074</v>
      </c>
      <c r="C6279" s="333" t="s">
        <v>710</v>
      </c>
      <c r="D6279" s="333" t="s">
        <v>519</v>
      </c>
      <c r="E6279" s="29">
        <v>1</v>
      </c>
      <c r="F6279" s="29">
        <v>1</v>
      </c>
      <c r="G6279" s="29">
        <v>6021</v>
      </c>
      <c r="H6279" s="27"/>
      <c r="J6279" s="37"/>
      <c r="M6279" s="80" t="b">
        <f t="shared" si="97"/>
        <v>1</v>
      </c>
    </row>
    <row r="6280" spans="2:13" x14ac:dyDescent="0.15">
      <c r="B6280" s="333" t="s">
        <v>4161</v>
      </c>
      <c r="C6280" s="333" t="s">
        <v>712</v>
      </c>
      <c r="D6280" s="333" t="s">
        <v>523</v>
      </c>
      <c r="E6280" s="29">
        <v>2</v>
      </c>
      <c r="F6280" s="29">
        <v>3</v>
      </c>
      <c r="G6280" s="29">
        <v>3931</v>
      </c>
      <c r="H6280" s="27"/>
      <c r="J6280" s="37"/>
      <c r="M6280" s="80" t="b">
        <f t="shared" si="97"/>
        <v>1</v>
      </c>
    </row>
    <row r="6281" spans="2:13" x14ac:dyDescent="0.15">
      <c r="B6281" s="333" t="s">
        <v>6667</v>
      </c>
      <c r="C6281" s="333" t="s">
        <v>710</v>
      </c>
      <c r="D6281" s="333" t="s">
        <v>523</v>
      </c>
      <c r="E6281" s="29">
        <v>1</v>
      </c>
      <c r="F6281" s="29">
        <v>3</v>
      </c>
      <c r="G6281" s="29">
        <v>6781</v>
      </c>
      <c r="H6281" s="27"/>
      <c r="J6281" s="37"/>
      <c r="M6281" s="80" t="b">
        <f t="shared" si="97"/>
        <v>1</v>
      </c>
    </row>
    <row r="6282" spans="2:13" x14ac:dyDescent="0.15">
      <c r="B6282" s="333" t="s">
        <v>3789</v>
      </c>
      <c r="C6282" s="333" t="s">
        <v>518</v>
      </c>
      <c r="D6282" s="333" t="s">
        <v>518</v>
      </c>
      <c r="E6282" s="29">
        <v>0</v>
      </c>
      <c r="F6282" s="29">
        <v>0</v>
      </c>
      <c r="G6282" s="29">
        <v>3550</v>
      </c>
      <c r="H6282" s="27"/>
      <c r="J6282" s="37"/>
      <c r="M6282" s="80" t="b">
        <f t="shared" si="97"/>
        <v>1</v>
      </c>
    </row>
    <row r="6283" spans="2:13" x14ac:dyDescent="0.15">
      <c r="B6283" s="333" t="s">
        <v>13582</v>
      </c>
      <c r="C6283" s="333" t="s">
        <v>710</v>
      </c>
      <c r="D6283" s="333" t="s">
        <v>518</v>
      </c>
      <c r="E6283" s="29">
        <v>1</v>
      </c>
      <c r="F6283" s="29">
        <v>0</v>
      </c>
      <c r="G6283" s="29">
        <v>14842</v>
      </c>
      <c r="H6283" s="27"/>
      <c r="J6283" s="37"/>
      <c r="M6283" s="80" t="b">
        <f t="shared" si="97"/>
        <v>1</v>
      </c>
    </row>
    <row r="6284" spans="2:13" x14ac:dyDescent="0.15">
      <c r="B6284" s="333" t="s">
        <v>8873</v>
      </c>
      <c r="C6284" s="333" t="s">
        <v>712</v>
      </c>
      <c r="D6284" s="333" t="s">
        <v>525</v>
      </c>
      <c r="E6284" s="29">
        <v>2</v>
      </c>
      <c r="F6284" s="29">
        <v>4</v>
      </c>
      <c r="G6284" s="29">
        <v>9223</v>
      </c>
      <c r="H6284" s="27"/>
      <c r="J6284" s="37"/>
      <c r="M6284" s="80" t="b">
        <f t="shared" si="97"/>
        <v>1</v>
      </c>
    </row>
    <row r="6285" spans="2:13" x14ac:dyDescent="0.15">
      <c r="B6285" s="333" t="s">
        <v>9341</v>
      </c>
      <c r="C6285" s="333" t="s">
        <v>518</v>
      </c>
      <c r="D6285" s="333" t="s">
        <v>518</v>
      </c>
      <c r="E6285" s="29">
        <v>0</v>
      </c>
      <c r="F6285" s="29">
        <v>0</v>
      </c>
      <c r="G6285" s="29">
        <v>10028</v>
      </c>
      <c r="H6285" s="27"/>
      <c r="J6285" s="37"/>
      <c r="M6285" s="80" t="b">
        <f t="shared" si="97"/>
        <v>1</v>
      </c>
    </row>
    <row r="6286" spans="2:13" x14ac:dyDescent="0.15">
      <c r="B6286" s="333" t="s">
        <v>9342</v>
      </c>
      <c r="C6286" s="333" t="s">
        <v>518</v>
      </c>
      <c r="D6286" s="333" t="s">
        <v>518</v>
      </c>
      <c r="E6286" s="29">
        <v>0</v>
      </c>
      <c r="F6286" s="29">
        <v>0</v>
      </c>
      <c r="G6286" s="29">
        <v>9876</v>
      </c>
      <c r="H6286" s="27"/>
      <c r="J6286" s="37"/>
      <c r="M6286" s="80" t="b">
        <f t="shared" ref="M6286:M6349" si="98">AND(  NOT(ISERROR(FIND(UPPER($B$7),UPPER($B6286),1))),  OR($D$7="",NOT(ISERROR(FIND(UPPER($D$7),UPPER($B6286),1)))),    OR($D$8="",(ISERROR(FIND(UPPER($D$8),UPPER($B6286),1))))           )</f>
        <v>1</v>
      </c>
    </row>
    <row r="6287" spans="2:13" x14ac:dyDescent="0.15">
      <c r="B6287" s="333" t="s">
        <v>9343</v>
      </c>
      <c r="C6287" s="333" t="s">
        <v>712</v>
      </c>
      <c r="D6287" s="333" t="s">
        <v>525</v>
      </c>
      <c r="E6287" s="29">
        <v>2</v>
      </c>
      <c r="F6287" s="29">
        <v>4</v>
      </c>
      <c r="G6287" s="29">
        <v>9877</v>
      </c>
      <c r="H6287" s="27"/>
      <c r="J6287" s="37"/>
      <c r="M6287" s="80" t="b">
        <f t="shared" si="98"/>
        <v>1</v>
      </c>
    </row>
    <row r="6288" spans="2:13" x14ac:dyDescent="0.15">
      <c r="B6288" s="333" t="s">
        <v>9344</v>
      </c>
      <c r="C6288" s="333" t="s">
        <v>518</v>
      </c>
      <c r="D6288" s="333" t="s">
        <v>518</v>
      </c>
      <c r="E6288" s="29">
        <v>0</v>
      </c>
      <c r="F6288" s="29">
        <v>0</v>
      </c>
      <c r="G6288" s="29">
        <v>9878</v>
      </c>
      <c r="H6288" s="27"/>
      <c r="J6288" s="37"/>
      <c r="M6288" s="80" t="b">
        <f t="shared" si="98"/>
        <v>1</v>
      </c>
    </row>
    <row r="6289" spans="2:13" x14ac:dyDescent="0.15">
      <c r="B6289" s="333" t="s">
        <v>9345</v>
      </c>
      <c r="C6289" s="333" t="s">
        <v>518</v>
      </c>
      <c r="D6289" s="333" t="s">
        <v>518</v>
      </c>
      <c r="E6289" s="29">
        <v>0</v>
      </c>
      <c r="F6289" s="29">
        <v>0</v>
      </c>
      <c r="G6289" s="29">
        <v>9879</v>
      </c>
      <c r="H6289" s="27"/>
      <c r="J6289" s="37"/>
      <c r="M6289" s="80" t="b">
        <f t="shared" si="98"/>
        <v>1</v>
      </c>
    </row>
    <row r="6290" spans="2:13" x14ac:dyDescent="0.15">
      <c r="B6290" s="333" t="s">
        <v>387</v>
      </c>
      <c r="C6290" s="333" t="s">
        <v>718</v>
      </c>
      <c r="D6290" s="333" t="s">
        <v>525</v>
      </c>
      <c r="E6290" s="29">
        <v>5</v>
      </c>
      <c r="F6290" s="29">
        <v>4</v>
      </c>
      <c r="G6290" s="29">
        <v>8367</v>
      </c>
      <c r="H6290" s="27"/>
      <c r="J6290" s="37"/>
      <c r="M6290" s="80" t="b">
        <f t="shared" si="98"/>
        <v>1</v>
      </c>
    </row>
    <row r="6291" spans="2:13" x14ac:dyDescent="0.15">
      <c r="B6291" s="333" t="s">
        <v>7585</v>
      </c>
      <c r="C6291" s="333" t="s">
        <v>710</v>
      </c>
      <c r="D6291" s="333" t="s">
        <v>523</v>
      </c>
      <c r="E6291" s="29">
        <v>1</v>
      </c>
      <c r="F6291" s="29">
        <v>3</v>
      </c>
      <c r="G6291" s="29">
        <v>7749</v>
      </c>
      <c r="H6291" s="27"/>
      <c r="J6291" s="37"/>
      <c r="M6291" s="80" t="b">
        <f t="shared" si="98"/>
        <v>1</v>
      </c>
    </row>
    <row r="6292" spans="2:13" x14ac:dyDescent="0.15">
      <c r="B6292" s="333" t="s">
        <v>11969</v>
      </c>
      <c r="C6292" s="333" t="s">
        <v>710</v>
      </c>
      <c r="D6292" s="333" t="s">
        <v>523</v>
      </c>
      <c r="E6292" s="29">
        <v>1</v>
      </c>
      <c r="F6292" s="29">
        <v>3</v>
      </c>
      <c r="G6292" s="29">
        <v>12694</v>
      </c>
      <c r="H6292" s="27"/>
      <c r="J6292" s="37"/>
      <c r="M6292" s="80" t="b">
        <f t="shared" si="98"/>
        <v>1</v>
      </c>
    </row>
    <row r="6293" spans="2:13" x14ac:dyDescent="0.15">
      <c r="B6293" s="333" t="s">
        <v>5719</v>
      </c>
      <c r="C6293" s="333" t="s">
        <v>712</v>
      </c>
      <c r="D6293" s="333" t="s">
        <v>519</v>
      </c>
      <c r="E6293" s="29">
        <v>2</v>
      </c>
      <c r="F6293" s="29">
        <v>1</v>
      </c>
      <c r="G6293" s="29">
        <v>5653</v>
      </c>
      <c r="H6293" s="27"/>
      <c r="J6293" s="37"/>
      <c r="M6293" s="80" t="b">
        <f t="shared" si="98"/>
        <v>1</v>
      </c>
    </row>
    <row r="6294" spans="2:13" x14ac:dyDescent="0.15">
      <c r="B6294" s="333" t="s">
        <v>7789</v>
      </c>
      <c r="C6294" s="333" t="s">
        <v>710</v>
      </c>
      <c r="D6294" s="333" t="s">
        <v>525</v>
      </c>
      <c r="E6294" s="29">
        <v>1</v>
      </c>
      <c r="F6294" s="29">
        <v>4</v>
      </c>
      <c r="G6294" s="29">
        <v>7866</v>
      </c>
      <c r="H6294" s="27"/>
      <c r="J6294" s="37"/>
      <c r="M6294" s="80" t="b">
        <f t="shared" si="98"/>
        <v>1</v>
      </c>
    </row>
    <row r="6295" spans="2:13" x14ac:dyDescent="0.15">
      <c r="B6295" s="333" t="s">
        <v>10943</v>
      </c>
      <c r="C6295" s="333" t="s">
        <v>714</v>
      </c>
      <c r="D6295" s="333" t="s">
        <v>523</v>
      </c>
      <c r="E6295" s="29">
        <v>3</v>
      </c>
      <c r="F6295" s="29">
        <v>3</v>
      </c>
      <c r="G6295" s="29">
        <v>6590</v>
      </c>
      <c r="H6295" s="27"/>
      <c r="J6295" s="37"/>
      <c r="M6295" s="80" t="b">
        <f t="shared" si="98"/>
        <v>1</v>
      </c>
    </row>
    <row r="6296" spans="2:13" x14ac:dyDescent="0.15">
      <c r="B6296" s="333" t="s">
        <v>1886</v>
      </c>
      <c r="C6296" s="333" t="s">
        <v>710</v>
      </c>
      <c r="D6296" s="333" t="s">
        <v>523</v>
      </c>
      <c r="E6296" s="29">
        <v>1</v>
      </c>
      <c r="F6296" s="29">
        <v>3</v>
      </c>
      <c r="G6296" s="29">
        <v>1375</v>
      </c>
      <c r="H6296" s="27"/>
      <c r="J6296" s="37"/>
      <c r="M6296" s="80" t="b">
        <f t="shared" si="98"/>
        <v>1</v>
      </c>
    </row>
    <row r="6297" spans="2:13" x14ac:dyDescent="0.15">
      <c r="B6297" s="333" t="s">
        <v>9346</v>
      </c>
      <c r="C6297" s="333" t="s">
        <v>710</v>
      </c>
      <c r="D6297" s="333" t="s">
        <v>444</v>
      </c>
      <c r="E6297" s="29">
        <v>1</v>
      </c>
      <c r="F6297" s="29">
        <v>6</v>
      </c>
      <c r="G6297" s="29">
        <v>9360</v>
      </c>
      <c r="H6297" s="27"/>
      <c r="J6297" s="37"/>
      <c r="M6297" s="80" t="b">
        <f t="shared" si="98"/>
        <v>1</v>
      </c>
    </row>
    <row r="6298" spans="2:13" x14ac:dyDescent="0.15">
      <c r="B6298" s="333" t="s">
        <v>7217</v>
      </c>
      <c r="C6298" s="333" t="s">
        <v>710</v>
      </c>
      <c r="D6298" s="333" t="s">
        <v>525</v>
      </c>
      <c r="E6298" s="29">
        <v>1</v>
      </c>
      <c r="F6298" s="29">
        <v>4</v>
      </c>
      <c r="G6298" s="29">
        <v>7360</v>
      </c>
      <c r="H6298" s="27"/>
      <c r="J6298" s="37"/>
      <c r="M6298" s="80" t="b">
        <f t="shared" si="98"/>
        <v>1</v>
      </c>
    </row>
    <row r="6299" spans="2:13" x14ac:dyDescent="0.15">
      <c r="B6299" s="333" t="s">
        <v>11970</v>
      </c>
      <c r="C6299" s="333" t="s">
        <v>714</v>
      </c>
      <c r="D6299" s="333" t="s">
        <v>521</v>
      </c>
      <c r="E6299" s="29">
        <v>3</v>
      </c>
      <c r="F6299" s="29">
        <v>2</v>
      </c>
      <c r="G6299" s="29">
        <v>13405</v>
      </c>
      <c r="H6299" s="27"/>
      <c r="J6299" s="37"/>
      <c r="M6299" s="80" t="b">
        <f t="shared" si="98"/>
        <v>1</v>
      </c>
    </row>
    <row r="6300" spans="2:13" x14ac:dyDescent="0.15">
      <c r="B6300" s="333" t="s">
        <v>8726</v>
      </c>
      <c r="C6300" s="333" t="s">
        <v>710</v>
      </c>
      <c r="D6300" s="333" t="s">
        <v>444</v>
      </c>
      <c r="E6300" s="29">
        <v>1</v>
      </c>
      <c r="F6300" s="29">
        <v>6</v>
      </c>
      <c r="G6300" s="29">
        <v>9076</v>
      </c>
      <c r="H6300" s="27"/>
      <c r="J6300" s="37"/>
      <c r="M6300" s="80" t="b">
        <f t="shared" si="98"/>
        <v>1</v>
      </c>
    </row>
    <row r="6301" spans="2:13" x14ac:dyDescent="0.15">
      <c r="B6301" s="333" t="s">
        <v>7546</v>
      </c>
      <c r="C6301" s="333" t="s">
        <v>710</v>
      </c>
      <c r="D6301" s="333" t="s">
        <v>519</v>
      </c>
      <c r="E6301" s="29">
        <v>1</v>
      </c>
      <c r="F6301" s="29">
        <v>1</v>
      </c>
      <c r="G6301" s="29">
        <v>7709</v>
      </c>
      <c r="H6301" s="27"/>
      <c r="J6301" s="37"/>
      <c r="M6301" s="80" t="b">
        <f t="shared" si="98"/>
        <v>1</v>
      </c>
    </row>
    <row r="6302" spans="2:13" x14ac:dyDescent="0.15">
      <c r="B6302" s="333" t="s">
        <v>7403</v>
      </c>
      <c r="C6302" s="333" t="s">
        <v>710</v>
      </c>
      <c r="D6302" s="333" t="s">
        <v>519</v>
      </c>
      <c r="E6302" s="29">
        <v>1</v>
      </c>
      <c r="F6302" s="29">
        <v>1</v>
      </c>
      <c r="G6302" s="29">
        <v>7550</v>
      </c>
      <c r="H6302" s="27"/>
      <c r="J6302" s="37"/>
      <c r="M6302" s="80" t="b">
        <f t="shared" si="98"/>
        <v>1</v>
      </c>
    </row>
    <row r="6303" spans="2:13" x14ac:dyDescent="0.15">
      <c r="B6303" s="333" t="s">
        <v>7404</v>
      </c>
      <c r="C6303" s="333" t="s">
        <v>710</v>
      </c>
      <c r="D6303" s="333" t="s">
        <v>525</v>
      </c>
      <c r="E6303" s="29">
        <v>1</v>
      </c>
      <c r="F6303" s="29">
        <v>4</v>
      </c>
      <c r="G6303" s="29">
        <v>7551</v>
      </c>
      <c r="H6303" s="27"/>
      <c r="J6303" s="37"/>
      <c r="M6303" s="80" t="b">
        <f t="shared" si="98"/>
        <v>1</v>
      </c>
    </row>
    <row r="6304" spans="2:13" x14ac:dyDescent="0.15">
      <c r="B6304" s="333" t="s">
        <v>10336</v>
      </c>
      <c r="C6304" s="333" t="s">
        <v>710</v>
      </c>
      <c r="D6304" s="333" t="s">
        <v>525</v>
      </c>
      <c r="E6304" s="29">
        <v>1</v>
      </c>
      <c r="F6304" s="29">
        <v>4</v>
      </c>
      <c r="G6304" s="29">
        <v>10850</v>
      </c>
      <c r="H6304" s="27"/>
      <c r="J6304" s="37"/>
      <c r="M6304" s="80" t="b">
        <f t="shared" si="98"/>
        <v>1</v>
      </c>
    </row>
    <row r="6305" spans="2:13" x14ac:dyDescent="0.15">
      <c r="B6305" s="333" t="s">
        <v>1887</v>
      </c>
      <c r="C6305" s="333" t="s">
        <v>716</v>
      </c>
      <c r="D6305" s="333" t="s">
        <v>519</v>
      </c>
      <c r="E6305" s="29">
        <v>4</v>
      </c>
      <c r="F6305" s="29">
        <v>1</v>
      </c>
      <c r="G6305" s="29">
        <v>1376</v>
      </c>
      <c r="H6305" s="27"/>
      <c r="J6305" s="37"/>
      <c r="M6305" s="80" t="b">
        <f t="shared" si="98"/>
        <v>1</v>
      </c>
    </row>
    <row r="6306" spans="2:13" x14ac:dyDescent="0.15">
      <c r="B6306" s="333" t="s">
        <v>12835</v>
      </c>
      <c r="C6306" s="333" t="s">
        <v>710</v>
      </c>
      <c r="D6306" s="333" t="s">
        <v>519</v>
      </c>
      <c r="E6306" s="29">
        <v>1</v>
      </c>
      <c r="F6306" s="29">
        <v>1</v>
      </c>
      <c r="G6306" s="29">
        <v>13878</v>
      </c>
      <c r="H6306" s="27"/>
      <c r="J6306" s="37"/>
      <c r="M6306" s="80" t="b">
        <f t="shared" si="98"/>
        <v>1</v>
      </c>
    </row>
    <row r="6307" spans="2:13" x14ac:dyDescent="0.15">
      <c r="B6307" s="333" t="s">
        <v>6432</v>
      </c>
      <c r="C6307" s="333" t="s">
        <v>710</v>
      </c>
      <c r="D6307" s="333" t="s">
        <v>523</v>
      </c>
      <c r="E6307" s="29">
        <v>1</v>
      </c>
      <c r="F6307" s="29">
        <v>3</v>
      </c>
      <c r="G6307" s="29">
        <v>6384</v>
      </c>
      <c r="H6307" s="27"/>
      <c r="J6307" s="37"/>
      <c r="M6307" s="80" t="b">
        <f t="shared" si="98"/>
        <v>1</v>
      </c>
    </row>
    <row r="6308" spans="2:13" x14ac:dyDescent="0.15">
      <c r="B6308" s="333" t="s">
        <v>1888</v>
      </c>
      <c r="C6308" s="333" t="s">
        <v>710</v>
      </c>
      <c r="D6308" s="333" t="s">
        <v>519</v>
      </c>
      <c r="E6308" s="29">
        <v>1</v>
      </c>
      <c r="F6308" s="29">
        <v>1</v>
      </c>
      <c r="G6308" s="29">
        <v>1377</v>
      </c>
      <c r="H6308" s="27"/>
      <c r="J6308" s="37"/>
      <c r="M6308" s="80" t="b">
        <f t="shared" si="98"/>
        <v>1</v>
      </c>
    </row>
    <row r="6309" spans="2:13" x14ac:dyDescent="0.15">
      <c r="B6309" s="333" t="s">
        <v>5939</v>
      </c>
      <c r="C6309" s="333" t="s">
        <v>712</v>
      </c>
      <c r="D6309" s="333" t="s">
        <v>525</v>
      </c>
      <c r="E6309" s="29">
        <v>2</v>
      </c>
      <c r="F6309" s="29">
        <v>4</v>
      </c>
      <c r="G6309" s="29">
        <v>5983</v>
      </c>
      <c r="H6309" s="27"/>
      <c r="J6309" s="37"/>
      <c r="M6309" s="80" t="b">
        <f t="shared" si="98"/>
        <v>1</v>
      </c>
    </row>
    <row r="6310" spans="2:13" x14ac:dyDescent="0.15">
      <c r="B6310" s="333" t="s">
        <v>7555</v>
      </c>
      <c r="C6310" s="333" t="s">
        <v>710</v>
      </c>
      <c r="D6310" s="333" t="s">
        <v>519</v>
      </c>
      <c r="E6310" s="29">
        <v>1</v>
      </c>
      <c r="F6310" s="29">
        <v>1</v>
      </c>
      <c r="G6310" s="29">
        <v>7718</v>
      </c>
      <c r="H6310" s="27"/>
      <c r="J6310" s="37"/>
      <c r="M6310" s="80" t="b">
        <f t="shared" si="98"/>
        <v>1</v>
      </c>
    </row>
    <row r="6311" spans="2:13" x14ac:dyDescent="0.15">
      <c r="B6311" s="333" t="s">
        <v>3790</v>
      </c>
      <c r="C6311" s="333" t="s">
        <v>712</v>
      </c>
      <c r="D6311" s="333" t="s">
        <v>525</v>
      </c>
      <c r="E6311" s="29">
        <v>2</v>
      </c>
      <c r="F6311" s="29">
        <v>4</v>
      </c>
      <c r="G6311" s="29">
        <v>3551</v>
      </c>
      <c r="H6311" s="27"/>
      <c r="J6311" s="37"/>
      <c r="M6311" s="80" t="b">
        <f t="shared" si="98"/>
        <v>1</v>
      </c>
    </row>
    <row r="6312" spans="2:13" x14ac:dyDescent="0.15">
      <c r="B6312" s="333" t="s">
        <v>1889</v>
      </c>
      <c r="C6312" s="333" t="s">
        <v>9881</v>
      </c>
      <c r="D6312" s="333" t="s">
        <v>523</v>
      </c>
      <c r="E6312" s="29">
        <v>6</v>
      </c>
      <c r="F6312" s="29">
        <v>3</v>
      </c>
      <c r="G6312" s="29">
        <v>1378</v>
      </c>
      <c r="H6312" s="27"/>
      <c r="J6312" s="37"/>
      <c r="M6312" s="80" t="b">
        <f t="shared" si="98"/>
        <v>1</v>
      </c>
    </row>
    <row r="6313" spans="2:13" x14ac:dyDescent="0.15">
      <c r="B6313" s="333" t="s">
        <v>7218</v>
      </c>
      <c r="C6313" s="333" t="s">
        <v>710</v>
      </c>
      <c r="D6313" s="333" t="s">
        <v>525</v>
      </c>
      <c r="E6313" s="29">
        <v>1</v>
      </c>
      <c r="F6313" s="29">
        <v>4</v>
      </c>
      <c r="G6313" s="29">
        <v>7361</v>
      </c>
      <c r="H6313" s="27"/>
      <c r="J6313" s="37"/>
      <c r="M6313" s="80" t="b">
        <f t="shared" si="98"/>
        <v>1</v>
      </c>
    </row>
    <row r="6314" spans="2:13" x14ac:dyDescent="0.15">
      <c r="B6314" s="333" t="s">
        <v>6868</v>
      </c>
      <c r="C6314" s="333" t="s">
        <v>518</v>
      </c>
      <c r="D6314" s="333" t="s">
        <v>523</v>
      </c>
      <c r="E6314" s="29">
        <v>0</v>
      </c>
      <c r="F6314" s="29">
        <v>3</v>
      </c>
      <c r="G6314" s="29">
        <v>6999</v>
      </c>
      <c r="H6314" s="27"/>
      <c r="J6314" s="37"/>
      <c r="M6314" s="80" t="b">
        <f t="shared" si="98"/>
        <v>1</v>
      </c>
    </row>
    <row r="6315" spans="2:13" x14ac:dyDescent="0.15">
      <c r="B6315" s="333" t="s">
        <v>5797</v>
      </c>
      <c r="C6315" s="333" t="s">
        <v>710</v>
      </c>
      <c r="D6315" s="333" t="s">
        <v>523</v>
      </c>
      <c r="E6315" s="29">
        <v>1</v>
      </c>
      <c r="F6315" s="29">
        <v>3</v>
      </c>
      <c r="G6315" s="29">
        <v>5823</v>
      </c>
      <c r="H6315" s="27"/>
      <c r="J6315" s="37"/>
      <c r="M6315" s="80" t="b">
        <f t="shared" si="98"/>
        <v>1</v>
      </c>
    </row>
    <row r="6316" spans="2:13" x14ac:dyDescent="0.15">
      <c r="B6316" s="333" t="s">
        <v>9347</v>
      </c>
      <c r="C6316" s="333" t="s">
        <v>518</v>
      </c>
      <c r="D6316" s="333" t="s">
        <v>518</v>
      </c>
      <c r="E6316" s="29">
        <v>0</v>
      </c>
      <c r="F6316" s="29">
        <v>0</v>
      </c>
      <c r="G6316" s="29">
        <v>9770</v>
      </c>
      <c r="H6316" s="27"/>
      <c r="J6316" s="37"/>
      <c r="M6316" s="80" t="b">
        <f t="shared" si="98"/>
        <v>1</v>
      </c>
    </row>
    <row r="6317" spans="2:13" x14ac:dyDescent="0.15">
      <c r="B6317" s="333" t="s">
        <v>9348</v>
      </c>
      <c r="C6317" s="333" t="s">
        <v>518</v>
      </c>
      <c r="D6317" s="333" t="s">
        <v>518</v>
      </c>
      <c r="E6317" s="29">
        <v>0</v>
      </c>
      <c r="F6317" s="29">
        <v>0</v>
      </c>
      <c r="G6317" s="29">
        <v>9771</v>
      </c>
      <c r="H6317" s="27"/>
      <c r="J6317" s="37"/>
      <c r="M6317" s="80" t="b">
        <f t="shared" si="98"/>
        <v>1</v>
      </c>
    </row>
    <row r="6318" spans="2:13" x14ac:dyDescent="0.15">
      <c r="B6318" s="333" t="s">
        <v>9349</v>
      </c>
      <c r="C6318" s="333" t="s">
        <v>518</v>
      </c>
      <c r="D6318" s="333" t="s">
        <v>518</v>
      </c>
      <c r="E6318" s="29">
        <v>0</v>
      </c>
      <c r="F6318" s="29">
        <v>0</v>
      </c>
      <c r="G6318" s="29">
        <v>9772</v>
      </c>
      <c r="H6318" s="27"/>
      <c r="J6318" s="37"/>
      <c r="M6318" s="80" t="b">
        <f t="shared" si="98"/>
        <v>1</v>
      </c>
    </row>
    <row r="6319" spans="2:13" x14ac:dyDescent="0.15">
      <c r="B6319" s="333" t="s">
        <v>6601</v>
      </c>
      <c r="C6319" s="333" t="s">
        <v>710</v>
      </c>
      <c r="D6319" s="333" t="s">
        <v>521</v>
      </c>
      <c r="E6319" s="29">
        <v>1</v>
      </c>
      <c r="F6319" s="29">
        <v>2</v>
      </c>
      <c r="G6319" s="29">
        <v>6591</v>
      </c>
      <c r="H6319" s="27"/>
      <c r="J6319" s="37"/>
      <c r="M6319" s="80" t="b">
        <f t="shared" si="98"/>
        <v>1</v>
      </c>
    </row>
    <row r="6320" spans="2:13" x14ac:dyDescent="0.15">
      <c r="B6320" s="333" t="s">
        <v>10944</v>
      </c>
      <c r="C6320" s="333" t="s">
        <v>712</v>
      </c>
      <c r="D6320" s="333" t="s">
        <v>525</v>
      </c>
      <c r="E6320" s="29">
        <v>2</v>
      </c>
      <c r="F6320" s="29">
        <v>4</v>
      </c>
      <c r="G6320" s="29">
        <v>1379</v>
      </c>
      <c r="H6320" s="27"/>
      <c r="J6320" s="37"/>
      <c r="M6320" s="80" t="b">
        <f t="shared" si="98"/>
        <v>1</v>
      </c>
    </row>
    <row r="6321" spans="2:13" x14ac:dyDescent="0.15">
      <c r="B6321" s="333" t="s">
        <v>11971</v>
      </c>
      <c r="C6321" s="333" t="s">
        <v>710</v>
      </c>
      <c r="D6321" s="333" t="s">
        <v>444</v>
      </c>
      <c r="E6321" s="29">
        <v>1</v>
      </c>
      <c r="F6321" s="29">
        <v>6</v>
      </c>
      <c r="G6321" s="29">
        <v>12279</v>
      </c>
      <c r="H6321" s="27"/>
      <c r="J6321" s="37"/>
      <c r="M6321" s="80" t="b">
        <f t="shared" si="98"/>
        <v>1</v>
      </c>
    </row>
    <row r="6322" spans="2:13" x14ac:dyDescent="0.15">
      <c r="B6322" s="333" t="s">
        <v>1890</v>
      </c>
      <c r="C6322" s="333" t="s">
        <v>718</v>
      </c>
      <c r="D6322" s="333" t="s">
        <v>444</v>
      </c>
      <c r="E6322" s="29">
        <v>5</v>
      </c>
      <c r="F6322" s="29">
        <v>6</v>
      </c>
      <c r="G6322" s="29">
        <v>1380</v>
      </c>
      <c r="H6322" s="27"/>
      <c r="J6322" s="37"/>
      <c r="M6322" s="80" t="b">
        <f t="shared" si="98"/>
        <v>1</v>
      </c>
    </row>
    <row r="6323" spans="2:13" x14ac:dyDescent="0.15">
      <c r="B6323" s="333" t="s">
        <v>8447</v>
      </c>
      <c r="C6323" s="333" t="s">
        <v>714</v>
      </c>
      <c r="D6323" s="333" t="s">
        <v>521</v>
      </c>
      <c r="E6323" s="29">
        <v>3</v>
      </c>
      <c r="F6323" s="29">
        <v>2</v>
      </c>
      <c r="G6323" s="29">
        <v>8776</v>
      </c>
      <c r="H6323" s="27"/>
      <c r="J6323" s="37"/>
      <c r="M6323" s="80" t="b">
        <f t="shared" si="98"/>
        <v>1</v>
      </c>
    </row>
    <row r="6324" spans="2:13" x14ac:dyDescent="0.15">
      <c r="B6324" s="333" t="s">
        <v>7635</v>
      </c>
      <c r="C6324" s="333" t="s">
        <v>712</v>
      </c>
      <c r="D6324" s="333" t="s">
        <v>521</v>
      </c>
      <c r="E6324" s="29">
        <v>2</v>
      </c>
      <c r="F6324" s="29">
        <v>2</v>
      </c>
      <c r="G6324" s="29">
        <v>7909</v>
      </c>
      <c r="H6324" s="27"/>
      <c r="J6324" s="37"/>
      <c r="M6324" s="80" t="b">
        <f t="shared" si="98"/>
        <v>1</v>
      </c>
    </row>
    <row r="6325" spans="2:13" x14ac:dyDescent="0.15">
      <c r="B6325" s="333" t="s">
        <v>1891</v>
      </c>
      <c r="C6325" s="333" t="s">
        <v>716</v>
      </c>
      <c r="D6325" s="333" t="s">
        <v>521</v>
      </c>
      <c r="E6325" s="29">
        <v>4</v>
      </c>
      <c r="F6325" s="29">
        <v>2</v>
      </c>
      <c r="G6325" s="29">
        <v>1381</v>
      </c>
      <c r="H6325" s="27"/>
      <c r="J6325" s="37"/>
      <c r="M6325" s="80" t="b">
        <f t="shared" si="98"/>
        <v>1</v>
      </c>
    </row>
    <row r="6326" spans="2:13" x14ac:dyDescent="0.15">
      <c r="B6326" s="333" t="s">
        <v>14845</v>
      </c>
      <c r="C6326" s="333" t="s">
        <v>710</v>
      </c>
      <c r="D6326" s="333" t="s">
        <v>519</v>
      </c>
      <c r="E6326" s="29">
        <v>1</v>
      </c>
      <c r="F6326" s="29">
        <v>1</v>
      </c>
      <c r="G6326" s="29">
        <v>16722</v>
      </c>
      <c r="H6326" s="27"/>
      <c r="J6326" s="37"/>
      <c r="M6326" s="80" t="b">
        <f t="shared" si="98"/>
        <v>1</v>
      </c>
    </row>
    <row r="6327" spans="2:13" x14ac:dyDescent="0.15">
      <c r="B6327" s="333" t="s">
        <v>9932</v>
      </c>
      <c r="C6327" s="333" t="s">
        <v>710</v>
      </c>
      <c r="D6327" s="333" t="s">
        <v>525</v>
      </c>
      <c r="E6327" s="29">
        <v>1</v>
      </c>
      <c r="F6327" s="29">
        <v>4</v>
      </c>
      <c r="G6327" s="29">
        <v>10133</v>
      </c>
      <c r="H6327" s="27"/>
      <c r="J6327" s="37"/>
      <c r="M6327" s="80" t="b">
        <f t="shared" si="98"/>
        <v>1</v>
      </c>
    </row>
    <row r="6328" spans="2:13" x14ac:dyDescent="0.15">
      <c r="B6328" s="333" t="s">
        <v>14846</v>
      </c>
      <c r="C6328" s="333" t="s">
        <v>710</v>
      </c>
      <c r="D6328" s="333" t="s">
        <v>525</v>
      </c>
      <c r="E6328" s="29">
        <v>1</v>
      </c>
      <c r="F6328" s="29">
        <v>4</v>
      </c>
      <c r="G6328" s="29">
        <v>16581</v>
      </c>
      <c r="H6328" s="27"/>
      <c r="J6328" s="37"/>
      <c r="M6328" s="80" t="b">
        <f t="shared" si="98"/>
        <v>1</v>
      </c>
    </row>
    <row r="6329" spans="2:13" x14ac:dyDescent="0.15">
      <c r="B6329" s="333" t="s">
        <v>4941</v>
      </c>
      <c r="C6329" s="333" t="s">
        <v>518</v>
      </c>
      <c r="D6329" s="333" t="s">
        <v>523</v>
      </c>
      <c r="E6329" s="29">
        <v>0</v>
      </c>
      <c r="F6329" s="29">
        <v>3</v>
      </c>
      <c r="G6329" s="29">
        <v>4906</v>
      </c>
      <c r="H6329" s="27"/>
      <c r="J6329" s="37"/>
      <c r="M6329" s="80" t="b">
        <f t="shared" si="98"/>
        <v>1</v>
      </c>
    </row>
    <row r="6330" spans="2:13" x14ac:dyDescent="0.15">
      <c r="B6330" s="333" t="s">
        <v>9350</v>
      </c>
      <c r="C6330" s="333" t="s">
        <v>710</v>
      </c>
      <c r="D6330" s="333" t="s">
        <v>519</v>
      </c>
      <c r="E6330" s="29">
        <v>1</v>
      </c>
      <c r="F6330" s="29">
        <v>1</v>
      </c>
      <c r="G6330" s="29">
        <v>9341</v>
      </c>
      <c r="H6330" s="27"/>
      <c r="J6330" s="37"/>
      <c r="M6330" s="80" t="b">
        <f t="shared" si="98"/>
        <v>1</v>
      </c>
    </row>
    <row r="6331" spans="2:13" x14ac:dyDescent="0.15">
      <c r="B6331" s="333" t="s">
        <v>11972</v>
      </c>
      <c r="C6331" s="333" t="s">
        <v>710</v>
      </c>
      <c r="D6331" s="333" t="s">
        <v>525</v>
      </c>
      <c r="E6331" s="29">
        <v>1</v>
      </c>
      <c r="F6331" s="29">
        <v>4</v>
      </c>
      <c r="G6331" s="29">
        <v>12280</v>
      </c>
      <c r="H6331" s="27"/>
      <c r="J6331" s="37"/>
      <c r="M6331" s="80" t="b">
        <f t="shared" si="98"/>
        <v>1</v>
      </c>
    </row>
    <row r="6332" spans="2:13" x14ac:dyDescent="0.15">
      <c r="B6332" s="333" t="s">
        <v>11973</v>
      </c>
      <c r="C6332" s="333" t="s">
        <v>710</v>
      </c>
      <c r="D6332" s="333" t="s">
        <v>519</v>
      </c>
      <c r="E6332" s="29">
        <v>1</v>
      </c>
      <c r="F6332" s="29">
        <v>1</v>
      </c>
      <c r="G6332" s="29">
        <v>12950</v>
      </c>
      <c r="H6332" s="27"/>
      <c r="J6332" s="37"/>
      <c r="M6332" s="80" t="b">
        <f t="shared" si="98"/>
        <v>1</v>
      </c>
    </row>
    <row r="6333" spans="2:13" x14ac:dyDescent="0.15">
      <c r="B6333" s="333" t="s">
        <v>11974</v>
      </c>
      <c r="C6333" s="333" t="s">
        <v>712</v>
      </c>
      <c r="D6333" s="333" t="s">
        <v>523</v>
      </c>
      <c r="E6333" s="29">
        <v>2</v>
      </c>
      <c r="F6333" s="29">
        <v>3</v>
      </c>
      <c r="G6333" s="29">
        <v>13791</v>
      </c>
      <c r="H6333" s="27"/>
      <c r="J6333" s="37"/>
      <c r="M6333" s="80" t="b">
        <f t="shared" si="98"/>
        <v>1</v>
      </c>
    </row>
    <row r="6334" spans="2:13" x14ac:dyDescent="0.15">
      <c r="B6334" s="333" t="s">
        <v>10945</v>
      </c>
      <c r="C6334" s="333" t="s">
        <v>714</v>
      </c>
      <c r="D6334" s="333" t="s">
        <v>521</v>
      </c>
      <c r="E6334" s="29">
        <v>3</v>
      </c>
      <c r="F6334" s="29">
        <v>2</v>
      </c>
      <c r="G6334" s="29">
        <v>7967</v>
      </c>
      <c r="H6334" s="27"/>
      <c r="J6334" s="37"/>
      <c r="M6334" s="80" t="b">
        <f t="shared" si="98"/>
        <v>1</v>
      </c>
    </row>
    <row r="6335" spans="2:13" x14ac:dyDescent="0.15">
      <c r="B6335" s="333" t="s">
        <v>1989</v>
      </c>
      <c r="C6335" s="333" t="s">
        <v>718</v>
      </c>
      <c r="D6335" s="333" t="s">
        <v>519</v>
      </c>
      <c r="E6335" s="29">
        <v>5</v>
      </c>
      <c r="F6335" s="29">
        <v>1</v>
      </c>
      <c r="G6335" s="29">
        <v>1382</v>
      </c>
      <c r="H6335" s="27"/>
      <c r="J6335" s="37"/>
      <c r="M6335" s="80" t="b">
        <f t="shared" si="98"/>
        <v>1</v>
      </c>
    </row>
    <row r="6336" spans="2:13" x14ac:dyDescent="0.15">
      <c r="B6336" s="333" t="s">
        <v>14272</v>
      </c>
      <c r="C6336" s="333" t="s">
        <v>710</v>
      </c>
      <c r="D6336" s="333" t="s">
        <v>523</v>
      </c>
      <c r="E6336" s="29">
        <v>1</v>
      </c>
      <c r="F6336" s="29">
        <v>3</v>
      </c>
      <c r="G6336" s="29">
        <v>16124</v>
      </c>
      <c r="H6336" s="27"/>
      <c r="J6336" s="37"/>
      <c r="M6336" s="80" t="b">
        <f t="shared" si="98"/>
        <v>1</v>
      </c>
    </row>
    <row r="6337" spans="2:13" x14ac:dyDescent="0.15">
      <c r="B6337" s="333" t="s">
        <v>11975</v>
      </c>
      <c r="C6337" s="333" t="s">
        <v>710</v>
      </c>
      <c r="D6337" s="333" t="s">
        <v>523</v>
      </c>
      <c r="E6337" s="29">
        <v>1</v>
      </c>
      <c r="F6337" s="29">
        <v>3</v>
      </c>
      <c r="G6337" s="29">
        <v>13718</v>
      </c>
      <c r="H6337" s="27"/>
      <c r="J6337" s="37"/>
      <c r="M6337" s="80" t="b">
        <f t="shared" si="98"/>
        <v>1</v>
      </c>
    </row>
    <row r="6338" spans="2:13" x14ac:dyDescent="0.15">
      <c r="B6338" s="333" t="s">
        <v>8606</v>
      </c>
      <c r="C6338" s="333" t="s">
        <v>712</v>
      </c>
      <c r="D6338" s="333" t="s">
        <v>444</v>
      </c>
      <c r="E6338" s="29">
        <v>2</v>
      </c>
      <c r="F6338" s="29">
        <v>6</v>
      </c>
      <c r="G6338" s="29">
        <v>8951</v>
      </c>
      <c r="H6338" s="27"/>
      <c r="J6338" s="37"/>
      <c r="M6338" s="80" t="b">
        <f t="shared" si="98"/>
        <v>1</v>
      </c>
    </row>
    <row r="6339" spans="2:13" x14ac:dyDescent="0.15">
      <c r="B6339" s="333" t="s">
        <v>5942</v>
      </c>
      <c r="C6339" s="333" t="s">
        <v>712</v>
      </c>
      <c r="D6339" s="333" t="s">
        <v>523</v>
      </c>
      <c r="E6339" s="29">
        <v>2</v>
      </c>
      <c r="F6339" s="29">
        <v>3</v>
      </c>
      <c r="G6339" s="29">
        <v>5986</v>
      </c>
      <c r="H6339" s="27"/>
      <c r="J6339" s="37"/>
      <c r="M6339" s="80" t="b">
        <f t="shared" si="98"/>
        <v>1</v>
      </c>
    </row>
    <row r="6340" spans="2:13" x14ac:dyDescent="0.15">
      <c r="B6340" s="333" t="s">
        <v>1990</v>
      </c>
      <c r="C6340" s="333" t="s">
        <v>710</v>
      </c>
      <c r="D6340" s="333" t="s">
        <v>519</v>
      </c>
      <c r="E6340" s="29">
        <v>1</v>
      </c>
      <c r="F6340" s="29">
        <v>1</v>
      </c>
      <c r="G6340" s="29">
        <v>1383</v>
      </c>
      <c r="H6340" s="27"/>
      <c r="J6340" s="37"/>
      <c r="M6340" s="80" t="b">
        <f t="shared" si="98"/>
        <v>1</v>
      </c>
    </row>
    <row r="6341" spans="2:13" x14ac:dyDescent="0.15">
      <c r="B6341" s="333" t="s">
        <v>1991</v>
      </c>
      <c r="C6341" s="333" t="s">
        <v>712</v>
      </c>
      <c r="D6341" s="333" t="s">
        <v>519</v>
      </c>
      <c r="E6341" s="29">
        <v>2</v>
      </c>
      <c r="F6341" s="29">
        <v>1</v>
      </c>
      <c r="G6341" s="29">
        <v>1384</v>
      </c>
      <c r="H6341" s="27"/>
      <c r="J6341" s="37"/>
      <c r="M6341" s="80" t="b">
        <f t="shared" si="98"/>
        <v>1</v>
      </c>
    </row>
    <row r="6342" spans="2:13" x14ac:dyDescent="0.15">
      <c r="B6342" s="333" t="s">
        <v>7253</v>
      </c>
      <c r="C6342" s="333" t="s">
        <v>714</v>
      </c>
      <c r="D6342" s="333" t="s">
        <v>523</v>
      </c>
      <c r="E6342" s="29">
        <v>3</v>
      </c>
      <c r="F6342" s="29">
        <v>3</v>
      </c>
      <c r="G6342" s="29">
        <v>7397</v>
      </c>
      <c r="H6342" s="27"/>
      <c r="J6342" s="37"/>
      <c r="M6342" s="80" t="b">
        <f t="shared" si="98"/>
        <v>1</v>
      </c>
    </row>
    <row r="6343" spans="2:13" x14ac:dyDescent="0.15">
      <c r="B6343" s="333" t="s">
        <v>1992</v>
      </c>
      <c r="C6343" s="333" t="s">
        <v>712</v>
      </c>
      <c r="D6343" s="333" t="s">
        <v>525</v>
      </c>
      <c r="E6343" s="29">
        <v>2</v>
      </c>
      <c r="F6343" s="29">
        <v>4</v>
      </c>
      <c r="G6343" s="29">
        <v>1385</v>
      </c>
      <c r="H6343" s="27"/>
      <c r="J6343" s="37"/>
      <c r="M6343" s="80" t="b">
        <f t="shared" si="98"/>
        <v>1</v>
      </c>
    </row>
    <row r="6344" spans="2:13" x14ac:dyDescent="0.15">
      <c r="B6344" s="333" t="s">
        <v>12836</v>
      </c>
      <c r="C6344" s="333" t="s">
        <v>718</v>
      </c>
      <c r="D6344" s="333" t="s">
        <v>521</v>
      </c>
      <c r="E6344" s="29">
        <v>5</v>
      </c>
      <c r="F6344" s="29">
        <v>2</v>
      </c>
      <c r="G6344" s="29">
        <v>14030</v>
      </c>
      <c r="H6344" s="27"/>
      <c r="J6344" s="37"/>
      <c r="M6344" s="80" t="b">
        <f t="shared" si="98"/>
        <v>1</v>
      </c>
    </row>
    <row r="6345" spans="2:13" x14ac:dyDescent="0.15">
      <c r="B6345" s="333" t="s">
        <v>14847</v>
      </c>
      <c r="C6345" s="333" t="s">
        <v>710</v>
      </c>
      <c r="D6345" s="333" t="s">
        <v>525</v>
      </c>
      <c r="E6345" s="29">
        <v>1</v>
      </c>
      <c r="F6345" s="29">
        <v>4</v>
      </c>
      <c r="G6345" s="29">
        <v>17483</v>
      </c>
      <c r="H6345" s="27"/>
      <c r="J6345" s="37"/>
      <c r="M6345" s="80" t="b">
        <f t="shared" si="98"/>
        <v>1</v>
      </c>
    </row>
    <row r="6346" spans="2:13" x14ac:dyDescent="0.15">
      <c r="B6346" s="333" t="s">
        <v>8609</v>
      </c>
      <c r="C6346" s="333" t="s">
        <v>718</v>
      </c>
      <c r="D6346" s="333" t="s">
        <v>525</v>
      </c>
      <c r="E6346" s="29">
        <v>5</v>
      </c>
      <c r="F6346" s="29">
        <v>4</v>
      </c>
      <c r="G6346" s="29">
        <v>8959</v>
      </c>
      <c r="H6346" s="27"/>
      <c r="J6346" s="37"/>
      <c r="M6346" s="80" t="b">
        <f t="shared" si="98"/>
        <v>1</v>
      </c>
    </row>
    <row r="6347" spans="2:13" x14ac:dyDescent="0.15">
      <c r="B6347" s="333" t="s">
        <v>12837</v>
      </c>
      <c r="C6347" s="333" t="s">
        <v>718</v>
      </c>
      <c r="D6347" s="333" t="s">
        <v>523</v>
      </c>
      <c r="E6347" s="29">
        <v>5</v>
      </c>
      <c r="F6347" s="29">
        <v>3</v>
      </c>
      <c r="G6347" s="29">
        <v>14393</v>
      </c>
      <c r="H6347" s="27"/>
      <c r="J6347" s="37"/>
      <c r="M6347" s="80" t="b">
        <f t="shared" si="98"/>
        <v>1</v>
      </c>
    </row>
    <row r="6348" spans="2:13" x14ac:dyDescent="0.15">
      <c r="B6348" s="333" t="s">
        <v>9351</v>
      </c>
      <c r="C6348" s="333" t="s">
        <v>710</v>
      </c>
      <c r="D6348" s="333" t="s">
        <v>523</v>
      </c>
      <c r="E6348" s="29">
        <v>1</v>
      </c>
      <c r="F6348" s="29">
        <v>3</v>
      </c>
      <c r="G6348" s="29">
        <v>9377</v>
      </c>
      <c r="H6348" s="27"/>
      <c r="J6348" s="37"/>
      <c r="M6348" s="80" t="b">
        <f t="shared" si="98"/>
        <v>1</v>
      </c>
    </row>
    <row r="6349" spans="2:13" x14ac:dyDescent="0.15">
      <c r="B6349" s="333" t="s">
        <v>1993</v>
      </c>
      <c r="C6349" s="333" t="s">
        <v>710</v>
      </c>
      <c r="D6349" s="333" t="s">
        <v>523</v>
      </c>
      <c r="E6349" s="29">
        <v>1</v>
      </c>
      <c r="F6349" s="29">
        <v>3</v>
      </c>
      <c r="G6349" s="29">
        <v>1386</v>
      </c>
      <c r="H6349" s="27"/>
      <c r="J6349" s="37"/>
      <c r="M6349" s="80" t="b">
        <f t="shared" si="98"/>
        <v>1</v>
      </c>
    </row>
    <row r="6350" spans="2:13" x14ac:dyDescent="0.15">
      <c r="B6350" s="333" t="s">
        <v>252</v>
      </c>
      <c r="C6350" s="333" t="s">
        <v>710</v>
      </c>
      <c r="D6350" s="333" t="s">
        <v>521</v>
      </c>
      <c r="E6350" s="29">
        <v>1</v>
      </c>
      <c r="F6350" s="29">
        <v>2</v>
      </c>
      <c r="G6350" s="29">
        <v>8540</v>
      </c>
      <c r="H6350" s="27"/>
      <c r="J6350" s="37"/>
      <c r="M6350" s="80" t="b">
        <f t="shared" ref="M6350:M6413" si="99">AND(  NOT(ISERROR(FIND(UPPER($B$7),UPPER($B6350),1))),  OR($D$7="",NOT(ISERROR(FIND(UPPER($D$7),UPPER($B6350),1)))),    OR($D$8="",(ISERROR(FIND(UPPER($D$8),UPPER($B6350),1))))           )</f>
        <v>1</v>
      </c>
    </row>
    <row r="6351" spans="2:13" x14ac:dyDescent="0.15">
      <c r="B6351" s="333" t="s">
        <v>8824</v>
      </c>
      <c r="C6351" s="333" t="s">
        <v>710</v>
      </c>
      <c r="D6351" s="333" t="s">
        <v>521</v>
      </c>
      <c r="E6351" s="29">
        <v>1</v>
      </c>
      <c r="F6351" s="29">
        <v>2</v>
      </c>
      <c r="G6351" s="29">
        <v>9174</v>
      </c>
      <c r="H6351" s="27"/>
      <c r="J6351" s="37"/>
      <c r="M6351" s="80" t="b">
        <f t="shared" si="99"/>
        <v>1</v>
      </c>
    </row>
    <row r="6352" spans="2:13" x14ac:dyDescent="0.15">
      <c r="B6352" s="333" t="s">
        <v>14848</v>
      </c>
      <c r="C6352" s="333" t="s">
        <v>710</v>
      </c>
      <c r="D6352" s="333" t="s">
        <v>519</v>
      </c>
      <c r="E6352" s="29">
        <v>1</v>
      </c>
      <c r="F6352" s="29">
        <v>1</v>
      </c>
      <c r="G6352" s="29">
        <v>17188</v>
      </c>
      <c r="H6352" s="27"/>
      <c r="J6352" s="37"/>
      <c r="M6352" s="80" t="b">
        <f t="shared" si="99"/>
        <v>1</v>
      </c>
    </row>
    <row r="6353" spans="2:13" x14ac:dyDescent="0.15">
      <c r="B6353" s="333" t="s">
        <v>11976</v>
      </c>
      <c r="C6353" s="333" t="s">
        <v>710</v>
      </c>
      <c r="D6353" s="333" t="s">
        <v>519</v>
      </c>
      <c r="E6353" s="29">
        <v>1</v>
      </c>
      <c r="F6353" s="29">
        <v>1</v>
      </c>
      <c r="G6353" s="29">
        <v>12982</v>
      </c>
      <c r="H6353" s="27"/>
      <c r="J6353" s="37"/>
      <c r="M6353" s="80" t="b">
        <f t="shared" si="99"/>
        <v>1</v>
      </c>
    </row>
    <row r="6354" spans="2:13" x14ac:dyDescent="0.15">
      <c r="B6354" s="333" t="s">
        <v>1994</v>
      </c>
      <c r="C6354" s="333" t="s">
        <v>710</v>
      </c>
      <c r="D6354" s="333" t="s">
        <v>523</v>
      </c>
      <c r="E6354" s="29">
        <v>1</v>
      </c>
      <c r="F6354" s="29">
        <v>3</v>
      </c>
      <c r="G6354" s="29">
        <v>1387</v>
      </c>
      <c r="H6354" s="27"/>
      <c r="J6354" s="37"/>
      <c r="M6354" s="80" t="b">
        <f t="shared" si="99"/>
        <v>1</v>
      </c>
    </row>
    <row r="6355" spans="2:13" x14ac:dyDescent="0.15">
      <c r="B6355" s="333" t="s">
        <v>9352</v>
      </c>
      <c r="C6355" s="333" t="s">
        <v>710</v>
      </c>
      <c r="D6355" s="333" t="s">
        <v>444</v>
      </c>
      <c r="E6355" s="29">
        <v>1</v>
      </c>
      <c r="F6355" s="29">
        <v>6</v>
      </c>
      <c r="G6355" s="29">
        <v>9361</v>
      </c>
      <c r="H6355" s="27"/>
      <c r="J6355" s="37"/>
      <c r="M6355" s="80" t="b">
        <f t="shared" si="99"/>
        <v>1</v>
      </c>
    </row>
    <row r="6356" spans="2:13" x14ac:dyDescent="0.15">
      <c r="B6356" s="333" t="s">
        <v>7521</v>
      </c>
      <c r="C6356" s="333" t="s">
        <v>710</v>
      </c>
      <c r="D6356" s="333" t="s">
        <v>444</v>
      </c>
      <c r="E6356" s="29">
        <v>1</v>
      </c>
      <c r="F6356" s="29">
        <v>6</v>
      </c>
      <c r="G6356" s="29">
        <v>7679</v>
      </c>
      <c r="H6356" s="27"/>
      <c r="J6356" s="37"/>
      <c r="M6356" s="80" t="b">
        <f t="shared" si="99"/>
        <v>1</v>
      </c>
    </row>
    <row r="6357" spans="2:13" x14ac:dyDescent="0.15">
      <c r="B6357" s="333" t="s">
        <v>9353</v>
      </c>
      <c r="C6357" s="333" t="s">
        <v>710</v>
      </c>
      <c r="D6357" s="333" t="s">
        <v>444</v>
      </c>
      <c r="E6357" s="29">
        <v>1</v>
      </c>
      <c r="F6357" s="29">
        <v>6</v>
      </c>
      <c r="G6357" s="29">
        <v>9362</v>
      </c>
      <c r="H6357" s="27"/>
      <c r="J6357" s="37"/>
      <c r="M6357" s="80" t="b">
        <f t="shared" si="99"/>
        <v>1</v>
      </c>
    </row>
    <row r="6358" spans="2:13" x14ac:dyDescent="0.15">
      <c r="B6358" s="333" t="s">
        <v>13583</v>
      </c>
      <c r="C6358" s="333" t="s">
        <v>518</v>
      </c>
      <c r="D6358" s="333" t="s">
        <v>518</v>
      </c>
      <c r="E6358" s="29">
        <v>0</v>
      </c>
      <c r="F6358" s="29">
        <v>0</v>
      </c>
      <c r="G6358" s="29">
        <v>14708</v>
      </c>
      <c r="H6358" s="27"/>
      <c r="J6358" s="37"/>
      <c r="M6358" s="80" t="b">
        <f t="shared" si="99"/>
        <v>1</v>
      </c>
    </row>
    <row r="6359" spans="2:13" x14ac:dyDescent="0.15">
      <c r="B6359" s="333" t="s">
        <v>3791</v>
      </c>
      <c r="C6359" s="333" t="s">
        <v>518</v>
      </c>
      <c r="D6359" s="333" t="s">
        <v>518</v>
      </c>
      <c r="E6359" s="29">
        <v>0</v>
      </c>
      <c r="F6359" s="29">
        <v>0</v>
      </c>
      <c r="G6359" s="29">
        <v>3552</v>
      </c>
      <c r="H6359" s="27"/>
      <c r="J6359" s="37"/>
      <c r="M6359" s="80" t="b">
        <f t="shared" si="99"/>
        <v>1</v>
      </c>
    </row>
    <row r="6360" spans="2:13" x14ac:dyDescent="0.15">
      <c r="B6360" s="333" t="s">
        <v>11977</v>
      </c>
      <c r="C6360" s="333" t="s">
        <v>710</v>
      </c>
      <c r="D6360" s="333" t="s">
        <v>525</v>
      </c>
      <c r="E6360" s="29">
        <v>1</v>
      </c>
      <c r="F6360" s="29">
        <v>4</v>
      </c>
      <c r="G6360" s="29">
        <v>13792</v>
      </c>
      <c r="H6360" s="27"/>
      <c r="J6360" s="37"/>
      <c r="M6360" s="80" t="b">
        <f t="shared" si="99"/>
        <v>1</v>
      </c>
    </row>
    <row r="6361" spans="2:13" x14ac:dyDescent="0.15">
      <c r="B6361" s="333" t="s">
        <v>7444</v>
      </c>
      <c r="C6361" s="333" t="s">
        <v>716</v>
      </c>
      <c r="D6361" s="333" t="s">
        <v>519</v>
      </c>
      <c r="E6361" s="29">
        <v>4</v>
      </c>
      <c r="F6361" s="29">
        <v>1</v>
      </c>
      <c r="G6361" s="29">
        <v>7589</v>
      </c>
      <c r="H6361" s="27"/>
      <c r="J6361" s="37"/>
      <c r="M6361" s="80" t="b">
        <f t="shared" si="99"/>
        <v>1</v>
      </c>
    </row>
    <row r="6362" spans="2:13" x14ac:dyDescent="0.15">
      <c r="B6362" s="333" t="s">
        <v>299</v>
      </c>
      <c r="C6362" s="333" t="s">
        <v>710</v>
      </c>
      <c r="D6362" s="333" t="s">
        <v>521</v>
      </c>
      <c r="E6362" s="29">
        <v>1</v>
      </c>
      <c r="F6362" s="29">
        <v>2</v>
      </c>
      <c r="G6362" s="29">
        <v>8483</v>
      </c>
      <c r="H6362" s="27"/>
      <c r="J6362" s="37"/>
      <c r="M6362" s="80" t="b">
        <f t="shared" si="99"/>
        <v>1</v>
      </c>
    </row>
    <row r="6363" spans="2:13" x14ac:dyDescent="0.15">
      <c r="B6363" s="333" t="s">
        <v>433</v>
      </c>
      <c r="C6363" s="333" t="s">
        <v>710</v>
      </c>
      <c r="D6363" s="333" t="s">
        <v>521</v>
      </c>
      <c r="E6363" s="29">
        <v>1</v>
      </c>
      <c r="F6363" s="29">
        <v>2</v>
      </c>
      <c r="G6363" s="29">
        <v>8320</v>
      </c>
      <c r="H6363" s="27"/>
      <c r="J6363" s="37"/>
      <c r="M6363" s="80" t="b">
        <f t="shared" si="99"/>
        <v>1</v>
      </c>
    </row>
    <row r="6364" spans="2:13" x14ac:dyDescent="0.15">
      <c r="B6364" s="333" t="s">
        <v>9994</v>
      </c>
      <c r="C6364" s="333" t="s">
        <v>710</v>
      </c>
      <c r="D6364" s="333" t="s">
        <v>444</v>
      </c>
      <c r="E6364" s="29">
        <v>1</v>
      </c>
      <c r="F6364" s="29">
        <v>6</v>
      </c>
      <c r="G6364" s="29">
        <v>10180</v>
      </c>
      <c r="H6364" s="27"/>
      <c r="J6364" s="37"/>
      <c r="M6364" s="80" t="b">
        <f t="shared" si="99"/>
        <v>1</v>
      </c>
    </row>
    <row r="6365" spans="2:13" x14ac:dyDescent="0.15">
      <c r="B6365" s="333" t="s">
        <v>7597</v>
      </c>
      <c r="C6365" s="333" t="s">
        <v>710</v>
      </c>
      <c r="D6365" s="333" t="s">
        <v>525</v>
      </c>
      <c r="E6365" s="29">
        <v>1</v>
      </c>
      <c r="F6365" s="29">
        <v>4</v>
      </c>
      <c r="G6365" s="29">
        <v>7641</v>
      </c>
      <c r="H6365" s="27"/>
      <c r="J6365" s="37"/>
      <c r="M6365" s="80" t="b">
        <f t="shared" si="99"/>
        <v>1</v>
      </c>
    </row>
    <row r="6366" spans="2:13" x14ac:dyDescent="0.15">
      <c r="B6366" s="333" t="s">
        <v>345</v>
      </c>
      <c r="C6366" s="333" t="s">
        <v>710</v>
      </c>
      <c r="D6366" s="333" t="s">
        <v>523</v>
      </c>
      <c r="E6366" s="29">
        <v>1</v>
      </c>
      <c r="F6366" s="29">
        <v>3</v>
      </c>
      <c r="G6366" s="29">
        <v>8426</v>
      </c>
      <c r="H6366" s="27"/>
      <c r="J6366" s="37"/>
      <c r="M6366" s="80" t="b">
        <f t="shared" si="99"/>
        <v>1</v>
      </c>
    </row>
    <row r="6367" spans="2:13" x14ac:dyDescent="0.15">
      <c r="B6367" s="333" t="s">
        <v>6331</v>
      </c>
      <c r="C6367" s="333" t="s">
        <v>718</v>
      </c>
      <c r="D6367" s="333" t="s">
        <v>523</v>
      </c>
      <c r="E6367" s="29">
        <v>5</v>
      </c>
      <c r="F6367" s="29">
        <v>3</v>
      </c>
      <c r="G6367" s="29">
        <v>6392</v>
      </c>
      <c r="H6367" s="27"/>
      <c r="J6367" s="37"/>
      <c r="M6367" s="80" t="b">
        <f t="shared" si="99"/>
        <v>1</v>
      </c>
    </row>
    <row r="6368" spans="2:13" x14ac:dyDescent="0.15">
      <c r="B6368" s="333" t="s">
        <v>1995</v>
      </c>
      <c r="C6368" s="333" t="s">
        <v>9881</v>
      </c>
      <c r="D6368" s="333" t="s">
        <v>523</v>
      </c>
      <c r="E6368" s="29">
        <v>6</v>
      </c>
      <c r="F6368" s="29">
        <v>3</v>
      </c>
      <c r="G6368" s="29">
        <v>1388</v>
      </c>
      <c r="H6368" s="27"/>
      <c r="J6368" s="37"/>
      <c r="M6368" s="80" t="b">
        <f t="shared" si="99"/>
        <v>1</v>
      </c>
    </row>
    <row r="6369" spans="2:13" x14ac:dyDescent="0.15">
      <c r="B6369" s="333" t="s">
        <v>6227</v>
      </c>
      <c r="C6369" s="333" t="s">
        <v>710</v>
      </c>
      <c r="D6369" s="333" t="s">
        <v>523</v>
      </c>
      <c r="E6369" s="29">
        <v>1</v>
      </c>
      <c r="F6369" s="29">
        <v>3</v>
      </c>
      <c r="G6369" s="29">
        <v>6280</v>
      </c>
      <c r="H6369" s="27"/>
      <c r="J6369" s="37"/>
      <c r="M6369" s="80" t="b">
        <f t="shared" si="99"/>
        <v>1</v>
      </c>
    </row>
    <row r="6370" spans="2:13" x14ac:dyDescent="0.15">
      <c r="B6370" s="333" t="s">
        <v>1996</v>
      </c>
      <c r="C6370" s="333" t="s">
        <v>710</v>
      </c>
      <c r="D6370" s="333" t="s">
        <v>521</v>
      </c>
      <c r="E6370" s="29">
        <v>1</v>
      </c>
      <c r="F6370" s="29">
        <v>2</v>
      </c>
      <c r="G6370" s="29">
        <v>1389</v>
      </c>
      <c r="H6370" s="27"/>
      <c r="J6370" s="37"/>
      <c r="M6370" s="80" t="b">
        <f t="shared" si="99"/>
        <v>1</v>
      </c>
    </row>
    <row r="6371" spans="2:13" x14ac:dyDescent="0.15">
      <c r="B6371" s="333" t="s">
        <v>10337</v>
      </c>
      <c r="C6371" s="333" t="s">
        <v>710</v>
      </c>
      <c r="D6371" s="333" t="s">
        <v>519</v>
      </c>
      <c r="E6371" s="29">
        <v>1</v>
      </c>
      <c r="F6371" s="29">
        <v>1</v>
      </c>
      <c r="G6371" s="29">
        <v>10347</v>
      </c>
      <c r="H6371" s="27"/>
      <c r="J6371" s="37"/>
      <c r="M6371" s="80" t="b">
        <f t="shared" si="99"/>
        <v>1</v>
      </c>
    </row>
    <row r="6372" spans="2:13" x14ac:dyDescent="0.15">
      <c r="B6372" s="333" t="s">
        <v>8055</v>
      </c>
      <c r="C6372" s="333" t="s">
        <v>710</v>
      </c>
      <c r="D6372" s="333" t="s">
        <v>519</v>
      </c>
      <c r="E6372" s="29">
        <v>1</v>
      </c>
      <c r="F6372" s="29">
        <v>1</v>
      </c>
      <c r="G6372" s="29">
        <v>8279</v>
      </c>
      <c r="H6372" s="27"/>
      <c r="J6372" s="37"/>
      <c r="M6372" s="80" t="b">
        <f t="shared" si="99"/>
        <v>1</v>
      </c>
    </row>
    <row r="6373" spans="2:13" x14ac:dyDescent="0.15">
      <c r="B6373" s="333" t="s">
        <v>4902</v>
      </c>
      <c r="C6373" s="333" t="s">
        <v>518</v>
      </c>
      <c r="D6373" s="333" t="s">
        <v>521</v>
      </c>
      <c r="E6373" s="29">
        <v>0</v>
      </c>
      <c r="F6373" s="29">
        <v>2</v>
      </c>
      <c r="G6373" s="29">
        <v>4861</v>
      </c>
      <c r="H6373" s="27"/>
      <c r="J6373" s="37"/>
      <c r="M6373" s="80" t="b">
        <f t="shared" si="99"/>
        <v>1</v>
      </c>
    </row>
    <row r="6374" spans="2:13" x14ac:dyDescent="0.15">
      <c r="B6374" s="333" t="s">
        <v>11978</v>
      </c>
      <c r="C6374" s="333" t="s">
        <v>710</v>
      </c>
      <c r="D6374" s="333" t="s">
        <v>521</v>
      </c>
      <c r="E6374" s="29">
        <v>1</v>
      </c>
      <c r="F6374" s="29">
        <v>2</v>
      </c>
      <c r="G6374" s="29">
        <v>13230</v>
      </c>
      <c r="H6374" s="27"/>
      <c r="J6374" s="37"/>
      <c r="M6374" s="80" t="b">
        <f t="shared" si="99"/>
        <v>1</v>
      </c>
    </row>
    <row r="6375" spans="2:13" x14ac:dyDescent="0.15">
      <c r="B6375" s="333" t="s">
        <v>9354</v>
      </c>
      <c r="C6375" s="333" t="s">
        <v>710</v>
      </c>
      <c r="D6375" s="333" t="s">
        <v>444</v>
      </c>
      <c r="E6375" s="29">
        <v>1</v>
      </c>
      <c r="F6375" s="29">
        <v>6</v>
      </c>
      <c r="G6375" s="29">
        <v>9423</v>
      </c>
      <c r="H6375" s="27"/>
      <c r="J6375" s="37"/>
      <c r="M6375" s="80" t="b">
        <f t="shared" si="99"/>
        <v>1</v>
      </c>
    </row>
    <row r="6376" spans="2:13" x14ac:dyDescent="0.15">
      <c r="B6376" s="333" t="s">
        <v>4061</v>
      </c>
      <c r="C6376" s="333" t="s">
        <v>716</v>
      </c>
      <c r="D6376" s="333" t="s">
        <v>519</v>
      </c>
      <c r="E6376" s="29">
        <v>4</v>
      </c>
      <c r="F6376" s="29">
        <v>1</v>
      </c>
      <c r="G6376" s="29">
        <v>3720</v>
      </c>
      <c r="H6376" s="27"/>
      <c r="J6376" s="37"/>
      <c r="M6376" s="80" t="b">
        <f t="shared" si="99"/>
        <v>1</v>
      </c>
    </row>
    <row r="6377" spans="2:13" x14ac:dyDescent="0.15">
      <c r="B6377" s="333" t="s">
        <v>7934</v>
      </c>
      <c r="C6377" s="333" t="s">
        <v>712</v>
      </c>
      <c r="D6377" s="333" t="s">
        <v>523</v>
      </c>
      <c r="E6377" s="29">
        <v>2</v>
      </c>
      <c r="F6377" s="29">
        <v>3</v>
      </c>
      <c r="G6377" s="29">
        <v>8134</v>
      </c>
      <c r="H6377" s="27"/>
      <c r="J6377" s="37"/>
      <c r="M6377" s="80" t="b">
        <f t="shared" si="99"/>
        <v>1</v>
      </c>
    </row>
    <row r="6378" spans="2:13" x14ac:dyDescent="0.15">
      <c r="B6378" s="333" t="s">
        <v>11979</v>
      </c>
      <c r="C6378" s="333" t="s">
        <v>716</v>
      </c>
      <c r="D6378" s="333" t="s">
        <v>523</v>
      </c>
      <c r="E6378" s="29">
        <v>4</v>
      </c>
      <c r="F6378" s="29">
        <v>3</v>
      </c>
      <c r="G6378" s="29">
        <v>12389</v>
      </c>
      <c r="H6378" s="27"/>
      <c r="J6378" s="37"/>
      <c r="M6378" s="80" t="b">
        <f t="shared" si="99"/>
        <v>1</v>
      </c>
    </row>
    <row r="6379" spans="2:13" x14ac:dyDescent="0.15">
      <c r="B6379" s="333" t="s">
        <v>11980</v>
      </c>
      <c r="C6379" s="333" t="s">
        <v>710</v>
      </c>
      <c r="D6379" s="333" t="s">
        <v>521</v>
      </c>
      <c r="E6379" s="29">
        <v>1</v>
      </c>
      <c r="F6379" s="29">
        <v>2</v>
      </c>
      <c r="G6379" s="29">
        <v>13143</v>
      </c>
      <c r="H6379" s="27"/>
      <c r="J6379" s="37"/>
      <c r="M6379" s="80" t="b">
        <f t="shared" si="99"/>
        <v>1</v>
      </c>
    </row>
    <row r="6380" spans="2:13" x14ac:dyDescent="0.15">
      <c r="B6380" s="333" t="s">
        <v>5798</v>
      </c>
      <c r="C6380" s="333" t="s">
        <v>710</v>
      </c>
      <c r="D6380" s="333" t="s">
        <v>523</v>
      </c>
      <c r="E6380" s="29">
        <v>1</v>
      </c>
      <c r="F6380" s="29">
        <v>3</v>
      </c>
      <c r="G6380" s="29">
        <v>5824</v>
      </c>
      <c r="H6380" s="27"/>
      <c r="J6380" s="37"/>
      <c r="M6380" s="80" t="b">
        <f t="shared" si="99"/>
        <v>1</v>
      </c>
    </row>
    <row r="6381" spans="2:13" x14ac:dyDescent="0.15">
      <c r="B6381" s="333" t="s">
        <v>14849</v>
      </c>
      <c r="C6381" s="333" t="s">
        <v>710</v>
      </c>
      <c r="D6381" s="333" t="s">
        <v>523</v>
      </c>
      <c r="E6381" s="29">
        <v>1</v>
      </c>
      <c r="F6381" s="29">
        <v>3</v>
      </c>
      <c r="G6381" s="29">
        <v>17383</v>
      </c>
      <c r="H6381" s="27"/>
      <c r="J6381" s="37"/>
      <c r="M6381" s="80" t="b">
        <f t="shared" si="99"/>
        <v>1</v>
      </c>
    </row>
    <row r="6382" spans="2:13" x14ac:dyDescent="0.15">
      <c r="B6382" s="333" t="s">
        <v>13584</v>
      </c>
      <c r="C6382" s="333" t="s">
        <v>710</v>
      </c>
      <c r="D6382" s="333" t="s">
        <v>523</v>
      </c>
      <c r="E6382" s="29">
        <v>1</v>
      </c>
      <c r="F6382" s="29">
        <v>3</v>
      </c>
      <c r="G6382" s="29">
        <v>15088</v>
      </c>
      <c r="H6382" s="27"/>
      <c r="J6382" s="37"/>
      <c r="M6382" s="80" t="b">
        <f t="shared" si="99"/>
        <v>1</v>
      </c>
    </row>
    <row r="6383" spans="2:13" x14ac:dyDescent="0.15">
      <c r="B6383" s="333" t="s">
        <v>8646</v>
      </c>
      <c r="C6383" s="333" t="s">
        <v>710</v>
      </c>
      <c r="D6383" s="333" t="s">
        <v>523</v>
      </c>
      <c r="E6383" s="29">
        <v>1</v>
      </c>
      <c r="F6383" s="29">
        <v>3</v>
      </c>
      <c r="G6383" s="29">
        <v>8996</v>
      </c>
      <c r="H6383" s="27"/>
      <c r="J6383" s="37"/>
      <c r="M6383" s="80" t="b">
        <f t="shared" si="99"/>
        <v>1</v>
      </c>
    </row>
    <row r="6384" spans="2:13" x14ac:dyDescent="0.15">
      <c r="B6384" s="333" t="s">
        <v>1997</v>
      </c>
      <c r="C6384" s="333" t="s">
        <v>9881</v>
      </c>
      <c r="D6384" s="333" t="s">
        <v>444</v>
      </c>
      <c r="E6384" s="29">
        <v>6</v>
      </c>
      <c r="F6384" s="29">
        <v>6</v>
      </c>
      <c r="G6384" s="29">
        <v>1390</v>
      </c>
      <c r="H6384" s="27"/>
      <c r="J6384" s="37"/>
      <c r="M6384" s="80" t="b">
        <f t="shared" si="99"/>
        <v>1</v>
      </c>
    </row>
    <row r="6385" spans="2:13" x14ac:dyDescent="0.15">
      <c r="B6385" s="333" t="s">
        <v>1998</v>
      </c>
      <c r="C6385" s="333" t="s">
        <v>718</v>
      </c>
      <c r="D6385" s="333" t="s">
        <v>523</v>
      </c>
      <c r="E6385" s="29">
        <v>5</v>
      </c>
      <c r="F6385" s="29">
        <v>3</v>
      </c>
      <c r="G6385" s="29">
        <v>1391</v>
      </c>
      <c r="H6385" s="27"/>
      <c r="J6385" s="37"/>
      <c r="M6385" s="80" t="b">
        <f t="shared" si="99"/>
        <v>1</v>
      </c>
    </row>
    <row r="6386" spans="2:13" x14ac:dyDescent="0.15">
      <c r="B6386" s="333" t="s">
        <v>7254</v>
      </c>
      <c r="C6386" s="333" t="s">
        <v>718</v>
      </c>
      <c r="D6386" s="333" t="s">
        <v>523</v>
      </c>
      <c r="E6386" s="29">
        <v>5</v>
      </c>
      <c r="F6386" s="29">
        <v>3</v>
      </c>
      <c r="G6386" s="29">
        <v>7398</v>
      </c>
      <c r="H6386" s="27"/>
      <c r="J6386" s="37"/>
      <c r="M6386" s="80" t="b">
        <f t="shared" si="99"/>
        <v>1</v>
      </c>
    </row>
    <row r="6387" spans="2:13" x14ac:dyDescent="0.15">
      <c r="B6387" s="333" t="s">
        <v>1999</v>
      </c>
      <c r="C6387" s="333" t="s">
        <v>9881</v>
      </c>
      <c r="D6387" s="333" t="s">
        <v>523</v>
      </c>
      <c r="E6387" s="29">
        <v>6</v>
      </c>
      <c r="F6387" s="29">
        <v>3</v>
      </c>
      <c r="G6387" s="29">
        <v>1392</v>
      </c>
      <c r="H6387" s="27"/>
      <c r="J6387" s="37"/>
      <c r="M6387" s="80" t="b">
        <f t="shared" si="99"/>
        <v>1</v>
      </c>
    </row>
    <row r="6388" spans="2:13" x14ac:dyDescent="0.15">
      <c r="B6388" s="333" t="s">
        <v>1808</v>
      </c>
      <c r="C6388" s="333" t="s">
        <v>716</v>
      </c>
      <c r="D6388" s="333" t="s">
        <v>519</v>
      </c>
      <c r="E6388" s="29">
        <v>4</v>
      </c>
      <c r="F6388" s="29">
        <v>1</v>
      </c>
      <c r="G6388" s="29">
        <v>1393</v>
      </c>
      <c r="H6388" s="27"/>
      <c r="J6388" s="37"/>
      <c r="M6388" s="80" t="b">
        <f t="shared" si="99"/>
        <v>1</v>
      </c>
    </row>
    <row r="6389" spans="2:13" x14ac:dyDescent="0.15">
      <c r="B6389" s="333" t="s">
        <v>6321</v>
      </c>
      <c r="C6389" s="333" t="s">
        <v>710</v>
      </c>
      <c r="D6389" s="333" t="s">
        <v>523</v>
      </c>
      <c r="E6389" s="29">
        <v>1</v>
      </c>
      <c r="F6389" s="29">
        <v>3</v>
      </c>
      <c r="G6389" s="29">
        <v>6269</v>
      </c>
      <c r="H6389" s="27"/>
      <c r="J6389" s="37"/>
      <c r="M6389" s="80" t="b">
        <f t="shared" si="99"/>
        <v>1</v>
      </c>
    </row>
    <row r="6390" spans="2:13" x14ac:dyDescent="0.15">
      <c r="B6390" s="333" t="s">
        <v>7352</v>
      </c>
      <c r="C6390" s="333" t="s">
        <v>710</v>
      </c>
      <c r="D6390" s="333" t="s">
        <v>519</v>
      </c>
      <c r="E6390" s="29">
        <v>1</v>
      </c>
      <c r="F6390" s="29">
        <v>1</v>
      </c>
      <c r="G6390" s="29">
        <v>7502</v>
      </c>
      <c r="H6390" s="27"/>
      <c r="J6390" s="37"/>
      <c r="M6390" s="80" t="b">
        <f t="shared" si="99"/>
        <v>1</v>
      </c>
    </row>
    <row r="6391" spans="2:13" x14ac:dyDescent="0.15">
      <c r="B6391" s="333" t="s">
        <v>7341</v>
      </c>
      <c r="C6391" s="333" t="s">
        <v>712</v>
      </c>
      <c r="D6391" s="333" t="s">
        <v>519</v>
      </c>
      <c r="E6391" s="29">
        <v>2</v>
      </c>
      <c r="F6391" s="29">
        <v>1</v>
      </c>
      <c r="G6391" s="29">
        <v>7491</v>
      </c>
      <c r="H6391" s="27"/>
      <c r="J6391" s="37"/>
      <c r="M6391" s="80" t="b">
        <f t="shared" si="99"/>
        <v>1</v>
      </c>
    </row>
    <row r="6392" spans="2:13" x14ac:dyDescent="0.15">
      <c r="B6392" s="333" t="s">
        <v>1809</v>
      </c>
      <c r="C6392" s="333" t="s">
        <v>710</v>
      </c>
      <c r="D6392" s="333" t="s">
        <v>444</v>
      </c>
      <c r="E6392" s="29">
        <v>1</v>
      </c>
      <c r="F6392" s="29">
        <v>6</v>
      </c>
      <c r="G6392" s="29">
        <v>1394</v>
      </c>
      <c r="H6392" s="27"/>
      <c r="J6392" s="37"/>
      <c r="M6392" s="80" t="b">
        <f t="shared" si="99"/>
        <v>1</v>
      </c>
    </row>
    <row r="6393" spans="2:13" x14ac:dyDescent="0.15">
      <c r="B6393" s="333" t="s">
        <v>12838</v>
      </c>
      <c r="C6393" s="333" t="s">
        <v>710</v>
      </c>
      <c r="D6393" s="333" t="s">
        <v>518</v>
      </c>
      <c r="E6393" s="29">
        <v>1</v>
      </c>
      <c r="F6393" s="29">
        <v>0</v>
      </c>
      <c r="G6393" s="29">
        <v>14230</v>
      </c>
      <c r="H6393" s="27"/>
      <c r="J6393" s="37"/>
      <c r="M6393" s="80" t="b">
        <f t="shared" si="99"/>
        <v>1</v>
      </c>
    </row>
    <row r="6394" spans="2:13" x14ac:dyDescent="0.15">
      <c r="B6394" s="333" t="s">
        <v>10338</v>
      </c>
      <c r="C6394" s="333" t="s">
        <v>710</v>
      </c>
      <c r="D6394" s="333" t="s">
        <v>521</v>
      </c>
      <c r="E6394" s="29">
        <v>1</v>
      </c>
      <c r="F6394" s="29">
        <v>2</v>
      </c>
      <c r="G6394" s="29">
        <v>10636</v>
      </c>
      <c r="H6394" s="27"/>
      <c r="J6394" s="37"/>
      <c r="M6394" s="80" t="b">
        <f t="shared" si="99"/>
        <v>1</v>
      </c>
    </row>
    <row r="6395" spans="2:13" x14ac:dyDescent="0.15">
      <c r="B6395" s="333" t="s">
        <v>6285</v>
      </c>
      <c r="C6395" s="333" t="s">
        <v>710</v>
      </c>
      <c r="D6395" s="333" t="s">
        <v>525</v>
      </c>
      <c r="E6395" s="29">
        <v>1</v>
      </c>
      <c r="F6395" s="29">
        <v>4</v>
      </c>
      <c r="G6395" s="29">
        <v>6347</v>
      </c>
      <c r="H6395" s="27"/>
      <c r="J6395" s="37"/>
      <c r="M6395" s="80" t="b">
        <f t="shared" si="99"/>
        <v>1</v>
      </c>
    </row>
    <row r="6396" spans="2:13" x14ac:dyDescent="0.15">
      <c r="B6396" s="333" t="s">
        <v>7285</v>
      </c>
      <c r="C6396" s="333" t="s">
        <v>710</v>
      </c>
      <c r="D6396" s="333" t="s">
        <v>525</v>
      </c>
      <c r="E6396" s="29">
        <v>1</v>
      </c>
      <c r="F6396" s="29">
        <v>4</v>
      </c>
      <c r="G6396" s="29">
        <v>7431</v>
      </c>
      <c r="H6396" s="27"/>
      <c r="J6396" s="37"/>
      <c r="M6396" s="80" t="b">
        <f t="shared" si="99"/>
        <v>1</v>
      </c>
    </row>
    <row r="6397" spans="2:13" x14ac:dyDescent="0.15">
      <c r="B6397" s="333" t="s">
        <v>10339</v>
      </c>
      <c r="C6397" s="333" t="s">
        <v>710</v>
      </c>
      <c r="D6397" s="333" t="s">
        <v>521</v>
      </c>
      <c r="E6397" s="29">
        <v>1</v>
      </c>
      <c r="F6397" s="29">
        <v>2</v>
      </c>
      <c r="G6397" s="29">
        <v>10881</v>
      </c>
      <c r="H6397" s="27"/>
      <c r="J6397" s="37"/>
      <c r="M6397" s="80" t="b">
        <f t="shared" si="99"/>
        <v>1</v>
      </c>
    </row>
    <row r="6398" spans="2:13" x14ac:dyDescent="0.15">
      <c r="B6398" s="333" t="s">
        <v>9933</v>
      </c>
      <c r="C6398" s="333" t="s">
        <v>710</v>
      </c>
      <c r="D6398" s="333" t="s">
        <v>519</v>
      </c>
      <c r="E6398" s="29">
        <v>1</v>
      </c>
      <c r="F6398" s="29">
        <v>1</v>
      </c>
      <c r="G6398" s="29">
        <v>10134</v>
      </c>
      <c r="H6398" s="27"/>
      <c r="J6398" s="37"/>
      <c r="M6398" s="80" t="b">
        <f t="shared" si="99"/>
        <v>1</v>
      </c>
    </row>
    <row r="6399" spans="2:13" x14ac:dyDescent="0.15">
      <c r="B6399" s="333" t="s">
        <v>7485</v>
      </c>
      <c r="C6399" s="333" t="s">
        <v>710</v>
      </c>
      <c r="D6399" s="333" t="s">
        <v>525</v>
      </c>
      <c r="E6399" s="29">
        <v>1</v>
      </c>
      <c r="F6399" s="29">
        <v>4</v>
      </c>
      <c r="G6399" s="29">
        <v>7642</v>
      </c>
      <c r="H6399" s="27"/>
      <c r="J6399" s="37"/>
      <c r="M6399" s="80" t="b">
        <f t="shared" si="99"/>
        <v>1</v>
      </c>
    </row>
    <row r="6400" spans="2:13" x14ac:dyDescent="0.15">
      <c r="B6400" s="333" t="s">
        <v>4919</v>
      </c>
      <c r="C6400" s="333" t="s">
        <v>712</v>
      </c>
      <c r="D6400" s="333" t="s">
        <v>525</v>
      </c>
      <c r="E6400" s="29">
        <v>2</v>
      </c>
      <c r="F6400" s="29">
        <v>4</v>
      </c>
      <c r="G6400" s="29">
        <v>4878</v>
      </c>
      <c r="H6400" s="27"/>
      <c r="J6400" s="37"/>
      <c r="M6400" s="80" t="b">
        <f t="shared" si="99"/>
        <v>1</v>
      </c>
    </row>
    <row r="6401" spans="2:13" x14ac:dyDescent="0.15">
      <c r="B6401" s="333" t="s">
        <v>7547</v>
      </c>
      <c r="C6401" s="333" t="s">
        <v>710</v>
      </c>
      <c r="D6401" s="333" t="s">
        <v>519</v>
      </c>
      <c r="E6401" s="29">
        <v>1</v>
      </c>
      <c r="F6401" s="29">
        <v>1</v>
      </c>
      <c r="G6401" s="29">
        <v>7710</v>
      </c>
      <c r="H6401" s="27"/>
      <c r="J6401" s="37"/>
      <c r="M6401" s="80" t="b">
        <f t="shared" si="99"/>
        <v>1</v>
      </c>
    </row>
    <row r="6402" spans="2:13" x14ac:dyDescent="0.15">
      <c r="B6402" s="333" t="s">
        <v>12839</v>
      </c>
      <c r="C6402" s="333" t="s">
        <v>710</v>
      </c>
      <c r="D6402" s="333" t="s">
        <v>523</v>
      </c>
      <c r="E6402" s="29">
        <v>1</v>
      </c>
      <c r="F6402" s="29">
        <v>3</v>
      </c>
      <c r="G6402" s="29">
        <v>14258</v>
      </c>
      <c r="H6402" s="27"/>
      <c r="J6402" s="37"/>
      <c r="M6402" s="80" t="b">
        <f t="shared" si="99"/>
        <v>1</v>
      </c>
    </row>
    <row r="6403" spans="2:13" x14ac:dyDescent="0.15">
      <c r="B6403" s="333" t="s">
        <v>6816</v>
      </c>
      <c r="C6403" s="333" t="s">
        <v>518</v>
      </c>
      <c r="D6403" s="333" t="s">
        <v>523</v>
      </c>
      <c r="E6403" s="29">
        <v>0</v>
      </c>
      <c r="F6403" s="29">
        <v>3</v>
      </c>
      <c r="G6403" s="29">
        <v>6943</v>
      </c>
      <c r="H6403" s="27"/>
      <c r="J6403" s="37"/>
      <c r="M6403" s="80" t="b">
        <f t="shared" si="99"/>
        <v>1</v>
      </c>
    </row>
    <row r="6404" spans="2:13" x14ac:dyDescent="0.15">
      <c r="B6404" s="333" t="s">
        <v>9355</v>
      </c>
      <c r="C6404" s="333" t="s">
        <v>518</v>
      </c>
      <c r="D6404" s="333" t="s">
        <v>518</v>
      </c>
      <c r="E6404" s="29">
        <v>0</v>
      </c>
      <c r="F6404" s="29">
        <v>0</v>
      </c>
      <c r="G6404" s="29">
        <v>10056</v>
      </c>
      <c r="H6404" s="27"/>
      <c r="J6404" s="37"/>
      <c r="M6404" s="80" t="b">
        <f t="shared" si="99"/>
        <v>1</v>
      </c>
    </row>
    <row r="6405" spans="2:13" x14ac:dyDescent="0.15">
      <c r="B6405" s="333" t="s">
        <v>5971</v>
      </c>
      <c r="C6405" s="333" t="s">
        <v>716</v>
      </c>
      <c r="D6405" s="333" t="s">
        <v>521</v>
      </c>
      <c r="E6405" s="29">
        <v>4</v>
      </c>
      <c r="F6405" s="29">
        <v>2</v>
      </c>
      <c r="G6405" s="29">
        <v>5893</v>
      </c>
      <c r="H6405" s="27"/>
      <c r="J6405" s="37"/>
      <c r="M6405" s="80" t="b">
        <f t="shared" si="99"/>
        <v>1</v>
      </c>
    </row>
    <row r="6406" spans="2:13" x14ac:dyDescent="0.15">
      <c r="B6406" s="333" t="s">
        <v>5799</v>
      </c>
      <c r="C6406" s="333" t="s">
        <v>710</v>
      </c>
      <c r="D6406" s="333" t="s">
        <v>523</v>
      </c>
      <c r="E6406" s="29">
        <v>1</v>
      </c>
      <c r="F6406" s="29">
        <v>3</v>
      </c>
      <c r="G6406" s="29">
        <v>5825</v>
      </c>
      <c r="H6406" s="27"/>
      <c r="J6406" s="37"/>
      <c r="M6406" s="80" t="b">
        <f t="shared" si="99"/>
        <v>1</v>
      </c>
    </row>
    <row r="6407" spans="2:13" x14ac:dyDescent="0.15">
      <c r="B6407" s="333" t="s">
        <v>9934</v>
      </c>
      <c r="C6407" s="333" t="s">
        <v>710</v>
      </c>
      <c r="D6407" s="333" t="s">
        <v>519</v>
      </c>
      <c r="E6407" s="29">
        <v>1</v>
      </c>
      <c r="F6407" s="29">
        <v>1</v>
      </c>
      <c r="G6407" s="29">
        <v>10135</v>
      </c>
      <c r="H6407" s="27"/>
      <c r="J6407" s="37"/>
      <c r="M6407" s="80" t="b">
        <f t="shared" si="99"/>
        <v>1</v>
      </c>
    </row>
    <row r="6408" spans="2:13" x14ac:dyDescent="0.15">
      <c r="B6408" s="333" t="s">
        <v>14850</v>
      </c>
      <c r="C6408" s="333" t="s">
        <v>710</v>
      </c>
      <c r="D6408" s="333" t="s">
        <v>444</v>
      </c>
      <c r="E6408" s="29">
        <v>1</v>
      </c>
      <c r="F6408" s="29">
        <v>6</v>
      </c>
      <c r="G6408" s="29">
        <v>16575</v>
      </c>
      <c r="H6408" s="27"/>
      <c r="J6408" s="37"/>
      <c r="M6408" s="80" t="b">
        <f t="shared" si="99"/>
        <v>1</v>
      </c>
    </row>
    <row r="6409" spans="2:13" x14ac:dyDescent="0.15">
      <c r="B6409" s="333" t="s">
        <v>9356</v>
      </c>
      <c r="C6409" s="333" t="s">
        <v>712</v>
      </c>
      <c r="D6409" s="333" t="s">
        <v>521</v>
      </c>
      <c r="E6409" s="29">
        <v>2</v>
      </c>
      <c r="F6409" s="29">
        <v>2</v>
      </c>
      <c r="G6409" s="29">
        <v>9583</v>
      </c>
      <c r="H6409" s="27"/>
      <c r="J6409" s="37"/>
      <c r="M6409" s="80" t="b">
        <f t="shared" si="99"/>
        <v>1</v>
      </c>
    </row>
    <row r="6410" spans="2:13" x14ac:dyDescent="0.15">
      <c r="B6410" s="333" t="s">
        <v>8653</v>
      </c>
      <c r="C6410" s="333" t="s">
        <v>716</v>
      </c>
      <c r="D6410" s="333" t="s">
        <v>523</v>
      </c>
      <c r="E6410" s="29">
        <v>4</v>
      </c>
      <c r="F6410" s="29">
        <v>3</v>
      </c>
      <c r="G6410" s="29">
        <v>9003</v>
      </c>
      <c r="H6410" s="27"/>
      <c r="J6410" s="37"/>
      <c r="M6410" s="80" t="b">
        <f t="shared" si="99"/>
        <v>1</v>
      </c>
    </row>
    <row r="6411" spans="2:13" x14ac:dyDescent="0.15">
      <c r="B6411" s="333" t="s">
        <v>11981</v>
      </c>
      <c r="C6411" s="333" t="s">
        <v>714</v>
      </c>
      <c r="D6411" s="333" t="s">
        <v>523</v>
      </c>
      <c r="E6411" s="29">
        <v>3</v>
      </c>
      <c r="F6411" s="29">
        <v>3</v>
      </c>
      <c r="G6411" s="29">
        <v>13064</v>
      </c>
      <c r="H6411" s="27"/>
      <c r="J6411" s="37"/>
      <c r="M6411" s="80" t="b">
        <f t="shared" si="99"/>
        <v>1</v>
      </c>
    </row>
    <row r="6412" spans="2:13" x14ac:dyDescent="0.15">
      <c r="B6412" s="333" t="s">
        <v>8043</v>
      </c>
      <c r="C6412" s="333" t="s">
        <v>710</v>
      </c>
      <c r="D6412" s="333" t="s">
        <v>523</v>
      </c>
      <c r="E6412" s="29">
        <v>1</v>
      </c>
      <c r="F6412" s="29">
        <v>3</v>
      </c>
      <c r="G6412" s="29">
        <v>8264</v>
      </c>
      <c r="H6412" s="27"/>
      <c r="J6412" s="37"/>
      <c r="M6412" s="80" t="b">
        <f t="shared" si="99"/>
        <v>1</v>
      </c>
    </row>
    <row r="6413" spans="2:13" x14ac:dyDescent="0.15">
      <c r="B6413" s="333" t="s">
        <v>8672</v>
      </c>
      <c r="C6413" s="333" t="s">
        <v>710</v>
      </c>
      <c r="D6413" s="333" t="s">
        <v>523</v>
      </c>
      <c r="E6413" s="29">
        <v>1</v>
      </c>
      <c r="F6413" s="29">
        <v>3</v>
      </c>
      <c r="G6413" s="29">
        <v>9022</v>
      </c>
      <c r="H6413" s="27"/>
      <c r="J6413" s="37"/>
      <c r="M6413" s="80" t="b">
        <f t="shared" si="99"/>
        <v>1</v>
      </c>
    </row>
    <row r="6414" spans="2:13" x14ac:dyDescent="0.15">
      <c r="B6414" s="333" t="s">
        <v>77</v>
      </c>
      <c r="C6414" s="333" t="s">
        <v>710</v>
      </c>
      <c r="D6414" s="333" t="s">
        <v>521</v>
      </c>
      <c r="E6414" s="29">
        <v>1</v>
      </c>
      <c r="F6414" s="29">
        <v>2</v>
      </c>
      <c r="G6414" s="29">
        <v>8710</v>
      </c>
      <c r="H6414" s="27"/>
      <c r="J6414" s="37"/>
      <c r="M6414" s="80" t="b">
        <f t="shared" ref="M6414:M6477" si="100">AND(  NOT(ISERROR(FIND(UPPER($B$7),UPPER($B6414),1))),  OR($D$7="",NOT(ISERROR(FIND(UPPER($D$7),UPPER($B6414),1)))),    OR($D$8="",(ISERROR(FIND(UPPER($D$8),UPPER($B6414),1))))           )</f>
        <v>1</v>
      </c>
    </row>
    <row r="6415" spans="2:13" x14ac:dyDescent="0.15">
      <c r="B6415" s="333" t="s">
        <v>12840</v>
      </c>
      <c r="C6415" s="333" t="s">
        <v>718</v>
      </c>
      <c r="D6415" s="333" t="s">
        <v>523</v>
      </c>
      <c r="E6415" s="29">
        <v>5</v>
      </c>
      <c r="F6415" s="29">
        <v>3</v>
      </c>
      <c r="G6415" s="29">
        <v>13854</v>
      </c>
      <c r="H6415" s="27"/>
      <c r="J6415" s="37"/>
      <c r="M6415" s="80" t="b">
        <f t="shared" si="100"/>
        <v>1</v>
      </c>
    </row>
    <row r="6416" spans="2:13" x14ac:dyDescent="0.15">
      <c r="B6416" s="333" t="s">
        <v>6602</v>
      </c>
      <c r="C6416" s="333" t="s">
        <v>710</v>
      </c>
      <c r="D6416" s="333" t="s">
        <v>521</v>
      </c>
      <c r="E6416" s="29">
        <v>1</v>
      </c>
      <c r="F6416" s="29">
        <v>2</v>
      </c>
      <c r="G6416" s="29">
        <v>6592</v>
      </c>
      <c r="H6416" s="27"/>
      <c r="J6416" s="37"/>
      <c r="M6416" s="80" t="b">
        <f t="shared" si="100"/>
        <v>1</v>
      </c>
    </row>
    <row r="6417" spans="2:13" x14ac:dyDescent="0.15">
      <c r="B6417" s="333" t="s">
        <v>4162</v>
      </c>
      <c r="C6417" s="333" t="s">
        <v>712</v>
      </c>
      <c r="D6417" s="333" t="s">
        <v>523</v>
      </c>
      <c r="E6417" s="29">
        <v>2</v>
      </c>
      <c r="F6417" s="29">
        <v>3</v>
      </c>
      <c r="G6417" s="29">
        <v>3932</v>
      </c>
      <c r="H6417" s="27"/>
      <c r="J6417" s="37"/>
      <c r="M6417" s="80" t="b">
        <f t="shared" si="100"/>
        <v>1</v>
      </c>
    </row>
    <row r="6418" spans="2:13" x14ac:dyDescent="0.15">
      <c r="B6418" s="333" t="s">
        <v>10946</v>
      </c>
      <c r="C6418" s="333" t="s">
        <v>716</v>
      </c>
      <c r="D6418" s="333" t="s">
        <v>444</v>
      </c>
      <c r="E6418" s="29">
        <v>4</v>
      </c>
      <c r="F6418" s="29">
        <v>6</v>
      </c>
      <c r="G6418" s="29">
        <v>1395</v>
      </c>
      <c r="H6418" s="27"/>
      <c r="J6418" s="37"/>
      <c r="M6418" s="80" t="b">
        <f t="shared" si="100"/>
        <v>1</v>
      </c>
    </row>
    <row r="6419" spans="2:13" x14ac:dyDescent="0.15">
      <c r="B6419" s="333" t="s">
        <v>1810</v>
      </c>
      <c r="C6419" s="333" t="s">
        <v>9881</v>
      </c>
      <c r="D6419" s="333" t="s">
        <v>523</v>
      </c>
      <c r="E6419" s="29">
        <v>6</v>
      </c>
      <c r="F6419" s="29">
        <v>3</v>
      </c>
      <c r="G6419" s="29">
        <v>1396</v>
      </c>
      <c r="H6419" s="27"/>
      <c r="J6419" s="37"/>
      <c r="M6419" s="80" t="b">
        <f t="shared" si="100"/>
        <v>1</v>
      </c>
    </row>
    <row r="6420" spans="2:13" x14ac:dyDescent="0.15">
      <c r="B6420" s="333" t="s">
        <v>5013</v>
      </c>
      <c r="C6420" s="333" t="s">
        <v>518</v>
      </c>
      <c r="D6420" s="333" t="s">
        <v>523</v>
      </c>
      <c r="E6420" s="29">
        <v>0</v>
      </c>
      <c r="F6420" s="29">
        <v>3</v>
      </c>
      <c r="G6420" s="29">
        <v>4979</v>
      </c>
      <c r="H6420" s="27"/>
      <c r="J6420" s="37"/>
      <c r="M6420" s="80" t="b">
        <f t="shared" si="100"/>
        <v>1</v>
      </c>
    </row>
    <row r="6421" spans="2:13" x14ac:dyDescent="0.15">
      <c r="B6421" s="333" t="s">
        <v>1811</v>
      </c>
      <c r="C6421" s="333" t="s">
        <v>716</v>
      </c>
      <c r="D6421" s="333" t="s">
        <v>523</v>
      </c>
      <c r="E6421" s="29">
        <v>4</v>
      </c>
      <c r="F6421" s="29">
        <v>3</v>
      </c>
      <c r="G6421" s="29">
        <v>1397</v>
      </c>
      <c r="H6421" s="27"/>
      <c r="J6421" s="37"/>
      <c r="M6421" s="80" t="b">
        <f t="shared" si="100"/>
        <v>1</v>
      </c>
    </row>
    <row r="6422" spans="2:13" x14ac:dyDescent="0.15">
      <c r="B6422" s="333" t="s">
        <v>14273</v>
      </c>
      <c r="C6422" s="333" t="s">
        <v>710</v>
      </c>
      <c r="D6422" s="333" t="s">
        <v>519</v>
      </c>
      <c r="E6422" s="29">
        <v>1</v>
      </c>
      <c r="F6422" s="29">
        <v>1</v>
      </c>
      <c r="G6422" s="29">
        <v>16249</v>
      </c>
      <c r="H6422" s="27"/>
      <c r="J6422" s="37"/>
      <c r="M6422" s="80" t="b">
        <f t="shared" si="100"/>
        <v>1</v>
      </c>
    </row>
    <row r="6423" spans="2:13" x14ac:dyDescent="0.15">
      <c r="B6423" s="333" t="s">
        <v>1812</v>
      </c>
      <c r="C6423" s="333" t="s">
        <v>716</v>
      </c>
      <c r="D6423" s="333" t="s">
        <v>519</v>
      </c>
      <c r="E6423" s="29">
        <v>4</v>
      </c>
      <c r="F6423" s="29">
        <v>1</v>
      </c>
      <c r="G6423" s="29">
        <v>1398</v>
      </c>
      <c r="H6423" s="27"/>
      <c r="J6423" s="37"/>
      <c r="M6423" s="80" t="b">
        <f t="shared" si="100"/>
        <v>1</v>
      </c>
    </row>
    <row r="6424" spans="2:13" x14ac:dyDescent="0.15">
      <c r="B6424" s="333" t="s">
        <v>8825</v>
      </c>
      <c r="C6424" s="333" t="s">
        <v>710</v>
      </c>
      <c r="D6424" s="333" t="s">
        <v>521</v>
      </c>
      <c r="E6424" s="29">
        <v>1</v>
      </c>
      <c r="F6424" s="29">
        <v>2</v>
      </c>
      <c r="G6424" s="29">
        <v>9175</v>
      </c>
      <c r="H6424" s="27"/>
      <c r="J6424" s="37"/>
      <c r="M6424" s="80" t="b">
        <f t="shared" si="100"/>
        <v>1</v>
      </c>
    </row>
    <row r="6425" spans="2:13" x14ac:dyDescent="0.15">
      <c r="B6425" s="333" t="s">
        <v>1813</v>
      </c>
      <c r="C6425" s="333" t="s">
        <v>9881</v>
      </c>
      <c r="D6425" s="333" t="s">
        <v>523</v>
      </c>
      <c r="E6425" s="29">
        <v>6</v>
      </c>
      <c r="F6425" s="29">
        <v>3</v>
      </c>
      <c r="G6425" s="29">
        <v>1399</v>
      </c>
      <c r="H6425" s="27"/>
      <c r="J6425" s="37"/>
      <c r="M6425" s="80" t="b">
        <f t="shared" si="100"/>
        <v>1</v>
      </c>
    </row>
    <row r="6426" spans="2:13" x14ac:dyDescent="0.15">
      <c r="B6426" s="333" t="s">
        <v>14274</v>
      </c>
      <c r="C6426" s="333" t="s">
        <v>714</v>
      </c>
      <c r="D6426" s="333" t="s">
        <v>444</v>
      </c>
      <c r="E6426" s="29">
        <v>3</v>
      </c>
      <c r="F6426" s="29">
        <v>6</v>
      </c>
      <c r="G6426" s="29">
        <v>16003</v>
      </c>
      <c r="H6426" s="27"/>
      <c r="J6426" s="37"/>
      <c r="M6426" s="80" t="b">
        <f t="shared" si="100"/>
        <v>1</v>
      </c>
    </row>
    <row r="6427" spans="2:13" x14ac:dyDescent="0.15">
      <c r="B6427" s="333" t="s">
        <v>6921</v>
      </c>
      <c r="C6427" s="333" t="s">
        <v>518</v>
      </c>
      <c r="D6427" s="333" t="s">
        <v>523</v>
      </c>
      <c r="E6427" s="29">
        <v>0</v>
      </c>
      <c r="F6427" s="29">
        <v>3</v>
      </c>
      <c r="G6427" s="29">
        <v>7055</v>
      </c>
      <c r="H6427" s="27"/>
      <c r="J6427" s="37"/>
      <c r="M6427" s="80" t="b">
        <f t="shared" si="100"/>
        <v>1</v>
      </c>
    </row>
    <row r="6428" spans="2:13" x14ac:dyDescent="0.15">
      <c r="B6428" s="333" t="s">
        <v>1814</v>
      </c>
      <c r="C6428" s="333" t="s">
        <v>9881</v>
      </c>
      <c r="D6428" s="333" t="s">
        <v>444</v>
      </c>
      <c r="E6428" s="29">
        <v>6</v>
      </c>
      <c r="F6428" s="29">
        <v>6</v>
      </c>
      <c r="G6428" s="29">
        <v>1400</v>
      </c>
      <c r="H6428" s="27"/>
      <c r="J6428" s="37"/>
      <c r="M6428" s="80" t="b">
        <f t="shared" si="100"/>
        <v>1</v>
      </c>
    </row>
    <row r="6429" spans="2:13" x14ac:dyDescent="0.15">
      <c r="B6429" s="333" t="s">
        <v>6262</v>
      </c>
      <c r="C6429" s="333" t="s">
        <v>710</v>
      </c>
      <c r="D6429" s="333" t="s">
        <v>521</v>
      </c>
      <c r="E6429" s="29">
        <v>1</v>
      </c>
      <c r="F6429" s="29">
        <v>2</v>
      </c>
      <c r="G6429" s="29">
        <v>6316</v>
      </c>
      <c r="H6429" s="27"/>
      <c r="J6429" s="37"/>
      <c r="M6429" s="80" t="b">
        <f t="shared" si="100"/>
        <v>1</v>
      </c>
    </row>
    <row r="6430" spans="2:13" x14ac:dyDescent="0.15">
      <c r="B6430" s="333" t="s">
        <v>5993</v>
      </c>
      <c r="C6430" s="333" t="s">
        <v>718</v>
      </c>
      <c r="D6430" s="333" t="s">
        <v>521</v>
      </c>
      <c r="E6430" s="29">
        <v>5</v>
      </c>
      <c r="F6430" s="29">
        <v>2</v>
      </c>
      <c r="G6430" s="29">
        <v>6046</v>
      </c>
      <c r="H6430" s="27"/>
      <c r="J6430" s="37"/>
      <c r="M6430" s="80" t="b">
        <f t="shared" si="100"/>
        <v>1</v>
      </c>
    </row>
    <row r="6431" spans="2:13" x14ac:dyDescent="0.15">
      <c r="B6431" s="333" t="s">
        <v>11982</v>
      </c>
      <c r="C6431" s="333" t="s">
        <v>710</v>
      </c>
      <c r="D6431" s="333" t="s">
        <v>523</v>
      </c>
      <c r="E6431" s="29">
        <v>1</v>
      </c>
      <c r="F6431" s="29">
        <v>3</v>
      </c>
      <c r="G6431" s="29">
        <v>12695</v>
      </c>
      <c r="H6431" s="27"/>
      <c r="J6431" s="37"/>
      <c r="M6431" s="80" t="b">
        <f t="shared" si="100"/>
        <v>1</v>
      </c>
    </row>
    <row r="6432" spans="2:13" x14ac:dyDescent="0.15">
      <c r="B6432" s="333" t="s">
        <v>116</v>
      </c>
      <c r="C6432" s="333" t="s">
        <v>710</v>
      </c>
      <c r="D6432" s="333" t="s">
        <v>519</v>
      </c>
      <c r="E6432" s="29">
        <v>1</v>
      </c>
      <c r="F6432" s="29">
        <v>1</v>
      </c>
      <c r="G6432" s="29">
        <v>8633</v>
      </c>
      <c r="H6432" s="27"/>
      <c r="J6432" s="37"/>
      <c r="M6432" s="80" t="b">
        <f t="shared" si="100"/>
        <v>1</v>
      </c>
    </row>
    <row r="6433" spans="2:13" x14ac:dyDescent="0.15">
      <c r="B6433" s="333" t="s">
        <v>7556</v>
      </c>
      <c r="C6433" s="333" t="s">
        <v>710</v>
      </c>
      <c r="D6433" s="333" t="s">
        <v>519</v>
      </c>
      <c r="E6433" s="29">
        <v>1</v>
      </c>
      <c r="F6433" s="29">
        <v>1</v>
      </c>
      <c r="G6433" s="29">
        <v>7719</v>
      </c>
      <c r="H6433" s="27"/>
      <c r="J6433" s="37"/>
      <c r="M6433" s="80" t="b">
        <f t="shared" si="100"/>
        <v>1</v>
      </c>
    </row>
    <row r="6434" spans="2:13" x14ac:dyDescent="0.15">
      <c r="B6434" s="333" t="s">
        <v>13585</v>
      </c>
      <c r="C6434" s="333" t="s">
        <v>712</v>
      </c>
      <c r="D6434" s="333" t="s">
        <v>523</v>
      </c>
      <c r="E6434" s="29">
        <v>2</v>
      </c>
      <c r="F6434" s="29">
        <v>3</v>
      </c>
      <c r="G6434" s="29">
        <v>14983</v>
      </c>
      <c r="H6434" s="27"/>
      <c r="J6434" s="37"/>
      <c r="M6434" s="80" t="b">
        <f t="shared" si="100"/>
        <v>1</v>
      </c>
    </row>
    <row r="6435" spans="2:13" x14ac:dyDescent="0.15">
      <c r="B6435" s="333" t="s">
        <v>6805</v>
      </c>
      <c r="C6435" s="333" t="s">
        <v>518</v>
      </c>
      <c r="D6435" s="333" t="s">
        <v>518</v>
      </c>
      <c r="E6435" s="29">
        <v>0</v>
      </c>
      <c r="F6435" s="29">
        <v>0</v>
      </c>
      <c r="G6435" s="29">
        <v>6932</v>
      </c>
      <c r="H6435" s="27"/>
      <c r="J6435" s="37"/>
      <c r="M6435" s="80" t="b">
        <f t="shared" si="100"/>
        <v>1</v>
      </c>
    </row>
    <row r="6436" spans="2:13" x14ac:dyDescent="0.15">
      <c r="B6436" s="333" t="s">
        <v>11983</v>
      </c>
      <c r="C6436" s="333" t="s">
        <v>710</v>
      </c>
      <c r="D6436" s="333" t="s">
        <v>525</v>
      </c>
      <c r="E6436" s="29">
        <v>1</v>
      </c>
      <c r="F6436" s="29">
        <v>4</v>
      </c>
      <c r="G6436" s="29">
        <v>13634</v>
      </c>
      <c r="H6436" s="27"/>
      <c r="J6436" s="37"/>
      <c r="M6436" s="80" t="b">
        <f t="shared" si="100"/>
        <v>1</v>
      </c>
    </row>
    <row r="6437" spans="2:13" x14ac:dyDescent="0.15">
      <c r="B6437" s="333" t="s">
        <v>4942</v>
      </c>
      <c r="C6437" s="333" t="s">
        <v>518</v>
      </c>
      <c r="D6437" s="333" t="s">
        <v>523</v>
      </c>
      <c r="E6437" s="29">
        <v>0</v>
      </c>
      <c r="F6437" s="29">
        <v>3</v>
      </c>
      <c r="G6437" s="29">
        <v>4907</v>
      </c>
      <c r="H6437" s="27"/>
      <c r="J6437" s="37"/>
      <c r="M6437" s="80" t="b">
        <f t="shared" si="100"/>
        <v>1</v>
      </c>
    </row>
    <row r="6438" spans="2:13" x14ac:dyDescent="0.15">
      <c r="B6438" s="333" t="s">
        <v>7061</v>
      </c>
      <c r="C6438" s="333" t="s">
        <v>710</v>
      </c>
      <c r="D6438" s="333" t="s">
        <v>525</v>
      </c>
      <c r="E6438" s="29">
        <v>1</v>
      </c>
      <c r="F6438" s="29">
        <v>4</v>
      </c>
      <c r="G6438" s="29">
        <v>7329</v>
      </c>
      <c r="H6438" s="27"/>
      <c r="J6438" s="37"/>
      <c r="M6438" s="80" t="b">
        <f t="shared" si="100"/>
        <v>1</v>
      </c>
    </row>
    <row r="6439" spans="2:13" x14ac:dyDescent="0.15">
      <c r="B6439" s="333" t="s">
        <v>14851</v>
      </c>
      <c r="C6439" s="333" t="s">
        <v>716</v>
      </c>
      <c r="D6439" s="333" t="s">
        <v>523</v>
      </c>
      <c r="E6439" s="29">
        <v>4</v>
      </c>
      <c r="F6439" s="29">
        <v>3</v>
      </c>
      <c r="G6439" s="29">
        <v>16813</v>
      </c>
      <c r="H6439" s="27"/>
      <c r="J6439" s="37"/>
      <c r="M6439" s="80" t="b">
        <f t="shared" si="100"/>
        <v>1</v>
      </c>
    </row>
    <row r="6440" spans="2:13" x14ac:dyDescent="0.15">
      <c r="B6440" s="333" t="s">
        <v>6671</v>
      </c>
      <c r="C6440" s="333" t="s">
        <v>716</v>
      </c>
      <c r="D6440" s="333" t="s">
        <v>519</v>
      </c>
      <c r="E6440" s="29">
        <v>4</v>
      </c>
      <c r="F6440" s="29">
        <v>1</v>
      </c>
      <c r="G6440" s="29">
        <v>6785</v>
      </c>
      <c r="H6440" s="27"/>
      <c r="J6440" s="37"/>
      <c r="M6440" s="80" t="b">
        <f t="shared" si="100"/>
        <v>1</v>
      </c>
    </row>
    <row r="6441" spans="2:13" x14ac:dyDescent="0.15">
      <c r="B6441" s="333" t="s">
        <v>11984</v>
      </c>
      <c r="C6441" s="333" t="s">
        <v>710</v>
      </c>
      <c r="D6441" s="333" t="s">
        <v>444</v>
      </c>
      <c r="E6441" s="29">
        <v>1</v>
      </c>
      <c r="F6441" s="29">
        <v>6</v>
      </c>
      <c r="G6441" s="29">
        <v>12469</v>
      </c>
      <c r="H6441" s="27"/>
      <c r="J6441" s="37"/>
      <c r="M6441" s="80" t="b">
        <f t="shared" si="100"/>
        <v>1</v>
      </c>
    </row>
    <row r="6442" spans="2:13" x14ac:dyDescent="0.15">
      <c r="B6442" s="333" t="s">
        <v>11985</v>
      </c>
      <c r="C6442" s="333" t="s">
        <v>710</v>
      </c>
      <c r="D6442" s="333" t="s">
        <v>444</v>
      </c>
      <c r="E6442" s="29">
        <v>1</v>
      </c>
      <c r="F6442" s="29">
        <v>6</v>
      </c>
      <c r="G6442" s="29">
        <v>13638</v>
      </c>
      <c r="H6442" s="27"/>
      <c r="J6442" s="37"/>
      <c r="M6442" s="80" t="b">
        <f t="shared" si="100"/>
        <v>1</v>
      </c>
    </row>
    <row r="6443" spans="2:13" x14ac:dyDescent="0.15">
      <c r="B6443" s="333" t="s">
        <v>3647</v>
      </c>
      <c r="C6443" s="333" t="s">
        <v>710</v>
      </c>
      <c r="D6443" s="333" t="s">
        <v>525</v>
      </c>
      <c r="E6443" s="29">
        <v>1</v>
      </c>
      <c r="F6443" s="29">
        <v>4</v>
      </c>
      <c r="G6443" s="29">
        <v>3308</v>
      </c>
      <c r="H6443" s="27"/>
      <c r="J6443" s="37"/>
      <c r="M6443" s="80" t="b">
        <f t="shared" si="100"/>
        <v>1</v>
      </c>
    </row>
    <row r="6444" spans="2:13" x14ac:dyDescent="0.15">
      <c r="B6444" s="333" t="s">
        <v>14852</v>
      </c>
      <c r="C6444" s="333" t="s">
        <v>710</v>
      </c>
      <c r="D6444" s="333" t="s">
        <v>523</v>
      </c>
      <c r="E6444" s="29">
        <v>1</v>
      </c>
      <c r="F6444" s="29">
        <v>3</v>
      </c>
      <c r="G6444" s="29">
        <v>16471</v>
      </c>
      <c r="H6444" s="27"/>
      <c r="J6444" s="37"/>
      <c r="M6444" s="80" t="b">
        <f t="shared" si="100"/>
        <v>1</v>
      </c>
    </row>
    <row r="6445" spans="2:13" x14ac:dyDescent="0.15">
      <c r="B6445" s="333" t="s">
        <v>5800</v>
      </c>
      <c r="C6445" s="333" t="s">
        <v>710</v>
      </c>
      <c r="D6445" s="333" t="s">
        <v>523</v>
      </c>
      <c r="E6445" s="29">
        <v>1</v>
      </c>
      <c r="F6445" s="29">
        <v>3</v>
      </c>
      <c r="G6445" s="29">
        <v>5826</v>
      </c>
      <c r="H6445" s="27"/>
      <c r="J6445" s="37"/>
      <c r="M6445" s="80" t="b">
        <f t="shared" si="100"/>
        <v>1</v>
      </c>
    </row>
    <row r="6446" spans="2:13" x14ac:dyDescent="0.15">
      <c r="B6446" s="333" t="s">
        <v>4163</v>
      </c>
      <c r="C6446" s="333" t="s">
        <v>712</v>
      </c>
      <c r="D6446" s="333" t="s">
        <v>523</v>
      </c>
      <c r="E6446" s="29">
        <v>2</v>
      </c>
      <c r="F6446" s="29">
        <v>3</v>
      </c>
      <c r="G6446" s="29">
        <v>3933</v>
      </c>
      <c r="H6446" s="27"/>
      <c r="J6446" s="37"/>
      <c r="M6446" s="80" t="b">
        <f t="shared" si="100"/>
        <v>1</v>
      </c>
    </row>
    <row r="6447" spans="2:13" x14ac:dyDescent="0.15">
      <c r="B6447" s="333" t="s">
        <v>7901</v>
      </c>
      <c r="C6447" s="333" t="s">
        <v>712</v>
      </c>
      <c r="D6447" s="333" t="s">
        <v>523</v>
      </c>
      <c r="E6447" s="29">
        <v>2</v>
      </c>
      <c r="F6447" s="29">
        <v>3</v>
      </c>
      <c r="G6447" s="29">
        <v>8102</v>
      </c>
      <c r="H6447" s="27"/>
      <c r="J6447" s="37"/>
      <c r="M6447" s="80" t="b">
        <f t="shared" si="100"/>
        <v>1</v>
      </c>
    </row>
    <row r="6448" spans="2:13" x14ac:dyDescent="0.15">
      <c r="B6448" s="333" t="s">
        <v>1815</v>
      </c>
      <c r="C6448" s="333" t="s">
        <v>9881</v>
      </c>
      <c r="D6448" s="333" t="s">
        <v>523</v>
      </c>
      <c r="E6448" s="29">
        <v>6</v>
      </c>
      <c r="F6448" s="29">
        <v>3</v>
      </c>
      <c r="G6448" s="29">
        <v>1401</v>
      </c>
      <c r="H6448" s="27"/>
      <c r="J6448" s="37"/>
      <c r="M6448" s="80" t="b">
        <f t="shared" si="100"/>
        <v>1</v>
      </c>
    </row>
    <row r="6449" spans="2:13" x14ac:dyDescent="0.15">
      <c r="B6449" s="333" t="s">
        <v>10947</v>
      </c>
      <c r="C6449" s="333" t="s">
        <v>9881</v>
      </c>
      <c r="D6449" s="333" t="s">
        <v>523</v>
      </c>
      <c r="E6449" s="29">
        <v>6</v>
      </c>
      <c r="F6449" s="29">
        <v>3</v>
      </c>
      <c r="G6449" s="29">
        <v>1402</v>
      </c>
      <c r="H6449" s="27"/>
      <c r="J6449" s="37"/>
      <c r="M6449" s="80" t="b">
        <f t="shared" si="100"/>
        <v>1</v>
      </c>
    </row>
    <row r="6450" spans="2:13" x14ac:dyDescent="0.15">
      <c r="B6450" s="333" t="s">
        <v>7579</v>
      </c>
      <c r="C6450" s="333" t="s">
        <v>718</v>
      </c>
      <c r="D6450" s="333" t="s">
        <v>523</v>
      </c>
      <c r="E6450" s="29">
        <v>5</v>
      </c>
      <c r="F6450" s="29">
        <v>3</v>
      </c>
      <c r="G6450" s="29">
        <v>7743</v>
      </c>
      <c r="H6450" s="27"/>
      <c r="J6450" s="37"/>
      <c r="M6450" s="80" t="b">
        <f t="shared" si="100"/>
        <v>1</v>
      </c>
    </row>
    <row r="6451" spans="2:13" x14ac:dyDescent="0.15">
      <c r="B6451" s="333" t="s">
        <v>5430</v>
      </c>
      <c r="C6451" s="333" t="s">
        <v>710</v>
      </c>
      <c r="D6451" s="333" t="s">
        <v>523</v>
      </c>
      <c r="E6451" s="29">
        <v>1</v>
      </c>
      <c r="F6451" s="29">
        <v>3</v>
      </c>
      <c r="G6451" s="29">
        <v>5438</v>
      </c>
      <c r="H6451" s="27"/>
      <c r="J6451" s="37"/>
      <c r="M6451" s="80" t="b">
        <f t="shared" si="100"/>
        <v>1</v>
      </c>
    </row>
    <row r="6452" spans="2:13" x14ac:dyDescent="0.15">
      <c r="B6452" s="333" t="s">
        <v>117</v>
      </c>
      <c r="C6452" s="333" t="s">
        <v>710</v>
      </c>
      <c r="D6452" s="333" t="s">
        <v>523</v>
      </c>
      <c r="E6452" s="29">
        <v>1</v>
      </c>
      <c r="F6452" s="29">
        <v>3</v>
      </c>
      <c r="G6452" s="29">
        <v>8634</v>
      </c>
      <c r="H6452" s="27"/>
      <c r="J6452" s="37"/>
      <c r="M6452" s="80" t="b">
        <f t="shared" si="100"/>
        <v>1</v>
      </c>
    </row>
    <row r="6453" spans="2:13" x14ac:dyDescent="0.15">
      <c r="B6453" s="333" t="s">
        <v>1816</v>
      </c>
      <c r="C6453" s="333" t="s">
        <v>710</v>
      </c>
      <c r="D6453" s="333" t="s">
        <v>525</v>
      </c>
      <c r="E6453" s="29">
        <v>1</v>
      </c>
      <c r="F6453" s="29">
        <v>4</v>
      </c>
      <c r="G6453" s="29">
        <v>1403</v>
      </c>
      <c r="H6453" s="27"/>
      <c r="J6453" s="37"/>
      <c r="M6453" s="80" t="b">
        <f t="shared" si="100"/>
        <v>1</v>
      </c>
    </row>
    <row r="6454" spans="2:13" x14ac:dyDescent="0.15">
      <c r="B6454" s="333" t="s">
        <v>388</v>
      </c>
      <c r="C6454" s="333" t="s">
        <v>714</v>
      </c>
      <c r="D6454" s="333" t="s">
        <v>523</v>
      </c>
      <c r="E6454" s="29">
        <v>3</v>
      </c>
      <c r="F6454" s="29">
        <v>3</v>
      </c>
      <c r="G6454" s="29">
        <v>8368</v>
      </c>
      <c r="H6454" s="27"/>
      <c r="J6454" s="37"/>
      <c r="M6454" s="80" t="b">
        <f t="shared" si="100"/>
        <v>1</v>
      </c>
    </row>
    <row r="6455" spans="2:13" x14ac:dyDescent="0.15">
      <c r="B6455" s="333" t="s">
        <v>6120</v>
      </c>
      <c r="C6455" s="333" t="s">
        <v>710</v>
      </c>
      <c r="D6455" s="333" t="s">
        <v>525</v>
      </c>
      <c r="E6455" s="29">
        <v>1</v>
      </c>
      <c r="F6455" s="29">
        <v>4</v>
      </c>
      <c r="G6455" s="29">
        <v>6175</v>
      </c>
      <c r="H6455" s="27"/>
      <c r="J6455" s="37"/>
      <c r="M6455" s="80" t="b">
        <f t="shared" si="100"/>
        <v>1</v>
      </c>
    </row>
    <row r="6456" spans="2:13" x14ac:dyDescent="0.15">
      <c r="B6456" s="333" t="s">
        <v>1817</v>
      </c>
      <c r="C6456" s="333" t="s">
        <v>9881</v>
      </c>
      <c r="D6456" s="333" t="s">
        <v>523</v>
      </c>
      <c r="E6456" s="29">
        <v>6</v>
      </c>
      <c r="F6456" s="29">
        <v>3</v>
      </c>
      <c r="G6456" s="29">
        <v>1404</v>
      </c>
      <c r="H6456" s="27"/>
      <c r="J6456" s="37"/>
      <c r="M6456" s="80" t="b">
        <f t="shared" si="100"/>
        <v>1</v>
      </c>
    </row>
    <row r="6457" spans="2:13" x14ac:dyDescent="0.15">
      <c r="B6457" s="333" t="s">
        <v>1818</v>
      </c>
      <c r="C6457" s="333" t="s">
        <v>710</v>
      </c>
      <c r="D6457" s="333" t="s">
        <v>444</v>
      </c>
      <c r="E6457" s="29">
        <v>1</v>
      </c>
      <c r="F6457" s="29">
        <v>6</v>
      </c>
      <c r="G6457" s="29">
        <v>1405</v>
      </c>
      <c r="H6457" s="27"/>
      <c r="J6457" s="37"/>
      <c r="M6457" s="80" t="b">
        <f t="shared" si="100"/>
        <v>1</v>
      </c>
    </row>
    <row r="6458" spans="2:13" x14ac:dyDescent="0.15">
      <c r="B6458" s="333" t="s">
        <v>10340</v>
      </c>
      <c r="C6458" s="333" t="s">
        <v>710</v>
      </c>
      <c r="D6458" s="333" t="s">
        <v>525</v>
      </c>
      <c r="E6458" s="29">
        <v>1</v>
      </c>
      <c r="F6458" s="29">
        <v>4</v>
      </c>
      <c r="G6458" s="29">
        <v>10740</v>
      </c>
      <c r="H6458" s="27"/>
      <c r="J6458" s="37"/>
      <c r="M6458" s="80" t="b">
        <f t="shared" si="100"/>
        <v>1</v>
      </c>
    </row>
    <row r="6459" spans="2:13" x14ac:dyDescent="0.15">
      <c r="B6459" s="333" t="s">
        <v>9357</v>
      </c>
      <c r="C6459" s="333" t="s">
        <v>714</v>
      </c>
      <c r="D6459" s="333" t="s">
        <v>444</v>
      </c>
      <c r="E6459" s="29">
        <v>3</v>
      </c>
      <c r="F6459" s="29">
        <v>6</v>
      </c>
      <c r="G6459" s="29">
        <v>9548</v>
      </c>
      <c r="H6459" s="27"/>
      <c r="J6459" s="37"/>
      <c r="M6459" s="80" t="b">
        <f t="shared" si="100"/>
        <v>1</v>
      </c>
    </row>
    <row r="6460" spans="2:13" x14ac:dyDescent="0.15">
      <c r="B6460" s="333" t="s">
        <v>11986</v>
      </c>
      <c r="C6460" s="333" t="s">
        <v>710</v>
      </c>
      <c r="D6460" s="333" t="s">
        <v>521</v>
      </c>
      <c r="E6460" s="29">
        <v>1</v>
      </c>
      <c r="F6460" s="29">
        <v>2</v>
      </c>
      <c r="G6460" s="29">
        <v>13141</v>
      </c>
      <c r="H6460" s="27"/>
      <c r="J6460" s="37"/>
      <c r="M6460" s="80" t="b">
        <f t="shared" si="100"/>
        <v>1</v>
      </c>
    </row>
    <row r="6461" spans="2:13" x14ac:dyDescent="0.15">
      <c r="B6461" s="333" t="s">
        <v>11987</v>
      </c>
      <c r="C6461" s="333" t="s">
        <v>710</v>
      </c>
      <c r="D6461" s="333" t="s">
        <v>521</v>
      </c>
      <c r="E6461" s="29">
        <v>1</v>
      </c>
      <c r="F6461" s="29">
        <v>2</v>
      </c>
      <c r="G6461" s="29">
        <v>13142</v>
      </c>
      <c r="H6461" s="27"/>
      <c r="J6461" s="37"/>
      <c r="M6461" s="80" t="b">
        <f t="shared" si="100"/>
        <v>1</v>
      </c>
    </row>
    <row r="6462" spans="2:13" x14ac:dyDescent="0.15">
      <c r="B6462" s="333" t="s">
        <v>10341</v>
      </c>
      <c r="C6462" s="333" t="s">
        <v>712</v>
      </c>
      <c r="D6462" s="333" t="s">
        <v>519</v>
      </c>
      <c r="E6462" s="29">
        <v>2</v>
      </c>
      <c r="F6462" s="29">
        <v>1</v>
      </c>
      <c r="G6462" s="29">
        <v>10596</v>
      </c>
      <c r="H6462" s="27"/>
      <c r="J6462" s="37"/>
      <c r="M6462" s="80" t="b">
        <f t="shared" si="100"/>
        <v>1</v>
      </c>
    </row>
    <row r="6463" spans="2:13" x14ac:dyDescent="0.15">
      <c r="B6463" s="333" t="s">
        <v>10342</v>
      </c>
      <c r="C6463" s="333" t="s">
        <v>710</v>
      </c>
      <c r="D6463" s="333" t="s">
        <v>519</v>
      </c>
      <c r="E6463" s="29">
        <v>1</v>
      </c>
      <c r="F6463" s="29">
        <v>1</v>
      </c>
      <c r="G6463" s="29">
        <v>10722</v>
      </c>
      <c r="H6463" s="27"/>
      <c r="J6463" s="37"/>
      <c r="M6463" s="80" t="b">
        <f t="shared" si="100"/>
        <v>1</v>
      </c>
    </row>
    <row r="6464" spans="2:13" x14ac:dyDescent="0.15">
      <c r="B6464" s="333" t="s">
        <v>13586</v>
      </c>
      <c r="C6464" s="333" t="s">
        <v>710</v>
      </c>
      <c r="D6464" s="333" t="s">
        <v>519</v>
      </c>
      <c r="E6464" s="29">
        <v>1</v>
      </c>
      <c r="F6464" s="29">
        <v>1</v>
      </c>
      <c r="G6464" s="29">
        <v>15004</v>
      </c>
      <c r="H6464" s="27"/>
      <c r="J6464" s="37"/>
      <c r="M6464" s="80" t="b">
        <f t="shared" si="100"/>
        <v>1</v>
      </c>
    </row>
    <row r="6465" spans="2:13" x14ac:dyDescent="0.15">
      <c r="B6465" s="333" t="s">
        <v>11988</v>
      </c>
      <c r="C6465" s="333" t="s">
        <v>710</v>
      </c>
      <c r="D6465" s="333" t="s">
        <v>519</v>
      </c>
      <c r="E6465" s="29">
        <v>1</v>
      </c>
      <c r="F6465" s="29">
        <v>1</v>
      </c>
      <c r="G6465" s="29">
        <v>13626</v>
      </c>
      <c r="H6465" s="27"/>
      <c r="J6465" s="37"/>
      <c r="M6465" s="80" t="b">
        <f t="shared" si="100"/>
        <v>1</v>
      </c>
    </row>
    <row r="6466" spans="2:13" x14ac:dyDescent="0.15">
      <c r="B6466" s="333" t="s">
        <v>8738</v>
      </c>
      <c r="C6466" s="333" t="s">
        <v>710</v>
      </c>
      <c r="D6466" s="333" t="s">
        <v>444</v>
      </c>
      <c r="E6466" s="29">
        <v>1</v>
      </c>
      <c r="F6466" s="29">
        <v>6</v>
      </c>
      <c r="G6466" s="29">
        <v>9088</v>
      </c>
      <c r="H6466" s="27"/>
      <c r="J6466" s="37"/>
      <c r="M6466" s="80" t="b">
        <f t="shared" si="100"/>
        <v>1</v>
      </c>
    </row>
    <row r="6467" spans="2:13" x14ac:dyDescent="0.15">
      <c r="B6467" s="333" t="s">
        <v>10343</v>
      </c>
      <c r="C6467" s="333" t="s">
        <v>710</v>
      </c>
      <c r="D6467" s="333" t="s">
        <v>519</v>
      </c>
      <c r="E6467" s="29">
        <v>1</v>
      </c>
      <c r="F6467" s="29">
        <v>1</v>
      </c>
      <c r="G6467" s="29">
        <v>10950</v>
      </c>
      <c r="H6467" s="27"/>
      <c r="J6467" s="37"/>
      <c r="M6467" s="80" t="b">
        <f t="shared" si="100"/>
        <v>1</v>
      </c>
    </row>
    <row r="6468" spans="2:13" x14ac:dyDescent="0.15">
      <c r="B6468" s="333" t="s">
        <v>10344</v>
      </c>
      <c r="C6468" s="333" t="s">
        <v>710</v>
      </c>
      <c r="D6468" s="333" t="s">
        <v>519</v>
      </c>
      <c r="E6468" s="29">
        <v>1</v>
      </c>
      <c r="F6468" s="29">
        <v>1</v>
      </c>
      <c r="G6468" s="29">
        <v>10348</v>
      </c>
      <c r="H6468" s="27"/>
      <c r="J6468" s="37"/>
      <c r="M6468" s="80" t="b">
        <f t="shared" si="100"/>
        <v>1</v>
      </c>
    </row>
    <row r="6469" spans="2:13" x14ac:dyDescent="0.15">
      <c r="B6469" s="333" t="s">
        <v>257</v>
      </c>
      <c r="C6469" s="333" t="s">
        <v>710</v>
      </c>
      <c r="D6469" s="333" t="s">
        <v>523</v>
      </c>
      <c r="E6469" s="29">
        <v>1</v>
      </c>
      <c r="F6469" s="29">
        <v>3</v>
      </c>
      <c r="G6469" s="29">
        <v>8545</v>
      </c>
      <c r="H6469" s="27"/>
      <c r="J6469" s="37"/>
      <c r="M6469" s="80" t="b">
        <f t="shared" si="100"/>
        <v>1</v>
      </c>
    </row>
    <row r="6470" spans="2:13" x14ac:dyDescent="0.15">
      <c r="B6470" s="333" t="s">
        <v>7751</v>
      </c>
      <c r="C6470" s="333" t="s">
        <v>710</v>
      </c>
      <c r="D6470" s="333" t="s">
        <v>523</v>
      </c>
      <c r="E6470" s="29">
        <v>1</v>
      </c>
      <c r="F6470" s="29">
        <v>3</v>
      </c>
      <c r="G6470" s="29">
        <v>7819</v>
      </c>
      <c r="H6470" s="27"/>
      <c r="J6470" s="37"/>
      <c r="M6470" s="80" t="b">
        <f t="shared" si="100"/>
        <v>1</v>
      </c>
    </row>
    <row r="6471" spans="2:13" x14ac:dyDescent="0.15">
      <c r="B6471" s="333" t="s">
        <v>5801</v>
      </c>
      <c r="C6471" s="333" t="s">
        <v>714</v>
      </c>
      <c r="D6471" s="333" t="s">
        <v>523</v>
      </c>
      <c r="E6471" s="29">
        <v>3</v>
      </c>
      <c r="F6471" s="29">
        <v>3</v>
      </c>
      <c r="G6471" s="29">
        <v>5827</v>
      </c>
      <c r="H6471" s="27"/>
      <c r="J6471" s="37"/>
      <c r="M6471" s="80" t="b">
        <f t="shared" si="100"/>
        <v>1</v>
      </c>
    </row>
    <row r="6472" spans="2:13" x14ac:dyDescent="0.15">
      <c r="B6472" s="333" t="s">
        <v>231</v>
      </c>
      <c r="C6472" s="333" t="s">
        <v>714</v>
      </c>
      <c r="D6472" s="333" t="s">
        <v>521</v>
      </c>
      <c r="E6472" s="29">
        <v>3</v>
      </c>
      <c r="F6472" s="29">
        <v>2</v>
      </c>
      <c r="G6472" s="29">
        <v>8519</v>
      </c>
      <c r="H6472" s="27"/>
      <c r="J6472" s="37"/>
      <c r="M6472" s="80" t="b">
        <f t="shared" si="100"/>
        <v>1</v>
      </c>
    </row>
    <row r="6473" spans="2:13" x14ac:dyDescent="0.15">
      <c r="B6473" s="333" t="s">
        <v>7743</v>
      </c>
      <c r="C6473" s="333" t="s">
        <v>710</v>
      </c>
      <c r="D6473" s="333" t="s">
        <v>525</v>
      </c>
      <c r="E6473" s="29">
        <v>1</v>
      </c>
      <c r="F6473" s="29">
        <v>4</v>
      </c>
      <c r="G6473" s="29">
        <v>7811</v>
      </c>
      <c r="H6473" s="27"/>
      <c r="J6473" s="37"/>
      <c r="M6473" s="80" t="b">
        <f t="shared" si="100"/>
        <v>1</v>
      </c>
    </row>
    <row r="6474" spans="2:13" x14ac:dyDescent="0.15">
      <c r="B6474" s="333" t="s">
        <v>5802</v>
      </c>
      <c r="C6474" s="333" t="s">
        <v>712</v>
      </c>
      <c r="D6474" s="333" t="s">
        <v>519</v>
      </c>
      <c r="E6474" s="29">
        <v>2</v>
      </c>
      <c r="F6474" s="29">
        <v>1</v>
      </c>
      <c r="G6474" s="29">
        <v>5828</v>
      </c>
      <c r="H6474" s="27"/>
      <c r="J6474" s="37"/>
      <c r="M6474" s="80" t="b">
        <f t="shared" si="100"/>
        <v>1</v>
      </c>
    </row>
    <row r="6475" spans="2:13" x14ac:dyDescent="0.15">
      <c r="B6475" s="333" t="s">
        <v>9995</v>
      </c>
      <c r="C6475" s="333" t="s">
        <v>710</v>
      </c>
      <c r="D6475" s="333" t="s">
        <v>523</v>
      </c>
      <c r="E6475" s="29">
        <v>1</v>
      </c>
      <c r="F6475" s="29">
        <v>3</v>
      </c>
      <c r="G6475" s="29">
        <v>10194</v>
      </c>
      <c r="H6475" s="27"/>
      <c r="J6475" s="37"/>
      <c r="M6475" s="80" t="b">
        <f t="shared" si="100"/>
        <v>1</v>
      </c>
    </row>
    <row r="6476" spans="2:13" x14ac:dyDescent="0.15">
      <c r="B6476" s="333" t="s">
        <v>5803</v>
      </c>
      <c r="C6476" s="333" t="s">
        <v>712</v>
      </c>
      <c r="D6476" s="333" t="s">
        <v>525</v>
      </c>
      <c r="E6476" s="29">
        <v>2</v>
      </c>
      <c r="F6476" s="29">
        <v>4</v>
      </c>
      <c r="G6476" s="29">
        <v>5829</v>
      </c>
      <c r="H6476" s="27"/>
      <c r="J6476" s="37"/>
      <c r="M6476" s="80" t="b">
        <f t="shared" si="100"/>
        <v>1</v>
      </c>
    </row>
    <row r="6477" spans="2:13" x14ac:dyDescent="0.15">
      <c r="B6477" s="333" t="s">
        <v>7457</v>
      </c>
      <c r="C6477" s="333" t="s">
        <v>710</v>
      </c>
      <c r="D6477" s="333" t="s">
        <v>523</v>
      </c>
      <c r="E6477" s="29">
        <v>1</v>
      </c>
      <c r="F6477" s="29">
        <v>3</v>
      </c>
      <c r="G6477" s="29">
        <v>7822</v>
      </c>
      <c r="H6477" s="27"/>
      <c r="J6477" s="37"/>
      <c r="M6477" s="80" t="b">
        <f t="shared" si="100"/>
        <v>1</v>
      </c>
    </row>
    <row r="6478" spans="2:13" x14ac:dyDescent="0.15">
      <c r="B6478" s="333" t="s">
        <v>7457</v>
      </c>
      <c r="C6478" s="333" t="s">
        <v>714</v>
      </c>
      <c r="D6478" s="333" t="s">
        <v>523</v>
      </c>
      <c r="E6478" s="29">
        <v>3</v>
      </c>
      <c r="F6478" s="29">
        <v>3</v>
      </c>
      <c r="G6478" s="29">
        <v>7602</v>
      </c>
      <c r="H6478" s="27"/>
      <c r="J6478" s="37"/>
      <c r="M6478" s="80" t="b">
        <f t="shared" ref="M6478:M6541" si="101">AND(  NOT(ISERROR(FIND(UPPER($B$7),UPPER($B6478),1))),  OR($D$7="",NOT(ISERROR(FIND(UPPER($D$7),UPPER($B6478),1)))),    OR($D$8="",(ISERROR(FIND(UPPER($D$8),UPPER($B6478),1))))           )</f>
        <v>1</v>
      </c>
    </row>
    <row r="6479" spans="2:13" x14ac:dyDescent="0.15">
      <c r="B6479" s="333" t="s">
        <v>5700</v>
      </c>
      <c r="C6479" s="333" t="s">
        <v>714</v>
      </c>
      <c r="D6479" s="333" t="s">
        <v>519</v>
      </c>
      <c r="E6479" s="29">
        <v>3</v>
      </c>
      <c r="F6479" s="29">
        <v>1</v>
      </c>
      <c r="G6479" s="29">
        <v>5830</v>
      </c>
      <c r="H6479" s="27"/>
      <c r="J6479" s="37"/>
      <c r="M6479" s="80" t="b">
        <f t="shared" si="101"/>
        <v>1</v>
      </c>
    </row>
    <row r="6480" spans="2:13" x14ac:dyDescent="0.15">
      <c r="B6480" s="333" t="s">
        <v>7752</v>
      </c>
      <c r="C6480" s="333" t="s">
        <v>710</v>
      </c>
      <c r="D6480" s="333" t="s">
        <v>523</v>
      </c>
      <c r="E6480" s="29">
        <v>1</v>
      </c>
      <c r="F6480" s="29">
        <v>3</v>
      </c>
      <c r="G6480" s="29">
        <v>7820</v>
      </c>
      <c r="H6480" s="27"/>
      <c r="J6480" s="37"/>
      <c r="M6480" s="80" t="b">
        <f t="shared" si="101"/>
        <v>1</v>
      </c>
    </row>
    <row r="6481" spans="2:13" x14ac:dyDescent="0.15">
      <c r="B6481" s="333" t="s">
        <v>1819</v>
      </c>
      <c r="C6481" s="333" t="s">
        <v>714</v>
      </c>
      <c r="D6481" s="333" t="s">
        <v>521</v>
      </c>
      <c r="E6481" s="29">
        <v>3</v>
      </c>
      <c r="F6481" s="29">
        <v>2</v>
      </c>
      <c r="G6481" s="29">
        <v>1406</v>
      </c>
      <c r="H6481" s="27"/>
      <c r="J6481" s="37"/>
      <c r="M6481" s="80" t="b">
        <f t="shared" si="101"/>
        <v>1</v>
      </c>
    </row>
    <row r="6482" spans="2:13" x14ac:dyDescent="0.15">
      <c r="B6482" s="333" t="s">
        <v>1820</v>
      </c>
      <c r="C6482" s="333" t="s">
        <v>716</v>
      </c>
      <c r="D6482" s="333" t="s">
        <v>519</v>
      </c>
      <c r="E6482" s="29">
        <v>4</v>
      </c>
      <c r="F6482" s="29">
        <v>1</v>
      </c>
      <c r="G6482" s="29">
        <v>1407</v>
      </c>
      <c r="H6482" s="27"/>
      <c r="J6482" s="37"/>
      <c r="M6482" s="80" t="b">
        <f t="shared" si="101"/>
        <v>1</v>
      </c>
    </row>
    <row r="6483" spans="2:13" x14ac:dyDescent="0.15">
      <c r="B6483" s="333" t="s">
        <v>1821</v>
      </c>
      <c r="C6483" s="333" t="s">
        <v>714</v>
      </c>
      <c r="D6483" s="333" t="s">
        <v>521</v>
      </c>
      <c r="E6483" s="29">
        <v>3</v>
      </c>
      <c r="F6483" s="29">
        <v>2</v>
      </c>
      <c r="G6483" s="29">
        <v>1408</v>
      </c>
      <c r="H6483" s="27"/>
      <c r="J6483" s="37"/>
      <c r="M6483" s="80" t="b">
        <f t="shared" si="101"/>
        <v>1</v>
      </c>
    </row>
    <row r="6484" spans="2:13" x14ac:dyDescent="0.15">
      <c r="B6484" s="333" t="s">
        <v>5701</v>
      </c>
      <c r="C6484" s="333" t="s">
        <v>710</v>
      </c>
      <c r="D6484" s="333" t="s">
        <v>521</v>
      </c>
      <c r="E6484" s="29">
        <v>1</v>
      </c>
      <c r="F6484" s="29">
        <v>2</v>
      </c>
      <c r="G6484" s="29">
        <v>5831</v>
      </c>
      <c r="H6484" s="27"/>
      <c r="J6484" s="37"/>
      <c r="M6484" s="80" t="b">
        <f t="shared" si="101"/>
        <v>1</v>
      </c>
    </row>
    <row r="6485" spans="2:13" x14ac:dyDescent="0.15">
      <c r="B6485" s="333" t="s">
        <v>1822</v>
      </c>
      <c r="C6485" s="333" t="s">
        <v>712</v>
      </c>
      <c r="D6485" s="333" t="s">
        <v>525</v>
      </c>
      <c r="E6485" s="29">
        <v>2</v>
      </c>
      <c r="F6485" s="29">
        <v>4</v>
      </c>
      <c r="G6485" s="29">
        <v>1409</v>
      </c>
      <c r="H6485" s="27"/>
      <c r="J6485" s="37"/>
      <c r="M6485" s="80" t="b">
        <f t="shared" si="101"/>
        <v>1</v>
      </c>
    </row>
    <row r="6486" spans="2:13" x14ac:dyDescent="0.15">
      <c r="B6486" s="333" t="s">
        <v>11989</v>
      </c>
      <c r="C6486" s="333" t="s">
        <v>714</v>
      </c>
      <c r="D6486" s="333" t="s">
        <v>521</v>
      </c>
      <c r="E6486" s="29">
        <v>3</v>
      </c>
      <c r="F6486" s="29">
        <v>2</v>
      </c>
      <c r="G6486" s="29">
        <v>12968</v>
      </c>
      <c r="H6486" s="27"/>
      <c r="J6486" s="37"/>
      <c r="M6486" s="80" t="b">
        <f t="shared" si="101"/>
        <v>1</v>
      </c>
    </row>
    <row r="6487" spans="2:13" x14ac:dyDescent="0.15">
      <c r="B6487" s="333" t="s">
        <v>4663</v>
      </c>
      <c r="C6487" s="333" t="s">
        <v>710</v>
      </c>
      <c r="D6487" s="333" t="s">
        <v>521</v>
      </c>
      <c r="E6487" s="29">
        <v>1</v>
      </c>
      <c r="F6487" s="29">
        <v>2</v>
      </c>
      <c r="G6487" s="29">
        <v>4390</v>
      </c>
      <c r="H6487" s="27"/>
      <c r="J6487" s="37"/>
      <c r="M6487" s="80" t="b">
        <f t="shared" si="101"/>
        <v>1</v>
      </c>
    </row>
    <row r="6488" spans="2:13" x14ac:dyDescent="0.15">
      <c r="B6488" s="333" t="s">
        <v>1823</v>
      </c>
      <c r="C6488" s="333" t="s">
        <v>710</v>
      </c>
      <c r="D6488" s="333" t="s">
        <v>444</v>
      </c>
      <c r="E6488" s="29">
        <v>1</v>
      </c>
      <c r="F6488" s="29">
        <v>6</v>
      </c>
      <c r="G6488" s="29">
        <v>1410</v>
      </c>
      <c r="H6488" s="27"/>
      <c r="J6488" s="37"/>
      <c r="M6488" s="80" t="b">
        <f t="shared" si="101"/>
        <v>1</v>
      </c>
    </row>
    <row r="6489" spans="2:13" x14ac:dyDescent="0.15">
      <c r="B6489" s="333" t="s">
        <v>10948</v>
      </c>
      <c r="C6489" s="333" t="s">
        <v>710</v>
      </c>
      <c r="D6489" s="333" t="s">
        <v>525</v>
      </c>
      <c r="E6489" s="29">
        <v>1</v>
      </c>
      <c r="F6489" s="29">
        <v>4</v>
      </c>
      <c r="G6489" s="29">
        <v>5301</v>
      </c>
      <c r="H6489" s="27"/>
      <c r="J6489" s="37"/>
      <c r="M6489" s="80" t="b">
        <f t="shared" si="101"/>
        <v>1</v>
      </c>
    </row>
    <row r="6490" spans="2:13" x14ac:dyDescent="0.15">
      <c r="B6490" s="333" t="s">
        <v>346</v>
      </c>
      <c r="C6490" s="333" t="s">
        <v>718</v>
      </c>
      <c r="D6490" s="333" t="s">
        <v>523</v>
      </c>
      <c r="E6490" s="29">
        <v>5</v>
      </c>
      <c r="F6490" s="29">
        <v>3</v>
      </c>
      <c r="G6490" s="29">
        <v>8427</v>
      </c>
      <c r="H6490" s="27"/>
      <c r="J6490" s="37"/>
      <c r="M6490" s="80" t="b">
        <f t="shared" si="101"/>
        <v>1</v>
      </c>
    </row>
    <row r="6491" spans="2:13" x14ac:dyDescent="0.15">
      <c r="B6491" s="333" t="s">
        <v>11990</v>
      </c>
      <c r="C6491" s="333" t="s">
        <v>712</v>
      </c>
      <c r="D6491" s="333" t="s">
        <v>525</v>
      </c>
      <c r="E6491" s="29">
        <v>2</v>
      </c>
      <c r="F6491" s="29">
        <v>4</v>
      </c>
      <c r="G6491" s="29">
        <v>13739</v>
      </c>
      <c r="H6491" s="27"/>
      <c r="J6491" s="37"/>
      <c r="M6491" s="80" t="b">
        <f t="shared" si="101"/>
        <v>1</v>
      </c>
    </row>
    <row r="6492" spans="2:13" x14ac:dyDescent="0.15">
      <c r="B6492" s="333" t="s">
        <v>11991</v>
      </c>
      <c r="C6492" s="333" t="s">
        <v>712</v>
      </c>
      <c r="D6492" s="333" t="s">
        <v>523</v>
      </c>
      <c r="E6492" s="29">
        <v>2</v>
      </c>
      <c r="F6492" s="29">
        <v>3</v>
      </c>
      <c r="G6492" s="29">
        <v>13289</v>
      </c>
      <c r="H6492" s="27"/>
      <c r="J6492" s="37"/>
      <c r="M6492" s="80" t="b">
        <f t="shared" si="101"/>
        <v>1</v>
      </c>
    </row>
    <row r="6493" spans="2:13" x14ac:dyDescent="0.15">
      <c r="B6493" s="333" t="s">
        <v>5162</v>
      </c>
      <c r="C6493" s="333" t="s">
        <v>710</v>
      </c>
      <c r="D6493" s="333" t="s">
        <v>523</v>
      </c>
      <c r="E6493" s="29">
        <v>1</v>
      </c>
      <c r="F6493" s="29">
        <v>3</v>
      </c>
      <c r="G6493" s="29">
        <v>5138</v>
      </c>
      <c r="H6493" s="27"/>
      <c r="J6493" s="37"/>
      <c r="M6493" s="80" t="b">
        <f t="shared" si="101"/>
        <v>1</v>
      </c>
    </row>
    <row r="6494" spans="2:13" x14ac:dyDescent="0.15">
      <c r="B6494" s="333" t="s">
        <v>1824</v>
      </c>
      <c r="C6494" s="333" t="s">
        <v>716</v>
      </c>
      <c r="D6494" s="333" t="s">
        <v>519</v>
      </c>
      <c r="E6494" s="29">
        <v>4</v>
      </c>
      <c r="F6494" s="29">
        <v>1</v>
      </c>
      <c r="G6494" s="29">
        <v>1411</v>
      </c>
      <c r="H6494" s="27"/>
      <c r="J6494" s="37"/>
      <c r="M6494" s="80" t="b">
        <f t="shared" si="101"/>
        <v>1</v>
      </c>
    </row>
    <row r="6495" spans="2:13" x14ac:dyDescent="0.15">
      <c r="B6495" s="333" t="s">
        <v>8530</v>
      </c>
      <c r="C6495" s="333" t="s">
        <v>710</v>
      </c>
      <c r="D6495" s="333" t="s">
        <v>519</v>
      </c>
      <c r="E6495" s="29">
        <v>1</v>
      </c>
      <c r="F6495" s="29">
        <v>1</v>
      </c>
      <c r="G6495" s="29">
        <v>8860</v>
      </c>
      <c r="H6495" s="27"/>
      <c r="J6495" s="37"/>
      <c r="M6495" s="80" t="b">
        <f t="shared" si="101"/>
        <v>1</v>
      </c>
    </row>
    <row r="6496" spans="2:13" x14ac:dyDescent="0.15">
      <c r="B6496" s="333" t="s">
        <v>7680</v>
      </c>
      <c r="C6496" s="333" t="s">
        <v>518</v>
      </c>
      <c r="D6496" s="333" t="s">
        <v>521</v>
      </c>
      <c r="E6496" s="29">
        <v>0</v>
      </c>
      <c r="F6496" s="29">
        <v>2</v>
      </c>
      <c r="G6496" s="29">
        <v>7849</v>
      </c>
      <c r="H6496" s="27"/>
      <c r="J6496" s="37"/>
      <c r="M6496" s="80" t="b">
        <f t="shared" si="101"/>
        <v>1</v>
      </c>
    </row>
    <row r="6497" spans="2:13" x14ac:dyDescent="0.15">
      <c r="B6497" s="333" t="s">
        <v>7819</v>
      </c>
      <c r="C6497" s="333" t="s">
        <v>710</v>
      </c>
      <c r="D6497" s="333" t="s">
        <v>521</v>
      </c>
      <c r="E6497" s="29">
        <v>1</v>
      </c>
      <c r="F6497" s="29">
        <v>2</v>
      </c>
      <c r="G6497" s="29">
        <v>8005</v>
      </c>
      <c r="H6497" s="27"/>
      <c r="J6497" s="37"/>
      <c r="M6497" s="80" t="b">
        <f t="shared" si="101"/>
        <v>1</v>
      </c>
    </row>
    <row r="6498" spans="2:13" x14ac:dyDescent="0.15">
      <c r="B6498" s="333" t="s">
        <v>1825</v>
      </c>
      <c r="C6498" s="333" t="s">
        <v>710</v>
      </c>
      <c r="D6498" s="333" t="s">
        <v>519</v>
      </c>
      <c r="E6498" s="29">
        <v>1</v>
      </c>
      <c r="F6498" s="29">
        <v>1</v>
      </c>
      <c r="G6498" s="29">
        <v>1412</v>
      </c>
      <c r="H6498" s="27"/>
      <c r="J6498" s="37"/>
      <c r="M6498" s="80" t="b">
        <f t="shared" si="101"/>
        <v>1</v>
      </c>
    </row>
    <row r="6499" spans="2:13" x14ac:dyDescent="0.15">
      <c r="B6499" s="333" t="s">
        <v>1826</v>
      </c>
      <c r="C6499" s="333" t="s">
        <v>710</v>
      </c>
      <c r="D6499" s="333" t="s">
        <v>519</v>
      </c>
      <c r="E6499" s="29">
        <v>1</v>
      </c>
      <c r="F6499" s="29">
        <v>1</v>
      </c>
      <c r="G6499" s="29">
        <v>1413</v>
      </c>
      <c r="H6499" s="27"/>
      <c r="J6499" s="37"/>
      <c r="M6499" s="80" t="b">
        <f t="shared" si="101"/>
        <v>1</v>
      </c>
    </row>
    <row r="6500" spans="2:13" x14ac:dyDescent="0.15">
      <c r="B6500" s="333" t="s">
        <v>4062</v>
      </c>
      <c r="C6500" s="333" t="s">
        <v>710</v>
      </c>
      <c r="D6500" s="333" t="s">
        <v>519</v>
      </c>
      <c r="E6500" s="29">
        <v>1</v>
      </c>
      <c r="F6500" s="29">
        <v>1</v>
      </c>
      <c r="G6500" s="29">
        <v>3721</v>
      </c>
      <c r="H6500" s="27"/>
      <c r="J6500" s="37"/>
      <c r="M6500" s="80" t="b">
        <f t="shared" si="101"/>
        <v>1</v>
      </c>
    </row>
    <row r="6501" spans="2:13" x14ac:dyDescent="0.15">
      <c r="B6501" s="333" t="s">
        <v>1827</v>
      </c>
      <c r="C6501" s="333" t="s">
        <v>710</v>
      </c>
      <c r="D6501" s="333" t="s">
        <v>519</v>
      </c>
      <c r="E6501" s="29">
        <v>1</v>
      </c>
      <c r="F6501" s="29">
        <v>1</v>
      </c>
      <c r="G6501" s="29">
        <v>1414</v>
      </c>
      <c r="H6501" s="27"/>
      <c r="J6501" s="37"/>
      <c r="M6501" s="80" t="b">
        <f t="shared" si="101"/>
        <v>1</v>
      </c>
    </row>
    <row r="6502" spans="2:13" x14ac:dyDescent="0.15">
      <c r="B6502" s="333" t="s">
        <v>9358</v>
      </c>
      <c r="C6502" s="333" t="s">
        <v>710</v>
      </c>
      <c r="D6502" s="333" t="s">
        <v>444</v>
      </c>
      <c r="E6502" s="29">
        <v>1</v>
      </c>
      <c r="F6502" s="29">
        <v>6</v>
      </c>
      <c r="G6502" s="29">
        <v>8852</v>
      </c>
      <c r="H6502" s="27"/>
      <c r="J6502" s="37"/>
      <c r="M6502" s="80" t="b">
        <f t="shared" si="101"/>
        <v>1</v>
      </c>
    </row>
    <row r="6503" spans="2:13" x14ac:dyDescent="0.15">
      <c r="B6503" s="333" t="s">
        <v>1828</v>
      </c>
      <c r="C6503" s="333" t="s">
        <v>710</v>
      </c>
      <c r="D6503" s="333" t="s">
        <v>525</v>
      </c>
      <c r="E6503" s="29">
        <v>1</v>
      </c>
      <c r="F6503" s="29">
        <v>4</v>
      </c>
      <c r="G6503" s="29">
        <v>1415</v>
      </c>
      <c r="H6503" s="27"/>
      <c r="J6503" s="37"/>
      <c r="M6503" s="80" t="b">
        <f t="shared" si="101"/>
        <v>1</v>
      </c>
    </row>
    <row r="6504" spans="2:13" x14ac:dyDescent="0.15">
      <c r="B6504" s="333" t="s">
        <v>1829</v>
      </c>
      <c r="C6504" s="333" t="s">
        <v>710</v>
      </c>
      <c r="D6504" s="333" t="s">
        <v>525</v>
      </c>
      <c r="E6504" s="29">
        <v>1</v>
      </c>
      <c r="F6504" s="29">
        <v>4</v>
      </c>
      <c r="G6504" s="29">
        <v>1416</v>
      </c>
      <c r="H6504" s="27"/>
      <c r="J6504" s="37"/>
      <c r="M6504" s="80" t="b">
        <f t="shared" si="101"/>
        <v>1</v>
      </c>
    </row>
    <row r="6505" spans="2:13" x14ac:dyDescent="0.15">
      <c r="B6505" s="333" t="s">
        <v>1830</v>
      </c>
      <c r="C6505" s="333" t="s">
        <v>710</v>
      </c>
      <c r="D6505" s="333" t="s">
        <v>525</v>
      </c>
      <c r="E6505" s="29">
        <v>1</v>
      </c>
      <c r="F6505" s="29">
        <v>4</v>
      </c>
      <c r="G6505" s="29">
        <v>1417</v>
      </c>
      <c r="H6505" s="27"/>
      <c r="J6505" s="37"/>
      <c r="M6505" s="80" t="b">
        <f t="shared" si="101"/>
        <v>1</v>
      </c>
    </row>
    <row r="6506" spans="2:13" x14ac:dyDescent="0.15">
      <c r="B6506" s="333" t="s">
        <v>1831</v>
      </c>
      <c r="C6506" s="333" t="s">
        <v>710</v>
      </c>
      <c r="D6506" s="333" t="s">
        <v>525</v>
      </c>
      <c r="E6506" s="29">
        <v>1</v>
      </c>
      <c r="F6506" s="29">
        <v>4</v>
      </c>
      <c r="G6506" s="29">
        <v>1418</v>
      </c>
      <c r="H6506" s="27"/>
      <c r="J6506" s="37"/>
      <c r="M6506" s="80" t="b">
        <f t="shared" si="101"/>
        <v>1</v>
      </c>
    </row>
    <row r="6507" spans="2:13" x14ac:dyDescent="0.15">
      <c r="B6507" s="333" t="s">
        <v>1832</v>
      </c>
      <c r="C6507" s="333" t="s">
        <v>710</v>
      </c>
      <c r="D6507" s="333" t="s">
        <v>525</v>
      </c>
      <c r="E6507" s="29">
        <v>1</v>
      </c>
      <c r="F6507" s="29">
        <v>4</v>
      </c>
      <c r="G6507" s="29">
        <v>1419</v>
      </c>
      <c r="H6507" s="27"/>
      <c r="J6507" s="37"/>
      <c r="M6507" s="80" t="b">
        <f t="shared" si="101"/>
        <v>1</v>
      </c>
    </row>
    <row r="6508" spans="2:13" x14ac:dyDescent="0.15">
      <c r="B6508" s="333" t="s">
        <v>1833</v>
      </c>
      <c r="C6508" s="333" t="s">
        <v>710</v>
      </c>
      <c r="D6508" s="333" t="s">
        <v>525</v>
      </c>
      <c r="E6508" s="29">
        <v>1</v>
      </c>
      <c r="F6508" s="29">
        <v>4</v>
      </c>
      <c r="G6508" s="29">
        <v>1420</v>
      </c>
      <c r="H6508" s="27"/>
      <c r="J6508" s="37"/>
      <c r="M6508" s="80" t="b">
        <f t="shared" si="101"/>
        <v>1</v>
      </c>
    </row>
    <row r="6509" spans="2:13" x14ac:dyDescent="0.15">
      <c r="B6509" s="333" t="s">
        <v>1834</v>
      </c>
      <c r="C6509" s="333" t="s">
        <v>710</v>
      </c>
      <c r="D6509" s="333" t="s">
        <v>521</v>
      </c>
      <c r="E6509" s="29">
        <v>1</v>
      </c>
      <c r="F6509" s="29">
        <v>2</v>
      </c>
      <c r="G6509" s="29">
        <v>1421</v>
      </c>
      <c r="H6509" s="27"/>
      <c r="J6509" s="37"/>
      <c r="M6509" s="80" t="b">
        <f t="shared" si="101"/>
        <v>1</v>
      </c>
    </row>
    <row r="6510" spans="2:13" x14ac:dyDescent="0.15">
      <c r="B6510" s="333" t="s">
        <v>1835</v>
      </c>
      <c r="C6510" s="333" t="s">
        <v>710</v>
      </c>
      <c r="D6510" s="333" t="s">
        <v>525</v>
      </c>
      <c r="E6510" s="29">
        <v>1</v>
      </c>
      <c r="F6510" s="29">
        <v>4</v>
      </c>
      <c r="G6510" s="29">
        <v>1422</v>
      </c>
      <c r="H6510" s="27"/>
      <c r="J6510" s="37"/>
      <c r="M6510" s="80" t="b">
        <f t="shared" si="101"/>
        <v>1</v>
      </c>
    </row>
    <row r="6511" spans="2:13" x14ac:dyDescent="0.15">
      <c r="B6511" s="333" t="s">
        <v>9359</v>
      </c>
      <c r="C6511" s="333" t="s">
        <v>518</v>
      </c>
      <c r="D6511" s="333" t="s">
        <v>518</v>
      </c>
      <c r="E6511" s="29">
        <v>0</v>
      </c>
      <c r="F6511" s="29">
        <v>0</v>
      </c>
      <c r="G6511" s="29">
        <v>10015</v>
      </c>
      <c r="H6511" s="27"/>
      <c r="J6511" s="37"/>
      <c r="M6511" s="80" t="b">
        <f t="shared" si="101"/>
        <v>1</v>
      </c>
    </row>
    <row r="6512" spans="2:13" x14ac:dyDescent="0.15">
      <c r="B6512" s="333" t="s">
        <v>1928</v>
      </c>
      <c r="C6512" s="333" t="s">
        <v>710</v>
      </c>
      <c r="D6512" s="333" t="s">
        <v>519</v>
      </c>
      <c r="E6512" s="29">
        <v>1</v>
      </c>
      <c r="F6512" s="29">
        <v>1</v>
      </c>
      <c r="G6512" s="29">
        <v>1423</v>
      </c>
      <c r="H6512" s="27"/>
      <c r="J6512" s="37"/>
      <c r="M6512" s="80" t="b">
        <f t="shared" si="101"/>
        <v>1</v>
      </c>
    </row>
    <row r="6513" spans="2:13" x14ac:dyDescent="0.15">
      <c r="B6513" s="333" t="s">
        <v>1929</v>
      </c>
      <c r="C6513" s="333" t="s">
        <v>710</v>
      </c>
      <c r="D6513" s="333" t="s">
        <v>519</v>
      </c>
      <c r="E6513" s="29">
        <v>1</v>
      </c>
      <c r="F6513" s="29">
        <v>1</v>
      </c>
      <c r="G6513" s="29">
        <v>1424</v>
      </c>
      <c r="H6513" s="27"/>
      <c r="J6513" s="37"/>
      <c r="M6513" s="80" t="b">
        <f t="shared" si="101"/>
        <v>1</v>
      </c>
    </row>
    <row r="6514" spans="2:13" x14ac:dyDescent="0.15">
      <c r="B6514" s="333" t="s">
        <v>1930</v>
      </c>
      <c r="C6514" s="333" t="s">
        <v>710</v>
      </c>
      <c r="D6514" s="333" t="s">
        <v>519</v>
      </c>
      <c r="E6514" s="29">
        <v>1</v>
      </c>
      <c r="F6514" s="29">
        <v>1</v>
      </c>
      <c r="G6514" s="29">
        <v>1425</v>
      </c>
      <c r="H6514" s="27"/>
      <c r="J6514" s="37"/>
      <c r="M6514" s="80" t="b">
        <f t="shared" si="101"/>
        <v>1</v>
      </c>
    </row>
    <row r="6515" spans="2:13" x14ac:dyDescent="0.15">
      <c r="B6515" s="333" t="s">
        <v>8525</v>
      </c>
      <c r="C6515" s="333" t="s">
        <v>710</v>
      </c>
      <c r="D6515" s="333" t="s">
        <v>519</v>
      </c>
      <c r="E6515" s="29">
        <v>1</v>
      </c>
      <c r="F6515" s="29">
        <v>1</v>
      </c>
      <c r="G6515" s="29">
        <v>8855</v>
      </c>
      <c r="H6515" s="27"/>
      <c r="J6515" s="37"/>
      <c r="M6515" s="80" t="b">
        <f t="shared" si="101"/>
        <v>1</v>
      </c>
    </row>
    <row r="6516" spans="2:13" x14ac:dyDescent="0.15">
      <c r="B6516" s="333" t="s">
        <v>1931</v>
      </c>
      <c r="C6516" s="333" t="s">
        <v>716</v>
      </c>
      <c r="D6516" s="333" t="s">
        <v>519</v>
      </c>
      <c r="E6516" s="29">
        <v>4</v>
      </c>
      <c r="F6516" s="29">
        <v>1</v>
      </c>
      <c r="G6516" s="29">
        <v>1426</v>
      </c>
      <c r="H6516" s="27"/>
      <c r="J6516" s="37"/>
      <c r="M6516" s="80" t="b">
        <f t="shared" si="101"/>
        <v>1</v>
      </c>
    </row>
    <row r="6517" spans="2:13" x14ac:dyDescent="0.15">
      <c r="B6517" s="333" t="s">
        <v>8520</v>
      </c>
      <c r="C6517" s="333" t="s">
        <v>710</v>
      </c>
      <c r="D6517" s="333" t="s">
        <v>444</v>
      </c>
      <c r="E6517" s="29">
        <v>1</v>
      </c>
      <c r="F6517" s="29">
        <v>6</v>
      </c>
      <c r="G6517" s="29">
        <v>8849</v>
      </c>
      <c r="H6517" s="27"/>
      <c r="J6517" s="37"/>
      <c r="M6517" s="80" t="b">
        <f t="shared" si="101"/>
        <v>1</v>
      </c>
    </row>
    <row r="6518" spans="2:13" x14ac:dyDescent="0.15">
      <c r="B6518" s="333" t="s">
        <v>8520</v>
      </c>
      <c r="C6518" s="333" t="s">
        <v>710</v>
      </c>
      <c r="D6518" s="333" t="s">
        <v>444</v>
      </c>
      <c r="E6518" s="29">
        <v>1</v>
      </c>
      <c r="F6518" s="29">
        <v>6</v>
      </c>
      <c r="G6518" s="29">
        <v>8901</v>
      </c>
      <c r="H6518" s="27"/>
      <c r="J6518" s="37"/>
      <c r="M6518" s="80" t="b">
        <f t="shared" si="101"/>
        <v>1</v>
      </c>
    </row>
    <row r="6519" spans="2:13" x14ac:dyDescent="0.15">
      <c r="B6519" s="333" t="s">
        <v>7616</v>
      </c>
      <c r="C6519" s="333" t="s">
        <v>710</v>
      </c>
      <c r="D6519" s="333" t="s">
        <v>519</v>
      </c>
      <c r="E6519" s="29">
        <v>1</v>
      </c>
      <c r="F6519" s="29">
        <v>1</v>
      </c>
      <c r="G6519" s="29">
        <v>7779</v>
      </c>
      <c r="H6519" s="27"/>
      <c r="J6519" s="37"/>
      <c r="M6519" s="80" t="b">
        <f t="shared" si="101"/>
        <v>1</v>
      </c>
    </row>
    <row r="6520" spans="2:13" x14ac:dyDescent="0.15">
      <c r="B6520" s="333" t="s">
        <v>1932</v>
      </c>
      <c r="C6520" s="333" t="s">
        <v>710</v>
      </c>
      <c r="D6520" s="333" t="s">
        <v>519</v>
      </c>
      <c r="E6520" s="29">
        <v>1</v>
      </c>
      <c r="F6520" s="29">
        <v>1</v>
      </c>
      <c r="G6520" s="29">
        <v>1427</v>
      </c>
      <c r="H6520" s="27"/>
      <c r="J6520" s="37"/>
      <c r="M6520" s="80" t="b">
        <f t="shared" si="101"/>
        <v>1</v>
      </c>
    </row>
    <row r="6521" spans="2:13" x14ac:dyDescent="0.15">
      <c r="B6521" s="333" t="s">
        <v>9360</v>
      </c>
      <c r="C6521" s="333" t="s">
        <v>710</v>
      </c>
      <c r="D6521" s="333" t="s">
        <v>521</v>
      </c>
      <c r="E6521" s="29">
        <v>1</v>
      </c>
      <c r="F6521" s="29">
        <v>2</v>
      </c>
      <c r="G6521" s="29">
        <v>9581</v>
      </c>
      <c r="H6521" s="27"/>
      <c r="J6521" s="37"/>
      <c r="M6521" s="80" t="b">
        <f t="shared" si="101"/>
        <v>1</v>
      </c>
    </row>
    <row r="6522" spans="2:13" x14ac:dyDescent="0.15">
      <c r="B6522" s="333" t="s">
        <v>7820</v>
      </c>
      <c r="C6522" s="333" t="s">
        <v>710</v>
      </c>
      <c r="D6522" s="333" t="s">
        <v>521</v>
      </c>
      <c r="E6522" s="29">
        <v>1</v>
      </c>
      <c r="F6522" s="29">
        <v>2</v>
      </c>
      <c r="G6522" s="29">
        <v>8006</v>
      </c>
      <c r="H6522" s="27"/>
      <c r="J6522" s="37"/>
      <c r="M6522" s="80" t="b">
        <f t="shared" si="101"/>
        <v>1</v>
      </c>
    </row>
    <row r="6523" spans="2:13" x14ac:dyDescent="0.15">
      <c r="B6523" s="333" t="s">
        <v>7821</v>
      </c>
      <c r="C6523" s="333" t="s">
        <v>714</v>
      </c>
      <c r="D6523" s="333" t="s">
        <v>521</v>
      </c>
      <c r="E6523" s="29">
        <v>3</v>
      </c>
      <c r="F6523" s="29">
        <v>2</v>
      </c>
      <c r="G6523" s="29">
        <v>8007</v>
      </c>
      <c r="H6523" s="27"/>
      <c r="J6523" s="37"/>
      <c r="M6523" s="80" t="b">
        <f t="shared" si="101"/>
        <v>1</v>
      </c>
    </row>
    <row r="6524" spans="2:13" x14ac:dyDescent="0.15">
      <c r="B6524" s="333" t="s">
        <v>14853</v>
      </c>
      <c r="C6524" s="333" t="s">
        <v>714</v>
      </c>
      <c r="D6524" s="333" t="s">
        <v>444</v>
      </c>
      <c r="E6524" s="29">
        <v>3</v>
      </c>
      <c r="F6524" s="29">
        <v>6</v>
      </c>
      <c r="G6524" s="29">
        <v>17481</v>
      </c>
      <c r="H6524" s="27"/>
      <c r="J6524" s="37"/>
      <c r="M6524" s="80" t="b">
        <f t="shared" si="101"/>
        <v>1</v>
      </c>
    </row>
    <row r="6525" spans="2:13" x14ac:dyDescent="0.15">
      <c r="B6525" s="333" t="s">
        <v>6612</v>
      </c>
      <c r="C6525" s="333" t="s">
        <v>710</v>
      </c>
      <c r="D6525" s="333" t="s">
        <v>519</v>
      </c>
      <c r="E6525" s="29">
        <v>1</v>
      </c>
      <c r="F6525" s="29">
        <v>1</v>
      </c>
      <c r="G6525" s="29">
        <v>6722</v>
      </c>
      <c r="H6525" s="27"/>
      <c r="J6525" s="37"/>
      <c r="M6525" s="80" t="b">
        <f t="shared" si="101"/>
        <v>1</v>
      </c>
    </row>
    <row r="6526" spans="2:13" x14ac:dyDescent="0.15">
      <c r="B6526" s="333" t="s">
        <v>14854</v>
      </c>
      <c r="C6526" s="333" t="s">
        <v>710</v>
      </c>
      <c r="D6526" s="333" t="s">
        <v>521</v>
      </c>
      <c r="E6526" s="29">
        <v>1</v>
      </c>
      <c r="F6526" s="29">
        <v>2</v>
      </c>
      <c r="G6526" s="29">
        <v>17302</v>
      </c>
      <c r="H6526" s="27"/>
      <c r="J6526" s="37"/>
      <c r="M6526" s="80" t="b">
        <f t="shared" si="101"/>
        <v>1</v>
      </c>
    </row>
    <row r="6527" spans="2:13" x14ac:dyDescent="0.15">
      <c r="B6527" s="333" t="s">
        <v>43</v>
      </c>
      <c r="C6527" s="333" t="s">
        <v>710</v>
      </c>
      <c r="D6527" s="333" t="s">
        <v>521</v>
      </c>
      <c r="E6527" s="29">
        <v>1</v>
      </c>
      <c r="F6527" s="29">
        <v>2</v>
      </c>
      <c r="G6527" s="29">
        <v>8676</v>
      </c>
      <c r="H6527" s="27"/>
      <c r="J6527" s="37"/>
      <c r="M6527" s="80" t="b">
        <f t="shared" si="101"/>
        <v>1</v>
      </c>
    </row>
    <row r="6528" spans="2:13" x14ac:dyDescent="0.15">
      <c r="B6528" s="333" t="s">
        <v>13587</v>
      </c>
      <c r="C6528" s="333" t="s">
        <v>710</v>
      </c>
      <c r="D6528" s="333" t="s">
        <v>523</v>
      </c>
      <c r="E6528" s="29">
        <v>1</v>
      </c>
      <c r="F6528" s="29">
        <v>3</v>
      </c>
      <c r="G6528" s="29">
        <v>15027</v>
      </c>
      <c r="H6528" s="27"/>
      <c r="J6528" s="37"/>
      <c r="M6528" s="80" t="b">
        <f t="shared" si="101"/>
        <v>1</v>
      </c>
    </row>
    <row r="6529" spans="2:13" x14ac:dyDescent="0.15">
      <c r="B6529" s="333" t="s">
        <v>375</v>
      </c>
      <c r="C6529" s="333" t="s">
        <v>710</v>
      </c>
      <c r="D6529" s="333" t="s">
        <v>521</v>
      </c>
      <c r="E6529" s="29">
        <v>1</v>
      </c>
      <c r="F6529" s="29">
        <v>2</v>
      </c>
      <c r="G6529" s="29">
        <v>8354</v>
      </c>
      <c r="H6529" s="27"/>
      <c r="J6529" s="37"/>
      <c r="M6529" s="80" t="b">
        <f t="shared" si="101"/>
        <v>1</v>
      </c>
    </row>
    <row r="6530" spans="2:13" x14ac:dyDescent="0.15">
      <c r="B6530" s="333" t="s">
        <v>14855</v>
      </c>
      <c r="C6530" s="333" t="s">
        <v>710</v>
      </c>
      <c r="D6530" s="333" t="s">
        <v>444</v>
      </c>
      <c r="E6530" s="29">
        <v>1</v>
      </c>
      <c r="F6530" s="29">
        <v>6</v>
      </c>
      <c r="G6530" s="29">
        <v>17604</v>
      </c>
      <c r="H6530" s="27"/>
      <c r="J6530" s="37"/>
      <c r="M6530" s="80" t="b">
        <f t="shared" si="101"/>
        <v>1</v>
      </c>
    </row>
    <row r="6531" spans="2:13" x14ac:dyDescent="0.15">
      <c r="B6531" s="333" t="s">
        <v>9361</v>
      </c>
      <c r="C6531" s="333" t="s">
        <v>712</v>
      </c>
      <c r="D6531" s="333" t="s">
        <v>523</v>
      </c>
      <c r="E6531" s="29">
        <v>2</v>
      </c>
      <c r="F6531" s="29">
        <v>3</v>
      </c>
      <c r="G6531" s="29">
        <v>9461</v>
      </c>
      <c r="H6531" s="27"/>
      <c r="J6531" s="37"/>
      <c r="M6531" s="80" t="b">
        <f t="shared" si="101"/>
        <v>1</v>
      </c>
    </row>
    <row r="6532" spans="2:13" x14ac:dyDescent="0.15">
      <c r="B6532" s="333" t="s">
        <v>5061</v>
      </c>
      <c r="C6532" s="333" t="s">
        <v>712</v>
      </c>
      <c r="D6532" s="333" t="s">
        <v>525</v>
      </c>
      <c r="E6532" s="29">
        <v>2</v>
      </c>
      <c r="F6532" s="29">
        <v>4</v>
      </c>
      <c r="G6532" s="29">
        <v>5026</v>
      </c>
      <c r="H6532" s="27"/>
      <c r="J6532" s="37"/>
      <c r="M6532" s="80" t="b">
        <f t="shared" si="101"/>
        <v>1</v>
      </c>
    </row>
    <row r="6533" spans="2:13" x14ac:dyDescent="0.15">
      <c r="B6533" s="333" t="s">
        <v>5193</v>
      </c>
      <c r="C6533" s="333" t="s">
        <v>712</v>
      </c>
      <c r="D6533" s="333" t="s">
        <v>523</v>
      </c>
      <c r="E6533" s="29">
        <v>2</v>
      </c>
      <c r="F6533" s="29">
        <v>3</v>
      </c>
      <c r="G6533" s="29">
        <v>5059</v>
      </c>
      <c r="H6533" s="27"/>
      <c r="J6533" s="37"/>
      <c r="M6533" s="80" t="b">
        <f t="shared" si="101"/>
        <v>1</v>
      </c>
    </row>
    <row r="6534" spans="2:13" x14ac:dyDescent="0.15">
      <c r="B6534" s="333" t="s">
        <v>9362</v>
      </c>
      <c r="C6534" s="333" t="s">
        <v>518</v>
      </c>
      <c r="D6534" s="333" t="s">
        <v>518</v>
      </c>
      <c r="E6534" s="29">
        <v>0</v>
      </c>
      <c r="F6534" s="29">
        <v>0</v>
      </c>
      <c r="G6534" s="29">
        <v>9773</v>
      </c>
      <c r="H6534" s="27"/>
      <c r="J6534" s="37"/>
      <c r="M6534" s="80" t="b">
        <f t="shared" si="101"/>
        <v>1</v>
      </c>
    </row>
    <row r="6535" spans="2:13" x14ac:dyDescent="0.15">
      <c r="B6535" s="333" t="s">
        <v>9363</v>
      </c>
      <c r="C6535" s="333" t="s">
        <v>518</v>
      </c>
      <c r="D6535" s="333" t="s">
        <v>518</v>
      </c>
      <c r="E6535" s="29">
        <v>0</v>
      </c>
      <c r="F6535" s="29">
        <v>0</v>
      </c>
      <c r="G6535" s="29">
        <v>9774</v>
      </c>
      <c r="H6535" s="27"/>
      <c r="J6535" s="37"/>
      <c r="M6535" s="80" t="b">
        <f t="shared" si="101"/>
        <v>1</v>
      </c>
    </row>
    <row r="6536" spans="2:13" x14ac:dyDescent="0.15">
      <c r="B6536" s="333" t="s">
        <v>443</v>
      </c>
      <c r="C6536" s="333" t="s">
        <v>712</v>
      </c>
      <c r="D6536" s="333" t="s">
        <v>444</v>
      </c>
      <c r="E6536" s="29">
        <v>2</v>
      </c>
      <c r="F6536" s="29">
        <v>6</v>
      </c>
      <c r="G6536" s="29">
        <v>8339</v>
      </c>
      <c r="H6536" s="27"/>
      <c r="J6536" s="37"/>
      <c r="M6536" s="80" t="b">
        <f t="shared" si="101"/>
        <v>1</v>
      </c>
    </row>
    <row r="6537" spans="2:13" x14ac:dyDescent="0.15">
      <c r="B6537" s="333" t="s">
        <v>5094</v>
      </c>
      <c r="C6537" s="333" t="s">
        <v>712</v>
      </c>
      <c r="D6537" s="333" t="s">
        <v>523</v>
      </c>
      <c r="E6537" s="29">
        <v>2</v>
      </c>
      <c r="F6537" s="29">
        <v>3</v>
      </c>
      <c r="G6537" s="29">
        <v>5068</v>
      </c>
      <c r="H6537" s="27"/>
      <c r="J6537" s="37"/>
      <c r="M6537" s="80" t="b">
        <f t="shared" si="101"/>
        <v>1</v>
      </c>
    </row>
    <row r="6538" spans="2:13" x14ac:dyDescent="0.15">
      <c r="B6538" s="333" t="s">
        <v>5093</v>
      </c>
      <c r="C6538" s="333" t="s">
        <v>712</v>
      </c>
      <c r="D6538" s="333" t="s">
        <v>523</v>
      </c>
      <c r="E6538" s="29">
        <v>2</v>
      </c>
      <c r="F6538" s="29">
        <v>3</v>
      </c>
      <c r="G6538" s="29">
        <v>5067</v>
      </c>
      <c r="H6538" s="27"/>
      <c r="J6538" s="37"/>
      <c r="M6538" s="80" t="b">
        <f t="shared" si="101"/>
        <v>1</v>
      </c>
    </row>
    <row r="6539" spans="2:13" x14ac:dyDescent="0.15">
      <c r="B6539" s="333" t="s">
        <v>1933</v>
      </c>
      <c r="C6539" s="333" t="s">
        <v>712</v>
      </c>
      <c r="D6539" s="333" t="s">
        <v>519</v>
      </c>
      <c r="E6539" s="29">
        <v>2</v>
      </c>
      <c r="F6539" s="29">
        <v>1</v>
      </c>
      <c r="G6539" s="29">
        <v>1428</v>
      </c>
      <c r="H6539" s="27"/>
      <c r="J6539" s="37"/>
      <c r="M6539" s="80" t="b">
        <f t="shared" si="101"/>
        <v>1</v>
      </c>
    </row>
    <row r="6540" spans="2:13" x14ac:dyDescent="0.15">
      <c r="B6540" s="333" t="s">
        <v>1934</v>
      </c>
      <c r="C6540" s="333" t="s">
        <v>712</v>
      </c>
      <c r="D6540" s="333" t="s">
        <v>519</v>
      </c>
      <c r="E6540" s="29">
        <v>2</v>
      </c>
      <c r="F6540" s="29">
        <v>1</v>
      </c>
      <c r="G6540" s="29">
        <v>1429</v>
      </c>
      <c r="H6540" s="27"/>
      <c r="J6540" s="37"/>
      <c r="M6540" s="80" t="b">
        <f t="shared" si="101"/>
        <v>1</v>
      </c>
    </row>
    <row r="6541" spans="2:13" x14ac:dyDescent="0.15">
      <c r="B6541" s="333" t="s">
        <v>1935</v>
      </c>
      <c r="C6541" s="333" t="s">
        <v>712</v>
      </c>
      <c r="D6541" s="333" t="s">
        <v>519</v>
      </c>
      <c r="E6541" s="29">
        <v>2</v>
      </c>
      <c r="F6541" s="29">
        <v>1</v>
      </c>
      <c r="G6541" s="29">
        <v>1430</v>
      </c>
      <c r="H6541" s="27"/>
      <c r="J6541" s="37"/>
      <c r="M6541" s="80" t="b">
        <f t="shared" si="101"/>
        <v>1</v>
      </c>
    </row>
    <row r="6542" spans="2:13" x14ac:dyDescent="0.15">
      <c r="B6542" s="333" t="s">
        <v>2034</v>
      </c>
      <c r="C6542" s="333" t="s">
        <v>712</v>
      </c>
      <c r="D6542" s="333" t="s">
        <v>519</v>
      </c>
      <c r="E6542" s="29">
        <v>2</v>
      </c>
      <c r="F6542" s="29">
        <v>1</v>
      </c>
      <c r="G6542" s="29">
        <v>1431</v>
      </c>
      <c r="H6542" s="27"/>
      <c r="J6542" s="37"/>
      <c r="M6542" s="80" t="b">
        <f t="shared" ref="M6542:M6605" si="102">AND(  NOT(ISERROR(FIND(UPPER($B$7),UPPER($B6542),1))),  OR($D$7="",NOT(ISERROR(FIND(UPPER($D$7),UPPER($B6542),1)))),    OR($D$8="",(ISERROR(FIND(UPPER($D$8),UPPER($B6542),1))))           )</f>
        <v>1</v>
      </c>
    </row>
    <row r="6543" spans="2:13" x14ac:dyDescent="0.15">
      <c r="B6543" s="333" t="s">
        <v>2035</v>
      </c>
      <c r="C6543" s="333" t="s">
        <v>712</v>
      </c>
      <c r="D6543" s="333" t="s">
        <v>519</v>
      </c>
      <c r="E6543" s="29">
        <v>2</v>
      </c>
      <c r="F6543" s="29">
        <v>1</v>
      </c>
      <c r="G6543" s="29">
        <v>1432</v>
      </c>
      <c r="H6543" s="27"/>
      <c r="J6543" s="37"/>
      <c r="M6543" s="80" t="b">
        <f t="shared" si="102"/>
        <v>1</v>
      </c>
    </row>
    <row r="6544" spans="2:13" x14ac:dyDescent="0.15">
      <c r="B6544" s="333" t="s">
        <v>363</v>
      </c>
      <c r="C6544" s="333" t="s">
        <v>712</v>
      </c>
      <c r="D6544" s="333" t="s">
        <v>519</v>
      </c>
      <c r="E6544" s="29">
        <v>2</v>
      </c>
      <c r="F6544" s="29">
        <v>1</v>
      </c>
      <c r="G6544" s="29">
        <v>8341</v>
      </c>
      <c r="H6544" s="27"/>
      <c r="J6544" s="37"/>
      <c r="M6544" s="80" t="b">
        <f t="shared" si="102"/>
        <v>1</v>
      </c>
    </row>
    <row r="6545" spans="2:13" x14ac:dyDescent="0.15">
      <c r="B6545" s="333" t="s">
        <v>5190</v>
      </c>
      <c r="C6545" s="333" t="s">
        <v>710</v>
      </c>
      <c r="D6545" s="333" t="s">
        <v>519</v>
      </c>
      <c r="E6545" s="29">
        <v>1</v>
      </c>
      <c r="F6545" s="29">
        <v>1</v>
      </c>
      <c r="G6545" s="29">
        <v>5056</v>
      </c>
      <c r="H6545" s="27"/>
      <c r="J6545" s="37"/>
      <c r="M6545" s="80" t="b">
        <f t="shared" si="102"/>
        <v>1</v>
      </c>
    </row>
    <row r="6546" spans="2:13" x14ac:dyDescent="0.15">
      <c r="B6546" s="333" t="s">
        <v>2036</v>
      </c>
      <c r="C6546" s="333" t="s">
        <v>712</v>
      </c>
      <c r="D6546" s="333" t="s">
        <v>519</v>
      </c>
      <c r="E6546" s="29">
        <v>2</v>
      </c>
      <c r="F6546" s="29">
        <v>1</v>
      </c>
      <c r="G6546" s="29">
        <v>1433</v>
      </c>
      <c r="H6546" s="27"/>
      <c r="J6546" s="37"/>
      <c r="M6546" s="80" t="b">
        <f t="shared" si="102"/>
        <v>1</v>
      </c>
    </row>
    <row r="6547" spans="2:13" x14ac:dyDescent="0.15">
      <c r="B6547" s="333" t="s">
        <v>9364</v>
      </c>
      <c r="C6547" s="333" t="s">
        <v>712</v>
      </c>
      <c r="D6547" s="333" t="s">
        <v>519</v>
      </c>
      <c r="E6547" s="29">
        <v>2</v>
      </c>
      <c r="F6547" s="29">
        <v>1</v>
      </c>
      <c r="G6547" s="29">
        <v>9946</v>
      </c>
      <c r="H6547" s="27"/>
      <c r="J6547" s="37"/>
      <c r="M6547" s="80" t="b">
        <f t="shared" si="102"/>
        <v>1</v>
      </c>
    </row>
    <row r="6548" spans="2:13" x14ac:dyDescent="0.15">
      <c r="B6548" s="333" t="s">
        <v>2037</v>
      </c>
      <c r="C6548" s="333" t="s">
        <v>712</v>
      </c>
      <c r="D6548" s="333" t="s">
        <v>519</v>
      </c>
      <c r="E6548" s="29">
        <v>2</v>
      </c>
      <c r="F6548" s="29">
        <v>1</v>
      </c>
      <c r="G6548" s="29">
        <v>1434</v>
      </c>
      <c r="H6548" s="27"/>
      <c r="J6548" s="37"/>
      <c r="M6548" s="80" t="b">
        <f t="shared" si="102"/>
        <v>1</v>
      </c>
    </row>
    <row r="6549" spans="2:13" x14ac:dyDescent="0.15">
      <c r="B6549" s="333" t="s">
        <v>14856</v>
      </c>
      <c r="C6549" s="333" t="s">
        <v>712</v>
      </c>
      <c r="D6549" s="333" t="s">
        <v>519</v>
      </c>
      <c r="E6549" s="29">
        <v>2</v>
      </c>
      <c r="F6549" s="29">
        <v>1</v>
      </c>
      <c r="G6549" s="29">
        <v>17606</v>
      </c>
      <c r="H6549" s="27"/>
      <c r="J6549" s="37"/>
      <c r="M6549" s="80" t="b">
        <f t="shared" si="102"/>
        <v>1</v>
      </c>
    </row>
    <row r="6550" spans="2:13" x14ac:dyDescent="0.15">
      <c r="B6550" s="333" t="s">
        <v>2038</v>
      </c>
      <c r="C6550" s="333" t="s">
        <v>712</v>
      </c>
      <c r="D6550" s="333" t="s">
        <v>519</v>
      </c>
      <c r="E6550" s="29">
        <v>2</v>
      </c>
      <c r="F6550" s="29">
        <v>1</v>
      </c>
      <c r="G6550" s="29">
        <v>1435</v>
      </c>
      <c r="H6550" s="27"/>
      <c r="J6550" s="37"/>
      <c r="M6550" s="80" t="b">
        <f t="shared" si="102"/>
        <v>1</v>
      </c>
    </row>
    <row r="6551" spans="2:13" x14ac:dyDescent="0.15">
      <c r="B6551" s="333" t="s">
        <v>14857</v>
      </c>
      <c r="C6551" s="333" t="s">
        <v>712</v>
      </c>
      <c r="D6551" s="333" t="s">
        <v>519</v>
      </c>
      <c r="E6551" s="29">
        <v>2</v>
      </c>
      <c r="F6551" s="29">
        <v>1</v>
      </c>
      <c r="G6551" s="29">
        <v>17605</v>
      </c>
      <c r="H6551" s="27"/>
      <c r="J6551" s="37"/>
      <c r="M6551" s="80" t="b">
        <f t="shared" si="102"/>
        <v>1</v>
      </c>
    </row>
    <row r="6552" spans="2:13" x14ac:dyDescent="0.15">
      <c r="B6552" s="333" t="s">
        <v>9365</v>
      </c>
      <c r="C6552" s="333" t="s">
        <v>518</v>
      </c>
      <c r="D6552" s="333" t="s">
        <v>518</v>
      </c>
      <c r="E6552" s="29">
        <v>0</v>
      </c>
      <c r="F6552" s="29">
        <v>0</v>
      </c>
      <c r="G6552" s="29">
        <v>9775</v>
      </c>
      <c r="H6552" s="27"/>
      <c r="J6552" s="37"/>
      <c r="M6552" s="80" t="b">
        <f t="shared" si="102"/>
        <v>1</v>
      </c>
    </row>
    <row r="6553" spans="2:13" x14ac:dyDescent="0.15">
      <c r="B6553" s="333" t="s">
        <v>8008</v>
      </c>
      <c r="C6553" s="333" t="s">
        <v>718</v>
      </c>
      <c r="D6553" s="333" t="s">
        <v>523</v>
      </c>
      <c r="E6553" s="29">
        <v>5</v>
      </c>
      <c r="F6553" s="29">
        <v>3</v>
      </c>
      <c r="G6553" s="29">
        <v>8219</v>
      </c>
      <c r="H6553" s="27"/>
      <c r="J6553" s="37"/>
      <c r="M6553" s="80" t="b">
        <f t="shared" si="102"/>
        <v>1</v>
      </c>
    </row>
    <row r="6554" spans="2:13" x14ac:dyDescent="0.15">
      <c r="B6554" s="333" t="s">
        <v>2039</v>
      </c>
      <c r="C6554" s="333" t="s">
        <v>712</v>
      </c>
      <c r="D6554" s="333" t="s">
        <v>519</v>
      </c>
      <c r="E6554" s="29">
        <v>2</v>
      </c>
      <c r="F6554" s="29">
        <v>1</v>
      </c>
      <c r="G6554" s="29">
        <v>1436</v>
      </c>
      <c r="H6554" s="27"/>
      <c r="J6554" s="37"/>
      <c r="M6554" s="80" t="b">
        <f t="shared" si="102"/>
        <v>1</v>
      </c>
    </row>
    <row r="6555" spans="2:13" x14ac:dyDescent="0.15">
      <c r="B6555" s="333" t="s">
        <v>4871</v>
      </c>
      <c r="C6555" s="333" t="s">
        <v>710</v>
      </c>
      <c r="D6555" s="333" t="s">
        <v>519</v>
      </c>
      <c r="E6555" s="29">
        <v>1</v>
      </c>
      <c r="F6555" s="29">
        <v>1</v>
      </c>
      <c r="G6555" s="29">
        <v>4653</v>
      </c>
      <c r="H6555" s="27"/>
      <c r="J6555" s="37"/>
      <c r="M6555" s="80" t="b">
        <f t="shared" si="102"/>
        <v>1</v>
      </c>
    </row>
    <row r="6556" spans="2:13" x14ac:dyDescent="0.15">
      <c r="B6556" s="333" t="s">
        <v>5059</v>
      </c>
      <c r="C6556" s="333" t="s">
        <v>712</v>
      </c>
      <c r="D6556" s="333" t="s">
        <v>519</v>
      </c>
      <c r="E6556" s="29">
        <v>2</v>
      </c>
      <c r="F6556" s="29">
        <v>1</v>
      </c>
      <c r="G6556" s="29">
        <v>5024</v>
      </c>
      <c r="H6556" s="27"/>
      <c r="J6556" s="37"/>
      <c r="M6556" s="80" t="b">
        <f t="shared" si="102"/>
        <v>1</v>
      </c>
    </row>
    <row r="6557" spans="2:13" x14ac:dyDescent="0.15">
      <c r="B6557" s="333" t="s">
        <v>10949</v>
      </c>
      <c r="C6557" s="333" t="s">
        <v>712</v>
      </c>
      <c r="D6557" s="333" t="s">
        <v>519</v>
      </c>
      <c r="E6557" s="29">
        <v>2</v>
      </c>
      <c r="F6557" s="29">
        <v>1</v>
      </c>
      <c r="G6557" s="29">
        <v>6593</v>
      </c>
      <c r="H6557" s="27"/>
      <c r="J6557" s="37"/>
      <c r="M6557" s="80" t="b">
        <f t="shared" si="102"/>
        <v>1</v>
      </c>
    </row>
    <row r="6558" spans="2:13" x14ac:dyDescent="0.15">
      <c r="B6558" s="333" t="s">
        <v>1856</v>
      </c>
      <c r="C6558" s="333" t="s">
        <v>712</v>
      </c>
      <c r="D6558" s="333" t="s">
        <v>519</v>
      </c>
      <c r="E6558" s="29">
        <v>2</v>
      </c>
      <c r="F6558" s="29">
        <v>1</v>
      </c>
      <c r="G6558" s="29">
        <v>1437</v>
      </c>
      <c r="H6558" s="27"/>
      <c r="J6558" s="37"/>
      <c r="M6558" s="80" t="b">
        <f t="shared" si="102"/>
        <v>1</v>
      </c>
    </row>
    <row r="6559" spans="2:13" x14ac:dyDescent="0.15">
      <c r="B6559" s="333" t="s">
        <v>14858</v>
      </c>
      <c r="C6559" s="333" t="s">
        <v>712</v>
      </c>
      <c r="D6559" s="333" t="s">
        <v>521</v>
      </c>
      <c r="E6559" s="29">
        <v>2</v>
      </c>
      <c r="F6559" s="29">
        <v>2</v>
      </c>
      <c r="G6559" s="29">
        <v>17613</v>
      </c>
      <c r="H6559" s="27"/>
      <c r="J6559" s="37"/>
      <c r="M6559" s="80" t="b">
        <f t="shared" si="102"/>
        <v>1</v>
      </c>
    </row>
    <row r="6560" spans="2:13" x14ac:dyDescent="0.15">
      <c r="B6560" s="333" t="s">
        <v>9366</v>
      </c>
      <c r="C6560" s="333" t="s">
        <v>518</v>
      </c>
      <c r="D6560" s="333" t="s">
        <v>518</v>
      </c>
      <c r="E6560" s="29">
        <v>0</v>
      </c>
      <c r="F6560" s="29">
        <v>0</v>
      </c>
      <c r="G6560" s="29">
        <v>9776</v>
      </c>
      <c r="H6560" s="27"/>
      <c r="J6560" s="37"/>
      <c r="M6560" s="80" t="b">
        <f t="shared" si="102"/>
        <v>1</v>
      </c>
    </row>
    <row r="6561" spans="2:13" x14ac:dyDescent="0.15">
      <c r="B6561" s="333" t="s">
        <v>1857</v>
      </c>
      <c r="C6561" s="333" t="s">
        <v>9881</v>
      </c>
      <c r="D6561" s="333" t="s">
        <v>523</v>
      </c>
      <c r="E6561" s="29">
        <v>6</v>
      </c>
      <c r="F6561" s="29">
        <v>3</v>
      </c>
      <c r="G6561" s="29">
        <v>1438</v>
      </c>
      <c r="H6561" s="27"/>
      <c r="J6561" s="37"/>
      <c r="M6561" s="80" t="b">
        <f t="shared" si="102"/>
        <v>1</v>
      </c>
    </row>
    <row r="6562" spans="2:13" x14ac:dyDescent="0.15">
      <c r="B6562" s="333" t="s">
        <v>14859</v>
      </c>
      <c r="C6562" s="333" t="s">
        <v>712</v>
      </c>
      <c r="D6562" s="333" t="s">
        <v>519</v>
      </c>
      <c r="E6562" s="29">
        <v>2</v>
      </c>
      <c r="F6562" s="29">
        <v>1</v>
      </c>
      <c r="G6562" s="29">
        <v>17589</v>
      </c>
      <c r="H6562" s="27"/>
      <c r="J6562" s="37"/>
      <c r="M6562" s="80" t="b">
        <f t="shared" si="102"/>
        <v>1</v>
      </c>
    </row>
    <row r="6563" spans="2:13" x14ac:dyDescent="0.15">
      <c r="B6563" s="333" t="s">
        <v>10950</v>
      </c>
      <c r="C6563" s="333" t="s">
        <v>712</v>
      </c>
      <c r="D6563" s="333" t="s">
        <v>519</v>
      </c>
      <c r="E6563" s="29">
        <v>2</v>
      </c>
      <c r="F6563" s="29">
        <v>1</v>
      </c>
      <c r="G6563" s="29">
        <v>1439</v>
      </c>
      <c r="H6563" s="27"/>
      <c r="J6563" s="37"/>
      <c r="M6563" s="80" t="b">
        <f t="shared" si="102"/>
        <v>1</v>
      </c>
    </row>
    <row r="6564" spans="2:13" x14ac:dyDescent="0.15">
      <c r="B6564" s="333" t="s">
        <v>1858</v>
      </c>
      <c r="C6564" s="333" t="s">
        <v>712</v>
      </c>
      <c r="D6564" s="333" t="s">
        <v>519</v>
      </c>
      <c r="E6564" s="29">
        <v>2</v>
      </c>
      <c r="F6564" s="29">
        <v>1</v>
      </c>
      <c r="G6564" s="29">
        <v>1440</v>
      </c>
      <c r="H6564" s="27"/>
      <c r="J6564" s="37"/>
      <c r="M6564" s="80" t="b">
        <f t="shared" si="102"/>
        <v>1</v>
      </c>
    </row>
    <row r="6565" spans="2:13" x14ac:dyDescent="0.15">
      <c r="B6565" s="333" t="s">
        <v>1859</v>
      </c>
      <c r="C6565" s="333" t="s">
        <v>712</v>
      </c>
      <c r="D6565" s="333" t="s">
        <v>519</v>
      </c>
      <c r="E6565" s="29">
        <v>2</v>
      </c>
      <c r="F6565" s="29">
        <v>1</v>
      </c>
      <c r="G6565" s="29">
        <v>1441</v>
      </c>
      <c r="H6565" s="27"/>
      <c r="J6565" s="37"/>
      <c r="M6565" s="80" t="b">
        <f t="shared" si="102"/>
        <v>1</v>
      </c>
    </row>
    <row r="6566" spans="2:13" x14ac:dyDescent="0.15">
      <c r="B6566" s="333" t="s">
        <v>13588</v>
      </c>
      <c r="C6566" s="333" t="s">
        <v>712</v>
      </c>
      <c r="D6566" s="333" t="s">
        <v>519</v>
      </c>
      <c r="E6566" s="29">
        <v>2</v>
      </c>
      <c r="F6566" s="29">
        <v>1</v>
      </c>
      <c r="G6566" s="29">
        <v>15484</v>
      </c>
      <c r="H6566" s="27"/>
      <c r="J6566" s="37"/>
      <c r="M6566" s="80" t="b">
        <f t="shared" si="102"/>
        <v>1</v>
      </c>
    </row>
    <row r="6567" spans="2:13" x14ac:dyDescent="0.15">
      <c r="B6567" s="333" t="s">
        <v>1860</v>
      </c>
      <c r="C6567" s="333" t="s">
        <v>712</v>
      </c>
      <c r="D6567" s="333" t="s">
        <v>521</v>
      </c>
      <c r="E6567" s="29">
        <v>2</v>
      </c>
      <c r="F6567" s="29">
        <v>2</v>
      </c>
      <c r="G6567" s="29">
        <v>1442</v>
      </c>
      <c r="H6567" s="27"/>
      <c r="J6567" s="37"/>
      <c r="M6567" s="80" t="b">
        <f t="shared" si="102"/>
        <v>1</v>
      </c>
    </row>
    <row r="6568" spans="2:13" x14ac:dyDescent="0.15">
      <c r="B6568" s="333" t="s">
        <v>13589</v>
      </c>
      <c r="C6568" s="333" t="s">
        <v>712</v>
      </c>
      <c r="D6568" s="333" t="s">
        <v>444</v>
      </c>
      <c r="E6568" s="29">
        <v>2</v>
      </c>
      <c r="F6568" s="29">
        <v>6</v>
      </c>
      <c r="G6568" s="29">
        <v>15231</v>
      </c>
      <c r="H6568" s="27"/>
      <c r="J6568" s="37"/>
      <c r="M6568" s="80" t="b">
        <f t="shared" si="102"/>
        <v>1</v>
      </c>
    </row>
    <row r="6569" spans="2:13" x14ac:dyDescent="0.15">
      <c r="B6569" s="333" t="s">
        <v>1861</v>
      </c>
      <c r="C6569" s="333" t="s">
        <v>9881</v>
      </c>
      <c r="D6569" s="333" t="s">
        <v>523</v>
      </c>
      <c r="E6569" s="29">
        <v>6</v>
      </c>
      <c r="F6569" s="29">
        <v>3</v>
      </c>
      <c r="G6569" s="29">
        <v>1443</v>
      </c>
      <c r="H6569" s="27"/>
      <c r="J6569" s="37"/>
      <c r="M6569" s="80" t="b">
        <f t="shared" si="102"/>
        <v>1</v>
      </c>
    </row>
    <row r="6570" spans="2:13" x14ac:dyDescent="0.15">
      <c r="B6570" s="333" t="s">
        <v>9367</v>
      </c>
      <c r="C6570" s="333" t="s">
        <v>518</v>
      </c>
      <c r="D6570" s="333" t="s">
        <v>518</v>
      </c>
      <c r="E6570" s="29">
        <v>0</v>
      </c>
      <c r="F6570" s="29">
        <v>0</v>
      </c>
      <c r="G6570" s="29">
        <v>9777</v>
      </c>
      <c r="H6570" s="27"/>
      <c r="J6570" s="37"/>
      <c r="M6570" s="80" t="b">
        <f t="shared" si="102"/>
        <v>1</v>
      </c>
    </row>
    <row r="6571" spans="2:13" x14ac:dyDescent="0.15">
      <c r="B6571" s="333" t="s">
        <v>1862</v>
      </c>
      <c r="C6571" s="333" t="s">
        <v>9881</v>
      </c>
      <c r="D6571" s="333" t="s">
        <v>523</v>
      </c>
      <c r="E6571" s="29">
        <v>6</v>
      </c>
      <c r="F6571" s="29">
        <v>3</v>
      </c>
      <c r="G6571" s="29">
        <v>1444</v>
      </c>
      <c r="H6571" s="27"/>
      <c r="J6571" s="37"/>
      <c r="M6571" s="80" t="b">
        <f t="shared" si="102"/>
        <v>1</v>
      </c>
    </row>
    <row r="6572" spans="2:13" x14ac:dyDescent="0.15">
      <c r="B6572" s="333" t="s">
        <v>9368</v>
      </c>
      <c r="C6572" s="333" t="s">
        <v>518</v>
      </c>
      <c r="D6572" s="333" t="s">
        <v>518</v>
      </c>
      <c r="E6572" s="29">
        <v>0</v>
      </c>
      <c r="F6572" s="29">
        <v>0</v>
      </c>
      <c r="G6572" s="29">
        <v>9778</v>
      </c>
      <c r="H6572" s="27"/>
      <c r="J6572" s="37"/>
      <c r="M6572" s="80" t="b">
        <f t="shared" si="102"/>
        <v>1</v>
      </c>
    </row>
    <row r="6573" spans="2:13" x14ac:dyDescent="0.15">
      <c r="B6573" s="333" t="s">
        <v>3533</v>
      </c>
      <c r="C6573" s="333" t="s">
        <v>712</v>
      </c>
      <c r="D6573" s="333" t="s">
        <v>527</v>
      </c>
      <c r="E6573" s="29">
        <v>2</v>
      </c>
      <c r="F6573" s="29">
        <v>5</v>
      </c>
      <c r="G6573" s="29">
        <v>3278</v>
      </c>
      <c r="H6573" s="27"/>
      <c r="J6573" s="37"/>
      <c r="M6573" s="80" t="b">
        <f t="shared" si="102"/>
        <v>1</v>
      </c>
    </row>
    <row r="6574" spans="2:13" x14ac:dyDescent="0.15">
      <c r="B6574" s="333" t="s">
        <v>14860</v>
      </c>
      <c r="C6574" s="333" t="s">
        <v>712</v>
      </c>
      <c r="D6574" s="333" t="s">
        <v>525</v>
      </c>
      <c r="E6574" s="29">
        <v>2</v>
      </c>
      <c r="F6574" s="29">
        <v>4</v>
      </c>
      <c r="G6574" s="29">
        <v>17640</v>
      </c>
      <c r="H6574" s="27"/>
      <c r="J6574" s="37"/>
      <c r="M6574" s="80" t="b">
        <f t="shared" si="102"/>
        <v>1</v>
      </c>
    </row>
    <row r="6575" spans="2:13" x14ac:dyDescent="0.15">
      <c r="B6575" s="333" t="s">
        <v>12841</v>
      </c>
      <c r="C6575" s="333" t="s">
        <v>712</v>
      </c>
      <c r="D6575" s="333" t="s">
        <v>525</v>
      </c>
      <c r="E6575" s="29">
        <v>2</v>
      </c>
      <c r="F6575" s="29">
        <v>4</v>
      </c>
      <c r="G6575" s="29">
        <v>13987</v>
      </c>
      <c r="H6575" s="27"/>
      <c r="J6575" s="37"/>
      <c r="M6575" s="80" t="b">
        <f t="shared" si="102"/>
        <v>1</v>
      </c>
    </row>
    <row r="6576" spans="2:13" x14ac:dyDescent="0.15">
      <c r="B6576" s="333" t="s">
        <v>9369</v>
      </c>
      <c r="C6576" s="333" t="s">
        <v>518</v>
      </c>
      <c r="D6576" s="333" t="s">
        <v>518</v>
      </c>
      <c r="E6576" s="29">
        <v>0</v>
      </c>
      <c r="F6576" s="29">
        <v>0</v>
      </c>
      <c r="G6576" s="29">
        <v>9779</v>
      </c>
      <c r="H6576" s="27"/>
      <c r="J6576" s="37"/>
      <c r="M6576" s="80" t="b">
        <f t="shared" si="102"/>
        <v>1</v>
      </c>
    </row>
    <row r="6577" spans="2:13" x14ac:dyDescent="0.15">
      <c r="B6577" s="333" t="s">
        <v>9370</v>
      </c>
      <c r="C6577" s="333" t="s">
        <v>518</v>
      </c>
      <c r="D6577" s="333" t="s">
        <v>518</v>
      </c>
      <c r="E6577" s="29">
        <v>0</v>
      </c>
      <c r="F6577" s="29">
        <v>0</v>
      </c>
      <c r="G6577" s="29">
        <v>9780</v>
      </c>
      <c r="H6577" s="27"/>
      <c r="J6577" s="37"/>
      <c r="M6577" s="80" t="b">
        <f t="shared" si="102"/>
        <v>1</v>
      </c>
    </row>
    <row r="6578" spans="2:13" x14ac:dyDescent="0.15">
      <c r="B6578" s="333" t="s">
        <v>5095</v>
      </c>
      <c r="C6578" s="333" t="s">
        <v>712</v>
      </c>
      <c r="D6578" s="333" t="s">
        <v>519</v>
      </c>
      <c r="E6578" s="29">
        <v>2</v>
      </c>
      <c r="F6578" s="29">
        <v>1</v>
      </c>
      <c r="G6578" s="29">
        <v>5069</v>
      </c>
      <c r="H6578" s="27"/>
      <c r="J6578" s="37"/>
      <c r="M6578" s="80" t="b">
        <f t="shared" si="102"/>
        <v>1</v>
      </c>
    </row>
    <row r="6579" spans="2:13" x14ac:dyDescent="0.15">
      <c r="B6579" s="333" t="s">
        <v>9371</v>
      </c>
      <c r="C6579" s="333" t="s">
        <v>518</v>
      </c>
      <c r="D6579" s="333" t="s">
        <v>518</v>
      </c>
      <c r="E6579" s="29">
        <v>0</v>
      </c>
      <c r="F6579" s="29">
        <v>0</v>
      </c>
      <c r="G6579" s="29">
        <v>9781</v>
      </c>
      <c r="H6579" s="27"/>
      <c r="J6579" s="37"/>
      <c r="M6579" s="80" t="b">
        <f t="shared" si="102"/>
        <v>1</v>
      </c>
    </row>
    <row r="6580" spans="2:13" x14ac:dyDescent="0.15">
      <c r="B6580" s="333" t="s">
        <v>13590</v>
      </c>
      <c r="C6580" s="333" t="s">
        <v>712</v>
      </c>
      <c r="D6580" s="333" t="s">
        <v>444</v>
      </c>
      <c r="E6580" s="29">
        <v>2</v>
      </c>
      <c r="F6580" s="29">
        <v>6</v>
      </c>
      <c r="G6580" s="29">
        <v>15527</v>
      </c>
      <c r="H6580" s="27"/>
      <c r="J6580" s="37"/>
      <c r="M6580" s="80" t="b">
        <f t="shared" si="102"/>
        <v>1</v>
      </c>
    </row>
    <row r="6581" spans="2:13" x14ac:dyDescent="0.15">
      <c r="B6581" s="333" t="s">
        <v>1863</v>
      </c>
      <c r="C6581" s="333" t="s">
        <v>9881</v>
      </c>
      <c r="D6581" s="333" t="s">
        <v>523</v>
      </c>
      <c r="E6581" s="29">
        <v>6</v>
      </c>
      <c r="F6581" s="29">
        <v>3</v>
      </c>
      <c r="G6581" s="29">
        <v>1446</v>
      </c>
      <c r="H6581" s="27"/>
      <c r="J6581" s="37"/>
      <c r="M6581" s="80" t="b">
        <f t="shared" si="102"/>
        <v>1</v>
      </c>
    </row>
    <row r="6582" spans="2:13" x14ac:dyDescent="0.15">
      <c r="B6582" s="333" t="s">
        <v>1864</v>
      </c>
      <c r="C6582" s="333" t="s">
        <v>9881</v>
      </c>
      <c r="D6582" s="333" t="s">
        <v>523</v>
      </c>
      <c r="E6582" s="29">
        <v>6</v>
      </c>
      <c r="F6582" s="29">
        <v>3</v>
      </c>
      <c r="G6582" s="29">
        <v>1447</v>
      </c>
      <c r="H6582" s="27"/>
      <c r="J6582" s="37"/>
      <c r="M6582" s="80" t="b">
        <f t="shared" si="102"/>
        <v>1</v>
      </c>
    </row>
    <row r="6583" spans="2:13" x14ac:dyDescent="0.15">
      <c r="B6583" s="333" t="s">
        <v>14861</v>
      </c>
      <c r="C6583" s="333" t="s">
        <v>712</v>
      </c>
      <c r="D6583" s="333" t="s">
        <v>444</v>
      </c>
      <c r="E6583" s="29">
        <v>2</v>
      </c>
      <c r="F6583" s="29">
        <v>6</v>
      </c>
      <c r="G6583" s="29">
        <v>17626</v>
      </c>
      <c r="H6583" s="27"/>
      <c r="J6583" s="37"/>
      <c r="M6583" s="80" t="b">
        <f t="shared" si="102"/>
        <v>1</v>
      </c>
    </row>
    <row r="6584" spans="2:13" x14ac:dyDescent="0.15">
      <c r="B6584" s="333" t="s">
        <v>365</v>
      </c>
      <c r="C6584" s="333" t="s">
        <v>712</v>
      </c>
      <c r="D6584" s="333" t="s">
        <v>519</v>
      </c>
      <c r="E6584" s="29">
        <v>2</v>
      </c>
      <c r="F6584" s="29">
        <v>1</v>
      </c>
      <c r="G6584" s="29">
        <v>8343</v>
      </c>
      <c r="H6584" s="27"/>
      <c r="J6584" s="37"/>
      <c r="M6584" s="80" t="b">
        <f t="shared" si="102"/>
        <v>1</v>
      </c>
    </row>
    <row r="6585" spans="2:13" x14ac:dyDescent="0.15">
      <c r="B6585" s="333" t="s">
        <v>9372</v>
      </c>
      <c r="C6585" s="333" t="s">
        <v>518</v>
      </c>
      <c r="D6585" s="333" t="s">
        <v>518</v>
      </c>
      <c r="E6585" s="29">
        <v>0</v>
      </c>
      <c r="F6585" s="29">
        <v>0</v>
      </c>
      <c r="G6585" s="29">
        <v>9782</v>
      </c>
      <c r="H6585" s="27"/>
      <c r="J6585" s="37"/>
      <c r="M6585" s="80" t="b">
        <f t="shared" si="102"/>
        <v>1</v>
      </c>
    </row>
    <row r="6586" spans="2:13" x14ac:dyDescent="0.15">
      <c r="B6586" s="333" t="s">
        <v>10345</v>
      </c>
      <c r="C6586" s="333" t="s">
        <v>712</v>
      </c>
      <c r="D6586" s="333" t="s">
        <v>525</v>
      </c>
      <c r="E6586" s="29">
        <v>2</v>
      </c>
      <c r="F6586" s="29">
        <v>4</v>
      </c>
      <c r="G6586" s="29">
        <v>11063</v>
      </c>
      <c r="H6586" s="27"/>
      <c r="J6586" s="37"/>
      <c r="M6586" s="80" t="b">
        <f t="shared" si="102"/>
        <v>1</v>
      </c>
    </row>
    <row r="6587" spans="2:13" x14ac:dyDescent="0.15">
      <c r="B6587" s="333" t="s">
        <v>1865</v>
      </c>
      <c r="C6587" s="333" t="s">
        <v>712</v>
      </c>
      <c r="D6587" s="333" t="s">
        <v>525</v>
      </c>
      <c r="E6587" s="29">
        <v>2</v>
      </c>
      <c r="F6587" s="29">
        <v>4</v>
      </c>
      <c r="G6587" s="29">
        <v>1448</v>
      </c>
      <c r="H6587" s="27"/>
      <c r="J6587" s="37"/>
      <c r="M6587" s="80" t="b">
        <f t="shared" si="102"/>
        <v>1</v>
      </c>
    </row>
    <row r="6588" spans="2:13" x14ac:dyDescent="0.15">
      <c r="B6588" s="333" t="s">
        <v>14862</v>
      </c>
      <c r="C6588" s="333" t="s">
        <v>712</v>
      </c>
      <c r="D6588" s="333" t="s">
        <v>521</v>
      </c>
      <c r="E6588" s="29">
        <v>2</v>
      </c>
      <c r="F6588" s="29">
        <v>2</v>
      </c>
      <c r="G6588" s="29">
        <v>17652</v>
      </c>
      <c r="H6588" s="27"/>
      <c r="J6588" s="37"/>
      <c r="M6588" s="80" t="b">
        <f t="shared" si="102"/>
        <v>1</v>
      </c>
    </row>
    <row r="6589" spans="2:13" x14ac:dyDescent="0.15">
      <c r="B6589" s="333" t="s">
        <v>14863</v>
      </c>
      <c r="C6589" s="333" t="s">
        <v>712</v>
      </c>
      <c r="D6589" s="333" t="s">
        <v>525</v>
      </c>
      <c r="E6589" s="29">
        <v>2</v>
      </c>
      <c r="F6589" s="29">
        <v>4</v>
      </c>
      <c r="G6589" s="29">
        <v>17619</v>
      </c>
      <c r="H6589" s="27"/>
      <c r="J6589" s="37"/>
      <c r="M6589" s="80" t="b">
        <f t="shared" si="102"/>
        <v>1</v>
      </c>
    </row>
    <row r="6590" spans="2:13" x14ac:dyDescent="0.15">
      <c r="B6590" s="333" t="s">
        <v>14864</v>
      </c>
      <c r="C6590" s="333" t="s">
        <v>712</v>
      </c>
      <c r="D6590" s="333" t="s">
        <v>518</v>
      </c>
      <c r="E6590" s="29">
        <v>2</v>
      </c>
      <c r="F6590" s="29">
        <v>0</v>
      </c>
      <c r="G6590" s="29">
        <v>17643</v>
      </c>
      <c r="H6590" s="27"/>
      <c r="J6590" s="37"/>
      <c r="M6590" s="80" t="b">
        <f t="shared" si="102"/>
        <v>1</v>
      </c>
    </row>
    <row r="6591" spans="2:13" x14ac:dyDescent="0.15">
      <c r="B6591" s="333" t="s">
        <v>9373</v>
      </c>
      <c r="C6591" s="333" t="s">
        <v>712</v>
      </c>
      <c r="D6591" s="333" t="s">
        <v>525</v>
      </c>
      <c r="E6591" s="29">
        <v>2</v>
      </c>
      <c r="F6591" s="29">
        <v>4</v>
      </c>
      <c r="G6591" s="29">
        <v>9462</v>
      </c>
      <c r="H6591" s="27"/>
      <c r="J6591" s="37"/>
      <c r="M6591" s="80" t="b">
        <f t="shared" si="102"/>
        <v>1</v>
      </c>
    </row>
    <row r="6592" spans="2:13" x14ac:dyDescent="0.15">
      <c r="B6592" s="333" t="s">
        <v>1866</v>
      </c>
      <c r="C6592" s="333" t="s">
        <v>712</v>
      </c>
      <c r="D6592" s="333" t="s">
        <v>525</v>
      </c>
      <c r="E6592" s="29">
        <v>2</v>
      </c>
      <c r="F6592" s="29">
        <v>4</v>
      </c>
      <c r="G6592" s="29">
        <v>1449</v>
      </c>
      <c r="H6592" s="27"/>
      <c r="J6592" s="37"/>
      <c r="M6592" s="80" t="b">
        <f t="shared" si="102"/>
        <v>1</v>
      </c>
    </row>
    <row r="6593" spans="2:13" x14ac:dyDescent="0.15">
      <c r="B6593" s="333" t="s">
        <v>362</v>
      </c>
      <c r="C6593" s="333" t="s">
        <v>716</v>
      </c>
      <c r="D6593" s="333" t="s">
        <v>525</v>
      </c>
      <c r="E6593" s="29">
        <v>4</v>
      </c>
      <c r="F6593" s="29">
        <v>4</v>
      </c>
      <c r="G6593" s="29">
        <v>8340</v>
      </c>
      <c r="H6593" s="27"/>
      <c r="J6593" s="37"/>
      <c r="M6593" s="80" t="b">
        <f t="shared" si="102"/>
        <v>1</v>
      </c>
    </row>
    <row r="6594" spans="2:13" x14ac:dyDescent="0.15">
      <c r="B6594" s="333" t="s">
        <v>3793</v>
      </c>
      <c r="C6594" s="333" t="s">
        <v>712</v>
      </c>
      <c r="D6594" s="333" t="s">
        <v>525</v>
      </c>
      <c r="E6594" s="29">
        <v>2</v>
      </c>
      <c r="F6594" s="29">
        <v>4</v>
      </c>
      <c r="G6594" s="29">
        <v>3554</v>
      </c>
      <c r="H6594" s="27"/>
      <c r="J6594" s="37"/>
      <c r="M6594" s="80" t="b">
        <f t="shared" si="102"/>
        <v>1</v>
      </c>
    </row>
    <row r="6595" spans="2:13" x14ac:dyDescent="0.15">
      <c r="B6595" s="333" t="s">
        <v>10951</v>
      </c>
      <c r="C6595" s="333" t="s">
        <v>9881</v>
      </c>
      <c r="D6595" s="333" t="s">
        <v>523</v>
      </c>
      <c r="E6595" s="29">
        <v>6</v>
      </c>
      <c r="F6595" s="29">
        <v>3</v>
      </c>
      <c r="G6595" s="29">
        <v>1450</v>
      </c>
      <c r="H6595" s="27"/>
      <c r="J6595" s="37"/>
      <c r="M6595" s="80" t="b">
        <f t="shared" si="102"/>
        <v>1</v>
      </c>
    </row>
    <row r="6596" spans="2:13" x14ac:dyDescent="0.15">
      <c r="B6596" s="333" t="s">
        <v>1867</v>
      </c>
      <c r="C6596" s="333" t="s">
        <v>712</v>
      </c>
      <c r="D6596" s="333" t="s">
        <v>525</v>
      </c>
      <c r="E6596" s="29">
        <v>2</v>
      </c>
      <c r="F6596" s="29">
        <v>4</v>
      </c>
      <c r="G6596" s="29">
        <v>1451</v>
      </c>
      <c r="H6596" s="27"/>
      <c r="J6596" s="37"/>
      <c r="M6596" s="80" t="b">
        <f t="shared" si="102"/>
        <v>1</v>
      </c>
    </row>
    <row r="6597" spans="2:13" x14ac:dyDescent="0.15">
      <c r="B6597" s="333" t="s">
        <v>9374</v>
      </c>
      <c r="C6597" s="333" t="s">
        <v>712</v>
      </c>
      <c r="D6597" s="333" t="s">
        <v>518</v>
      </c>
      <c r="E6597" s="29">
        <v>2</v>
      </c>
      <c r="F6597" s="29">
        <v>0</v>
      </c>
      <c r="G6597" s="29">
        <v>9947</v>
      </c>
      <c r="H6597" s="27"/>
      <c r="J6597" s="37"/>
      <c r="M6597" s="80" t="b">
        <f t="shared" si="102"/>
        <v>1</v>
      </c>
    </row>
    <row r="6598" spans="2:13" x14ac:dyDescent="0.15">
      <c r="B6598" s="333" t="s">
        <v>13591</v>
      </c>
      <c r="C6598" s="333" t="s">
        <v>712</v>
      </c>
      <c r="D6598" s="333" t="s">
        <v>519</v>
      </c>
      <c r="E6598" s="29">
        <v>2</v>
      </c>
      <c r="F6598" s="29">
        <v>1</v>
      </c>
      <c r="G6598" s="29">
        <v>15472</v>
      </c>
      <c r="H6598" s="27"/>
      <c r="J6598" s="37"/>
      <c r="M6598" s="80" t="b">
        <f t="shared" si="102"/>
        <v>1</v>
      </c>
    </row>
    <row r="6599" spans="2:13" x14ac:dyDescent="0.15">
      <c r="B6599" s="333" t="s">
        <v>1868</v>
      </c>
      <c r="C6599" s="333" t="s">
        <v>712</v>
      </c>
      <c r="D6599" s="333" t="s">
        <v>521</v>
      </c>
      <c r="E6599" s="29">
        <v>2</v>
      </c>
      <c r="F6599" s="29">
        <v>2</v>
      </c>
      <c r="G6599" s="29">
        <v>1452</v>
      </c>
      <c r="H6599" s="27"/>
      <c r="J6599" s="37"/>
      <c r="M6599" s="80" t="b">
        <f t="shared" si="102"/>
        <v>1</v>
      </c>
    </row>
    <row r="6600" spans="2:13" x14ac:dyDescent="0.15">
      <c r="B6600" s="333" t="s">
        <v>373</v>
      </c>
      <c r="C6600" s="333" t="s">
        <v>712</v>
      </c>
      <c r="D6600" s="333" t="s">
        <v>519</v>
      </c>
      <c r="E6600" s="29">
        <v>2</v>
      </c>
      <c r="F6600" s="29">
        <v>1</v>
      </c>
      <c r="G6600" s="29">
        <v>8351</v>
      </c>
      <c r="H6600" s="27"/>
      <c r="J6600" s="37"/>
      <c r="M6600" s="80" t="b">
        <f t="shared" si="102"/>
        <v>1</v>
      </c>
    </row>
    <row r="6601" spans="2:13" x14ac:dyDescent="0.15">
      <c r="B6601" s="333" t="s">
        <v>1869</v>
      </c>
      <c r="C6601" s="333" t="s">
        <v>710</v>
      </c>
      <c r="D6601" s="333" t="s">
        <v>521</v>
      </c>
      <c r="E6601" s="29">
        <v>1</v>
      </c>
      <c r="F6601" s="29">
        <v>2</v>
      </c>
      <c r="G6601" s="29">
        <v>1453</v>
      </c>
      <c r="H6601" s="27"/>
      <c r="J6601" s="37"/>
      <c r="M6601" s="80" t="b">
        <f t="shared" si="102"/>
        <v>1</v>
      </c>
    </row>
    <row r="6602" spans="2:13" x14ac:dyDescent="0.15">
      <c r="B6602" s="333" t="s">
        <v>1870</v>
      </c>
      <c r="C6602" s="333" t="s">
        <v>716</v>
      </c>
      <c r="D6602" s="333" t="s">
        <v>521</v>
      </c>
      <c r="E6602" s="29">
        <v>4</v>
      </c>
      <c r="F6602" s="29">
        <v>2</v>
      </c>
      <c r="G6602" s="29">
        <v>1454</v>
      </c>
      <c r="H6602" s="27"/>
      <c r="J6602" s="37"/>
      <c r="M6602" s="80" t="b">
        <f t="shared" si="102"/>
        <v>1</v>
      </c>
    </row>
    <row r="6603" spans="2:13" x14ac:dyDescent="0.15">
      <c r="B6603" s="333" t="s">
        <v>14865</v>
      </c>
      <c r="C6603" s="333" t="s">
        <v>712</v>
      </c>
      <c r="D6603" s="333" t="s">
        <v>519</v>
      </c>
      <c r="E6603" s="29">
        <v>2</v>
      </c>
      <c r="F6603" s="29">
        <v>1</v>
      </c>
      <c r="G6603" s="29">
        <v>16676</v>
      </c>
      <c r="H6603" s="27"/>
      <c r="J6603" s="37"/>
      <c r="M6603" s="80" t="b">
        <f t="shared" si="102"/>
        <v>1</v>
      </c>
    </row>
    <row r="6604" spans="2:13" x14ac:dyDescent="0.15">
      <c r="B6604" s="333" t="s">
        <v>1871</v>
      </c>
      <c r="C6604" s="333" t="s">
        <v>710</v>
      </c>
      <c r="D6604" s="333" t="s">
        <v>519</v>
      </c>
      <c r="E6604" s="29">
        <v>1</v>
      </c>
      <c r="F6604" s="29">
        <v>1</v>
      </c>
      <c r="G6604" s="29">
        <v>1455</v>
      </c>
      <c r="H6604" s="27"/>
      <c r="J6604" s="37"/>
      <c r="M6604" s="80" t="b">
        <f t="shared" si="102"/>
        <v>1</v>
      </c>
    </row>
    <row r="6605" spans="2:13" x14ac:dyDescent="0.15">
      <c r="B6605" s="333" t="s">
        <v>4987</v>
      </c>
      <c r="C6605" s="333" t="s">
        <v>710</v>
      </c>
      <c r="D6605" s="333" t="s">
        <v>523</v>
      </c>
      <c r="E6605" s="29">
        <v>1</v>
      </c>
      <c r="F6605" s="29">
        <v>3</v>
      </c>
      <c r="G6605" s="29">
        <v>4952</v>
      </c>
      <c r="H6605" s="27"/>
      <c r="J6605" s="37"/>
      <c r="M6605" s="80" t="b">
        <f t="shared" si="102"/>
        <v>1</v>
      </c>
    </row>
    <row r="6606" spans="2:13" x14ac:dyDescent="0.15">
      <c r="B6606" s="333" t="s">
        <v>5078</v>
      </c>
      <c r="C6606" s="333" t="s">
        <v>710</v>
      </c>
      <c r="D6606" s="333" t="s">
        <v>521</v>
      </c>
      <c r="E6606" s="29">
        <v>1</v>
      </c>
      <c r="F6606" s="29">
        <v>2</v>
      </c>
      <c r="G6606" s="29">
        <v>4957</v>
      </c>
      <c r="H6606" s="27"/>
      <c r="J6606" s="37"/>
      <c r="M6606" s="80" t="b">
        <f t="shared" ref="M6606:M6669" si="103">AND(  NOT(ISERROR(FIND(UPPER($B$7),UPPER($B6606),1))),  OR($D$7="",NOT(ISERROR(FIND(UPPER($D$7),UPPER($B6606),1)))),    OR($D$8="",(ISERROR(FIND(UPPER($D$8),UPPER($B6606),1))))           )</f>
        <v>1</v>
      </c>
    </row>
    <row r="6607" spans="2:13" x14ac:dyDescent="0.15">
      <c r="B6607" s="333" t="s">
        <v>10952</v>
      </c>
      <c r="C6607" s="333" t="s">
        <v>710</v>
      </c>
      <c r="D6607" s="333" t="s">
        <v>521</v>
      </c>
      <c r="E6607" s="29">
        <v>1</v>
      </c>
      <c r="F6607" s="29">
        <v>2</v>
      </c>
      <c r="G6607" s="29">
        <v>1456</v>
      </c>
      <c r="H6607" s="27"/>
      <c r="J6607" s="37"/>
      <c r="M6607" s="80" t="b">
        <f t="shared" si="103"/>
        <v>1</v>
      </c>
    </row>
    <row r="6608" spans="2:13" x14ac:dyDescent="0.15">
      <c r="B6608" s="333" t="s">
        <v>7048</v>
      </c>
      <c r="C6608" s="333" t="s">
        <v>710</v>
      </c>
      <c r="D6608" s="333" t="s">
        <v>521</v>
      </c>
      <c r="E6608" s="29">
        <v>1</v>
      </c>
      <c r="F6608" s="29">
        <v>2</v>
      </c>
      <c r="G6608" s="29">
        <v>7187</v>
      </c>
      <c r="H6608" s="27"/>
      <c r="J6608" s="37"/>
      <c r="M6608" s="80" t="b">
        <f t="shared" si="103"/>
        <v>1</v>
      </c>
    </row>
    <row r="6609" spans="2:13" x14ac:dyDescent="0.15">
      <c r="B6609" s="333" t="s">
        <v>5641</v>
      </c>
      <c r="C6609" s="333" t="s">
        <v>712</v>
      </c>
      <c r="D6609" s="333" t="s">
        <v>523</v>
      </c>
      <c r="E6609" s="29">
        <v>2</v>
      </c>
      <c r="F6609" s="29">
        <v>3</v>
      </c>
      <c r="G6609" s="29">
        <v>5659</v>
      </c>
      <c r="H6609" s="27"/>
      <c r="J6609" s="37"/>
      <c r="M6609" s="80" t="b">
        <f t="shared" si="103"/>
        <v>1</v>
      </c>
    </row>
    <row r="6610" spans="2:13" x14ac:dyDescent="0.15">
      <c r="B6610" s="333" t="s">
        <v>10953</v>
      </c>
      <c r="C6610" s="333" t="s">
        <v>710</v>
      </c>
      <c r="D6610" s="333" t="s">
        <v>521</v>
      </c>
      <c r="E6610" s="29">
        <v>1</v>
      </c>
      <c r="F6610" s="29">
        <v>2</v>
      </c>
      <c r="G6610" s="29">
        <v>1457</v>
      </c>
      <c r="H6610" s="27"/>
      <c r="J6610" s="37"/>
      <c r="M6610" s="80" t="b">
        <f t="shared" si="103"/>
        <v>1</v>
      </c>
    </row>
    <row r="6611" spans="2:13" x14ac:dyDescent="0.15">
      <c r="B6611" s="333" t="s">
        <v>10954</v>
      </c>
      <c r="C6611" s="333" t="s">
        <v>9881</v>
      </c>
      <c r="D6611" s="333" t="s">
        <v>523</v>
      </c>
      <c r="E6611" s="29">
        <v>6</v>
      </c>
      <c r="F6611" s="29">
        <v>3</v>
      </c>
      <c r="G6611" s="29">
        <v>1458</v>
      </c>
      <c r="H6611" s="27"/>
      <c r="J6611" s="37"/>
      <c r="M6611" s="80" t="b">
        <f t="shared" si="103"/>
        <v>1</v>
      </c>
    </row>
    <row r="6612" spans="2:13" x14ac:dyDescent="0.15">
      <c r="B6612" s="333" t="s">
        <v>11303</v>
      </c>
      <c r="C6612" s="333" t="s">
        <v>714</v>
      </c>
      <c r="D6612" s="333" t="s">
        <v>523</v>
      </c>
      <c r="E6612" s="29">
        <v>3</v>
      </c>
      <c r="F6612" s="29">
        <v>3</v>
      </c>
      <c r="G6612" s="29">
        <v>11573</v>
      </c>
      <c r="H6612" s="27"/>
      <c r="J6612" s="37"/>
      <c r="M6612" s="80" t="b">
        <f t="shared" si="103"/>
        <v>1</v>
      </c>
    </row>
    <row r="6613" spans="2:13" x14ac:dyDescent="0.15">
      <c r="B6613" s="333" t="s">
        <v>8497</v>
      </c>
      <c r="C6613" s="333" t="s">
        <v>710</v>
      </c>
      <c r="D6613" s="333" t="s">
        <v>525</v>
      </c>
      <c r="E6613" s="29">
        <v>1</v>
      </c>
      <c r="F6613" s="29">
        <v>4</v>
      </c>
      <c r="G6613" s="29">
        <v>8826</v>
      </c>
      <c r="H6613" s="27"/>
      <c r="J6613" s="37"/>
      <c r="M6613" s="80" t="b">
        <f t="shared" si="103"/>
        <v>1</v>
      </c>
    </row>
    <row r="6614" spans="2:13" x14ac:dyDescent="0.15">
      <c r="B6614" s="333" t="s">
        <v>11992</v>
      </c>
      <c r="C6614" s="333" t="s">
        <v>710</v>
      </c>
      <c r="D6614" s="333" t="s">
        <v>519</v>
      </c>
      <c r="E6614" s="29">
        <v>1</v>
      </c>
      <c r="F6614" s="29">
        <v>1</v>
      </c>
      <c r="G6614" s="29">
        <v>12281</v>
      </c>
      <c r="H6614" s="27"/>
      <c r="J6614" s="37"/>
      <c r="M6614" s="80" t="b">
        <f t="shared" si="103"/>
        <v>1</v>
      </c>
    </row>
    <row r="6615" spans="2:13" x14ac:dyDescent="0.15">
      <c r="B6615" s="333" t="s">
        <v>11993</v>
      </c>
      <c r="C6615" s="333" t="s">
        <v>710</v>
      </c>
      <c r="D6615" s="333" t="s">
        <v>521</v>
      </c>
      <c r="E6615" s="29">
        <v>1</v>
      </c>
      <c r="F6615" s="29">
        <v>2</v>
      </c>
      <c r="G6615" s="29">
        <v>11604</v>
      </c>
      <c r="H6615" s="27"/>
      <c r="J6615" s="37"/>
      <c r="M6615" s="80" t="b">
        <f t="shared" si="103"/>
        <v>1</v>
      </c>
    </row>
    <row r="6616" spans="2:13" x14ac:dyDescent="0.15">
      <c r="B6616" s="333" t="s">
        <v>1872</v>
      </c>
      <c r="C6616" s="333" t="s">
        <v>714</v>
      </c>
      <c r="D6616" s="333" t="s">
        <v>521</v>
      </c>
      <c r="E6616" s="29">
        <v>3</v>
      </c>
      <c r="F6616" s="29">
        <v>2</v>
      </c>
      <c r="G6616" s="29">
        <v>1459</v>
      </c>
      <c r="H6616" s="27"/>
      <c r="J6616" s="37"/>
      <c r="M6616" s="80" t="b">
        <f t="shared" si="103"/>
        <v>1</v>
      </c>
    </row>
    <row r="6617" spans="2:13" x14ac:dyDescent="0.15">
      <c r="B6617" s="333" t="s">
        <v>1873</v>
      </c>
      <c r="C6617" s="333" t="s">
        <v>714</v>
      </c>
      <c r="D6617" s="333" t="s">
        <v>521</v>
      </c>
      <c r="E6617" s="29">
        <v>3</v>
      </c>
      <c r="F6617" s="29">
        <v>2</v>
      </c>
      <c r="G6617" s="29">
        <v>1460</v>
      </c>
      <c r="H6617" s="27"/>
      <c r="J6617" s="37"/>
      <c r="M6617" s="80" t="b">
        <f t="shared" si="103"/>
        <v>1</v>
      </c>
    </row>
    <row r="6618" spans="2:13" x14ac:dyDescent="0.15">
      <c r="B6618" s="333" t="s">
        <v>5727</v>
      </c>
      <c r="C6618" s="333" t="s">
        <v>712</v>
      </c>
      <c r="D6618" s="333" t="s">
        <v>444</v>
      </c>
      <c r="E6618" s="29">
        <v>2</v>
      </c>
      <c r="F6618" s="29">
        <v>6</v>
      </c>
      <c r="G6618" s="29">
        <v>5757</v>
      </c>
      <c r="H6618" s="27"/>
      <c r="J6618" s="37"/>
      <c r="M6618" s="80" t="b">
        <f t="shared" si="103"/>
        <v>1</v>
      </c>
    </row>
    <row r="6619" spans="2:13" x14ac:dyDescent="0.15">
      <c r="B6619" s="333" t="s">
        <v>5728</v>
      </c>
      <c r="C6619" s="333" t="s">
        <v>714</v>
      </c>
      <c r="D6619" s="333" t="s">
        <v>444</v>
      </c>
      <c r="E6619" s="29">
        <v>3</v>
      </c>
      <c r="F6619" s="29">
        <v>6</v>
      </c>
      <c r="G6619" s="29">
        <v>5758</v>
      </c>
      <c r="H6619" s="27"/>
      <c r="J6619" s="37"/>
      <c r="M6619" s="80" t="b">
        <f t="shared" si="103"/>
        <v>1</v>
      </c>
    </row>
    <row r="6620" spans="2:13" x14ac:dyDescent="0.15">
      <c r="B6620" s="333" t="s">
        <v>9375</v>
      </c>
      <c r="C6620" s="333" t="s">
        <v>714</v>
      </c>
      <c r="D6620" s="333" t="s">
        <v>444</v>
      </c>
      <c r="E6620" s="29">
        <v>3</v>
      </c>
      <c r="F6620" s="29">
        <v>6</v>
      </c>
      <c r="G6620" s="29">
        <v>9363</v>
      </c>
      <c r="H6620" s="27"/>
      <c r="J6620" s="37"/>
      <c r="M6620" s="80" t="b">
        <f t="shared" si="103"/>
        <v>1</v>
      </c>
    </row>
    <row r="6621" spans="2:13" x14ac:dyDescent="0.15">
      <c r="B6621" s="333" t="s">
        <v>7286</v>
      </c>
      <c r="C6621" s="333" t="s">
        <v>9879</v>
      </c>
      <c r="D6621" s="333" t="s">
        <v>519</v>
      </c>
      <c r="E6621" s="29">
        <v>13</v>
      </c>
      <c r="F6621" s="29">
        <v>1</v>
      </c>
      <c r="G6621" s="29">
        <v>7432</v>
      </c>
      <c r="H6621" s="27"/>
      <c r="J6621" s="37"/>
      <c r="M6621" s="80" t="b">
        <f t="shared" si="103"/>
        <v>1</v>
      </c>
    </row>
    <row r="6622" spans="2:13" x14ac:dyDescent="0.15">
      <c r="B6622" s="333" t="s">
        <v>1874</v>
      </c>
      <c r="C6622" s="333" t="s">
        <v>716</v>
      </c>
      <c r="D6622" s="333" t="s">
        <v>519</v>
      </c>
      <c r="E6622" s="29">
        <v>4</v>
      </c>
      <c r="F6622" s="29">
        <v>1</v>
      </c>
      <c r="G6622" s="29">
        <v>1461</v>
      </c>
      <c r="H6622" s="27"/>
      <c r="J6622" s="37"/>
      <c r="M6622" s="80" t="b">
        <f t="shared" si="103"/>
        <v>1</v>
      </c>
    </row>
    <row r="6623" spans="2:13" x14ac:dyDescent="0.15">
      <c r="B6623" s="333" t="s">
        <v>447</v>
      </c>
      <c r="C6623" s="333" t="s">
        <v>710</v>
      </c>
      <c r="D6623" s="333" t="s">
        <v>521</v>
      </c>
      <c r="E6623" s="29">
        <v>1</v>
      </c>
      <c r="F6623" s="29">
        <v>2</v>
      </c>
      <c r="G6623" s="29">
        <v>4391</v>
      </c>
      <c r="H6623" s="27"/>
      <c r="J6623" s="37"/>
      <c r="M6623" s="80" t="b">
        <f t="shared" si="103"/>
        <v>1</v>
      </c>
    </row>
    <row r="6624" spans="2:13" x14ac:dyDescent="0.15">
      <c r="B6624" s="333" t="s">
        <v>5807</v>
      </c>
      <c r="C6624" s="333" t="s">
        <v>712</v>
      </c>
      <c r="D6624" s="333" t="s">
        <v>519</v>
      </c>
      <c r="E6624" s="29">
        <v>2</v>
      </c>
      <c r="F6624" s="29">
        <v>1</v>
      </c>
      <c r="G6624" s="29">
        <v>5832</v>
      </c>
      <c r="H6624" s="27"/>
      <c r="J6624" s="37"/>
      <c r="M6624" s="80" t="b">
        <f t="shared" si="103"/>
        <v>1</v>
      </c>
    </row>
    <row r="6625" spans="2:13" x14ac:dyDescent="0.15">
      <c r="B6625" s="333" t="s">
        <v>1875</v>
      </c>
      <c r="C6625" s="333" t="s">
        <v>710</v>
      </c>
      <c r="D6625" s="333" t="s">
        <v>525</v>
      </c>
      <c r="E6625" s="29">
        <v>1</v>
      </c>
      <c r="F6625" s="29">
        <v>4</v>
      </c>
      <c r="G6625" s="29">
        <v>1462</v>
      </c>
      <c r="H6625" s="27"/>
      <c r="J6625" s="37"/>
      <c r="M6625" s="80" t="b">
        <f t="shared" si="103"/>
        <v>1</v>
      </c>
    </row>
    <row r="6626" spans="2:13" x14ac:dyDescent="0.15">
      <c r="B6626" s="333" t="s">
        <v>3792</v>
      </c>
      <c r="C6626" s="333" t="s">
        <v>518</v>
      </c>
      <c r="D6626" s="333" t="s">
        <v>518</v>
      </c>
      <c r="E6626" s="29">
        <v>0</v>
      </c>
      <c r="F6626" s="29">
        <v>0</v>
      </c>
      <c r="G6626" s="29">
        <v>3553</v>
      </c>
      <c r="H6626" s="27"/>
      <c r="J6626" s="37"/>
      <c r="M6626" s="80" t="b">
        <f t="shared" si="103"/>
        <v>1</v>
      </c>
    </row>
    <row r="6627" spans="2:13" x14ac:dyDescent="0.15">
      <c r="B6627" s="333" t="s">
        <v>11994</v>
      </c>
      <c r="C6627" s="333" t="s">
        <v>710</v>
      </c>
      <c r="D6627" s="333" t="s">
        <v>521</v>
      </c>
      <c r="E6627" s="29">
        <v>1</v>
      </c>
      <c r="F6627" s="29">
        <v>2</v>
      </c>
      <c r="G6627" s="29">
        <v>12282</v>
      </c>
      <c r="H6627" s="27"/>
      <c r="J6627" s="37"/>
      <c r="M6627" s="80" t="b">
        <f t="shared" si="103"/>
        <v>1</v>
      </c>
    </row>
    <row r="6628" spans="2:13" x14ac:dyDescent="0.15">
      <c r="B6628" s="333" t="s">
        <v>11995</v>
      </c>
      <c r="C6628" s="333" t="s">
        <v>710</v>
      </c>
      <c r="D6628" s="333" t="s">
        <v>519</v>
      </c>
      <c r="E6628" s="29">
        <v>1</v>
      </c>
      <c r="F6628" s="29">
        <v>1</v>
      </c>
      <c r="G6628" s="29">
        <v>12283</v>
      </c>
      <c r="H6628" s="27"/>
      <c r="J6628" s="37"/>
      <c r="M6628" s="80" t="b">
        <f t="shared" si="103"/>
        <v>1</v>
      </c>
    </row>
    <row r="6629" spans="2:13" x14ac:dyDescent="0.15">
      <c r="B6629" s="333" t="s">
        <v>14866</v>
      </c>
      <c r="C6629" s="333" t="s">
        <v>712</v>
      </c>
      <c r="D6629" s="333" t="s">
        <v>518</v>
      </c>
      <c r="E6629" s="29">
        <v>2</v>
      </c>
      <c r="F6629" s="29">
        <v>0</v>
      </c>
      <c r="G6629" s="29">
        <v>17655</v>
      </c>
      <c r="H6629" s="27"/>
      <c r="J6629" s="37"/>
      <c r="M6629" s="80" t="b">
        <f t="shared" si="103"/>
        <v>1</v>
      </c>
    </row>
    <row r="6630" spans="2:13" x14ac:dyDescent="0.15">
      <c r="B6630" s="333" t="s">
        <v>1876</v>
      </c>
      <c r="C6630" s="333" t="s">
        <v>710</v>
      </c>
      <c r="D6630" s="333" t="s">
        <v>521</v>
      </c>
      <c r="E6630" s="29">
        <v>1</v>
      </c>
      <c r="F6630" s="29">
        <v>2</v>
      </c>
      <c r="G6630" s="29">
        <v>1463</v>
      </c>
      <c r="H6630" s="27"/>
      <c r="J6630" s="37"/>
      <c r="M6630" s="80" t="b">
        <f t="shared" si="103"/>
        <v>1</v>
      </c>
    </row>
    <row r="6631" spans="2:13" x14ac:dyDescent="0.15">
      <c r="B6631" s="333" t="s">
        <v>8466</v>
      </c>
      <c r="C6631" s="333" t="s">
        <v>710</v>
      </c>
      <c r="D6631" s="333" t="s">
        <v>521</v>
      </c>
      <c r="E6631" s="29">
        <v>1</v>
      </c>
      <c r="F6631" s="29">
        <v>2</v>
      </c>
      <c r="G6631" s="29">
        <v>8795</v>
      </c>
      <c r="H6631" s="27"/>
      <c r="J6631" s="37"/>
      <c r="M6631" s="80" t="b">
        <f t="shared" si="103"/>
        <v>1</v>
      </c>
    </row>
    <row r="6632" spans="2:13" x14ac:dyDescent="0.15">
      <c r="B6632" s="333" t="s">
        <v>8465</v>
      </c>
      <c r="C6632" s="333" t="s">
        <v>710</v>
      </c>
      <c r="D6632" s="333" t="s">
        <v>519</v>
      </c>
      <c r="E6632" s="29">
        <v>1</v>
      </c>
      <c r="F6632" s="29">
        <v>1</v>
      </c>
      <c r="G6632" s="29">
        <v>8794</v>
      </c>
      <c r="H6632" s="27"/>
      <c r="J6632" s="37"/>
      <c r="M6632" s="80" t="b">
        <f t="shared" si="103"/>
        <v>1</v>
      </c>
    </row>
    <row r="6633" spans="2:13" x14ac:dyDescent="0.15">
      <c r="B6633" s="333" t="s">
        <v>13592</v>
      </c>
      <c r="C6633" s="333" t="s">
        <v>710</v>
      </c>
      <c r="D6633" s="333" t="s">
        <v>519</v>
      </c>
      <c r="E6633" s="29">
        <v>1</v>
      </c>
      <c r="F6633" s="29">
        <v>1</v>
      </c>
      <c r="G6633" s="29">
        <v>15021</v>
      </c>
      <c r="H6633" s="27"/>
      <c r="J6633" s="37"/>
      <c r="M6633" s="80" t="b">
        <f t="shared" si="103"/>
        <v>1</v>
      </c>
    </row>
    <row r="6634" spans="2:13" x14ac:dyDescent="0.15">
      <c r="B6634" s="333" t="s">
        <v>4164</v>
      </c>
      <c r="C6634" s="333" t="s">
        <v>712</v>
      </c>
      <c r="D6634" s="333" t="s">
        <v>523</v>
      </c>
      <c r="E6634" s="29">
        <v>2</v>
      </c>
      <c r="F6634" s="29">
        <v>3</v>
      </c>
      <c r="G6634" s="29">
        <v>3934</v>
      </c>
      <c r="H6634" s="27"/>
      <c r="J6634" s="37"/>
      <c r="M6634" s="80" t="b">
        <f t="shared" si="103"/>
        <v>1</v>
      </c>
    </row>
    <row r="6635" spans="2:13" x14ac:dyDescent="0.15">
      <c r="B6635" s="333" t="s">
        <v>6842</v>
      </c>
      <c r="C6635" s="333" t="s">
        <v>712</v>
      </c>
      <c r="D6635" s="333" t="s">
        <v>525</v>
      </c>
      <c r="E6635" s="29">
        <v>2</v>
      </c>
      <c r="F6635" s="29">
        <v>4</v>
      </c>
      <c r="G6635" s="29">
        <v>6864</v>
      </c>
      <c r="H6635" s="27"/>
      <c r="J6635" s="37"/>
      <c r="M6635" s="80" t="b">
        <f t="shared" si="103"/>
        <v>1</v>
      </c>
    </row>
    <row r="6636" spans="2:13" x14ac:dyDescent="0.15">
      <c r="B6636" s="333" t="s">
        <v>13593</v>
      </c>
      <c r="C6636" s="333" t="s">
        <v>710</v>
      </c>
      <c r="D6636" s="333" t="s">
        <v>525</v>
      </c>
      <c r="E6636" s="29">
        <v>1</v>
      </c>
      <c r="F6636" s="29">
        <v>4</v>
      </c>
      <c r="G6636" s="29">
        <v>14795</v>
      </c>
      <c r="H6636" s="27"/>
      <c r="J6636" s="37"/>
      <c r="M6636" s="80" t="b">
        <f t="shared" si="103"/>
        <v>1</v>
      </c>
    </row>
    <row r="6637" spans="2:13" x14ac:dyDescent="0.15">
      <c r="B6637" s="333" t="s">
        <v>1877</v>
      </c>
      <c r="C6637" s="333" t="s">
        <v>712</v>
      </c>
      <c r="D6637" s="333" t="s">
        <v>525</v>
      </c>
      <c r="E6637" s="29">
        <v>2</v>
      </c>
      <c r="F6637" s="29">
        <v>4</v>
      </c>
      <c r="G6637" s="29">
        <v>1464</v>
      </c>
      <c r="H6637" s="27"/>
      <c r="J6637" s="37"/>
      <c r="M6637" s="80" t="b">
        <f t="shared" si="103"/>
        <v>1</v>
      </c>
    </row>
    <row r="6638" spans="2:13" x14ac:dyDescent="0.15">
      <c r="B6638" s="333" t="s">
        <v>1878</v>
      </c>
      <c r="C6638" s="333" t="s">
        <v>712</v>
      </c>
      <c r="D6638" s="333" t="s">
        <v>525</v>
      </c>
      <c r="E6638" s="29">
        <v>2</v>
      </c>
      <c r="F6638" s="29">
        <v>4</v>
      </c>
      <c r="G6638" s="29">
        <v>1465</v>
      </c>
      <c r="H6638" s="27"/>
      <c r="J6638" s="37"/>
      <c r="M6638" s="80" t="b">
        <f t="shared" si="103"/>
        <v>1</v>
      </c>
    </row>
    <row r="6639" spans="2:13" x14ac:dyDescent="0.15">
      <c r="B6639" s="333" t="s">
        <v>12842</v>
      </c>
      <c r="C6639" s="333" t="s">
        <v>712</v>
      </c>
      <c r="D6639" s="333" t="s">
        <v>525</v>
      </c>
      <c r="E6639" s="29">
        <v>2</v>
      </c>
      <c r="F6639" s="29">
        <v>4</v>
      </c>
      <c r="G6639" s="29">
        <v>14325</v>
      </c>
      <c r="H6639" s="27"/>
      <c r="J6639" s="37"/>
      <c r="M6639" s="80" t="b">
        <f t="shared" si="103"/>
        <v>1</v>
      </c>
    </row>
    <row r="6640" spans="2:13" x14ac:dyDescent="0.15">
      <c r="B6640" s="333" t="s">
        <v>9376</v>
      </c>
      <c r="C6640" s="333" t="s">
        <v>518</v>
      </c>
      <c r="D6640" s="333" t="s">
        <v>518</v>
      </c>
      <c r="E6640" s="29">
        <v>0</v>
      </c>
      <c r="F6640" s="29">
        <v>0</v>
      </c>
      <c r="G6640" s="29">
        <v>9783</v>
      </c>
      <c r="H6640" s="27"/>
      <c r="J6640" s="37"/>
      <c r="M6640" s="80" t="b">
        <f t="shared" si="103"/>
        <v>1</v>
      </c>
    </row>
    <row r="6641" spans="2:13" x14ac:dyDescent="0.15">
      <c r="B6641" s="333" t="s">
        <v>9377</v>
      </c>
      <c r="C6641" s="333" t="s">
        <v>518</v>
      </c>
      <c r="D6641" s="333" t="s">
        <v>518</v>
      </c>
      <c r="E6641" s="29">
        <v>0</v>
      </c>
      <c r="F6641" s="29">
        <v>0</v>
      </c>
      <c r="G6641" s="29">
        <v>9784</v>
      </c>
      <c r="H6641" s="27"/>
      <c r="J6641" s="37"/>
      <c r="M6641" s="80" t="b">
        <f t="shared" si="103"/>
        <v>1</v>
      </c>
    </row>
    <row r="6642" spans="2:13" x14ac:dyDescent="0.15">
      <c r="B6642" s="333" t="s">
        <v>9378</v>
      </c>
      <c r="C6642" s="333" t="s">
        <v>518</v>
      </c>
      <c r="D6642" s="333" t="s">
        <v>518</v>
      </c>
      <c r="E6642" s="29">
        <v>0</v>
      </c>
      <c r="F6642" s="29">
        <v>0</v>
      </c>
      <c r="G6642" s="29">
        <v>9785</v>
      </c>
      <c r="H6642" s="27"/>
      <c r="J6642" s="37"/>
      <c r="M6642" s="80" t="b">
        <f t="shared" si="103"/>
        <v>1</v>
      </c>
    </row>
    <row r="6643" spans="2:13" x14ac:dyDescent="0.15">
      <c r="B6643" s="333" t="s">
        <v>9379</v>
      </c>
      <c r="C6643" s="333" t="s">
        <v>518</v>
      </c>
      <c r="D6643" s="333" t="s">
        <v>518</v>
      </c>
      <c r="E6643" s="29">
        <v>0</v>
      </c>
      <c r="F6643" s="29">
        <v>0</v>
      </c>
      <c r="G6643" s="29">
        <v>9786</v>
      </c>
      <c r="H6643" s="27"/>
      <c r="J6643" s="37"/>
      <c r="M6643" s="80" t="b">
        <f t="shared" si="103"/>
        <v>1</v>
      </c>
    </row>
    <row r="6644" spans="2:13" x14ac:dyDescent="0.15">
      <c r="B6644" s="333" t="s">
        <v>9380</v>
      </c>
      <c r="C6644" s="333" t="s">
        <v>518</v>
      </c>
      <c r="D6644" s="333" t="s">
        <v>518</v>
      </c>
      <c r="E6644" s="29">
        <v>0</v>
      </c>
      <c r="F6644" s="29">
        <v>0</v>
      </c>
      <c r="G6644" s="29">
        <v>9787</v>
      </c>
      <c r="H6644" s="27"/>
      <c r="J6644" s="37"/>
      <c r="M6644" s="80" t="b">
        <f t="shared" si="103"/>
        <v>1</v>
      </c>
    </row>
    <row r="6645" spans="2:13" x14ac:dyDescent="0.15">
      <c r="B6645" s="333" t="s">
        <v>13594</v>
      </c>
      <c r="C6645" s="333" t="s">
        <v>712</v>
      </c>
      <c r="D6645" s="333" t="s">
        <v>525</v>
      </c>
      <c r="E6645" s="29">
        <v>2</v>
      </c>
      <c r="F6645" s="29">
        <v>4</v>
      </c>
      <c r="G6645" s="29">
        <v>15508</v>
      </c>
      <c r="H6645" s="27"/>
      <c r="J6645" s="37"/>
      <c r="M6645" s="80" t="b">
        <f t="shared" si="103"/>
        <v>1</v>
      </c>
    </row>
    <row r="6646" spans="2:13" x14ac:dyDescent="0.15">
      <c r="B6646" s="333" t="s">
        <v>13595</v>
      </c>
      <c r="C6646" s="333" t="s">
        <v>712</v>
      </c>
      <c r="D6646" s="333" t="s">
        <v>525</v>
      </c>
      <c r="E6646" s="29">
        <v>2</v>
      </c>
      <c r="F6646" s="29">
        <v>4</v>
      </c>
      <c r="G6646" s="29">
        <v>15511</v>
      </c>
      <c r="H6646" s="27"/>
      <c r="J6646" s="37"/>
      <c r="M6646" s="80" t="b">
        <f t="shared" si="103"/>
        <v>1</v>
      </c>
    </row>
    <row r="6647" spans="2:13" x14ac:dyDescent="0.15">
      <c r="B6647" s="333" t="s">
        <v>9381</v>
      </c>
      <c r="C6647" s="333" t="s">
        <v>518</v>
      </c>
      <c r="D6647" s="333" t="s">
        <v>518</v>
      </c>
      <c r="E6647" s="29">
        <v>0</v>
      </c>
      <c r="F6647" s="29">
        <v>0</v>
      </c>
      <c r="G6647" s="29">
        <v>9788</v>
      </c>
      <c r="H6647" s="27"/>
      <c r="J6647" s="37"/>
      <c r="M6647" s="80" t="b">
        <f t="shared" si="103"/>
        <v>1</v>
      </c>
    </row>
    <row r="6648" spans="2:13" x14ac:dyDescent="0.15">
      <c r="B6648" s="333" t="s">
        <v>13596</v>
      </c>
      <c r="C6648" s="333" t="s">
        <v>712</v>
      </c>
      <c r="D6648" s="333" t="s">
        <v>525</v>
      </c>
      <c r="E6648" s="29">
        <v>2</v>
      </c>
      <c r="F6648" s="29">
        <v>4</v>
      </c>
      <c r="G6648" s="29">
        <v>15529</v>
      </c>
      <c r="H6648" s="27"/>
      <c r="J6648" s="37"/>
      <c r="M6648" s="80" t="b">
        <f t="shared" si="103"/>
        <v>1</v>
      </c>
    </row>
    <row r="6649" spans="2:13" x14ac:dyDescent="0.15">
      <c r="B6649" s="333" t="s">
        <v>13597</v>
      </c>
      <c r="C6649" s="333" t="s">
        <v>712</v>
      </c>
      <c r="D6649" s="333" t="s">
        <v>525</v>
      </c>
      <c r="E6649" s="29">
        <v>2</v>
      </c>
      <c r="F6649" s="29">
        <v>4</v>
      </c>
      <c r="G6649" s="29">
        <v>15530</v>
      </c>
      <c r="H6649" s="27"/>
      <c r="J6649" s="37"/>
      <c r="M6649" s="80" t="b">
        <f t="shared" si="103"/>
        <v>1</v>
      </c>
    </row>
    <row r="6650" spans="2:13" x14ac:dyDescent="0.15">
      <c r="B6650" s="333" t="s">
        <v>14867</v>
      </c>
      <c r="C6650" s="333" t="s">
        <v>712</v>
      </c>
      <c r="D6650" s="333" t="s">
        <v>525</v>
      </c>
      <c r="E6650" s="29">
        <v>2</v>
      </c>
      <c r="F6650" s="29">
        <v>4</v>
      </c>
      <c r="G6650" s="29">
        <v>17615</v>
      </c>
      <c r="H6650" s="27"/>
      <c r="J6650" s="37"/>
      <c r="M6650" s="80" t="b">
        <f t="shared" si="103"/>
        <v>1</v>
      </c>
    </row>
    <row r="6651" spans="2:13" x14ac:dyDescent="0.15">
      <c r="B6651" s="333" t="s">
        <v>9382</v>
      </c>
      <c r="C6651" s="333" t="s">
        <v>518</v>
      </c>
      <c r="D6651" s="333" t="s">
        <v>518</v>
      </c>
      <c r="E6651" s="29">
        <v>0</v>
      </c>
      <c r="F6651" s="29">
        <v>0</v>
      </c>
      <c r="G6651" s="29">
        <v>9789</v>
      </c>
      <c r="H6651" s="27"/>
      <c r="J6651" s="37"/>
      <c r="M6651" s="80" t="b">
        <f t="shared" si="103"/>
        <v>1</v>
      </c>
    </row>
    <row r="6652" spans="2:13" x14ac:dyDescent="0.15">
      <c r="B6652" s="333" t="s">
        <v>9383</v>
      </c>
      <c r="C6652" s="333" t="s">
        <v>518</v>
      </c>
      <c r="D6652" s="333" t="s">
        <v>518</v>
      </c>
      <c r="E6652" s="29">
        <v>0</v>
      </c>
      <c r="F6652" s="29">
        <v>0</v>
      </c>
      <c r="G6652" s="29">
        <v>9790</v>
      </c>
      <c r="H6652" s="27"/>
      <c r="J6652" s="37"/>
      <c r="M6652" s="80" t="b">
        <f t="shared" si="103"/>
        <v>1</v>
      </c>
    </row>
    <row r="6653" spans="2:13" x14ac:dyDescent="0.15">
      <c r="B6653" s="333" t="s">
        <v>9384</v>
      </c>
      <c r="C6653" s="333" t="s">
        <v>518</v>
      </c>
      <c r="D6653" s="333" t="s">
        <v>518</v>
      </c>
      <c r="E6653" s="29">
        <v>0</v>
      </c>
      <c r="F6653" s="29">
        <v>0</v>
      </c>
      <c r="G6653" s="29">
        <v>9791</v>
      </c>
      <c r="H6653" s="27"/>
      <c r="J6653" s="37"/>
      <c r="M6653" s="80" t="b">
        <f t="shared" si="103"/>
        <v>1</v>
      </c>
    </row>
    <row r="6654" spans="2:13" x14ac:dyDescent="0.15">
      <c r="B6654" s="333" t="s">
        <v>13598</v>
      </c>
      <c r="C6654" s="333" t="s">
        <v>712</v>
      </c>
      <c r="D6654" s="333" t="s">
        <v>525</v>
      </c>
      <c r="E6654" s="29">
        <v>2</v>
      </c>
      <c r="F6654" s="29">
        <v>4</v>
      </c>
      <c r="G6654" s="29">
        <v>15512</v>
      </c>
      <c r="H6654" s="27"/>
      <c r="J6654" s="37"/>
      <c r="M6654" s="80" t="b">
        <f t="shared" si="103"/>
        <v>1</v>
      </c>
    </row>
    <row r="6655" spans="2:13" x14ac:dyDescent="0.15">
      <c r="B6655" s="333" t="s">
        <v>14868</v>
      </c>
      <c r="C6655" s="333" t="s">
        <v>712</v>
      </c>
      <c r="D6655" s="333" t="s">
        <v>525</v>
      </c>
      <c r="E6655" s="29">
        <v>2</v>
      </c>
      <c r="F6655" s="29">
        <v>4</v>
      </c>
      <c r="G6655" s="29">
        <v>17617</v>
      </c>
      <c r="H6655" s="27"/>
      <c r="J6655" s="37"/>
      <c r="M6655" s="80" t="b">
        <f t="shared" si="103"/>
        <v>1</v>
      </c>
    </row>
    <row r="6656" spans="2:13" x14ac:dyDescent="0.15">
      <c r="B6656" s="333" t="s">
        <v>9385</v>
      </c>
      <c r="C6656" s="333" t="s">
        <v>518</v>
      </c>
      <c r="D6656" s="333" t="s">
        <v>518</v>
      </c>
      <c r="E6656" s="29">
        <v>0</v>
      </c>
      <c r="F6656" s="29">
        <v>0</v>
      </c>
      <c r="G6656" s="29">
        <v>9792</v>
      </c>
      <c r="H6656" s="27"/>
      <c r="J6656" s="37"/>
      <c r="M6656" s="80" t="b">
        <f t="shared" si="103"/>
        <v>1</v>
      </c>
    </row>
    <row r="6657" spans="2:13" x14ac:dyDescent="0.15">
      <c r="B6657" s="333" t="s">
        <v>13599</v>
      </c>
      <c r="C6657" s="333" t="s">
        <v>712</v>
      </c>
      <c r="D6657" s="333" t="s">
        <v>525</v>
      </c>
      <c r="E6657" s="29">
        <v>2</v>
      </c>
      <c r="F6657" s="29">
        <v>4</v>
      </c>
      <c r="G6657" s="29">
        <v>15531</v>
      </c>
      <c r="H6657" s="27"/>
      <c r="J6657" s="37"/>
      <c r="M6657" s="80" t="b">
        <f t="shared" si="103"/>
        <v>1</v>
      </c>
    </row>
    <row r="6658" spans="2:13" x14ac:dyDescent="0.15">
      <c r="B6658" s="333" t="s">
        <v>13600</v>
      </c>
      <c r="C6658" s="333" t="s">
        <v>710</v>
      </c>
      <c r="D6658" s="333" t="s">
        <v>444</v>
      </c>
      <c r="E6658" s="29">
        <v>1</v>
      </c>
      <c r="F6658" s="29">
        <v>6</v>
      </c>
      <c r="G6658" s="29">
        <v>15515</v>
      </c>
      <c r="H6658" s="27"/>
      <c r="J6658" s="37"/>
      <c r="M6658" s="80" t="b">
        <f t="shared" si="103"/>
        <v>1</v>
      </c>
    </row>
    <row r="6659" spans="2:13" x14ac:dyDescent="0.15">
      <c r="B6659" s="333" t="s">
        <v>13601</v>
      </c>
      <c r="C6659" s="333" t="s">
        <v>712</v>
      </c>
      <c r="D6659" s="333" t="s">
        <v>525</v>
      </c>
      <c r="E6659" s="29">
        <v>2</v>
      </c>
      <c r="F6659" s="29">
        <v>4</v>
      </c>
      <c r="G6659" s="29">
        <v>15534</v>
      </c>
      <c r="H6659" s="27"/>
      <c r="J6659" s="37"/>
      <c r="M6659" s="80" t="b">
        <f t="shared" si="103"/>
        <v>1</v>
      </c>
    </row>
    <row r="6660" spans="2:13" x14ac:dyDescent="0.15">
      <c r="B6660" s="333" t="s">
        <v>9386</v>
      </c>
      <c r="C6660" s="333" t="s">
        <v>518</v>
      </c>
      <c r="D6660" s="333" t="s">
        <v>518</v>
      </c>
      <c r="E6660" s="29">
        <v>0</v>
      </c>
      <c r="F6660" s="29">
        <v>0</v>
      </c>
      <c r="G6660" s="29">
        <v>9793</v>
      </c>
      <c r="H6660" s="27"/>
      <c r="J6660" s="37"/>
      <c r="M6660" s="80" t="b">
        <f t="shared" si="103"/>
        <v>1</v>
      </c>
    </row>
    <row r="6661" spans="2:13" x14ac:dyDescent="0.15">
      <c r="B6661" s="333" t="s">
        <v>14869</v>
      </c>
      <c r="C6661" s="333" t="s">
        <v>712</v>
      </c>
      <c r="D6661" s="333" t="s">
        <v>525</v>
      </c>
      <c r="E6661" s="29">
        <v>2</v>
      </c>
      <c r="F6661" s="29">
        <v>4</v>
      </c>
      <c r="G6661" s="29">
        <v>17610</v>
      </c>
      <c r="H6661" s="27"/>
      <c r="J6661" s="37"/>
      <c r="M6661" s="80" t="b">
        <f t="shared" si="103"/>
        <v>1</v>
      </c>
    </row>
    <row r="6662" spans="2:13" x14ac:dyDescent="0.15">
      <c r="B6662" s="333" t="s">
        <v>9387</v>
      </c>
      <c r="C6662" s="333" t="s">
        <v>518</v>
      </c>
      <c r="D6662" s="333" t="s">
        <v>518</v>
      </c>
      <c r="E6662" s="29">
        <v>0</v>
      </c>
      <c r="F6662" s="29">
        <v>0</v>
      </c>
      <c r="G6662" s="29">
        <v>9794</v>
      </c>
      <c r="H6662" s="27"/>
      <c r="J6662" s="37"/>
      <c r="M6662" s="80" t="b">
        <f t="shared" si="103"/>
        <v>1</v>
      </c>
    </row>
    <row r="6663" spans="2:13" x14ac:dyDescent="0.15">
      <c r="B6663" s="333" t="s">
        <v>9388</v>
      </c>
      <c r="C6663" s="333" t="s">
        <v>518</v>
      </c>
      <c r="D6663" s="333" t="s">
        <v>518</v>
      </c>
      <c r="E6663" s="29">
        <v>0</v>
      </c>
      <c r="F6663" s="29">
        <v>0</v>
      </c>
      <c r="G6663" s="29">
        <v>9795</v>
      </c>
      <c r="H6663" s="27"/>
      <c r="J6663" s="37"/>
      <c r="M6663" s="80" t="b">
        <f t="shared" si="103"/>
        <v>1</v>
      </c>
    </row>
    <row r="6664" spans="2:13" x14ac:dyDescent="0.15">
      <c r="B6664" s="333" t="s">
        <v>13602</v>
      </c>
      <c r="C6664" s="333" t="s">
        <v>712</v>
      </c>
      <c r="D6664" s="333" t="s">
        <v>525</v>
      </c>
      <c r="E6664" s="29">
        <v>2</v>
      </c>
      <c r="F6664" s="29">
        <v>4</v>
      </c>
      <c r="G6664" s="29">
        <v>15532</v>
      </c>
      <c r="H6664" s="27"/>
      <c r="J6664" s="37"/>
      <c r="M6664" s="80" t="b">
        <f t="shared" si="103"/>
        <v>1</v>
      </c>
    </row>
    <row r="6665" spans="2:13" x14ac:dyDescent="0.15">
      <c r="B6665" s="333" t="s">
        <v>13603</v>
      </c>
      <c r="C6665" s="333" t="s">
        <v>712</v>
      </c>
      <c r="D6665" s="333" t="s">
        <v>525</v>
      </c>
      <c r="E6665" s="29">
        <v>2</v>
      </c>
      <c r="F6665" s="29">
        <v>4</v>
      </c>
      <c r="G6665" s="29">
        <v>15493</v>
      </c>
      <c r="H6665" s="27"/>
      <c r="J6665" s="37"/>
      <c r="M6665" s="80" t="b">
        <f t="shared" si="103"/>
        <v>1</v>
      </c>
    </row>
    <row r="6666" spans="2:13" x14ac:dyDescent="0.15">
      <c r="B6666" s="333" t="s">
        <v>13604</v>
      </c>
      <c r="C6666" s="333" t="s">
        <v>712</v>
      </c>
      <c r="D6666" s="333" t="s">
        <v>525</v>
      </c>
      <c r="E6666" s="29">
        <v>2</v>
      </c>
      <c r="F6666" s="29">
        <v>4</v>
      </c>
      <c r="G6666" s="29">
        <v>15520</v>
      </c>
      <c r="H6666" s="27"/>
      <c r="J6666" s="37"/>
      <c r="M6666" s="80" t="b">
        <f t="shared" si="103"/>
        <v>1</v>
      </c>
    </row>
    <row r="6667" spans="2:13" x14ac:dyDescent="0.15">
      <c r="B6667" s="333" t="s">
        <v>13605</v>
      </c>
      <c r="C6667" s="333" t="s">
        <v>712</v>
      </c>
      <c r="D6667" s="333" t="s">
        <v>525</v>
      </c>
      <c r="E6667" s="29">
        <v>2</v>
      </c>
      <c r="F6667" s="29">
        <v>4</v>
      </c>
      <c r="G6667" s="29">
        <v>15507</v>
      </c>
      <c r="H6667" s="27"/>
      <c r="J6667" s="37"/>
      <c r="M6667" s="80" t="b">
        <f t="shared" si="103"/>
        <v>1</v>
      </c>
    </row>
    <row r="6668" spans="2:13" x14ac:dyDescent="0.15">
      <c r="B6668" s="333" t="s">
        <v>13606</v>
      </c>
      <c r="C6668" s="333" t="s">
        <v>712</v>
      </c>
      <c r="D6668" s="333" t="s">
        <v>525</v>
      </c>
      <c r="E6668" s="29">
        <v>2</v>
      </c>
      <c r="F6668" s="29">
        <v>4</v>
      </c>
      <c r="G6668" s="29">
        <v>15494</v>
      </c>
      <c r="H6668" s="27"/>
      <c r="J6668" s="37"/>
      <c r="M6668" s="80" t="b">
        <f t="shared" si="103"/>
        <v>1</v>
      </c>
    </row>
    <row r="6669" spans="2:13" x14ac:dyDescent="0.15">
      <c r="B6669" s="333" t="s">
        <v>11996</v>
      </c>
      <c r="C6669" s="333" t="s">
        <v>712</v>
      </c>
      <c r="D6669" s="333" t="s">
        <v>519</v>
      </c>
      <c r="E6669" s="29">
        <v>2</v>
      </c>
      <c r="F6669" s="29">
        <v>1</v>
      </c>
      <c r="G6669" s="29">
        <v>13290</v>
      </c>
      <c r="H6669" s="27"/>
      <c r="J6669" s="37"/>
      <c r="M6669" s="80" t="b">
        <f t="shared" si="103"/>
        <v>1</v>
      </c>
    </row>
    <row r="6670" spans="2:13" x14ac:dyDescent="0.15">
      <c r="B6670" s="333" t="s">
        <v>11997</v>
      </c>
      <c r="C6670" s="333" t="s">
        <v>712</v>
      </c>
      <c r="D6670" s="333" t="s">
        <v>527</v>
      </c>
      <c r="E6670" s="29">
        <v>2</v>
      </c>
      <c r="F6670" s="29">
        <v>5</v>
      </c>
      <c r="G6670" s="29">
        <v>13291</v>
      </c>
      <c r="H6670" s="27"/>
      <c r="J6670" s="37"/>
      <c r="M6670" s="80" t="b">
        <f t="shared" ref="M6670:M6733" si="104">AND(  NOT(ISERROR(FIND(UPPER($B$7),UPPER($B6670),1))),  OR($D$7="",NOT(ISERROR(FIND(UPPER($D$7),UPPER($B6670),1)))),    OR($D$8="",(ISERROR(FIND(UPPER($D$8),UPPER($B6670),1))))           )</f>
        <v>1</v>
      </c>
    </row>
    <row r="6671" spans="2:13" x14ac:dyDescent="0.15">
      <c r="B6671" s="333" t="s">
        <v>1879</v>
      </c>
      <c r="C6671" s="333" t="s">
        <v>9881</v>
      </c>
      <c r="D6671" s="333" t="s">
        <v>523</v>
      </c>
      <c r="E6671" s="29">
        <v>6</v>
      </c>
      <c r="F6671" s="29">
        <v>3</v>
      </c>
      <c r="G6671" s="29">
        <v>1466</v>
      </c>
      <c r="H6671" s="27"/>
      <c r="J6671" s="37"/>
      <c r="M6671" s="80" t="b">
        <f t="shared" si="104"/>
        <v>1</v>
      </c>
    </row>
    <row r="6672" spans="2:13" x14ac:dyDescent="0.15">
      <c r="B6672" s="333" t="s">
        <v>1880</v>
      </c>
      <c r="C6672" s="333" t="s">
        <v>710</v>
      </c>
      <c r="D6672" s="333" t="s">
        <v>521</v>
      </c>
      <c r="E6672" s="29">
        <v>1</v>
      </c>
      <c r="F6672" s="29">
        <v>2</v>
      </c>
      <c r="G6672" s="29">
        <v>1467</v>
      </c>
      <c r="H6672" s="27"/>
      <c r="J6672" s="37"/>
      <c r="M6672" s="80" t="b">
        <f t="shared" si="104"/>
        <v>1</v>
      </c>
    </row>
    <row r="6673" spans="2:13" x14ac:dyDescent="0.15">
      <c r="B6673" s="333" t="s">
        <v>14870</v>
      </c>
      <c r="C6673" s="333" t="s">
        <v>714</v>
      </c>
      <c r="D6673" s="333" t="s">
        <v>523</v>
      </c>
      <c r="E6673" s="29">
        <v>3</v>
      </c>
      <c r="F6673" s="29">
        <v>3</v>
      </c>
      <c r="G6673" s="29">
        <v>16324</v>
      </c>
      <c r="H6673" s="27"/>
      <c r="J6673" s="37"/>
      <c r="M6673" s="80" t="b">
        <f t="shared" si="104"/>
        <v>1</v>
      </c>
    </row>
    <row r="6674" spans="2:13" x14ac:dyDescent="0.15">
      <c r="B6674" s="333" t="s">
        <v>5936</v>
      </c>
      <c r="C6674" s="333" t="s">
        <v>710</v>
      </c>
      <c r="D6674" s="333" t="s">
        <v>521</v>
      </c>
      <c r="E6674" s="29">
        <v>1</v>
      </c>
      <c r="F6674" s="29">
        <v>2</v>
      </c>
      <c r="G6674" s="29">
        <v>5980</v>
      </c>
      <c r="H6674" s="27"/>
      <c r="J6674" s="37"/>
      <c r="M6674" s="80" t="b">
        <f t="shared" si="104"/>
        <v>1</v>
      </c>
    </row>
    <row r="6675" spans="2:13" x14ac:dyDescent="0.15">
      <c r="B6675" s="333" t="s">
        <v>13607</v>
      </c>
      <c r="C6675" s="333" t="s">
        <v>710</v>
      </c>
      <c r="D6675" s="333" t="s">
        <v>523</v>
      </c>
      <c r="E6675" s="29">
        <v>1</v>
      </c>
      <c r="F6675" s="29">
        <v>3</v>
      </c>
      <c r="G6675" s="29">
        <v>15479</v>
      </c>
      <c r="H6675" s="27"/>
      <c r="J6675" s="37"/>
      <c r="M6675" s="80" t="b">
        <f t="shared" si="104"/>
        <v>1</v>
      </c>
    </row>
    <row r="6676" spans="2:13" x14ac:dyDescent="0.15">
      <c r="B6676" s="333" t="s">
        <v>3996</v>
      </c>
      <c r="C6676" s="333" t="s">
        <v>712</v>
      </c>
      <c r="D6676" s="333" t="s">
        <v>523</v>
      </c>
      <c r="E6676" s="29">
        <v>2</v>
      </c>
      <c r="F6676" s="29">
        <v>3</v>
      </c>
      <c r="G6676" s="29">
        <v>3762</v>
      </c>
      <c r="H6676" s="27"/>
      <c r="J6676" s="37"/>
      <c r="M6676" s="80" t="b">
        <f t="shared" si="104"/>
        <v>1</v>
      </c>
    </row>
    <row r="6677" spans="2:13" x14ac:dyDescent="0.15">
      <c r="B6677" s="333" t="s">
        <v>7223</v>
      </c>
      <c r="C6677" s="333" t="s">
        <v>9879</v>
      </c>
      <c r="D6677" s="333" t="s">
        <v>444</v>
      </c>
      <c r="E6677" s="29">
        <v>13</v>
      </c>
      <c r="F6677" s="29">
        <v>6</v>
      </c>
      <c r="G6677" s="29">
        <v>7366</v>
      </c>
      <c r="H6677" s="27"/>
      <c r="J6677" s="37"/>
      <c r="M6677" s="80" t="b">
        <f t="shared" si="104"/>
        <v>1</v>
      </c>
    </row>
    <row r="6678" spans="2:13" x14ac:dyDescent="0.15">
      <c r="B6678" s="333" t="s">
        <v>1881</v>
      </c>
      <c r="C6678" s="333" t="s">
        <v>716</v>
      </c>
      <c r="D6678" s="333" t="s">
        <v>523</v>
      </c>
      <c r="E6678" s="29">
        <v>4</v>
      </c>
      <c r="F6678" s="29">
        <v>3</v>
      </c>
      <c r="G6678" s="29">
        <v>1468</v>
      </c>
      <c r="H6678" s="27"/>
      <c r="J6678" s="37"/>
      <c r="M6678" s="80" t="b">
        <f t="shared" si="104"/>
        <v>1</v>
      </c>
    </row>
    <row r="6679" spans="2:13" x14ac:dyDescent="0.15">
      <c r="B6679" s="333" t="s">
        <v>4513</v>
      </c>
      <c r="C6679" s="333" t="s">
        <v>714</v>
      </c>
      <c r="D6679" s="333" t="s">
        <v>523</v>
      </c>
      <c r="E6679" s="29">
        <v>3</v>
      </c>
      <c r="F6679" s="29">
        <v>3</v>
      </c>
      <c r="G6679" s="29">
        <v>4333</v>
      </c>
      <c r="H6679" s="27"/>
      <c r="J6679" s="37"/>
      <c r="M6679" s="80" t="b">
        <f t="shared" si="104"/>
        <v>1</v>
      </c>
    </row>
    <row r="6680" spans="2:13" x14ac:dyDescent="0.15">
      <c r="B6680" s="333" t="s">
        <v>4306</v>
      </c>
      <c r="C6680" s="333" t="s">
        <v>9879</v>
      </c>
      <c r="D6680" s="333" t="s">
        <v>519</v>
      </c>
      <c r="E6680" s="29">
        <v>13</v>
      </c>
      <c r="F6680" s="29">
        <v>1</v>
      </c>
      <c r="G6680" s="29">
        <v>4092</v>
      </c>
      <c r="H6680" s="27"/>
      <c r="J6680" s="37"/>
      <c r="M6680" s="80" t="b">
        <f t="shared" si="104"/>
        <v>1</v>
      </c>
    </row>
    <row r="6681" spans="2:13" x14ac:dyDescent="0.15">
      <c r="B6681" s="333" t="s">
        <v>4664</v>
      </c>
      <c r="C6681" s="333" t="s">
        <v>9879</v>
      </c>
      <c r="D6681" s="333" t="s">
        <v>523</v>
      </c>
      <c r="E6681" s="29">
        <v>13</v>
      </c>
      <c r="F6681" s="29">
        <v>3</v>
      </c>
      <c r="G6681" s="29">
        <v>4392</v>
      </c>
      <c r="H6681" s="27"/>
      <c r="J6681" s="37"/>
      <c r="M6681" s="80" t="b">
        <f t="shared" si="104"/>
        <v>1</v>
      </c>
    </row>
    <row r="6682" spans="2:13" x14ac:dyDescent="0.15">
      <c r="B6682" s="333" t="s">
        <v>7224</v>
      </c>
      <c r="C6682" s="333" t="s">
        <v>9879</v>
      </c>
      <c r="D6682" s="333" t="s">
        <v>523</v>
      </c>
      <c r="E6682" s="29">
        <v>13</v>
      </c>
      <c r="F6682" s="29">
        <v>3</v>
      </c>
      <c r="G6682" s="29">
        <v>7367</v>
      </c>
      <c r="H6682" s="27"/>
      <c r="J6682" s="37"/>
      <c r="M6682" s="80" t="b">
        <f t="shared" si="104"/>
        <v>1</v>
      </c>
    </row>
    <row r="6683" spans="2:13" x14ac:dyDescent="0.15">
      <c r="B6683" s="333" t="s">
        <v>11998</v>
      </c>
      <c r="C6683" s="333" t="s">
        <v>9879</v>
      </c>
      <c r="D6683" s="333" t="s">
        <v>519</v>
      </c>
      <c r="E6683" s="29">
        <v>13</v>
      </c>
      <c r="F6683" s="29">
        <v>1</v>
      </c>
      <c r="G6683" s="29">
        <v>13176</v>
      </c>
      <c r="H6683" s="27"/>
      <c r="J6683" s="37"/>
      <c r="M6683" s="80" t="b">
        <f t="shared" si="104"/>
        <v>1</v>
      </c>
    </row>
    <row r="6684" spans="2:13" x14ac:dyDescent="0.15">
      <c r="B6684" s="333" t="s">
        <v>11999</v>
      </c>
      <c r="C6684" s="333" t="s">
        <v>714</v>
      </c>
      <c r="D6684" s="333" t="s">
        <v>523</v>
      </c>
      <c r="E6684" s="29">
        <v>3</v>
      </c>
      <c r="F6684" s="29">
        <v>3</v>
      </c>
      <c r="G6684" s="29">
        <v>13650</v>
      </c>
      <c r="H6684" s="27"/>
      <c r="J6684" s="37"/>
      <c r="M6684" s="80" t="b">
        <f t="shared" si="104"/>
        <v>1</v>
      </c>
    </row>
    <row r="6685" spans="2:13" x14ac:dyDescent="0.15">
      <c r="B6685" s="333" t="s">
        <v>12000</v>
      </c>
      <c r="C6685" s="333" t="s">
        <v>716</v>
      </c>
      <c r="D6685" s="333" t="s">
        <v>521</v>
      </c>
      <c r="E6685" s="29">
        <v>4</v>
      </c>
      <c r="F6685" s="29">
        <v>2</v>
      </c>
      <c r="G6685" s="29">
        <v>13041</v>
      </c>
      <c r="H6685" s="27"/>
      <c r="J6685" s="37"/>
      <c r="M6685" s="80" t="b">
        <f t="shared" si="104"/>
        <v>1</v>
      </c>
    </row>
    <row r="6686" spans="2:13" x14ac:dyDescent="0.15">
      <c r="B6686" s="333" t="s">
        <v>13608</v>
      </c>
      <c r="C6686" s="333" t="s">
        <v>712</v>
      </c>
      <c r="D6686" s="333" t="s">
        <v>523</v>
      </c>
      <c r="E6686" s="29">
        <v>2</v>
      </c>
      <c r="F6686" s="29">
        <v>3</v>
      </c>
      <c r="G6686" s="29">
        <v>15604</v>
      </c>
      <c r="H6686" s="27"/>
      <c r="J6686" s="37"/>
      <c r="M6686" s="80" t="b">
        <f t="shared" si="104"/>
        <v>1</v>
      </c>
    </row>
    <row r="6687" spans="2:13" x14ac:dyDescent="0.15">
      <c r="B6687" s="333" t="s">
        <v>94</v>
      </c>
      <c r="C6687" s="333" t="s">
        <v>712</v>
      </c>
      <c r="D6687" s="333" t="s">
        <v>523</v>
      </c>
      <c r="E6687" s="29">
        <v>2</v>
      </c>
      <c r="F6687" s="29">
        <v>3</v>
      </c>
      <c r="G6687" s="29">
        <v>8611</v>
      </c>
      <c r="H6687" s="27"/>
      <c r="J6687" s="37"/>
      <c r="M6687" s="80" t="b">
        <f t="shared" si="104"/>
        <v>1</v>
      </c>
    </row>
    <row r="6688" spans="2:13" x14ac:dyDescent="0.15">
      <c r="B6688" s="333" t="s">
        <v>4165</v>
      </c>
      <c r="C6688" s="333" t="s">
        <v>712</v>
      </c>
      <c r="D6688" s="333" t="s">
        <v>523</v>
      </c>
      <c r="E6688" s="29">
        <v>2</v>
      </c>
      <c r="F6688" s="29">
        <v>3</v>
      </c>
      <c r="G6688" s="29">
        <v>3935</v>
      </c>
      <c r="H6688" s="27"/>
      <c r="J6688" s="37"/>
      <c r="M6688" s="80" t="b">
        <f t="shared" si="104"/>
        <v>1</v>
      </c>
    </row>
    <row r="6689" spans="2:13" x14ac:dyDescent="0.15">
      <c r="B6689" s="333" t="s">
        <v>14275</v>
      </c>
      <c r="C6689" s="333" t="s">
        <v>710</v>
      </c>
      <c r="D6689" s="333" t="s">
        <v>523</v>
      </c>
      <c r="E6689" s="29">
        <v>1</v>
      </c>
      <c r="F6689" s="29">
        <v>3</v>
      </c>
      <c r="G6689" s="29">
        <v>16114</v>
      </c>
      <c r="H6689" s="27"/>
      <c r="J6689" s="37"/>
      <c r="M6689" s="80" t="b">
        <f t="shared" si="104"/>
        <v>1</v>
      </c>
    </row>
    <row r="6690" spans="2:13" x14ac:dyDescent="0.15">
      <c r="B6690" s="333" t="s">
        <v>1882</v>
      </c>
      <c r="C6690" s="333" t="s">
        <v>712</v>
      </c>
      <c r="D6690" s="333" t="s">
        <v>523</v>
      </c>
      <c r="E6690" s="29">
        <v>2</v>
      </c>
      <c r="F6690" s="29">
        <v>3</v>
      </c>
      <c r="G6690" s="29">
        <v>1469</v>
      </c>
      <c r="H6690" s="27"/>
      <c r="J6690" s="37"/>
      <c r="M6690" s="80" t="b">
        <f t="shared" si="104"/>
        <v>1</v>
      </c>
    </row>
    <row r="6691" spans="2:13" x14ac:dyDescent="0.15">
      <c r="B6691" s="333" t="s">
        <v>12843</v>
      </c>
      <c r="C6691" s="333" t="s">
        <v>710</v>
      </c>
      <c r="D6691" s="333" t="s">
        <v>519</v>
      </c>
      <c r="E6691" s="29">
        <v>1</v>
      </c>
      <c r="F6691" s="29">
        <v>1</v>
      </c>
      <c r="G6691" s="29">
        <v>14009</v>
      </c>
      <c r="H6691" s="27"/>
      <c r="J6691" s="37"/>
      <c r="M6691" s="80" t="b">
        <f t="shared" si="104"/>
        <v>1</v>
      </c>
    </row>
    <row r="6692" spans="2:13" x14ac:dyDescent="0.15">
      <c r="B6692" s="333" t="s">
        <v>5882</v>
      </c>
      <c r="C6692" s="333" t="s">
        <v>710</v>
      </c>
      <c r="D6692" s="333" t="s">
        <v>521</v>
      </c>
      <c r="E6692" s="29">
        <v>1</v>
      </c>
      <c r="F6692" s="29">
        <v>2</v>
      </c>
      <c r="G6692" s="29">
        <v>5904</v>
      </c>
      <c r="H6692" s="27"/>
      <c r="J6692" s="37"/>
      <c r="M6692" s="80" t="b">
        <f t="shared" si="104"/>
        <v>1</v>
      </c>
    </row>
    <row r="6693" spans="2:13" x14ac:dyDescent="0.15">
      <c r="B6693" s="333" t="s">
        <v>8673</v>
      </c>
      <c r="C6693" s="333" t="s">
        <v>710</v>
      </c>
      <c r="D6693" s="333" t="s">
        <v>523</v>
      </c>
      <c r="E6693" s="29">
        <v>1</v>
      </c>
      <c r="F6693" s="29">
        <v>3</v>
      </c>
      <c r="G6693" s="29">
        <v>9023</v>
      </c>
      <c r="H6693" s="27"/>
      <c r="J6693" s="37"/>
      <c r="M6693" s="80" t="b">
        <f t="shared" si="104"/>
        <v>1</v>
      </c>
    </row>
    <row r="6694" spans="2:13" x14ac:dyDescent="0.15">
      <c r="B6694" s="333" t="s">
        <v>7719</v>
      </c>
      <c r="C6694" s="333" t="s">
        <v>710</v>
      </c>
      <c r="D6694" s="333" t="s">
        <v>523</v>
      </c>
      <c r="E6694" s="29">
        <v>1</v>
      </c>
      <c r="F6694" s="29">
        <v>3</v>
      </c>
      <c r="G6694" s="29">
        <v>7895</v>
      </c>
      <c r="H6694" s="27"/>
      <c r="J6694" s="37"/>
      <c r="M6694" s="80" t="b">
        <f t="shared" si="104"/>
        <v>1</v>
      </c>
    </row>
    <row r="6695" spans="2:13" x14ac:dyDescent="0.15">
      <c r="B6695" s="333" t="s">
        <v>12001</v>
      </c>
      <c r="C6695" s="333" t="s">
        <v>710</v>
      </c>
      <c r="D6695" s="333" t="s">
        <v>523</v>
      </c>
      <c r="E6695" s="29">
        <v>1</v>
      </c>
      <c r="F6695" s="29">
        <v>3</v>
      </c>
      <c r="G6695" s="29">
        <v>13393</v>
      </c>
      <c r="H6695" s="27"/>
      <c r="J6695" s="37"/>
      <c r="M6695" s="80" t="b">
        <f t="shared" si="104"/>
        <v>1</v>
      </c>
    </row>
    <row r="6696" spans="2:13" x14ac:dyDescent="0.15">
      <c r="B6696" s="333" t="s">
        <v>1978</v>
      </c>
      <c r="C6696" s="333" t="s">
        <v>710</v>
      </c>
      <c r="D6696" s="333" t="s">
        <v>523</v>
      </c>
      <c r="E6696" s="29">
        <v>1</v>
      </c>
      <c r="F6696" s="29">
        <v>3</v>
      </c>
      <c r="G6696" s="29">
        <v>1470</v>
      </c>
      <c r="H6696" s="27"/>
      <c r="J6696" s="37"/>
      <c r="M6696" s="80" t="b">
        <f t="shared" si="104"/>
        <v>1</v>
      </c>
    </row>
    <row r="6697" spans="2:13" x14ac:dyDescent="0.15">
      <c r="B6697" s="333" t="s">
        <v>4166</v>
      </c>
      <c r="C6697" s="333" t="s">
        <v>712</v>
      </c>
      <c r="D6697" s="333" t="s">
        <v>523</v>
      </c>
      <c r="E6697" s="29">
        <v>2</v>
      </c>
      <c r="F6697" s="29">
        <v>3</v>
      </c>
      <c r="G6697" s="29">
        <v>3936</v>
      </c>
      <c r="H6697" s="27"/>
      <c r="J6697" s="37"/>
      <c r="M6697" s="80" t="b">
        <f t="shared" si="104"/>
        <v>1</v>
      </c>
    </row>
    <row r="6698" spans="2:13" x14ac:dyDescent="0.15">
      <c r="B6698" s="333" t="s">
        <v>12002</v>
      </c>
      <c r="C6698" s="333" t="s">
        <v>714</v>
      </c>
      <c r="D6698" s="333" t="s">
        <v>519</v>
      </c>
      <c r="E6698" s="29">
        <v>3</v>
      </c>
      <c r="F6698" s="29">
        <v>1</v>
      </c>
      <c r="G6698" s="29">
        <v>12918</v>
      </c>
      <c r="H6698" s="27"/>
      <c r="J6698" s="37"/>
      <c r="M6698" s="80" t="b">
        <f t="shared" si="104"/>
        <v>1</v>
      </c>
    </row>
    <row r="6699" spans="2:13" x14ac:dyDescent="0.15">
      <c r="B6699" s="333" t="s">
        <v>1979</v>
      </c>
      <c r="C6699" s="333" t="s">
        <v>710</v>
      </c>
      <c r="D6699" s="333" t="s">
        <v>521</v>
      </c>
      <c r="E6699" s="29">
        <v>1</v>
      </c>
      <c r="F6699" s="29">
        <v>2</v>
      </c>
      <c r="G6699" s="29">
        <v>1471</v>
      </c>
      <c r="H6699" s="27"/>
      <c r="J6699" s="37"/>
      <c r="M6699" s="80" t="b">
        <f t="shared" si="104"/>
        <v>1</v>
      </c>
    </row>
    <row r="6700" spans="2:13" x14ac:dyDescent="0.15">
      <c r="B6700" s="333" t="s">
        <v>1980</v>
      </c>
      <c r="C6700" s="333" t="s">
        <v>9881</v>
      </c>
      <c r="D6700" s="333" t="s">
        <v>523</v>
      </c>
      <c r="E6700" s="29">
        <v>6</v>
      </c>
      <c r="F6700" s="29">
        <v>3</v>
      </c>
      <c r="G6700" s="29">
        <v>1472</v>
      </c>
      <c r="H6700" s="27"/>
      <c r="J6700" s="37"/>
      <c r="M6700" s="80" t="b">
        <f t="shared" si="104"/>
        <v>1</v>
      </c>
    </row>
    <row r="6701" spans="2:13" x14ac:dyDescent="0.15">
      <c r="B6701" s="333" t="s">
        <v>12003</v>
      </c>
      <c r="C6701" s="333" t="s">
        <v>710</v>
      </c>
      <c r="D6701" s="333" t="s">
        <v>523</v>
      </c>
      <c r="E6701" s="29">
        <v>1</v>
      </c>
      <c r="F6701" s="29">
        <v>3</v>
      </c>
      <c r="G6701" s="29">
        <v>12470</v>
      </c>
      <c r="H6701" s="27"/>
      <c r="J6701" s="37"/>
      <c r="M6701" s="80" t="b">
        <f t="shared" si="104"/>
        <v>1</v>
      </c>
    </row>
    <row r="6702" spans="2:13" x14ac:dyDescent="0.15">
      <c r="B6702" s="333" t="s">
        <v>5965</v>
      </c>
      <c r="C6702" s="333" t="s">
        <v>712</v>
      </c>
      <c r="D6702" s="333" t="s">
        <v>523</v>
      </c>
      <c r="E6702" s="29">
        <v>2</v>
      </c>
      <c r="F6702" s="29">
        <v>3</v>
      </c>
      <c r="G6702" s="29">
        <v>6010</v>
      </c>
      <c r="H6702" s="27"/>
      <c r="J6702" s="37"/>
      <c r="M6702" s="80" t="b">
        <f t="shared" si="104"/>
        <v>1</v>
      </c>
    </row>
    <row r="6703" spans="2:13" x14ac:dyDescent="0.15">
      <c r="B6703" s="333" t="s">
        <v>12004</v>
      </c>
      <c r="C6703" s="333" t="s">
        <v>710</v>
      </c>
      <c r="D6703" s="333" t="s">
        <v>444</v>
      </c>
      <c r="E6703" s="29">
        <v>1</v>
      </c>
      <c r="F6703" s="29">
        <v>6</v>
      </c>
      <c r="G6703" s="29">
        <v>12471</v>
      </c>
      <c r="H6703" s="27"/>
      <c r="J6703" s="37"/>
      <c r="M6703" s="80" t="b">
        <f t="shared" si="104"/>
        <v>1</v>
      </c>
    </row>
    <row r="6704" spans="2:13" x14ac:dyDescent="0.15">
      <c r="B6704" s="333" t="s">
        <v>8877</v>
      </c>
      <c r="C6704" s="333" t="s">
        <v>710</v>
      </c>
      <c r="D6704" s="333" t="s">
        <v>519</v>
      </c>
      <c r="E6704" s="29">
        <v>1</v>
      </c>
      <c r="F6704" s="29">
        <v>1</v>
      </c>
      <c r="G6704" s="29">
        <v>9227</v>
      </c>
      <c r="H6704" s="27"/>
      <c r="J6704" s="37"/>
      <c r="M6704" s="80" t="b">
        <f t="shared" si="104"/>
        <v>1</v>
      </c>
    </row>
    <row r="6705" spans="2:13" x14ac:dyDescent="0.15">
      <c r="B6705" s="333" t="s">
        <v>8767</v>
      </c>
      <c r="C6705" s="333" t="s">
        <v>710</v>
      </c>
      <c r="D6705" s="333" t="s">
        <v>519</v>
      </c>
      <c r="E6705" s="29">
        <v>1</v>
      </c>
      <c r="F6705" s="29">
        <v>1</v>
      </c>
      <c r="G6705" s="29">
        <v>9117</v>
      </c>
      <c r="H6705" s="27"/>
      <c r="J6705" s="37"/>
      <c r="M6705" s="80" t="b">
        <f t="shared" si="104"/>
        <v>1</v>
      </c>
    </row>
    <row r="6706" spans="2:13" x14ac:dyDescent="0.15">
      <c r="B6706" s="333" t="s">
        <v>8871</v>
      </c>
      <c r="C6706" s="333" t="s">
        <v>710</v>
      </c>
      <c r="D6706" s="333" t="s">
        <v>519</v>
      </c>
      <c r="E6706" s="29">
        <v>1</v>
      </c>
      <c r="F6706" s="29">
        <v>1</v>
      </c>
      <c r="G6706" s="29">
        <v>9221</v>
      </c>
      <c r="H6706" s="27"/>
      <c r="J6706" s="37"/>
      <c r="M6706" s="80" t="b">
        <f t="shared" si="104"/>
        <v>1</v>
      </c>
    </row>
    <row r="6707" spans="2:13" x14ac:dyDescent="0.15">
      <c r="B6707" s="333" t="s">
        <v>9389</v>
      </c>
      <c r="C6707" s="333" t="s">
        <v>710</v>
      </c>
      <c r="D6707" s="333" t="s">
        <v>519</v>
      </c>
      <c r="E6707" s="29">
        <v>1</v>
      </c>
      <c r="F6707" s="29">
        <v>1</v>
      </c>
      <c r="G6707" s="29">
        <v>9478</v>
      </c>
      <c r="H6707" s="27"/>
      <c r="J6707" s="37"/>
      <c r="M6707" s="80" t="b">
        <f t="shared" si="104"/>
        <v>1</v>
      </c>
    </row>
    <row r="6708" spans="2:13" x14ac:dyDescent="0.15">
      <c r="B6708" s="333" t="s">
        <v>9390</v>
      </c>
      <c r="C6708" s="333" t="s">
        <v>518</v>
      </c>
      <c r="D6708" s="333" t="s">
        <v>518</v>
      </c>
      <c r="E6708" s="29">
        <v>0</v>
      </c>
      <c r="F6708" s="29">
        <v>0</v>
      </c>
      <c r="G6708" s="29">
        <v>10066</v>
      </c>
      <c r="H6708" s="27"/>
      <c r="J6708" s="37"/>
      <c r="M6708" s="80" t="b">
        <f t="shared" si="104"/>
        <v>1</v>
      </c>
    </row>
    <row r="6709" spans="2:13" x14ac:dyDescent="0.15">
      <c r="B6709" s="333" t="s">
        <v>9391</v>
      </c>
      <c r="C6709" s="333" t="s">
        <v>710</v>
      </c>
      <c r="D6709" s="333" t="s">
        <v>519</v>
      </c>
      <c r="E6709" s="29">
        <v>1</v>
      </c>
      <c r="F6709" s="29">
        <v>1</v>
      </c>
      <c r="G6709" s="29">
        <v>9479</v>
      </c>
      <c r="H6709" s="27"/>
      <c r="J6709" s="37"/>
      <c r="M6709" s="80" t="b">
        <f t="shared" si="104"/>
        <v>1</v>
      </c>
    </row>
    <row r="6710" spans="2:13" x14ac:dyDescent="0.15">
      <c r="B6710" s="333" t="s">
        <v>12844</v>
      </c>
      <c r="C6710" s="333" t="s">
        <v>710</v>
      </c>
      <c r="D6710" s="333" t="s">
        <v>519</v>
      </c>
      <c r="E6710" s="29">
        <v>1</v>
      </c>
      <c r="F6710" s="29">
        <v>1</v>
      </c>
      <c r="G6710" s="29">
        <v>13881</v>
      </c>
      <c r="H6710" s="27"/>
      <c r="J6710" s="37"/>
      <c r="M6710" s="80" t="b">
        <f t="shared" si="104"/>
        <v>1</v>
      </c>
    </row>
    <row r="6711" spans="2:13" x14ac:dyDescent="0.15">
      <c r="B6711" s="333" t="s">
        <v>13609</v>
      </c>
      <c r="C6711" s="333" t="s">
        <v>710</v>
      </c>
      <c r="D6711" s="333" t="s">
        <v>519</v>
      </c>
      <c r="E6711" s="29">
        <v>1</v>
      </c>
      <c r="F6711" s="29">
        <v>1</v>
      </c>
      <c r="G6711" s="29">
        <v>14762</v>
      </c>
      <c r="H6711" s="27"/>
      <c r="J6711" s="37"/>
      <c r="M6711" s="80" t="b">
        <f t="shared" si="104"/>
        <v>1</v>
      </c>
    </row>
    <row r="6712" spans="2:13" x14ac:dyDescent="0.15">
      <c r="B6712" s="333" t="s">
        <v>12845</v>
      </c>
      <c r="C6712" s="333" t="s">
        <v>710</v>
      </c>
      <c r="D6712" s="333" t="s">
        <v>519</v>
      </c>
      <c r="E6712" s="29">
        <v>1</v>
      </c>
      <c r="F6712" s="29">
        <v>1</v>
      </c>
      <c r="G6712" s="29">
        <v>13880</v>
      </c>
      <c r="H6712" s="27"/>
      <c r="J6712" s="37"/>
      <c r="M6712" s="80" t="b">
        <f t="shared" si="104"/>
        <v>1</v>
      </c>
    </row>
    <row r="6713" spans="2:13" x14ac:dyDescent="0.15">
      <c r="B6713" s="333" t="s">
        <v>13610</v>
      </c>
      <c r="C6713" s="333" t="s">
        <v>710</v>
      </c>
      <c r="D6713" s="333" t="s">
        <v>523</v>
      </c>
      <c r="E6713" s="29">
        <v>1</v>
      </c>
      <c r="F6713" s="29">
        <v>3</v>
      </c>
      <c r="G6713" s="29">
        <v>15397</v>
      </c>
      <c r="H6713" s="27"/>
      <c r="J6713" s="37"/>
      <c r="M6713" s="80" t="b">
        <f t="shared" si="104"/>
        <v>1</v>
      </c>
    </row>
    <row r="6714" spans="2:13" x14ac:dyDescent="0.15">
      <c r="B6714" s="333" t="s">
        <v>1981</v>
      </c>
      <c r="C6714" s="333" t="s">
        <v>9881</v>
      </c>
      <c r="D6714" s="333" t="s">
        <v>521</v>
      </c>
      <c r="E6714" s="29">
        <v>6</v>
      </c>
      <c r="F6714" s="29">
        <v>2</v>
      </c>
      <c r="G6714" s="29">
        <v>1473</v>
      </c>
      <c r="H6714" s="27"/>
      <c r="J6714" s="37"/>
      <c r="M6714" s="80" t="b">
        <f t="shared" si="104"/>
        <v>1</v>
      </c>
    </row>
    <row r="6715" spans="2:13" x14ac:dyDescent="0.15">
      <c r="B6715" s="333" t="s">
        <v>1982</v>
      </c>
      <c r="C6715" s="333" t="s">
        <v>710</v>
      </c>
      <c r="D6715" s="333" t="s">
        <v>444</v>
      </c>
      <c r="E6715" s="29">
        <v>1</v>
      </c>
      <c r="F6715" s="29">
        <v>6</v>
      </c>
      <c r="G6715" s="29">
        <v>1474</v>
      </c>
      <c r="H6715" s="27"/>
      <c r="J6715" s="37"/>
      <c r="M6715" s="80" t="b">
        <f t="shared" si="104"/>
        <v>1</v>
      </c>
    </row>
    <row r="6716" spans="2:13" x14ac:dyDescent="0.15">
      <c r="B6716" s="333" t="s">
        <v>11304</v>
      </c>
      <c r="C6716" s="333" t="s">
        <v>710</v>
      </c>
      <c r="D6716" s="333" t="s">
        <v>444</v>
      </c>
      <c r="E6716" s="29">
        <v>1</v>
      </c>
      <c r="F6716" s="29">
        <v>6</v>
      </c>
      <c r="G6716" s="29">
        <v>11486</v>
      </c>
      <c r="H6716" s="27"/>
      <c r="J6716" s="37"/>
      <c r="M6716" s="80" t="b">
        <f t="shared" si="104"/>
        <v>1</v>
      </c>
    </row>
    <row r="6717" spans="2:13" x14ac:dyDescent="0.15">
      <c r="B6717" s="333" t="s">
        <v>8694</v>
      </c>
      <c r="C6717" s="333" t="s">
        <v>710</v>
      </c>
      <c r="D6717" s="333" t="s">
        <v>525</v>
      </c>
      <c r="E6717" s="29">
        <v>1</v>
      </c>
      <c r="F6717" s="29">
        <v>4</v>
      </c>
      <c r="G6717" s="29">
        <v>9044</v>
      </c>
      <c r="H6717" s="27"/>
      <c r="J6717" s="37"/>
      <c r="M6717" s="80" t="b">
        <f t="shared" si="104"/>
        <v>1</v>
      </c>
    </row>
    <row r="6718" spans="2:13" x14ac:dyDescent="0.15">
      <c r="B6718" s="333" t="s">
        <v>1983</v>
      </c>
      <c r="C6718" s="333" t="s">
        <v>9881</v>
      </c>
      <c r="D6718" s="333" t="s">
        <v>444</v>
      </c>
      <c r="E6718" s="29">
        <v>6</v>
      </c>
      <c r="F6718" s="29">
        <v>6</v>
      </c>
      <c r="G6718" s="29">
        <v>1475</v>
      </c>
      <c r="H6718" s="27"/>
      <c r="J6718" s="37"/>
      <c r="M6718" s="80" t="b">
        <f t="shared" si="104"/>
        <v>1</v>
      </c>
    </row>
    <row r="6719" spans="2:13" x14ac:dyDescent="0.15">
      <c r="B6719" s="333" t="s">
        <v>10346</v>
      </c>
      <c r="C6719" s="333" t="s">
        <v>710</v>
      </c>
      <c r="D6719" s="333" t="s">
        <v>519</v>
      </c>
      <c r="E6719" s="29">
        <v>1</v>
      </c>
      <c r="F6719" s="29">
        <v>1</v>
      </c>
      <c r="G6719" s="29">
        <v>10568</v>
      </c>
      <c r="H6719" s="27"/>
      <c r="J6719" s="37"/>
      <c r="M6719" s="80" t="b">
        <f t="shared" si="104"/>
        <v>1</v>
      </c>
    </row>
    <row r="6720" spans="2:13" x14ac:dyDescent="0.15">
      <c r="B6720" s="333" t="s">
        <v>1984</v>
      </c>
      <c r="C6720" s="333" t="s">
        <v>710</v>
      </c>
      <c r="D6720" s="333" t="s">
        <v>444</v>
      </c>
      <c r="E6720" s="29">
        <v>1</v>
      </c>
      <c r="F6720" s="29">
        <v>6</v>
      </c>
      <c r="G6720" s="29">
        <v>1476</v>
      </c>
      <c r="H6720" s="27"/>
      <c r="J6720" s="37"/>
      <c r="M6720" s="80" t="b">
        <f t="shared" si="104"/>
        <v>1</v>
      </c>
    </row>
    <row r="6721" spans="2:13" x14ac:dyDescent="0.15">
      <c r="B6721" s="333" t="s">
        <v>1985</v>
      </c>
      <c r="C6721" s="333" t="s">
        <v>710</v>
      </c>
      <c r="D6721" s="333" t="s">
        <v>525</v>
      </c>
      <c r="E6721" s="29">
        <v>1</v>
      </c>
      <c r="F6721" s="29">
        <v>4</v>
      </c>
      <c r="G6721" s="29">
        <v>1477</v>
      </c>
      <c r="H6721" s="27"/>
      <c r="J6721" s="37"/>
      <c r="M6721" s="80" t="b">
        <f t="shared" si="104"/>
        <v>1</v>
      </c>
    </row>
    <row r="6722" spans="2:13" x14ac:dyDescent="0.15">
      <c r="B6722" s="333" t="s">
        <v>7255</v>
      </c>
      <c r="C6722" s="333" t="s">
        <v>710</v>
      </c>
      <c r="D6722" s="333" t="s">
        <v>521</v>
      </c>
      <c r="E6722" s="29">
        <v>1</v>
      </c>
      <c r="F6722" s="29">
        <v>2</v>
      </c>
      <c r="G6722" s="29">
        <v>7399</v>
      </c>
      <c r="H6722" s="27"/>
      <c r="J6722" s="37"/>
      <c r="M6722" s="80" t="b">
        <f t="shared" si="104"/>
        <v>1</v>
      </c>
    </row>
    <row r="6723" spans="2:13" x14ac:dyDescent="0.15">
      <c r="B6723" s="333" t="s">
        <v>347</v>
      </c>
      <c r="C6723" s="333" t="s">
        <v>710</v>
      </c>
      <c r="D6723" s="333" t="s">
        <v>523</v>
      </c>
      <c r="E6723" s="29">
        <v>1</v>
      </c>
      <c r="F6723" s="29">
        <v>3</v>
      </c>
      <c r="G6723" s="29">
        <v>8428</v>
      </c>
      <c r="H6723" s="27"/>
      <c r="J6723" s="37"/>
      <c r="M6723" s="80" t="b">
        <f t="shared" si="104"/>
        <v>1</v>
      </c>
    </row>
    <row r="6724" spans="2:13" x14ac:dyDescent="0.15">
      <c r="B6724" s="333" t="s">
        <v>12005</v>
      </c>
      <c r="C6724" s="333" t="s">
        <v>710</v>
      </c>
      <c r="D6724" s="333" t="s">
        <v>523</v>
      </c>
      <c r="E6724" s="29">
        <v>1</v>
      </c>
      <c r="F6724" s="29">
        <v>3</v>
      </c>
      <c r="G6724" s="29">
        <v>13177</v>
      </c>
      <c r="H6724" s="27"/>
      <c r="J6724" s="37"/>
      <c r="M6724" s="80" t="b">
        <f t="shared" si="104"/>
        <v>1</v>
      </c>
    </row>
    <row r="6725" spans="2:13" x14ac:dyDescent="0.15">
      <c r="B6725" s="333" t="s">
        <v>12006</v>
      </c>
      <c r="C6725" s="333" t="s">
        <v>710</v>
      </c>
      <c r="D6725" s="333" t="s">
        <v>519</v>
      </c>
      <c r="E6725" s="29">
        <v>1</v>
      </c>
      <c r="F6725" s="29">
        <v>1</v>
      </c>
      <c r="G6725" s="29">
        <v>13042</v>
      </c>
      <c r="H6725" s="27"/>
      <c r="J6725" s="37"/>
      <c r="M6725" s="80" t="b">
        <f t="shared" si="104"/>
        <v>1</v>
      </c>
    </row>
    <row r="6726" spans="2:13" x14ac:dyDescent="0.15">
      <c r="B6726" s="333" t="s">
        <v>1986</v>
      </c>
      <c r="C6726" s="333" t="s">
        <v>9881</v>
      </c>
      <c r="D6726" s="333" t="s">
        <v>523</v>
      </c>
      <c r="E6726" s="29">
        <v>6</v>
      </c>
      <c r="F6726" s="29">
        <v>3</v>
      </c>
      <c r="G6726" s="29">
        <v>1478</v>
      </c>
      <c r="H6726" s="27"/>
      <c r="J6726" s="37"/>
      <c r="M6726" s="80" t="b">
        <f t="shared" si="104"/>
        <v>1</v>
      </c>
    </row>
    <row r="6727" spans="2:13" x14ac:dyDescent="0.15">
      <c r="B6727" s="333" t="s">
        <v>7009</v>
      </c>
      <c r="C6727" s="333" t="s">
        <v>710</v>
      </c>
      <c r="D6727" s="333" t="s">
        <v>523</v>
      </c>
      <c r="E6727" s="29">
        <v>1</v>
      </c>
      <c r="F6727" s="29">
        <v>3</v>
      </c>
      <c r="G6727" s="29">
        <v>7030</v>
      </c>
      <c r="H6727" s="27"/>
      <c r="J6727" s="37"/>
      <c r="M6727" s="80" t="b">
        <f t="shared" si="104"/>
        <v>1</v>
      </c>
    </row>
    <row r="6728" spans="2:13" x14ac:dyDescent="0.15">
      <c r="B6728" s="333" t="s">
        <v>10955</v>
      </c>
      <c r="C6728" s="333" t="s">
        <v>9881</v>
      </c>
      <c r="D6728" s="333" t="s">
        <v>523</v>
      </c>
      <c r="E6728" s="29">
        <v>6</v>
      </c>
      <c r="F6728" s="29">
        <v>3</v>
      </c>
      <c r="G6728" s="29">
        <v>1479</v>
      </c>
      <c r="H6728" s="27"/>
      <c r="J6728" s="37"/>
      <c r="M6728" s="80" t="b">
        <f t="shared" si="104"/>
        <v>1</v>
      </c>
    </row>
    <row r="6729" spans="2:13" x14ac:dyDescent="0.15">
      <c r="B6729" s="333" t="s">
        <v>6603</v>
      </c>
      <c r="C6729" s="333" t="s">
        <v>710</v>
      </c>
      <c r="D6729" s="333" t="s">
        <v>523</v>
      </c>
      <c r="E6729" s="29">
        <v>1</v>
      </c>
      <c r="F6729" s="29">
        <v>3</v>
      </c>
      <c r="G6729" s="29">
        <v>6594</v>
      </c>
      <c r="H6729" s="27"/>
      <c r="J6729" s="37"/>
      <c r="M6729" s="80" t="b">
        <f t="shared" si="104"/>
        <v>1</v>
      </c>
    </row>
    <row r="6730" spans="2:13" x14ac:dyDescent="0.15">
      <c r="B6730" s="333" t="s">
        <v>14871</v>
      </c>
      <c r="C6730" s="333" t="s">
        <v>714</v>
      </c>
      <c r="D6730" s="333" t="s">
        <v>521</v>
      </c>
      <c r="E6730" s="29">
        <v>3</v>
      </c>
      <c r="F6730" s="29">
        <v>2</v>
      </c>
      <c r="G6730" s="29">
        <v>16948</v>
      </c>
      <c r="H6730" s="27"/>
      <c r="J6730" s="37"/>
      <c r="M6730" s="80" t="b">
        <f t="shared" si="104"/>
        <v>1</v>
      </c>
    </row>
    <row r="6731" spans="2:13" x14ac:dyDescent="0.15">
      <c r="B6731" s="333" t="s">
        <v>118</v>
      </c>
      <c r="C6731" s="333" t="s">
        <v>710</v>
      </c>
      <c r="D6731" s="333" t="s">
        <v>519</v>
      </c>
      <c r="E6731" s="29">
        <v>1</v>
      </c>
      <c r="F6731" s="29">
        <v>1</v>
      </c>
      <c r="G6731" s="29">
        <v>8635</v>
      </c>
      <c r="H6731" s="27"/>
      <c r="J6731" s="37"/>
      <c r="M6731" s="80" t="b">
        <f t="shared" si="104"/>
        <v>1</v>
      </c>
    </row>
    <row r="6732" spans="2:13" x14ac:dyDescent="0.15">
      <c r="B6732" s="333" t="s">
        <v>7675</v>
      </c>
      <c r="C6732" s="333" t="s">
        <v>710</v>
      </c>
      <c r="D6732" s="333" t="s">
        <v>519</v>
      </c>
      <c r="E6732" s="29">
        <v>1</v>
      </c>
      <c r="F6732" s="29">
        <v>1</v>
      </c>
      <c r="G6732" s="29">
        <v>7844</v>
      </c>
      <c r="H6732" s="27"/>
      <c r="J6732" s="37"/>
      <c r="M6732" s="80" t="b">
        <f t="shared" si="104"/>
        <v>1</v>
      </c>
    </row>
    <row r="6733" spans="2:13" x14ac:dyDescent="0.15">
      <c r="B6733" s="333" t="s">
        <v>14276</v>
      </c>
      <c r="C6733" s="333" t="s">
        <v>710</v>
      </c>
      <c r="D6733" s="333" t="s">
        <v>523</v>
      </c>
      <c r="E6733" s="29">
        <v>1</v>
      </c>
      <c r="F6733" s="29">
        <v>3</v>
      </c>
      <c r="G6733" s="29">
        <v>15896</v>
      </c>
      <c r="H6733" s="27"/>
      <c r="J6733" s="37"/>
      <c r="M6733" s="80" t="b">
        <f t="shared" si="104"/>
        <v>1</v>
      </c>
    </row>
    <row r="6734" spans="2:13" x14ac:dyDescent="0.15">
      <c r="B6734" s="333" t="s">
        <v>1987</v>
      </c>
      <c r="C6734" s="333" t="s">
        <v>712</v>
      </c>
      <c r="D6734" s="333" t="s">
        <v>523</v>
      </c>
      <c r="E6734" s="29">
        <v>2</v>
      </c>
      <c r="F6734" s="29">
        <v>3</v>
      </c>
      <c r="G6734" s="29">
        <v>1480</v>
      </c>
      <c r="H6734" s="27"/>
      <c r="J6734" s="37"/>
      <c r="M6734" s="80" t="b">
        <f t="shared" ref="M6734:M6797" si="105">AND(  NOT(ISERROR(FIND(UPPER($B$7),UPPER($B6734),1))),  OR($D$7="",NOT(ISERROR(FIND(UPPER($D$7),UPPER($B6734),1)))),    OR($D$8="",(ISERROR(FIND(UPPER($D$8),UPPER($B6734),1))))           )</f>
        <v>1</v>
      </c>
    </row>
    <row r="6735" spans="2:13" x14ac:dyDescent="0.15">
      <c r="B6735" s="333" t="s">
        <v>8514</v>
      </c>
      <c r="C6735" s="333" t="s">
        <v>712</v>
      </c>
      <c r="D6735" s="333" t="s">
        <v>521</v>
      </c>
      <c r="E6735" s="29">
        <v>2</v>
      </c>
      <c r="F6735" s="29">
        <v>2</v>
      </c>
      <c r="G6735" s="29">
        <v>8843</v>
      </c>
      <c r="H6735" s="27"/>
      <c r="J6735" s="37"/>
      <c r="M6735" s="80" t="b">
        <f t="shared" si="105"/>
        <v>1</v>
      </c>
    </row>
    <row r="6736" spans="2:13" x14ac:dyDescent="0.15">
      <c r="B6736" s="333" t="s">
        <v>1988</v>
      </c>
      <c r="C6736" s="333" t="s">
        <v>712</v>
      </c>
      <c r="D6736" s="333" t="s">
        <v>521</v>
      </c>
      <c r="E6736" s="29">
        <v>2</v>
      </c>
      <c r="F6736" s="29">
        <v>2</v>
      </c>
      <c r="G6736" s="29">
        <v>1481</v>
      </c>
      <c r="H6736" s="27"/>
      <c r="J6736" s="37"/>
      <c r="M6736" s="80" t="b">
        <f t="shared" si="105"/>
        <v>1</v>
      </c>
    </row>
    <row r="6737" spans="2:13" x14ac:dyDescent="0.15">
      <c r="B6737" s="333" t="s">
        <v>6767</v>
      </c>
      <c r="C6737" s="333" t="s">
        <v>712</v>
      </c>
      <c r="D6737" s="333" t="s">
        <v>523</v>
      </c>
      <c r="E6737" s="29">
        <v>2</v>
      </c>
      <c r="F6737" s="29">
        <v>3</v>
      </c>
      <c r="G6737" s="29">
        <v>6891</v>
      </c>
      <c r="H6737" s="27"/>
      <c r="J6737" s="37"/>
      <c r="M6737" s="80" t="b">
        <f t="shared" si="105"/>
        <v>1</v>
      </c>
    </row>
    <row r="6738" spans="2:13" x14ac:dyDescent="0.15">
      <c r="B6738" s="333" t="s">
        <v>2080</v>
      </c>
      <c r="C6738" s="333" t="s">
        <v>712</v>
      </c>
      <c r="D6738" s="333" t="s">
        <v>521</v>
      </c>
      <c r="E6738" s="29">
        <v>2</v>
      </c>
      <c r="F6738" s="29">
        <v>2</v>
      </c>
      <c r="G6738" s="29">
        <v>1482</v>
      </c>
      <c r="H6738" s="27"/>
      <c r="J6738" s="37"/>
      <c r="M6738" s="80" t="b">
        <f t="shared" si="105"/>
        <v>1</v>
      </c>
    </row>
    <row r="6739" spans="2:13" x14ac:dyDescent="0.15">
      <c r="B6739" s="333" t="s">
        <v>7132</v>
      </c>
      <c r="C6739" s="333" t="s">
        <v>712</v>
      </c>
      <c r="D6739" s="333" t="s">
        <v>521</v>
      </c>
      <c r="E6739" s="29">
        <v>2</v>
      </c>
      <c r="F6739" s="29">
        <v>2</v>
      </c>
      <c r="G6739" s="29">
        <v>7273</v>
      </c>
      <c r="H6739" s="27"/>
      <c r="J6739" s="37"/>
      <c r="M6739" s="80" t="b">
        <f t="shared" si="105"/>
        <v>1</v>
      </c>
    </row>
    <row r="6740" spans="2:13" x14ac:dyDescent="0.15">
      <c r="B6740" s="333" t="s">
        <v>10347</v>
      </c>
      <c r="C6740" s="333" t="s">
        <v>712</v>
      </c>
      <c r="D6740" s="333" t="s">
        <v>521</v>
      </c>
      <c r="E6740" s="29">
        <v>2</v>
      </c>
      <c r="F6740" s="29">
        <v>2</v>
      </c>
      <c r="G6740" s="29">
        <v>10637</v>
      </c>
      <c r="H6740" s="27"/>
      <c r="J6740" s="37"/>
      <c r="M6740" s="80" t="b">
        <f t="shared" si="105"/>
        <v>1</v>
      </c>
    </row>
    <row r="6741" spans="2:13" x14ac:dyDescent="0.15">
      <c r="B6741" s="333" t="s">
        <v>241</v>
      </c>
      <c r="C6741" s="333" t="s">
        <v>710</v>
      </c>
      <c r="D6741" s="333" t="s">
        <v>521</v>
      </c>
      <c r="E6741" s="29">
        <v>1</v>
      </c>
      <c r="F6741" s="29">
        <v>2</v>
      </c>
      <c r="G6741" s="29">
        <v>8529</v>
      </c>
      <c r="H6741" s="27"/>
      <c r="J6741" s="37"/>
      <c r="M6741" s="80" t="b">
        <f t="shared" si="105"/>
        <v>1</v>
      </c>
    </row>
    <row r="6742" spans="2:13" x14ac:dyDescent="0.15">
      <c r="B6742" s="333" t="s">
        <v>2081</v>
      </c>
      <c r="C6742" s="333" t="s">
        <v>712</v>
      </c>
      <c r="D6742" s="333" t="s">
        <v>519</v>
      </c>
      <c r="E6742" s="29">
        <v>2</v>
      </c>
      <c r="F6742" s="29">
        <v>1</v>
      </c>
      <c r="G6742" s="29">
        <v>1483</v>
      </c>
      <c r="H6742" s="27"/>
      <c r="J6742" s="37"/>
      <c r="M6742" s="80" t="b">
        <f t="shared" si="105"/>
        <v>1</v>
      </c>
    </row>
    <row r="6743" spans="2:13" x14ac:dyDescent="0.15">
      <c r="B6743" s="333" t="s">
        <v>14872</v>
      </c>
      <c r="C6743" s="333" t="s">
        <v>712</v>
      </c>
      <c r="D6743" s="333" t="s">
        <v>521</v>
      </c>
      <c r="E6743" s="29">
        <v>2</v>
      </c>
      <c r="F6743" s="29">
        <v>2</v>
      </c>
      <c r="G6743" s="29">
        <v>17260</v>
      </c>
      <c r="H6743" s="27"/>
      <c r="J6743" s="37"/>
      <c r="M6743" s="80" t="b">
        <f t="shared" si="105"/>
        <v>1</v>
      </c>
    </row>
    <row r="6744" spans="2:13" x14ac:dyDescent="0.15">
      <c r="B6744" s="333" t="s">
        <v>10348</v>
      </c>
      <c r="C6744" s="333" t="s">
        <v>712</v>
      </c>
      <c r="D6744" s="333" t="s">
        <v>444</v>
      </c>
      <c r="E6744" s="29">
        <v>2</v>
      </c>
      <c r="F6744" s="29">
        <v>6</v>
      </c>
      <c r="G6744" s="29">
        <v>10638</v>
      </c>
      <c r="H6744" s="27"/>
      <c r="J6744" s="37"/>
      <c r="M6744" s="80" t="b">
        <f t="shared" si="105"/>
        <v>1</v>
      </c>
    </row>
    <row r="6745" spans="2:13" x14ac:dyDescent="0.15">
      <c r="B6745" s="333" t="s">
        <v>14873</v>
      </c>
      <c r="C6745" s="333" t="s">
        <v>712</v>
      </c>
      <c r="D6745" s="333" t="s">
        <v>523</v>
      </c>
      <c r="E6745" s="29">
        <v>2</v>
      </c>
      <c r="F6745" s="29">
        <v>3</v>
      </c>
      <c r="G6745" s="29">
        <v>17261</v>
      </c>
      <c r="H6745" s="27"/>
      <c r="J6745" s="37"/>
      <c r="M6745" s="80" t="b">
        <f t="shared" si="105"/>
        <v>1</v>
      </c>
    </row>
    <row r="6746" spans="2:13" x14ac:dyDescent="0.15">
      <c r="B6746" s="333" t="s">
        <v>5258</v>
      </c>
      <c r="C6746" s="333" t="s">
        <v>710</v>
      </c>
      <c r="D6746" s="333" t="s">
        <v>521</v>
      </c>
      <c r="E6746" s="29">
        <v>1</v>
      </c>
      <c r="F6746" s="29">
        <v>2</v>
      </c>
      <c r="G6746" s="29">
        <v>5251</v>
      </c>
      <c r="H6746" s="27"/>
      <c r="J6746" s="37"/>
      <c r="M6746" s="80" t="b">
        <f t="shared" si="105"/>
        <v>1</v>
      </c>
    </row>
    <row r="6747" spans="2:13" x14ac:dyDescent="0.15">
      <c r="B6747" s="333" t="s">
        <v>7259</v>
      </c>
      <c r="C6747" s="333" t="s">
        <v>710</v>
      </c>
      <c r="D6747" s="333" t="s">
        <v>523</v>
      </c>
      <c r="E6747" s="29">
        <v>1</v>
      </c>
      <c r="F6747" s="29">
        <v>3</v>
      </c>
      <c r="G6747" s="29">
        <v>7277</v>
      </c>
      <c r="H6747" s="27"/>
      <c r="J6747" s="37"/>
      <c r="M6747" s="80" t="b">
        <f t="shared" si="105"/>
        <v>1</v>
      </c>
    </row>
    <row r="6748" spans="2:13" x14ac:dyDescent="0.15">
      <c r="B6748" s="333" t="s">
        <v>2082</v>
      </c>
      <c r="C6748" s="333" t="s">
        <v>716</v>
      </c>
      <c r="D6748" s="333" t="s">
        <v>519</v>
      </c>
      <c r="E6748" s="29">
        <v>4</v>
      </c>
      <c r="F6748" s="29">
        <v>1</v>
      </c>
      <c r="G6748" s="29">
        <v>1484</v>
      </c>
      <c r="H6748" s="27"/>
      <c r="J6748" s="37"/>
      <c r="M6748" s="80" t="b">
        <f t="shared" si="105"/>
        <v>1</v>
      </c>
    </row>
    <row r="6749" spans="2:13" x14ac:dyDescent="0.15">
      <c r="B6749" s="333" t="s">
        <v>2083</v>
      </c>
      <c r="C6749" s="333" t="s">
        <v>712</v>
      </c>
      <c r="D6749" s="333" t="s">
        <v>519</v>
      </c>
      <c r="E6749" s="29">
        <v>2</v>
      </c>
      <c r="F6749" s="29">
        <v>1</v>
      </c>
      <c r="G6749" s="29">
        <v>1485</v>
      </c>
      <c r="H6749" s="27"/>
      <c r="J6749" s="37"/>
      <c r="M6749" s="80" t="b">
        <f t="shared" si="105"/>
        <v>1</v>
      </c>
    </row>
    <row r="6750" spans="2:13" x14ac:dyDescent="0.15">
      <c r="B6750" s="333" t="s">
        <v>2084</v>
      </c>
      <c r="C6750" s="333" t="s">
        <v>712</v>
      </c>
      <c r="D6750" s="333" t="s">
        <v>519</v>
      </c>
      <c r="E6750" s="29">
        <v>2</v>
      </c>
      <c r="F6750" s="29">
        <v>1</v>
      </c>
      <c r="G6750" s="29">
        <v>1486</v>
      </c>
      <c r="H6750" s="27"/>
      <c r="J6750" s="37"/>
      <c r="M6750" s="80" t="b">
        <f t="shared" si="105"/>
        <v>1</v>
      </c>
    </row>
    <row r="6751" spans="2:13" x14ac:dyDescent="0.15">
      <c r="B6751" s="333" t="s">
        <v>5216</v>
      </c>
      <c r="C6751" s="333" t="s">
        <v>710</v>
      </c>
      <c r="D6751" s="333" t="s">
        <v>444</v>
      </c>
      <c r="E6751" s="29">
        <v>1</v>
      </c>
      <c r="F6751" s="29">
        <v>6</v>
      </c>
      <c r="G6751" s="29">
        <v>5202</v>
      </c>
      <c r="H6751" s="27"/>
      <c r="J6751" s="37"/>
      <c r="M6751" s="80" t="b">
        <f t="shared" si="105"/>
        <v>1</v>
      </c>
    </row>
    <row r="6752" spans="2:13" x14ac:dyDescent="0.15">
      <c r="B6752" s="333" t="s">
        <v>2085</v>
      </c>
      <c r="C6752" s="333" t="s">
        <v>716</v>
      </c>
      <c r="D6752" s="333" t="s">
        <v>519</v>
      </c>
      <c r="E6752" s="29">
        <v>4</v>
      </c>
      <c r="F6752" s="29">
        <v>1</v>
      </c>
      <c r="G6752" s="29">
        <v>1487</v>
      </c>
      <c r="H6752" s="27"/>
      <c r="J6752" s="37"/>
      <c r="M6752" s="80" t="b">
        <f t="shared" si="105"/>
        <v>1</v>
      </c>
    </row>
    <row r="6753" spans="2:13" x14ac:dyDescent="0.15">
      <c r="B6753" s="333" t="s">
        <v>5412</v>
      </c>
      <c r="C6753" s="333" t="s">
        <v>712</v>
      </c>
      <c r="D6753" s="333" t="s">
        <v>525</v>
      </c>
      <c r="E6753" s="29">
        <v>2</v>
      </c>
      <c r="F6753" s="29">
        <v>4</v>
      </c>
      <c r="G6753" s="29">
        <v>5302</v>
      </c>
      <c r="H6753" s="27"/>
      <c r="J6753" s="37"/>
      <c r="M6753" s="80" t="b">
        <f t="shared" si="105"/>
        <v>1</v>
      </c>
    </row>
    <row r="6754" spans="2:13" x14ac:dyDescent="0.15">
      <c r="B6754" s="333" t="s">
        <v>5228</v>
      </c>
      <c r="C6754" s="333" t="s">
        <v>710</v>
      </c>
      <c r="D6754" s="333" t="s">
        <v>525</v>
      </c>
      <c r="E6754" s="29">
        <v>1</v>
      </c>
      <c r="F6754" s="29">
        <v>4</v>
      </c>
      <c r="G6754" s="29">
        <v>5214</v>
      </c>
      <c r="H6754" s="27"/>
      <c r="J6754" s="37"/>
      <c r="M6754" s="80" t="b">
        <f t="shared" si="105"/>
        <v>1</v>
      </c>
    </row>
    <row r="6755" spans="2:13" x14ac:dyDescent="0.15">
      <c r="B6755" s="333" t="s">
        <v>2086</v>
      </c>
      <c r="C6755" s="333" t="s">
        <v>712</v>
      </c>
      <c r="D6755" s="333" t="s">
        <v>519</v>
      </c>
      <c r="E6755" s="29">
        <v>2</v>
      </c>
      <c r="F6755" s="29">
        <v>1</v>
      </c>
      <c r="G6755" s="29">
        <v>1489</v>
      </c>
      <c r="H6755" s="27"/>
      <c r="J6755" s="37"/>
      <c r="M6755" s="80" t="b">
        <f t="shared" si="105"/>
        <v>1</v>
      </c>
    </row>
    <row r="6756" spans="2:13" x14ac:dyDescent="0.15">
      <c r="B6756" s="333" t="s">
        <v>10349</v>
      </c>
      <c r="C6756" s="333" t="s">
        <v>712</v>
      </c>
      <c r="D6756" s="333" t="s">
        <v>519</v>
      </c>
      <c r="E6756" s="29">
        <v>2</v>
      </c>
      <c r="F6756" s="29">
        <v>1</v>
      </c>
      <c r="G6756" s="29">
        <v>11009</v>
      </c>
      <c r="H6756" s="27"/>
      <c r="J6756" s="37"/>
      <c r="M6756" s="80" t="b">
        <f t="shared" si="105"/>
        <v>1</v>
      </c>
    </row>
    <row r="6757" spans="2:13" x14ac:dyDescent="0.15">
      <c r="B6757" s="333" t="s">
        <v>1898</v>
      </c>
      <c r="C6757" s="333" t="s">
        <v>712</v>
      </c>
      <c r="D6757" s="333" t="s">
        <v>519</v>
      </c>
      <c r="E6757" s="29">
        <v>2</v>
      </c>
      <c r="F6757" s="29">
        <v>1</v>
      </c>
      <c r="G6757" s="29">
        <v>1490</v>
      </c>
      <c r="H6757" s="27"/>
      <c r="J6757" s="37"/>
      <c r="M6757" s="80" t="b">
        <f t="shared" si="105"/>
        <v>1</v>
      </c>
    </row>
    <row r="6758" spans="2:13" x14ac:dyDescent="0.15">
      <c r="B6758" s="333" t="s">
        <v>1899</v>
      </c>
      <c r="C6758" s="333" t="s">
        <v>712</v>
      </c>
      <c r="D6758" s="333" t="s">
        <v>519</v>
      </c>
      <c r="E6758" s="29">
        <v>2</v>
      </c>
      <c r="F6758" s="29">
        <v>1</v>
      </c>
      <c r="G6758" s="29">
        <v>1491</v>
      </c>
      <c r="H6758" s="27"/>
      <c r="J6758" s="37"/>
      <c r="M6758" s="80" t="b">
        <f t="shared" si="105"/>
        <v>1</v>
      </c>
    </row>
    <row r="6759" spans="2:13" x14ac:dyDescent="0.15">
      <c r="B6759" s="333" t="s">
        <v>12846</v>
      </c>
      <c r="C6759" s="333" t="s">
        <v>712</v>
      </c>
      <c r="D6759" s="333" t="s">
        <v>519</v>
      </c>
      <c r="E6759" s="29">
        <v>2</v>
      </c>
      <c r="F6759" s="29">
        <v>1</v>
      </c>
      <c r="G6759" s="29">
        <v>13855</v>
      </c>
      <c r="H6759" s="27"/>
      <c r="J6759" s="37"/>
      <c r="M6759" s="80" t="b">
        <f t="shared" si="105"/>
        <v>1</v>
      </c>
    </row>
    <row r="6760" spans="2:13" x14ac:dyDescent="0.15">
      <c r="B6760" s="333" t="s">
        <v>4231</v>
      </c>
      <c r="C6760" s="333" t="s">
        <v>712</v>
      </c>
      <c r="D6760" s="333" t="s">
        <v>519</v>
      </c>
      <c r="E6760" s="29">
        <v>2</v>
      </c>
      <c r="F6760" s="29">
        <v>1</v>
      </c>
      <c r="G6760" s="29">
        <v>3777</v>
      </c>
      <c r="H6760" s="27"/>
      <c r="J6760" s="37"/>
      <c r="M6760" s="80" t="b">
        <f t="shared" si="105"/>
        <v>1</v>
      </c>
    </row>
    <row r="6761" spans="2:13" x14ac:dyDescent="0.15">
      <c r="B6761" s="333" t="s">
        <v>6343</v>
      </c>
      <c r="C6761" s="333" t="s">
        <v>712</v>
      </c>
      <c r="D6761" s="333" t="s">
        <v>519</v>
      </c>
      <c r="E6761" s="29">
        <v>2</v>
      </c>
      <c r="F6761" s="29">
        <v>1</v>
      </c>
      <c r="G6761" s="29">
        <v>6404</v>
      </c>
      <c r="H6761" s="27"/>
      <c r="J6761" s="37"/>
      <c r="M6761" s="80" t="b">
        <f t="shared" si="105"/>
        <v>1</v>
      </c>
    </row>
    <row r="6762" spans="2:13" x14ac:dyDescent="0.15">
      <c r="B6762" s="333" t="s">
        <v>1900</v>
      </c>
      <c r="C6762" s="333" t="s">
        <v>712</v>
      </c>
      <c r="D6762" s="333" t="s">
        <v>519</v>
      </c>
      <c r="E6762" s="29">
        <v>2</v>
      </c>
      <c r="F6762" s="29">
        <v>1</v>
      </c>
      <c r="G6762" s="29">
        <v>1492</v>
      </c>
      <c r="H6762" s="27"/>
      <c r="J6762" s="37"/>
      <c r="M6762" s="80" t="b">
        <f t="shared" si="105"/>
        <v>1</v>
      </c>
    </row>
    <row r="6763" spans="2:13" x14ac:dyDescent="0.15">
      <c r="B6763" s="333" t="s">
        <v>5256</v>
      </c>
      <c r="C6763" s="333" t="s">
        <v>712</v>
      </c>
      <c r="D6763" s="333" t="s">
        <v>519</v>
      </c>
      <c r="E6763" s="29">
        <v>2</v>
      </c>
      <c r="F6763" s="29">
        <v>1</v>
      </c>
      <c r="G6763" s="29">
        <v>5249</v>
      </c>
      <c r="H6763" s="27"/>
      <c r="J6763" s="37"/>
      <c r="M6763" s="80" t="b">
        <f t="shared" si="105"/>
        <v>1</v>
      </c>
    </row>
    <row r="6764" spans="2:13" x14ac:dyDescent="0.15">
      <c r="B6764" s="333" t="s">
        <v>6780</v>
      </c>
      <c r="C6764" s="333" t="s">
        <v>712</v>
      </c>
      <c r="D6764" s="333" t="s">
        <v>519</v>
      </c>
      <c r="E6764" s="29">
        <v>2</v>
      </c>
      <c r="F6764" s="29">
        <v>1</v>
      </c>
      <c r="G6764" s="29">
        <v>6907</v>
      </c>
      <c r="H6764" s="27"/>
      <c r="J6764" s="37"/>
      <c r="M6764" s="80" t="b">
        <f t="shared" si="105"/>
        <v>1</v>
      </c>
    </row>
    <row r="6765" spans="2:13" x14ac:dyDescent="0.15">
      <c r="B6765" s="333" t="s">
        <v>174</v>
      </c>
      <c r="C6765" s="333" t="s">
        <v>716</v>
      </c>
      <c r="D6765" s="333" t="s">
        <v>519</v>
      </c>
      <c r="E6765" s="29">
        <v>4</v>
      </c>
      <c r="F6765" s="29">
        <v>1</v>
      </c>
      <c r="G6765" s="29">
        <v>8577</v>
      </c>
      <c r="H6765" s="27"/>
      <c r="J6765" s="37"/>
      <c r="M6765" s="80" t="b">
        <f t="shared" si="105"/>
        <v>1</v>
      </c>
    </row>
    <row r="6766" spans="2:13" x14ac:dyDescent="0.15">
      <c r="B6766" s="333" t="s">
        <v>14874</v>
      </c>
      <c r="C6766" s="333" t="s">
        <v>712</v>
      </c>
      <c r="D6766" s="333" t="s">
        <v>523</v>
      </c>
      <c r="E6766" s="29">
        <v>2</v>
      </c>
      <c r="F6766" s="29">
        <v>3</v>
      </c>
      <c r="G6766" s="29">
        <v>17263</v>
      </c>
      <c r="H6766" s="27"/>
      <c r="J6766" s="37"/>
      <c r="M6766" s="80" t="b">
        <f t="shared" si="105"/>
        <v>1</v>
      </c>
    </row>
    <row r="6767" spans="2:13" x14ac:dyDescent="0.15">
      <c r="B6767" s="333" t="s">
        <v>1901</v>
      </c>
      <c r="C6767" s="333" t="s">
        <v>712</v>
      </c>
      <c r="D6767" s="333" t="s">
        <v>521</v>
      </c>
      <c r="E6767" s="29">
        <v>2</v>
      </c>
      <c r="F6767" s="29">
        <v>2</v>
      </c>
      <c r="G6767" s="29">
        <v>1493</v>
      </c>
      <c r="H6767" s="27"/>
      <c r="J6767" s="37"/>
      <c r="M6767" s="80" t="b">
        <f t="shared" si="105"/>
        <v>1</v>
      </c>
    </row>
    <row r="6768" spans="2:13" x14ac:dyDescent="0.15">
      <c r="B6768" s="333" t="s">
        <v>6344</v>
      </c>
      <c r="C6768" s="333" t="s">
        <v>714</v>
      </c>
      <c r="D6768" s="333" t="s">
        <v>521</v>
      </c>
      <c r="E6768" s="29">
        <v>3</v>
      </c>
      <c r="F6768" s="29">
        <v>2</v>
      </c>
      <c r="G6768" s="29">
        <v>6405</v>
      </c>
      <c r="H6768" s="27"/>
      <c r="J6768" s="37"/>
      <c r="M6768" s="80" t="b">
        <f t="shared" si="105"/>
        <v>1</v>
      </c>
    </row>
    <row r="6769" spans="2:13" x14ac:dyDescent="0.15">
      <c r="B6769" s="333" t="s">
        <v>12847</v>
      </c>
      <c r="C6769" s="333" t="s">
        <v>718</v>
      </c>
      <c r="D6769" s="333" t="s">
        <v>523</v>
      </c>
      <c r="E6769" s="29">
        <v>5</v>
      </c>
      <c r="F6769" s="29">
        <v>3</v>
      </c>
      <c r="G6769" s="29">
        <v>13856</v>
      </c>
      <c r="H6769" s="27"/>
      <c r="J6769" s="37"/>
      <c r="M6769" s="80" t="b">
        <f t="shared" si="105"/>
        <v>1</v>
      </c>
    </row>
    <row r="6770" spans="2:13" x14ac:dyDescent="0.15">
      <c r="B6770" s="333" t="s">
        <v>10956</v>
      </c>
      <c r="C6770" s="333" t="s">
        <v>712</v>
      </c>
      <c r="D6770" s="333" t="s">
        <v>519</v>
      </c>
      <c r="E6770" s="29">
        <v>2</v>
      </c>
      <c r="F6770" s="29">
        <v>1</v>
      </c>
      <c r="G6770" s="29">
        <v>1494</v>
      </c>
      <c r="H6770" s="27"/>
      <c r="J6770" s="37"/>
      <c r="M6770" s="80" t="b">
        <f t="shared" si="105"/>
        <v>1</v>
      </c>
    </row>
    <row r="6771" spans="2:13" x14ac:dyDescent="0.15">
      <c r="B6771" s="333" t="s">
        <v>5232</v>
      </c>
      <c r="C6771" s="333" t="s">
        <v>710</v>
      </c>
      <c r="D6771" s="333" t="s">
        <v>444</v>
      </c>
      <c r="E6771" s="29">
        <v>1</v>
      </c>
      <c r="F6771" s="29">
        <v>6</v>
      </c>
      <c r="G6771" s="29">
        <v>5218</v>
      </c>
      <c r="H6771" s="27"/>
      <c r="J6771" s="37"/>
      <c r="M6771" s="80" t="b">
        <f t="shared" si="105"/>
        <v>1</v>
      </c>
    </row>
    <row r="6772" spans="2:13" x14ac:dyDescent="0.15">
      <c r="B6772" s="333" t="s">
        <v>14875</v>
      </c>
      <c r="C6772" s="333" t="s">
        <v>712</v>
      </c>
      <c r="D6772" s="333" t="s">
        <v>519</v>
      </c>
      <c r="E6772" s="29">
        <v>2</v>
      </c>
      <c r="F6772" s="29">
        <v>1</v>
      </c>
      <c r="G6772" s="29">
        <v>17256</v>
      </c>
      <c r="H6772" s="27"/>
      <c r="J6772" s="37"/>
      <c r="M6772" s="80" t="b">
        <f t="shared" si="105"/>
        <v>1</v>
      </c>
    </row>
    <row r="6773" spans="2:13" x14ac:dyDescent="0.15">
      <c r="B6773" s="333" t="s">
        <v>7179</v>
      </c>
      <c r="C6773" s="333" t="s">
        <v>712</v>
      </c>
      <c r="D6773" s="333" t="s">
        <v>519</v>
      </c>
      <c r="E6773" s="29">
        <v>2</v>
      </c>
      <c r="F6773" s="29">
        <v>1</v>
      </c>
      <c r="G6773" s="29">
        <v>7321</v>
      </c>
      <c r="H6773" s="27"/>
      <c r="J6773" s="37"/>
      <c r="M6773" s="80" t="b">
        <f t="shared" si="105"/>
        <v>1</v>
      </c>
    </row>
    <row r="6774" spans="2:13" x14ac:dyDescent="0.15">
      <c r="B6774" s="333" t="s">
        <v>1902</v>
      </c>
      <c r="C6774" s="333" t="s">
        <v>710</v>
      </c>
      <c r="D6774" s="333" t="s">
        <v>521</v>
      </c>
      <c r="E6774" s="29">
        <v>1</v>
      </c>
      <c r="F6774" s="29">
        <v>2</v>
      </c>
      <c r="G6774" s="29">
        <v>1495</v>
      </c>
      <c r="H6774" s="27"/>
      <c r="J6774" s="37"/>
      <c r="M6774" s="80" t="b">
        <f t="shared" si="105"/>
        <v>1</v>
      </c>
    </row>
    <row r="6775" spans="2:13" x14ac:dyDescent="0.15">
      <c r="B6775" s="333" t="s">
        <v>14876</v>
      </c>
      <c r="C6775" s="333" t="s">
        <v>712</v>
      </c>
      <c r="D6775" s="333" t="s">
        <v>521</v>
      </c>
      <c r="E6775" s="29">
        <v>2</v>
      </c>
      <c r="F6775" s="29">
        <v>2</v>
      </c>
      <c r="G6775" s="29">
        <v>17270</v>
      </c>
      <c r="H6775" s="27"/>
      <c r="J6775" s="37"/>
      <c r="M6775" s="80" t="b">
        <f t="shared" si="105"/>
        <v>1</v>
      </c>
    </row>
    <row r="6776" spans="2:13" x14ac:dyDescent="0.15">
      <c r="B6776" s="333" t="s">
        <v>14877</v>
      </c>
      <c r="C6776" s="333" t="s">
        <v>710</v>
      </c>
      <c r="D6776" s="333" t="s">
        <v>521</v>
      </c>
      <c r="E6776" s="29">
        <v>1</v>
      </c>
      <c r="F6776" s="29">
        <v>2</v>
      </c>
      <c r="G6776" s="29">
        <v>17269</v>
      </c>
      <c r="H6776" s="27"/>
      <c r="J6776" s="37"/>
      <c r="M6776" s="80" t="b">
        <f t="shared" si="105"/>
        <v>1</v>
      </c>
    </row>
    <row r="6777" spans="2:13" x14ac:dyDescent="0.15">
      <c r="B6777" s="333" t="s">
        <v>14878</v>
      </c>
      <c r="C6777" s="333" t="s">
        <v>712</v>
      </c>
      <c r="D6777" s="333" t="s">
        <v>523</v>
      </c>
      <c r="E6777" s="29">
        <v>2</v>
      </c>
      <c r="F6777" s="29">
        <v>3</v>
      </c>
      <c r="G6777" s="29">
        <v>17262</v>
      </c>
      <c r="H6777" s="27"/>
      <c r="J6777" s="37"/>
      <c r="M6777" s="80" t="b">
        <f t="shared" si="105"/>
        <v>1</v>
      </c>
    </row>
    <row r="6778" spans="2:13" x14ac:dyDescent="0.15">
      <c r="B6778" s="333" t="s">
        <v>1903</v>
      </c>
      <c r="C6778" s="333" t="s">
        <v>712</v>
      </c>
      <c r="D6778" s="333" t="s">
        <v>523</v>
      </c>
      <c r="E6778" s="29">
        <v>2</v>
      </c>
      <c r="F6778" s="29">
        <v>3</v>
      </c>
      <c r="G6778" s="29">
        <v>1496</v>
      </c>
      <c r="H6778" s="27"/>
      <c r="J6778" s="37"/>
      <c r="M6778" s="80" t="b">
        <f t="shared" si="105"/>
        <v>1</v>
      </c>
    </row>
    <row r="6779" spans="2:13" x14ac:dyDescent="0.15">
      <c r="B6779" s="333" t="s">
        <v>1904</v>
      </c>
      <c r="C6779" s="333" t="s">
        <v>712</v>
      </c>
      <c r="D6779" s="333" t="s">
        <v>519</v>
      </c>
      <c r="E6779" s="29">
        <v>2</v>
      </c>
      <c r="F6779" s="29">
        <v>1</v>
      </c>
      <c r="G6779" s="29">
        <v>1497</v>
      </c>
      <c r="H6779" s="27"/>
      <c r="J6779" s="37"/>
      <c r="M6779" s="80" t="b">
        <f t="shared" si="105"/>
        <v>1</v>
      </c>
    </row>
    <row r="6780" spans="2:13" x14ac:dyDescent="0.15">
      <c r="B6780" s="333" t="s">
        <v>14879</v>
      </c>
      <c r="C6780" s="333" t="s">
        <v>712</v>
      </c>
      <c r="D6780" s="333" t="s">
        <v>523</v>
      </c>
      <c r="E6780" s="29">
        <v>2</v>
      </c>
      <c r="F6780" s="29">
        <v>3</v>
      </c>
      <c r="G6780" s="29">
        <v>17266</v>
      </c>
      <c r="H6780" s="27"/>
      <c r="J6780" s="37"/>
      <c r="M6780" s="80" t="b">
        <f t="shared" si="105"/>
        <v>1</v>
      </c>
    </row>
    <row r="6781" spans="2:13" x14ac:dyDescent="0.15">
      <c r="B6781" s="333" t="s">
        <v>14880</v>
      </c>
      <c r="C6781" s="333" t="s">
        <v>712</v>
      </c>
      <c r="D6781" s="333" t="s">
        <v>523</v>
      </c>
      <c r="E6781" s="29">
        <v>2</v>
      </c>
      <c r="F6781" s="29">
        <v>3</v>
      </c>
      <c r="G6781" s="29">
        <v>17384</v>
      </c>
      <c r="H6781" s="27"/>
      <c r="J6781" s="37"/>
      <c r="M6781" s="80" t="b">
        <f t="shared" si="105"/>
        <v>1</v>
      </c>
    </row>
    <row r="6782" spans="2:13" x14ac:dyDescent="0.15">
      <c r="B6782" s="333" t="s">
        <v>1905</v>
      </c>
      <c r="C6782" s="333" t="s">
        <v>712</v>
      </c>
      <c r="D6782" s="333" t="s">
        <v>525</v>
      </c>
      <c r="E6782" s="29">
        <v>2</v>
      </c>
      <c r="F6782" s="29">
        <v>4</v>
      </c>
      <c r="G6782" s="29">
        <v>1498</v>
      </c>
      <c r="H6782" s="27"/>
      <c r="J6782" s="37"/>
      <c r="M6782" s="80" t="b">
        <f t="shared" si="105"/>
        <v>1</v>
      </c>
    </row>
    <row r="6783" spans="2:13" x14ac:dyDescent="0.15">
      <c r="B6783" s="333" t="s">
        <v>4119</v>
      </c>
      <c r="C6783" s="333" t="s">
        <v>714</v>
      </c>
      <c r="D6783" s="333" t="s">
        <v>519</v>
      </c>
      <c r="E6783" s="29">
        <v>3</v>
      </c>
      <c r="F6783" s="29">
        <v>1</v>
      </c>
      <c r="G6783" s="29">
        <v>3778</v>
      </c>
      <c r="H6783" s="27"/>
      <c r="J6783" s="37"/>
      <c r="M6783" s="80" t="b">
        <f t="shared" si="105"/>
        <v>1</v>
      </c>
    </row>
    <row r="6784" spans="2:13" x14ac:dyDescent="0.15">
      <c r="B6784" s="333" t="s">
        <v>246</v>
      </c>
      <c r="C6784" s="333" t="s">
        <v>712</v>
      </c>
      <c r="D6784" s="333" t="s">
        <v>519</v>
      </c>
      <c r="E6784" s="29">
        <v>2</v>
      </c>
      <c r="F6784" s="29">
        <v>1</v>
      </c>
      <c r="G6784" s="29">
        <v>8534</v>
      </c>
      <c r="H6784" s="27"/>
      <c r="J6784" s="37"/>
      <c r="M6784" s="80" t="b">
        <f t="shared" si="105"/>
        <v>1</v>
      </c>
    </row>
    <row r="6785" spans="2:13" x14ac:dyDescent="0.15">
      <c r="B6785" s="333" t="s">
        <v>14881</v>
      </c>
      <c r="C6785" s="333" t="s">
        <v>712</v>
      </c>
      <c r="D6785" s="333" t="s">
        <v>521</v>
      </c>
      <c r="E6785" s="29">
        <v>2</v>
      </c>
      <c r="F6785" s="29">
        <v>2</v>
      </c>
      <c r="G6785" s="29">
        <v>17268</v>
      </c>
      <c r="H6785" s="27"/>
      <c r="J6785" s="37"/>
      <c r="M6785" s="80" t="b">
        <f t="shared" si="105"/>
        <v>1</v>
      </c>
    </row>
    <row r="6786" spans="2:13" x14ac:dyDescent="0.15">
      <c r="B6786" s="333" t="s">
        <v>7182</v>
      </c>
      <c r="C6786" s="333" t="s">
        <v>712</v>
      </c>
      <c r="D6786" s="333" t="s">
        <v>521</v>
      </c>
      <c r="E6786" s="29">
        <v>2</v>
      </c>
      <c r="F6786" s="29">
        <v>2</v>
      </c>
      <c r="G6786" s="29">
        <v>7324</v>
      </c>
      <c r="H6786" s="27"/>
      <c r="J6786" s="37"/>
      <c r="M6786" s="80" t="b">
        <f t="shared" si="105"/>
        <v>1</v>
      </c>
    </row>
    <row r="6787" spans="2:13" x14ac:dyDescent="0.15">
      <c r="B6787" s="333" t="s">
        <v>9392</v>
      </c>
      <c r="C6787" s="333" t="s">
        <v>712</v>
      </c>
      <c r="D6787" s="333" t="s">
        <v>521</v>
      </c>
      <c r="E6787" s="29">
        <v>2</v>
      </c>
      <c r="F6787" s="29">
        <v>2</v>
      </c>
      <c r="G6787" s="29">
        <v>9465</v>
      </c>
      <c r="H6787" s="27"/>
      <c r="J6787" s="37"/>
      <c r="M6787" s="80" t="b">
        <f t="shared" si="105"/>
        <v>1</v>
      </c>
    </row>
    <row r="6788" spans="2:13" x14ac:dyDescent="0.15">
      <c r="B6788" s="333" t="s">
        <v>3534</v>
      </c>
      <c r="C6788" s="333" t="s">
        <v>712</v>
      </c>
      <c r="D6788" s="333" t="s">
        <v>527</v>
      </c>
      <c r="E6788" s="29">
        <v>2</v>
      </c>
      <c r="F6788" s="29">
        <v>5</v>
      </c>
      <c r="G6788" s="29">
        <v>3279</v>
      </c>
      <c r="H6788" s="27"/>
      <c r="J6788" s="37"/>
      <c r="M6788" s="80" t="b">
        <f t="shared" si="105"/>
        <v>1</v>
      </c>
    </row>
    <row r="6789" spans="2:13" x14ac:dyDescent="0.15">
      <c r="B6789" s="333" t="s">
        <v>9393</v>
      </c>
      <c r="C6789" s="333" t="s">
        <v>710</v>
      </c>
      <c r="D6789" s="333" t="s">
        <v>521</v>
      </c>
      <c r="E6789" s="29">
        <v>1</v>
      </c>
      <c r="F6789" s="29">
        <v>2</v>
      </c>
      <c r="G6789" s="29">
        <v>9466</v>
      </c>
      <c r="H6789" s="27"/>
      <c r="J6789" s="37"/>
      <c r="M6789" s="80" t="b">
        <f t="shared" si="105"/>
        <v>1</v>
      </c>
    </row>
    <row r="6790" spans="2:13" x14ac:dyDescent="0.15">
      <c r="B6790" s="333" t="s">
        <v>260</v>
      </c>
      <c r="C6790" s="333" t="s">
        <v>710</v>
      </c>
      <c r="D6790" s="333" t="s">
        <v>523</v>
      </c>
      <c r="E6790" s="29">
        <v>1</v>
      </c>
      <c r="F6790" s="29">
        <v>3</v>
      </c>
      <c r="G6790" s="29">
        <v>8548</v>
      </c>
      <c r="H6790" s="27"/>
      <c r="J6790" s="37"/>
      <c r="M6790" s="80" t="b">
        <f t="shared" si="105"/>
        <v>1</v>
      </c>
    </row>
    <row r="6791" spans="2:13" x14ac:dyDescent="0.15">
      <c r="B6791" s="333" t="s">
        <v>12848</v>
      </c>
      <c r="C6791" s="333" t="s">
        <v>714</v>
      </c>
      <c r="D6791" s="333" t="s">
        <v>521</v>
      </c>
      <c r="E6791" s="29">
        <v>3</v>
      </c>
      <c r="F6791" s="29">
        <v>2</v>
      </c>
      <c r="G6791" s="29">
        <v>13857</v>
      </c>
      <c r="H6791" s="27"/>
      <c r="J6791" s="37"/>
      <c r="M6791" s="80" t="b">
        <f t="shared" si="105"/>
        <v>1</v>
      </c>
    </row>
    <row r="6792" spans="2:13" x14ac:dyDescent="0.15">
      <c r="B6792" s="333" t="s">
        <v>13611</v>
      </c>
      <c r="C6792" s="333" t="s">
        <v>716</v>
      </c>
      <c r="D6792" s="333" t="s">
        <v>523</v>
      </c>
      <c r="E6792" s="29">
        <v>4</v>
      </c>
      <c r="F6792" s="29">
        <v>3</v>
      </c>
      <c r="G6792" s="29">
        <v>15232</v>
      </c>
      <c r="H6792" s="27"/>
      <c r="J6792" s="37"/>
      <c r="M6792" s="80" t="b">
        <f t="shared" si="105"/>
        <v>1</v>
      </c>
    </row>
    <row r="6793" spans="2:13" x14ac:dyDescent="0.15">
      <c r="B6793" s="333" t="s">
        <v>1906</v>
      </c>
      <c r="C6793" s="333" t="s">
        <v>712</v>
      </c>
      <c r="D6793" s="333" t="s">
        <v>519</v>
      </c>
      <c r="E6793" s="29">
        <v>2</v>
      </c>
      <c r="F6793" s="29">
        <v>1</v>
      </c>
      <c r="G6793" s="29">
        <v>1500</v>
      </c>
      <c r="H6793" s="27"/>
      <c r="J6793" s="37"/>
      <c r="M6793" s="80" t="b">
        <f t="shared" si="105"/>
        <v>1</v>
      </c>
    </row>
    <row r="6794" spans="2:13" x14ac:dyDescent="0.15">
      <c r="B6794" s="333" t="s">
        <v>5352</v>
      </c>
      <c r="C6794" s="333" t="s">
        <v>712</v>
      </c>
      <c r="D6794" s="333" t="s">
        <v>519</v>
      </c>
      <c r="E6794" s="29">
        <v>2</v>
      </c>
      <c r="F6794" s="29">
        <v>1</v>
      </c>
      <c r="G6794" s="29">
        <v>5235</v>
      </c>
      <c r="H6794" s="27"/>
      <c r="J6794" s="37"/>
      <c r="M6794" s="80" t="b">
        <f t="shared" si="105"/>
        <v>1</v>
      </c>
    </row>
    <row r="6795" spans="2:13" x14ac:dyDescent="0.15">
      <c r="B6795" s="333" t="s">
        <v>8022</v>
      </c>
      <c r="C6795" s="333" t="s">
        <v>712</v>
      </c>
      <c r="D6795" s="333" t="s">
        <v>519</v>
      </c>
      <c r="E6795" s="29">
        <v>2</v>
      </c>
      <c r="F6795" s="29">
        <v>1</v>
      </c>
      <c r="G6795" s="29">
        <v>8238</v>
      </c>
      <c r="H6795" s="27"/>
      <c r="J6795" s="37"/>
      <c r="M6795" s="80" t="b">
        <f t="shared" si="105"/>
        <v>1</v>
      </c>
    </row>
    <row r="6796" spans="2:13" x14ac:dyDescent="0.15">
      <c r="B6796" s="333" t="s">
        <v>13612</v>
      </c>
      <c r="C6796" s="333" t="s">
        <v>712</v>
      </c>
      <c r="D6796" s="333" t="s">
        <v>525</v>
      </c>
      <c r="E6796" s="29">
        <v>2</v>
      </c>
      <c r="F6796" s="29">
        <v>4</v>
      </c>
      <c r="G6796" s="29">
        <v>15657</v>
      </c>
      <c r="H6796" s="27"/>
      <c r="J6796" s="37"/>
      <c r="M6796" s="80" t="b">
        <f t="shared" si="105"/>
        <v>1</v>
      </c>
    </row>
    <row r="6797" spans="2:13" x14ac:dyDescent="0.15">
      <c r="B6797" s="333" t="s">
        <v>6771</v>
      </c>
      <c r="C6797" s="333" t="s">
        <v>712</v>
      </c>
      <c r="D6797" s="333" t="s">
        <v>521</v>
      </c>
      <c r="E6797" s="29">
        <v>2</v>
      </c>
      <c r="F6797" s="29">
        <v>2</v>
      </c>
      <c r="G6797" s="29">
        <v>6895</v>
      </c>
      <c r="H6797" s="27"/>
      <c r="J6797" s="37"/>
      <c r="M6797" s="80" t="b">
        <f t="shared" si="105"/>
        <v>1</v>
      </c>
    </row>
    <row r="6798" spans="2:13" x14ac:dyDescent="0.15">
      <c r="B6798" s="333" t="s">
        <v>5242</v>
      </c>
      <c r="C6798" s="333" t="s">
        <v>710</v>
      </c>
      <c r="D6798" s="333" t="s">
        <v>521</v>
      </c>
      <c r="E6798" s="29">
        <v>1</v>
      </c>
      <c r="F6798" s="29">
        <v>2</v>
      </c>
      <c r="G6798" s="29">
        <v>5231</v>
      </c>
      <c r="H6798" s="27"/>
      <c r="J6798" s="37"/>
      <c r="M6798" s="80" t="b">
        <f t="shared" ref="M6798:M6861" si="106">AND(  NOT(ISERROR(FIND(UPPER($B$7),UPPER($B6798),1))),  OR($D$7="",NOT(ISERROR(FIND(UPPER($D$7),UPPER($B6798),1)))),    OR($D$8="",(ISERROR(FIND(UPPER($D$8),UPPER($B6798),1))))           )</f>
        <v>1</v>
      </c>
    </row>
    <row r="6799" spans="2:13" x14ac:dyDescent="0.15">
      <c r="B6799" s="333" t="s">
        <v>12007</v>
      </c>
      <c r="C6799" s="333" t="s">
        <v>714</v>
      </c>
      <c r="D6799" s="333" t="s">
        <v>523</v>
      </c>
      <c r="E6799" s="29">
        <v>3</v>
      </c>
      <c r="F6799" s="29">
        <v>3</v>
      </c>
      <c r="G6799" s="29">
        <v>11722</v>
      </c>
      <c r="H6799" s="27"/>
      <c r="J6799" s="37"/>
      <c r="M6799" s="80" t="b">
        <f t="shared" si="106"/>
        <v>1</v>
      </c>
    </row>
    <row r="6800" spans="2:13" x14ac:dyDescent="0.15">
      <c r="B6800" s="333" t="s">
        <v>1907</v>
      </c>
      <c r="C6800" s="333" t="s">
        <v>9879</v>
      </c>
      <c r="D6800" s="333" t="s">
        <v>519</v>
      </c>
      <c r="E6800" s="29">
        <v>13</v>
      </c>
      <c r="F6800" s="29">
        <v>1</v>
      </c>
      <c r="G6800" s="29">
        <v>1501</v>
      </c>
      <c r="H6800" s="27"/>
      <c r="J6800" s="37"/>
      <c r="M6800" s="80" t="b">
        <f t="shared" si="106"/>
        <v>1</v>
      </c>
    </row>
    <row r="6801" spans="2:13" x14ac:dyDescent="0.15">
      <c r="B6801" s="333" t="s">
        <v>7282</v>
      </c>
      <c r="C6801" s="333" t="s">
        <v>9879</v>
      </c>
      <c r="D6801" s="333" t="s">
        <v>519</v>
      </c>
      <c r="E6801" s="29">
        <v>13</v>
      </c>
      <c r="F6801" s="29">
        <v>1</v>
      </c>
      <c r="G6801" s="29">
        <v>7428</v>
      </c>
      <c r="H6801" s="27"/>
      <c r="J6801" s="37"/>
      <c r="M6801" s="80" t="b">
        <f t="shared" si="106"/>
        <v>1</v>
      </c>
    </row>
    <row r="6802" spans="2:13" x14ac:dyDescent="0.15">
      <c r="B6802" s="333" t="s">
        <v>1908</v>
      </c>
      <c r="C6802" s="333" t="s">
        <v>712</v>
      </c>
      <c r="D6802" s="333" t="s">
        <v>521</v>
      </c>
      <c r="E6802" s="29">
        <v>2</v>
      </c>
      <c r="F6802" s="29">
        <v>2</v>
      </c>
      <c r="G6802" s="29">
        <v>1502</v>
      </c>
      <c r="H6802" s="27"/>
      <c r="J6802" s="37"/>
      <c r="M6802" s="80" t="b">
        <f t="shared" si="106"/>
        <v>1</v>
      </c>
    </row>
    <row r="6803" spans="2:13" x14ac:dyDescent="0.15">
      <c r="B6803" s="333" t="s">
        <v>12008</v>
      </c>
      <c r="C6803" s="333" t="s">
        <v>710</v>
      </c>
      <c r="D6803" s="333" t="s">
        <v>521</v>
      </c>
      <c r="E6803" s="29">
        <v>1</v>
      </c>
      <c r="F6803" s="29">
        <v>2</v>
      </c>
      <c r="G6803" s="29">
        <v>12388</v>
      </c>
      <c r="H6803" s="27"/>
      <c r="J6803" s="37"/>
      <c r="M6803" s="80" t="b">
        <f t="shared" si="106"/>
        <v>1</v>
      </c>
    </row>
    <row r="6804" spans="2:13" x14ac:dyDescent="0.15">
      <c r="B6804" s="333" t="s">
        <v>14277</v>
      </c>
      <c r="C6804" s="333" t="s">
        <v>710</v>
      </c>
      <c r="D6804" s="333" t="s">
        <v>521</v>
      </c>
      <c r="E6804" s="29">
        <v>1</v>
      </c>
      <c r="F6804" s="29">
        <v>2</v>
      </c>
      <c r="G6804" s="29">
        <v>15809</v>
      </c>
      <c r="H6804" s="27"/>
      <c r="J6804" s="37"/>
      <c r="M6804" s="80" t="b">
        <f t="shared" si="106"/>
        <v>1</v>
      </c>
    </row>
    <row r="6805" spans="2:13" x14ac:dyDescent="0.15">
      <c r="B6805" s="333" t="s">
        <v>451</v>
      </c>
      <c r="C6805" s="333" t="s">
        <v>712</v>
      </c>
      <c r="D6805" s="333" t="s">
        <v>521</v>
      </c>
      <c r="E6805" s="29">
        <v>2</v>
      </c>
      <c r="F6805" s="29">
        <v>2</v>
      </c>
      <c r="G6805" s="29">
        <v>8286</v>
      </c>
      <c r="H6805" s="27"/>
      <c r="J6805" s="37"/>
      <c r="M6805" s="80" t="b">
        <f t="shared" si="106"/>
        <v>1</v>
      </c>
    </row>
    <row r="6806" spans="2:13" x14ac:dyDescent="0.15">
      <c r="B6806" s="333" t="s">
        <v>6604</v>
      </c>
      <c r="C6806" s="333" t="s">
        <v>710</v>
      </c>
      <c r="D6806" s="333" t="s">
        <v>523</v>
      </c>
      <c r="E6806" s="29">
        <v>1</v>
      </c>
      <c r="F6806" s="29">
        <v>3</v>
      </c>
      <c r="G6806" s="29">
        <v>6595</v>
      </c>
      <c r="H6806" s="27"/>
      <c r="J6806" s="37"/>
      <c r="M6806" s="80" t="b">
        <f t="shared" si="106"/>
        <v>1</v>
      </c>
    </row>
    <row r="6807" spans="2:13" x14ac:dyDescent="0.15">
      <c r="B6807" s="333" t="s">
        <v>5675</v>
      </c>
      <c r="C6807" s="333" t="s">
        <v>716</v>
      </c>
      <c r="D6807" s="333" t="s">
        <v>519</v>
      </c>
      <c r="E6807" s="29">
        <v>4</v>
      </c>
      <c r="F6807" s="29">
        <v>1</v>
      </c>
      <c r="G6807" s="29">
        <v>5605</v>
      </c>
      <c r="H6807" s="27"/>
      <c r="J6807" s="37"/>
      <c r="M6807" s="80" t="b">
        <f t="shared" si="106"/>
        <v>1</v>
      </c>
    </row>
    <row r="6808" spans="2:13" x14ac:dyDescent="0.15">
      <c r="B6808" s="333" t="s">
        <v>4920</v>
      </c>
      <c r="C6808" s="333" t="s">
        <v>712</v>
      </c>
      <c r="D6808" s="333" t="s">
        <v>525</v>
      </c>
      <c r="E6808" s="29">
        <v>2</v>
      </c>
      <c r="F6808" s="29">
        <v>4</v>
      </c>
      <c r="G6808" s="29">
        <v>4879</v>
      </c>
      <c r="H6808" s="27"/>
      <c r="J6808" s="37"/>
      <c r="M6808" s="80" t="b">
        <f t="shared" si="106"/>
        <v>1</v>
      </c>
    </row>
    <row r="6809" spans="2:13" x14ac:dyDescent="0.15">
      <c r="B6809" s="333" t="s">
        <v>8715</v>
      </c>
      <c r="C6809" s="333" t="s">
        <v>710</v>
      </c>
      <c r="D6809" s="333" t="s">
        <v>519</v>
      </c>
      <c r="E6809" s="29">
        <v>1</v>
      </c>
      <c r="F6809" s="29">
        <v>1</v>
      </c>
      <c r="G6809" s="29">
        <v>9065</v>
      </c>
      <c r="H6809" s="27"/>
      <c r="J6809" s="37"/>
      <c r="M6809" s="80" t="b">
        <f t="shared" si="106"/>
        <v>1</v>
      </c>
    </row>
    <row r="6810" spans="2:13" x14ac:dyDescent="0.15">
      <c r="B6810" s="333" t="s">
        <v>12009</v>
      </c>
      <c r="C6810" s="333" t="s">
        <v>710</v>
      </c>
      <c r="D6810" s="333" t="s">
        <v>519</v>
      </c>
      <c r="E6810" s="29">
        <v>1</v>
      </c>
      <c r="F6810" s="29">
        <v>1</v>
      </c>
      <c r="G6810" s="29">
        <v>13014</v>
      </c>
      <c r="H6810" s="27"/>
      <c r="J6810" s="37"/>
      <c r="M6810" s="80" t="b">
        <f t="shared" si="106"/>
        <v>1</v>
      </c>
    </row>
    <row r="6811" spans="2:13" x14ac:dyDescent="0.15">
      <c r="B6811" s="333" t="s">
        <v>12010</v>
      </c>
      <c r="C6811" s="333" t="s">
        <v>718</v>
      </c>
      <c r="D6811" s="333" t="s">
        <v>444</v>
      </c>
      <c r="E6811" s="29">
        <v>5</v>
      </c>
      <c r="F6811" s="29">
        <v>6</v>
      </c>
      <c r="G6811" s="29">
        <v>13068</v>
      </c>
      <c r="H6811" s="27"/>
      <c r="J6811" s="37"/>
      <c r="M6811" s="80" t="b">
        <f t="shared" si="106"/>
        <v>1</v>
      </c>
    </row>
    <row r="6812" spans="2:13" x14ac:dyDescent="0.15">
      <c r="B6812" s="333" t="s">
        <v>227</v>
      </c>
      <c r="C6812" s="333" t="s">
        <v>710</v>
      </c>
      <c r="D6812" s="333" t="s">
        <v>519</v>
      </c>
      <c r="E6812" s="29">
        <v>1</v>
      </c>
      <c r="F6812" s="29">
        <v>1</v>
      </c>
      <c r="G6812" s="29">
        <v>8515</v>
      </c>
      <c r="H6812" s="27"/>
      <c r="J6812" s="37"/>
      <c r="M6812" s="80" t="b">
        <f t="shared" si="106"/>
        <v>1</v>
      </c>
    </row>
    <row r="6813" spans="2:13" x14ac:dyDescent="0.15">
      <c r="B6813" s="333" t="s">
        <v>10350</v>
      </c>
      <c r="C6813" s="333" t="s">
        <v>714</v>
      </c>
      <c r="D6813" s="333" t="s">
        <v>525</v>
      </c>
      <c r="E6813" s="29">
        <v>3</v>
      </c>
      <c r="F6813" s="29">
        <v>4</v>
      </c>
      <c r="G6813" s="29">
        <v>11017</v>
      </c>
      <c r="H6813" s="27"/>
      <c r="J6813" s="37"/>
      <c r="M6813" s="80" t="b">
        <f t="shared" si="106"/>
        <v>1</v>
      </c>
    </row>
    <row r="6814" spans="2:13" x14ac:dyDescent="0.15">
      <c r="B6814" s="333" t="s">
        <v>14882</v>
      </c>
      <c r="C6814" s="333" t="s">
        <v>714</v>
      </c>
      <c r="D6814" s="333" t="s">
        <v>521</v>
      </c>
      <c r="E6814" s="29">
        <v>3</v>
      </c>
      <c r="F6814" s="29">
        <v>2</v>
      </c>
      <c r="G6814" s="29">
        <v>17239</v>
      </c>
      <c r="H6814" s="27"/>
      <c r="J6814" s="37"/>
      <c r="M6814" s="80" t="b">
        <f t="shared" si="106"/>
        <v>1</v>
      </c>
    </row>
    <row r="6815" spans="2:13" x14ac:dyDescent="0.15">
      <c r="B6815" s="333" t="s">
        <v>1909</v>
      </c>
      <c r="C6815" s="333" t="s">
        <v>710</v>
      </c>
      <c r="D6815" s="333" t="s">
        <v>521</v>
      </c>
      <c r="E6815" s="29">
        <v>1</v>
      </c>
      <c r="F6815" s="29">
        <v>2</v>
      </c>
      <c r="G6815" s="29">
        <v>1503</v>
      </c>
      <c r="H6815" s="27"/>
      <c r="J6815" s="37"/>
      <c r="M6815" s="80" t="b">
        <f t="shared" si="106"/>
        <v>1</v>
      </c>
    </row>
    <row r="6816" spans="2:13" x14ac:dyDescent="0.15">
      <c r="B6816" s="333" t="s">
        <v>12011</v>
      </c>
      <c r="C6816" s="333" t="s">
        <v>710</v>
      </c>
      <c r="D6816" s="333" t="s">
        <v>444</v>
      </c>
      <c r="E6816" s="29">
        <v>1</v>
      </c>
      <c r="F6816" s="29">
        <v>6</v>
      </c>
      <c r="G6816" s="29">
        <v>12472</v>
      </c>
      <c r="H6816" s="27"/>
      <c r="J6816" s="37"/>
      <c r="M6816" s="80" t="b">
        <f t="shared" si="106"/>
        <v>1</v>
      </c>
    </row>
    <row r="6817" spans="2:13" x14ac:dyDescent="0.15">
      <c r="B6817" s="333" t="s">
        <v>12012</v>
      </c>
      <c r="C6817" s="333" t="s">
        <v>710</v>
      </c>
      <c r="D6817" s="333" t="s">
        <v>444</v>
      </c>
      <c r="E6817" s="29">
        <v>1</v>
      </c>
      <c r="F6817" s="29">
        <v>6</v>
      </c>
      <c r="G6817" s="29">
        <v>12473</v>
      </c>
      <c r="H6817" s="27"/>
      <c r="J6817" s="37"/>
      <c r="M6817" s="80" t="b">
        <f t="shared" si="106"/>
        <v>1</v>
      </c>
    </row>
    <row r="6818" spans="2:13" x14ac:dyDescent="0.15">
      <c r="B6818" s="333" t="s">
        <v>1910</v>
      </c>
      <c r="C6818" s="333" t="s">
        <v>718</v>
      </c>
      <c r="D6818" s="333" t="s">
        <v>519</v>
      </c>
      <c r="E6818" s="29">
        <v>5</v>
      </c>
      <c r="F6818" s="29">
        <v>1</v>
      </c>
      <c r="G6818" s="29">
        <v>1504</v>
      </c>
      <c r="H6818" s="27"/>
      <c r="J6818" s="37"/>
      <c r="M6818" s="80" t="b">
        <f t="shared" si="106"/>
        <v>1</v>
      </c>
    </row>
    <row r="6819" spans="2:13" x14ac:dyDescent="0.15">
      <c r="B6819" s="333" t="s">
        <v>11305</v>
      </c>
      <c r="C6819" s="333" t="s">
        <v>710</v>
      </c>
      <c r="D6819" s="333" t="s">
        <v>519</v>
      </c>
      <c r="E6819" s="29">
        <v>1</v>
      </c>
      <c r="F6819" s="29">
        <v>1</v>
      </c>
      <c r="G6819" s="29">
        <v>11456</v>
      </c>
      <c r="H6819" s="27"/>
      <c r="J6819" s="37"/>
      <c r="M6819" s="80" t="b">
        <f t="shared" si="106"/>
        <v>1</v>
      </c>
    </row>
    <row r="6820" spans="2:13" x14ac:dyDescent="0.15">
      <c r="B6820" s="333" t="s">
        <v>11306</v>
      </c>
      <c r="C6820" s="333" t="s">
        <v>710</v>
      </c>
      <c r="D6820" s="333" t="s">
        <v>523</v>
      </c>
      <c r="E6820" s="29">
        <v>1</v>
      </c>
      <c r="F6820" s="29">
        <v>3</v>
      </c>
      <c r="G6820" s="29">
        <v>11487</v>
      </c>
      <c r="H6820" s="27"/>
      <c r="J6820" s="37"/>
      <c r="M6820" s="80" t="b">
        <f t="shared" si="106"/>
        <v>1</v>
      </c>
    </row>
    <row r="6821" spans="2:13" x14ac:dyDescent="0.15">
      <c r="B6821" s="333" t="s">
        <v>4063</v>
      </c>
      <c r="C6821" s="333" t="s">
        <v>710</v>
      </c>
      <c r="D6821" s="333" t="s">
        <v>519</v>
      </c>
      <c r="E6821" s="29">
        <v>1</v>
      </c>
      <c r="F6821" s="29">
        <v>1</v>
      </c>
      <c r="G6821" s="29">
        <v>3722</v>
      </c>
      <c r="H6821" s="27"/>
      <c r="J6821" s="37"/>
      <c r="M6821" s="80" t="b">
        <f t="shared" si="106"/>
        <v>1</v>
      </c>
    </row>
    <row r="6822" spans="2:13" x14ac:dyDescent="0.15">
      <c r="B6822" s="333" t="s">
        <v>1911</v>
      </c>
      <c r="C6822" s="333" t="s">
        <v>710</v>
      </c>
      <c r="D6822" s="333" t="s">
        <v>523</v>
      </c>
      <c r="E6822" s="29">
        <v>1</v>
      </c>
      <c r="F6822" s="29">
        <v>3</v>
      </c>
      <c r="G6822" s="29">
        <v>1505</v>
      </c>
      <c r="H6822" s="27"/>
      <c r="J6822" s="37"/>
      <c r="M6822" s="80" t="b">
        <f t="shared" si="106"/>
        <v>1</v>
      </c>
    </row>
    <row r="6823" spans="2:13" x14ac:dyDescent="0.15">
      <c r="B6823" s="333" t="s">
        <v>13613</v>
      </c>
      <c r="C6823" s="333" t="s">
        <v>710</v>
      </c>
      <c r="D6823" s="333" t="s">
        <v>523</v>
      </c>
      <c r="E6823" s="29">
        <v>1</v>
      </c>
      <c r="F6823" s="29">
        <v>3</v>
      </c>
      <c r="G6823" s="29">
        <v>14865</v>
      </c>
      <c r="H6823" s="27"/>
      <c r="J6823" s="37"/>
      <c r="M6823" s="80" t="b">
        <f t="shared" si="106"/>
        <v>1</v>
      </c>
    </row>
    <row r="6824" spans="2:13" x14ac:dyDescent="0.15">
      <c r="B6824" s="333" t="s">
        <v>12013</v>
      </c>
      <c r="C6824" s="333" t="s">
        <v>710</v>
      </c>
      <c r="D6824" s="333" t="s">
        <v>521</v>
      </c>
      <c r="E6824" s="29">
        <v>1</v>
      </c>
      <c r="F6824" s="29">
        <v>2</v>
      </c>
      <c r="G6824" s="29">
        <v>12696</v>
      </c>
      <c r="H6824" s="27"/>
      <c r="J6824" s="37"/>
      <c r="M6824" s="80" t="b">
        <f t="shared" si="106"/>
        <v>1</v>
      </c>
    </row>
    <row r="6825" spans="2:13" x14ac:dyDescent="0.15">
      <c r="B6825" s="333" t="s">
        <v>1912</v>
      </c>
      <c r="C6825" s="333" t="s">
        <v>712</v>
      </c>
      <c r="D6825" s="333" t="s">
        <v>525</v>
      </c>
      <c r="E6825" s="29">
        <v>2</v>
      </c>
      <c r="F6825" s="29">
        <v>4</v>
      </c>
      <c r="G6825" s="29">
        <v>1506</v>
      </c>
      <c r="H6825" s="27"/>
      <c r="J6825" s="37"/>
      <c r="M6825" s="80" t="b">
        <f t="shared" si="106"/>
        <v>1</v>
      </c>
    </row>
    <row r="6826" spans="2:13" x14ac:dyDescent="0.15">
      <c r="B6826" s="333" t="s">
        <v>7427</v>
      </c>
      <c r="C6826" s="333" t="s">
        <v>714</v>
      </c>
      <c r="D6826" s="333" t="s">
        <v>523</v>
      </c>
      <c r="E6826" s="29">
        <v>3</v>
      </c>
      <c r="F6826" s="29">
        <v>3</v>
      </c>
      <c r="G6826" s="29">
        <v>7458</v>
      </c>
      <c r="H6826" s="27"/>
      <c r="J6826" s="37"/>
      <c r="M6826" s="80" t="b">
        <f t="shared" si="106"/>
        <v>1</v>
      </c>
    </row>
    <row r="6827" spans="2:13" x14ac:dyDescent="0.15">
      <c r="B6827" s="333" t="s">
        <v>348</v>
      </c>
      <c r="C6827" s="333" t="s">
        <v>710</v>
      </c>
      <c r="D6827" s="333" t="s">
        <v>519</v>
      </c>
      <c r="E6827" s="29">
        <v>1</v>
      </c>
      <c r="F6827" s="29">
        <v>1</v>
      </c>
      <c r="G6827" s="29">
        <v>8429</v>
      </c>
      <c r="H6827" s="27"/>
      <c r="J6827" s="37"/>
      <c r="M6827" s="80" t="b">
        <f t="shared" si="106"/>
        <v>1</v>
      </c>
    </row>
    <row r="6828" spans="2:13" x14ac:dyDescent="0.15">
      <c r="B6828" s="333" t="s">
        <v>10351</v>
      </c>
      <c r="C6828" s="333" t="s">
        <v>710</v>
      </c>
      <c r="D6828" s="333" t="s">
        <v>521</v>
      </c>
      <c r="E6828" s="29">
        <v>1</v>
      </c>
      <c r="F6828" s="29">
        <v>2</v>
      </c>
      <c r="G6828" s="29">
        <v>10556</v>
      </c>
      <c r="H6828" s="27"/>
      <c r="J6828" s="37"/>
      <c r="M6828" s="80" t="b">
        <f t="shared" si="106"/>
        <v>1</v>
      </c>
    </row>
    <row r="6829" spans="2:13" x14ac:dyDescent="0.15">
      <c r="B6829" s="333" t="s">
        <v>14883</v>
      </c>
      <c r="C6829" s="333" t="s">
        <v>712</v>
      </c>
      <c r="D6829" s="333" t="s">
        <v>523</v>
      </c>
      <c r="E6829" s="29">
        <v>2</v>
      </c>
      <c r="F6829" s="29">
        <v>3</v>
      </c>
      <c r="G6829" s="29">
        <v>17179</v>
      </c>
      <c r="H6829" s="27"/>
      <c r="J6829" s="37"/>
      <c r="M6829" s="80" t="b">
        <f t="shared" si="106"/>
        <v>1</v>
      </c>
    </row>
    <row r="6830" spans="2:13" x14ac:dyDescent="0.15">
      <c r="B6830" s="333" t="s">
        <v>8691</v>
      </c>
      <c r="C6830" s="333" t="s">
        <v>710</v>
      </c>
      <c r="D6830" s="333" t="s">
        <v>525</v>
      </c>
      <c r="E6830" s="29">
        <v>1</v>
      </c>
      <c r="F6830" s="29">
        <v>4</v>
      </c>
      <c r="G6830" s="29">
        <v>9041</v>
      </c>
      <c r="H6830" s="27"/>
      <c r="J6830" s="37"/>
      <c r="M6830" s="80" t="b">
        <f t="shared" si="106"/>
        <v>1</v>
      </c>
    </row>
    <row r="6831" spans="2:13" x14ac:dyDescent="0.15">
      <c r="B6831" s="333" t="s">
        <v>12849</v>
      </c>
      <c r="C6831" s="333" t="s">
        <v>710</v>
      </c>
      <c r="D6831" s="333" t="s">
        <v>525</v>
      </c>
      <c r="E6831" s="29">
        <v>1</v>
      </c>
      <c r="F6831" s="29">
        <v>4</v>
      </c>
      <c r="G6831" s="29">
        <v>14240</v>
      </c>
      <c r="H6831" s="27"/>
      <c r="J6831" s="37"/>
      <c r="M6831" s="80" t="b">
        <f t="shared" si="106"/>
        <v>1</v>
      </c>
    </row>
    <row r="6832" spans="2:13" x14ac:dyDescent="0.15">
      <c r="B6832" s="333" t="s">
        <v>7665</v>
      </c>
      <c r="C6832" s="333" t="s">
        <v>710</v>
      </c>
      <c r="D6832" s="333" t="s">
        <v>521</v>
      </c>
      <c r="E6832" s="29">
        <v>1</v>
      </c>
      <c r="F6832" s="29">
        <v>2</v>
      </c>
      <c r="G6832" s="29">
        <v>7829</v>
      </c>
      <c r="H6832" s="27"/>
      <c r="J6832" s="37"/>
      <c r="M6832" s="80" t="b">
        <f t="shared" si="106"/>
        <v>1</v>
      </c>
    </row>
    <row r="6833" spans="2:13" x14ac:dyDescent="0.15">
      <c r="B6833" s="333" t="s">
        <v>7486</v>
      </c>
      <c r="C6833" s="333" t="s">
        <v>710</v>
      </c>
      <c r="D6833" s="333" t="s">
        <v>525</v>
      </c>
      <c r="E6833" s="29">
        <v>1</v>
      </c>
      <c r="F6833" s="29">
        <v>4</v>
      </c>
      <c r="G6833" s="29">
        <v>7643</v>
      </c>
      <c r="H6833" s="27"/>
      <c r="J6833" s="37"/>
      <c r="M6833" s="80" t="b">
        <f t="shared" si="106"/>
        <v>1</v>
      </c>
    </row>
    <row r="6834" spans="2:13" x14ac:dyDescent="0.15">
      <c r="B6834" s="333" t="s">
        <v>6861</v>
      </c>
      <c r="C6834" s="333" t="s">
        <v>518</v>
      </c>
      <c r="D6834" s="333" t="s">
        <v>523</v>
      </c>
      <c r="E6834" s="29">
        <v>0</v>
      </c>
      <c r="F6834" s="29">
        <v>3</v>
      </c>
      <c r="G6834" s="29">
        <v>6992</v>
      </c>
      <c r="H6834" s="27"/>
      <c r="J6834" s="37"/>
      <c r="M6834" s="80" t="b">
        <f t="shared" si="106"/>
        <v>1</v>
      </c>
    </row>
    <row r="6835" spans="2:13" x14ac:dyDescent="0.15">
      <c r="B6835" s="333" t="s">
        <v>8651</v>
      </c>
      <c r="C6835" s="333" t="s">
        <v>716</v>
      </c>
      <c r="D6835" s="333" t="s">
        <v>523</v>
      </c>
      <c r="E6835" s="29">
        <v>4</v>
      </c>
      <c r="F6835" s="29">
        <v>3</v>
      </c>
      <c r="G6835" s="29">
        <v>9001</v>
      </c>
      <c r="H6835" s="27"/>
      <c r="J6835" s="37"/>
      <c r="M6835" s="80" t="b">
        <f t="shared" si="106"/>
        <v>1</v>
      </c>
    </row>
    <row r="6836" spans="2:13" x14ac:dyDescent="0.15">
      <c r="B6836" s="333" t="s">
        <v>13614</v>
      </c>
      <c r="C6836" s="333" t="s">
        <v>710</v>
      </c>
      <c r="D6836" s="333" t="s">
        <v>519</v>
      </c>
      <c r="E6836" s="29">
        <v>1</v>
      </c>
      <c r="F6836" s="29">
        <v>1</v>
      </c>
      <c r="G6836" s="29">
        <v>15025</v>
      </c>
      <c r="H6836" s="27"/>
      <c r="J6836" s="37"/>
      <c r="M6836" s="80" t="b">
        <f t="shared" si="106"/>
        <v>1</v>
      </c>
    </row>
    <row r="6837" spans="2:13" x14ac:dyDescent="0.15">
      <c r="B6837" s="333" t="s">
        <v>12014</v>
      </c>
      <c r="C6837" s="333" t="s">
        <v>714</v>
      </c>
      <c r="D6837" s="333" t="s">
        <v>523</v>
      </c>
      <c r="E6837" s="29">
        <v>3</v>
      </c>
      <c r="F6837" s="29">
        <v>3</v>
      </c>
      <c r="G6837" s="29">
        <v>12284</v>
      </c>
      <c r="H6837" s="27"/>
      <c r="J6837" s="37"/>
      <c r="M6837" s="80" t="b">
        <f t="shared" si="106"/>
        <v>1</v>
      </c>
    </row>
    <row r="6838" spans="2:13" x14ac:dyDescent="0.15">
      <c r="B6838" s="333" t="s">
        <v>5505</v>
      </c>
      <c r="C6838" s="333" t="s">
        <v>710</v>
      </c>
      <c r="D6838" s="333" t="s">
        <v>518</v>
      </c>
      <c r="E6838" s="29">
        <v>1</v>
      </c>
      <c r="F6838" s="29">
        <v>0</v>
      </c>
      <c r="G6838" s="29">
        <v>5410</v>
      </c>
      <c r="H6838" s="27"/>
      <c r="J6838" s="37"/>
      <c r="M6838" s="80" t="b">
        <f t="shared" si="106"/>
        <v>1</v>
      </c>
    </row>
    <row r="6839" spans="2:13" x14ac:dyDescent="0.15">
      <c r="B6839" s="333" t="s">
        <v>8577</v>
      </c>
      <c r="C6839" s="333" t="s">
        <v>518</v>
      </c>
      <c r="D6839" s="333" t="s">
        <v>518</v>
      </c>
      <c r="E6839" s="29">
        <v>0</v>
      </c>
      <c r="F6839" s="29">
        <v>0</v>
      </c>
      <c r="G6839" s="29">
        <v>8916</v>
      </c>
      <c r="H6839" s="27"/>
      <c r="J6839" s="37"/>
      <c r="M6839" s="80" t="b">
        <f t="shared" si="106"/>
        <v>1</v>
      </c>
    </row>
    <row r="6840" spans="2:13" x14ac:dyDescent="0.15">
      <c r="B6840" s="333" t="s">
        <v>1913</v>
      </c>
      <c r="C6840" s="333" t="s">
        <v>9881</v>
      </c>
      <c r="D6840" s="333" t="s">
        <v>523</v>
      </c>
      <c r="E6840" s="29">
        <v>6</v>
      </c>
      <c r="F6840" s="29">
        <v>3</v>
      </c>
      <c r="G6840" s="29">
        <v>1507</v>
      </c>
      <c r="H6840" s="27"/>
      <c r="J6840" s="37"/>
      <c r="M6840" s="80" t="b">
        <f t="shared" si="106"/>
        <v>1</v>
      </c>
    </row>
    <row r="6841" spans="2:13" x14ac:dyDescent="0.15">
      <c r="B6841" s="333" t="s">
        <v>10957</v>
      </c>
      <c r="C6841" s="333" t="s">
        <v>9881</v>
      </c>
      <c r="D6841" s="333" t="s">
        <v>523</v>
      </c>
      <c r="E6841" s="29">
        <v>6</v>
      </c>
      <c r="F6841" s="29">
        <v>3</v>
      </c>
      <c r="G6841" s="29">
        <v>1508</v>
      </c>
      <c r="H6841" s="27"/>
      <c r="J6841" s="37"/>
      <c r="M6841" s="80" t="b">
        <f t="shared" si="106"/>
        <v>1</v>
      </c>
    </row>
    <row r="6842" spans="2:13" x14ac:dyDescent="0.15">
      <c r="B6842" s="333" t="s">
        <v>1914</v>
      </c>
      <c r="C6842" s="333" t="s">
        <v>712</v>
      </c>
      <c r="D6842" s="333" t="s">
        <v>523</v>
      </c>
      <c r="E6842" s="29">
        <v>2</v>
      </c>
      <c r="F6842" s="29">
        <v>3</v>
      </c>
      <c r="G6842" s="29">
        <v>1509</v>
      </c>
      <c r="H6842" s="27"/>
      <c r="J6842" s="37"/>
      <c r="M6842" s="80" t="b">
        <f t="shared" si="106"/>
        <v>1</v>
      </c>
    </row>
    <row r="6843" spans="2:13" x14ac:dyDescent="0.15">
      <c r="B6843" s="333" t="s">
        <v>1915</v>
      </c>
      <c r="C6843" s="333" t="s">
        <v>710</v>
      </c>
      <c r="D6843" s="333" t="s">
        <v>523</v>
      </c>
      <c r="E6843" s="29">
        <v>1</v>
      </c>
      <c r="F6843" s="29">
        <v>3</v>
      </c>
      <c r="G6843" s="29">
        <v>1510</v>
      </c>
      <c r="H6843" s="27"/>
      <c r="J6843" s="37"/>
      <c r="M6843" s="80" t="b">
        <f t="shared" si="106"/>
        <v>1</v>
      </c>
    </row>
    <row r="6844" spans="2:13" x14ac:dyDescent="0.15">
      <c r="B6844" s="333" t="s">
        <v>13615</v>
      </c>
      <c r="C6844" s="333" t="s">
        <v>710</v>
      </c>
      <c r="D6844" s="333" t="s">
        <v>521</v>
      </c>
      <c r="E6844" s="29">
        <v>1</v>
      </c>
      <c r="F6844" s="29">
        <v>2</v>
      </c>
      <c r="G6844" s="29">
        <v>15127</v>
      </c>
      <c r="H6844" s="27"/>
      <c r="J6844" s="37"/>
      <c r="M6844" s="80" t="b">
        <f t="shared" si="106"/>
        <v>1</v>
      </c>
    </row>
    <row r="6845" spans="2:13" x14ac:dyDescent="0.15">
      <c r="B6845" s="333" t="s">
        <v>10352</v>
      </c>
      <c r="C6845" s="333" t="s">
        <v>710</v>
      </c>
      <c r="D6845" s="333" t="s">
        <v>523</v>
      </c>
      <c r="E6845" s="29">
        <v>1</v>
      </c>
      <c r="F6845" s="29">
        <v>3</v>
      </c>
      <c r="G6845" s="29">
        <v>10726</v>
      </c>
      <c r="H6845" s="27"/>
      <c r="J6845" s="37"/>
      <c r="M6845" s="80" t="b">
        <f t="shared" si="106"/>
        <v>1</v>
      </c>
    </row>
    <row r="6846" spans="2:13" x14ac:dyDescent="0.15">
      <c r="B6846" s="333" t="s">
        <v>1916</v>
      </c>
      <c r="C6846" s="333" t="s">
        <v>714</v>
      </c>
      <c r="D6846" s="333" t="s">
        <v>521</v>
      </c>
      <c r="E6846" s="29">
        <v>3</v>
      </c>
      <c r="F6846" s="29">
        <v>2</v>
      </c>
      <c r="G6846" s="29">
        <v>1511</v>
      </c>
      <c r="H6846" s="27"/>
      <c r="J6846" s="37"/>
      <c r="M6846" s="80" t="b">
        <f t="shared" si="106"/>
        <v>1</v>
      </c>
    </row>
    <row r="6847" spans="2:13" x14ac:dyDescent="0.15">
      <c r="B6847" s="333" t="s">
        <v>10958</v>
      </c>
      <c r="C6847" s="333" t="s">
        <v>518</v>
      </c>
      <c r="D6847" s="333" t="s">
        <v>523</v>
      </c>
      <c r="E6847" s="29">
        <v>0</v>
      </c>
      <c r="F6847" s="29">
        <v>3</v>
      </c>
      <c r="G6847" s="29">
        <v>1512</v>
      </c>
      <c r="H6847" s="27"/>
      <c r="J6847" s="37"/>
      <c r="M6847" s="80" t="b">
        <f t="shared" si="106"/>
        <v>1</v>
      </c>
    </row>
    <row r="6848" spans="2:13" x14ac:dyDescent="0.15">
      <c r="B6848" s="333" t="s">
        <v>9394</v>
      </c>
      <c r="C6848" s="333" t="s">
        <v>712</v>
      </c>
      <c r="D6848" s="333" t="s">
        <v>525</v>
      </c>
      <c r="E6848" s="29">
        <v>2</v>
      </c>
      <c r="F6848" s="29">
        <v>4</v>
      </c>
      <c r="G6848" s="29">
        <v>9948</v>
      </c>
      <c r="H6848" s="27"/>
      <c r="J6848" s="37"/>
      <c r="M6848" s="80" t="b">
        <f t="shared" si="106"/>
        <v>1</v>
      </c>
    </row>
    <row r="6849" spans="2:13" x14ac:dyDescent="0.15">
      <c r="B6849" s="333" t="s">
        <v>12015</v>
      </c>
      <c r="C6849" s="333" t="s">
        <v>714</v>
      </c>
      <c r="D6849" s="333" t="s">
        <v>519</v>
      </c>
      <c r="E6849" s="29">
        <v>3</v>
      </c>
      <c r="F6849" s="29">
        <v>1</v>
      </c>
      <c r="G6849" s="29">
        <v>11605</v>
      </c>
      <c r="H6849" s="27"/>
      <c r="J6849" s="37"/>
      <c r="M6849" s="80" t="b">
        <f t="shared" si="106"/>
        <v>1</v>
      </c>
    </row>
    <row r="6850" spans="2:13" x14ac:dyDescent="0.15">
      <c r="B6850" s="333" t="s">
        <v>4921</v>
      </c>
      <c r="C6850" s="333" t="s">
        <v>712</v>
      </c>
      <c r="D6850" s="333" t="s">
        <v>525</v>
      </c>
      <c r="E6850" s="29">
        <v>2</v>
      </c>
      <c r="F6850" s="29">
        <v>4</v>
      </c>
      <c r="G6850" s="29">
        <v>4880</v>
      </c>
      <c r="H6850" s="27"/>
      <c r="J6850" s="37"/>
      <c r="M6850" s="80" t="b">
        <f t="shared" si="106"/>
        <v>1</v>
      </c>
    </row>
    <row r="6851" spans="2:13" x14ac:dyDescent="0.15">
      <c r="B6851" s="333" t="s">
        <v>5034</v>
      </c>
      <c r="C6851" s="333" t="s">
        <v>712</v>
      </c>
      <c r="D6851" s="333" t="s">
        <v>525</v>
      </c>
      <c r="E6851" s="29">
        <v>2</v>
      </c>
      <c r="F6851" s="29">
        <v>4</v>
      </c>
      <c r="G6851" s="29">
        <v>4881</v>
      </c>
      <c r="H6851" s="27"/>
      <c r="J6851" s="37"/>
      <c r="M6851" s="80" t="b">
        <f t="shared" si="106"/>
        <v>1</v>
      </c>
    </row>
    <row r="6852" spans="2:13" x14ac:dyDescent="0.15">
      <c r="B6852" s="333" t="s">
        <v>2709</v>
      </c>
      <c r="C6852" s="333" t="s">
        <v>712</v>
      </c>
      <c r="D6852" s="333" t="s">
        <v>525</v>
      </c>
      <c r="E6852" s="29">
        <v>2</v>
      </c>
      <c r="F6852" s="29">
        <v>4</v>
      </c>
      <c r="G6852" s="29">
        <v>2370</v>
      </c>
      <c r="H6852" s="27"/>
      <c r="J6852" s="37"/>
      <c r="M6852" s="80" t="b">
        <f t="shared" si="106"/>
        <v>1</v>
      </c>
    </row>
    <row r="6853" spans="2:13" x14ac:dyDescent="0.15">
      <c r="B6853" s="333" t="s">
        <v>3631</v>
      </c>
      <c r="C6853" s="333" t="s">
        <v>716</v>
      </c>
      <c r="D6853" s="333" t="s">
        <v>521</v>
      </c>
      <c r="E6853" s="29">
        <v>4</v>
      </c>
      <c r="F6853" s="29">
        <v>2</v>
      </c>
      <c r="G6853" s="29">
        <v>3385</v>
      </c>
      <c r="H6853" s="27"/>
      <c r="J6853" s="37"/>
      <c r="M6853" s="80" t="b">
        <f t="shared" si="106"/>
        <v>1</v>
      </c>
    </row>
    <row r="6854" spans="2:13" x14ac:dyDescent="0.15">
      <c r="B6854" s="333" t="s">
        <v>1917</v>
      </c>
      <c r="C6854" s="333" t="s">
        <v>716</v>
      </c>
      <c r="D6854" s="333" t="s">
        <v>525</v>
      </c>
      <c r="E6854" s="29">
        <v>4</v>
      </c>
      <c r="F6854" s="29">
        <v>4</v>
      </c>
      <c r="G6854" s="29">
        <v>1513</v>
      </c>
      <c r="H6854" s="27"/>
      <c r="J6854" s="37"/>
      <c r="M6854" s="80" t="b">
        <f t="shared" si="106"/>
        <v>1</v>
      </c>
    </row>
    <row r="6855" spans="2:13" x14ac:dyDescent="0.15">
      <c r="B6855" s="333" t="s">
        <v>9395</v>
      </c>
      <c r="C6855" s="333" t="s">
        <v>712</v>
      </c>
      <c r="D6855" s="333" t="s">
        <v>525</v>
      </c>
      <c r="E6855" s="29">
        <v>2</v>
      </c>
      <c r="F6855" s="29">
        <v>4</v>
      </c>
      <c r="G6855" s="29">
        <v>10061</v>
      </c>
      <c r="H6855" s="27"/>
      <c r="J6855" s="37"/>
      <c r="M6855" s="80" t="b">
        <f t="shared" si="106"/>
        <v>1</v>
      </c>
    </row>
    <row r="6856" spans="2:13" x14ac:dyDescent="0.15">
      <c r="B6856" s="333" t="s">
        <v>1918</v>
      </c>
      <c r="C6856" s="333" t="s">
        <v>718</v>
      </c>
      <c r="D6856" s="333" t="s">
        <v>525</v>
      </c>
      <c r="E6856" s="29">
        <v>5</v>
      </c>
      <c r="F6856" s="29">
        <v>4</v>
      </c>
      <c r="G6856" s="29">
        <v>1514</v>
      </c>
      <c r="H6856" s="27"/>
      <c r="J6856" s="37"/>
      <c r="M6856" s="80" t="b">
        <f t="shared" si="106"/>
        <v>1</v>
      </c>
    </row>
    <row r="6857" spans="2:13" x14ac:dyDescent="0.15">
      <c r="B6857" s="333" t="s">
        <v>13616</v>
      </c>
      <c r="C6857" s="333" t="s">
        <v>710</v>
      </c>
      <c r="D6857" s="333" t="s">
        <v>523</v>
      </c>
      <c r="E6857" s="29">
        <v>1</v>
      </c>
      <c r="F6857" s="29">
        <v>3</v>
      </c>
      <c r="G6857" s="29">
        <v>14835</v>
      </c>
      <c r="H6857" s="27"/>
      <c r="J6857" s="37"/>
      <c r="M6857" s="80" t="b">
        <f t="shared" si="106"/>
        <v>1</v>
      </c>
    </row>
    <row r="6858" spans="2:13" x14ac:dyDescent="0.15">
      <c r="B6858" s="333" t="s">
        <v>9396</v>
      </c>
      <c r="C6858" s="333" t="s">
        <v>518</v>
      </c>
      <c r="D6858" s="333" t="s">
        <v>518</v>
      </c>
      <c r="E6858" s="29">
        <v>0</v>
      </c>
      <c r="F6858" s="29">
        <v>0</v>
      </c>
      <c r="G6858" s="29">
        <v>10034</v>
      </c>
      <c r="H6858" s="27"/>
      <c r="J6858" s="37"/>
      <c r="M6858" s="80" t="b">
        <f t="shared" si="106"/>
        <v>1</v>
      </c>
    </row>
    <row r="6859" spans="2:13" x14ac:dyDescent="0.15">
      <c r="B6859" s="333" t="s">
        <v>9397</v>
      </c>
      <c r="C6859" s="333" t="s">
        <v>518</v>
      </c>
      <c r="D6859" s="333" t="s">
        <v>518</v>
      </c>
      <c r="E6859" s="29">
        <v>0</v>
      </c>
      <c r="F6859" s="29">
        <v>0</v>
      </c>
      <c r="G6859" s="29">
        <v>10057</v>
      </c>
      <c r="H6859" s="27"/>
      <c r="J6859" s="37"/>
      <c r="M6859" s="80" t="b">
        <f t="shared" si="106"/>
        <v>1</v>
      </c>
    </row>
    <row r="6860" spans="2:13" x14ac:dyDescent="0.15">
      <c r="B6860" s="333" t="s">
        <v>1919</v>
      </c>
      <c r="C6860" s="333" t="s">
        <v>712</v>
      </c>
      <c r="D6860" s="333" t="s">
        <v>525</v>
      </c>
      <c r="E6860" s="29">
        <v>2</v>
      </c>
      <c r="F6860" s="29">
        <v>4</v>
      </c>
      <c r="G6860" s="29">
        <v>1515</v>
      </c>
      <c r="H6860" s="27"/>
      <c r="J6860" s="37"/>
      <c r="M6860" s="80" t="b">
        <f t="shared" si="106"/>
        <v>1</v>
      </c>
    </row>
    <row r="6861" spans="2:13" x14ac:dyDescent="0.15">
      <c r="B6861" s="333" t="s">
        <v>12016</v>
      </c>
      <c r="C6861" s="333" t="s">
        <v>716</v>
      </c>
      <c r="D6861" s="333" t="s">
        <v>521</v>
      </c>
      <c r="E6861" s="29">
        <v>4</v>
      </c>
      <c r="F6861" s="29">
        <v>2</v>
      </c>
      <c r="G6861" s="29">
        <v>12698</v>
      </c>
      <c r="H6861" s="27"/>
      <c r="J6861" s="37"/>
      <c r="M6861" s="80" t="b">
        <f t="shared" si="106"/>
        <v>1</v>
      </c>
    </row>
    <row r="6862" spans="2:13" x14ac:dyDescent="0.15">
      <c r="B6862" s="333" t="s">
        <v>4872</v>
      </c>
      <c r="C6862" s="333" t="s">
        <v>710</v>
      </c>
      <c r="D6862" s="333" t="s">
        <v>521</v>
      </c>
      <c r="E6862" s="29">
        <v>1</v>
      </c>
      <c r="F6862" s="29">
        <v>2</v>
      </c>
      <c r="G6862" s="29">
        <v>4655</v>
      </c>
      <c r="H6862" s="27"/>
      <c r="J6862" s="37"/>
      <c r="M6862" s="80" t="b">
        <f t="shared" ref="M6862:M6925" si="107">AND(  NOT(ISERROR(FIND(UPPER($B$7),UPPER($B6862),1))),  OR($D$7="",NOT(ISERROR(FIND(UPPER($D$7),UPPER($B6862),1)))),    OR($D$8="",(ISERROR(FIND(UPPER($D$8),UPPER($B6862),1))))           )</f>
        <v>1</v>
      </c>
    </row>
    <row r="6863" spans="2:13" x14ac:dyDescent="0.15">
      <c r="B6863" s="333" t="s">
        <v>4735</v>
      </c>
      <c r="C6863" s="333" t="s">
        <v>712</v>
      </c>
      <c r="D6863" s="333" t="s">
        <v>521</v>
      </c>
      <c r="E6863" s="29">
        <v>2</v>
      </c>
      <c r="F6863" s="29">
        <v>2</v>
      </c>
      <c r="G6863" s="29">
        <v>4524</v>
      </c>
      <c r="H6863" s="27"/>
      <c r="J6863" s="37"/>
      <c r="M6863" s="80" t="b">
        <f t="shared" si="107"/>
        <v>1</v>
      </c>
    </row>
    <row r="6864" spans="2:13" x14ac:dyDescent="0.15">
      <c r="B6864" s="333" t="s">
        <v>10353</v>
      </c>
      <c r="C6864" s="333" t="s">
        <v>714</v>
      </c>
      <c r="D6864" s="333" t="s">
        <v>521</v>
      </c>
      <c r="E6864" s="29">
        <v>3</v>
      </c>
      <c r="F6864" s="29">
        <v>2</v>
      </c>
      <c r="G6864" s="29">
        <v>10741</v>
      </c>
      <c r="H6864" s="27"/>
      <c r="J6864" s="37"/>
      <c r="M6864" s="80" t="b">
        <f t="shared" si="107"/>
        <v>1</v>
      </c>
    </row>
    <row r="6865" spans="2:13" x14ac:dyDescent="0.15">
      <c r="B6865" s="333" t="s">
        <v>1920</v>
      </c>
      <c r="C6865" s="333" t="s">
        <v>716</v>
      </c>
      <c r="D6865" s="333" t="s">
        <v>519</v>
      </c>
      <c r="E6865" s="29">
        <v>4</v>
      </c>
      <c r="F6865" s="29">
        <v>1</v>
      </c>
      <c r="G6865" s="29">
        <v>1516</v>
      </c>
      <c r="H6865" s="27"/>
      <c r="J6865" s="37"/>
      <c r="M6865" s="80" t="b">
        <f t="shared" si="107"/>
        <v>1</v>
      </c>
    </row>
    <row r="6866" spans="2:13" x14ac:dyDescent="0.15">
      <c r="B6866" s="333" t="s">
        <v>14884</v>
      </c>
      <c r="C6866" s="333" t="s">
        <v>714</v>
      </c>
      <c r="D6866" s="333" t="s">
        <v>444</v>
      </c>
      <c r="E6866" s="29">
        <v>3</v>
      </c>
      <c r="F6866" s="29">
        <v>6</v>
      </c>
      <c r="G6866" s="29">
        <v>16929</v>
      </c>
      <c r="H6866" s="27"/>
      <c r="J6866" s="37"/>
      <c r="M6866" s="80" t="b">
        <f t="shared" si="107"/>
        <v>1</v>
      </c>
    </row>
    <row r="6867" spans="2:13" x14ac:dyDescent="0.15">
      <c r="B6867" s="333" t="s">
        <v>7679</v>
      </c>
      <c r="C6867" s="333" t="s">
        <v>710</v>
      </c>
      <c r="D6867" s="333" t="s">
        <v>523</v>
      </c>
      <c r="E6867" s="29">
        <v>1</v>
      </c>
      <c r="F6867" s="29">
        <v>3</v>
      </c>
      <c r="G6867" s="29">
        <v>7848</v>
      </c>
      <c r="H6867" s="27"/>
      <c r="J6867" s="37"/>
      <c r="M6867" s="80" t="b">
        <f t="shared" si="107"/>
        <v>1</v>
      </c>
    </row>
    <row r="6868" spans="2:13" x14ac:dyDescent="0.15">
      <c r="B6868" s="333" t="s">
        <v>1921</v>
      </c>
      <c r="C6868" s="333" t="s">
        <v>518</v>
      </c>
      <c r="D6868" s="333" t="s">
        <v>525</v>
      </c>
      <c r="E6868" s="29">
        <v>0</v>
      </c>
      <c r="F6868" s="29">
        <v>4</v>
      </c>
      <c r="G6868" s="29">
        <v>1517</v>
      </c>
      <c r="H6868" s="27"/>
      <c r="J6868" s="37"/>
      <c r="M6868" s="80" t="b">
        <f t="shared" si="107"/>
        <v>1</v>
      </c>
    </row>
    <row r="6869" spans="2:13" x14ac:dyDescent="0.15">
      <c r="B6869" s="333" t="s">
        <v>9398</v>
      </c>
      <c r="C6869" s="333" t="s">
        <v>716</v>
      </c>
      <c r="D6869" s="333" t="s">
        <v>444</v>
      </c>
      <c r="E6869" s="29">
        <v>4</v>
      </c>
      <c r="F6869" s="29">
        <v>6</v>
      </c>
      <c r="G6869" s="29">
        <v>9563</v>
      </c>
      <c r="H6869" s="27"/>
      <c r="J6869" s="37"/>
      <c r="M6869" s="80" t="b">
        <f t="shared" si="107"/>
        <v>1</v>
      </c>
    </row>
    <row r="6870" spans="2:13" x14ac:dyDescent="0.15">
      <c r="B6870" s="333" t="s">
        <v>3632</v>
      </c>
      <c r="C6870" s="333" t="s">
        <v>710</v>
      </c>
      <c r="D6870" s="333" t="s">
        <v>521</v>
      </c>
      <c r="E6870" s="29">
        <v>1</v>
      </c>
      <c r="F6870" s="29">
        <v>2</v>
      </c>
      <c r="G6870" s="29">
        <v>3386</v>
      </c>
      <c r="H6870" s="27"/>
      <c r="J6870" s="37"/>
      <c r="M6870" s="80" t="b">
        <f t="shared" si="107"/>
        <v>1</v>
      </c>
    </row>
    <row r="6871" spans="2:13" x14ac:dyDescent="0.15">
      <c r="B6871" s="333" t="s">
        <v>5729</v>
      </c>
      <c r="C6871" s="333" t="s">
        <v>712</v>
      </c>
      <c r="D6871" s="333" t="s">
        <v>444</v>
      </c>
      <c r="E6871" s="29">
        <v>2</v>
      </c>
      <c r="F6871" s="29">
        <v>6</v>
      </c>
      <c r="G6871" s="29">
        <v>5759</v>
      </c>
      <c r="H6871" s="27"/>
      <c r="J6871" s="37"/>
      <c r="M6871" s="80" t="b">
        <f t="shared" si="107"/>
        <v>1</v>
      </c>
    </row>
    <row r="6872" spans="2:13" x14ac:dyDescent="0.15">
      <c r="B6872" s="333" t="s">
        <v>1922</v>
      </c>
      <c r="C6872" s="333" t="s">
        <v>716</v>
      </c>
      <c r="D6872" s="333" t="s">
        <v>523</v>
      </c>
      <c r="E6872" s="29">
        <v>4</v>
      </c>
      <c r="F6872" s="29">
        <v>3</v>
      </c>
      <c r="G6872" s="29">
        <v>1518</v>
      </c>
      <c r="H6872" s="27"/>
      <c r="J6872" s="37"/>
      <c r="M6872" s="80" t="b">
        <f t="shared" si="107"/>
        <v>1</v>
      </c>
    </row>
    <row r="6873" spans="2:13" x14ac:dyDescent="0.15">
      <c r="B6873" s="333" t="s">
        <v>1923</v>
      </c>
      <c r="C6873" s="333" t="s">
        <v>712</v>
      </c>
      <c r="D6873" s="333" t="s">
        <v>525</v>
      </c>
      <c r="E6873" s="29">
        <v>2</v>
      </c>
      <c r="F6873" s="29">
        <v>4</v>
      </c>
      <c r="G6873" s="29">
        <v>1519</v>
      </c>
      <c r="H6873" s="27"/>
      <c r="J6873" s="37"/>
      <c r="M6873" s="80" t="b">
        <f t="shared" si="107"/>
        <v>1</v>
      </c>
    </row>
    <row r="6874" spans="2:13" x14ac:dyDescent="0.15">
      <c r="B6874" s="333" t="s">
        <v>3794</v>
      </c>
      <c r="C6874" s="333" t="s">
        <v>518</v>
      </c>
      <c r="D6874" s="333" t="s">
        <v>518</v>
      </c>
      <c r="E6874" s="29">
        <v>0</v>
      </c>
      <c r="F6874" s="29">
        <v>0</v>
      </c>
      <c r="G6874" s="29">
        <v>3555</v>
      </c>
      <c r="H6874" s="27"/>
      <c r="J6874" s="37"/>
      <c r="M6874" s="80" t="b">
        <f t="shared" si="107"/>
        <v>1</v>
      </c>
    </row>
    <row r="6875" spans="2:13" x14ac:dyDescent="0.15">
      <c r="B6875" s="333" t="s">
        <v>1924</v>
      </c>
      <c r="C6875" s="333" t="s">
        <v>710</v>
      </c>
      <c r="D6875" s="333" t="s">
        <v>521</v>
      </c>
      <c r="E6875" s="29">
        <v>1</v>
      </c>
      <c r="F6875" s="29">
        <v>2</v>
      </c>
      <c r="G6875" s="29">
        <v>1520</v>
      </c>
      <c r="H6875" s="27"/>
      <c r="J6875" s="37"/>
      <c r="M6875" s="80" t="b">
        <f t="shared" si="107"/>
        <v>1</v>
      </c>
    </row>
    <row r="6876" spans="2:13" x14ac:dyDescent="0.15">
      <c r="B6876" s="333" t="s">
        <v>1925</v>
      </c>
      <c r="C6876" s="333" t="s">
        <v>716</v>
      </c>
      <c r="D6876" s="333" t="s">
        <v>519</v>
      </c>
      <c r="E6876" s="29">
        <v>4</v>
      </c>
      <c r="F6876" s="29">
        <v>1</v>
      </c>
      <c r="G6876" s="29">
        <v>1521</v>
      </c>
      <c r="H6876" s="27"/>
      <c r="J6876" s="37"/>
      <c r="M6876" s="80" t="b">
        <f t="shared" si="107"/>
        <v>1</v>
      </c>
    </row>
    <row r="6877" spans="2:13" x14ac:dyDescent="0.15">
      <c r="B6877" s="333" t="s">
        <v>1926</v>
      </c>
      <c r="C6877" s="333" t="s">
        <v>718</v>
      </c>
      <c r="D6877" s="333" t="s">
        <v>444</v>
      </c>
      <c r="E6877" s="29">
        <v>5</v>
      </c>
      <c r="F6877" s="29">
        <v>6</v>
      </c>
      <c r="G6877" s="29">
        <v>1522</v>
      </c>
      <c r="H6877" s="27"/>
      <c r="J6877" s="37"/>
      <c r="M6877" s="80" t="b">
        <f t="shared" si="107"/>
        <v>1</v>
      </c>
    </row>
    <row r="6878" spans="2:13" x14ac:dyDescent="0.15">
      <c r="B6878" s="333" t="s">
        <v>8009</v>
      </c>
      <c r="C6878" s="333" t="s">
        <v>718</v>
      </c>
      <c r="D6878" s="333" t="s">
        <v>523</v>
      </c>
      <c r="E6878" s="29">
        <v>5</v>
      </c>
      <c r="F6878" s="29">
        <v>3</v>
      </c>
      <c r="G6878" s="29">
        <v>8220</v>
      </c>
      <c r="H6878" s="27"/>
      <c r="J6878" s="37"/>
      <c r="M6878" s="80" t="b">
        <f t="shared" si="107"/>
        <v>1</v>
      </c>
    </row>
    <row r="6879" spans="2:13" x14ac:dyDescent="0.15">
      <c r="B6879" s="333" t="s">
        <v>1927</v>
      </c>
      <c r="C6879" s="333" t="s">
        <v>518</v>
      </c>
      <c r="D6879" s="333" t="s">
        <v>523</v>
      </c>
      <c r="E6879" s="29">
        <v>0</v>
      </c>
      <c r="F6879" s="29">
        <v>3</v>
      </c>
      <c r="G6879" s="29">
        <v>1523</v>
      </c>
      <c r="H6879" s="27"/>
      <c r="J6879" s="37"/>
      <c r="M6879" s="80" t="b">
        <f t="shared" si="107"/>
        <v>1</v>
      </c>
    </row>
    <row r="6880" spans="2:13" x14ac:dyDescent="0.15">
      <c r="B6880" s="333" t="s">
        <v>12017</v>
      </c>
      <c r="C6880" s="333" t="s">
        <v>716</v>
      </c>
      <c r="D6880" s="333" t="s">
        <v>519</v>
      </c>
      <c r="E6880" s="29">
        <v>4</v>
      </c>
      <c r="F6880" s="29">
        <v>1</v>
      </c>
      <c r="G6880" s="29">
        <v>12699</v>
      </c>
      <c r="H6880" s="27"/>
      <c r="J6880" s="37"/>
      <c r="M6880" s="80" t="b">
        <f t="shared" si="107"/>
        <v>1</v>
      </c>
    </row>
    <row r="6881" spans="2:13" x14ac:dyDescent="0.15">
      <c r="B6881" s="333" t="s">
        <v>10354</v>
      </c>
      <c r="C6881" s="333" t="s">
        <v>714</v>
      </c>
      <c r="D6881" s="333" t="s">
        <v>521</v>
      </c>
      <c r="E6881" s="29">
        <v>3</v>
      </c>
      <c r="F6881" s="29">
        <v>2</v>
      </c>
      <c r="G6881" s="29">
        <v>10476</v>
      </c>
      <c r="H6881" s="27"/>
      <c r="J6881" s="37"/>
      <c r="M6881" s="80" t="b">
        <f t="shared" si="107"/>
        <v>1</v>
      </c>
    </row>
    <row r="6882" spans="2:13" x14ac:dyDescent="0.15">
      <c r="B6882" s="333" t="s">
        <v>5676</v>
      </c>
      <c r="C6882" s="333" t="s">
        <v>716</v>
      </c>
      <c r="D6882" s="333" t="s">
        <v>519</v>
      </c>
      <c r="E6882" s="29">
        <v>4</v>
      </c>
      <c r="F6882" s="29">
        <v>1</v>
      </c>
      <c r="G6882" s="29">
        <v>5606</v>
      </c>
      <c r="H6882" s="27"/>
      <c r="J6882" s="37"/>
      <c r="M6882" s="80" t="b">
        <f t="shared" si="107"/>
        <v>1</v>
      </c>
    </row>
    <row r="6883" spans="2:13" x14ac:dyDescent="0.15">
      <c r="B6883" s="333" t="s">
        <v>13617</v>
      </c>
      <c r="C6883" s="333" t="s">
        <v>518</v>
      </c>
      <c r="D6883" s="333" t="s">
        <v>518</v>
      </c>
      <c r="E6883" s="29">
        <v>0</v>
      </c>
      <c r="F6883" s="29">
        <v>0</v>
      </c>
      <c r="G6883" s="29">
        <v>14660</v>
      </c>
      <c r="H6883" s="27"/>
      <c r="J6883" s="37"/>
      <c r="M6883" s="80" t="b">
        <f t="shared" si="107"/>
        <v>1</v>
      </c>
    </row>
    <row r="6884" spans="2:13" x14ac:dyDescent="0.15">
      <c r="B6884" s="333" t="s">
        <v>12018</v>
      </c>
      <c r="C6884" s="333" t="s">
        <v>710</v>
      </c>
      <c r="D6884" s="333" t="s">
        <v>521</v>
      </c>
      <c r="E6884" s="29">
        <v>1</v>
      </c>
      <c r="F6884" s="29">
        <v>2</v>
      </c>
      <c r="G6884" s="29">
        <v>13108</v>
      </c>
      <c r="H6884" s="27"/>
      <c r="J6884" s="37"/>
      <c r="M6884" s="80" t="b">
        <f t="shared" si="107"/>
        <v>1</v>
      </c>
    </row>
    <row r="6885" spans="2:13" x14ac:dyDescent="0.15">
      <c r="B6885" s="333" t="s">
        <v>193</v>
      </c>
      <c r="C6885" s="333" t="s">
        <v>718</v>
      </c>
      <c r="D6885" s="333" t="s">
        <v>523</v>
      </c>
      <c r="E6885" s="29">
        <v>5</v>
      </c>
      <c r="F6885" s="29">
        <v>3</v>
      </c>
      <c r="G6885" s="29">
        <v>8598</v>
      </c>
      <c r="H6885" s="27"/>
      <c r="J6885" s="37"/>
      <c r="M6885" s="80" t="b">
        <f t="shared" si="107"/>
        <v>1</v>
      </c>
    </row>
    <row r="6886" spans="2:13" x14ac:dyDescent="0.15">
      <c r="B6886" s="333" t="s">
        <v>9399</v>
      </c>
      <c r="C6886" s="333" t="s">
        <v>716</v>
      </c>
      <c r="D6886" s="333" t="s">
        <v>519</v>
      </c>
      <c r="E6886" s="29">
        <v>4</v>
      </c>
      <c r="F6886" s="29">
        <v>1</v>
      </c>
      <c r="G6886" s="29">
        <v>9295</v>
      </c>
      <c r="H6886" s="27"/>
      <c r="J6886" s="37"/>
      <c r="M6886" s="80" t="b">
        <f t="shared" si="107"/>
        <v>1</v>
      </c>
    </row>
    <row r="6887" spans="2:13" x14ac:dyDescent="0.15">
      <c r="B6887" s="333" t="s">
        <v>2025</v>
      </c>
      <c r="C6887" s="333" t="s">
        <v>718</v>
      </c>
      <c r="D6887" s="333" t="s">
        <v>444</v>
      </c>
      <c r="E6887" s="29">
        <v>5</v>
      </c>
      <c r="F6887" s="29">
        <v>6</v>
      </c>
      <c r="G6887" s="29">
        <v>1524</v>
      </c>
      <c r="H6887" s="27"/>
      <c r="J6887" s="37"/>
      <c r="M6887" s="80" t="b">
        <f t="shared" si="107"/>
        <v>1</v>
      </c>
    </row>
    <row r="6888" spans="2:13" x14ac:dyDescent="0.15">
      <c r="B6888" s="333" t="s">
        <v>7177</v>
      </c>
      <c r="C6888" s="333" t="s">
        <v>712</v>
      </c>
      <c r="D6888" s="333" t="s">
        <v>525</v>
      </c>
      <c r="E6888" s="29">
        <v>2</v>
      </c>
      <c r="F6888" s="29">
        <v>4</v>
      </c>
      <c r="G6888" s="29">
        <v>7319</v>
      </c>
      <c r="H6888" s="27"/>
      <c r="J6888" s="37"/>
      <c r="M6888" s="80" t="b">
        <f t="shared" si="107"/>
        <v>1</v>
      </c>
    </row>
    <row r="6889" spans="2:13" x14ac:dyDescent="0.15">
      <c r="B6889" s="333" t="s">
        <v>2026</v>
      </c>
      <c r="C6889" s="333" t="s">
        <v>716</v>
      </c>
      <c r="D6889" s="333" t="s">
        <v>519</v>
      </c>
      <c r="E6889" s="29">
        <v>4</v>
      </c>
      <c r="F6889" s="29">
        <v>1</v>
      </c>
      <c r="G6889" s="29">
        <v>1525</v>
      </c>
      <c r="H6889" s="27"/>
      <c r="J6889" s="37"/>
      <c r="M6889" s="80" t="b">
        <f t="shared" si="107"/>
        <v>1</v>
      </c>
    </row>
    <row r="6890" spans="2:13" x14ac:dyDescent="0.15">
      <c r="B6890" s="333" t="s">
        <v>7010</v>
      </c>
      <c r="C6890" s="333" t="s">
        <v>518</v>
      </c>
      <c r="D6890" s="333" t="s">
        <v>523</v>
      </c>
      <c r="E6890" s="29">
        <v>0</v>
      </c>
      <c r="F6890" s="29">
        <v>3</v>
      </c>
      <c r="G6890" s="29">
        <v>7031</v>
      </c>
      <c r="H6890" s="27"/>
      <c r="J6890" s="37"/>
      <c r="M6890" s="80" t="b">
        <f t="shared" si="107"/>
        <v>1</v>
      </c>
    </row>
    <row r="6891" spans="2:13" x14ac:dyDescent="0.15">
      <c r="B6891" s="333" t="s">
        <v>9996</v>
      </c>
      <c r="C6891" s="333" t="s">
        <v>716</v>
      </c>
      <c r="D6891" s="333" t="s">
        <v>519</v>
      </c>
      <c r="E6891" s="29">
        <v>4</v>
      </c>
      <c r="F6891" s="29">
        <v>1</v>
      </c>
      <c r="G6891" s="29">
        <v>10193</v>
      </c>
      <c r="H6891" s="27"/>
      <c r="J6891" s="37"/>
      <c r="M6891" s="80" t="b">
        <f t="shared" si="107"/>
        <v>1</v>
      </c>
    </row>
    <row r="6892" spans="2:13" x14ac:dyDescent="0.15">
      <c r="B6892" s="333" t="s">
        <v>5558</v>
      </c>
      <c r="C6892" s="333" t="s">
        <v>716</v>
      </c>
      <c r="D6892" s="333" t="s">
        <v>521</v>
      </c>
      <c r="E6892" s="29">
        <v>4</v>
      </c>
      <c r="F6892" s="29">
        <v>2</v>
      </c>
      <c r="G6892" s="29">
        <v>5476</v>
      </c>
      <c r="H6892" s="27"/>
      <c r="J6892" s="37"/>
      <c r="M6892" s="80" t="b">
        <f t="shared" si="107"/>
        <v>1</v>
      </c>
    </row>
    <row r="6893" spans="2:13" x14ac:dyDescent="0.15">
      <c r="B6893" s="333" t="s">
        <v>4801</v>
      </c>
      <c r="C6893" s="333" t="s">
        <v>712</v>
      </c>
      <c r="D6893" s="333" t="s">
        <v>519</v>
      </c>
      <c r="E6893" s="29">
        <v>2</v>
      </c>
      <c r="F6893" s="29">
        <v>1</v>
      </c>
      <c r="G6893" s="29">
        <v>4509</v>
      </c>
      <c r="H6893" s="27"/>
      <c r="J6893" s="37"/>
      <c r="M6893" s="80" t="b">
        <f t="shared" si="107"/>
        <v>1</v>
      </c>
    </row>
    <row r="6894" spans="2:13" x14ac:dyDescent="0.15">
      <c r="B6894" s="333" t="s">
        <v>2027</v>
      </c>
      <c r="C6894" s="333" t="s">
        <v>718</v>
      </c>
      <c r="D6894" s="333" t="s">
        <v>444</v>
      </c>
      <c r="E6894" s="29">
        <v>5</v>
      </c>
      <c r="F6894" s="29">
        <v>6</v>
      </c>
      <c r="G6894" s="29">
        <v>1526</v>
      </c>
      <c r="H6894" s="27"/>
      <c r="J6894" s="37"/>
      <c r="M6894" s="80" t="b">
        <f t="shared" si="107"/>
        <v>1</v>
      </c>
    </row>
    <row r="6895" spans="2:13" x14ac:dyDescent="0.15">
      <c r="B6895" s="333" t="s">
        <v>5808</v>
      </c>
      <c r="C6895" s="333" t="s">
        <v>710</v>
      </c>
      <c r="D6895" s="333" t="s">
        <v>519</v>
      </c>
      <c r="E6895" s="29">
        <v>1</v>
      </c>
      <c r="F6895" s="29">
        <v>1</v>
      </c>
      <c r="G6895" s="29">
        <v>5833</v>
      </c>
      <c r="H6895" s="27"/>
      <c r="J6895" s="37"/>
      <c r="M6895" s="80" t="b">
        <f t="shared" si="107"/>
        <v>1</v>
      </c>
    </row>
    <row r="6896" spans="2:13" x14ac:dyDescent="0.15">
      <c r="B6896" s="333" t="s">
        <v>3795</v>
      </c>
      <c r="C6896" s="333" t="s">
        <v>518</v>
      </c>
      <c r="D6896" s="333" t="s">
        <v>518</v>
      </c>
      <c r="E6896" s="29">
        <v>0</v>
      </c>
      <c r="F6896" s="29">
        <v>0</v>
      </c>
      <c r="G6896" s="29">
        <v>3556</v>
      </c>
      <c r="H6896" s="27"/>
      <c r="J6896" s="37"/>
      <c r="M6896" s="80" t="b">
        <f t="shared" si="107"/>
        <v>1</v>
      </c>
    </row>
    <row r="6897" spans="2:13" x14ac:dyDescent="0.15">
      <c r="B6897" s="333" t="s">
        <v>13618</v>
      </c>
      <c r="C6897" s="333" t="s">
        <v>716</v>
      </c>
      <c r="D6897" s="333" t="s">
        <v>521</v>
      </c>
      <c r="E6897" s="29">
        <v>4</v>
      </c>
      <c r="F6897" s="29">
        <v>2</v>
      </c>
      <c r="G6897" s="29">
        <v>15605</v>
      </c>
      <c r="H6897" s="27"/>
      <c r="J6897" s="37"/>
      <c r="M6897" s="80" t="b">
        <f t="shared" si="107"/>
        <v>1</v>
      </c>
    </row>
    <row r="6898" spans="2:13" x14ac:dyDescent="0.15">
      <c r="B6898" s="333" t="s">
        <v>13619</v>
      </c>
      <c r="C6898" s="333" t="s">
        <v>710</v>
      </c>
      <c r="D6898" s="333" t="s">
        <v>521</v>
      </c>
      <c r="E6898" s="29">
        <v>1</v>
      </c>
      <c r="F6898" s="29">
        <v>2</v>
      </c>
      <c r="G6898" s="29">
        <v>15451</v>
      </c>
      <c r="H6898" s="27"/>
      <c r="J6898" s="37"/>
      <c r="M6898" s="80" t="b">
        <f t="shared" si="107"/>
        <v>1</v>
      </c>
    </row>
    <row r="6899" spans="2:13" x14ac:dyDescent="0.15">
      <c r="B6899" s="333" t="s">
        <v>14885</v>
      </c>
      <c r="C6899" s="333" t="s">
        <v>714</v>
      </c>
      <c r="D6899" s="333" t="s">
        <v>521</v>
      </c>
      <c r="E6899" s="29">
        <v>3</v>
      </c>
      <c r="F6899" s="29">
        <v>2</v>
      </c>
      <c r="G6899" s="29">
        <v>16814</v>
      </c>
      <c r="H6899" s="27"/>
      <c r="J6899" s="37"/>
      <c r="M6899" s="80" t="b">
        <f t="shared" si="107"/>
        <v>1</v>
      </c>
    </row>
    <row r="6900" spans="2:13" x14ac:dyDescent="0.15">
      <c r="B6900" s="333" t="s">
        <v>2028</v>
      </c>
      <c r="C6900" s="333" t="s">
        <v>712</v>
      </c>
      <c r="D6900" s="333" t="s">
        <v>521</v>
      </c>
      <c r="E6900" s="29">
        <v>2</v>
      </c>
      <c r="F6900" s="29">
        <v>2</v>
      </c>
      <c r="G6900" s="29">
        <v>1527</v>
      </c>
      <c r="H6900" s="27"/>
      <c r="J6900" s="37"/>
      <c r="M6900" s="80" t="b">
        <f t="shared" si="107"/>
        <v>1</v>
      </c>
    </row>
    <row r="6901" spans="2:13" x14ac:dyDescent="0.15">
      <c r="B6901" s="333" t="s">
        <v>3993</v>
      </c>
      <c r="C6901" s="333" t="s">
        <v>712</v>
      </c>
      <c r="D6901" s="333" t="s">
        <v>525</v>
      </c>
      <c r="E6901" s="29">
        <v>2</v>
      </c>
      <c r="F6901" s="29">
        <v>4</v>
      </c>
      <c r="G6901" s="29">
        <v>3759</v>
      </c>
      <c r="H6901" s="27"/>
      <c r="J6901" s="37"/>
      <c r="M6901" s="80" t="b">
        <f t="shared" si="107"/>
        <v>1</v>
      </c>
    </row>
    <row r="6902" spans="2:13" x14ac:dyDescent="0.15">
      <c r="B6902" s="333" t="s">
        <v>3633</v>
      </c>
      <c r="C6902" s="333" t="s">
        <v>716</v>
      </c>
      <c r="D6902" s="333" t="s">
        <v>519</v>
      </c>
      <c r="E6902" s="29">
        <v>4</v>
      </c>
      <c r="F6902" s="29">
        <v>1</v>
      </c>
      <c r="G6902" s="29">
        <v>3387</v>
      </c>
      <c r="H6902" s="27"/>
      <c r="J6902" s="37"/>
      <c r="M6902" s="80" t="b">
        <f t="shared" si="107"/>
        <v>1</v>
      </c>
    </row>
    <row r="6903" spans="2:13" x14ac:dyDescent="0.15">
      <c r="B6903" s="333" t="s">
        <v>14886</v>
      </c>
      <c r="C6903" s="333" t="s">
        <v>710</v>
      </c>
      <c r="D6903" s="333" t="s">
        <v>525</v>
      </c>
      <c r="E6903" s="29">
        <v>1</v>
      </c>
      <c r="F6903" s="29">
        <v>4</v>
      </c>
      <c r="G6903" s="29">
        <v>16906</v>
      </c>
      <c r="H6903" s="27"/>
      <c r="J6903" s="37"/>
      <c r="M6903" s="80" t="b">
        <f t="shared" si="107"/>
        <v>1</v>
      </c>
    </row>
    <row r="6904" spans="2:13" x14ac:dyDescent="0.15">
      <c r="B6904" s="333" t="s">
        <v>349</v>
      </c>
      <c r="C6904" s="333" t="s">
        <v>710</v>
      </c>
      <c r="D6904" s="333" t="s">
        <v>523</v>
      </c>
      <c r="E6904" s="29">
        <v>1</v>
      </c>
      <c r="F6904" s="29">
        <v>3</v>
      </c>
      <c r="G6904" s="29">
        <v>8430</v>
      </c>
      <c r="H6904" s="27"/>
      <c r="J6904" s="37"/>
      <c r="M6904" s="80" t="b">
        <f t="shared" si="107"/>
        <v>1</v>
      </c>
    </row>
    <row r="6905" spans="2:13" x14ac:dyDescent="0.15">
      <c r="B6905" s="333" t="s">
        <v>2029</v>
      </c>
      <c r="C6905" s="333" t="s">
        <v>718</v>
      </c>
      <c r="D6905" s="333" t="s">
        <v>521</v>
      </c>
      <c r="E6905" s="29">
        <v>5</v>
      </c>
      <c r="F6905" s="29">
        <v>2</v>
      </c>
      <c r="G6905" s="29">
        <v>1528</v>
      </c>
      <c r="H6905" s="27"/>
      <c r="J6905" s="37"/>
      <c r="M6905" s="80" t="b">
        <f t="shared" si="107"/>
        <v>1</v>
      </c>
    </row>
    <row r="6906" spans="2:13" x14ac:dyDescent="0.15">
      <c r="B6906" s="333" t="s">
        <v>11307</v>
      </c>
      <c r="C6906" s="333" t="s">
        <v>710</v>
      </c>
      <c r="D6906" s="333" t="s">
        <v>523</v>
      </c>
      <c r="E6906" s="29">
        <v>1</v>
      </c>
      <c r="F6906" s="29">
        <v>3</v>
      </c>
      <c r="G6906" s="29">
        <v>11488</v>
      </c>
      <c r="H6906" s="27"/>
      <c r="J6906" s="37"/>
      <c r="M6906" s="80" t="b">
        <f t="shared" si="107"/>
        <v>1</v>
      </c>
    </row>
    <row r="6907" spans="2:13" x14ac:dyDescent="0.15">
      <c r="B6907" s="333" t="s">
        <v>3722</v>
      </c>
      <c r="C6907" s="333" t="s">
        <v>714</v>
      </c>
      <c r="D6907" s="333" t="s">
        <v>521</v>
      </c>
      <c r="E6907" s="29">
        <v>3</v>
      </c>
      <c r="F6907" s="29">
        <v>2</v>
      </c>
      <c r="G6907" s="29">
        <v>3478</v>
      </c>
      <c r="H6907" s="27"/>
      <c r="J6907" s="37"/>
      <c r="M6907" s="80" t="b">
        <f t="shared" si="107"/>
        <v>1</v>
      </c>
    </row>
    <row r="6908" spans="2:13" x14ac:dyDescent="0.15">
      <c r="B6908" s="333" t="s">
        <v>5999</v>
      </c>
      <c r="C6908" s="333" t="s">
        <v>710</v>
      </c>
      <c r="D6908" s="333" t="s">
        <v>523</v>
      </c>
      <c r="E6908" s="29">
        <v>1</v>
      </c>
      <c r="F6908" s="29">
        <v>3</v>
      </c>
      <c r="G6908" s="29">
        <v>6052</v>
      </c>
      <c r="H6908" s="27"/>
      <c r="J6908" s="37"/>
      <c r="M6908" s="80" t="b">
        <f t="shared" si="107"/>
        <v>1</v>
      </c>
    </row>
    <row r="6909" spans="2:13" x14ac:dyDescent="0.15">
      <c r="B6909" s="333" t="s">
        <v>9935</v>
      </c>
      <c r="C6909" s="333" t="s">
        <v>712</v>
      </c>
      <c r="D6909" s="333" t="s">
        <v>521</v>
      </c>
      <c r="E6909" s="29">
        <v>2</v>
      </c>
      <c r="F6909" s="29">
        <v>2</v>
      </c>
      <c r="G6909" s="29">
        <v>10136</v>
      </c>
      <c r="H6909" s="27"/>
      <c r="J6909" s="37"/>
      <c r="M6909" s="80" t="b">
        <f t="shared" si="107"/>
        <v>1</v>
      </c>
    </row>
    <row r="6910" spans="2:13" x14ac:dyDescent="0.15">
      <c r="B6910" s="333" t="s">
        <v>10959</v>
      </c>
      <c r="C6910" s="333" t="s">
        <v>712</v>
      </c>
      <c r="D6910" s="333" t="s">
        <v>523</v>
      </c>
      <c r="E6910" s="29">
        <v>2</v>
      </c>
      <c r="F6910" s="29">
        <v>3</v>
      </c>
      <c r="G6910" s="29">
        <v>1529</v>
      </c>
      <c r="H6910" s="27"/>
      <c r="J6910" s="37"/>
      <c r="M6910" s="80" t="b">
        <f t="shared" si="107"/>
        <v>1</v>
      </c>
    </row>
    <row r="6911" spans="2:13" x14ac:dyDescent="0.15">
      <c r="B6911" s="333" t="s">
        <v>4943</v>
      </c>
      <c r="C6911" s="333" t="s">
        <v>518</v>
      </c>
      <c r="D6911" s="333" t="s">
        <v>523</v>
      </c>
      <c r="E6911" s="29">
        <v>0</v>
      </c>
      <c r="F6911" s="29">
        <v>3</v>
      </c>
      <c r="G6911" s="29">
        <v>4908</v>
      </c>
      <c r="H6911" s="27"/>
      <c r="J6911" s="37"/>
      <c r="M6911" s="80" t="b">
        <f t="shared" si="107"/>
        <v>1</v>
      </c>
    </row>
    <row r="6912" spans="2:13" x14ac:dyDescent="0.15">
      <c r="B6912" s="333" t="s">
        <v>2030</v>
      </c>
      <c r="C6912" s="333" t="s">
        <v>712</v>
      </c>
      <c r="D6912" s="333" t="s">
        <v>523</v>
      </c>
      <c r="E6912" s="29">
        <v>2</v>
      </c>
      <c r="F6912" s="29">
        <v>3</v>
      </c>
      <c r="G6912" s="29">
        <v>1530</v>
      </c>
      <c r="H6912" s="27"/>
      <c r="J6912" s="37"/>
      <c r="M6912" s="80" t="b">
        <f t="shared" si="107"/>
        <v>1</v>
      </c>
    </row>
    <row r="6913" spans="2:13" x14ac:dyDescent="0.15">
      <c r="B6913" s="333" t="s">
        <v>2031</v>
      </c>
      <c r="C6913" s="333" t="s">
        <v>9881</v>
      </c>
      <c r="D6913" s="333" t="s">
        <v>523</v>
      </c>
      <c r="E6913" s="29">
        <v>6</v>
      </c>
      <c r="F6913" s="29">
        <v>3</v>
      </c>
      <c r="G6913" s="29">
        <v>1531</v>
      </c>
      <c r="H6913" s="27"/>
      <c r="J6913" s="37"/>
      <c r="M6913" s="80" t="b">
        <f t="shared" si="107"/>
        <v>1</v>
      </c>
    </row>
    <row r="6914" spans="2:13" x14ac:dyDescent="0.15">
      <c r="B6914" s="333" t="s">
        <v>5677</v>
      </c>
      <c r="C6914" s="333" t="s">
        <v>716</v>
      </c>
      <c r="D6914" s="333" t="s">
        <v>519</v>
      </c>
      <c r="E6914" s="29">
        <v>4</v>
      </c>
      <c r="F6914" s="29">
        <v>1</v>
      </c>
      <c r="G6914" s="29">
        <v>5607</v>
      </c>
      <c r="H6914" s="27"/>
      <c r="J6914" s="37"/>
      <c r="M6914" s="80" t="b">
        <f t="shared" si="107"/>
        <v>1</v>
      </c>
    </row>
    <row r="6915" spans="2:13" x14ac:dyDescent="0.15">
      <c r="B6915" s="333" t="s">
        <v>3723</v>
      </c>
      <c r="C6915" s="333" t="s">
        <v>712</v>
      </c>
      <c r="D6915" s="333" t="s">
        <v>519</v>
      </c>
      <c r="E6915" s="29">
        <v>2</v>
      </c>
      <c r="F6915" s="29">
        <v>1</v>
      </c>
      <c r="G6915" s="29">
        <v>3479</v>
      </c>
      <c r="H6915" s="27"/>
      <c r="J6915" s="37"/>
      <c r="M6915" s="80" t="b">
        <f t="shared" si="107"/>
        <v>1</v>
      </c>
    </row>
    <row r="6916" spans="2:13" x14ac:dyDescent="0.15">
      <c r="B6916" s="333" t="s">
        <v>14887</v>
      </c>
      <c r="C6916" s="333" t="s">
        <v>710</v>
      </c>
      <c r="D6916" s="333" t="s">
        <v>521</v>
      </c>
      <c r="E6916" s="29">
        <v>1</v>
      </c>
      <c r="F6916" s="29">
        <v>2</v>
      </c>
      <c r="G6916" s="29">
        <v>16330</v>
      </c>
      <c r="H6916" s="27"/>
      <c r="J6916" s="37"/>
      <c r="M6916" s="80" t="b">
        <f t="shared" si="107"/>
        <v>1</v>
      </c>
    </row>
    <row r="6917" spans="2:13" x14ac:dyDescent="0.15">
      <c r="B6917" s="333" t="s">
        <v>7034</v>
      </c>
      <c r="C6917" s="333" t="s">
        <v>710</v>
      </c>
      <c r="D6917" s="333" t="s">
        <v>523</v>
      </c>
      <c r="E6917" s="29">
        <v>1</v>
      </c>
      <c r="F6917" s="29">
        <v>3</v>
      </c>
      <c r="G6917" s="29">
        <v>7171</v>
      </c>
      <c r="H6917" s="27"/>
      <c r="J6917" s="37"/>
      <c r="M6917" s="80" t="b">
        <f t="shared" si="107"/>
        <v>1</v>
      </c>
    </row>
    <row r="6918" spans="2:13" x14ac:dyDescent="0.15">
      <c r="B6918" s="333" t="s">
        <v>9400</v>
      </c>
      <c r="C6918" s="333" t="s">
        <v>710</v>
      </c>
      <c r="D6918" s="333" t="s">
        <v>523</v>
      </c>
      <c r="E6918" s="29">
        <v>1</v>
      </c>
      <c r="F6918" s="29">
        <v>3</v>
      </c>
      <c r="G6918" s="29">
        <v>9309</v>
      </c>
      <c r="H6918" s="27"/>
      <c r="J6918" s="37"/>
      <c r="M6918" s="80" t="b">
        <f t="shared" si="107"/>
        <v>1</v>
      </c>
    </row>
    <row r="6919" spans="2:13" x14ac:dyDescent="0.15">
      <c r="B6919" s="333" t="s">
        <v>13620</v>
      </c>
      <c r="C6919" s="333" t="s">
        <v>710</v>
      </c>
      <c r="D6919" s="333" t="s">
        <v>518</v>
      </c>
      <c r="E6919" s="29">
        <v>1</v>
      </c>
      <c r="F6919" s="29">
        <v>0</v>
      </c>
      <c r="G6919" s="29">
        <v>14849</v>
      </c>
      <c r="H6919" s="27"/>
      <c r="J6919" s="37"/>
      <c r="M6919" s="80" t="b">
        <f t="shared" si="107"/>
        <v>1</v>
      </c>
    </row>
    <row r="6920" spans="2:13" x14ac:dyDescent="0.15">
      <c r="B6920" s="333" t="s">
        <v>2032</v>
      </c>
      <c r="C6920" s="333" t="s">
        <v>710</v>
      </c>
      <c r="D6920" s="333" t="s">
        <v>519</v>
      </c>
      <c r="E6920" s="29">
        <v>1</v>
      </c>
      <c r="F6920" s="29">
        <v>1</v>
      </c>
      <c r="G6920" s="29">
        <v>1532</v>
      </c>
      <c r="H6920" s="27"/>
      <c r="J6920" s="37"/>
      <c r="M6920" s="80" t="b">
        <f t="shared" si="107"/>
        <v>1</v>
      </c>
    </row>
    <row r="6921" spans="2:13" x14ac:dyDescent="0.15">
      <c r="B6921" s="333" t="s">
        <v>2033</v>
      </c>
      <c r="C6921" s="333" t="s">
        <v>710</v>
      </c>
      <c r="D6921" s="333" t="s">
        <v>519</v>
      </c>
      <c r="E6921" s="29">
        <v>1</v>
      </c>
      <c r="F6921" s="29">
        <v>1</v>
      </c>
      <c r="G6921" s="29">
        <v>1533</v>
      </c>
      <c r="H6921" s="27"/>
      <c r="J6921" s="37"/>
      <c r="M6921" s="80" t="b">
        <f t="shared" si="107"/>
        <v>1</v>
      </c>
    </row>
    <row r="6922" spans="2:13" x14ac:dyDescent="0.15">
      <c r="B6922" s="333" t="s">
        <v>2124</v>
      </c>
      <c r="C6922" s="333" t="s">
        <v>710</v>
      </c>
      <c r="D6922" s="333" t="s">
        <v>523</v>
      </c>
      <c r="E6922" s="29">
        <v>1</v>
      </c>
      <c r="F6922" s="29">
        <v>3</v>
      </c>
      <c r="G6922" s="29">
        <v>1534</v>
      </c>
      <c r="H6922" s="27"/>
      <c r="J6922" s="37"/>
      <c r="M6922" s="80" t="b">
        <f t="shared" si="107"/>
        <v>1</v>
      </c>
    </row>
    <row r="6923" spans="2:13" x14ac:dyDescent="0.15">
      <c r="B6923" s="333" t="s">
        <v>2125</v>
      </c>
      <c r="C6923" s="333" t="s">
        <v>716</v>
      </c>
      <c r="D6923" s="333" t="s">
        <v>519</v>
      </c>
      <c r="E6923" s="29">
        <v>4</v>
      </c>
      <c r="F6923" s="29">
        <v>1</v>
      </c>
      <c r="G6923" s="29">
        <v>1535</v>
      </c>
      <c r="H6923" s="27"/>
      <c r="J6923" s="37"/>
      <c r="M6923" s="80" t="b">
        <f t="shared" si="107"/>
        <v>1</v>
      </c>
    </row>
    <row r="6924" spans="2:13" x14ac:dyDescent="0.15">
      <c r="B6924" s="333" t="s">
        <v>2126</v>
      </c>
      <c r="C6924" s="333" t="s">
        <v>710</v>
      </c>
      <c r="D6924" s="333" t="s">
        <v>521</v>
      </c>
      <c r="E6924" s="29">
        <v>1</v>
      </c>
      <c r="F6924" s="29">
        <v>2</v>
      </c>
      <c r="G6924" s="29">
        <v>1536</v>
      </c>
      <c r="H6924" s="27"/>
      <c r="J6924" s="37"/>
      <c r="M6924" s="80" t="b">
        <f t="shared" si="107"/>
        <v>1</v>
      </c>
    </row>
    <row r="6925" spans="2:13" x14ac:dyDescent="0.15">
      <c r="B6925" s="333" t="s">
        <v>12019</v>
      </c>
      <c r="C6925" s="333" t="s">
        <v>712</v>
      </c>
      <c r="D6925" s="333" t="s">
        <v>523</v>
      </c>
      <c r="E6925" s="29">
        <v>2</v>
      </c>
      <c r="F6925" s="29">
        <v>3</v>
      </c>
      <c r="G6925" s="29">
        <v>13292</v>
      </c>
      <c r="H6925" s="27"/>
      <c r="J6925" s="37"/>
      <c r="M6925" s="80" t="b">
        <f t="shared" si="107"/>
        <v>1</v>
      </c>
    </row>
    <row r="6926" spans="2:13" x14ac:dyDescent="0.15">
      <c r="B6926" s="333" t="s">
        <v>12020</v>
      </c>
      <c r="C6926" s="333" t="s">
        <v>712</v>
      </c>
      <c r="D6926" s="333" t="s">
        <v>521</v>
      </c>
      <c r="E6926" s="29">
        <v>2</v>
      </c>
      <c r="F6926" s="29">
        <v>2</v>
      </c>
      <c r="G6926" s="29">
        <v>13361</v>
      </c>
      <c r="H6926" s="27"/>
      <c r="J6926" s="37"/>
      <c r="M6926" s="80" t="b">
        <f t="shared" ref="M6926:M6989" si="108">AND(  NOT(ISERROR(FIND(UPPER($B$7),UPPER($B6926),1))),  OR($D$7="",NOT(ISERROR(FIND(UPPER($D$7),UPPER($B6926),1)))),    OR($D$8="",(ISERROR(FIND(UPPER($D$8),UPPER($B6926),1))))           )</f>
        <v>1</v>
      </c>
    </row>
    <row r="6927" spans="2:13" x14ac:dyDescent="0.15">
      <c r="B6927" s="333" t="s">
        <v>10960</v>
      </c>
      <c r="C6927" s="333" t="s">
        <v>710</v>
      </c>
      <c r="D6927" s="333" t="s">
        <v>521</v>
      </c>
      <c r="E6927" s="29">
        <v>1</v>
      </c>
      <c r="F6927" s="29">
        <v>2</v>
      </c>
      <c r="G6927" s="29">
        <v>1537</v>
      </c>
      <c r="H6927" s="27"/>
      <c r="J6927" s="37"/>
      <c r="M6927" s="80" t="b">
        <f t="shared" si="108"/>
        <v>1</v>
      </c>
    </row>
    <row r="6928" spans="2:13" x14ac:dyDescent="0.15">
      <c r="B6928" s="333" t="s">
        <v>389</v>
      </c>
      <c r="C6928" s="333" t="s">
        <v>710</v>
      </c>
      <c r="D6928" s="333" t="s">
        <v>521</v>
      </c>
      <c r="E6928" s="29">
        <v>1</v>
      </c>
      <c r="F6928" s="29">
        <v>2</v>
      </c>
      <c r="G6928" s="29">
        <v>8369</v>
      </c>
      <c r="H6928" s="27"/>
      <c r="J6928" s="37"/>
      <c r="M6928" s="80" t="b">
        <f t="shared" si="108"/>
        <v>1</v>
      </c>
    </row>
    <row r="6929" spans="2:13" x14ac:dyDescent="0.15">
      <c r="B6929" s="333" t="s">
        <v>10355</v>
      </c>
      <c r="C6929" s="333" t="s">
        <v>518</v>
      </c>
      <c r="D6929" s="333" t="s">
        <v>444</v>
      </c>
      <c r="E6929" s="29">
        <v>0</v>
      </c>
      <c r="F6929" s="29">
        <v>6</v>
      </c>
      <c r="G6929" s="29">
        <v>10754</v>
      </c>
      <c r="H6929" s="27"/>
      <c r="J6929" s="37"/>
      <c r="M6929" s="80" t="b">
        <f t="shared" si="108"/>
        <v>1</v>
      </c>
    </row>
    <row r="6930" spans="2:13" x14ac:dyDescent="0.15">
      <c r="B6930" s="333" t="s">
        <v>12850</v>
      </c>
      <c r="C6930" s="333" t="s">
        <v>712</v>
      </c>
      <c r="D6930" s="333" t="s">
        <v>521</v>
      </c>
      <c r="E6930" s="29">
        <v>2</v>
      </c>
      <c r="F6930" s="29">
        <v>2</v>
      </c>
      <c r="G6930" s="29">
        <v>14031</v>
      </c>
      <c r="H6930" s="27"/>
      <c r="J6930" s="37"/>
      <c r="M6930" s="80" t="b">
        <f t="shared" si="108"/>
        <v>1</v>
      </c>
    </row>
    <row r="6931" spans="2:13" x14ac:dyDescent="0.15">
      <c r="B6931" s="333" t="s">
        <v>4167</v>
      </c>
      <c r="C6931" s="333" t="s">
        <v>712</v>
      </c>
      <c r="D6931" s="333" t="s">
        <v>523</v>
      </c>
      <c r="E6931" s="29">
        <v>2</v>
      </c>
      <c r="F6931" s="29">
        <v>3</v>
      </c>
      <c r="G6931" s="29">
        <v>3937</v>
      </c>
      <c r="H6931" s="27"/>
      <c r="J6931" s="37"/>
      <c r="M6931" s="80" t="b">
        <f t="shared" si="108"/>
        <v>1</v>
      </c>
    </row>
    <row r="6932" spans="2:13" x14ac:dyDescent="0.15">
      <c r="B6932" s="333" t="s">
        <v>14278</v>
      </c>
      <c r="C6932" s="333" t="s">
        <v>710</v>
      </c>
      <c r="D6932" s="333" t="s">
        <v>523</v>
      </c>
      <c r="E6932" s="29">
        <v>1</v>
      </c>
      <c r="F6932" s="29">
        <v>3</v>
      </c>
      <c r="G6932" s="29">
        <v>16154</v>
      </c>
      <c r="H6932" s="27"/>
      <c r="J6932" s="37"/>
      <c r="M6932" s="80" t="b">
        <f t="shared" si="108"/>
        <v>1</v>
      </c>
    </row>
    <row r="6933" spans="2:13" x14ac:dyDescent="0.15">
      <c r="B6933" s="333" t="s">
        <v>5195</v>
      </c>
      <c r="C6933" s="333" t="s">
        <v>710</v>
      </c>
      <c r="D6933" s="333" t="s">
        <v>523</v>
      </c>
      <c r="E6933" s="29">
        <v>1</v>
      </c>
      <c r="F6933" s="29">
        <v>3</v>
      </c>
      <c r="G6933" s="29">
        <v>5061</v>
      </c>
      <c r="H6933" s="27"/>
      <c r="J6933" s="37"/>
      <c r="M6933" s="80" t="b">
        <f t="shared" si="108"/>
        <v>1</v>
      </c>
    </row>
    <row r="6934" spans="2:13" x14ac:dyDescent="0.15">
      <c r="B6934" s="333" t="s">
        <v>9401</v>
      </c>
      <c r="C6934" s="333" t="s">
        <v>518</v>
      </c>
      <c r="D6934" s="333" t="s">
        <v>518</v>
      </c>
      <c r="E6934" s="29">
        <v>0</v>
      </c>
      <c r="F6934" s="29">
        <v>0</v>
      </c>
      <c r="G6934" s="29">
        <v>9796</v>
      </c>
      <c r="H6934" s="27"/>
      <c r="J6934" s="37"/>
      <c r="M6934" s="80" t="b">
        <f t="shared" si="108"/>
        <v>1</v>
      </c>
    </row>
    <row r="6935" spans="2:13" x14ac:dyDescent="0.15">
      <c r="B6935" s="333" t="s">
        <v>5413</v>
      </c>
      <c r="C6935" s="333" t="s">
        <v>712</v>
      </c>
      <c r="D6935" s="333" t="s">
        <v>525</v>
      </c>
      <c r="E6935" s="29">
        <v>2</v>
      </c>
      <c r="F6935" s="29">
        <v>4</v>
      </c>
      <c r="G6935" s="29">
        <v>5304</v>
      </c>
      <c r="H6935" s="27"/>
      <c r="J6935" s="37"/>
      <c r="M6935" s="80" t="b">
        <f t="shared" si="108"/>
        <v>1</v>
      </c>
    </row>
    <row r="6936" spans="2:13" x14ac:dyDescent="0.15">
      <c r="B6936" s="333" t="s">
        <v>7699</v>
      </c>
      <c r="C6936" s="333" t="s">
        <v>710</v>
      </c>
      <c r="D6936" s="333" t="s">
        <v>519</v>
      </c>
      <c r="E6936" s="29">
        <v>1</v>
      </c>
      <c r="F6936" s="29">
        <v>1</v>
      </c>
      <c r="G6936" s="29">
        <v>7758</v>
      </c>
      <c r="H6936" s="27"/>
      <c r="J6936" s="37"/>
      <c r="M6936" s="80" t="b">
        <f t="shared" si="108"/>
        <v>1</v>
      </c>
    </row>
    <row r="6937" spans="2:13" x14ac:dyDescent="0.15">
      <c r="B6937" s="333" t="s">
        <v>14888</v>
      </c>
      <c r="C6937" s="333" t="s">
        <v>710</v>
      </c>
      <c r="D6937" s="333" t="s">
        <v>519</v>
      </c>
      <c r="E6937" s="29">
        <v>1</v>
      </c>
      <c r="F6937" s="29">
        <v>1</v>
      </c>
      <c r="G6937" s="29">
        <v>16735</v>
      </c>
      <c r="H6937" s="27"/>
      <c r="J6937" s="37"/>
      <c r="M6937" s="80" t="b">
        <f t="shared" si="108"/>
        <v>1</v>
      </c>
    </row>
    <row r="6938" spans="2:13" x14ac:dyDescent="0.15">
      <c r="B6938" s="333" t="s">
        <v>119</v>
      </c>
      <c r="C6938" s="333" t="s">
        <v>710</v>
      </c>
      <c r="D6938" s="333" t="s">
        <v>519</v>
      </c>
      <c r="E6938" s="29">
        <v>1</v>
      </c>
      <c r="F6938" s="29">
        <v>1</v>
      </c>
      <c r="G6938" s="29">
        <v>8636</v>
      </c>
      <c r="H6938" s="27"/>
      <c r="J6938" s="37"/>
      <c r="M6938" s="80" t="b">
        <f t="shared" si="108"/>
        <v>1</v>
      </c>
    </row>
    <row r="6939" spans="2:13" x14ac:dyDescent="0.15">
      <c r="B6939" s="333" t="s">
        <v>120</v>
      </c>
      <c r="C6939" s="333" t="s">
        <v>710</v>
      </c>
      <c r="D6939" s="333" t="s">
        <v>519</v>
      </c>
      <c r="E6939" s="29">
        <v>1</v>
      </c>
      <c r="F6939" s="29">
        <v>1</v>
      </c>
      <c r="G6939" s="29">
        <v>8637</v>
      </c>
      <c r="H6939" s="27"/>
      <c r="J6939" s="37"/>
      <c r="M6939" s="80" t="b">
        <f t="shared" si="108"/>
        <v>1</v>
      </c>
    </row>
    <row r="6940" spans="2:13" x14ac:dyDescent="0.15">
      <c r="B6940" s="333" t="s">
        <v>3796</v>
      </c>
      <c r="C6940" s="333" t="s">
        <v>712</v>
      </c>
      <c r="D6940" s="333" t="s">
        <v>525</v>
      </c>
      <c r="E6940" s="29">
        <v>2</v>
      </c>
      <c r="F6940" s="29">
        <v>4</v>
      </c>
      <c r="G6940" s="29">
        <v>3557</v>
      </c>
      <c r="H6940" s="27"/>
      <c r="J6940" s="37"/>
      <c r="M6940" s="80" t="b">
        <f t="shared" si="108"/>
        <v>1</v>
      </c>
    </row>
    <row r="6941" spans="2:13" x14ac:dyDescent="0.15">
      <c r="B6941" s="333" t="s">
        <v>6187</v>
      </c>
      <c r="C6941" s="333" t="s">
        <v>718</v>
      </c>
      <c r="D6941" s="333" t="s">
        <v>519</v>
      </c>
      <c r="E6941" s="29">
        <v>5</v>
      </c>
      <c r="F6941" s="29">
        <v>1</v>
      </c>
      <c r="G6941" s="29">
        <v>6237</v>
      </c>
      <c r="H6941" s="27"/>
      <c r="J6941" s="37"/>
      <c r="M6941" s="80" t="b">
        <f t="shared" si="108"/>
        <v>1</v>
      </c>
    </row>
    <row r="6942" spans="2:13" x14ac:dyDescent="0.15">
      <c r="B6942" s="333" t="s">
        <v>4307</v>
      </c>
      <c r="C6942" s="333" t="s">
        <v>716</v>
      </c>
      <c r="D6942" s="333" t="s">
        <v>519</v>
      </c>
      <c r="E6942" s="29">
        <v>4</v>
      </c>
      <c r="F6942" s="29">
        <v>1</v>
      </c>
      <c r="G6942" s="29">
        <v>4093</v>
      </c>
      <c r="H6942" s="27"/>
      <c r="J6942" s="37"/>
      <c r="M6942" s="80" t="b">
        <f t="shared" si="108"/>
        <v>1</v>
      </c>
    </row>
    <row r="6943" spans="2:13" x14ac:dyDescent="0.15">
      <c r="B6943" s="333" t="s">
        <v>12021</v>
      </c>
      <c r="C6943" s="333" t="s">
        <v>714</v>
      </c>
      <c r="D6943" s="333" t="s">
        <v>521</v>
      </c>
      <c r="E6943" s="29">
        <v>3</v>
      </c>
      <c r="F6943" s="29">
        <v>2</v>
      </c>
      <c r="G6943" s="29">
        <v>13293</v>
      </c>
      <c r="H6943" s="27"/>
      <c r="J6943" s="37"/>
      <c r="M6943" s="80" t="b">
        <f t="shared" si="108"/>
        <v>1</v>
      </c>
    </row>
    <row r="6944" spans="2:13" x14ac:dyDescent="0.15">
      <c r="B6944" s="333" t="s">
        <v>121</v>
      </c>
      <c r="C6944" s="333" t="s">
        <v>710</v>
      </c>
      <c r="D6944" s="333" t="s">
        <v>519</v>
      </c>
      <c r="E6944" s="29">
        <v>1</v>
      </c>
      <c r="F6944" s="29">
        <v>1</v>
      </c>
      <c r="G6944" s="29">
        <v>8638</v>
      </c>
      <c r="H6944" s="27"/>
      <c r="J6944" s="37"/>
      <c r="M6944" s="80" t="b">
        <f t="shared" si="108"/>
        <v>1</v>
      </c>
    </row>
    <row r="6945" spans="2:13" x14ac:dyDescent="0.15">
      <c r="B6945" s="333" t="s">
        <v>13621</v>
      </c>
      <c r="C6945" s="333" t="s">
        <v>714</v>
      </c>
      <c r="D6945" s="333" t="s">
        <v>521</v>
      </c>
      <c r="E6945" s="29">
        <v>3</v>
      </c>
      <c r="F6945" s="29">
        <v>2</v>
      </c>
      <c r="G6945" s="29">
        <v>14928</v>
      </c>
      <c r="H6945" s="27"/>
      <c r="J6945" s="37"/>
      <c r="M6945" s="80" t="b">
        <f t="shared" si="108"/>
        <v>1</v>
      </c>
    </row>
    <row r="6946" spans="2:13" x14ac:dyDescent="0.15">
      <c r="B6946" s="333" t="s">
        <v>2127</v>
      </c>
      <c r="C6946" s="333" t="s">
        <v>718</v>
      </c>
      <c r="D6946" s="333" t="s">
        <v>519</v>
      </c>
      <c r="E6946" s="29">
        <v>5</v>
      </c>
      <c r="F6946" s="29">
        <v>1</v>
      </c>
      <c r="G6946" s="29">
        <v>1538</v>
      </c>
      <c r="H6946" s="27"/>
      <c r="J6946" s="37"/>
      <c r="M6946" s="80" t="b">
        <f t="shared" si="108"/>
        <v>1</v>
      </c>
    </row>
    <row r="6947" spans="2:13" x14ac:dyDescent="0.15">
      <c r="B6947" s="333" t="s">
        <v>12851</v>
      </c>
      <c r="C6947" s="333" t="s">
        <v>710</v>
      </c>
      <c r="D6947" s="333" t="s">
        <v>523</v>
      </c>
      <c r="E6947" s="29">
        <v>1</v>
      </c>
      <c r="F6947" s="29">
        <v>3</v>
      </c>
      <c r="G6947" s="29">
        <v>13858</v>
      </c>
      <c r="H6947" s="27"/>
      <c r="J6947" s="37"/>
      <c r="M6947" s="80" t="b">
        <f t="shared" si="108"/>
        <v>1</v>
      </c>
    </row>
    <row r="6948" spans="2:13" x14ac:dyDescent="0.15">
      <c r="B6948" s="333" t="s">
        <v>12852</v>
      </c>
      <c r="C6948" s="333" t="s">
        <v>710</v>
      </c>
      <c r="D6948" s="333" t="s">
        <v>523</v>
      </c>
      <c r="E6948" s="29">
        <v>1</v>
      </c>
      <c r="F6948" s="29">
        <v>3</v>
      </c>
      <c r="G6948" s="29">
        <v>14450</v>
      </c>
      <c r="H6948" s="27"/>
      <c r="J6948" s="37"/>
      <c r="M6948" s="80" t="b">
        <f t="shared" si="108"/>
        <v>1</v>
      </c>
    </row>
    <row r="6949" spans="2:13" x14ac:dyDescent="0.15">
      <c r="B6949" s="333" t="s">
        <v>6</v>
      </c>
      <c r="C6949" s="333" t="s">
        <v>710</v>
      </c>
      <c r="D6949" s="333" t="s">
        <v>525</v>
      </c>
      <c r="E6949" s="29">
        <v>1</v>
      </c>
      <c r="F6949" s="29">
        <v>4</v>
      </c>
      <c r="G6949" s="29">
        <v>8729</v>
      </c>
      <c r="H6949" s="27"/>
      <c r="J6949" s="37"/>
      <c r="M6949" s="80" t="b">
        <f t="shared" si="108"/>
        <v>1</v>
      </c>
    </row>
    <row r="6950" spans="2:13" x14ac:dyDescent="0.15">
      <c r="B6950" s="333" t="s">
        <v>6605</v>
      </c>
      <c r="C6950" s="333" t="s">
        <v>710</v>
      </c>
      <c r="D6950" s="333" t="s">
        <v>523</v>
      </c>
      <c r="E6950" s="29">
        <v>1</v>
      </c>
      <c r="F6950" s="29">
        <v>3</v>
      </c>
      <c r="G6950" s="29">
        <v>6596</v>
      </c>
      <c r="H6950" s="27"/>
      <c r="J6950" s="37"/>
      <c r="M6950" s="80" t="b">
        <f t="shared" si="108"/>
        <v>1</v>
      </c>
    </row>
    <row r="6951" spans="2:13" x14ac:dyDescent="0.15">
      <c r="B6951" s="333" t="s">
        <v>9402</v>
      </c>
      <c r="C6951" s="333" t="s">
        <v>710</v>
      </c>
      <c r="D6951" s="333" t="s">
        <v>523</v>
      </c>
      <c r="E6951" s="29">
        <v>1</v>
      </c>
      <c r="F6951" s="29">
        <v>3</v>
      </c>
      <c r="G6951" s="29">
        <v>9342</v>
      </c>
      <c r="H6951" s="27"/>
      <c r="J6951" s="37"/>
      <c r="M6951" s="80" t="b">
        <f t="shared" si="108"/>
        <v>1</v>
      </c>
    </row>
    <row r="6952" spans="2:13" x14ac:dyDescent="0.15">
      <c r="B6952" s="333" t="s">
        <v>6646</v>
      </c>
      <c r="C6952" s="333" t="s">
        <v>710</v>
      </c>
      <c r="D6952" s="333" t="s">
        <v>521</v>
      </c>
      <c r="E6952" s="29">
        <v>1</v>
      </c>
      <c r="F6952" s="29">
        <v>2</v>
      </c>
      <c r="G6952" s="29">
        <v>6854</v>
      </c>
      <c r="H6952" s="27"/>
      <c r="J6952" s="37"/>
      <c r="M6952" s="80" t="b">
        <f t="shared" si="108"/>
        <v>1</v>
      </c>
    </row>
    <row r="6953" spans="2:13" x14ac:dyDescent="0.15">
      <c r="B6953" s="333" t="s">
        <v>12022</v>
      </c>
      <c r="C6953" s="333" t="s">
        <v>714</v>
      </c>
      <c r="D6953" s="333" t="s">
        <v>523</v>
      </c>
      <c r="E6953" s="29">
        <v>3</v>
      </c>
      <c r="F6953" s="29">
        <v>3</v>
      </c>
      <c r="G6953" s="29">
        <v>12566</v>
      </c>
      <c r="H6953" s="27"/>
      <c r="J6953" s="37"/>
      <c r="M6953" s="80" t="b">
        <f t="shared" si="108"/>
        <v>1</v>
      </c>
    </row>
    <row r="6954" spans="2:13" x14ac:dyDescent="0.15">
      <c r="B6954" s="333" t="s">
        <v>14889</v>
      </c>
      <c r="C6954" s="333" t="s">
        <v>710</v>
      </c>
      <c r="D6954" s="333" t="s">
        <v>519</v>
      </c>
      <c r="E6954" s="29">
        <v>1</v>
      </c>
      <c r="F6954" s="29">
        <v>1</v>
      </c>
      <c r="G6954" s="29">
        <v>16943</v>
      </c>
      <c r="H6954" s="27"/>
      <c r="J6954" s="37"/>
      <c r="M6954" s="80" t="b">
        <f t="shared" si="108"/>
        <v>1</v>
      </c>
    </row>
    <row r="6955" spans="2:13" x14ac:dyDescent="0.15">
      <c r="B6955" s="333" t="s">
        <v>376</v>
      </c>
      <c r="C6955" s="333" t="s">
        <v>712</v>
      </c>
      <c r="D6955" s="333" t="s">
        <v>523</v>
      </c>
      <c r="E6955" s="29">
        <v>2</v>
      </c>
      <c r="F6955" s="29">
        <v>3</v>
      </c>
      <c r="G6955" s="29">
        <v>8356</v>
      </c>
      <c r="H6955" s="27"/>
      <c r="J6955" s="37"/>
      <c r="M6955" s="80" t="b">
        <f t="shared" si="108"/>
        <v>1</v>
      </c>
    </row>
    <row r="6956" spans="2:13" x14ac:dyDescent="0.15">
      <c r="B6956" s="333" t="s">
        <v>1659</v>
      </c>
      <c r="C6956" s="333" t="s">
        <v>718</v>
      </c>
      <c r="D6956" s="333" t="s">
        <v>525</v>
      </c>
      <c r="E6956" s="29">
        <v>5</v>
      </c>
      <c r="F6956" s="29">
        <v>4</v>
      </c>
      <c r="G6956" s="29">
        <v>1225</v>
      </c>
      <c r="H6956" s="27"/>
      <c r="J6956" s="37"/>
      <c r="M6956" s="80" t="b">
        <f t="shared" si="108"/>
        <v>1</v>
      </c>
    </row>
    <row r="6957" spans="2:13" x14ac:dyDescent="0.15">
      <c r="B6957" s="333" t="s">
        <v>7978</v>
      </c>
      <c r="C6957" s="333" t="s">
        <v>718</v>
      </c>
      <c r="D6957" s="333" t="s">
        <v>523</v>
      </c>
      <c r="E6957" s="29">
        <v>5</v>
      </c>
      <c r="F6957" s="29">
        <v>3</v>
      </c>
      <c r="G6957" s="29">
        <v>8188</v>
      </c>
      <c r="H6957" s="27"/>
      <c r="J6957" s="37"/>
      <c r="M6957" s="80" t="b">
        <f t="shared" si="108"/>
        <v>1</v>
      </c>
    </row>
    <row r="6958" spans="2:13" x14ac:dyDescent="0.15">
      <c r="B6958" s="333" t="s">
        <v>9403</v>
      </c>
      <c r="C6958" s="333" t="s">
        <v>710</v>
      </c>
      <c r="D6958" s="333" t="s">
        <v>521</v>
      </c>
      <c r="E6958" s="29">
        <v>1</v>
      </c>
      <c r="F6958" s="29">
        <v>2</v>
      </c>
      <c r="G6958" s="29">
        <v>9949</v>
      </c>
      <c r="H6958" s="27"/>
      <c r="J6958" s="37"/>
      <c r="M6958" s="80" t="b">
        <f t="shared" si="108"/>
        <v>1</v>
      </c>
    </row>
    <row r="6959" spans="2:13" x14ac:dyDescent="0.15">
      <c r="B6959" s="333" t="s">
        <v>2128</v>
      </c>
      <c r="C6959" s="333" t="s">
        <v>710</v>
      </c>
      <c r="D6959" s="333" t="s">
        <v>521</v>
      </c>
      <c r="E6959" s="29">
        <v>1</v>
      </c>
      <c r="F6959" s="29">
        <v>2</v>
      </c>
      <c r="G6959" s="29">
        <v>1539</v>
      </c>
      <c r="H6959" s="27"/>
      <c r="J6959" s="37"/>
      <c r="M6959" s="80" t="b">
        <f t="shared" si="108"/>
        <v>1</v>
      </c>
    </row>
    <row r="6960" spans="2:13" x14ac:dyDescent="0.15">
      <c r="B6960" s="333" t="s">
        <v>4396</v>
      </c>
      <c r="C6960" s="333" t="s">
        <v>710</v>
      </c>
      <c r="D6960" s="333" t="s">
        <v>525</v>
      </c>
      <c r="E6960" s="29">
        <v>1</v>
      </c>
      <c r="F6960" s="29">
        <v>4</v>
      </c>
      <c r="G6960" s="29">
        <v>4193</v>
      </c>
      <c r="H6960" s="27"/>
      <c r="J6960" s="37"/>
      <c r="M6960" s="80" t="b">
        <f t="shared" si="108"/>
        <v>1</v>
      </c>
    </row>
    <row r="6961" spans="2:13" x14ac:dyDescent="0.15">
      <c r="B6961" s="333" t="s">
        <v>6585</v>
      </c>
      <c r="C6961" s="333" t="s">
        <v>712</v>
      </c>
      <c r="D6961" s="333" t="s">
        <v>523</v>
      </c>
      <c r="E6961" s="29">
        <v>2</v>
      </c>
      <c r="F6961" s="29">
        <v>3</v>
      </c>
      <c r="G6961" s="29">
        <v>6695</v>
      </c>
      <c r="H6961" s="27"/>
      <c r="J6961" s="37"/>
      <c r="M6961" s="80" t="b">
        <f t="shared" si="108"/>
        <v>1</v>
      </c>
    </row>
    <row r="6962" spans="2:13" x14ac:dyDescent="0.15">
      <c r="B6962" s="333" t="s">
        <v>4992</v>
      </c>
      <c r="C6962" s="333" t="s">
        <v>712</v>
      </c>
      <c r="D6962" s="333" t="s">
        <v>523</v>
      </c>
      <c r="E6962" s="29">
        <v>2</v>
      </c>
      <c r="F6962" s="29">
        <v>3</v>
      </c>
      <c r="G6962" s="29">
        <v>4659</v>
      </c>
      <c r="H6962" s="27"/>
      <c r="J6962" s="37"/>
      <c r="M6962" s="80" t="b">
        <f t="shared" si="108"/>
        <v>1</v>
      </c>
    </row>
    <row r="6963" spans="2:13" x14ac:dyDescent="0.15">
      <c r="B6963" s="333" t="s">
        <v>4993</v>
      </c>
      <c r="C6963" s="333" t="s">
        <v>712</v>
      </c>
      <c r="D6963" s="333" t="s">
        <v>523</v>
      </c>
      <c r="E6963" s="29">
        <v>2</v>
      </c>
      <c r="F6963" s="29">
        <v>3</v>
      </c>
      <c r="G6963" s="29">
        <v>4660</v>
      </c>
      <c r="H6963" s="27"/>
      <c r="J6963" s="37"/>
      <c r="M6963" s="80" t="b">
        <f t="shared" si="108"/>
        <v>1</v>
      </c>
    </row>
    <row r="6964" spans="2:13" x14ac:dyDescent="0.15">
      <c r="B6964" s="333" t="s">
        <v>9404</v>
      </c>
      <c r="C6964" s="333" t="s">
        <v>712</v>
      </c>
      <c r="D6964" s="333" t="s">
        <v>521</v>
      </c>
      <c r="E6964" s="29">
        <v>2</v>
      </c>
      <c r="F6964" s="29">
        <v>2</v>
      </c>
      <c r="G6964" s="29">
        <v>9303</v>
      </c>
      <c r="H6964" s="27"/>
      <c r="J6964" s="37"/>
      <c r="M6964" s="80" t="b">
        <f t="shared" si="108"/>
        <v>1</v>
      </c>
    </row>
    <row r="6965" spans="2:13" x14ac:dyDescent="0.15">
      <c r="B6965" s="333" t="s">
        <v>7920</v>
      </c>
      <c r="C6965" s="333" t="s">
        <v>714</v>
      </c>
      <c r="D6965" s="333" t="s">
        <v>519</v>
      </c>
      <c r="E6965" s="29">
        <v>3</v>
      </c>
      <c r="F6965" s="29">
        <v>1</v>
      </c>
      <c r="G6965" s="29">
        <v>8121</v>
      </c>
      <c r="H6965" s="27"/>
      <c r="J6965" s="37"/>
      <c r="M6965" s="80" t="b">
        <f t="shared" si="108"/>
        <v>1</v>
      </c>
    </row>
    <row r="6966" spans="2:13" x14ac:dyDescent="0.15">
      <c r="B6966" s="333" t="s">
        <v>10356</v>
      </c>
      <c r="C6966" s="333" t="s">
        <v>712</v>
      </c>
      <c r="D6966" s="333" t="s">
        <v>521</v>
      </c>
      <c r="E6966" s="29">
        <v>2</v>
      </c>
      <c r="F6966" s="29">
        <v>2</v>
      </c>
      <c r="G6966" s="29">
        <v>10792</v>
      </c>
      <c r="H6966" s="27"/>
      <c r="J6966" s="37"/>
      <c r="M6966" s="80" t="b">
        <f t="shared" si="108"/>
        <v>1</v>
      </c>
    </row>
    <row r="6967" spans="2:13" x14ac:dyDescent="0.15">
      <c r="B6967" s="333" t="s">
        <v>2129</v>
      </c>
      <c r="C6967" s="333" t="s">
        <v>714</v>
      </c>
      <c r="D6967" s="333" t="s">
        <v>519</v>
      </c>
      <c r="E6967" s="29">
        <v>3</v>
      </c>
      <c r="F6967" s="29">
        <v>1</v>
      </c>
      <c r="G6967" s="29">
        <v>1540</v>
      </c>
      <c r="H6967" s="27"/>
      <c r="J6967" s="37"/>
      <c r="M6967" s="80" t="b">
        <f t="shared" si="108"/>
        <v>1</v>
      </c>
    </row>
    <row r="6968" spans="2:13" x14ac:dyDescent="0.15">
      <c r="B6968" s="333" t="s">
        <v>2130</v>
      </c>
      <c r="C6968" s="333" t="s">
        <v>712</v>
      </c>
      <c r="D6968" s="333" t="s">
        <v>519</v>
      </c>
      <c r="E6968" s="29">
        <v>2</v>
      </c>
      <c r="F6968" s="29">
        <v>1</v>
      </c>
      <c r="G6968" s="29">
        <v>1541</v>
      </c>
      <c r="H6968" s="27"/>
      <c r="J6968" s="37"/>
      <c r="M6968" s="80" t="b">
        <f t="shared" si="108"/>
        <v>1</v>
      </c>
    </row>
    <row r="6969" spans="2:13" x14ac:dyDescent="0.15">
      <c r="B6969" s="333" t="s">
        <v>2040</v>
      </c>
      <c r="C6969" s="333" t="s">
        <v>712</v>
      </c>
      <c r="D6969" s="333" t="s">
        <v>519</v>
      </c>
      <c r="E6969" s="29">
        <v>2</v>
      </c>
      <c r="F6969" s="29">
        <v>1</v>
      </c>
      <c r="G6969" s="29">
        <v>1542</v>
      </c>
      <c r="H6969" s="27"/>
      <c r="J6969" s="37"/>
      <c r="M6969" s="80" t="b">
        <f t="shared" si="108"/>
        <v>1</v>
      </c>
    </row>
    <row r="6970" spans="2:13" x14ac:dyDescent="0.15">
      <c r="B6970" s="333" t="s">
        <v>14890</v>
      </c>
      <c r="C6970" s="333" t="s">
        <v>712</v>
      </c>
      <c r="D6970" s="333" t="s">
        <v>525</v>
      </c>
      <c r="E6970" s="29">
        <v>2</v>
      </c>
      <c r="F6970" s="29">
        <v>4</v>
      </c>
      <c r="G6970" s="29">
        <v>16561</v>
      </c>
      <c r="H6970" s="27"/>
      <c r="J6970" s="37"/>
      <c r="M6970" s="80" t="b">
        <f t="shared" si="108"/>
        <v>1</v>
      </c>
    </row>
    <row r="6971" spans="2:13" x14ac:dyDescent="0.15">
      <c r="B6971" s="333" t="s">
        <v>6598</v>
      </c>
      <c r="C6971" s="333" t="s">
        <v>712</v>
      </c>
      <c r="D6971" s="333" t="s">
        <v>519</v>
      </c>
      <c r="E6971" s="29">
        <v>2</v>
      </c>
      <c r="F6971" s="29">
        <v>1</v>
      </c>
      <c r="G6971" s="29">
        <v>6709</v>
      </c>
      <c r="H6971" s="27"/>
      <c r="J6971" s="37"/>
      <c r="M6971" s="80" t="b">
        <f t="shared" si="108"/>
        <v>1</v>
      </c>
    </row>
    <row r="6972" spans="2:13" x14ac:dyDescent="0.15">
      <c r="B6972" s="333" t="s">
        <v>5171</v>
      </c>
      <c r="C6972" s="333" t="s">
        <v>712</v>
      </c>
      <c r="D6972" s="333" t="s">
        <v>519</v>
      </c>
      <c r="E6972" s="29">
        <v>2</v>
      </c>
      <c r="F6972" s="29">
        <v>1</v>
      </c>
      <c r="G6972" s="29">
        <v>5147</v>
      </c>
      <c r="H6972" s="27"/>
      <c r="J6972" s="37"/>
      <c r="M6972" s="80" t="b">
        <f t="shared" si="108"/>
        <v>1</v>
      </c>
    </row>
    <row r="6973" spans="2:13" x14ac:dyDescent="0.15">
      <c r="B6973" s="333" t="s">
        <v>13148</v>
      </c>
      <c r="C6973" s="333" t="s">
        <v>712</v>
      </c>
      <c r="D6973" s="333" t="s">
        <v>519</v>
      </c>
      <c r="E6973" s="29">
        <v>2</v>
      </c>
      <c r="F6973" s="29">
        <v>1</v>
      </c>
      <c r="G6973" s="29">
        <v>14567</v>
      </c>
      <c r="H6973" s="27"/>
      <c r="J6973" s="37"/>
      <c r="M6973" s="80" t="b">
        <f t="shared" si="108"/>
        <v>1</v>
      </c>
    </row>
    <row r="6974" spans="2:13" x14ac:dyDescent="0.15">
      <c r="B6974" s="333" t="s">
        <v>5172</v>
      </c>
      <c r="C6974" s="333" t="s">
        <v>712</v>
      </c>
      <c r="D6974" s="333" t="s">
        <v>519</v>
      </c>
      <c r="E6974" s="29">
        <v>2</v>
      </c>
      <c r="F6974" s="29">
        <v>1</v>
      </c>
      <c r="G6974" s="29">
        <v>5148</v>
      </c>
      <c r="H6974" s="27"/>
      <c r="J6974" s="37"/>
      <c r="M6974" s="80" t="b">
        <f t="shared" si="108"/>
        <v>1</v>
      </c>
    </row>
    <row r="6975" spans="2:13" x14ac:dyDescent="0.15">
      <c r="B6975" s="333" t="s">
        <v>6402</v>
      </c>
      <c r="C6975" s="333" t="s">
        <v>712</v>
      </c>
      <c r="D6975" s="333" t="s">
        <v>519</v>
      </c>
      <c r="E6975" s="29">
        <v>2</v>
      </c>
      <c r="F6975" s="29">
        <v>1</v>
      </c>
      <c r="G6975" s="29">
        <v>6459</v>
      </c>
      <c r="H6975" s="27"/>
      <c r="J6975" s="37"/>
      <c r="M6975" s="80" t="b">
        <f t="shared" si="108"/>
        <v>1</v>
      </c>
    </row>
    <row r="6976" spans="2:13" x14ac:dyDescent="0.15">
      <c r="B6976" s="333" t="s">
        <v>13622</v>
      </c>
      <c r="C6976" s="333" t="s">
        <v>712</v>
      </c>
      <c r="D6976" s="333" t="s">
        <v>519</v>
      </c>
      <c r="E6976" s="29">
        <v>2</v>
      </c>
      <c r="F6976" s="29">
        <v>1</v>
      </c>
      <c r="G6976" s="29">
        <v>15217</v>
      </c>
      <c r="H6976" s="27"/>
      <c r="J6976" s="37"/>
      <c r="M6976" s="80" t="b">
        <f t="shared" si="108"/>
        <v>1</v>
      </c>
    </row>
    <row r="6977" spans="2:13" x14ac:dyDescent="0.15">
      <c r="B6977" s="333" t="s">
        <v>1945</v>
      </c>
      <c r="C6977" s="333" t="s">
        <v>712</v>
      </c>
      <c r="D6977" s="333" t="s">
        <v>519</v>
      </c>
      <c r="E6977" s="29">
        <v>2</v>
      </c>
      <c r="F6977" s="29">
        <v>1</v>
      </c>
      <c r="G6977" s="29">
        <v>1543</v>
      </c>
      <c r="H6977" s="27"/>
      <c r="J6977" s="37"/>
      <c r="M6977" s="80" t="b">
        <f t="shared" si="108"/>
        <v>1</v>
      </c>
    </row>
    <row r="6978" spans="2:13" x14ac:dyDescent="0.15">
      <c r="B6978" s="333" t="s">
        <v>9405</v>
      </c>
      <c r="C6978" s="333" t="s">
        <v>712</v>
      </c>
      <c r="D6978" s="333" t="s">
        <v>519</v>
      </c>
      <c r="E6978" s="29">
        <v>2</v>
      </c>
      <c r="F6978" s="29">
        <v>1</v>
      </c>
      <c r="G6978" s="29">
        <v>9274</v>
      </c>
      <c r="H6978" s="27"/>
      <c r="J6978" s="37"/>
      <c r="M6978" s="80" t="b">
        <f t="shared" si="108"/>
        <v>1</v>
      </c>
    </row>
    <row r="6979" spans="2:13" x14ac:dyDescent="0.15">
      <c r="B6979" s="333" t="s">
        <v>9406</v>
      </c>
      <c r="C6979" s="333" t="s">
        <v>712</v>
      </c>
      <c r="D6979" s="333" t="s">
        <v>519</v>
      </c>
      <c r="E6979" s="29">
        <v>2</v>
      </c>
      <c r="F6979" s="29">
        <v>1</v>
      </c>
      <c r="G6979" s="29">
        <v>9275</v>
      </c>
      <c r="H6979" s="27"/>
      <c r="J6979" s="37"/>
      <c r="M6979" s="80" t="b">
        <f t="shared" si="108"/>
        <v>1</v>
      </c>
    </row>
    <row r="6980" spans="2:13" x14ac:dyDescent="0.15">
      <c r="B6980" s="333" t="s">
        <v>6592</v>
      </c>
      <c r="C6980" s="333" t="s">
        <v>712</v>
      </c>
      <c r="D6980" s="333" t="s">
        <v>519</v>
      </c>
      <c r="E6980" s="29">
        <v>2</v>
      </c>
      <c r="F6980" s="29">
        <v>1</v>
      </c>
      <c r="G6980" s="29">
        <v>6702</v>
      </c>
      <c r="H6980" s="27"/>
      <c r="J6980" s="37"/>
      <c r="M6980" s="80" t="b">
        <f t="shared" si="108"/>
        <v>1</v>
      </c>
    </row>
    <row r="6981" spans="2:13" x14ac:dyDescent="0.15">
      <c r="B6981" s="333" t="s">
        <v>1946</v>
      </c>
      <c r="C6981" s="333" t="s">
        <v>712</v>
      </c>
      <c r="D6981" s="333" t="s">
        <v>519</v>
      </c>
      <c r="E6981" s="29">
        <v>2</v>
      </c>
      <c r="F6981" s="29">
        <v>1</v>
      </c>
      <c r="G6981" s="29">
        <v>1544</v>
      </c>
      <c r="H6981" s="27"/>
      <c r="J6981" s="37"/>
      <c r="M6981" s="80" t="b">
        <f t="shared" si="108"/>
        <v>1</v>
      </c>
    </row>
    <row r="6982" spans="2:13" x14ac:dyDescent="0.15">
      <c r="B6982" s="333" t="s">
        <v>7912</v>
      </c>
      <c r="C6982" s="333" t="s">
        <v>714</v>
      </c>
      <c r="D6982" s="333" t="s">
        <v>519</v>
      </c>
      <c r="E6982" s="29">
        <v>3</v>
      </c>
      <c r="F6982" s="29">
        <v>1</v>
      </c>
      <c r="G6982" s="29">
        <v>8113</v>
      </c>
      <c r="H6982" s="27"/>
      <c r="J6982" s="37"/>
      <c r="M6982" s="80" t="b">
        <f t="shared" si="108"/>
        <v>1</v>
      </c>
    </row>
    <row r="6983" spans="2:13" x14ac:dyDescent="0.15">
      <c r="B6983" s="333" t="s">
        <v>11308</v>
      </c>
      <c r="C6983" s="333" t="s">
        <v>712</v>
      </c>
      <c r="D6983" s="333" t="s">
        <v>519</v>
      </c>
      <c r="E6983" s="29">
        <v>2</v>
      </c>
      <c r="F6983" s="29">
        <v>1</v>
      </c>
      <c r="G6983" s="29">
        <v>11579</v>
      </c>
      <c r="H6983" s="27"/>
      <c r="J6983" s="37"/>
      <c r="M6983" s="80" t="b">
        <f t="shared" si="108"/>
        <v>1</v>
      </c>
    </row>
    <row r="6984" spans="2:13" x14ac:dyDescent="0.15">
      <c r="B6984" s="333" t="s">
        <v>4873</v>
      </c>
      <c r="C6984" s="333" t="s">
        <v>712</v>
      </c>
      <c r="D6984" s="333" t="s">
        <v>519</v>
      </c>
      <c r="E6984" s="29">
        <v>2</v>
      </c>
      <c r="F6984" s="29">
        <v>1</v>
      </c>
      <c r="G6984" s="29">
        <v>4661</v>
      </c>
      <c r="H6984" s="27"/>
      <c r="J6984" s="37"/>
      <c r="M6984" s="80" t="b">
        <f t="shared" si="108"/>
        <v>1</v>
      </c>
    </row>
    <row r="6985" spans="2:13" x14ac:dyDescent="0.15">
      <c r="B6985" s="333" t="s">
        <v>14279</v>
      </c>
      <c r="C6985" s="333" t="s">
        <v>712</v>
      </c>
      <c r="D6985" s="333" t="s">
        <v>519</v>
      </c>
      <c r="E6985" s="29">
        <v>2</v>
      </c>
      <c r="F6985" s="29">
        <v>1</v>
      </c>
      <c r="G6985" s="29">
        <v>15897</v>
      </c>
      <c r="H6985" s="27"/>
      <c r="J6985" s="37"/>
      <c r="M6985" s="80" t="b">
        <f t="shared" si="108"/>
        <v>1</v>
      </c>
    </row>
    <row r="6986" spans="2:13" x14ac:dyDescent="0.15">
      <c r="B6986" s="333" t="s">
        <v>11309</v>
      </c>
      <c r="C6986" s="333" t="s">
        <v>712</v>
      </c>
      <c r="D6986" s="333" t="s">
        <v>521</v>
      </c>
      <c r="E6986" s="29">
        <v>2</v>
      </c>
      <c r="F6986" s="29">
        <v>2</v>
      </c>
      <c r="G6986" s="29">
        <v>11255</v>
      </c>
      <c r="H6986" s="27"/>
      <c r="J6986" s="37"/>
      <c r="M6986" s="80" t="b">
        <f t="shared" si="108"/>
        <v>1</v>
      </c>
    </row>
    <row r="6987" spans="2:13" x14ac:dyDescent="0.15">
      <c r="B6987" s="333" t="s">
        <v>1947</v>
      </c>
      <c r="C6987" s="333" t="s">
        <v>712</v>
      </c>
      <c r="D6987" s="333" t="s">
        <v>519</v>
      </c>
      <c r="E6987" s="29">
        <v>2</v>
      </c>
      <c r="F6987" s="29">
        <v>1</v>
      </c>
      <c r="G6987" s="29">
        <v>1545</v>
      </c>
      <c r="H6987" s="27"/>
      <c r="J6987" s="37"/>
      <c r="M6987" s="80" t="b">
        <f t="shared" si="108"/>
        <v>1</v>
      </c>
    </row>
    <row r="6988" spans="2:13" x14ac:dyDescent="0.15">
      <c r="B6988" s="333" t="s">
        <v>1948</v>
      </c>
      <c r="C6988" s="333" t="s">
        <v>712</v>
      </c>
      <c r="D6988" s="333" t="s">
        <v>519</v>
      </c>
      <c r="E6988" s="29">
        <v>2</v>
      </c>
      <c r="F6988" s="29">
        <v>1</v>
      </c>
      <c r="G6988" s="29">
        <v>1546</v>
      </c>
      <c r="H6988" s="27"/>
      <c r="J6988" s="37"/>
      <c r="M6988" s="80" t="b">
        <f t="shared" si="108"/>
        <v>1</v>
      </c>
    </row>
    <row r="6989" spans="2:13" x14ac:dyDescent="0.15">
      <c r="B6989" s="333" t="s">
        <v>4874</v>
      </c>
      <c r="C6989" s="333" t="s">
        <v>712</v>
      </c>
      <c r="D6989" s="333" t="s">
        <v>444</v>
      </c>
      <c r="E6989" s="29">
        <v>2</v>
      </c>
      <c r="F6989" s="29">
        <v>6</v>
      </c>
      <c r="G6989" s="29">
        <v>4662</v>
      </c>
      <c r="H6989" s="27"/>
      <c r="J6989" s="37"/>
      <c r="M6989" s="80" t="b">
        <f t="shared" si="108"/>
        <v>1</v>
      </c>
    </row>
    <row r="6990" spans="2:13" x14ac:dyDescent="0.15">
      <c r="B6990" s="333" t="s">
        <v>5883</v>
      </c>
      <c r="C6990" s="333" t="s">
        <v>712</v>
      </c>
      <c r="D6990" s="333" t="s">
        <v>523</v>
      </c>
      <c r="E6990" s="29">
        <v>2</v>
      </c>
      <c r="F6990" s="29">
        <v>3</v>
      </c>
      <c r="G6990" s="29">
        <v>5905</v>
      </c>
      <c r="H6990" s="27"/>
      <c r="J6990" s="37"/>
      <c r="M6990" s="80" t="b">
        <f t="shared" ref="M6990:M7053" si="109">AND(  NOT(ISERROR(FIND(UPPER($B$7),UPPER($B6990),1))),  OR($D$7="",NOT(ISERROR(FIND(UPPER($D$7),UPPER($B6990),1)))),    OR($D$8="",(ISERROR(FIND(UPPER($D$8),UPPER($B6990),1))))           )</f>
        <v>1</v>
      </c>
    </row>
    <row r="6991" spans="2:13" x14ac:dyDescent="0.15">
      <c r="B6991" s="333" t="s">
        <v>6593</v>
      </c>
      <c r="C6991" s="333" t="s">
        <v>712</v>
      </c>
      <c r="D6991" s="333" t="s">
        <v>521</v>
      </c>
      <c r="E6991" s="29">
        <v>2</v>
      </c>
      <c r="F6991" s="29">
        <v>2</v>
      </c>
      <c r="G6991" s="29">
        <v>6703</v>
      </c>
      <c r="H6991" s="27"/>
      <c r="J6991" s="37"/>
      <c r="M6991" s="80" t="b">
        <f t="shared" si="109"/>
        <v>1</v>
      </c>
    </row>
    <row r="6992" spans="2:13" x14ac:dyDescent="0.15">
      <c r="B6992" s="333" t="s">
        <v>3535</v>
      </c>
      <c r="C6992" s="333" t="s">
        <v>712</v>
      </c>
      <c r="D6992" s="333" t="s">
        <v>527</v>
      </c>
      <c r="E6992" s="29">
        <v>2</v>
      </c>
      <c r="F6992" s="29">
        <v>5</v>
      </c>
      <c r="G6992" s="29">
        <v>3280</v>
      </c>
      <c r="H6992" s="27"/>
      <c r="J6992" s="37"/>
      <c r="M6992" s="80" t="b">
        <f t="shared" si="109"/>
        <v>1</v>
      </c>
    </row>
    <row r="6993" spans="2:13" x14ac:dyDescent="0.15">
      <c r="B6993" s="333" t="s">
        <v>14891</v>
      </c>
      <c r="C6993" s="333" t="s">
        <v>518</v>
      </c>
      <c r="D6993" s="333" t="s">
        <v>518</v>
      </c>
      <c r="E6993" s="29">
        <v>0</v>
      </c>
      <c r="F6993" s="29">
        <v>0</v>
      </c>
      <c r="G6993" s="29">
        <v>16343</v>
      </c>
      <c r="H6993" s="27"/>
      <c r="J6993" s="37"/>
      <c r="M6993" s="80" t="b">
        <f t="shared" si="109"/>
        <v>1</v>
      </c>
    </row>
    <row r="6994" spans="2:13" x14ac:dyDescent="0.15">
      <c r="B6994" s="333" t="s">
        <v>13149</v>
      </c>
      <c r="C6994" s="333" t="s">
        <v>712</v>
      </c>
      <c r="D6994" s="333" t="s">
        <v>519</v>
      </c>
      <c r="E6994" s="29">
        <v>2</v>
      </c>
      <c r="F6994" s="29">
        <v>1</v>
      </c>
      <c r="G6994" s="29">
        <v>14568</v>
      </c>
      <c r="H6994" s="27"/>
      <c r="J6994" s="37"/>
      <c r="M6994" s="80" t="b">
        <f t="shared" si="109"/>
        <v>1</v>
      </c>
    </row>
    <row r="6995" spans="2:13" x14ac:dyDescent="0.15">
      <c r="B6995" s="333" t="s">
        <v>1949</v>
      </c>
      <c r="C6995" s="333" t="s">
        <v>712</v>
      </c>
      <c r="D6995" s="333" t="s">
        <v>523</v>
      </c>
      <c r="E6995" s="29">
        <v>2</v>
      </c>
      <c r="F6995" s="29">
        <v>3</v>
      </c>
      <c r="G6995" s="29">
        <v>1548</v>
      </c>
      <c r="H6995" s="27"/>
      <c r="J6995" s="37"/>
      <c r="M6995" s="80" t="b">
        <f t="shared" si="109"/>
        <v>1</v>
      </c>
    </row>
    <row r="6996" spans="2:13" x14ac:dyDescent="0.15">
      <c r="B6996" s="333" t="s">
        <v>1950</v>
      </c>
      <c r="C6996" s="333" t="s">
        <v>710</v>
      </c>
      <c r="D6996" s="333" t="s">
        <v>521</v>
      </c>
      <c r="E6996" s="29">
        <v>1</v>
      </c>
      <c r="F6996" s="29">
        <v>2</v>
      </c>
      <c r="G6996" s="29">
        <v>1549</v>
      </c>
      <c r="H6996" s="27"/>
      <c r="J6996" s="37"/>
      <c r="M6996" s="80" t="b">
        <f t="shared" si="109"/>
        <v>1</v>
      </c>
    </row>
    <row r="6997" spans="2:13" x14ac:dyDescent="0.15">
      <c r="B6997" s="333" t="s">
        <v>7256</v>
      </c>
      <c r="C6997" s="333" t="s">
        <v>710</v>
      </c>
      <c r="D6997" s="333" t="s">
        <v>521</v>
      </c>
      <c r="E6997" s="29">
        <v>1</v>
      </c>
      <c r="F6997" s="29">
        <v>2</v>
      </c>
      <c r="G6997" s="29">
        <v>7400</v>
      </c>
      <c r="H6997" s="27"/>
      <c r="J6997" s="37"/>
      <c r="M6997" s="80" t="b">
        <f t="shared" si="109"/>
        <v>1</v>
      </c>
    </row>
    <row r="6998" spans="2:13" x14ac:dyDescent="0.15">
      <c r="B6998" s="333" t="s">
        <v>4514</v>
      </c>
      <c r="C6998" s="333" t="s">
        <v>710</v>
      </c>
      <c r="D6998" s="333" t="s">
        <v>523</v>
      </c>
      <c r="E6998" s="29">
        <v>1</v>
      </c>
      <c r="F6998" s="29">
        <v>3</v>
      </c>
      <c r="G6998" s="29">
        <v>4334</v>
      </c>
      <c r="H6998" s="27"/>
      <c r="J6998" s="37"/>
      <c r="M6998" s="80" t="b">
        <f t="shared" si="109"/>
        <v>1</v>
      </c>
    </row>
    <row r="6999" spans="2:13" x14ac:dyDescent="0.15">
      <c r="B6999" s="333" t="s">
        <v>4454</v>
      </c>
      <c r="C6999" s="333" t="s">
        <v>710</v>
      </c>
      <c r="D6999" s="333" t="s">
        <v>519</v>
      </c>
      <c r="E6999" s="29">
        <v>1</v>
      </c>
      <c r="F6999" s="29">
        <v>1</v>
      </c>
      <c r="G6999" s="29">
        <v>4265</v>
      </c>
      <c r="H6999" s="27"/>
      <c r="J6999" s="37"/>
      <c r="M6999" s="80" t="b">
        <f t="shared" si="109"/>
        <v>1</v>
      </c>
    </row>
    <row r="7000" spans="2:13" x14ac:dyDescent="0.15">
      <c r="B7000" s="333" t="s">
        <v>4455</v>
      </c>
      <c r="C7000" s="333" t="s">
        <v>710</v>
      </c>
      <c r="D7000" s="333" t="s">
        <v>519</v>
      </c>
      <c r="E7000" s="29">
        <v>1</v>
      </c>
      <c r="F7000" s="29">
        <v>1</v>
      </c>
      <c r="G7000" s="29">
        <v>4266</v>
      </c>
      <c r="H7000" s="27"/>
      <c r="J7000" s="37"/>
      <c r="M7000" s="80" t="b">
        <f t="shared" si="109"/>
        <v>1</v>
      </c>
    </row>
    <row r="7001" spans="2:13" x14ac:dyDescent="0.15">
      <c r="B7001" s="333" t="s">
        <v>1951</v>
      </c>
      <c r="C7001" s="333" t="s">
        <v>710</v>
      </c>
      <c r="D7001" s="333" t="s">
        <v>521</v>
      </c>
      <c r="E7001" s="29">
        <v>1</v>
      </c>
      <c r="F7001" s="29">
        <v>2</v>
      </c>
      <c r="G7001" s="29">
        <v>1550</v>
      </c>
      <c r="H7001" s="27"/>
      <c r="J7001" s="37"/>
      <c r="M7001" s="80" t="b">
        <f t="shared" si="109"/>
        <v>1</v>
      </c>
    </row>
    <row r="7002" spans="2:13" x14ac:dyDescent="0.15">
      <c r="B7002" s="333" t="s">
        <v>4456</v>
      </c>
      <c r="C7002" s="333" t="s">
        <v>710</v>
      </c>
      <c r="D7002" s="333" t="s">
        <v>519</v>
      </c>
      <c r="E7002" s="29">
        <v>1</v>
      </c>
      <c r="F7002" s="29">
        <v>1</v>
      </c>
      <c r="G7002" s="29">
        <v>4267</v>
      </c>
      <c r="H7002" s="27"/>
      <c r="J7002" s="37"/>
      <c r="M7002" s="80" t="b">
        <f t="shared" si="109"/>
        <v>1</v>
      </c>
    </row>
    <row r="7003" spans="2:13" x14ac:dyDescent="0.15">
      <c r="B7003" s="333" t="s">
        <v>1952</v>
      </c>
      <c r="C7003" s="333" t="s">
        <v>710</v>
      </c>
      <c r="D7003" s="333" t="s">
        <v>523</v>
      </c>
      <c r="E7003" s="29">
        <v>1</v>
      </c>
      <c r="F7003" s="29">
        <v>3</v>
      </c>
      <c r="G7003" s="29">
        <v>1551</v>
      </c>
      <c r="H7003" s="27"/>
      <c r="J7003" s="37"/>
      <c r="M7003" s="80" t="b">
        <f t="shared" si="109"/>
        <v>1</v>
      </c>
    </row>
    <row r="7004" spans="2:13" x14ac:dyDescent="0.15">
      <c r="B7004" s="333" t="s">
        <v>4397</v>
      </c>
      <c r="C7004" s="333" t="s">
        <v>710</v>
      </c>
      <c r="D7004" s="333" t="s">
        <v>525</v>
      </c>
      <c r="E7004" s="29">
        <v>1</v>
      </c>
      <c r="F7004" s="29">
        <v>4</v>
      </c>
      <c r="G7004" s="29">
        <v>4194</v>
      </c>
      <c r="H7004" s="27"/>
      <c r="J7004" s="37"/>
      <c r="M7004" s="80" t="b">
        <f t="shared" si="109"/>
        <v>1</v>
      </c>
    </row>
    <row r="7005" spans="2:13" x14ac:dyDescent="0.15">
      <c r="B7005" s="333" t="s">
        <v>4457</v>
      </c>
      <c r="C7005" s="333" t="s">
        <v>710</v>
      </c>
      <c r="D7005" s="333" t="s">
        <v>519</v>
      </c>
      <c r="E7005" s="29">
        <v>1</v>
      </c>
      <c r="F7005" s="29">
        <v>1</v>
      </c>
      <c r="G7005" s="29">
        <v>4268</v>
      </c>
      <c r="H7005" s="27"/>
      <c r="J7005" s="37"/>
      <c r="M7005" s="80" t="b">
        <f t="shared" si="109"/>
        <v>1</v>
      </c>
    </row>
    <row r="7006" spans="2:13" x14ac:dyDescent="0.15">
      <c r="B7006" s="333" t="s">
        <v>7369</v>
      </c>
      <c r="C7006" s="333" t="s">
        <v>710</v>
      </c>
      <c r="D7006" s="333" t="s">
        <v>519</v>
      </c>
      <c r="E7006" s="29">
        <v>1</v>
      </c>
      <c r="F7006" s="29">
        <v>1</v>
      </c>
      <c r="G7006" s="29">
        <v>7401</v>
      </c>
      <c r="H7006" s="27"/>
      <c r="J7006" s="37"/>
      <c r="M7006" s="80" t="b">
        <f t="shared" si="109"/>
        <v>1</v>
      </c>
    </row>
    <row r="7007" spans="2:13" x14ac:dyDescent="0.15">
      <c r="B7007" s="333" t="s">
        <v>1953</v>
      </c>
      <c r="C7007" s="333" t="s">
        <v>710</v>
      </c>
      <c r="D7007" s="333" t="s">
        <v>521</v>
      </c>
      <c r="E7007" s="29">
        <v>1</v>
      </c>
      <c r="F7007" s="29">
        <v>2</v>
      </c>
      <c r="G7007" s="29">
        <v>1552</v>
      </c>
      <c r="H7007" s="27"/>
      <c r="J7007" s="37"/>
      <c r="M7007" s="80" t="b">
        <f t="shared" si="109"/>
        <v>1</v>
      </c>
    </row>
    <row r="7008" spans="2:13" x14ac:dyDescent="0.15">
      <c r="B7008" s="333" t="s">
        <v>1954</v>
      </c>
      <c r="C7008" s="333" t="s">
        <v>710</v>
      </c>
      <c r="D7008" s="333" t="s">
        <v>521</v>
      </c>
      <c r="E7008" s="29">
        <v>1</v>
      </c>
      <c r="F7008" s="29">
        <v>2</v>
      </c>
      <c r="G7008" s="29">
        <v>1553</v>
      </c>
      <c r="H7008" s="27"/>
      <c r="J7008" s="37"/>
      <c r="M7008" s="80" t="b">
        <f t="shared" si="109"/>
        <v>1</v>
      </c>
    </row>
    <row r="7009" spans="2:13" x14ac:dyDescent="0.15">
      <c r="B7009" s="333" t="s">
        <v>7370</v>
      </c>
      <c r="C7009" s="333" t="s">
        <v>710</v>
      </c>
      <c r="D7009" s="333" t="s">
        <v>521</v>
      </c>
      <c r="E7009" s="29">
        <v>1</v>
      </c>
      <c r="F7009" s="29">
        <v>2</v>
      </c>
      <c r="G7009" s="29">
        <v>7402</v>
      </c>
      <c r="H7009" s="27"/>
      <c r="J7009" s="37"/>
      <c r="M7009" s="80" t="b">
        <f t="shared" si="109"/>
        <v>1</v>
      </c>
    </row>
    <row r="7010" spans="2:13" x14ac:dyDescent="0.15">
      <c r="B7010" s="333" t="s">
        <v>7371</v>
      </c>
      <c r="C7010" s="333" t="s">
        <v>710</v>
      </c>
      <c r="D7010" s="333" t="s">
        <v>521</v>
      </c>
      <c r="E7010" s="29">
        <v>1</v>
      </c>
      <c r="F7010" s="29">
        <v>2</v>
      </c>
      <c r="G7010" s="29">
        <v>7403</v>
      </c>
      <c r="H7010" s="27"/>
      <c r="J7010" s="37"/>
      <c r="M7010" s="80" t="b">
        <f t="shared" si="109"/>
        <v>1</v>
      </c>
    </row>
    <row r="7011" spans="2:13" x14ac:dyDescent="0.15">
      <c r="B7011" s="333" t="s">
        <v>7372</v>
      </c>
      <c r="C7011" s="333" t="s">
        <v>710</v>
      </c>
      <c r="D7011" s="333" t="s">
        <v>519</v>
      </c>
      <c r="E7011" s="29">
        <v>1</v>
      </c>
      <c r="F7011" s="29">
        <v>1</v>
      </c>
      <c r="G7011" s="29">
        <v>7404</v>
      </c>
      <c r="H7011" s="27"/>
      <c r="J7011" s="37"/>
      <c r="M7011" s="80" t="b">
        <f t="shared" si="109"/>
        <v>1</v>
      </c>
    </row>
    <row r="7012" spans="2:13" x14ac:dyDescent="0.15">
      <c r="B7012" s="333" t="s">
        <v>4458</v>
      </c>
      <c r="C7012" s="333" t="s">
        <v>710</v>
      </c>
      <c r="D7012" s="333" t="s">
        <v>519</v>
      </c>
      <c r="E7012" s="29">
        <v>1</v>
      </c>
      <c r="F7012" s="29">
        <v>1</v>
      </c>
      <c r="G7012" s="29">
        <v>4269</v>
      </c>
      <c r="H7012" s="27"/>
      <c r="J7012" s="37"/>
      <c r="M7012" s="80" t="b">
        <f t="shared" si="109"/>
        <v>1</v>
      </c>
    </row>
    <row r="7013" spans="2:13" x14ac:dyDescent="0.15">
      <c r="B7013" s="333" t="s">
        <v>4459</v>
      </c>
      <c r="C7013" s="333" t="s">
        <v>710</v>
      </c>
      <c r="D7013" s="333" t="s">
        <v>519</v>
      </c>
      <c r="E7013" s="29">
        <v>1</v>
      </c>
      <c r="F7013" s="29">
        <v>1</v>
      </c>
      <c r="G7013" s="29">
        <v>4270</v>
      </c>
      <c r="H7013" s="27"/>
      <c r="J7013" s="37"/>
      <c r="M7013" s="80" t="b">
        <f t="shared" si="109"/>
        <v>1</v>
      </c>
    </row>
    <row r="7014" spans="2:13" x14ac:dyDescent="0.15">
      <c r="B7014" s="333" t="s">
        <v>7373</v>
      </c>
      <c r="C7014" s="333" t="s">
        <v>710</v>
      </c>
      <c r="D7014" s="333" t="s">
        <v>519</v>
      </c>
      <c r="E7014" s="29">
        <v>1</v>
      </c>
      <c r="F7014" s="29">
        <v>1</v>
      </c>
      <c r="G7014" s="29">
        <v>7405</v>
      </c>
      <c r="H7014" s="27"/>
      <c r="J7014" s="37"/>
      <c r="M7014" s="80" t="b">
        <f t="shared" si="109"/>
        <v>1</v>
      </c>
    </row>
    <row r="7015" spans="2:13" x14ac:dyDescent="0.15">
      <c r="B7015" s="333" t="s">
        <v>1955</v>
      </c>
      <c r="C7015" s="333" t="s">
        <v>710</v>
      </c>
      <c r="D7015" s="333" t="s">
        <v>521</v>
      </c>
      <c r="E7015" s="29">
        <v>1</v>
      </c>
      <c r="F7015" s="29">
        <v>2</v>
      </c>
      <c r="G7015" s="29">
        <v>1554</v>
      </c>
      <c r="H7015" s="27"/>
      <c r="J7015" s="37"/>
      <c r="M7015" s="80" t="b">
        <f t="shared" si="109"/>
        <v>1</v>
      </c>
    </row>
    <row r="7016" spans="2:13" x14ac:dyDescent="0.15">
      <c r="B7016" s="333" t="s">
        <v>7567</v>
      </c>
      <c r="C7016" s="333" t="s">
        <v>710</v>
      </c>
      <c r="D7016" s="333" t="s">
        <v>519</v>
      </c>
      <c r="E7016" s="29">
        <v>1</v>
      </c>
      <c r="F7016" s="29">
        <v>1</v>
      </c>
      <c r="G7016" s="29">
        <v>7731</v>
      </c>
      <c r="H7016" s="27"/>
      <c r="J7016" s="37"/>
      <c r="M7016" s="80" t="b">
        <f t="shared" si="109"/>
        <v>1</v>
      </c>
    </row>
    <row r="7017" spans="2:13" x14ac:dyDescent="0.15">
      <c r="B7017" s="333" t="s">
        <v>1956</v>
      </c>
      <c r="C7017" s="333" t="s">
        <v>710</v>
      </c>
      <c r="D7017" s="333" t="s">
        <v>523</v>
      </c>
      <c r="E7017" s="29">
        <v>1</v>
      </c>
      <c r="F7017" s="29">
        <v>3</v>
      </c>
      <c r="G7017" s="29">
        <v>1555</v>
      </c>
      <c r="H7017" s="27"/>
      <c r="J7017" s="37"/>
      <c r="M7017" s="80" t="b">
        <f t="shared" si="109"/>
        <v>1</v>
      </c>
    </row>
    <row r="7018" spans="2:13" x14ac:dyDescent="0.15">
      <c r="B7018" s="333" t="s">
        <v>7374</v>
      </c>
      <c r="C7018" s="333" t="s">
        <v>710</v>
      </c>
      <c r="D7018" s="333" t="s">
        <v>519</v>
      </c>
      <c r="E7018" s="29">
        <v>1</v>
      </c>
      <c r="F7018" s="29">
        <v>1</v>
      </c>
      <c r="G7018" s="29">
        <v>7406</v>
      </c>
      <c r="H7018" s="27"/>
      <c r="J7018" s="37"/>
      <c r="M7018" s="80" t="b">
        <f t="shared" si="109"/>
        <v>1</v>
      </c>
    </row>
    <row r="7019" spans="2:13" x14ac:dyDescent="0.15">
      <c r="B7019" s="333" t="s">
        <v>4594</v>
      </c>
      <c r="C7019" s="333" t="s">
        <v>710</v>
      </c>
      <c r="D7019" s="333" t="s">
        <v>519</v>
      </c>
      <c r="E7019" s="29">
        <v>1</v>
      </c>
      <c r="F7019" s="29">
        <v>1</v>
      </c>
      <c r="G7019" s="29">
        <v>4419</v>
      </c>
      <c r="H7019" s="27"/>
      <c r="J7019" s="37"/>
      <c r="M7019" s="80" t="b">
        <f t="shared" si="109"/>
        <v>1</v>
      </c>
    </row>
    <row r="7020" spans="2:13" x14ac:dyDescent="0.15">
      <c r="B7020" s="333" t="s">
        <v>7003</v>
      </c>
      <c r="C7020" s="333" t="s">
        <v>710</v>
      </c>
      <c r="D7020" s="333" t="s">
        <v>525</v>
      </c>
      <c r="E7020" s="29">
        <v>1</v>
      </c>
      <c r="F7020" s="29">
        <v>4</v>
      </c>
      <c r="G7020" s="29">
        <v>7138</v>
      </c>
      <c r="H7020" s="27"/>
      <c r="J7020" s="37"/>
      <c r="M7020" s="80" t="b">
        <f t="shared" si="109"/>
        <v>1</v>
      </c>
    </row>
    <row r="7021" spans="2:13" x14ac:dyDescent="0.15">
      <c r="B7021" s="333" t="s">
        <v>14892</v>
      </c>
      <c r="C7021" s="333" t="s">
        <v>710</v>
      </c>
      <c r="D7021" s="333" t="s">
        <v>523</v>
      </c>
      <c r="E7021" s="29">
        <v>1</v>
      </c>
      <c r="F7021" s="29">
        <v>3</v>
      </c>
      <c r="G7021" s="29">
        <v>17385</v>
      </c>
      <c r="H7021" s="27"/>
      <c r="J7021" s="37"/>
      <c r="M7021" s="80" t="b">
        <f t="shared" si="109"/>
        <v>1</v>
      </c>
    </row>
    <row r="7022" spans="2:13" x14ac:dyDescent="0.15">
      <c r="B7022" s="333" t="s">
        <v>6696</v>
      </c>
      <c r="C7022" s="333" t="s">
        <v>712</v>
      </c>
      <c r="D7022" s="333" t="s">
        <v>519</v>
      </c>
      <c r="E7022" s="29">
        <v>2</v>
      </c>
      <c r="F7022" s="29">
        <v>1</v>
      </c>
      <c r="G7022" s="29">
        <v>6716</v>
      </c>
      <c r="H7022" s="27"/>
      <c r="J7022" s="37"/>
      <c r="M7022" s="80" t="b">
        <f t="shared" si="109"/>
        <v>1</v>
      </c>
    </row>
    <row r="7023" spans="2:13" x14ac:dyDescent="0.15">
      <c r="B7023" s="333" t="s">
        <v>11310</v>
      </c>
      <c r="C7023" s="333" t="s">
        <v>712</v>
      </c>
      <c r="D7023" s="333" t="s">
        <v>523</v>
      </c>
      <c r="E7023" s="29">
        <v>2</v>
      </c>
      <c r="F7023" s="29">
        <v>3</v>
      </c>
      <c r="G7023" s="29">
        <v>11528</v>
      </c>
      <c r="H7023" s="27"/>
      <c r="J7023" s="37"/>
      <c r="M7023" s="80" t="b">
        <f t="shared" si="109"/>
        <v>1</v>
      </c>
    </row>
    <row r="7024" spans="2:13" x14ac:dyDescent="0.15">
      <c r="B7024" s="333" t="s">
        <v>12023</v>
      </c>
      <c r="C7024" s="333" t="s">
        <v>712</v>
      </c>
      <c r="D7024" s="333" t="s">
        <v>521</v>
      </c>
      <c r="E7024" s="29">
        <v>2</v>
      </c>
      <c r="F7024" s="29">
        <v>2</v>
      </c>
      <c r="G7024" s="29">
        <v>13829</v>
      </c>
      <c r="H7024" s="27"/>
      <c r="J7024" s="37"/>
      <c r="M7024" s="80" t="b">
        <f t="shared" si="109"/>
        <v>1</v>
      </c>
    </row>
    <row r="7025" spans="2:13" x14ac:dyDescent="0.15">
      <c r="B7025" s="333" t="s">
        <v>7174</v>
      </c>
      <c r="C7025" s="333" t="s">
        <v>712</v>
      </c>
      <c r="D7025" s="333" t="s">
        <v>521</v>
      </c>
      <c r="E7025" s="29">
        <v>2</v>
      </c>
      <c r="F7025" s="29">
        <v>2</v>
      </c>
      <c r="G7025" s="29">
        <v>7316</v>
      </c>
      <c r="H7025" s="27"/>
      <c r="J7025" s="37"/>
      <c r="M7025" s="80" t="b">
        <f t="shared" si="109"/>
        <v>1</v>
      </c>
    </row>
    <row r="7026" spans="2:13" x14ac:dyDescent="0.15">
      <c r="B7026" s="333" t="s">
        <v>4875</v>
      </c>
      <c r="C7026" s="333" t="s">
        <v>716</v>
      </c>
      <c r="D7026" s="333" t="s">
        <v>527</v>
      </c>
      <c r="E7026" s="29">
        <v>4</v>
      </c>
      <c r="F7026" s="29">
        <v>5</v>
      </c>
      <c r="G7026" s="29">
        <v>4663</v>
      </c>
      <c r="H7026" s="27"/>
      <c r="J7026" s="37"/>
      <c r="M7026" s="80" t="b">
        <f t="shared" si="109"/>
        <v>1</v>
      </c>
    </row>
    <row r="7027" spans="2:13" x14ac:dyDescent="0.15">
      <c r="B7027" s="333" t="s">
        <v>11311</v>
      </c>
      <c r="C7027" s="333" t="s">
        <v>716</v>
      </c>
      <c r="D7027" s="333" t="s">
        <v>519</v>
      </c>
      <c r="E7027" s="29">
        <v>4</v>
      </c>
      <c r="F7027" s="29">
        <v>1</v>
      </c>
      <c r="G7027" s="29">
        <v>11529</v>
      </c>
      <c r="H7027" s="27"/>
      <c r="J7027" s="37"/>
      <c r="M7027" s="80" t="b">
        <f t="shared" si="109"/>
        <v>1</v>
      </c>
    </row>
    <row r="7028" spans="2:13" x14ac:dyDescent="0.15">
      <c r="B7028" s="333" t="s">
        <v>1957</v>
      </c>
      <c r="C7028" s="333" t="s">
        <v>716</v>
      </c>
      <c r="D7028" s="333" t="s">
        <v>519</v>
      </c>
      <c r="E7028" s="29">
        <v>4</v>
      </c>
      <c r="F7028" s="29">
        <v>1</v>
      </c>
      <c r="G7028" s="29">
        <v>1556</v>
      </c>
      <c r="H7028" s="27"/>
      <c r="J7028" s="37"/>
      <c r="M7028" s="80" t="b">
        <f t="shared" si="109"/>
        <v>1</v>
      </c>
    </row>
    <row r="7029" spans="2:13" x14ac:dyDescent="0.15">
      <c r="B7029" s="333" t="s">
        <v>1958</v>
      </c>
      <c r="C7029" s="333" t="s">
        <v>714</v>
      </c>
      <c r="D7029" s="333" t="s">
        <v>519</v>
      </c>
      <c r="E7029" s="29">
        <v>3</v>
      </c>
      <c r="F7029" s="29">
        <v>1</v>
      </c>
      <c r="G7029" s="29">
        <v>1557</v>
      </c>
      <c r="H7029" s="27"/>
      <c r="J7029" s="37"/>
      <c r="M7029" s="80" t="b">
        <f t="shared" si="109"/>
        <v>1</v>
      </c>
    </row>
    <row r="7030" spans="2:13" x14ac:dyDescent="0.15">
      <c r="B7030" s="333" t="s">
        <v>9407</v>
      </c>
      <c r="C7030" s="333" t="s">
        <v>712</v>
      </c>
      <c r="D7030" s="333" t="s">
        <v>519</v>
      </c>
      <c r="E7030" s="29">
        <v>2</v>
      </c>
      <c r="F7030" s="29">
        <v>1</v>
      </c>
      <c r="G7030" s="29">
        <v>9343</v>
      </c>
      <c r="H7030" s="27"/>
      <c r="J7030" s="37"/>
      <c r="M7030" s="80" t="b">
        <f t="shared" si="109"/>
        <v>1</v>
      </c>
    </row>
    <row r="7031" spans="2:13" x14ac:dyDescent="0.15">
      <c r="B7031" s="333" t="s">
        <v>7487</v>
      </c>
      <c r="C7031" s="333" t="s">
        <v>712</v>
      </c>
      <c r="D7031" s="333" t="s">
        <v>519</v>
      </c>
      <c r="E7031" s="29">
        <v>2</v>
      </c>
      <c r="F7031" s="29">
        <v>1</v>
      </c>
      <c r="G7031" s="29">
        <v>7644</v>
      </c>
      <c r="H7031" s="27"/>
      <c r="J7031" s="37"/>
      <c r="M7031" s="80" t="b">
        <f t="shared" si="109"/>
        <v>1</v>
      </c>
    </row>
    <row r="7032" spans="2:13" x14ac:dyDescent="0.15">
      <c r="B7032" s="333" t="s">
        <v>6346</v>
      </c>
      <c r="C7032" s="333" t="s">
        <v>712</v>
      </c>
      <c r="D7032" s="333" t="s">
        <v>519</v>
      </c>
      <c r="E7032" s="29">
        <v>2</v>
      </c>
      <c r="F7032" s="29">
        <v>1</v>
      </c>
      <c r="G7032" s="29">
        <v>6407</v>
      </c>
      <c r="H7032" s="27"/>
      <c r="J7032" s="37"/>
      <c r="M7032" s="80" t="b">
        <f t="shared" si="109"/>
        <v>1</v>
      </c>
    </row>
    <row r="7033" spans="2:13" x14ac:dyDescent="0.15">
      <c r="B7033" s="333" t="s">
        <v>12024</v>
      </c>
      <c r="C7033" s="333" t="s">
        <v>712</v>
      </c>
      <c r="D7033" s="333" t="s">
        <v>519</v>
      </c>
      <c r="E7033" s="29">
        <v>2</v>
      </c>
      <c r="F7033" s="29">
        <v>1</v>
      </c>
      <c r="G7033" s="29">
        <v>13693</v>
      </c>
      <c r="H7033" s="27"/>
      <c r="J7033" s="37"/>
      <c r="M7033" s="80" t="b">
        <f t="shared" si="109"/>
        <v>1</v>
      </c>
    </row>
    <row r="7034" spans="2:13" x14ac:dyDescent="0.15">
      <c r="B7034" s="333" t="s">
        <v>11312</v>
      </c>
      <c r="C7034" s="333" t="s">
        <v>712</v>
      </c>
      <c r="D7034" s="333" t="s">
        <v>519</v>
      </c>
      <c r="E7034" s="29">
        <v>2</v>
      </c>
      <c r="F7034" s="29">
        <v>1</v>
      </c>
      <c r="G7034" s="29">
        <v>11530</v>
      </c>
      <c r="H7034" s="27"/>
      <c r="J7034" s="37"/>
      <c r="M7034" s="80" t="b">
        <f t="shared" si="109"/>
        <v>1</v>
      </c>
    </row>
    <row r="7035" spans="2:13" x14ac:dyDescent="0.15">
      <c r="B7035" s="333" t="s">
        <v>6347</v>
      </c>
      <c r="C7035" s="333" t="s">
        <v>712</v>
      </c>
      <c r="D7035" s="333" t="s">
        <v>519</v>
      </c>
      <c r="E7035" s="29">
        <v>2</v>
      </c>
      <c r="F7035" s="29">
        <v>1</v>
      </c>
      <c r="G7035" s="29">
        <v>6408</v>
      </c>
      <c r="H7035" s="27"/>
      <c r="J7035" s="37"/>
      <c r="M7035" s="80" t="b">
        <f t="shared" si="109"/>
        <v>1</v>
      </c>
    </row>
    <row r="7036" spans="2:13" x14ac:dyDescent="0.15">
      <c r="B7036" s="333" t="s">
        <v>1959</v>
      </c>
      <c r="C7036" s="333" t="s">
        <v>712</v>
      </c>
      <c r="D7036" s="333" t="s">
        <v>519</v>
      </c>
      <c r="E7036" s="29">
        <v>2</v>
      </c>
      <c r="F7036" s="29">
        <v>1</v>
      </c>
      <c r="G7036" s="29">
        <v>1558</v>
      </c>
      <c r="H7036" s="27"/>
      <c r="J7036" s="37"/>
      <c r="M7036" s="80" t="b">
        <f t="shared" si="109"/>
        <v>1</v>
      </c>
    </row>
    <row r="7037" spans="2:13" x14ac:dyDescent="0.15">
      <c r="B7037" s="333" t="s">
        <v>14893</v>
      </c>
      <c r="C7037" s="333" t="s">
        <v>712</v>
      </c>
      <c r="D7037" s="333" t="s">
        <v>519</v>
      </c>
      <c r="E7037" s="29">
        <v>2</v>
      </c>
      <c r="F7037" s="29">
        <v>1</v>
      </c>
      <c r="G7037" s="29">
        <v>17386</v>
      </c>
      <c r="H7037" s="27"/>
      <c r="J7037" s="37"/>
      <c r="M7037" s="80" t="b">
        <f t="shared" si="109"/>
        <v>1</v>
      </c>
    </row>
    <row r="7038" spans="2:13" x14ac:dyDescent="0.15">
      <c r="B7038" s="333" t="s">
        <v>10357</v>
      </c>
      <c r="C7038" s="333" t="s">
        <v>712</v>
      </c>
      <c r="D7038" s="333" t="s">
        <v>519</v>
      </c>
      <c r="E7038" s="29">
        <v>2</v>
      </c>
      <c r="F7038" s="29">
        <v>1</v>
      </c>
      <c r="G7038" s="29">
        <v>10851</v>
      </c>
      <c r="H7038" s="27"/>
      <c r="J7038" s="37"/>
      <c r="M7038" s="80" t="b">
        <f t="shared" si="109"/>
        <v>1</v>
      </c>
    </row>
    <row r="7039" spans="2:13" x14ac:dyDescent="0.15">
      <c r="B7039" s="333" t="s">
        <v>12025</v>
      </c>
      <c r="C7039" s="333" t="s">
        <v>712</v>
      </c>
      <c r="D7039" s="333" t="s">
        <v>519</v>
      </c>
      <c r="E7039" s="29">
        <v>2</v>
      </c>
      <c r="F7039" s="29">
        <v>1</v>
      </c>
      <c r="G7039" s="29">
        <v>13827</v>
      </c>
      <c r="H7039" s="27"/>
      <c r="J7039" s="37"/>
      <c r="M7039" s="80" t="b">
        <f t="shared" si="109"/>
        <v>1</v>
      </c>
    </row>
    <row r="7040" spans="2:13" x14ac:dyDescent="0.15">
      <c r="B7040" s="333" t="s">
        <v>6708</v>
      </c>
      <c r="C7040" s="333" t="s">
        <v>714</v>
      </c>
      <c r="D7040" s="333" t="s">
        <v>521</v>
      </c>
      <c r="E7040" s="29">
        <v>3</v>
      </c>
      <c r="F7040" s="29">
        <v>2</v>
      </c>
      <c r="G7040" s="29">
        <v>6827</v>
      </c>
      <c r="H7040" s="27"/>
      <c r="J7040" s="37"/>
      <c r="M7040" s="80" t="b">
        <f t="shared" si="109"/>
        <v>1</v>
      </c>
    </row>
    <row r="7041" spans="2:13" x14ac:dyDescent="0.15">
      <c r="B7041" s="333" t="s">
        <v>12026</v>
      </c>
      <c r="C7041" s="333" t="s">
        <v>712</v>
      </c>
      <c r="D7041" s="333" t="s">
        <v>444</v>
      </c>
      <c r="E7041" s="29">
        <v>2</v>
      </c>
      <c r="F7041" s="29">
        <v>6</v>
      </c>
      <c r="G7041" s="29">
        <v>12530</v>
      </c>
      <c r="H7041" s="27"/>
      <c r="J7041" s="37"/>
      <c r="M7041" s="80" t="b">
        <f t="shared" si="109"/>
        <v>1</v>
      </c>
    </row>
    <row r="7042" spans="2:13" x14ac:dyDescent="0.15">
      <c r="B7042" s="333" t="s">
        <v>1960</v>
      </c>
      <c r="C7042" s="333" t="s">
        <v>712</v>
      </c>
      <c r="D7042" s="333" t="s">
        <v>525</v>
      </c>
      <c r="E7042" s="29">
        <v>2</v>
      </c>
      <c r="F7042" s="29">
        <v>4</v>
      </c>
      <c r="G7042" s="29">
        <v>1559</v>
      </c>
      <c r="H7042" s="27"/>
      <c r="J7042" s="37"/>
      <c r="M7042" s="80" t="b">
        <f t="shared" si="109"/>
        <v>1</v>
      </c>
    </row>
    <row r="7043" spans="2:13" x14ac:dyDescent="0.15">
      <c r="B7043" s="333" t="s">
        <v>2093</v>
      </c>
      <c r="C7043" s="333" t="s">
        <v>712</v>
      </c>
      <c r="D7043" s="333" t="s">
        <v>527</v>
      </c>
      <c r="E7043" s="29">
        <v>2</v>
      </c>
      <c r="F7043" s="29">
        <v>5</v>
      </c>
      <c r="G7043" s="29">
        <v>1697</v>
      </c>
      <c r="H7043" s="27"/>
      <c r="J7043" s="37"/>
      <c r="M7043" s="80" t="b">
        <f t="shared" si="109"/>
        <v>1</v>
      </c>
    </row>
    <row r="7044" spans="2:13" x14ac:dyDescent="0.15">
      <c r="B7044" s="333" t="s">
        <v>10961</v>
      </c>
      <c r="C7044" s="333" t="s">
        <v>710</v>
      </c>
      <c r="D7044" s="333" t="s">
        <v>525</v>
      </c>
      <c r="E7044" s="29">
        <v>1</v>
      </c>
      <c r="F7044" s="29">
        <v>4</v>
      </c>
      <c r="G7044" s="29">
        <v>6436</v>
      </c>
      <c r="H7044" s="27"/>
      <c r="J7044" s="37"/>
      <c r="M7044" s="80" t="b">
        <f t="shared" si="109"/>
        <v>1</v>
      </c>
    </row>
    <row r="7045" spans="2:13" x14ac:dyDescent="0.15">
      <c r="B7045" s="333" t="s">
        <v>10962</v>
      </c>
      <c r="C7045" s="333" t="s">
        <v>710</v>
      </c>
      <c r="D7045" s="333" t="s">
        <v>525</v>
      </c>
      <c r="E7045" s="29">
        <v>1</v>
      </c>
      <c r="F7045" s="29">
        <v>4</v>
      </c>
      <c r="G7045" s="29">
        <v>6431</v>
      </c>
      <c r="H7045" s="27"/>
      <c r="J7045" s="37"/>
      <c r="M7045" s="80" t="b">
        <f t="shared" si="109"/>
        <v>1</v>
      </c>
    </row>
    <row r="7046" spans="2:13" x14ac:dyDescent="0.15">
      <c r="B7046" s="333" t="s">
        <v>10963</v>
      </c>
      <c r="C7046" s="333" t="s">
        <v>710</v>
      </c>
      <c r="D7046" s="333" t="s">
        <v>525</v>
      </c>
      <c r="E7046" s="29">
        <v>1</v>
      </c>
      <c r="F7046" s="29">
        <v>4</v>
      </c>
      <c r="G7046" s="29">
        <v>6432</v>
      </c>
      <c r="H7046" s="27"/>
      <c r="J7046" s="37"/>
      <c r="M7046" s="80" t="b">
        <f t="shared" si="109"/>
        <v>1</v>
      </c>
    </row>
    <row r="7047" spans="2:13" x14ac:dyDescent="0.15">
      <c r="B7047" s="333" t="s">
        <v>10964</v>
      </c>
      <c r="C7047" s="333" t="s">
        <v>710</v>
      </c>
      <c r="D7047" s="333" t="s">
        <v>525</v>
      </c>
      <c r="E7047" s="29">
        <v>1</v>
      </c>
      <c r="F7047" s="29">
        <v>4</v>
      </c>
      <c r="G7047" s="29">
        <v>6433</v>
      </c>
      <c r="H7047" s="27"/>
      <c r="J7047" s="37"/>
      <c r="M7047" s="80" t="b">
        <f t="shared" si="109"/>
        <v>1</v>
      </c>
    </row>
    <row r="7048" spans="2:13" x14ac:dyDescent="0.15">
      <c r="B7048" s="333" t="s">
        <v>10965</v>
      </c>
      <c r="C7048" s="333" t="s">
        <v>710</v>
      </c>
      <c r="D7048" s="333" t="s">
        <v>525</v>
      </c>
      <c r="E7048" s="29">
        <v>1</v>
      </c>
      <c r="F7048" s="29">
        <v>4</v>
      </c>
      <c r="G7048" s="29">
        <v>6434</v>
      </c>
      <c r="H7048" s="27"/>
      <c r="J7048" s="37"/>
      <c r="M7048" s="80" t="b">
        <f t="shared" si="109"/>
        <v>1</v>
      </c>
    </row>
    <row r="7049" spans="2:13" x14ac:dyDescent="0.15">
      <c r="B7049" s="333" t="s">
        <v>10966</v>
      </c>
      <c r="C7049" s="333" t="s">
        <v>710</v>
      </c>
      <c r="D7049" s="333" t="s">
        <v>525</v>
      </c>
      <c r="E7049" s="29">
        <v>1</v>
      </c>
      <c r="F7049" s="29">
        <v>4</v>
      </c>
      <c r="G7049" s="29">
        <v>6435</v>
      </c>
      <c r="H7049" s="27"/>
      <c r="J7049" s="37"/>
      <c r="M7049" s="80" t="b">
        <f t="shared" si="109"/>
        <v>1</v>
      </c>
    </row>
    <row r="7050" spans="2:13" x14ac:dyDescent="0.15">
      <c r="B7050" s="333" t="s">
        <v>6348</v>
      </c>
      <c r="C7050" s="333" t="s">
        <v>712</v>
      </c>
      <c r="D7050" s="333" t="s">
        <v>523</v>
      </c>
      <c r="E7050" s="29">
        <v>2</v>
      </c>
      <c r="F7050" s="29">
        <v>3</v>
      </c>
      <c r="G7050" s="29">
        <v>6409</v>
      </c>
      <c r="H7050" s="27"/>
      <c r="J7050" s="37"/>
      <c r="M7050" s="80" t="b">
        <f t="shared" si="109"/>
        <v>1</v>
      </c>
    </row>
    <row r="7051" spans="2:13" x14ac:dyDescent="0.15">
      <c r="B7051" s="333" t="s">
        <v>6258</v>
      </c>
      <c r="C7051" s="333" t="s">
        <v>714</v>
      </c>
      <c r="D7051" s="333" t="s">
        <v>521</v>
      </c>
      <c r="E7051" s="29">
        <v>3</v>
      </c>
      <c r="F7051" s="29">
        <v>2</v>
      </c>
      <c r="G7051" s="29">
        <v>6420</v>
      </c>
      <c r="H7051" s="27"/>
      <c r="J7051" s="37"/>
      <c r="M7051" s="80" t="b">
        <f t="shared" si="109"/>
        <v>1</v>
      </c>
    </row>
    <row r="7052" spans="2:13" x14ac:dyDescent="0.15">
      <c r="B7052" s="333" t="s">
        <v>9408</v>
      </c>
      <c r="C7052" s="333" t="s">
        <v>714</v>
      </c>
      <c r="D7052" s="333" t="s">
        <v>444</v>
      </c>
      <c r="E7052" s="29">
        <v>3</v>
      </c>
      <c r="F7052" s="29">
        <v>6</v>
      </c>
      <c r="G7052" s="29">
        <v>9529</v>
      </c>
      <c r="H7052" s="27"/>
      <c r="J7052" s="37"/>
      <c r="M7052" s="80" t="b">
        <f t="shared" si="109"/>
        <v>1</v>
      </c>
    </row>
    <row r="7053" spans="2:13" x14ac:dyDescent="0.15">
      <c r="B7053" s="333" t="s">
        <v>3897</v>
      </c>
      <c r="C7053" s="333" t="s">
        <v>712</v>
      </c>
      <c r="D7053" s="333" t="s">
        <v>525</v>
      </c>
      <c r="E7053" s="29">
        <v>2</v>
      </c>
      <c r="F7053" s="29">
        <v>4</v>
      </c>
      <c r="G7053" s="29">
        <v>3558</v>
      </c>
      <c r="H7053" s="27"/>
      <c r="J7053" s="37"/>
      <c r="M7053" s="80" t="b">
        <f t="shared" si="109"/>
        <v>1</v>
      </c>
    </row>
    <row r="7054" spans="2:13" x14ac:dyDescent="0.15">
      <c r="B7054" s="333" t="s">
        <v>6349</v>
      </c>
      <c r="C7054" s="333" t="s">
        <v>714</v>
      </c>
      <c r="D7054" s="333" t="s">
        <v>521</v>
      </c>
      <c r="E7054" s="29">
        <v>3</v>
      </c>
      <c r="F7054" s="29">
        <v>2</v>
      </c>
      <c r="G7054" s="29">
        <v>6410</v>
      </c>
      <c r="H7054" s="27"/>
      <c r="J7054" s="37"/>
      <c r="M7054" s="80" t="b">
        <f t="shared" ref="M7054:M7117" si="110">AND(  NOT(ISERROR(FIND(UPPER($B$7),UPPER($B7054),1))),  OR($D$7="",NOT(ISERROR(FIND(UPPER($D$7),UPPER($B7054),1)))),    OR($D$8="",(ISERROR(FIND(UPPER($D$8),UPPER($B7054),1))))           )</f>
        <v>1</v>
      </c>
    </row>
    <row r="7055" spans="2:13" x14ac:dyDescent="0.15">
      <c r="B7055" s="333" t="s">
        <v>11313</v>
      </c>
      <c r="C7055" s="333" t="s">
        <v>712</v>
      </c>
      <c r="D7055" s="333" t="s">
        <v>444</v>
      </c>
      <c r="E7055" s="29">
        <v>2</v>
      </c>
      <c r="F7055" s="29">
        <v>6</v>
      </c>
      <c r="G7055" s="29">
        <v>11531</v>
      </c>
      <c r="H7055" s="27"/>
      <c r="J7055" s="37"/>
      <c r="M7055" s="80" t="b">
        <f t="shared" si="110"/>
        <v>1</v>
      </c>
    </row>
    <row r="7056" spans="2:13" x14ac:dyDescent="0.15">
      <c r="B7056" s="333" t="s">
        <v>89</v>
      </c>
      <c r="C7056" s="333" t="s">
        <v>712</v>
      </c>
      <c r="D7056" s="333" t="s">
        <v>519</v>
      </c>
      <c r="E7056" s="29">
        <v>2</v>
      </c>
      <c r="F7056" s="29">
        <v>1</v>
      </c>
      <c r="G7056" s="29">
        <v>8722</v>
      </c>
      <c r="H7056" s="27"/>
      <c r="J7056" s="37"/>
      <c r="M7056" s="80" t="b">
        <f t="shared" si="110"/>
        <v>1</v>
      </c>
    </row>
    <row r="7057" spans="2:13" x14ac:dyDescent="0.15">
      <c r="B7057" s="333" t="s">
        <v>6345</v>
      </c>
      <c r="C7057" s="333" t="s">
        <v>712</v>
      </c>
      <c r="D7057" s="333" t="s">
        <v>519</v>
      </c>
      <c r="E7057" s="29">
        <v>2</v>
      </c>
      <c r="F7057" s="29">
        <v>1</v>
      </c>
      <c r="G7057" s="29">
        <v>6406</v>
      </c>
      <c r="H7057" s="27"/>
      <c r="J7057" s="37"/>
      <c r="M7057" s="80" t="b">
        <f t="shared" si="110"/>
        <v>1</v>
      </c>
    </row>
    <row r="7058" spans="2:13" x14ac:dyDescent="0.15">
      <c r="B7058" s="333" t="s">
        <v>390</v>
      </c>
      <c r="C7058" s="333" t="s">
        <v>712</v>
      </c>
      <c r="D7058" s="333" t="s">
        <v>519</v>
      </c>
      <c r="E7058" s="29">
        <v>2</v>
      </c>
      <c r="F7058" s="29">
        <v>1</v>
      </c>
      <c r="G7058" s="29">
        <v>8370</v>
      </c>
      <c r="H7058" s="27"/>
      <c r="J7058" s="37"/>
      <c r="M7058" s="80" t="b">
        <f t="shared" si="110"/>
        <v>1</v>
      </c>
    </row>
    <row r="7059" spans="2:13" x14ac:dyDescent="0.15">
      <c r="B7059" s="333" t="s">
        <v>3898</v>
      </c>
      <c r="C7059" s="333" t="s">
        <v>518</v>
      </c>
      <c r="D7059" s="333" t="s">
        <v>518</v>
      </c>
      <c r="E7059" s="29">
        <v>0</v>
      </c>
      <c r="F7059" s="29">
        <v>0</v>
      </c>
      <c r="G7059" s="29">
        <v>3559</v>
      </c>
      <c r="H7059" s="27"/>
      <c r="J7059" s="37"/>
      <c r="M7059" s="80" t="b">
        <f t="shared" si="110"/>
        <v>1</v>
      </c>
    </row>
    <row r="7060" spans="2:13" x14ac:dyDescent="0.15">
      <c r="B7060" s="333" t="s">
        <v>3536</v>
      </c>
      <c r="C7060" s="333" t="s">
        <v>712</v>
      </c>
      <c r="D7060" s="333" t="s">
        <v>527</v>
      </c>
      <c r="E7060" s="29">
        <v>2</v>
      </c>
      <c r="F7060" s="29">
        <v>5</v>
      </c>
      <c r="G7060" s="29">
        <v>3281</v>
      </c>
      <c r="H7060" s="27"/>
      <c r="J7060" s="37"/>
      <c r="M7060" s="80" t="b">
        <f t="shared" si="110"/>
        <v>1</v>
      </c>
    </row>
    <row r="7061" spans="2:13" x14ac:dyDescent="0.15">
      <c r="B7061" s="333" t="s">
        <v>11314</v>
      </c>
      <c r="C7061" s="333" t="s">
        <v>712</v>
      </c>
      <c r="D7061" s="333" t="s">
        <v>444</v>
      </c>
      <c r="E7061" s="29">
        <v>2</v>
      </c>
      <c r="F7061" s="29">
        <v>6</v>
      </c>
      <c r="G7061" s="29">
        <v>11532</v>
      </c>
      <c r="H7061" s="27"/>
      <c r="J7061" s="37"/>
      <c r="M7061" s="80" t="b">
        <f t="shared" si="110"/>
        <v>1</v>
      </c>
    </row>
    <row r="7062" spans="2:13" x14ac:dyDescent="0.15">
      <c r="B7062" s="333" t="s">
        <v>6350</v>
      </c>
      <c r="C7062" s="333" t="s">
        <v>714</v>
      </c>
      <c r="D7062" s="333" t="s">
        <v>519</v>
      </c>
      <c r="E7062" s="29">
        <v>3</v>
      </c>
      <c r="F7062" s="29">
        <v>1</v>
      </c>
      <c r="G7062" s="29">
        <v>6411</v>
      </c>
      <c r="H7062" s="27"/>
      <c r="J7062" s="37"/>
      <c r="M7062" s="80" t="b">
        <f t="shared" si="110"/>
        <v>1</v>
      </c>
    </row>
    <row r="7063" spans="2:13" x14ac:dyDescent="0.15">
      <c r="B7063" s="333" t="s">
        <v>14894</v>
      </c>
      <c r="C7063" s="333" t="s">
        <v>710</v>
      </c>
      <c r="D7063" s="333" t="s">
        <v>523</v>
      </c>
      <c r="E7063" s="29">
        <v>1</v>
      </c>
      <c r="F7063" s="29">
        <v>3</v>
      </c>
      <c r="G7063" s="29">
        <v>16329</v>
      </c>
      <c r="H7063" s="27"/>
      <c r="J7063" s="37"/>
      <c r="M7063" s="80" t="b">
        <f t="shared" si="110"/>
        <v>1</v>
      </c>
    </row>
    <row r="7064" spans="2:13" x14ac:dyDescent="0.15">
      <c r="B7064" s="333" t="s">
        <v>350</v>
      </c>
      <c r="C7064" s="333" t="s">
        <v>710</v>
      </c>
      <c r="D7064" s="333" t="s">
        <v>444</v>
      </c>
      <c r="E7064" s="29">
        <v>1</v>
      </c>
      <c r="F7064" s="29">
        <v>6</v>
      </c>
      <c r="G7064" s="29">
        <v>8431</v>
      </c>
      <c r="H7064" s="27"/>
      <c r="J7064" s="37"/>
      <c r="M7064" s="80" t="b">
        <f t="shared" si="110"/>
        <v>1</v>
      </c>
    </row>
    <row r="7065" spans="2:13" x14ac:dyDescent="0.15">
      <c r="B7065" s="333" t="s">
        <v>6937</v>
      </c>
      <c r="C7065" s="333" t="s">
        <v>712</v>
      </c>
      <c r="D7065" s="333" t="s">
        <v>525</v>
      </c>
      <c r="E7065" s="29">
        <v>2</v>
      </c>
      <c r="F7065" s="29">
        <v>4</v>
      </c>
      <c r="G7065" s="29">
        <v>7072</v>
      </c>
      <c r="H7065" s="27"/>
      <c r="J7065" s="37"/>
      <c r="M7065" s="80" t="b">
        <f t="shared" si="110"/>
        <v>1</v>
      </c>
    </row>
    <row r="7066" spans="2:13" x14ac:dyDescent="0.15">
      <c r="B7066" s="333" t="s">
        <v>6606</v>
      </c>
      <c r="C7066" s="333" t="s">
        <v>710</v>
      </c>
      <c r="D7066" s="333" t="s">
        <v>523</v>
      </c>
      <c r="E7066" s="29">
        <v>1</v>
      </c>
      <c r="F7066" s="29">
        <v>3</v>
      </c>
      <c r="G7066" s="29">
        <v>6597</v>
      </c>
      <c r="H7066" s="27"/>
      <c r="J7066" s="37"/>
      <c r="M7066" s="80" t="b">
        <f t="shared" si="110"/>
        <v>1</v>
      </c>
    </row>
    <row r="7067" spans="2:13" x14ac:dyDescent="0.15">
      <c r="B7067" s="333" t="s">
        <v>6209</v>
      </c>
      <c r="C7067" s="333" t="s">
        <v>710</v>
      </c>
      <c r="D7067" s="333" t="s">
        <v>523</v>
      </c>
      <c r="E7067" s="29">
        <v>1</v>
      </c>
      <c r="F7067" s="29">
        <v>3</v>
      </c>
      <c r="G7067" s="29">
        <v>6177</v>
      </c>
      <c r="H7067" s="27"/>
      <c r="J7067" s="37"/>
      <c r="M7067" s="80" t="b">
        <f t="shared" si="110"/>
        <v>1</v>
      </c>
    </row>
    <row r="7068" spans="2:13" x14ac:dyDescent="0.15">
      <c r="B7068" s="333" t="s">
        <v>6210</v>
      </c>
      <c r="C7068" s="333" t="s">
        <v>710</v>
      </c>
      <c r="D7068" s="333" t="s">
        <v>523</v>
      </c>
      <c r="E7068" s="29">
        <v>1</v>
      </c>
      <c r="F7068" s="29">
        <v>3</v>
      </c>
      <c r="G7068" s="29">
        <v>6178</v>
      </c>
      <c r="H7068" s="27"/>
      <c r="J7068" s="37"/>
      <c r="M7068" s="80" t="b">
        <f t="shared" si="110"/>
        <v>1</v>
      </c>
    </row>
    <row r="7069" spans="2:13" x14ac:dyDescent="0.15">
      <c r="B7069" s="333" t="s">
        <v>6011</v>
      </c>
      <c r="C7069" s="333" t="s">
        <v>710</v>
      </c>
      <c r="D7069" s="333" t="s">
        <v>519</v>
      </c>
      <c r="E7069" s="29">
        <v>1</v>
      </c>
      <c r="F7069" s="29">
        <v>1</v>
      </c>
      <c r="G7069" s="29">
        <v>6064</v>
      </c>
      <c r="H7069" s="27"/>
      <c r="J7069" s="37"/>
      <c r="M7069" s="80" t="b">
        <f t="shared" si="110"/>
        <v>1</v>
      </c>
    </row>
    <row r="7070" spans="2:13" x14ac:dyDescent="0.15">
      <c r="B7070" s="333" t="s">
        <v>12027</v>
      </c>
      <c r="C7070" s="333" t="s">
        <v>710</v>
      </c>
      <c r="D7070" s="333" t="s">
        <v>519</v>
      </c>
      <c r="E7070" s="29">
        <v>1</v>
      </c>
      <c r="F7070" s="29">
        <v>1</v>
      </c>
      <c r="G7070" s="29">
        <v>13043</v>
      </c>
      <c r="H7070" s="27"/>
      <c r="J7070" s="37"/>
      <c r="M7070" s="80" t="b">
        <f t="shared" si="110"/>
        <v>1</v>
      </c>
    </row>
    <row r="7071" spans="2:13" x14ac:dyDescent="0.15">
      <c r="B7071" s="333" t="s">
        <v>6032</v>
      </c>
      <c r="C7071" s="333" t="s">
        <v>710</v>
      </c>
      <c r="D7071" s="333" t="s">
        <v>519</v>
      </c>
      <c r="E7071" s="29">
        <v>1</v>
      </c>
      <c r="F7071" s="29">
        <v>1</v>
      </c>
      <c r="G7071" s="29">
        <v>6083</v>
      </c>
      <c r="H7071" s="27"/>
      <c r="J7071" s="37"/>
      <c r="M7071" s="80" t="b">
        <f t="shared" si="110"/>
        <v>1</v>
      </c>
    </row>
    <row r="7072" spans="2:13" x14ac:dyDescent="0.15">
      <c r="B7072" s="333" t="s">
        <v>6050</v>
      </c>
      <c r="C7072" s="333" t="s">
        <v>716</v>
      </c>
      <c r="D7072" s="333" t="s">
        <v>519</v>
      </c>
      <c r="E7072" s="29">
        <v>4</v>
      </c>
      <c r="F7072" s="29">
        <v>1</v>
      </c>
      <c r="G7072" s="29">
        <v>6101</v>
      </c>
      <c r="H7072" s="27"/>
      <c r="J7072" s="37"/>
      <c r="M7072" s="80" t="b">
        <f t="shared" si="110"/>
        <v>1</v>
      </c>
    </row>
    <row r="7073" spans="2:13" x14ac:dyDescent="0.15">
      <c r="B7073" s="333" t="s">
        <v>1961</v>
      </c>
      <c r="C7073" s="333" t="s">
        <v>710</v>
      </c>
      <c r="D7073" s="333" t="s">
        <v>519</v>
      </c>
      <c r="E7073" s="29">
        <v>1</v>
      </c>
      <c r="F7073" s="29">
        <v>1</v>
      </c>
      <c r="G7073" s="29">
        <v>1561</v>
      </c>
      <c r="H7073" s="27"/>
      <c r="J7073" s="37"/>
      <c r="M7073" s="80" t="b">
        <f t="shared" si="110"/>
        <v>1</v>
      </c>
    </row>
    <row r="7074" spans="2:13" x14ac:dyDescent="0.15">
      <c r="B7074" s="333" t="s">
        <v>3899</v>
      </c>
      <c r="C7074" s="333" t="s">
        <v>518</v>
      </c>
      <c r="D7074" s="333" t="s">
        <v>518</v>
      </c>
      <c r="E7074" s="29">
        <v>0</v>
      </c>
      <c r="F7074" s="29">
        <v>0</v>
      </c>
      <c r="G7074" s="29">
        <v>3560</v>
      </c>
      <c r="H7074" s="27"/>
      <c r="J7074" s="37"/>
      <c r="M7074" s="80" t="b">
        <f t="shared" si="110"/>
        <v>1</v>
      </c>
    </row>
    <row r="7075" spans="2:13" x14ac:dyDescent="0.15">
      <c r="B7075" s="333" t="s">
        <v>4064</v>
      </c>
      <c r="C7075" s="333" t="s">
        <v>712</v>
      </c>
      <c r="D7075" s="333" t="s">
        <v>523</v>
      </c>
      <c r="E7075" s="29">
        <v>2</v>
      </c>
      <c r="F7075" s="29">
        <v>3</v>
      </c>
      <c r="G7075" s="29">
        <v>3723</v>
      </c>
      <c r="H7075" s="27"/>
      <c r="J7075" s="37"/>
      <c r="M7075" s="80" t="b">
        <f t="shared" si="110"/>
        <v>1</v>
      </c>
    </row>
    <row r="7076" spans="2:13" x14ac:dyDescent="0.15">
      <c r="B7076" s="333" t="s">
        <v>14895</v>
      </c>
      <c r="C7076" s="333" t="s">
        <v>712</v>
      </c>
      <c r="D7076" s="333" t="s">
        <v>523</v>
      </c>
      <c r="E7076" s="29">
        <v>2</v>
      </c>
      <c r="F7076" s="29">
        <v>3</v>
      </c>
      <c r="G7076" s="29">
        <v>16300</v>
      </c>
      <c r="H7076" s="27"/>
      <c r="J7076" s="37"/>
      <c r="M7076" s="80" t="b">
        <f t="shared" si="110"/>
        <v>1</v>
      </c>
    </row>
    <row r="7077" spans="2:13" x14ac:dyDescent="0.15">
      <c r="B7077" s="333" t="s">
        <v>5550</v>
      </c>
      <c r="C7077" s="333" t="s">
        <v>710</v>
      </c>
      <c r="D7077" s="333" t="s">
        <v>519</v>
      </c>
      <c r="E7077" s="29">
        <v>1</v>
      </c>
      <c r="F7077" s="29">
        <v>1</v>
      </c>
      <c r="G7077" s="29">
        <v>5467</v>
      </c>
      <c r="H7077" s="27"/>
      <c r="J7077" s="37"/>
      <c r="M7077" s="80" t="b">
        <f t="shared" si="110"/>
        <v>1</v>
      </c>
    </row>
    <row r="7078" spans="2:13" x14ac:dyDescent="0.15">
      <c r="B7078" s="333" t="s">
        <v>12028</v>
      </c>
      <c r="C7078" s="333" t="s">
        <v>710</v>
      </c>
      <c r="D7078" s="333" t="s">
        <v>523</v>
      </c>
      <c r="E7078" s="29">
        <v>1</v>
      </c>
      <c r="F7078" s="29">
        <v>3</v>
      </c>
      <c r="G7078" s="29">
        <v>13734</v>
      </c>
      <c r="H7078" s="27"/>
      <c r="J7078" s="37"/>
      <c r="M7078" s="80" t="b">
        <f t="shared" si="110"/>
        <v>1</v>
      </c>
    </row>
    <row r="7079" spans="2:13" x14ac:dyDescent="0.15">
      <c r="B7079" s="333" t="s">
        <v>6127</v>
      </c>
      <c r="C7079" s="333" t="s">
        <v>710</v>
      </c>
      <c r="D7079" s="333" t="s">
        <v>525</v>
      </c>
      <c r="E7079" s="29">
        <v>1</v>
      </c>
      <c r="F7079" s="29">
        <v>4</v>
      </c>
      <c r="G7079" s="29">
        <v>6072</v>
      </c>
      <c r="H7079" s="27"/>
      <c r="J7079" s="37"/>
      <c r="M7079" s="80" t="b">
        <f t="shared" si="110"/>
        <v>1</v>
      </c>
    </row>
    <row r="7080" spans="2:13" x14ac:dyDescent="0.15">
      <c r="B7080" s="333" t="s">
        <v>14896</v>
      </c>
      <c r="C7080" s="333" t="s">
        <v>710</v>
      </c>
      <c r="D7080" s="333" t="s">
        <v>519</v>
      </c>
      <c r="E7080" s="29">
        <v>1</v>
      </c>
      <c r="F7080" s="29">
        <v>1</v>
      </c>
      <c r="G7080" s="29">
        <v>17387</v>
      </c>
      <c r="H7080" s="27"/>
      <c r="J7080" s="37"/>
      <c r="M7080" s="80" t="b">
        <f t="shared" si="110"/>
        <v>1</v>
      </c>
    </row>
    <row r="7081" spans="2:13" x14ac:dyDescent="0.15">
      <c r="B7081" s="333" t="s">
        <v>1962</v>
      </c>
      <c r="C7081" s="333" t="s">
        <v>716</v>
      </c>
      <c r="D7081" s="333" t="s">
        <v>523</v>
      </c>
      <c r="E7081" s="29">
        <v>4</v>
      </c>
      <c r="F7081" s="29">
        <v>3</v>
      </c>
      <c r="G7081" s="29">
        <v>1562</v>
      </c>
      <c r="H7081" s="27"/>
      <c r="J7081" s="37"/>
      <c r="M7081" s="80" t="b">
        <f t="shared" si="110"/>
        <v>1</v>
      </c>
    </row>
    <row r="7082" spans="2:13" x14ac:dyDescent="0.15">
      <c r="B7082" s="333" t="s">
        <v>1963</v>
      </c>
      <c r="C7082" s="333" t="s">
        <v>716</v>
      </c>
      <c r="D7082" s="333" t="s">
        <v>523</v>
      </c>
      <c r="E7082" s="29">
        <v>4</v>
      </c>
      <c r="F7082" s="29">
        <v>3</v>
      </c>
      <c r="G7082" s="29">
        <v>1564</v>
      </c>
      <c r="H7082" s="27"/>
      <c r="J7082" s="37"/>
      <c r="M7082" s="80" t="b">
        <f t="shared" si="110"/>
        <v>1</v>
      </c>
    </row>
    <row r="7083" spans="2:13" x14ac:dyDescent="0.15">
      <c r="B7083" s="333" t="s">
        <v>7647</v>
      </c>
      <c r="C7083" s="333" t="s">
        <v>710</v>
      </c>
      <c r="D7083" s="333" t="s">
        <v>523</v>
      </c>
      <c r="E7083" s="29">
        <v>1</v>
      </c>
      <c r="F7083" s="29">
        <v>3</v>
      </c>
      <c r="G7083" s="29">
        <v>7687</v>
      </c>
      <c r="H7083" s="27"/>
      <c r="J7083" s="37"/>
      <c r="M7083" s="80" t="b">
        <f t="shared" si="110"/>
        <v>1</v>
      </c>
    </row>
    <row r="7084" spans="2:13" x14ac:dyDescent="0.15">
      <c r="B7084" s="333" t="s">
        <v>5127</v>
      </c>
      <c r="C7084" s="333" t="s">
        <v>710</v>
      </c>
      <c r="D7084" s="333" t="s">
        <v>519</v>
      </c>
      <c r="E7084" s="29">
        <v>1</v>
      </c>
      <c r="F7084" s="29">
        <v>1</v>
      </c>
      <c r="G7084" s="29">
        <v>5000</v>
      </c>
      <c r="H7084" s="27"/>
      <c r="J7084" s="37"/>
      <c r="M7084" s="80" t="b">
        <f t="shared" si="110"/>
        <v>1</v>
      </c>
    </row>
    <row r="7085" spans="2:13" x14ac:dyDescent="0.15">
      <c r="B7085" s="333" t="s">
        <v>1964</v>
      </c>
      <c r="C7085" s="333" t="s">
        <v>716</v>
      </c>
      <c r="D7085" s="333" t="s">
        <v>523</v>
      </c>
      <c r="E7085" s="29">
        <v>4</v>
      </c>
      <c r="F7085" s="29">
        <v>3</v>
      </c>
      <c r="G7085" s="29">
        <v>1565</v>
      </c>
      <c r="H7085" s="27"/>
      <c r="J7085" s="37"/>
      <c r="M7085" s="80" t="b">
        <f t="shared" si="110"/>
        <v>1</v>
      </c>
    </row>
    <row r="7086" spans="2:13" x14ac:dyDescent="0.15">
      <c r="B7086" s="333" t="s">
        <v>14897</v>
      </c>
      <c r="C7086" s="333" t="s">
        <v>710</v>
      </c>
      <c r="D7086" s="333" t="s">
        <v>523</v>
      </c>
      <c r="E7086" s="29">
        <v>1</v>
      </c>
      <c r="F7086" s="29">
        <v>3</v>
      </c>
      <c r="G7086" s="29">
        <v>16815</v>
      </c>
      <c r="H7086" s="27"/>
      <c r="J7086" s="37"/>
      <c r="M7086" s="80" t="b">
        <f t="shared" si="110"/>
        <v>1</v>
      </c>
    </row>
    <row r="7087" spans="2:13" x14ac:dyDescent="0.15">
      <c r="B7087" s="333" t="s">
        <v>1965</v>
      </c>
      <c r="C7087" s="333" t="s">
        <v>710</v>
      </c>
      <c r="D7087" s="333" t="s">
        <v>521</v>
      </c>
      <c r="E7087" s="29">
        <v>1</v>
      </c>
      <c r="F7087" s="29">
        <v>2</v>
      </c>
      <c r="G7087" s="29">
        <v>1566</v>
      </c>
      <c r="H7087" s="27"/>
      <c r="J7087" s="37"/>
      <c r="M7087" s="80" t="b">
        <f t="shared" si="110"/>
        <v>1</v>
      </c>
    </row>
    <row r="7088" spans="2:13" x14ac:dyDescent="0.15">
      <c r="B7088" s="333" t="s">
        <v>6607</v>
      </c>
      <c r="C7088" s="333" t="s">
        <v>710</v>
      </c>
      <c r="D7088" s="333" t="s">
        <v>525</v>
      </c>
      <c r="E7088" s="29">
        <v>1</v>
      </c>
      <c r="F7088" s="29">
        <v>4</v>
      </c>
      <c r="G7088" s="29">
        <v>6598</v>
      </c>
      <c r="H7088" s="27"/>
      <c r="J7088" s="37"/>
      <c r="M7088" s="80" t="b">
        <f t="shared" si="110"/>
        <v>1</v>
      </c>
    </row>
    <row r="7089" spans="2:13" x14ac:dyDescent="0.15">
      <c r="B7089" s="333" t="s">
        <v>10358</v>
      </c>
      <c r="C7089" s="333" t="s">
        <v>710</v>
      </c>
      <c r="D7089" s="333" t="s">
        <v>519</v>
      </c>
      <c r="E7089" s="29">
        <v>1</v>
      </c>
      <c r="F7089" s="29">
        <v>1</v>
      </c>
      <c r="G7089" s="29">
        <v>10905</v>
      </c>
      <c r="H7089" s="27"/>
      <c r="J7089" s="37"/>
      <c r="M7089" s="80" t="b">
        <f t="shared" si="110"/>
        <v>1</v>
      </c>
    </row>
    <row r="7090" spans="2:13" x14ac:dyDescent="0.15">
      <c r="B7090" s="333" t="s">
        <v>6597</v>
      </c>
      <c r="C7090" s="333" t="s">
        <v>710</v>
      </c>
      <c r="D7090" s="333" t="s">
        <v>523</v>
      </c>
      <c r="E7090" s="29">
        <v>1</v>
      </c>
      <c r="F7090" s="29">
        <v>3</v>
      </c>
      <c r="G7090" s="29">
        <v>6803</v>
      </c>
      <c r="H7090" s="27"/>
      <c r="J7090" s="37"/>
      <c r="M7090" s="80" t="b">
        <f t="shared" si="110"/>
        <v>1</v>
      </c>
    </row>
    <row r="7091" spans="2:13" x14ac:dyDescent="0.15">
      <c r="B7091" s="333" t="s">
        <v>1966</v>
      </c>
      <c r="C7091" s="333" t="s">
        <v>712</v>
      </c>
      <c r="D7091" s="333" t="s">
        <v>525</v>
      </c>
      <c r="E7091" s="29">
        <v>2</v>
      </c>
      <c r="F7091" s="29">
        <v>4</v>
      </c>
      <c r="G7091" s="29">
        <v>1567</v>
      </c>
      <c r="H7091" s="27"/>
      <c r="J7091" s="37"/>
      <c r="M7091" s="80" t="b">
        <f t="shared" si="110"/>
        <v>1</v>
      </c>
    </row>
    <row r="7092" spans="2:13" x14ac:dyDescent="0.15">
      <c r="B7092" s="333" t="s">
        <v>5374</v>
      </c>
      <c r="C7092" s="333" t="s">
        <v>710</v>
      </c>
      <c r="D7092" s="333" t="s">
        <v>519</v>
      </c>
      <c r="E7092" s="29">
        <v>1</v>
      </c>
      <c r="F7092" s="29">
        <v>1</v>
      </c>
      <c r="G7092" s="29">
        <v>5374</v>
      </c>
      <c r="H7092" s="27"/>
      <c r="J7092" s="37"/>
      <c r="M7092" s="80" t="b">
        <f t="shared" si="110"/>
        <v>1</v>
      </c>
    </row>
    <row r="7093" spans="2:13" x14ac:dyDescent="0.15">
      <c r="B7093" s="333" t="s">
        <v>12029</v>
      </c>
      <c r="C7093" s="333" t="s">
        <v>710</v>
      </c>
      <c r="D7093" s="333" t="s">
        <v>519</v>
      </c>
      <c r="E7093" s="29">
        <v>1</v>
      </c>
      <c r="F7093" s="29">
        <v>1</v>
      </c>
      <c r="G7093" s="29">
        <v>12580</v>
      </c>
      <c r="H7093" s="27"/>
      <c r="J7093" s="37"/>
      <c r="M7093" s="80" t="b">
        <f t="shared" si="110"/>
        <v>1</v>
      </c>
    </row>
    <row r="7094" spans="2:13" x14ac:dyDescent="0.15">
      <c r="B7094" s="333" t="s">
        <v>12030</v>
      </c>
      <c r="C7094" s="333" t="s">
        <v>710</v>
      </c>
      <c r="D7094" s="333" t="s">
        <v>519</v>
      </c>
      <c r="E7094" s="29">
        <v>1</v>
      </c>
      <c r="F7094" s="29">
        <v>1</v>
      </c>
      <c r="G7094" s="29">
        <v>12923</v>
      </c>
      <c r="H7094" s="27"/>
      <c r="J7094" s="37"/>
      <c r="M7094" s="80" t="b">
        <f t="shared" si="110"/>
        <v>1</v>
      </c>
    </row>
    <row r="7095" spans="2:13" x14ac:dyDescent="0.15">
      <c r="B7095" s="333" t="s">
        <v>14280</v>
      </c>
      <c r="C7095" s="333" t="s">
        <v>710</v>
      </c>
      <c r="D7095" s="333" t="s">
        <v>519</v>
      </c>
      <c r="E7095" s="29">
        <v>1</v>
      </c>
      <c r="F7095" s="29">
        <v>1</v>
      </c>
      <c r="G7095" s="29">
        <v>15987</v>
      </c>
      <c r="H7095" s="27"/>
      <c r="J7095" s="37"/>
      <c r="M7095" s="80" t="b">
        <f t="shared" si="110"/>
        <v>1</v>
      </c>
    </row>
    <row r="7096" spans="2:13" x14ac:dyDescent="0.15">
      <c r="B7096" s="333" t="s">
        <v>1967</v>
      </c>
      <c r="C7096" s="333" t="s">
        <v>710</v>
      </c>
      <c r="D7096" s="333" t="s">
        <v>519</v>
      </c>
      <c r="E7096" s="29">
        <v>1</v>
      </c>
      <c r="F7096" s="29">
        <v>1</v>
      </c>
      <c r="G7096" s="29">
        <v>1568</v>
      </c>
      <c r="H7096" s="27"/>
      <c r="J7096" s="37"/>
      <c r="M7096" s="80" t="b">
        <f t="shared" si="110"/>
        <v>1</v>
      </c>
    </row>
    <row r="7097" spans="2:13" x14ac:dyDescent="0.15">
      <c r="B7097" s="333" t="s">
        <v>1968</v>
      </c>
      <c r="C7097" s="333" t="s">
        <v>710</v>
      </c>
      <c r="D7097" s="333" t="s">
        <v>519</v>
      </c>
      <c r="E7097" s="29">
        <v>1</v>
      </c>
      <c r="F7097" s="29">
        <v>1</v>
      </c>
      <c r="G7097" s="29">
        <v>1569</v>
      </c>
      <c r="H7097" s="27"/>
      <c r="J7097" s="37"/>
      <c r="M7097" s="80" t="b">
        <f t="shared" si="110"/>
        <v>1</v>
      </c>
    </row>
    <row r="7098" spans="2:13" x14ac:dyDescent="0.15">
      <c r="B7098" s="333" t="s">
        <v>1969</v>
      </c>
      <c r="C7098" s="333" t="s">
        <v>710</v>
      </c>
      <c r="D7098" s="333" t="s">
        <v>519</v>
      </c>
      <c r="E7098" s="29">
        <v>1</v>
      </c>
      <c r="F7098" s="29">
        <v>1</v>
      </c>
      <c r="G7098" s="29">
        <v>1570</v>
      </c>
      <c r="H7098" s="27"/>
      <c r="J7098" s="37"/>
      <c r="M7098" s="80" t="b">
        <f t="shared" si="110"/>
        <v>1</v>
      </c>
    </row>
    <row r="7099" spans="2:13" x14ac:dyDescent="0.15">
      <c r="B7099" s="333" t="s">
        <v>1970</v>
      </c>
      <c r="C7099" s="333" t="s">
        <v>710</v>
      </c>
      <c r="D7099" s="333" t="s">
        <v>519</v>
      </c>
      <c r="E7099" s="29">
        <v>1</v>
      </c>
      <c r="F7099" s="29">
        <v>1</v>
      </c>
      <c r="G7099" s="29">
        <v>1571</v>
      </c>
      <c r="H7099" s="27"/>
      <c r="J7099" s="37"/>
      <c r="M7099" s="80" t="b">
        <f t="shared" si="110"/>
        <v>1</v>
      </c>
    </row>
    <row r="7100" spans="2:13" x14ac:dyDescent="0.15">
      <c r="B7100" s="333" t="s">
        <v>420</v>
      </c>
      <c r="C7100" s="333" t="s">
        <v>710</v>
      </c>
      <c r="D7100" s="333" t="s">
        <v>521</v>
      </c>
      <c r="E7100" s="29">
        <v>1</v>
      </c>
      <c r="F7100" s="29">
        <v>2</v>
      </c>
      <c r="G7100" s="29">
        <v>8307</v>
      </c>
      <c r="H7100" s="27"/>
      <c r="J7100" s="37"/>
      <c r="M7100" s="80" t="b">
        <f t="shared" si="110"/>
        <v>1</v>
      </c>
    </row>
    <row r="7101" spans="2:13" x14ac:dyDescent="0.15">
      <c r="B7101" s="333" t="s">
        <v>457</v>
      </c>
      <c r="C7101" s="333" t="s">
        <v>710</v>
      </c>
      <c r="D7101" s="333" t="s">
        <v>523</v>
      </c>
      <c r="E7101" s="29">
        <v>1</v>
      </c>
      <c r="F7101" s="29">
        <v>3</v>
      </c>
      <c r="G7101" s="29">
        <v>8292</v>
      </c>
      <c r="H7101" s="27"/>
      <c r="J7101" s="37"/>
      <c r="M7101" s="80" t="b">
        <f t="shared" si="110"/>
        <v>1</v>
      </c>
    </row>
    <row r="7102" spans="2:13" x14ac:dyDescent="0.15">
      <c r="B7102" s="333" t="s">
        <v>14281</v>
      </c>
      <c r="C7102" s="333" t="s">
        <v>710</v>
      </c>
      <c r="D7102" s="333" t="s">
        <v>521</v>
      </c>
      <c r="E7102" s="29">
        <v>1</v>
      </c>
      <c r="F7102" s="29">
        <v>2</v>
      </c>
      <c r="G7102" s="29">
        <v>15989</v>
      </c>
      <c r="H7102" s="27"/>
      <c r="J7102" s="37"/>
      <c r="M7102" s="80" t="b">
        <f t="shared" si="110"/>
        <v>1</v>
      </c>
    </row>
    <row r="7103" spans="2:13" x14ac:dyDescent="0.15">
      <c r="B7103" s="333" t="s">
        <v>5375</v>
      </c>
      <c r="C7103" s="333" t="s">
        <v>712</v>
      </c>
      <c r="D7103" s="333" t="s">
        <v>523</v>
      </c>
      <c r="E7103" s="29">
        <v>2</v>
      </c>
      <c r="F7103" s="29">
        <v>3</v>
      </c>
      <c r="G7103" s="29">
        <v>5375</v>
      </c>
      <c r="H7103" s="27"/>
      <c r="J7103" s="37"/>
      <c r="M7103" s="80" t="b">
        <f t="shared" si="110"/>
        <v>1</v>
      </c>
    </row>
    <row r="7104" spans="2:13" x14ac:dyDescent="0.15">
      <c r="B7104" s="333" t="s">
        <v>1971</v>
      </c>
      <c r="C7104" s="333" t="s">
        <v>716</v>
      </c>
      <c r="D7104" s="333" t="s">
        <v>523</v>
      </c>
      <c r="E7104" s="29">
        <v>4</v>
      </c>
      <c r="F7104" s="29">
        <v>3</v>
      </c>
      <c r="G7104" s="29">
        <v>1572</v>
      </c>
      <c r="H7104" s="27"/>
      <c r="J7104" s="37"/>
      <c r="M7104" s="80" t="b">
        <f t="shared" si="110"/>
        <v>1</v>
      </c>
    </row>
    <row r="7105" spans="2:13" x14ac:dyDescent="0.15">
      <c r="B7105" s="333" t="s">
        <v>419</v>
      </c>
      <c r="C7105" s="333" t="s">
        <v>710</v>
      </c>
      <c r="D7105" s="333" t="s">
        <v>521</v>
      </c>
      <c r="E7105" s="29">
        <v>1</v>
      </c>
      <c r="F7105" s="29">
        <v>2</v>
      </c>
      <c r="G7105" s="29">
        <v>8306</v>
      </c>
      <c r="H7105" s="27"/>
      <c r="J7105" s="37"/>
      <c r="M7105" s="80" t="b">
        <f t="shared" si="110"/>
        <v>1</v>
      </c>
    </row>
    <row r="7106" spans="2:13" x14ac:dyDescent="0.15">
      <c r="B7106" s="333" t="s">
        <v>12031</v>
      </c>
      <c r="C7106" s="333" t="s">
        <v>710</v>
      </c>
      <c r="D7106" s="333" t="s">
        <v>523</v>
      </c>
      <c r="E7106" s="29">
        <v>1</v>
      </c>
      <c r="F7106" s="29">
        <v>3</v>
      </c>
      <c r="G7106" s="29">
        <v>13376</v>
      </c>
      <c r="H7106" s="27"/>
      <c r="J7106" s="37"/>
      <c r="M7106" s="80" t="b">
        <f t="shared" si="110"/>
        <v>1</v>
      </c>
    </row>
    <row r="7107" spans="2:13" x14ac:dyDescent="0.15">
      <c r="B7107" s="333" t="s">
        <v>12032</v>
      </c>
      <c r="C7107" s="333" t="s">
        <v>710</v>
      </c>
      <c r="D7107" s="333" t="s">
        <v>519</v>
      </c>
      <c r="E7107" s="29">
        <v>1</v>
      </c>
      <c r="F7107" s="29">
        <v>1</v>
      </c>
      <c r="G7107" s="29">
        <v>12924</v>
      </c>
      <c r="H7107" s="27"/>
      <c r="J7107" s="37"/>
      <c r="M7107" s="80" t="b">
        <f t="shared" si="110"/>
        <v>1</v>
      </c>
    </row>
    <row r="7108" spans="2:13" x14ac:dyDescent="0.15">
      <c r="B7108" s="333" t="s">
        <v>1972</v>
      </c>
      <c r="C7108" s="333" t="s">
        <v>710</v>
      </c>
      <c r="D7108" s="333" t="s">
        <v>523</v>
      </c>
      <c r="E7108" s="29">
        <v>1</v>
      </c>
      <c r="F7108" s="29">
        <v>3</v>
      </c>
      <c r="G7108" s="29">
        <v>1573</v>
      </c>
      <c r="H7108" s="27"/>
      <c r="J7108" s="37"/>
      <c r="M7108" s="80" t="b">
        <f t="shared" si="110"/>
        <v>1</v>
      </c>
    </row>
    <row r="7109" spans="2:13" x14ac:dyDescent="0.15">
      <c r="B7109" s="333" t="s">
        <v>14282</v>
      </c>
      <c r="C7109" s="333" t="s">
        <v>712</v>
      </c>
      <c r="D7109" s="333" t="s">
        <v>519</v>
      </c>
      <c r="E7109" s="29">
        <v>2</v>
      </c>
      <c r="F7109" s="29">
        <v>1</v>
      </c>
      <c r="G7109" s="29">
        <v>16262</v>
      </c>
      <c r="H7109" s="27"/>
      <c r="J7109" s="37"/>
      <c r="M7109" s="80" t="b">
        <f t="shared" si="110"/>
        <v>1</v>
      </c>
    </row>
    <row r="7110" spans="2:13" x14ac:dyDescent="0.15">
      <c r="B7110" s="333" t="s">
        <v>13623</v>
      </c>
      <c r="C7110" s="333" t="s">
        <v>710</v>
      </c>
      <c r="D7110" s="333" t="s">
        <v>519</v>
      </c>
      <c r="E7110" s="29">
        <v>1</v>
      </c>
      <c r="F7110" s="29">
        <v>1</v>
      </c>
      <c r="G7110" s="29">
        <v>15016</v>
      </c>
      <c r="H7110" s="27"/>
      <c r="J7110" s="37"/>
      <c r="M7110" s="80" t="b">
        <f t="shared" si="110"/>
        <v>1</v>
      </c>
    </row>
    <row r="7111" spans="2:13" x14ac:dyDescent="0.15">
      <c r="B7111" s="333" t="s">
        <v>10359</v>
      </c>
      <c r="C7111" s="333" t="s">
        <v>710</v>
      </c>
      <c r="D7111" s="333" t="s">
        <v>521</v>
      </c>
      <c r="E7111" s="29">
        <v>1</v>
      </c>
      <c r="F7111" s="29">
        <v>2</v>
      </c>
      <c r="G7111" s="29">
        <v>10852</v>
      </c>
      <c r="H7111" s="27"/>
      <c r="J7111" s="37"/>
      <c r="M7111" s="80" t="b">
        <f t="shared" si="110"/>
        <v>1</v>
      </c>
    </row>
    <row r="7112" spans="2:13" x14ac:dyDescent="0.15">
      <c r="B7112" s="333" t="s">
        <v>14898</v>
      </c>
      <c r="C7112" s="333" t="s">
        <v>718</v>
      </c>
      <c r="D7112" s="333" t="s">
        <v>525</v>
      </c>
      <c r="E7112" s="29">
        <v>5</v>
      </c>
      <c r="F7112" s="29">
        <v>4</v>
      </c>
      <c r="G7112" s="29">
        <v>17388</v>
      </c>
      <c r="H7112" s="27"/>
      <c r="J7112" s="37"/>
      <c r="M7112" s="80" t="b">
        <f t="shared" si="110"/>
        <v>1</v>
      </c>
    </row>
    <row r="7113" spans="2:13" x14ac:dyDescent="0.15">
      <c r="B7113" s="333" t="s">
        <v>13624</v>
      </c>
      <c r="C7113" s="333" t="s">
        <v>710</v>
      </c>
      <c r="D7113" s="333" t="s">
        <v>523</v>
      </c>
      <c r="E7113" s="29">
        <v>1</v>
      </c>
      <c r="F7113" s="29">
        <v>3</v>
      </c>
      <c r="G7113" s="29">
        <v>15151</v>
      </c>
      <c r="H7113" s="27"/>
      <c r="J7113" s="37"/>
      <c r="M7113" s="80" t="b">
        <f t="shared" si="110"/>
        <v>1</v>
      </c>
    </row>
    <row r="7114" spans="2:13" x14ac:dyDescent="0.15">
      <c r="B7114" s="333" t="s">
        <v>8551</v>
      </c>
      <c r="C7114" s="333" t="s">
        <v>710</v>
      </c>
      <c r="D7114" s="333" t="s">
        <v>521</v>
      </c>
      <c r="E7114" s="29">
        <v>1</v>
      </c>
      <c r="F7114" s="29">
        <v>2</v>
      </c>
      <c r="G7114" s="29">
        <v>8886</v>
      </c>
      <c r="H7114" s="27"/>
      <c r="J7114" s="37"/>
      <c r="M7114" s="80" t="b">
        <f t="shared" si="110"/>
        <v>1</v>
      </c>
    </row>
    <row r="7115" spans="2:13" x14ac:dyDescent="0.15">
      <c r="B7115" s="333" t="s">
        <v>9409</v>
      </c>
      <c r="C7115" s="333" t="s">
        <v>710</v>
      </c>
      <c r="D7115" s="333" t="s">
        <v>525</v>
      </c>
      <c r="E7115" s="29">
        <v>1</v>
      </c>
      <c r="F7115" s="29">
        <v>4</v>
      </c>
      <c r="G7115" s="29">
        <v>9424</v>
      </c>
      <c r="H7115" s="27"/>
      <c r="J7115" s="37"/>
      <c r="M7115" s="80" t="b">
        <f t="shared" si="110"/>
        <v>1</v>
      </c>
    </row>
    <row r="7116" spans="2:13" x14ac:dyDescent="0.15">
      <c r="B7116" s="333" t="s">
        <v>6084</v>
      </c>
      <c r="C7116" s="333" t="s">
        <v>710</v>
      </c>
      <c r="D7116" s="333" t="s">
        <v>519</v>
      </c>
      <c r="E7116" s="29">
        <v>1</v>
      </c>
      <c r="F7116" s="29">
        <v>1</v>
      </c>
      <c r="G7116" s="29">
        <v>6139</v>
      </c>
      <c r="H7116" s="27"/>
      <c r="J7116" s="37"/>
      <c r="M7116" s="80" t="b">
        <f t="shared" si="110"/>
        <v>1</v>
      </c>
    </row>
    <row r="7117" spans="2:13" x14ac:dyDescent="0.15">
      <c r="B7117" s="333" t="s">
        <v>8081</v>
      </c>
      <c r="C7117" s="333" t="s">
        <v>718</v>
      </c>
      <c r="D7117" s="333" t="s">
        <v>523</v>
      </c>
      <c r="E7117" s="29">
        <v>5</v>
      </c>
      <c r="F7117" s="29">
        <v>3</v>
      </c>
      <c r="G7117" s="29">
        <v>8165</v>
      </c>
      <c r="H7117" s="27"/>
      <c r="J7117" s="37"/>
      <c r="M7117" s="80" t="b">
        <f t="shared" si="110"/>
        <v>1</v>
      </c>
    </row>
    <row r="7118" spans="2:13" x14ac:dyDescent="0.15">
      <c r="B7118" s="333" t="s">
        <v>1973</v>
      </c>
      <c r="C7118" s="333" t="s">
        <v>716</v>
      </c>
      <c r="D7118" s="333" t="s">
        <v>523</v>
      </c>
      <c r="E7118" s="29">
        <v>4</v>
      </c>
      <c r="F7118" s="29">
        <v>3</v>
      </c>
      <c r="G7118" s="29">
        <v>1574</v>
      </c>
      <c r="H7118" s="27"/>
      <c r="J7118" s="37"/>
      <c r="M7118" s="80" t="b">
        <f t="shared" ref="M7118:M7181" si="111">AND(  NOT(ISERROR(FIND(UPPER($B$7),UPPER($B7118),1))),  OR($D$7="",NOT(ISERROR(FIND(UPPER($D$7),UPPER($B7118),1)))),    OR($D$8="",(ISERROR(FIND(UPPER($D$8),UPPER($B7118),1))))           )</f>
        <v>1</v>
      </c>
    </row>
    <row r="7119" spans="2:13" x14ac:dyDescent="0.15">
      <c r="B7119" s="333" t="s">
        <v>3634</v>
      </c>
      <c r="C7119" s="333" t="s">
        <v>712</v>
      </c>
      <c r="D7119" s="333" t="s">
        <v>519</v>
      </c>
      <c r="E7119" s="29">
        <v>2</v>
      </c>
      <c r="F7119" s="29">
        <v>1</v>
      </c>
      <c r="G7119" s="29">
        <v>3388</v>
      </c>
      <c r="H7119" s="27"/>
      <c r="J7119" s="37"/>
      <c r="M7119" s="80" t="b">
        <f t="shared" si="111"/>
        <v>1</v>
      </c>
    </row>
    <row r="7120" spans="2:13" x14ac:dyDescent="0.15">
      <c r="B7120" s="333" t="s">
        <v>13625</v>
      </c>
      <c r="C7120" s="333" t="s">
        <v>710</v>
      </c>
      <c r="D7120" s="333" t="s">
        <v>519</v>
      </c>
      <c r="E7120" s="29">
        <v>1</v>
      </c>
      <c r="F7120" s="29">
        <v>1</v>
      </c>
      <c r="G7120" s="29">
        <v>15258</v>
      </c>
      <c r="H7120" s="27"/>
      <c r="J7120" s="37"/>
      <c r="M7120" s="80" t="b">
        <f t="shared" si="111"/>
        <v>1</v>
      </c>
    </row>
    <row r="7121" spans="2:13" x14ac:dyDescent="0.15">
      <c r="B7121" s="333" t="s">
        <v>4876</v>
      </c>
      <c r="C7121" s="333" t="s">
        <v>710</v>
      </c>
      <c r="D7121" s="333" t="s">
        <v>519</v>
      </c>
      <c r="E7121" s="29">
        <v>1</v>
      </c>
      <c r="F7121" s="29">
        <v>1</v>
      </c>
      <c r="G7121" s="29">
        <v>4664</v>
      </c>
      <c r="H7121" s="27"/>
      <c r="J7121" s="37"/>
      <c r="M7121" s="80" t="b">
        <f t="shared" si="111"/>
        <v>1</v>
      </c>
    </row>
    <row r="7122" spans="2:13" x14ac:dyDescent="0.15">
      <c r="B7122" s="333" t="s">
        <v>9410</v>
      </c>
      <c r="C7122" s="333" t="s">
        <v>710</v>
      </c>
      <c r="D7122" s="333" t="s">
        <v>523</v>
      </c>
      <c r="E7122" s="29">
        <v>1</v>
      </c>
      <c r="F7122" s="29">
        <v>3</v>
      </c>
      <c r="G7122" s="29">
        <v>9950</v>
      </c>
      <c r="H7122" s="27"/>
      <c r="J7122" s="37"/>
      <c r="M7122" s="80" t="b">
        <f t="shared" si="111"/>
        <v>1</v>
      </c>
    </row>
    <row r="7123" spans="2:13" x14ac:dyDescent="0.15">
      <c r="B7123" s="333" t="s">
        <v>8489</v>
      </c>
      <c r="C7123" s="333" t="s">
        <v>710</v>
      </c>
      <c r="D7123" s="333" t="s">
        <v>525</v>
      </c>
      <c r="E7123" s="29">
        <v>1</v>
      </c>
      <c r="F7123" s="29">
        <v>4</v>
      </c>
      <c r="G7123" s="29">
        <v>8818</v>
      </c>
      <c r="H7123" s="27"/>
      <c r="J7123" s="37"/>
      <c r="M7123" s="80" t="b">
        <f t="shared" si="111"/>
        <v>1</v>
      </c>
    </row>
    <row r="7124" spans="2:13" x14ac:dyDescent="0.15">
      <c r="B7124" s="333" t="s">
        <v>7219</v>
      </c>
      <c r="C7124" s="333" t="s">
        <v>710</v>
      </c>
      <c r="D7124" s="333" t="s">
        <v>525</v>
      </c>
      <c r="E7124" s="29">
        <v>1</v>
      </c>
      <c r="F7124" s="29">
        <v>4</v>
      </c>
      <c r="G7124" s="29">
        <v>7362</v>
      </c>
      <c r="H7124" s="27"/>
      <c r="J7124" s="37"/>
      <c r="M7124" s="80" t="b">
        <f t="shared" si="111"/>
        <v>1</v>
      </c>
    </row>
    <row r="7125" spans="2:13" x14ac:dyDescent="0.15">
      <c r="B7125" s="333" t="s">
        <v>13626</v>
      </c>
      <c r="C7125" s="333" t="s">
        <v>712</v>
      </c>
      <c r="D7125" s="333" t="s">
        <v>523</v>
      </c>
      <c r="E7125" s="29">
        <v>2</v>
      </c>
      <c r="F7125" s="29">
        <v>3</v>
      </c>
      <c r="G7125" s="29">
        <v>15089</v>
      </c>
      <c r="H7125" s="27"/>
      <c r="J7125" s="37"/>
      <c r="M7125" s="80" t="b">
        <f t="shared" si="111"/>
        <v>1</v>
      </c>
    </row>
    <row r="7126" spans="2:13" x14ac:dyDescent="0.15">
      <c r="B7126" s="333" t="s">
        <v>1974</v>
      </c>
      <c r="C7126" s="333" t="s">
        <v>716</v>
      </c>
      <c r="D7126" s="333" t="s">
        <v>523</v>
      </c>
      <c r="E7126" s="29">
        <v>4</v>
      </c>
      <c r="F7126" s="29">
        <v>3</v>
      </c>
      <c r="G7126" s="29">
        <v>1575</v>
      </c>
      <c r="H7126" s="27"/>
      <c r="J7126" s="37"/>
      <c r="M7126" s="80" t="b">
        <f t="shared" si="111"/>
        <v>1</v>
      </c>
    </row>
    <row r="7127" spans="2:13" x14ac:dyDescent="0.15">
      <c r="B7127" s="333" t="s">
        <v>10360</v>
      </c>
      <c r="C7127" s="333" t="s">
        <v>710</v>
      </c>
      <c r="D7127" s="333" t="s">
        <v>444</v>
      </c>
      <c r="E7127" s="29">
        <v>1</v>
      </c>
      <c r="F7127" s="29">
        <v>6</v>
      </c>
      <c r="G7127" s="29">
        <v>10749</v>
      </c>
      <c r="H7127" s="27"/>
      <c r="J7127" s="37"/>
      <c r="M7127" s="80" t="b">
        <f t="shared" si="111"/>
        <v>1</v>
      </c>
    </row>
    <row r="7128" spans="2:13" x14ac:dyDescent="0.15">
      <c r="B7128" s="333" t="s">
        <v>1975</v>
      </c>
      <c r="C7128" s="333" t="s">
        <v>716</v>
      </c>
      <c r="D7128" s="333" t="s">
        <v>523</v>
      </c>
      <c r="E7128" s="29">
        <v>4</v>
      </c>
      <c r="F7128" s="29">
        <v>3</v>
      </c>
      <c r="G7128" s="29">
        <v>1576</v>
      </c>
      <c r="H7128" s="27"/>
      <c r="J7128" s="37"/>
      <c r="M7128" s="80" t="b">
        <f t="shared" si="111"/>
        <v>1</v>
      </c>
    </row>
    <row r="7129" spans="2:13" x14ac:dyDescent="0.15">
      <c r="B7129" s="333" t="s">
        <v>1976</v>
      </c>
      <c r="C7129" s="333" t="s">
        <v>718</v>
      </c>
      <c r="D7129" s="333" t="s">
        <v>525</v>
      </c>
      <c r="E7129" s="29">
        <v>5</v>
      </c>
      <c r="F7129" s="29">
        <v>4</v>
      </c>
      <c r="G7129" s="29">
        <v>1577</v>
      </c>
      <c r="H7129" s="27"/>
      <c r="J7129" s="37"/>
      <c r="M7129" s="80" t="b">
        <f t="shared" si="111"/>
        <v>1</v>
      </c>
    </row>
    <row r="7130" spans="2:13" x14ac:dyDescent="0.15">
      <c r="B7130" s="333" t="s">
        <v>4398</v>
      </c>
      <c r="C7130" s="333" t="s">
        <v>710</v>
      </c>
      <c r="D7130" s="333" t="s">
        <v>525</v>
      </c>
      <c r="E7130" s="29">
        <v>1</v>
      </c>
      <c r="F7130" s="29">
        <v>4</v>
      </c>
      <c r="G7130" s="29">
        <v>4195</v>
      </c>
      <c r="H7130" s="27"/>
      <c r="J7130" s="37"/>
      <c r="M7130" s="80" t="b">
        <f t="shared" si="111"/>
        <v>1</v>
      </c>
    </row>
    <row r="7131" spans="2:13" x14ac:dyDescent="0.15">
      <c r="B7131" s="333" t="s">
        <v>7296</v>
      </c>
      <c r="C7131" s="333" t="s">
        <v>712</v>
      </c>
      <c r="D7131" s="333" t="s">
        <v>521</v>
      </c>
      <c r="E7131" s="29">
        <v>2</v>
      </c>
      <c r="F7131" s="29">
        <v>2</v>
      </c>
      <c r="G7131" s="29">
        <v>7567</v>
      </c>
      <c r="H7131" s="27"/>
      <c r="J7131" s="37"/>
      <c r="M7131" s="80" t="b">
        <f t="shared" si="111"/>
        <v>1</v>
      </c>
    </row>
    <row r="7132" spans="2:13" x14ac:dyDescent="0.15">
      <c r="B7132" s="333" t="s">
        <v>13627</v>
      </c>
      <c r="C7132" s="333" t="s">
        <v>718</v>
      </c>
      <c r="D7132" s="333" t="s">
        <v>523</v>
      </c>
      <c r="E7132" s="29">
        <v>5</v>
      </c>
      <c r="F7132" s="29">
        <v>3</v>
      </c>
      <c r="G7132" s="29">
        <v>15081</v>
      </c>
      <c r="H7132" s="27"/>
      <c r="J7132" s="37"/>
      <c r="M7132" s="80" t="b">
        <f t="shared" si="111"/>
        <v>1</v>
      </c>
    </row>
    <row r="7133" spans="2:13" x14ac:dyDescent="0.15">
      <c r="B7133" s="333" t="s">
        <v>122</v>
      </c>
      <c r="C7133" s="333" t="s">
        <v>710</v>
      </c>
      <c r="D7133" s="333" t="s">
        <v>519</v>
      </c>
      <c r="E7133" s="29">
        <v>1</v>
      </c>
      <c r="F7133" s="29">
        <v>1</v>
      </c>
      <c r="G7133" s="29">
        <v>8639</v>
      </c>
      <c r="H7133" s="27"/>
      <c r="J7133" s="37"/>
      <c r="M7133" s="80" t="b">
        <f t="shared" si="111"/>
        <v>1</v>
      </c>
    </row>
    <row r="7134" spans="2:13" x14ac:dyDescent="0.15">
      <c r="B7134" s="333" t="s">
        <v>1977</v>
      </c>
      <c r="C7134" s="333" t="s">
        <v>710</v>
      </c>
      <c r="D7134" s="333" t="s">
        <v>519</v>
      </c>
      <c r="E7134" s="29">
        <v>1</v>
      </c>
      <c r="F7134" s="29">
        <v>1</v>
      </c>
      <c r="G7134" s="29">
        <v>1578</v>
      </c>
      <c r="H7134" s="27"/>
      <c r="J7134" s="37"/>
      <c r="M7134" s="80" t="b">
        <f t="shared" si="111"/>
        <v>1</v>
      </c>
    </row>
    <row r="7135" spans="2:13" x14ac:dyDescent="0.15">
      <c r="B7135" s="333" t="s">
        <v>10361</v>
      </c>
      <c r="C7135" s="333" t="s">
        <v>710</v>
      </c>
      <c r="D7135" s="333" t="s">
        <v>519</v>
      </c>
      <c r="E7135" s="29">
        <v>1</v>
      </c>
      <c r="F7135" s="29">
        <v>1</v>
      </c>
      <c r="G7135" s="29">
        <v>10683</v>
      </c>
      <c r="H7135" s="27"/>
      <c r="J7135" s="37"/>
      <c r="M7135" s="80" t="b">
        <f t="shared" si="111"/>
        <v>1</v>
      </c>
    </row>
    <row r="7136" spans="2:13" x14ac:dyDescent="0.15">
      <c r="B7136" s="333" t="s">
        <v>2069</v>
      </c>
      <c r="C7136" s="333" t="s">
        <v>716</v>
      </c>
      <c r="D7136" s="333" t="s">
        <v>523</v>
      </c>
      <c r="E7136" s="29">
        <v>4</v>
      </c>
      <c r="F7136" s="29">
        <v>3</v>
      </c>
      <c r="G7136" s="29">
        <v>1579</v>
      </c>
      <c r="H7136" s="27"/>
      <c r="J7136" s="37"/>
      <c r="M7136" s="80" t="b">
        <f t="shared" si="111"/>
        <v>1</v>
      </c>
    </row>
    <row r="7137" spans="2:13" x14ac:dyDescent="0.15">
      <c r="B7137" s="333" t="s">
        <v>12033</v>
      </c>
      <c r="C7137" s="333" t="s">
        <v>710</v>
      </c>
      <c r="D7137" s="333" t="s">
        <v>444</v>
      </c>
      <c r="E7137" s="29">
        <v>1</v>
      </c>
      <c r="F7137" s="29">
        <v>6</v>
      </c>
      <c r="G7137" s="29">
        <v>13793</v>
      </c>
      <c r="H7137" s="27"/>
      <c r="M7137" s="80" t="b">
        <f t="shared" si="111"/>
        <v>1</v>
      </c>
    </row>
    <row r="7138" spans="2:13" x14ac:dyDescent="0.15">
      <c r="B7138" s="333" t="s">
        <v>7192</v>
      </c>
      <c r="C7138" s="333" t="s">
        <v>710</v>
      </c>
      <c r="D7138" s="333" t="s">
        <v>523</v>
      </c>
      <c r="E7138" s="29">
        <v>1</v>
      </c>
      <c r="F7138" s="29">
        <v>3</v>
      </c>
      <c r="G7138" s="29">
        <v>7334</v>
      </c>
      <c r="H7138" s="27"/>
      <c r="J7138" s="37"/>
      <c r="M7138" s="80" t="b">
        <f t="shared" si="111"/>
        <v>1</v>
      </c>
    </row>
    <row r="7139" spans="2:13" x14ac:dyDescent="0.15">
      <c r="B7139" s="333" t="s">
        <v>12853</v>
      </c>
      <c r="C7139" s="333" t="s">
        <v>714</v>
      </c>
      <c r="D7139" s="333" t="s">
        <v>523</v>
      </c>
      <c r="E7139" s="29">
        <v>3</v>
      </c>
      <c r="F7139" s="29">
        <v>3</v>
      </c>
      <c r="G7139" s="29">
        <v>13977</v>
      </c>
      <c r="H7139" s="27"/>
      <c r="J7139" s="37"/>
      <c r="M7139" s="80" t="b">
        <f t="shared" si="111"/>
        <v>1</v>
      </c>
    </row>
    <row r="7140" spans="2:13" x14ac:dyDescent="0.15">
      <c r="B7140" s="333" t="s">
        <v>6330</v>
      </c>
      <c r="C7140" s="333" t="s">
        <v>716</v>
      </c>
      <c r="D7140" s="333" t="s">
        <v>523</v>
      </c>
      <c r="E7140" s="29">
        <v>4</v>
      </c>
      <c r="F7140" s="29">
        <v>3</v>
      </c>
      <c r="G7140" s="29">
        <v>6391</v>
      </c>
      <c r="H7140" s="27"/>
      <c r="J7140" s="37"/>
      <c r="M7140" s="80" t="b">
        <f t="shared" si="111"/>
        <v>1</v>
      </c>
    </row>
    <row r="7141" spans="2:13" x14ac:dyDescent="0.15">
      <c r="B7141" s="333" t="s">
        <v>3900</v>
      </c>
      <c r="C7141" s="333" t="s">
        <v>712</v>
      </c>
      <c r="D7141" s="333" t="s">
        <v>525</v>
      </c>
      <c r="E7141" s="29">
        <v>2</v>
      </c>
      <c r="F7141" s="29">
        <v>4</v>
      </c>
      <c r="G7141" s="29">
        <v>3561</v>
      </c>
      <c r="H7141" s="27"/>
      <c r="J7141" s="37"/>
      <c r="M7141" s="80" t="b">
        <f t="shared" si="111"/>
        <v>1</v>
      </c>
    </row>
    <row r="7142" spans="2:13" x14ac:dyDescent="0.15">
      <c r="B7142" s="333" t="s">
        <v>12034</v>
      </c>
      <c r="C7142" s="333" t="s">
        <v>714</v>
      </c>
      <c r="D7142" s="333" t="s">
        <v>523</v>
      </c>
      <c r="E7142" s="29">
        <v>3</v>
      </c>
      <c r="F7142" s="29">
        <v>3</v>
      </c>
      <c r="G7142" s="29">
        <v>13676</v>
      </c>
      <c r="H7142" s="27"/>
      <c r="J7142" s="37"/>
      <c r="M7142" s="80" t="b">
        <f t="shared" si="111"/>
        <v>1</v>
      </c>
    </row>
    <row r="7143" spans="2:13" x14ac:dyDescent="0.15">
      <c r="B7143" s="333" t="s">
        <v>12035</v>
      </c>
      <c r="C7143" s="333" t="s">
        <v>712</v>
      </c>
      <c r="D7143" s="333" t="s">
        <v>525</v>
      </c>
      <c r="E7143" s="29">
        <v>2</v>
      </c>
      <c r="F7143" s="29">
        <v>4</v>
      </c>
      <c r="G7143" s="29">
        <v>12505</v>
      </c>
      <c r="H7143" s="27"/>
      <c r="J7143" s="37"/>
      <c r="M7143" s="80" t="b">
        <f t="shared" si="111"/>
        <v>1</v>
      </c>
    </row>
    <row r="7144" spans="2:13" x14ac:dyDescent="0.15">
      <c r="B7144" s="333" t="s">
        <v>2070</v>
      </c>
      <c r="C7144" s="333" t="s">
        <v>716</v>
      </c>
      <c r="D7144" s="333" t="s">
        <v>521</v>
      </c>
      <c r="E7144" s="29">
        <v>4</v>
      </c>
      <c r="F7144" s="29">
        <v>2</v>
      </c>
      <c r="G7144" s="29">
        <v>1580</v>
      </c>
      <c r="H7144" s="27"/>
      <c r="J7144" s="37"/>
      <c r="M7144" s="80" t="b">
        <f t="shared" si="111"/>
        <v>1</v>
      </c>
    </row>
    <row r="7145" spans="2:13" x14ac:dyDescent="0.15">
      <c r="B7145" s="333" t="s">
        <v>13628</v>
      </c>
      <c r="C7145" s="333" t="s">
        <v>518</v>
      </c>
      <c r="D7145" s="333" t="s">
        <v>518</v>
      </c>
      <c r="E7145" s="29">
        <v>0</v>
      </c>
      <c r="F7145" s="29">
        <v>0</v>
      </c>
      <c r="G7145" s="29">
        <v>15661</v>
      </c>
      <c r="H7145" s="27"/>
      <c r="J7145" s="37"/>
      <c r="M7145" s="80" t="b">
        <f t="shared" si="111"/>
        <v>1</v>
      </c>
    </row>
    <row r="7146" spans="2:13" x14ac:dyDescent="0.15">
      <c r="B7146" s="333" t="s">
        <v>7478</v>
      </c>
      <c r="C7146" s="333" t="s">
        <v>712</v>
      </c>
      <c r="D7146" s="333" t="s">
        <v>521</v>
      </c>
      <c r="E7146" s="29">
        <v>2</v>
      </c>
      <c r="F7146" s="29">
        <v>2</v>
      </c>
      <c r="G7146" s="29">
        <v>7523</v>
      </c>
      <c r="H7146" s="27"/>
      <c r="J7146" s="37"/>
      <c r="M7146" s="80" t="b">
        <f t="shared" si="111"/>
        <v>1</v>
      </c>
    </row>
    <row r="7147" spans="2:13" x14ac:dyDescent="0.15">
      <c r="B7147" s="333" t="s">
        <v>2071</v>
      </c>
      <c r="C7147" s="333" t="s">
        <v>718</v>
      </c>
      <c r="D7147" s="333" t="s">
        <v>523</v>
      </c>
      <c r="E7147" s="29">
        <v>5</v>
      </c>
      <c r="F7147" s="29">
        <v>3</v>
      </c>
      <c r="G7147" s="29">
        <v>1581</v>
      </c>
      <c r="H7147" s="27"/>
      <c r="J7147" s="37"/>
      <c r="M7147" s="80" t="b">
        <f t="shared" si="111"/>
        <v>1</v>
      </c>
    </row>
    <row r="7148" spans="2:13" x14ac:dyDescent="0.15">
      <c r="B7148" s="333" t="s">
        <v>7641</v>
      </c>
      <c r="C7148" s="333" t="s">
        <v>710</v>
      </c>
      <c r="D7148" s="333" t="s">
        <v>525</v>
      </c>
      <c r="E7148" s="29">
        <v>1</v>
      </c>
      <c r="F7148" s="29">
        <v>4</v>
      </c>
      <c r="G7148" s="29">
        <v>7806</v>
      </c>
      <c r="H7148" s="27"/>
      <c r="J7148" s="37"/>
      <c r="M7148" s="80" t="b">
        <f t="shared" si="111"/>
        <v>1</v>
      </c>
    </row>
    <row r="7149" spans="2:13" x14ac:dyDescent="0.15">
      <c r="B7149" s="333" t="s">
        <v>2072</v>
      </c>
      <c r="C7149" s="333" t="s">
        <v>710</v>
      </c>
      <c r="D7149" s="333" t="s">
        <v>523</v>
      </c>
      <c r="E7149" s="29">
        <v>1</v>
      </c>
      <c r="F7149" s="29">
        <v>3</v>
      </c>
      <c r="G7149" s="29">
        <v>1582</v>
      </c>
      <c r="H7149" s="27"/>
      <c r="J7149" s="37"/>
      <c r="M7149" s="80" t="b">
        <f t="shared" si="111"/>
        <v>1</v>
      </c>
    </row>
    <row r="7150" spans="2:13" x14ac:dyDescent="0.15">
      <c r="B7150" s="333" t="s">
        <v>3901</v>
      </c>
      <c r="C7150" s="333" t="s">
        <v>518</v>
      </c>
      <c r="D7150" s="333" t="s">
        <v>518</v>
      </c>
      <c r="E7150" s="29">
        <v>0</v>
      </c>
      <c r="F7150" s="29">
        <v>0</v>
      </c>
      <c r="G7150" s="29">
        <v>3562</v>
      </c>
      <c r="H7150" s="27"/>
      <c r="J7150" s="37"/>
      <c r="M7150" s="80" t="b">
        <f t="shared" si="111"/>
        <v>1</v>
      </c>
    </row>
    <row r="7151" spans="2:13" x14ac:dyDescent="0.15">
      <c r="B7151" s="333" t="s">
        <v>3902</v>
      </c>
      <c r="C7151" s="333" t="s">
        <v>518</v>
      </c>
      <c r="D7151" s="333" t="s">
        <v>518</v>
      </c>
      <c r="E7151" s="29">
        <v>0</v>
      </c>
      <c r="F7151" s="29">
        <v>0</v>
      </c>
      <c r="G7151" s="29">
        <v>3563</v>
      </c>
      <c r="H7151" s="27"/>
      <c r="J7151" s="37"/>
      <c r="M7151" s="80" t="b">
        <f t="shared" si="111"/>
        <v>1</v>
      </c>
    </row>
    <row r="7152" spans="2:13" x14ac:dyDescent="0.15">
      <c r="B7152" s="333" t="s">
        <v>2073</v>
      </c>
      <c r="C7152" s="333" t="s">
        <v>712</v>
      </c>
      <c r="D7152" s="333" t="s">
        <v>525</v>
      </c>
      <c r="E7152" s="29">
        <v>2</v>
      </c>
      <c r="F7152" s="29">
        <v>4</v>
      </c>
      <c r="G7152" s="29">
        <v>1584</v>
      </c>
      <c r="H7152" s="27"/>
      <c r="J7152" s="37"/>
      <c r="M7152" s="80" t="b">
        <f t="shared" si="111"/>
        <v>1</v>
      </c>
    </row>
    <row r="7153" spans="2:13" x14ac:dyDescent="0.15">
      <c r="B7153" s="333" t="s">
        <v>10362</v>
      </c>
      <c r="C7153" s="333" t="s">
        <v>716</v>
      </c>
      <c r="D7153" s="333" t="s">
        <v>519</v>
      </c>
      <c r="E7153" s="29">
        <v>4</v>
      </c>
      <c r="F7153" s="29">
        <v>1</v>
      </c>
      <c r="G7153" s="29">
        <v>10702</v>
      </c>
      <c r="H7153" s="27"/>
      <c r="J7153" s="37"/>
      <c r="M7153" s="80" t="b">
        <f t="shared" si="111"/>
        <v>1</v>
      </c>
    </row>
    <row r="7154" spans="2:13" x14ac:dyDescent="0.15">
      <c r="B7154" s="333" t="s">
        <v>3803</v>
      </c>
      <c r="C7154" s="333" t="s">
        <v>9881</v>
      </c>
      <c r="D7154" s="333" t="s">
        <v>527</v>
      </c>
      <c r="E7154" s="29">
        <v>6</v>
      </c>
      <c r="F7154" s="29">
        <v>5</v>
      </c>
      <c r="G7154" s="29">
        <v>3457</v>
      </c>
      <c r="H7154" s="27"/>
      <c r="J7154" s="37"/>
      <c r="M7154" s="80" t="b">
        <f t="shared" si="111"/>
        <v>1</v>
      </c>
    </row>
    <row r="7155" spans="2:13" x14ac:dyDescent="0.15">
      <c r="B7155" s="333" t="s">
        <v>4967</v>
      </c>
      <c r="C7155" s="333" t="s">
        <v>710</v>
      </c>
      <c r="D7155" s="333" t="s">
        <v>519</v>
      </c>
      <c r="E7155" s="29">
        <v>1</v>
      </c>
      <c r="F7155" s="29">
        <v>1</v>
      </c>
      <c r="G7155" s="29">
        <v>4932</v>
      </c>
      <c r="H7155" s="27"/>
      <c r="J7155" s="37"/>
      <c r="M7155" s="80" t="b">
        <f t="shared" si="111"/>
        <v>1</v>
      </c>
    </row>
    <row r="7156" spans="2:13" x14ac:dyDescent="0.15">
      <c r="B7156" s="333" t="s">
        <v>11315</v>
      </c>
      <c r="C7156" s="333" t="s">
        <v>710</v>
      </c>
      <c r="D7156" s="333" t="s">
        <v>523</v>
      </c>
      <c r="E7156" s="29">
        <v>1</v>
      </c>
      <c r="F7156" s="29">
        <v>3</v>
      </c>
      <c r="G7156" s="29">
        <v>11305</v>
      </c>
      <c r="H7156" s="27"/>
      <c r="J7156" s="37"/>
      <c r="M7156" s="80" t="b">
        <f t="shared" si="111"/>
        <v>1</v>
      </c>
    </row>
    <row r="7157" spans="2:13" x14ac:dyDescent="0.15">
      <c r="B7157" s="333" t="s">
        <v>2074</v>
      </c>
      <c r="C7157" s="333" t="s">
        <v>716</v>
      </c>
      <c r="D7157" s="333" t="s">
        <v>525</v>
      </c>
      <c r="E7157" s="29">
        <v>4</v>
      </c>
      <c r="F7157" s="29">
        <v>4</v>
      </c>
      <c r="G7157" s="29">
        <v>1585</v>
      </c>
      <c r="H7157" s="27"/>
      <c r="J7157" s="37"/>
      <c r="M7157" s="80" t="b">
        <f t="shared" si="111"/>
        <v>1</v>
      </c>
    </row>
    <row r="7158" spans="2:13" x14ac:dyDescent="0.15">
      <c r="B7158" s="333" t="s">
        <v>12036</v>
      </c>
      <c r="C7158" s="333" t="s">
        <v>710</v>
      </c>
      <c r="D7158" s="333" t="s">
        <v>521</v>
      </c>
      <c r="E7158" s="29">
        <v>1</v>
      </c>
      <c r="F7158" s="29">
        <v>2</v>
      </c>
      <c r="G7158" s="29">
        <v>12285</v>
      </c>
      <c r="H7158" s="27"/>
      <c r="J7158" s="37"/>
      <c r="M7158" s="80" t="b">
        <f t="shared" si="111"/>
        <v>1</v>
      </c>
    </row>
    <row r="7159" spans="2:13" x14ac:dyDescent="0.15">
      <c r="B7159" s="333" t="s">
        <v>13629</v>
      </c>
      <c r="C7159" s="333" t="s">
        <v>710</v>
      </c>
      <c r="D7159" s="333" t="s">
        <v>525</v>
      </c>
      <c r="E7159" s="29">
        <v>1</v>
      </c>
      <c r="F7159" s="29">
        <v>4</v>
      </c>
      <c r="G7159" s="29">
        <v>14907</v>
      </c>
      <c r="H7159" s="27"/>
      <c r="J7159" s="37"/>
      <c r="M7159" s="80" t="b">
        <f t="shared" si="111"/>
        <v>1</v>
      </c>
    </row>
    <row r="7160" spans="2:13" x14ac:dyDescent="0.15">
      <c r="B7160" s="333" t="s">
        <v>2075</v>
      </c>
      <c r="C7160" s="333" t="s">
        <v>718</v>
      </c>
      <c r="D7160" s="333" t="s">
        <v>525</v>
      </c>
      <c r="E7160" s="29">
        <v>5</v>
      </c>
      <c r="F7160" s="29">
        <v>4</v>
      </c>
      <c r="G7160" s="29">
        <v>1586</v>
      </c>
      <c r="H7160" s="27"/>
      <c r="J7160" s="37"/>
      <c r="M7160" s="80" t="b">
        <f t="shared" si="111"/>
        <v>1</v>
      </c>
    </row>
    <row r="7161" spans="2:13" x14ac:dyDescent="0.15">
      <c r="B7161" s="333" t="s">
        <v>5809</v>
      </c>
      <c r="C7161" s="333" t="s">
        <v>718</v>
      </c>
      <c r="D7161" s="333" t="s">
        <v>525</v>
      </c>
      <c r="E7161" s="29">
        <v>5</v>
      </c>
      <c r="F7161" s="29">
        <v>4</v>
      </c>
      <c r="G7161" s="29">
        <v>5834</v>
      </c>
      <c r="H7161" s="27"/>
      <c r="J7161" s="37"/>
      <c r="M7161" s="80" t="b">
        <f t="shared" si="111"/>
        <v>1</v>
      </c>
    </row>
    <row r="7162" spans="2:13" x14ac:dyDescent="0.15">
      <c r="B7162" s="333" t="s">
        <v>14283</v>
      </c>
      <c r="C7162" s="333" t="s">
        <v>710</v>
      </c>
      <c r="D7162" s="333" t="s">
        <v>519</v>
      </c>
      <c r="E7162" s="29">
        <v>1</v>
      </c>
      <c r="F7162" s="29">
        <v>1</v>
      </c>
      <c r="G7162" s="29">
        <v>16163</v>
      </c>
      <c r="H7162" s="27"/>
      <c r="J7162" s="37"/>
      <c r="M7162" s="80" t="b">
        <f t="shared" si="111"/>
        <v>1</v>
      </c>
    </row>
    <row r="7163" spans="2:13" x14ac:dyDescent="0.15">
      <c r="B7163" s="333" t="s">
        <v>4877</v>
      </c>
      <c r="C7163" s="333" t="s">
        <v>710</v>
      </c>
      <c r="D7163" s="333" t="s">
        <v>523</v>
      </c>
      <c r="E7163" s="29">
        <v>1</v>
      </c>
      <c r="F7163" s="29">
        <v>3</v>
      </c>
      <c r="G7163" s="29">
        <v>4665</v>
      </c>
      <c r="H7163" s="27"/>
      <c r="J7163" s="37"/>
      <c r="M7163" s="80" t="b">
        <f t="shared" si="111"/>
        <v>1</v>
      </c>
    </row>
    <row r="7164" spans="2:13" x14ac:dyDescent="0.15">
      <c r="B7164" s="333" t="s">
        <v>5899</v>
      </c>
      <c r="C7164" s="333" t="s">
        <v>710</v>
      </c>
      <c r="D7164" s="333" t="s">
        <v>519</v>
      </c>
      <c r="E7164" s="29">
        <v>1</v>
      </c>
      <c r="F7164" s="29">
        <v>1</v>
      </c>
      <c r="G7164" s="29">
        <v>5924</v>
      </c>
      <c r="H7164" s="27"/>
      <c r="J7164" s="37"/>
      <c r="M7164" s="80" t="b">
        <f t="shared" si="111"/>
        <v>1</v>
      </c>
    </row>
    <row r="7165" spans="2:13" x14ac:dyDescent="0.15">
      <c r="B7165" s="333" t="s">
        <v>13630</v>
      </c>
      <c r="C7165" s="333" t="s">
        <v>710</v>
      </c>
      <c r="D7165" s="333" t="s">
        <v>525</v>
      </c>
      <c r="E7165" s="29">
        <v>1</v>
      </c>
      <c r="F7165" s="29">
        <v>4</v>
      </c>
      <c r="G7165" s="29">
        <v>14910</v>
      </c>
      <c r="H7165" s="27"/>
      <c r="J7165" s="37"/>
      <c r="M7165" s="80" t="b">
        <f t="shared" si="111"/>
        <v>1</v>
      </c>
    </row>
    <row r="7166" spans="2:13" x14ac:dyDescent="0.15">
      <c r="B7166" s="333" t="s">
        <v>4065</v>
      </c>
      <c r="C7166" s="333" t="s">
        <v>9879</v>
      </c>
      <c r="D7166" s="333" t="s">
        <v>519</v>
      </c>
      <c r="E7166" s="29">
        <v>13</v>
      </c>
      <c r="F7166" s="29">
        <v>1</v>
      </c>
      <c r="G7166" s="29">
        <v>3724</v>
      </c>
      <c r="H7166" s="27"/>
      <c r="J7166" s="37"/>
      <c r="M7166" s="80" t="b">
        <f t="shared" si="111"/>
        <v>1</v>
      </c>
    </row>
    <row r="7167" spans="2:13" x14ac:dyDescent="0.15">
      <c r="B7167" s="333" t="s">
        <v>2076</v>
      </c>
      <c r="C7167" s="333" t="s">
        <v>710</v>
      </c>
      <c r="D7167" s="333" t="s">
        <v>523</v>
      </c>
      <c r="E7167" s="29">
        <v>1</v>
      </c>
      <c r="F7167" s="29">
        <v>3</v>
      </c>
      <c r="G7167" s="29">
        <v>1587</v>
      </c>
      <c r="H7167" s="27"/>
      <c r="J7167" s="37"/>
      <c r="M7167" s="80" t="b">
        <f t="shared" si="111"/>
        <v>1</v>
      </c>
    </row>
    <row r="7168" spans="2:13" x14ac:dyDescent="0.15">
      <c r="B7168" s="333" t="s">
        <v>12037</v>
      </c>
      <c r="C7168" s="333" t="s">
        <v>712</v>
      </c>
      <c r="D7168" s="333" t="s">
        <v>521</v>
      </c>
      <c r="E7168" s="29">
        <v>2</v>
      </c>
      <c r="F7168" s="29">
        <v>2</v>
      </c>
      <c r="G7168" s="29">
        <v>13294</v>
      </c>
      <c r="H7168" s="27"/>
      <c r="J7168" s="37"/>
      <c r="M7168" s="80" t="b">
        <f t="shared" si="111"/>
        <v>1</v>
      </c>
    </row>
    <row r="7169" spans="2:13" x14ac:dyDescent="0.15">
      <c r="B7169" s="333" t="s">
        <v>13631</v>
      </c>
      <c r="C7169" s="333" t="s">
        <v>710</v>
      </c>
      <c r="D7169" s="333" t="s">
        <v>523</v>
      </c>
      <c r="E7169" s="29">
        <v>1</v>
      </c>
      <c r="F7169" s="29">
        <v>3</v>
      </c>
      <c r="G7169" s="29">
        <v>15606</v>
      </c>
      <c r="H7169" s="27"/>
      <c r="J7169" s="37"/>
      <c r="M7169" s="80" t="b">
        <f t="shared" si="111"/>
        <v>1</v>
      </c>
    </row>
    <row r="7170" spans="2:13" x14ac:dyDescent="0.15">
      <c r="B7170" s="333" t="s">
        <v>3903</v>
      </c>
      <c r="C7170" s="333" t="s">
        <v>712</v>
      </c>
      <c r="D7170" s="333" t="s">
        <v>525</v>
      </c>
      <c r="E7170" s="29">
        <v>2</v>
      </c>
      <c r="F7170" s="29">
        <v>4</v>
      </c>
      <c r="G7170" s="29">
        <v>3564</v>
      </c>
      <c r="H7170" s="27"/>
      <c r="J7170" s="37"/>
      <c r="M7170" s="80" t="b">
        <f t="shared" si="111"/>
        <v>1</v>
      </c>
    </row>
    <row r="7171" spans="2:13" x14ac:dyDescent="0.15">
      <c r="B7171" s="333" t="s">
        <v>4944</v>
      </c>
      <c r="C7171" s="333" t="s">
        <v>518</v>
      </c>
      <c r="D7171" s="333" t="s">
        <v>523</v>
      </c>
      <c r="E7171" s="29">
        <v>0</v>
      </c>
      <c r="F7171" s="29">
        <v>3</v>
      </c>
      <c r="G7171" s="29">
        <v>4909</v>
      </c>
      <c r="H7171" s="27"/>
      <c r="J7171" s="37"/>
      <c r="M7171" s="80" t="b">
        <f t="shared" si="111"/>
        <v>1</v>
      </c>
    </row>
    <row r="7172" spans="2:13" x14ac:dyDescent="0.15">
      <c r="B7172" s="333" t="s">
        <v>12854</v>
      </c>
      <c r="C7172" s="333" t="s">
        <v>718</v>
      </c>
      <c r="D7172" s="333" t="s">
        <v>523</v>
      </c>
      <c r="E7172" s="29">
        <v>5</v>
      </c>
      <c r="F7172" s="29">
        <v>3</v>
      </c>
      <c r="G7172" s="29">
        <v>14214</v>
      </c>
      <c r="H7172" s="27"/>
      <c r="J7172" s="37"/>
      <c r="M7172" s="80" t="b">
        <f t="shared" si="111"/>
        <v>1</v>
      </c>
    </row>
    <row r="7173" spans="2:13" x14ac:dyDescent="0.15">
      <c r="B7173" s="333" t="s">
        <v>14899</v>
      </c>
      <c r="C7173" s="333" t="s">
        <v>714</v>
      </c>
      <c r="D7173" s="333" t="s">
        <v>519</v>
      </c>
      <c r="E7173" s="29">
        <v>3</v>
      </c>
      <c r="F7173" s="29">
        <v>1</v>
      </c>
      <c r="G7173" s="29">
        <v>17048</v>
      </c>
      <c r="H7173" s="27"/>
      <c r="J7173" s="37"/>
      <c r="M7173" s="80" t="b">
        <f t="shared" si="111"/>
        <v>1</v>
      </c>
    </row>
    <row r="7174" spans="2:13" x14ac:dyDescent="0.15">
      <c r="B7174" s="333" t="s">
        <v>14900</v>
      </c>
      <c r="C7174" s="333" t="s">
        <v>518</v>
      </c>
      <c r="D7174" s="333" t="s">
        <v>523</v>
      </c>
      <c r="E7174" s="29">
        <v>0</v>
      </c>
      <c r="F7174" s="29">
        <v>3</v>
      </c>
      <c r="G7174" s="29">
        <v>17181</v>
      </c>
      <c r="H7174" s="27"/>
      <c r="J7174" s="37"/>
      <c r="M7174" s="80" t="b">
        <f t="shared" si="111"/>
        <v>1</v>
      </c>
    </row>
    <row r="7175" spans="2:13" x14ac:dyDescent="0.15">
      <c r="B7175" s="333" t="s">
        <v>12855</v>
      </c>
      <c r="C7175" s="333" t="s">
        <v>712</v>
      </c>
      <c r="D7175" s="333" t="s">
        <v>525</v>
      </c>
      <c r="E7175" s="29">
        <v>2</v>
      </c>
      <c r="F7175" s="29">
        <v>4</v>
      </c>
      <c r="G7175" s="29">
        <v>13936</v>
      </c>
      <c r="H7175" s="27"/>
      <c r="J7175" s="37"/>
      <c r="M7175" s="80" t="b">
        <f t="shared" si="111"/>
        <v>1</v>
      </c>
    </row>
    <row r="7176" spans="2:13" x14ac:dyDescent="0.15">
      <c r="B7176" s="333" t="s">
        <v>2077</v>
      </c>
      <c r="C7176" s="333" t="s">
        <v>712</v>
      </c>
      <c r="D7176" s="333" t="s">
        <v>525</v>
      </c>
      <c r="E7176" s="29">
        <v>2</v>
      </c>
      <c r="F7176" s="29">
        <v>4</v>
      </c>
      <c r="G7176" s="29">
        <v>1588</v>
      </c>
      <c r="H7176" s="27"/>
      <c r="J7176" s="37"/>
      <c r="M7176" s="80" t="b">
        <f t="shared" si="111"/>
        <v>1</v>
      </c>
    </row>
    <row r="7177" spans="2:13" x14ac:dyDescent="0.15">
      <c r="B7177" s="333" t="s">
        <v>10363</v>
      </c>
      <c r="C7177" s="333" t="s">
        <v>710</v>
      </c>
      <c r="D7177" s="333" t="s">
        <v>525</v>
      </c>
      <c r="E7177" s="29">
        <v>1</v>
      </c>
      <c r="F7177" s="29">
        <v>4</v>
      </c>
      <c r="G7177" s="29">
        <v>10685</v>
      </c>
      <c r="H7177" s="27"/>
      <c r="J7177" s="37"/>
      <c r="M7177" s="80" t="b">
        <f t="shared" si="111"/>
        <v>1</v>
      </c>
    </row>
    <row r="7178" spans="2:13" x14ac:dyDescent="0.15">
      <c r="B7178" s="333" t="s">
        <v>6384</v>
      </c>
      <c r="C7178" s="333" t="s">
        <v>710</v>
      </c>
      <c r="D7178" s="333" t="s">
        <v>525</v>
      </c>
      <c r="E7178" s="29">
        <v>1</v>
      </c>
      <c r="F7178" s="29">
        <v>4</v>
      </c>
      <c r="G7178" s="29">
        <v>6441</v>
      </c>
      <c r="H7178" s="27"/>
      <c r="J7178" s="37"/>
      <c r="M7178" s="80" t="b">
        <f t="shared" si="111"/>
        <v>1</v>
      </c>
    </row>
    <row r="7179" spans="2:13" x14ac:dyDescent="0.15">
      <c r="B7179" s="333" t="s">
        <v>12856</v>
      </c>
      <c r="C7179" s="333" t="s">
        <v>710</v>
      </c>
      <c r="D7179" s="333" t="s">
        <v>523</v>
      </c>
      <c r="E7179" s="29">
        <v>1</v>
      </c>
      <c r="F7179" s="29">
        <v>3</v>
      </c>
      <c r="G7179" s="29">
        <v>13999</v>
      </c>
      <c r="H7179" s="27"/>
      <c r="J7179" s="37"/>
      <c r="M7179" s="80" t="b">
        <f t="shared" si="111"/>
        <v>1</v>
      </c>
    </row>
    <row r="7180" spans="2:13" x14ac:dyDescent="0.15">
      <c r="B7180" s="333" t="s">
        <v>5910</v>
      </c>
      <c r="C7180" s="333" t="s">
        <v>710</v>
      </c>
      <c r="D7180" s="333" t="s">
        <v>519</v>
      </c>
      <c r="E7180" s="29">
        <v>1</v>
      </c>
      <c r="F7180" s="29">
        <v>1</v>
      </c>
      <c r="G7180" s="29">
        <v>5936</v>
      </c>
      <c r="H7180" s="27"/>
      <c r="J7180" s="37"/>
      <c r="M7180" s="80" t="b">
        <f t="shared" si="111"/>
        <v>1</v>
      </c>
    </row>
    <row r="7181" spans="2:13" x14ac:dyDescent="0.15">
      <c r="B7181" s="333" t="s">
        <v>13632</v>
      </c>
      <c r="C7181" s="333" t="s">
        <v>710</v>
      </c>
      <c r="D7181" s="333" t="s">
        <v>519</v>
      </c>
      <c r="E7181" s="29">
        <v>1</v>
      </c>
      <c r="F7181" s="29">
        <v>1</v>
      </c>
      <c r="G7181" s="29">
        <v>15056</v>
      </c>
      <c r="H7181" s="27"/>
      <c r="J7181" s="37"/>
      <c r="M7181" s="80" t="b">
        <f t="shared" si="111"/>
        <v>1</v>
      </c>
    </row>
    <row r="7182" spans="2:13" x14ac:dyDescent="0.15">
      <c r="B7182" s="333" t="s">
        <v>12038</v>
      </c>
      <c r="C7182" s="333" t="s">
        <v>710</v>
      </c>
      <c r="D7182" s="333" t="s">
        <v>523</v>
      </c>
      <c r="E7182" s="29">
        <v>1</v>
      </c>
      <c r="F7182" s="29">
        <v>3</v>
      </c>
      <c r="G7182" s="29">
        <v>13719</v>
      </c>
      <c r="H7182" s="27"/>
      <c r="J7182" s="37"/>
      <c r="M7182" s="80" t="b">
        <f t="shared" ref="M7182:M7245" si="112">AND(  NOT(ISERROR(FIND(UPPER($B$7),UPPER($B7182),1))),  OR($D$7="",NOT(ISERROR(FIND(UPPER($D$7),UPPER($B7182),1)))),    OR($D$8="",(ISERROR(FIND(UPPER($D$8),UPPER($B7182),1))))           )</f>
        <v>1</v>
      </c>
    </row>
    <row r="7183" spans="2:13" x14ac:dyDescent="0.15">
      <c r="B7183" s="333" t="s">
        <v>13633</v>
      </c>
      <c r="C7183" s="333" t="s">
        <v>710</v>
      </c>
      <c r="D7183" s="333" t="s">
        <v>523</v>
      </c>
      <c r="E7183" s="29">
        <v>1</v>
      </c>
      <c r="F7183" s="29">
        <v>3</v>
      </c>
      <c r="G7183" s="29">
        <v>14733</v>
      </c>
      <c r="H7183" s="27"/>
      <c r="J7183" s="37"/>
      <c r="M7183" s="80" t="b">
        <f t="shared" si="112"/>
        <v>1</v>
      </c>
    </row>
    <row r="7184" spans="2:13" x14ac:dyDescent="0.15">
      <c r="B7184" s="333" t="s">
        <v>7918</v>
      </c>
      <c r="C7184" s="333" t="s">
        <v>710</v>
      </c>
      <c r="D7184" s="333" t="s">
        <v>525</v>
      </c>
      <c r="E7184" s="29">
        <v>1</v>
      </c>
      <c r="F7184" s="29">
        <v>4</v>
      </c>
      <c r="G7184" s="29">
        <v>8119</v>
      </c>
      <c r="H7184" s="27"/>
      <c r="J7184" s="37"/>
      <c r="M7184" s="80" t="b">
        <f t="shared" si="112"/>
        <v>1</v>
      </c>
    </row>
    <row r="7185" spans="2:13" x14ac:dyDescent="0.15">
      <c r="B7185" s="333" t="s">
        <v>2079</v>
      </c>
      <c r="C7185" s="333" t="s">
        <v>714</v>
      </c>
      <c r="D7185" s="333" t="s">
        <v>521</v>
      </c>
      <c r="E7185" s="29">
        <v>3</v>
      </c>
      <c r="F7185" s="29">
        <v>2</v>
      </c>
      <c r="G7185" s="29">
        <v>1590</v>
      </c>
      <c r="H7185" s="27"/>
      <c r="J7185" s="37"/>
      <c r="M7185" s="80" t="b">
        <f t="shared" si="112"/>
        <v>1</v>
      </c>
    </row>
    <row r="7186" spans="2:13" x14ac:dyDescent="0.15">
      <c r="B7186" s="333" t="s">
        <v>4350</v>
      </c>
      <c r="C7186" s="333" t="s">
        <v>718</v>
      </c>
      <c r="D7186" s="333" t="s">
        <v>519</v>
      </c>
      <c r="E7186" s="29">
        <v>5</v>
      </c>
      <c r="F7186" s="29">
        <v>1</v>
      </c>
      <c r="G7186" s="29">
        <v>4142</v>
      </c>
      <c r="H7186" s="27"/>
      <c r="J7186" s="37"/>
      <c r="M7186" s="80" t="b">
        <f t="shared" si="112"/>
        <v>1</v>
      </c>
    </row>
    <row r="7187" spans="2:13" x14ac:dyDescent="0.15">
      <c r="B7187" s="333" t="s">
        <v>8753</v>
      </c>
      <c r="C7187" s="333" t="s">
        <v>710</v>
      </c>
      <c r="D7187" s="333" t="s">
        <v>444</v>
      </c>
      <c r="E7187" s="29">
        <v>1</v>
      </c>
      <c r="F7187" s="29">
        <v>6</v>
      </c>
      <c r="G7187" s="29">
        <v>9103</v>
      </c>
      <c r="H7187" s="27"/>
      <c r="J7187" s="37"/>
      <c r="M7187" s="80" t="b">
        <f t="shared" si="112"/>
        <v>1</v>
      </c>
    </row>
    <row r="7188" spans="2:13" x14ac:dyDescent="0.15">
      <c r="B7188" s="333" t="s">
        <v>9411</v>
      </c>
      <c r="C7188" s="333" t="s">
        <v>714</v>
      </c>
      <c r="D7188" s="333" t="s">
        <v>523</v>
      </c>
      <c r="E7188" s="29">
        <v>3</v>
      </c>
      <c r="F7188" s="29">
        <v>3</v>
      </c>
      <c r="G7188" s="29">
        <v>9425</v>
      </c>
      <c r="H7188" s="27"/>
      <c r="J7188" s="37"/>
      <c r="M7188" s="80" t="b">
        <f t="shared" si="112"/>
        <v>1</v>
      </c>
    </row>
    <row r="7189" spans="2:13" x14ac:dyDescent="0.15">
      <c r="B7189" s="333" t="s">
        <v>2161</v>
      </c>
      <c r="C7189" s="333" t="s">
        <v>714</v>
      </c>
      <c r="D7189" s="333" t="s">
        <v>521</v>
      </c>
      <c r="E7189" s="29">
        <v>3</v>
      </c>
      <c r="F7189" s="29">
        <v>2</v>
      </c>
      <c r="G7189" s="29">
        <v>1591</v>
      </c>
      <c r="H7189" s="27"/>
      <c r="J7189" s="37"/>
      <c r="M7189" s="80" t="b">
        <f t="shared" si="112"/>
        <v>1</v>
      </c>
    </row>
    <row r="7190" spans="2:13" x14ac:dyDescent="0.15">
      <c r="B7190" s="333" t="s">
        <v>391</v>
      </c>
      <c r="C7190" s="333" t="s">
        <v>710</v>
      </c>
      <c r="D7190" s="333" t="s">
        <v>519</v>
      </c>
      <c r="E7190" s="29">
        <v>1</v>
      </c>
      <c r="F7190" s="29">
        <v>1</v>
      </c>
      <c r="G7190" s="29">
        <v>8371</v>
      </c>
      <c r="H7190" s="27"/>
      <c r="J7190" s="37"/>
      <c r="M7190" s="80" t="b">
        <f t="shared" si="112"/>
        <v>1</v>
      </c>
    </row>
    <row r="7191" spans="2:13" x14ac:dyDescent="0.15">
      <c r="B7191" s="333" t="s">
        <v>3904</v>
      </c>
      <c r="C7191" s="333" t="s">
        <v>518</v>
      </c>
      <c r="D7191" s="333" t="s">
        <v>518</v>
      </c>
      <c r="E7191" s="29">
        <v>0</v>
      </c>
      <c r="F7191" s="29">
        <v>0</v>
      </c>
      <c r="G7191" s="29">
        <v>3565</v>
      </c>
      <c r="H7191" s="27"/>
      <c r="J7191" s="37"/>
      <c r="M7191" s="80" t="b">
        <f t="shared" si="112"/>
        <v>1</v>
      </c>
    </row>
    <row r="7192" spans="2:13" x14ac:dyDescent="0.15">
      <c r="B7192" s="333" t="s">
        <v>6188</v>
      </c>
      <c r="C7192" s="333" t="s">
        <v>710</v>
      </c>
      <c r="D7192" s="333" t="s">
        <v>519</v>
      </c>
      <c r="E7192" s="29">
        <v>1</v>
      </c>
      <c r="F7192" s="29">
        <v>1</v>
      </c>
      <c r="G7192" s="29">
        <v>6238</v>
      </c>
      <c r="H7192" s="27"/>
      <c r="J7192" s="37"/>
      <c r="M7192" s="80" t="b">
        <f t="shared" si="112"/>
        <v>1</v>
      </c>
    </row>
    <row r="7193" spans="2:13" x14ac:dyDescent="0.15">
      <c r="B7193" s="333" t="s">
        <v>12039</v>
      </c>
      <c r="C7193" s="333" t="s">
        <v>710</v>
      </c>
      <c r="D7193" s="333" t="s">
        <v>444</v>
      </c>
      <c r="E7193" s="29">
        <v>1</v>
      </c>
      <c r="F7193" s="29">
        <v>6</v>
      </c>
      <c r="G7193" s="29">
        <v>13794</v>
      </c>
      <c r="H7193" s="27"/>
      <c r="J7193" s="37"/>
      <c r="M7193" s="80" t="b">
        <f t="shared" si="112"/>
        <v>1</v>
      </c>
    </row>
    <row r="7194" spans="2:13" x14ac:dyDescent="0.15">
      <c r="B7194" s="333" t="s">
        <v>7624</v>
      </c>
      <c r="C7194" s="333" t="s">
        <v>710</v>
      </c>
      <c r="D7194" s="333" t="s">
        <v>521</v>
      </c>
      <c r="E7194" s="29">
        <v>1</v>
      </c>
      <c r="F7194" s="29">
        <v>2</v>
      </c>
      <c r="G7194" s="29">
        <v>7787</v>
      </c>
      <c r="H7194" s="27"/>
      <c r="J7194" s="37"/>
      <c r="M7194" s="80" t="b">
        <f t="shared" si="112"/>
        <v>1</v>
      </c>
    </row>
    <row r="7195" spans="2:13" x14ac:dyDescent="0.15">
      <c r="B7195" s="333" t="s">
        <v>2162</v>
      </c>
      <c r="C7195" s="333" t="s">
        <v>710</v>
      </c>
      <c r="D7195" s="333" t="s">
        <v>444</v>
      </c>
      <c r="E7195" s="29">
        <v>1</v>
      </c>
      <c r="F7195" s="29">
        <v>6</v>
      </c>
      <c r="G7195" s="29">
        <v>1592</v>
      </c>
      <c r="H7195" s="27"/>
      <c r="J7195" s="37"/>
      <c r="M7195" s="80" t="b">
        <f t="shared" si="112"/>
        <v>1</v>
      </c>
    </row>
    <row r="7196" spans="2:13" x14ac:dyDescent="0.15">
      <c r="B7196" s="333" t="s">
        <v>6676</v>
      </c>
      <c r="C7196" s="333" t="s">
        <v>712</v>
      </c>
      <c r="D7196" s="333" t="s">
        <v>519</v>
      </c>
      <c r="E7196" s="29">
        <v>2</v>
      </c>
      <c r="F7196" s="29">
        <v>1</v>
      </c>
      <c r="G7196" s="29">
        <v>6790</v>
      </c>
      <c r="H7196" s="27"/>
      <c r="J7196" s="37"/>
      <c r="M7196" s="80" t="b">
        <f t="shared" si="112"/>
        <v>1</v>
      </c>
    </row>
    <row r="7197" spans="2:13" x14ac:dyDescent="0.15">
      <c r="B7197" s="333" t="s">
        <v>2163</v>
      </c>
      <c r="C7197" s="333" t="s">
        <v>710</v>
      </c>
      <c r="D7197" s="333" t="s">
        <v>444</v>
      </c>
      <c r="E7197" s="29">
        <v>1</v>
      </c>
      <c r="F7197" s="29">
        <v>6</v>
      </c>
      <c r="G7197" s="29">
        <v>1593</v>
      </c>
      <c r="H7197" s="27"/>
      <c r="J7197" s="37"/>
      <c r="M7197" s="80" t="b">
        <f t="shared" si="112"/>
        <v>1</v>
      </c>
    </row>
    <row r="7198" spans="2:13" x14ac:dyDescent="0.15">
      <c r="B7198" s="333" t="s">
        <v>4903</v>
      </c>
      <c r="C7198" s="333" t="s">
        <v>518</v>
      </c>
      <c r="D7198" s="333" t="s">
        <v>521</v>
      </c>
      <c r="E7198" s="29">
        <v>0</v>
      </c>
      <c r="F7198" s="29">
        <v>2</v>
      </c>
      <c r="G7198" s="29">
        <v>4862</v>
      </c>
      <c r="H7198" s="27"/>
      <c r="J7198" s="37"/>
      <c r="M7198" s="80" t="b">
        <f t="shared" si="112"/>
        <v>1</v>
      </c>
    </row>
    <row r="7199" spans="2:13" x14ac:dyDescent="0.15">
      <c r="B7199" s="333" t="s">
        <v>10967</v>
      </c>
      <c r="C7199" s="333" t="s">
        <v>710</v>
      </c>
      <c r="D7199" s="333" t="s">
        <v>525</v>
      </c>
      <c r="E7199" s="29">
        <v>1</v>
      </c>
      <c r="F7199" s="29">
        <v>4</v>
      </c>
      <c r="G7199" s="29">
        <v>5305</v>
      </c>
      <c r="H7199" s="27"/>
      <c r="J7199" s="37"/>
      <c r="M7199" s="80" t="b">
        <f t="shared" si="112"/>
        <v>1</v>
      </c>
    </row>
    <row r="7200" spans="2:13" x14ac:dyDescent="0.15">
      <c r="B7200" s="333" t="s">
        <v>2164</v>
      </c>
      <c r="C7200" s="333" t="s">
        <v>718</v>
      </c>
      <c r="D7200" s="333" t="s">
        <v>525</v>
      </c>
      <c r="E7200" s="29">
        <v>5</v>
      </c>
      <c r="F7200" s="29">
        <v>4</v>
      </c>
      <c r="G7200" s="29">
        <v>1594</v>
      </c>
      <c r="H7200" s="27"/>
      <c r="J7200" s="37"/>
      <c r="M7200" s="80" t="b">
        <f t="shared" si="112"/>
        <v>1</v>
      </c>
    </row>
    <row r="7201" spans="2:13" x14ac:dyDescent="0.15">
      <c r="B7201" s="333" t="s">
        <v>2165</v>
      </c>
      <c r="C7201" s="333" t="s">
        <v>718</v>
      </c>
      <c r="D7201" s="333" t="s">
        <v>519</v>
      </c>
      <c r="E7201" s="29">
        <v>5</v>
      </c>
      <c r="F7201" s="29">
        <v>1</v>
      </c>
      <c r="G7201" s="29">
        <v>1595</v>
      </c>
      <c r="H7201" s="27"/>
      <c r="J7201" s="37"/>
      <c r="M7201" s="80" t="b">
        <f t="shared" si="112"/>
        <v>1</v>
      </c>
    </row>
    <row r="7202" spans="2:13" x14ac:dyDescent="0.15">
      <c r="B7202" s="333" t="s">
        <v>2087</v>
      </c>
      <c r="C7202" s="333" t="s">
        <v>718</v>
      </c>
      <c r="D7202" s="333" t="s">
        <v>519</v>
      </c>
      <c r="E7202" s="29">
        <v>5</v>
      </c>
      <c r="F7202" s="29">
        <v>1</v>
      </c>
      <c r="G7202" s="29">
        <v>1596</v>
      </c>
      <c r="H7202" s="27"/>
      <c r="J7202" s="37"/>
      <c r="M7202" s="80" t="b">
        <f t="shared" si="112"/>
        <v>1</v>
      </c>
    </row>
    <row r="7203" spans="2:13" x14ac:dyDescent="0.15">
      <c r="B7203" s="333" t="s">
        <v>2000</v>
      </c>
      <c r="C7203" s="333" t="s">
        <v>718</v>
      </c>
      <c r="D7203" s="333" t="s">
        <v>519</v>
      </c>
      <c r="E7203" s="29">
        <v>5</v>
      </c>
      <c r="F7203" s="29">
        <v>1</v>
      </c>
      <c r="G7203" s="29">
        <v>1597</v>
      </c>
      <c r="H7203" s="27"/>
      <c r="J7203" s="37"/>
      <c r="M7203" s="80" t="b">
        <f t="shared" si="112"/>
        <v>1</v>
      </c>
    </row>
    <row r="7204" spans="2:13" x14ac:dyDescent="0.15">
      <c r="B7204" s="333" t="s">
        <v>2001</v>
      </c>
      <c r="C7204" s="333" t="s">
        <v>718</v>
      </c>
      <c r="D7204" s="333" t="s">
        <v>519</v>
      </c>
      <c r="E7204" s="29">
        <v>5</v>
      </c>
      <c r="F7204" s="29">
        <v>1</v>
      </c>
      <c r="G7204" s="29">
        <v>1598</v>
      </c>
      <c r="H7204" s="27"/>
      <c r="J7204" s="37"/>
      <c r="M7204" s="80" t="b">
        <f t="shared" si="112"/>
        <v>1</v>
      </c>
    </row>
    <row r="7205" spans="2:13" x14ac:dyDescent="0.15">
      <c r="B7205" s="333" t="s">
        <v>8764</v>
      </c>
      <c r="C7205" s="333" t="s">
        <v>712</v>
      </c>
      <c r="D7205" s="333" t="s">
        <v>444</v>
      </c>
      <c r="E7205" s="29">
        <v>2</v>
      </c>
      <c r="F7205" s="29">
        <v>6</v>
      </c>
      <c r="G7205" s="29">
        <v>9114</v>
      </c>
      <c r="H7205" s="27"/>
      <c r="J7205" s="37"/>
      <c r="M7205" s="80" t="b">
        <f t="shared" si="112"/>
        <v>1</v>
      </c>
    </row>
    <row r="7206" spans="2:13" x14ac:dyDescent="0.15">
      <c r="B7206" s="333" t="s">
        <v>2002</v>
      </c>
      <c r="C7206" s="333" t="s">
        <v>712</v>
      </c>
      <c r="D7206" s="333" t="s">
        <v>525</v>
      </c>
      <c r="E7206" s="29">
        <v>2</v>
      </c>
      <c r="F7206" s="29">
        <v>4</v>
      </c>
      <c r="G7206" s="29">
        <v>1599</v>
      </c>
      <c r="H7206" s="27"/>
      <c r="J7206" s="37"/>
      <c r="M7206" s="80" t="b">
        <f t="shared" si="112"/>
        <v>1</v>
      </c>
    </row>
    <row r="7207" spans="2:13" x14ac:dyDescent="0.15">
      <c r="B7207" s="333" t="s">
        <v>14901</v>
      </c>
      <c r="C7207" s="333" t="s">
        <v>710</v>
      </c>
      <c r="D7207" s="333" t="s">
        <v>523</v>
      </c>
      <c r="E7207" s="29">
        <v>1</v>
      </c>
      <c r="F7207" s="29">
        <v>3</v>
      </c>
      <c r="G7207" s="29">
        <v>17593</v>
      </c>
      <c r="H7207" s="27"/>
      <c r="J7207" s="37"/>
      <c r="M7207" s="80" t="b">
        <f t="shared" si="112"/>
        <v>1</v>
      </c>
    </row>
    <row r="7208" spans="2:13" x14ac:dyDescent="0.15">
      <c r="B7208" s="333" t="s">
        <v>14902</v>
      </c>
      <c r="C7208" s="333" t="s">
        <v>710</v>
      </c>
      <c r="D7208" s="333" t="s">
        <v>521</v>
      </c>
      <c r="E7208" s="29">
        <v>1</v>
      </c>
      <c r="F7208" s="29">
        <v>2</v>
      </c>
      <c r="G7208" s="29">
        <v>16927</v>
      </c>
      <c r="H7208" s="27"/>
      <c r="J7208" s="37"/>
      <c r="M7208" s="80" t="b">
        <f t="shared" si="112"/>
        <v>1</v>
      </c>
    </row>
    <row r="7209" spans="2:13" x14ac:dyDescent="0.15">
      <c r="B7209" s="333" t="s">
        <v>12040</v>
      </c>
      <c r="C7209" s="333" t="s">
        <v>710</v>
      </c>
      <c r="D7209" s="333" t="s">
        <v>519</v>
      </c>
      <c r="E7209" s="29">
        <v>1</v>
      </c>
      <c r="F7209" s="29">
        <v>1</v>
      </c>
      <c r="G7209" s="29">
        <v>12954</v>
      </c>
      <c r="H7209" s="27"/>
      <c r="J7209" s="37"/>
      <c r="M7209" s="80" t="b">
        <f t="shared" si="112"/>
        <v>1</v>
      </c>
    </row>
    <row r="7210" spans="2:13" x14ac:dyDescent="0.15">
      <c r="B7210" s="333" t="s">
        <v>7764</v>
      </c>
      <c r="C7210" s="333" t="s">
        <v>710</v>
      </c>
      <c r="D7210" s="333" t="s">
        <v>519</v>
      </c>
      <c r="E7210" s="29">
        <v>1</v>
      </c>
      <c r="F7210" s="29">
        <v>1</v>
      </c>
      <c r="G7210" s="29">
        <v>7943</v>
      </c>
      <c r="H7210" s="27"/>
      <c r="J7210" s="37"/>
      <c r="M7210" s="80" t="b">
        <f t="shared" si="112"/>
        <v>1</v>
      </c>
    </row>
    <row r="7211" spans="2:13" x14ac:dyDescent="0.15">
      <c r="B7211" s="333" t="s">
        <v>12857</v>
      </c>
      <c r="C7211" s="333" t="s">
        <v>710</v>
      </c>
      <c r="D7211" s="333" t="s">
        <v>519</v>
      </c>
      <c r="E7211" s="29">
        <v>1</v>
      </c>
      <c r="F7211" s="29">
        <v>1</v>
      </c>
      <c r="G7211" s="29">
        <v>14265</v>
      </c>
      <c r="H7211" s="27"/>
      <c r="J7211" s="37"/>
      <c r="M7211" s="80" t="b">
        <f t="shared" si="112"/>
        <v>1</v>
      </c>
    </row>
    <row r="7212" spans="2:13" x14ac:dyDescent="0.15">
      <c r="B7212" s="333" t="s">
        <v>12858</v>
      </c>
      <c r="C7212" s="333" t="s">
        <v>714</v>
      </c>
      <c r="D7212" s="333" t="s">
        <v>523</v>
      </c>
      <c r="E7212" s="29">
        <v>3</v>
      </c>
      <c r="F7212" s="29">
        <v>3</v>
      </c>
      <c r="G7212" s="29">
        <v>13930</v>
      </c>
      <c r="H7212" s="27"/>
      <c r="J7212" s="37"/>
      <c r="M7212" s="80" t="b">
        <f t="shared" si="112"/>
        <v>1</v>
      </c>
    </row>
    <row r="7213" spans="2:13" x14ac:dyDescent="0.15">
      <c r="B7213" s="333" t="s">
        <v>4991</v>
      </c>
      <c r="C7213" s="333" t="s">
        <v>710</v>
      </c>
      <c r="D7213" s="333" t="s">
        <v>521</v>
      </c>
      <c r="E7213" s="29">
        <v>1</v>
      </c>
      <c r="F7213" s="29">
        <v>2</v>
      </c>
      <c r="G7213" s="29">
        <v>4956</v>
      </c>
      <c r="H7213" s="27"/>
      <c r="J7213" s="37"/>
      <c r="M7213" s="80" t="b">
        <f t="shared" si="112"/>
        <v>1</v>
      </c>
    </row>
    <row r="7214" spans="2:13" x14ac:dyDescent="0.15">
      <c r="B7214" s="333" t="s">
        <v>8071</v>
      </c>
      <c r="C7214" s="333" t="s">
        <v>712</v>
      </c>
      <c r="D7214" s="333" t="s">
        <v>523</v>
      </c>
      <c r="E7214" s="29">
        <v>2</v>
      </c>
      <c r="F7214" s="29">
        <v>3</v>
      </c>
      <c r="G7214" s="29">
        <v>8156</v>
      </c>
      <c r="H7214" s="27"/>
      <c r="J7214" s="37"/>
      <c r="M7214" s="80" t="b">
        <f t="shared" si="112"/>
        <v>1</v>
      </c>
    </row>
    <row r="7215" spans="2:13" x14ac:dyDescent="0.15">
      <c r="B7215" s="333" t="s">
        <v>5948</v>
      </c>
      <c r="C7215" s="333" t="s">
        <v>712</v>
      </c>
      <c r="D7215" s="333" t="s">
        <v>525</v>
      </c>
      <c r="E7215" s="29">
        <v>2</v>
      </c>
      <c r="F7215" s="29">
        <v>4</v>
      </c>
      <c r="G7215" s="29">
        <v>5992</v>
      </c>
      <c r="H7215" s="27"/>
      <c r="J7215" s="37"/>
      <c r="M7215" s="80" t="b">
        <f t="shared" si="112"/>
        <v>1</v>
      </c>
    </row>
    <row r="7216" spans="2:13" x14ac:dyDescent="0.15">
      <c r="B7216" s="333" t="s">
        <v>2003</v>
      </c>
      <c r="C7216" s="333" t="s">
        <v>712</v>
      </c>
      <c r="D7216" s="333" t="s">
        <v>521</v>
      </c>
      <c r="E7216" s="29">
        <v>2</v>
      </c>
      <c r="F7216" s="29">
        <v>2</v>
      </c>
      <c r="G7216" s="29">
        <v>1600</v>
      </c>
      <c r="H7216" s="27"/>
      <c r="J7216" s="37"/>
      <c r="M7216" s="80" t="b">
        <f t="shared" si="112"/>
        <v>1</v>
      </c>
    </row>
    <row r="7217" spans="2:13" x14ac:dyDescent="0.15">
      <c r="B7217" s="333" t="s">
        <v>5957</v>
      </c>
      <c r="C7217" s="333" t="s">
        <v>712</v>
      </c>
      <c r="D7217" s="333" t="s">
        <v>525</v>
      </c>
      <c r="E7217" s="29">
        <v>2</v>
      </c>
      <c r="F7217" s="29">
        <v>4</v>
      </c>
      <c r="G7217" s="29">
        <v>6002</v>
      </c>
      <c r="H7217" s="27"/>
      <c r="J7217" s="37"/>
      <c r="M7217" s="80" t="b">
        <f t="shared" si="112"/>
        <v>1</v>
      </c>
    </row>
    <row r="7218" spans="2:13" x14ac:dyDescent="0.15">
      <c r="B7218" s="333" t="s">
        <v>2004</v>
      </c>
      <c r="C7218" s="333" t="s">
        <v>712</v>
      </c>
      <c r="D7218" s="333" t="s">
        <v>523</v>
      </c>
      <c r="E7218" s="29">
        <v>2</v>
      </c>
      <c r="F7218" s="29">
        <v>3</v>
      </c>
      <c r="G7218" s="29">
        <v>1601</v>
      </c>
      <c r="H7218" s="27"/>
      <c r="J7218" s="37"/>
      <c r="M7218" s="80" t="b">
        <f t="shared" si="112"/>
        <v>1</v>
      </c>
    </row>
    <row r="7219" spans="2:13" x14ac:dyDescent="0.15">
      <c r="B7219" s="333" t="s">
        <v>7636</v>
      </c>
      <c r="C7219" s="333" t="s">
        <v>712</v>
      </c>
      <c r="D7219" s="333" t="s">
        <v>521</v>
      </c>
      <c r="E7219" s="29">
        <v>2</v>
      </c>
      <c r="F7219" s="29">
        <v>2</v>
      </c>
      <c r="G7219" s="29">
        <v>7910</v>
      </c>
      <c r="H7219" s="27"/>
      <c r="J7219" s="37"/>
      <c r="M7219" s="80" t="b">
        <f t="shared" si="112"/>
        <v>1</v>
      </c>
    </row>
    <row r="7220" spans="2:13" x14ac:dyDescent="0.15">
      <c r="B7220" s="333" t="s">
        <v>10968</v>
      </c>
      <c r="C7220" s="333" t="s">
        <v>712</v>
      </c>
      <c r="D7220" s="333" t="s">
        <v>523</v>
      </c>
      <c r="E7220" s="29">
        <v>2</v>
      </c>
      <c r="F7220" s="29">
        <v>3</v>
      </c>
      <c r="G7220" s="29">
        <v>1602</v>
      </c>
      <c r="H7220" s="27"/>
      <c r="J7220" s="37"/>
      <c r="M7220" s="80" t="b">
        <f t="shared" si="112"/>
        <v>1</v>
      </c>
    </row>
    <row r="7221" spans="2:13" x14ac:dyDescent="0.15">
      <c r="B7221" s="333" t="s">
        <v>2005</v>
      </c>
      <c r="C7221" s="333" t="s">
        <v>712</v>
      </c>
      <c r="D7221" s="333" t="s">
        <v>523</v>
      </c>
      <c r="E7221" s="29">
        <v>2</v>
      </c>
      <c r="F7221" s="29">
        <v>3</v>
      </c>
      <c r="G7221" s="29">
        <v>1603</v>
      </c>
      <c r="H7221" s="27"/>
      <c r="J7221" s="37"/>
      <c r="M7221" s="80" t="b">
        <f t="shared" si="112"/>
        <v>1</v>
      </c>
    </row>
    <row r="7222" spans="2:13" x14ac:dyDescent="0.15">
      <c r="B7222" s="333" t="s">
        <v>5937</v>
      </c>
      <c r="C7222" s="333" t="s">
        <v>712</v>
      </c>
      <c r="D7222" s="333" t="s">
        <v>523</v>
      </c>
      <c r="E7222" s="29">
        <v>2</v>
      </c>
      <c r="F7222" s="29">
        <v>3</v>
      </c>
      <c r="G7222" s="29">
        <v>5981</v>
      </c>
      <c r="H7222" s="27"/>
      <c r="J7222" s="37"/>
      <c r="M7222" s="80" t="b">
        <f t="shared" si="112"/>
        <v>1</v>
      </c>
    </row>
    <row r="7223" spans="2:13" x14ac:dyDescent="0.15">
      <c r="B7223" s="333" t="s">
        <v>2006</v>
      </c>
      <c r="C7223" s="333" t="s">
        <v>712</v>
      </c>
      <c r="D7223" s="333" t="s">
        <v>523</v>
      </c>
      <c r="E7223" s="29">
        <v>2</v>
      </c>
      <c r="F7223" s="29">
        <v>3</v>
      </c>
      <c r="G7223" s="29">
        <v>1604</v>
      </c>
      <c r="H7223" s="27"/>
      <c r="J7223" s="37"/>
      <c r="M7223" s="80" t="b">
        <f t="shared" si="112"/>
        <v>1</v>
      </c>
    </row>
    <row r="7224" spans="2:13" x14ac:dyDescent="0.15">
      <c r="B7224" s="333" t="s">
        <v>13634</v>
      </c>
      <c r="C7224" s="333" t="s">
        <v>710</v>
      </c>
      <c r="D7224" s="333" t="s">
        <v>519</v>
      </c>
      <c r="E7224" s="29">
        <v>1</v>
      </c>
      <c r="F7224" s="29">
        <v>1</v>
      </c>
      <c r="G7224" s="29">
        <v>14781</v>
      </c>
      <c r="H7224" s="27"/>
      <c r="J7224" s="37"/>
      <c r="M7224" s="80" t="b">
        <f t="shared" si="112"/>
        <v>1</v>
      </c>
    </row>
    <row r="7225" spans="2:13" x14ac:dyDescent="0.15">
      <c r="B7225" s="333" t="s">
        <v>10364</v>
      </c>
      <c r="C7225" s="333" t="s">
        <v>710</v>
      </c>
      <c r="D7225" s="333" t="s">
        <v>521</v>
      </c>
      <c r="E7225" s="29">
        <v>1</v>
      </c>
      <c r="F7225" s="29">
        <v>2</v>
      </c>
      <c r="G7225" s="29">
        <v>10882</v>
      </c>
      <c r="H7225" s="27"/>
      <c r="J7225" s="37"/>
      <c r="M7225" s="80" t="b">
        <f t="shared" si="112"/>
        <v>1</v>
      </c>
    </row>
    <row r="7226" spans="2:13" x14ac:dyDescent="0.15">
      <c r="B7226" s="333" t="s">
        <v>13635</v>
      </c>
      <c r="C7226" s="333" t="s">
        <v>710</v>
      </c>
      <c r="D7226" s="333" t="s">
        <v>519</v>
      </c>
      <c r="E7226" s="29">
        <v>1</v>
      </c>
      <c r="F7226" s="29">
        <v>1</v>
      </c>
      <c r="G7226" s="29">
        <v>14782</v>
      </c>
      <c r="H7226" s="27"/>
      <c r="J7226" s="37"/>
      <c r="M7226" s="80" t="b">
        <f t="shared" si="112"/>
        <v>1</v>
      </c>
    </row>
    <row r="7227" spans="2:13" x14ac:dyDescent="0.15">
      <c r="B7227" s="333" t="s">
        <v>351</v>
      </c>
      <c r="C7227" s="333" t="s">
        <v>712</v>
      </c>
      <c r="D7227" s="333" t="s">
        <v>521</v>
      </c>
      <c r="E7227" s="29">
        <v>2</v>
      </c>
      <c r="F7227" s="29">
        <v>2</v>
      </c>
      <c r="G7227" s="29">
        <v>8432</v>
      </c>
      <c r="H7227" s="27"/>
      <c r="J7227" s="37"/>
      <c r="M7227" s="80" t="b">
        <f t="shared" si="112"/>
        <v>1</v>
      </c>
    </row>
    <row r="7228" spans="2:13" x14ac:dyDescent="0.15">
      <c r="B7228" s="333" t="s">
        <v>6023</v>
      </c>
      <c r="C7228" s="333" t="s">
        <v>712</v>
      </c>
      <c r="D7228" s="333" t="s">
        <v>519</v>
      </c>
      <c r="E7228" s="29">
        <v>2</v>
      </c>
      <c r="F7228" s="29">
        <v>1</v>
      </c>
      <c r="G7228" s="29">
        <v>5967</v>
      </c>
      <c r="H7228" s="27"/>
      <c r="J7228" s="37"/>
      <c r="M7228" s="80" t="b">
        <f t="shared" si="112"/>
        <v>1</v>
      </c>
    </row>
    <row r="7229" spans="2:13" x14ac:dyDescent="0.15">
      <c r="B7229" s="333" t="s">
        <v>10365</v>
      </c>
      <c r="C7229" s="333" t="s">
        <v>712</v>
      </c>
      <c r="D7229" s="333" t="s">
        <v>519</v>
      </c>
      <c r="E7229" s="29">
        <v>2</v>
      </c>
      <c r="F7229" s="29">
        <v>1</v>
      </c>
      <c r="G7229" s="29">
        <v>10926</v>
      </c>
      <c r="H7229" s="27"/>
      <c r="J7229" s="37"/>
      <c r="M7229" s="80" t="b">
        <f t="shared" si="112"/>
        <v>1</v>
      </c>
    </row>
    <row r="7230" spans="2:13" x14ac:dyDescent="0.15">
      <c r="B7230" s="333" t="s">
        <v>2007</v>
      </c>
      <c r="C7230" s="333" t="s">
        <v>712</v>
      </c>
      <c r="D7230" s="333" t="s">
        <v>519</v>
      </c>
      <c r="E7230" s="29">
        <v>2</v>
      </c>
      <c r="F7230" s="29">
        <v>1</v>
      </c>
      <c r="G7230" s="29">
        <v>1605</v>
      </c>
      <c r="H7230" s="27"/>
      <c r="J7230" s="37"/>
      <c r="M7230" s="80" t="b">
        <f t="shared" si="112"/>
        <v>1</v>
      </c>
    </row>
    <row r="7231" spans="2:13" x14ac:dyDescent="0.15">
      <c r="B7231" s="333" t="s">
        <v>8755</v>
      </c>
      <c r="C7231" s="333" t="s">
        <v>712</v>
      </c>
      <c r="D7231" s="333" t="s">
        <v>519</v>
      </c>
      <c r="E7231" s="29">
        <v>2</v>
      </c>
      <c r="F7231" s="29">
        <v>1</v>
      </c>
      <c r="G7231" s="29">
        <v>9105</v>
      </c>
      <c r="H7231" s="27"/>
      <c r="J7231" s="37"/>
      <c r="M7231" s="80" t="b">
        <f t="shared" si="112"/>
        <v>1</v>
      </c>
    </row>
    <row r="7232" spans="2:13" x14ac:dyDescent="0.15">
      <c r="B7232" s="333" t="s">
        <v>5944</v>
      </c>
      <c r="C7232" s="333" t="s">
        <v>712</v>
      </c>
      <c r="D7232" s="333" t="s">
        <v>519</v>
      </c>
      <c r="E7232" s="29">
        <v>2</v>
      </c>
      <c r="F7232" s="29">
        <v>1</v>
      </c>
      <c r="G7232" s="29">
        <v>5988</v>
      </c>
      <c r="H7232" s="27"/>
      <c r="J7232" s="37"/>
      <c r="M7232" s="80" t="b">
        <f t="shared" si="112"/>
        <v>1</v>
      </c>
    </row>
    <row r="7233" spans="2:13" x14ac:dyDescent="0.15">
      <c r="B7233" s="333" t="s">
        <v>5846</v>
      </c>
      <c r="C7233" s="333" t="s">
        <v>712</v>
      </c>
      <c r="D7233" s="333" t="s">
        <v>519</v>
      </c>
      <c r="E7233" s="29">
        <v>2</v>
      </c>
      <c r="F7233" s="29">
        <v>1</v>
      </c>
      <c r="G7233" s="29">
        <v>5866</v>
      </c>
      <c r="H7233" s="27"/>
      <c r="J7233" s="37"/>
      <c r="M7233" s="80" t="b">
        <f t="shared" si="112"/>
        <v>1</v>
      </c>
    </row>
    <row r="7234" spans="2:13" x14ac:dyDescent="0.15">
      <c r="B7234" s="333" t="s">
        <v>9412</v>
      </c>
      <c r="C7234" s="333" t="s">
        <v>712</v>
      </c>
      <c r="D7234" s="333" t="s">
        <v>519</v>
      </c>
      <c r="E7234" s="29">
        <v>2</v>
      </c>
      <c r="F7234" s="29">
        <v>1</v>
      </c>
      <c r="G7234" s="29">
        <v>9480</v>
      </c>
      <c r="H7234" s="27"/>
      <c r="J7234" s="37"/>
      <c r="M7234" s="80" t="b">
        <f t="shared" si="112"/>
        <v>1</v>
      </c>
    </row>
    <row r="7235" spans="2:13" x14ac:dyDescent="0.15">
      <c r="B7235" s="333" t="s">
        <v>9413</v>
      </c>
      <c r="C7235" s="333" t="s">
        <v>712</v>
      </c>
      <c r="D7235" s="333" t="s">
        <v>519</v>
      </c>
      <c r="E7235" s="29">
        <v>2</v>
      </c>
      <c r="F7235" s="29">
        <v>1</v>
      </c>
      <c r="G7235" s="29">
        <v>9481</v>
      </c>
      <c r="H7235" s="27"/>
      <c r="J7235" s="37"/>
      <c r="M7235" s="80" t="b">
        <f t="shared" si="112"/>
        <v>1</v>
      </c>
    </row>
    <row r="7236" spans="2:13" x14ac:dyDescent="0.15">
      <c r="B7236" s="333" t="s">
        <v>2008</v>
      </c>
      <c r="C7236" s="333" t="s">
        <v>712</v>
      </c>
      <c r="D7236" s="333" t="s">
        <v>519</v>
      </c>
      <c r="E7236" s="29">
        <v>2</v>
      </c>
      <c r="F7236" s="29">
        <v>1</v>
      </c>
      <c r="G7236" s="29">
        <v>1606</v>
      </c>
      <c r="H7236" s="27"/>
      <c r="J7236" s="37"/>
      <c r="M7236" s="80" t="b">
        <f t="shared" si="112"/>
        <v>1</v>
      </c>
    </row>
    <row r="7237" spans="2:13" x14ac:dyDescent="0.15">
      <c r="B7237" s="333" t="s">
        <v>9414</v>
      </c>
      <c r="C7237" s="333" t="s">
        <v>712</v>
      </c>
      <c r="D7237" s="333" t="s">
        <v>519</v>
      </c>
      <c r="E7237" s="29">
        <v>2</v>
      </c>
      <c r="F7237" s="29">
        <v>1</v>
      </c>
      <c r="G7237" s="29">
        <v>9482</v>
      </c>
      <c r="H7237" s="27"/>
      <c r="J7237" s="37"/>
      <c r="M7237" s="80" t="b">
        <f t="shared" si="112"/>
        <v>1</v>
      </c>
    </row>
    <row r="7238" spans="2:13" x14ac:dyDescent="0.15">
      <c r="B7238" s="333" t="s">
        <v>9415</v>
      </c>
      <c r="C7238" s="333" t="s">
        <v>712</v>
      </c>
      <c r="D7238" s="333" t="s">
        <v>519</v>
      </c>
      <c r="E7238" s="29">
        <v>2</v>
      </c>
      <c r="F7238" s="29">
        <v>1</v>
      </c>
      <c r="G7238" s="29">
        <v>9483</v>
      </c>
      <c r="H7238" s="27"/>
      <c r="J7238" s="37"/>
      <c r="M7238" s="80" t="b">
        <f t="shared" si="112"/>
        <v>1</v>
      </c>
    </row>
    <row r="7239" spans="2:13" x14ac:dyDescent="0.15">
      <c r="B7239" s="333" t="s">
        <v>9416</v>
      </c>
      <c r="C7239" s="333" t="s">
        <v>712</v>
      </c>
      <c r="D7239" s="333" t="s">
        <v>519</v>
      </c>
      <c r="E7239" s="29">
        <v>2</v>
      </c>
      <c r="F7239" s="29">
        <v>1</v>
      </c>
      <c r="G7239" s="29">
        <v>9484</v>
      </c>
      <c r="H7239" s="27"/>
      <c r="J7239" s="37"/>
      <c r="M7239" s="80" t="b">
        <f t="shared" si="112"/>
        <v>1</v>
      </c>
    </row>
    <row r="7240" spans="2:13" x14ac:dyDescent="0.15">
      <c r="B7240" s="333" t="s">
        <v>9417</v>
      </c>
      <c r="C7240" s="333" t="s">
        <v>712</v>
      </c>
      <c r="D7240" s="333" t="s">
        <v>519</v>
      </c>
      <c r="E7240" s="29">
        <v>2</v>
      </c>
      <c r="F7240" s="29">
        <v>1</v>
      </c>
      <c r="G7240" s="29">
        <v>9485</v>
      </c>
      <c r="H7240" s="27"/>
      <c r="J7240" s="37"/>
      <c r="M7240" s="80" t="b">
        <f t="shared" si="112"/>
        <v>1</v>
      </c>
    </row>
    <row r="7241" spans="2:13" x14ac:dyDescent="0.15">
      <c r="B7241" s="333" t="s">
        <v>2009</v>
      </c>
      <c r="C7241" s="333" t="s">
        <v>712</v>
      </c>
      <c r="D7241" s="333" t="s">
        <v>519</v>
      </c>
      <c r="E7241" s="29">
        <v>2</v>
      </c>
      <c r="F7241" s="29">
        <v>1</v>
      </c>
      <c r="G7241" s="29">
        <v>1607</v>
      </c>
      <c r="H7241" s="27"/>
      <c r="J7241" s="37"/>
      <c r="M7241" s="80" t="b">
        <f t="shared" si="112"/>
        <v>1</v>
      </c>
    </row>
    <row r="7242" spans="2:13" x14ac:dyDescent="0.15">
      <c r="B7242" s="333" t="s">
        <v>9418</v>
      </c>
      <c r="C7242" s="333" t="s">
        <v>712</v>
      </c>
      <c r="D7242" s="333" t="s">
        <v>519</v>
      </c>
      <c r="E7242" s="29">
        <v>2</v>
      </c>
      <c r="F7242" s="29">
        <v>1</v>
      </c>
      <c r="G7242" s="29">
        <v>9486</v>
      </c>
      <c r="H7242" s="27"/>
      <c r="J7242" s="37"/>
      <c r="M7242" s="80" t="b">
        <f t="shared" si="112"/>
        <v>1</v>
      </c>
    </row>
    <row r="7243" spans="2:13" x14ac:dyDescent="0.15">
      <c r="B7243" s="333" t="s">
        <v>12041</v>
      </c>
      <c r="C7243" s="333" t="s">
        <v>712</v>
      </c>
      <c r="D7243" s="333" t="s">
        <v>519</v>
      </c>
      <c r="E7243" s="29">
        <v>2</v>
      </c>
      <c r="F7243" s="29">
        <v>1</v>
      </c>
      <c r="G7243" s="29">
        <v>12474</v>
      </c>
      <c r="H7243" s="27"/>
      <c r="J7243" s="37"/>
      <c r="M7243" s="80" t="b">
        <f t="shared" si="112"/>
        <v>1</v>
      </c>
    </row>
    <row r="7244" spans="2:13" x14ac:dyDescent="0.15">
      <c r="B7244" s="333" t="s">
        <v>2010</v>
      </c>
      <c r="C7244" s="333" t="s">
        <v>712</v>
      </c>
      <c r="D7244" s="333" t="s">
        <v>519</v>
      </c>
      <c r="E7244" s="29">
        <v>2</v>
      </c>
      <c r="F7244" s="29">
        <v>1</v>
      </c>
      <c r="G7244" s="29">
        <v>1608</v>
      </c>
      <c r="H7244" s="27"/>
      <c r="J7244" s="37"/>
      <c r="M7244" s="80" t="b">
        <f t="shared" si="112"/>
        <v>1</v>
      </c>
    </row>
    <row r="7245" spans="2:13" x14ac:dyDescent="0.15">
      <c r="B7245" s="333" t="s">
        <v>9419</v>
      </c>
      <c r="C7245" s="333" t="s">
        <v>712</v>
      </c>
      <c r="D7245" s="333" t="s">
        <v>519</v>
      </c>
      <c r="E7245" s="29">
        <v>2</v>
      </c>
      <c r="F7245" s="29">
        <v>1</v>
      </c>
      <c r="G7245" s="29">
        <v>9487</v>
      </c>
      <c r="H7245" s="27"/>
      <c r="J7245" s="37"/>
      <c r="M7245" s="80" t="b">
        <f t="shared" si="112"/>
        <v>1</v>
      </c>
    </row>
    <row r="7246" spans="2:13" x14ac:dyDescent="0.15">
      <c r="B7246" s="333" t="s">
        <v>9420</v>
      </c>
      <c r="C7246" s="333" t="s">
        <v>712</v>
      </c>
      <c r="D7246" s="333" t="s">
        <v>519</v>
      </c>
      <c r="E7246" s="29">
        <v>2</v>
      </c>
      <c r="F7246" s="29">
        <v>1</v>
      </c>
      <c r="G7246" s="29">
        <v>9488</v>
      </c>
      <c r="H7246" s="27"/>
      <c r="J7246" s="37"/>
      <c r="M7246" s="80" t="b">
        <f t="shared" ref="M7246:M7309" si="113">AND(  NOT(ISERROR(FIND(UPPER($B$7),UPPER($B7246),1))),  OR($D$7="",NOT(ISERROR(FIND(UPPER($D$7),UPPER($B7246),1)))),    OR($D$8="",(ISERROR(FIND(UPPER($D$8),UPPER($B7246),1))))           )</f>
        <v>1</v>
      </c>
    </row>
    <row r="7247" spans="2:13" x14ac:dyDescent="0.15">
      <c r="B7247" s="333" t="s">
        <v>8826</v>
      </c>
      <c r="C7247" s="333" t="s">
        <v>712</v>
      </c>
      <c r="D7247" s="333" t="s">
        <v>519</v>
      </c>
      <c r="E7247" s="29">
        <v>2</v>
      </c>
      <c r="F7247" s="29">
        <v>1</v>
      </c>
      <c r="G7247" s="29">
        <v>9176</v>
      </c>
      <c r="H7247" s="27"/>
      <c r="J7247" s="37"/>
      <c r="M7247" s="80" t="b">
        <f t="shared" si="113"/>
        <v>1</v>
      </c>
    </row>
    <row r="7248" spans="2:13" x14ac:dyDescent="0.15">
      <c r="B7248" s="333" t="s">
        <v>8801</v>
      </c>
      <c r="C7248" s="333" t="s">
        <v>710</v>
      </c>
      <c r="D7248" s="333" t="s">
        <v>444</v>
      </c>
      <c r="E7248" s="29">
        <v>1</v>
      </c>
      <c r="F7248" s="29">
        <v>6</v>
      </c>
      <c r="G7248" s="29">
        <v>9151</v>
      </c>
      <c r="H7248" s="27"/>
      <c r="J7248" s="37"/>
      <c r="M7248" s="80" t="b">
        <f t="shared" si="113"/>
        <v>1</v>
      </c>
    </row>
    <row r="7249" spans="2:13" x14ac:dyDescent="0.15">
      <c r="B7249" s="333" t="s">
        <v>9421</v>
      </c>
      <c r="C7249" s="333" t="s">
        <v>518</v>
      </c>
      <c r="D7249" s="333" t="s">
        <v>518</v>
      </c>
      <c r="E7249" s="29">
        <v>0</v>
      </c>
      <c r="F7249" s="29">
        <v>0</v>
      </c>
      <c r="G7249" s="29">
        <v>9489</v>
      </c>
      <c r="H7249" s="27"/>
      <c r="J7249" s="37"/>
      <c r="M7249" s="80" t="b">
        <f t="shared" si="113"/>
        <v>1</v>
      </c>
    </row>
    <row r="7250" spans="2:13" x14ac:dyDescent="0.15">
      <c r="B7250" s="333" t="s">
        <v>198</v>
      </c>
      <c r="C7250" s="333" t="s">
        <v>712</v>
      </c>
      <c r="D7250" s="333" t="s">
        <v>519</v>
      </c>
      <c r="E7250" s="29">
        <v>2</v>
      </c>
      <c r="F7250" s="29">
        <v>1</v>
      </c>
      <c r="G7250" s="29">
        <v>8603</v>
      </c>
      <c r="H7250" s="27"/>
      <c r="J7250" s="37"/>
      <c r="M7250" s="80" t="b">
        <f t="shared" si="113"/>
        <v>1</v>
      </c>
    </row>
    <row r="7251" spans="2:13" x14ac:dyDescent="0.15">
      <c r="B7251" s="333" t="s">
        <v>9422</v>
      </c>
      <c r="C7251" s="333" t="s">
        <v>712</v>
      </c>
      <c r="D7251" s="333" t="s">
        <v>519</v>
      </c>
      <c r="E7251" s="29">
        <v>2</v>
      </c>
      <c r="F7251" s="29">
        <v>1</v>
      </c>
      <c r="G7251" s="29">
        <v>9490</v>
      </c>
      <c r="H7251" s="27"/>
      <c r="J7251" s="37"/>
      <c r="M7251" s="80" t="b">
        <f t="shared" si="113"/>
        <v>1</v>
      </c>
    </row>
    <row r="7252" spans="2:13" x14ac:dyDescent="0.15">
      <c r="B7252" s="333" t="s">
        <v>6755</v>
      </c>
      <c r="C7252" s="333" t="s">
        <v>712</v>
      </c>
      <c r="D7252" s="333" t="s">
        <v>519</v>
      </c>
      <c r="E7252" s="29">
        <v>2</v>
      </c>
      <c r="F7252" s="29">
        <v>1</v>
      </c>
      <c r="G7252" s="29">
        <v>6879</v>
      </c>
      <c r="H7252" s="27"/>
      <c r="J7252" s="37"/>
      <c r="M7252" s="80" t="b">
        <f t="shared" si="113"/>
        <v>1</v>
      </c>
    </row>
    <row r="7253" spans="2:13" x14ac:dyDescent="0.15">
      <c r="B7253" s="333" t="s">
        <v>8827</v>
      </c>
      <c r="C7253" s="333" t="s">
        <v>712</v>
      </c>
      <c r="D7253" s="333" t="s">
        <v>519</v>
      </c>
      <c r="E7253" s="29">
        <v>2</v>
      </c>
      <c r="F7253" s="29">
        <v>1</v>
      </c>
      <c r="G7253" s="29">
        <v>9177</v>
      </c>
      <c r="H7253" s="27"/>
      <c r="J7253" s="37"/>
      <c r="M7253" s="80" t="b">
        <f t="shared" si="113"/>
        <v>1</v>
      </c>
    </row>
    <row r="7254" spans="2:13" x14ac:dyDescent="0.15">
      <c r="B7254" s="333" t="s">
        <v>2011</v>
      </c>
      <c r="C7254" s="333" t="s">
        <v>712</v>
      </c>
      <c r="D7254" s="333" t="s">
        <v>521</v>
      </c>
      <c r="E7254" s="29">
        <v>2</v>
      </c>
      <c r="F7254" s="29">
        <v>2</v>
      </c>
      <c r="G7254" s="29">
        <v>1609</v>
      </c>
      <c r="H7254" s="27"/>
      <c r="J7254" s="37"/>
      <c r="M7254" s="80" t="b">
        <f t="shared" si="113"/>
        <v>1</v>
      </c>
    </row>
    <row r="7255" spans="2:13" x14ac:dyDescent="0.15">
      <c r="B7255" s="333" t="s">
        <v>10366</v>
      </c>
      <c r="C7255" s="333" t="s">
        <v>712</v>
      </c>
      <c r="D7255" s="333" t="s">
        <v>519</v>
      </c>
      <c r="E7255" s="29">
        <v>2</v>
      </c>
      <c r="F7255" s="29">
        <v>1</v>
      </c>
      <c r="G7255" s="29">
        <v>10927</v>
      </c>
      <c r="H7255" s="27"/>
      <c r="J7255" s="37"/>
      <c r="M7255" s="80" t="b">
        <f t="shared" si="113"/>
        <v>1</v>
      </c>
    </row>
    <row r="7256" spans="2:13" x14ac:dyDescent="0.15">
      <c r="B7256" s="333" t="s">
        <v>7460</v>
      </c>
      <c r="C7256" s="333" t="s">
        <v>712</v>
      </c>
      <c r="D7256" s="333" t="s">
        <v>519</v>
      </c>
      <c r="E7256" s="29">
        <v>2</v>
      </c>
      <c r="F7256" s="29">
        <v>1</v>
      </c>
      <c r="G7256" s="29">
        <v>7608</v>
      </c>
      <c r="H7256" s="27"/>
      <c r="J7256" s="37"/>
      <c r="M7256" s="80" t="b">
        <f t="shared" si="113"/>
        <v>1</v>
      </c>
    </row>
    <row r="7257" spans="2:13" x14ac:dyDescent="0.15">
      <c r="B7257" s="333" t="s">
        <v>9423</v>
      </c>
      <c r="C7257" s="333" t="s">
        <v>712</v>
      </c>
      <c r="D7257" s="333" t="s">
        <v>521</v>
      </c>
      <c r="E7257" s="29">
        <v>2</v>
      </c>
      <c r="F7257" s="29">
        <v>2</v>
      </c>
      <c r="G7257" s="29">
        <v>9491</v>
      </c>
      <c r="H7257" s="27"/>
      <c r="J7257" s="37"/>
      <c r="M7257" s="80" t="b">
        <f t="shared" si="113"/>
        <v>1</v>
      </c>
    </row>
    <row r="7258" spans="2:13" x14ac:dyDescent="0.15">
      <c r="B7258" s="333" t="s">
        <v>13636</v>
      </c>
      <c r="C7258" s="333" t="s">
        <v>712</v>
      </c>
      <c r="D7258" s="333" t="s">
        <v>525</v>
      </c>
      <c r="E7258" s="29">
        <v>2</v>
      </c>
      <c r="F7258" s="29">
        <v>4</v>
      </c>
      <c r="G7258" s="29">
        <v>15549</v>
      </c>
      <c r="H7258" s="27"/>
      <c r="J7258" s="37"/>
      <c r="M7258" s="80" t="b">
        <f t="shared" si="113"/>
        <v>1</v>
      </c>
    </row>
    <row r="7259" spans="2:13" x14ac:dyDescent="0.15">
      <c r="B7259" s="333" t="s">
        <v>2012</v>
      </c>
      <c r="C7259" s="333" t="s">
        <v>712</v>
      </c>
      <c r="D7259" s="333" t="s">
        <v>523</v>
      </c>
      <c r="E7259" s="29">
        <v>2</v>
      </c>
      <c r="F7259" s="29">
        <v>3</v>
      </c>
      <c r="G7259" s="29">
        <v>1610</v>
      </c>
      <c r="H7259" s="27"/>
      <c r="J7259" s="37"/>
      <c r="M7259" s="80" t="b">
        <f t="shared" si="113"/>
        <v>1</v>
      </c>
    </row>
    <row r="7260" spans="2:13" x14ac:dyDescent="0.15">
      <c r="B7260" s="333" t="s">
        <v>7894</v>
      </c>
      <c r="C7260" s="333" t="s">
        <v>712</v>
      </c>
      <c r="D7260" s="333" t="s">
        <v>521</v>
      </c>
      <c r="E7260" s="29">
        <v>2</v>
      </c>
      <c r="F7260" s="29">
        <v>2</v>
      </c>
      <c r="G7260" s="29">
        <v>7979</v>
      </c>
      <c r="H7260" s="27"/>
      <c r="J7260" s="37"/>
      <c r="M7260" s="80" t="b">
        <f t="shared" si="113"/>
        <v>1</v>
      </c>
    </row>
    <row r="7261" spans="2:13" x14ac:dyDescent="0.15">
      <c r="B7261" s="333" t="s">
        <v>2013</v>
      </c>
      <c r="C7261" s="333" t="s">
        <v>712</v>
      </c>
      <c r="D7261" s="333" t="s">
        <v>523</v>
      </c>
      <c r="E7261" s="29">
        <v>2</v>
      </c>
      <c r="F7261" s="29">
        <v>3</v>
      </c>
      <c r="G7261" s="29">
        <v>1611</v>
      </c>
      <c r="H7261" s="27"/>
      <c r="J7261" s="37"/>
      <c r="M7261" s="80" t="b">
        <f t="shared" si="113"/>
        <v>1</v>
      </c>
    </row>
    <row r="7262" spans="2:13" x14ac:dyDescent="0.15">
      <c r="B7262" s="333" t="s">
        <v>10367</v>
      </c>
      <c r="C7262" s="333" t="s">
        <v>712</v>
      </c>
      <c r="D7262" s="333" t="s">
        <v>521</v>
      </c>
      <c r="E7262" s="29">
        <v>2</v>
      </c>
      <c r="F7262" s="29">
        <v>2</v>
      </c>
      <c r="G7262" s="29">
        <v>10928</v>
      </c>
      <c r="H7262" s="27"/>
      <c r="J7262" s="37"/>
      <c r="M7262" s="80" t="b">
        <f t="shared" si="113"/>
        <v>1</v>
      </c>
    </row>
    <row r="7263" spans="2:13" x14ac:dyDescent="0.15">
      <c r="B7263" s="333" t="s">
        <v>7741</v>
      </c>
      <c r="C7263" s="333" t="s">
        <v>712</v>
      </c>
      <c r="D7263" s="333" t="s">
        <v>519</v>
      </c>
      <c r="E7263" s="29">
        <v>2</v>
      </c>
      <c r="F7263" s="29">
        <v>1</v>
      </c>
      <c r="G7263" s="29">
        <v>7919</v>
      </c>
      <c r="H7263" s="27"/>
      <c r="J7263" s="37"/>
      <c r="M7263" s="80" t="b">
        <f t="shared" si="113"/>
        <v>1</v>
      </c>
    </row>
    <row r="7264" spans="2:13" x14ac:dyDescent="0.15">
      <c r="B7264" s="333" t="s">
        <v>2014</v>
      </c>
      <c r="C7264" s="333" t="s">
        <v>712</v>
      </c>
      <c r="D7264" s="333" t="s">
        <v>521</v>
      </c>
      <c r="E7264" s="29">
        <v>2</v>
      </c>
      <c r="F7264" s="29">
        <v>2</v>
      </c>
      <c r="G7264" s="29">
        <v>1612</v>
      </c>
      <c r="H7264" s="27"/>
      <c r="J7264" s="37"/>
      <c r="M7264" s="80" t="b">
        <f t="shared" si="113"/>
        <v>1</v>
      </c>
    </row>
    <row r="7265" spans="2:13" x14ac:dyDescent="0.15">
      <c r="B7265" s="333" t="s">
        <v>2015</v>
      </c>
      <c r="C7265" s="333" t="s">
        <v>712</v>
      </c>
      <c r="D7265" s="333" t="s">
        <v>521</v>
      </c>
      <c r="E7265" s="29">
        <v>2</v>
      </c>
      <c r="F7265" s="29">
        <v>2</v>
      </c>
      <c r="G7265" s="29">
        <v>1613</v>
      </c>
      <c r="H7265" s="27"/>
      <c r="J7265" s="37"/>
      <c r="M7265" s="80" t="b">
        <f t="shared" si="113"/>
        <v>1</v>
      </c>
    </row>
    <row r="7266" spans="2:13" x14ac:dyDescent="0.15">
      <c r="B7266" s="333" t="s">
        <v>8828</v>
      </c>
      <c r="C7266" s="333" t="s">
        <v>710</v>
      </c>
      <c r="D7266" s="333" t="s">
        <v>521</v>
      </c>
      <c r="E7266" s="29">
        <v>1</v>
      </c>
      <c r="F7266" s="29">
        <v>2</v>
      </c>
      <c r="G7266" s="29">
        <v>9178</v>
      </c>
      <c r="H7266" s="27"/>
      <c r="J7266" s="37"/>
      <c r="M7266" s="80" t="b">
        <f t="shared" si="113"/>
        <v>1</v>
      </c>
    </row>
    <row r="7267" spans="2:13" x14ac:dyDescent="0.15">
      <c r="B7267" s="333" t="s">
        <v>13637</v>
      </c>
      <c r="C7267" s="333" t="s">
        <v>712</v>
      </c>
      <c r="D7267" s="333" t="s">
        <v>521</v>
      </c>
      <c r="E7267" s="29">
        <v>2</v>
      </c>
      <c r="F7267" s="29">
        <v>2</v>
      </c>
      <c r="G7267" s="29">
        <v>15548</v>
      </c>
      <c r="H7267" s="27"/>
      <c r="J7267" s="37"/>
      <c r="M7267" s="80" t="b">
        <f t="shared" si="113"/>
        <v>1</v>
      </c>
    </row>
    <row r="7268" spans="2:13" x14ac:dyDescent="0.15">
      <c r="B7268" s="333" t="s">
        <v>10969</v>
      </c>
      <c r="C7268" s="333" t="s">
        <v>712</v>
      </c>
      <c r="D7268" s="333" t="s">
        <v>521</v>
      </c>
      <c r="E7268" s="29">
        <v>2</v>
      </c>
      <c r="F7268" s="29">
        <v>2</v>
      </c>
      <c r="G7268" s="29">
        <v>5976</v>
      </c>
      <c r="H7268" s="27"/>
      <c r="J7268" s="37"/>
      <c r="M7268" s="80" t="b">
        <f t="shared" si="113"/>
        <v>1</v>
      </c>
    </row>
    <row r="7269" spans="2:13" x14ac:dyDescent="0.15">
      <c r="B7269" s="333" t="s">
        <v>10970</v>
      </c>
      <c r="C7269" s="333" t="s">
        <v>712</v>
      </c>
      <c r="D7269" s="333" t="s">
        <v>519</v>
      </c>
      <c r="E7269" s="29">
        <v>2</v>
      </c>
      <c r="F7269" s="29">
        <v>1</v>
      </c>
      <c r="G7269" s="29">
        <v>5973</v>
      </c>
      <c r="H7269" s="27"/>
      <c r="J7269" s="37"/>
      <c r="M7269" s="80" t="b">
        <f t="shared" si="113"/>
        <v>1</v>
      </c>
    </row>
    <row r="7270" spans="2:13" x14ac:dyDescent="0.15">
      <c r="B7270" s="333" t="s">
        <v>9424</v>
      </c>
      <c r="C7270" s="333" t="s">
        <v>712</v>
      </c>
      <c r="D7270" s="333" t="s">
        <v>521</v>
      </c>
      <c r="E7270" s="29">
        <v>2</v>
      </c>
      <c r="F7270" s="29">
        <v>2</v>
      </c>
      <c r="G7270" s="29">
        <v>9492</v>
      </c>
      <c r="H7270" s="27"/>
      <c r="J7270" s="37"/>
      <c r="M7270" s="80" t="b">
        <f t="shared" si="113"/>
        <v>1</v>
      </c>
    </row>
    <row r="7271" spans="2:13" x14ac:dyDescent="0.15">
      <c r="B7271" s="333" t="s">
        <v>13638</v>
      </c>
      <c r="C7271" s="333" t="s">
        <v>712</v>
      </c>
      <c r="D7271" s="333" t="s">
        <v>521</v>
      </c>
      <c r="E7271" s="29">
        <v>2</v>
      </c>
      <c r="F7271" s="29">
        <v>2</v>
      </c>
      <c r="G7271" s="29">
        <v>15547</v>
      </c>
      <c r="H7271" s="27"/>
      <c r="J7271" s="37"/>
      <c r="M7271" s="80" t="b">
        <f t="shared" si="113"/>
        <v>1</v>
      </c>
    </row>
    <row r="7272" spans="2:13" x14ac:dyDescent="0.15">
      <c r="B7272" s="333" t="s">
        <v>2016</v>
      </c>
      <c r="C7272" s="333" t="s">
        <v>712</v>
      </c>
      <c r="D7272" s="333" t="s">
        <v>519</v>
      </c>
      <c r="E7272" s="29">
        <v>2</v>
      </c>
      <c r="F7272" s="29">
        <v>1</v>
      </c>
      <c r="G7272" s="29">
        <v>1614</v>
      </c>
      <c r="H7272" s="27"/>
      <c r="J7272" s="37"/>
      <c r="M7272" s="80" t="b">
        <f t="shared" si="113"/>
        <v>1</v>
      </c>
    </row>
    <row r="7273" spans="2:13" x14ac:dyDescent="0.15">
      <c r="B7273" s="333" t="s">
        <v>2017</v>
      </c>
      <c r="C7273" s="333" t="s">
        <v>712</v>
      </c>
      <c r="D7273" s="333" t="s">
        <v>521</v>
      </c>
      <c r="E7273" s="29">
        <v>2</v>
      </c>
      <c r="F7273" s="29">
        <v>2</v>
      </c>
      <c r="G7273" s="29">
        <v>1615</v>
      </c>
      <c r="H7273" s="27"/>
      <c r="J7273" s="37"/>
      <c r="M7273" s="80" t="b">
        <f t="shared" si="113"/>
        <v>1</v>
      </c>
    </row>
    <row r="7274" spans="2:13" x14ac:dyDescent="0.15">
      <c r="B7274" s="333" t="s">
        <v>4878</v>
      </c>
      <c r="C7274" s="333" t="s">
        <v>712</v>
      </c>
      <c r="D7274" s="333" t="s">
        <v>523</v>
      </c>
      <c r="E7274" s="29">
        <v>2</v>
      </c>
      <c r="F7274" s="29">
        <v>3</v>
      </c>
      <c r="G7274" s="29">
        <v>4666</v>
      </c>
      <c r="H7274" s="27"/>
      <c r="J7274" s="37"/>
      <c r="M7274" s="80" t="b">
        <f t="shared" si="113"/>
        <v>1</v>
      </c>
    </row>
    <row r="7275" spans="2:13" x14ac:dyDescent="0.15">
      <c r="B7275" s="333" t="s">
        <v>8749</v>
      </c>
      <c r="C7275" s="333" t="s">
        <v>714</v>
      </c>
      <c r="D7275" s="333" t="s">
        <v>444</v>
      </c>
      <c r="E7275" s="29">
        <v>3</v>
      </c>
      <c r="F7275" s="29">
        <v>6</v>
      </c>
      <c r="G7275" s="29">
        <v>9099</v>
      </c>
      <c r="H7275" s="27"/>
      <c r="J7275" s="37"/>
      <c r="M7275" s="80" t="b">
        <f t="shared" si="113"/>
        <v>1</v>
      </c>
    </row>
    <row r="7276" spans="2:13" x14ac:dyDescent="0.15">
      <c r="B7276" s="333" t="s">
        <v>8754</v>
      </c>
      <c r="C7276" s="333" t="s">
        <v>712</v>
      </c>
      <c r="D7276" s="333" t="s">
        <v>523</v>
      </c>
      <c r="E7276" s="29">
        <v>2</v>
      </c>
      <c r="F7276" s="29">
        <v>3</v>
      </c>
      <c r="G7276" s="29">
        <v>9104</v>
      </c>
      <c r="H7276" s="27"/>
      <c r="J7276" s="37"/>
      <c r="M7276" s="80" t="b">
        <f t="shared" si="113"/>
        <v>1</v>
      </c>
    </row>
    <row r="7277" spans="2:13" x14ac:dyDescent="0.15">
      <c r="B7277" s="333" t="s">
        <v>2018</v>
      </c>
      <c r="C7277" s="333" t="s">
        <v>712</v>
      </c>
      <c r="D7277" s="333" t="s">
        <v>525</v>
      </c>
      <c r="E7277" s="29">
        <v>2</v>
      </c>
      <c r="F7277" s="29">
        <v>4</v>
      </c>
      <c r="G7277" s="29">
        <v>1616</v>
      </c>
      <c r="H7277" s="27"/>
      <c r="J7277" s="37"/>
      <c r="M7277" s="80" t="b">
        <f t="shared" si="113"/>
        <v>1</v>
      </c>
    </row>
    <row r="7278" spans="2:13" x14ac:dyDescent="0.15">
      <c r="B7278" s="333" t="s">
        <v>3537</v>
      </c>
      <c r="C7278" s="333" t="s">
        <v>712</v>
      </c>
      <c r="D7278" s="333" t="s">
        <v>527</v>
      </c>
      <c r="E7278" s="29">
        <v>2</v>
      </c>
      <c r="F7278" s="29">
        <v>5</v>
      </c>
      <c r="G7278" s="29">
        <v>3282</v>
      </c>
      <c r="H7278" s="27"/>
      <c r="J7278" s="37"/>
      <c r="M7278" s="80" t="b">
        <f t="shared" si="113"/>
        <v>1</v>
      </c>
    </row>
    <row r="7279" spans="2:13" x14ac:dyDescent="0.15">
      <c r="B7279" s="333" t="s">
        <v>4179</v>
      </c>
      <c r="C7279" s="333" t="s">
        <v>712</v>
      </c>
      <c r="D7279" s="333" t="s">
        <v>521</v>
      </c>
      <c r="E7279" s="29">
        <v>2</v>
      </c>
      <c r="F7279" s="29">
        <v>2</v>
      </c>
      <c r="G7279" s="29">
        <v>3725</v>
      </c>
      <c r="H7279" s="27"/>
      <c r="J7279" s="37"/>
      <c r="M7279" s="80" t="b">
        <f t="shared" si="113"/>
        <v>1</v>
      </c>
    </row>
    <row r="7280" spans="2:13" x14ac:dyDescent="0.15">
      <c r="B7280" s="333" t="s">
        <v>14284</v>
      </c>
      <c r="C7280" s="333" t="s">
        <v>714</v>
      </c>
      <c r="D7280" s="333" t="s">
        <v>523</v>
      </c>
      <c r="E7280" s="29">
        <v>3</v>
      </c>
      <c r="F7280" s="29">
        <v>3</v>
      </c>
      <c r="G7280" s="29">
        <v>15811</v>
      </c>
      <c r="H7280" s="27"/>
      <c r="J7280" s="37"/>
      <c r="M7280" s="80" t="b">
        <f t="shared" si="113"/>
        <v>1</v>
      </c>
    </row>
    <row r="7281" spans="2:13" x14ac:dyDescent="0.15">
      <c r="B7281" s="333" t="s">
        <v>13639</v>
      </c>
      <c r="C7281" s="333" t="s">
        <v>712</v>
      </c>
      <c r="D7281" s="333" t="s">
        <v>519</v>
      </c>
      <c r="E7281" s="29">
        <v>2</v>
      </c>
      <c r="F7281" s="29">
        <v>1</v>
      </c>
      <c r="G7281" s="29">
        <v>15305</v>
      </c>
      <c r="H7281" s="27"/>
      <c r="J7281" s="37"/>
      <c r="M7281" s="80" t="b">
        <f t="shared" si="113"/>
        <v>1</v>
      </c>
    </row>
    <row r="7282" spans="2:13" x14ac:dyDescent="0.15">
      <c r="B7282" s="333" t="s">
        <v>7895</v>
      </c>
      <c r="C7282" s="333" t="s">
        <v>712</v>
      </c>
      <c r="D7282" s="333" t="s">
        <v>525</v>
      </c>
      <c r="E7282" s="29">
        <v>2</v>
      </c>
      <c r="F7282" s="29">
        <v>4</v>
      </c>
      <c r="G7282" s="29">
        <v>7980</v>
      </c>
      <c r="H7282" s="27"/>
      <c r="J7282" s="37"/>
      <c r="M7282" s="80" t="b">
        <f t="shared" si="113"/>
        <v>1</v>
      </c>
    </row>
    <row r="7283" spans="2:13" x14ac:dyDescent="0.15">
      <c r="B7283" s="333" t="s">
        <v>10368</v>
      </c>
      <c r="C7283" s="333" t="s">
        <v>712</v>
      </c>
      <c r="D7283" s="333" t="s">
        <v>519</v>
      </c>
      <c r="E7283" s="29">
        <v>2</v>
      </c>
      <c r="F7283" s="29">
        <v>1</v>
      </c>
      <c r="G7283" s="29">
        <v>10929</v>
      </c>
      <c r="H7283" s="27"/>
      <c r="J7283" s="37"/>
      <c r="M7283" s="80" t="b">
        <f t="shared" si="113"/>
        <v>1</v>
      </c>
    </row>
    <row r="7284" spans="2:13" x14ac:dyDescent="0.15">
      <c r="B7284" s="333" t="s">
        <v>10369</v>
      </c>
      <c r="C7284" s="333" t="s">
        <v>712</v>
      </c>
      <c r="D7284" s="333" t="s">
        <v>519</v>
      </c>
      <c r="E7284" s="29">
        <v>2</v>
      </c>
      <c r="F7284" s="29">
        <v>1</v>
      </c>
      <c r="G7284" s="29">
        <v>11010</v>
      </c>
      <c r="H7284" s="27"/>
      <c r="J7284" s="37"/>
      <c r="M7284" s="80" t="b">
        <f t="shared" si="113"/>
        <v>1</v>
      </c>
    </row>
    <row r="7285" spans="2:13" x14ac:dyDescent="0.15">
      <c r="B7285" s="333" t="s">
        <v>13640</v>
      </c>
      <c r="C7285" s="333" t="s">
        <v>518</v>
      </c>
      <c r="D7285" s="333" t="s">
        <v>518</v>
      </c>
      <c r="E7285" s="29">
        <v>0</v>
      </c>
      <c r="F7285" s="29">
        <v>0</v>
      </c>
      <c r="G7285" s="29">
        <v>14689</v>
      </c>
      <c r="H7285" s="27"/>
      <c r="J7285" s="37"/>
      <c r="M7285" s="80" t="b">
        <f t="shared" si="113"/>
        <v>1</v>
      </c>
    </row>
    <row r="7286" spans="2:13" x14ac:dyDescent="0.15">
      <c r="B7286" s="333" t="s">
        <v>2019</v>
      </c>
      <c r="C7286" s="333" t="s">
        <v>712</v>
      </c>
      <c r="D7286" s="333" t="s">
        <v>525</v>
      </c>
      <c r="E7286" s="29">
        <v>2</v>
      </c>
      <c r="F7286" s="29">
        <v>4</v>
      </c>
      <c r="G7286" s="29">
        <v>1618</v>
      </c>
      <c r="H7286" s="27"/>
      <c r="J7286" s="37"/>
      <c r="M7286" s="80" t="b">
        <f t="shared" si="113"/>
        <v>1</v>
      </c>
    </row>
    <row r="7287" spans="2:13" x14ac:dyDescent="0.15">
      <c r="B7287" s="333" t="s">
        <v>2020</v>
      </c>
      <c r="C7287" s="333" t="s">
        <v>712</v>
      </c>
      <c r="D7287" s="333" t="s">
        <v>525</v>
      </c>
      <c r="E7287" s="29">
        <v>2</v>
      </c>
      <c r="F7287" s="29">
        <v>4</v>
      </c>
      <c r="G7287" s="29">
        <v>1619</v>
      </c>
      <c r="H7287" s="27"/>
      <c r="J7287" s="37"/>
      <c r="M7287" s="80" t="b">
        <f t="shared" si="113"/>
        <v>1</v>
      </c>
    </row>
    <row r="7288" spans="2:13" x14ac:dyDescent="0.15">
      <c r="B7288" s="333" t="s">
        <v>8829</v>
      </c>
      <c r="C7288" s="333" t="s">
        <v>712</v>
      </c>
      <c r="D7288" s="333" t="s">
        <v>525</v>
      </c>
      <c r="E7288" s="29">
        <v>2</v>
      </c>
      <c r="F7288" s="29">
        <v>4</v>
      </c>
      <c r="G7288" s="29">
        <v>9179</v>
      </c>
      <c r="H7288" s="27"/>
      <c r="J7288" s="37"/>
      <c r="M7288" s="80" t="b">
        <f t="shared" si="113"/>
        <v>1</v>
      </c>
    </row>
    <row r="7289" spans="2:13" x14ac:dyDescent="0.15">
      <c r="B7289" s="333" t="s">
        <v>14285</v>
      </c>
      <c r="C7289" s="333" t="s">
        <v>712</v>
      </c>
      <c r="D7289" s="333" t="s">
        <v>525</v>
      </c>
      <c r="E7289" s="29">
        <v>2</v>
      </c>
      <c r="F7289" s="29">
        <v>4</v>
      </c>
      <c r="G7289" s="29">
        <v>15833</v>
      </c>
      <c r="H7289" s="27"/>
      <c r="J7289" s="37"/>
      <c r="M7289" s="80" t="b">
        <f t="shared" si="113"/>
        <v>1</v>
      </c>
    </row>
    <row r="7290" spans="2:13" x14ac:dyDescent="0.15">
      <c r="B7290" s="333" t="s">
        <v>12042</v>
      </c>
      <c r="C7290" s="333" t="s">
        <v>712</v>
      </c>
      <c r="D7290" s="333" t="s">
        <v>525</v>
      </c>
      <c r="E7290" s="29">
        <v>2</v>
      </c>
      <c r="F7290" s="29">
        <v>4</v>
      </c>
      <c r="G7290" s="29">
        <v>12475</v>
      </c>
      <c r="H7290" s="27"/>
      <c r="J7290" s="37"/>
      <c r="M7290" s="80" t="b">
        <f t="shared" si="113"/>
        <v>1</v>
      </c>
    </row>
    <row r="7291" spans="2:13" x14ac:dyDescent="0.15">
      <c r="B7291" s="333" t="s">
        <v>13641</v>
      </c>
      <c r="C7291" s="333" t="s">
        <v>712</v>
      </c>
      <c r="D7291" s="333" t="s">
        <v>525</v>
      </c>
      <c r="E7291" s="29">
        <v>2</v>
      </c>
      <c r="F7291" s="29">
        <v>4</v>
      </c>
      <c r="G7291" s="29">
        <v>15545</v>
      </c>
      <c r="H7291" s="27"/>
      <c r="J7291" s="37"/>
      <c r="M7291" s="80" t="b">
        <f t="shared" si="113"/>
        <v>1</v>
      </c>
    </row>
    <row r="7292" spans="2:13" x14ac:dyDescent="0.15">
      <c r="B7292" s="333" t="s">
        <v>10370</v>
      </c>
      <c r="C7292" s="333" t="s">
        <v>712</v>
      </c>
      <c r="D7292" s="333" t="s">
        <v>525</v>
      </c>
      <c r="E7292" s="29">
        <v>2</v>
      </c>
      <c r="F7292" s="29">
        <v>4</v>
      </c>
      <c r="G7292" s="29">
        <v>10930</v>
      </c>
      <c r="H7292" s="27"/>
      <c r="J7292" s="37"/>
      <c r="M7292" s="80" t="b">
        <f t="shared" si="113"/>
        <v>1</v>
      </c>
    </row>
    <row r="7293" spans="2:13" x14ac:dyDescent="0.15">
      <c r="B7293" s="333" t="s">
        <v>13642</v>
      </c>
      <c r="C7293" s="333" t="s">
        <v>712</v>
      </c>
      <c r="D7293" s="333" t="s">
        <v>525</v>
      </c>
      <c r="E7293" s="29">
        <v>2</v>
      </c>
      <c r="F7293" s="29">
        <v>4</v>
      </c>
      <c r="G7293" s="29">
        <v>15546</v>
      </c>
      <c r="H7293" s="27"/>
      <c r="J7293" s="37"/>
      <c r="M7293" s="80" t="b">
        <f t="shared" si="113"/>
        <v>1</v>
      </c>
    </row>
    <row r="7294" spans="2:13" x14ac:dyDescent="0.15">
      <c r="B7294" s="333" t="s">
        <v>9425</v>
      </c>
      <c r="C7294" s="333" t="s">
        <v>712</v>
      </c>
      <c r="D7294" s="333" t="s">
        <v>525</v>
      </c>
      <c r="E7294" s="29">
        <v>2</v>
      </c>
      <c r="F7294" s="29">
        <v>4</v>
      </c>
      <c r="G7294" s="29">
        <v>9493</v>
      </c>
      <c r="H7294" s="27"/>
      <c r="J7294" s="37"/>
      <c r="M7294" s="80" t="b">
        <f t="shared" si="113"/>
        <v>1</v>
      </c>
    </row>
    <row r="7295" spans="2:13" x14ac:dyDescent="0.15">
      <c r="B7295" s="333" t="s">
        <v>2021</v>
      </c>
      <c r="C7295" s="333" t="s">
        <v>712</v>
      </c>
      <c r="D7295" s="333" t="s">
        <v>525</v>
      </c>
      <c r="E7295" s="29">
        <v>2</v>
      </c>
      <c r="F7295" s="29">
        <v>4</v>
      </c>
      <c r="G7295" s="29">
        <v>1620</v>
      </c>
      <c r="H7295" s="27"/>
      <c r="J7295" s="37"/>
      <c r="M7295" s="80" t="b">
        <f t="shared" si="113"/>
        <v>1</v>
      </c>
    </row>
    <row r="7296" spans="2:13" x14ac:dyDescent="0.15">
      <c r="B7296" s="333" t="s">
        <v>9426</v>
      </c>
      <c r="C7296" s="333" t="s">
        <v>712</v>
      </c>
      <c r="D7296" s="333" t="s">
        <v>525</v>
      </c>
      <c r="E7296" s="29">
        <v>2</v>
      </c>
      <c r="F7296" s="29">
        <v>4</v>
      </c>
      <c r="G7296" s="29">
        <v>9494</v>
      </c>
      <c r="H7296" s="27"/>
      <c r="J7296" s="37"/>
      <c r="M7296" s="80" t="b">
        <f t="shared" si="113"/>
        <v>1</v>
      </c>
    </row>
    <row r="7297" spans="2:13" x14ac:dyDescent="0.15">
      <c r="B7297" s="333" t="s">
        <v>14286</v>
      </c>
      <c r="C7297" s="333" t="s">
        <v>712</v>
      </c>
      <c r="D7297" s="333" t="s">
        <v>525</v>
      </c>
      <c r="E7297" s="29">
        <v>2</v>
      </c>
      <c r="F7297" s="29">
        <v>4</v>
      </c>
      <c r="G7297" s="29">
        <v>15819</v>
      </c>
      <c r="H7297" s="27"/>
      <c r="J7297" s="37"/>
      <c r="M7297" s="80" t="b">
        <f t="shared" si="113"/>
        <v>1</v>
      </c>
    </row>
    <row r="7298" spans="2:13" x14ac:dyDescent="0.15">
      <c r="B7298" s="333" t="s">
        <v>9427</v>
      </c>
      <c r="C7298" s="333" t="s">
        <v>712</v>
      </c>
      <c r="D7298" s="333" t="s">
        <v>444</v>
      </c>
      <c r="E7298" s="29">
        <v>2</v>
      </c>
      <c r="F7298" s="29">
        <v>6</v>
      </c>
      <c r="G7298" s="29">
        <v>9495</v>
      </c>
      <c r="H7298" s="27"/>
      <c r="J7298" s="37"/>
      <c r="M7298" s="80" t="b">
        <f t="shared" si="113"/>
        <v>1</v>
      </c>
    </row>
    <row r="7299" spans="2:13" x14ac:dyDescent="0.15">
      <c r="B7299" s="333" t="s">
        <v>10971</v>
      </c>
      <c r="C7299" s="333" t="s">
        <v>712</v>
      </c>
      <c r="D7299" s="333" t="s">
        <v>521</v>
      </c>
      <c r="E7299" s="29">
        <v>2</v>
      </c>
      <c r="F7299" s="29">
        <v>2</v>
      </c>
      <c r="G7299" s="29">
        <v>1621</v>
      </c>
      <c r="H7299" s="27"/>
      <c r="J7299" s="37"/>
      <c r="M7299" s="80" t="b">
        <f t="shared" si="113"/>
        <v>1</v>
      </c>
    </row>
    <row r="7300" spans="2:13" x14ac:dyDescent="0.15">
      <c r="B7300" s="333" t="s">
        <v>2022</v>
      </c>
      <c r="C7300" s="333" t="s">
        <v>712</v>
      </c>
      <c r="D7300" s="333" t="s">
        <v>525</v>
      </c>
      <c r="E7300" s="29">
        <v>2</v>
      </c>
      <c r="F7300" s="29">
        <v>4</v>
      </c>
      <c r="G7300" s="29">
        <v>1622</v>
      </c>
      <c r="H7300" s="27"/>
      <c r="J7300" s="37"/>
      <c r="M7300" s="80" t="b">
        <f t="shared" si="113"/>
        <v>1</v>
      </c>
    </row>
    <row r="7301" spans="2:13" x14ac:dyDescent="0.15">
      <c r="B7301" s="333" t="s">
        <v>5963</v>
      </c>
      <c r="C7301" s="333" t="s">
        <v>712</v>
      </c>
      <c r="D7301" s="333" t="s">
        <v>519</v>
      </c>
      <c r="E7301" s="29">
        <v>2</v>
      </c>
      <c r="F7301" s="29">
        <v>1</v>
      </c>
      <c r="G7301" s="29">
        <v>6008</v>
      </c>
      <c r="H7301" s="27"/>
      <c r="J7301" s="37"/>
      <c r="M7301" s="80" t="b">
        <f t="shared" si="113"/>
        <v>1</v>
      </c>
    </row>
    <row r="7302" spans="2:13" x14ac:dyDescent="0.15">
      <c r="B7302" s="333" t="s">
        <v>2023</v>
      </c>
      <c r="C7302" s="333" t="s">
        <v>712</v>
      </c>
      <c r="D7302" s="333" t="s">
        <v>521</v>
      </c>
      <c r="E7302" s="29">
        <v>2</v>
      </c>
      <c r="F7302" s="29">
        <v>2</v>
      </c>
      <c r="G7302" s="29">
        <v>1623</v>
      </c>
      <c r="H7302" s="27"/>
      <c r="J7302" s="37"/>
      <c r="M7302" s="80" t="b">
        <f t="shared" si="113"/>
        <v>1</v>
      </c>
    </row>
    <row r="7303" spans="2:13" x14ac:dyDescent="0.15">
      <c r="B7303" s="333" t="s">
        <v>13643</v>
      </c>
      <c r="C7303" s="333" t="s">
        <v>714</v>
      </c>
      <c r="D7303" s="333" t="s">
        <v>521</v>
      </c>
      <c r="E7303" s="29">
        <v>3</v>
      </c>
      <c r="F7303" s="29">
        <v>2</v>
      </c>
      <c r="G7303" s="29">
        <v>15302</v>
      </c>
      <c r="H7303" s="27"/>
      <c r="J7303" s="37"/>
      <c r="M7303" s="80" t="b">
        <f t="shared" si="113"/>
        <v>1</v>
      </c>
    </row>
    <row r="7304" spans="2:13" x14ac:dyDescent="0.15">
      <c r="B7304" s="333" t="s">
        <v>5231</v>
      </c>
      <c r="C7304" s="333" t="s">
        <v>710</v>
      </c>
      <c r="D7304" s="333" t="s">
        <v>523</v>
      </c>
      <c r="E7304" s="29">
        <v>1</v>
      </c>
      <c r="F7304" s="29">
        <v>3</v>
      </c>
      <c r="G7304" s="29">
        <v>5217</v>
      </c>
      <c r="H7304" s="27"/>
      <c r="J7304" s="37"/>
      <c r="M7304" s="80" t="b">
        <f t="shared" si="113"/>
        <v>1</v>
      </c>
    </row>
    <row r="7305" spans="2:13" x14ac:dyDescent="0.15">
      <c r="B7305" s="333" t="s">
        <v>7618</v>
      </c>
      <c r="C7305" s="333" t="s">
        <v>716</v>
      </c>
      <c r="D7305" s="333" t="s">
        <v>523</v>
      </c>
      <c r="E7305" s="29">
        <v>4</v>
      </c>
      <c r="F7305" s="29">
        <v>3</v>
      </c>
      <c r="G7305" s="29">
        <v>7781</v>
      </c>
      <c r="H7305" s="27"/>
      <c r="J7305" s="37"/>
      <c r="M7305" s="80" t="b">
        <f t="shared" si="113"/>
        <v>1</v>
      </c>
    </row>
    <row r="7306" spans="2:13" x14ac:dyDescent="0.15">
      <c r="B7306" s="333" t="s">
        <v>9428</v>
      </c>
      <c r="C7306" s="333" t="s">
        <v>714</v>
      </c>
      <c r="D7306" s="333" t="s">
        <v>521</v>
      </c>
      <c r="E7306" s="29">
        <v>3</v>
      </c>
      <c r="F7306" s="29">
        <v>2</v>
      </c>
      <c r="G7306" s="29">
        <v>9630</v>
      </c>
      <c r="H7306" s="27"/>
      <c r="J7306" s="37"/>
      <c r="M7306" s="80" t="b">
        <f t="shared" si="113"/>
        <v>1</v>
      </c>
    </row>
    <row r="7307" spans="2:13" x14ac:dyDescent="0.15">
      <c r="B7307" s="333" t="s">
        <v>6548</v>
      </c>
      <c r="C7307" s="333" t="s">
        <v>714</v>
      </c>
      <c r="D7307" s="333" t="s">
        <v>525</v>
      </c>
      <c r="E7307" s="29">
        <v>3</v>
      </c>
      <c r="F7307" s="29">
        <v>4</v>
      </c>
      <c r="G7307" s="29">
        <v>6755</v>
      </c>
      <c r="H7307" s="27"/>
      <c r="J7307" s="37"/>
      <c r="M7307" s="80" t="b">
        <f t="shared" si="113"/>
        <v>1</v>
      </c>
    </row>
    <row r="7308" spans="2:13" x14ac:dyDescent="0.15">
      <c r="B7308" s="333" t="s">
        <v>8580</v>
      </c>
      <c r="C7308" s="333" t="s">
        <v>518</v>
      </c>
      <c r="D7308" s="333" t="s">
        <v>518</v>
      </c>
      <c r="E7308" s="29">
        <v>0</v>
      </c>
      <c r="F7308" s="29">
        <v>0</v>
      </c>
      <c r="G7308" s="29">
        <v>8919</v>
      </c>
      <c r="H7308" s="27"/>
      <c r="J7308" s="37"/>
      <c r="M7308" s="80" t="b">
        <f t="shared" si="113"/>
        <v>1</v>
      </c>
    </row>
    <row r="7309" spans="2:13" x14ac:dyDescent="0.15">
      <c r="B7309" s="333" t="s">
        <v>14903</v>
      </c>
      <c r="C7309" s="333" t="s">
        <v>710</v>
      </c>
      <c r="D7309" s="333" t="s">
        <v>521</v>
      </c>
      <c r="E7309" s="29">
        <v>1</v>
      </c>
      <c r="F7309" s="29">
        <v>2</v>
      </c>
      <c r="G7309" s="29">
        <v>16298</v>
      </c>
      <c r="H7309" s="27"/>
      <c r="J7309" s="37"/>
      <c r="M7309" s="80" t="b">
        <f t="shared" si="113"/>
        <v>1</v>
      </c>
    </row>
    <row r="7310" spans="2:13" x14ac:dyDescent="0.15">
      <c r="B7310" s="333" t="s">
        <v>14904</v>
      </c>
      <c r="C7310" s="333" t="s">
        <v>714</v>
      </c>
      <c r="D7310" s="333" t="s">
        <v>523</v>
      </c>
      <c r="E7310" s="29">
        <v>3</v>
      </c>
      <c r="F7310" s="29">
        <v>3</v>
      </c>
      <c r="G7310" s="29">
        <v>16983</v>
      </c>
      <c r="H7310" s="27"/>
      <c r="J7310" s="37"/>
      <c r="M7310" s="80" t="b">
        <f t="shared" ref="M7310:M7373" si="114">AND(  NOT(ISERROR(FIND(UPPER($B$7),UPPER($B7310),1))),  OR($D$7="",NOT(ISERROR(FIND(UPPER($D$7),UPPER($B7310),1)))),    OR($D$8="",(ISERROR(FIND(UPPER($D$8),UPPER($B7310),1))))           )</f>
        <v>1</v>
      </c>
    </row>
    <row r="7311" spans="2:13" x14ac:dyDescent="0.15">
      <c r="B7311" s="333" t="s">
        <v>7090</v>
      </c>
      <c r="C7311" s="333" t="s">
        <v>710</v>
      </c>
      <c r="D7311" s="333" t="s">
        <v>523</v>
      </c>
      <c r="E7311" s="29">
        <v>1</v>
      </c>
      <c r="F7311" s="29">
        <v>3</v>
      </c>
      <c r="G7311" s="29">
        <v>7232</v>
      </c>
      <c r="H7311" s="27"/>
      <c r="J7311" s="37"/>
      <c r="M7311" s="80" t="b">
        <f t="shared" si="114"/>
        <v>1</v>
      </c>
    </row>
    <row r="7312" spans="2:13" x14ac:dyDescent="0.15">
      <c r="B7312" s="333" t="s">
        <v>4904</v>
      </c>
      <c r="C7312" s="333" t="s">
        <v>518</v>
      </c>
      <c r="D7312" s="333" t="s">
        <v>521</v>
      </c>
      <c r="E7312" s="29">
        <v>0</v>
      </c>
      <c r="F7312" s="29">
        <v>2</v>
      </c>
      <c r="G7312" s="29">
        <v>4863</v>
      </c>
      <c r="H7312" s="27"/>
      <c r="J7312" s="37"/>
      <c r="M7312" s="80" t="b">
        <f t="shared" si="114"/>
        <v>1</v>
      </c>
    </row>
    <row r="7313" spans="2:13" x14ac:dyDescent="0.15">
      <c r="B7313" s="333" t="s">
        <v>2024</v>
      </c>
      <c r="C7313" s="333" t="s">
        <v>714</v>
      </c>
      <c r="D7313" s="333" t="s">
        <v>521</v>
      </c>
      <c r="E7313" s="29">
        <v>3</v>
      </c>
      <c r="F7313" s="29">
        <v>2</v>
      </c>
      <c r="G7313" s="29">
        <v>1624</v>
      </c>
      <c r="H7313" s="27"/>
      <c r="J7313" s="37"/>
      <c r="M7313" s="80" t="b">
        <f t="shared" si="114"/>
        <v>1</v>
      </c>
    </row>
    <row r="7314" spans="2:13" x14ac:dyDescent="0.15">
      <c r="B7314" s="333" t="s">
        <v>4101</v>
      </c>
      <c r="C7314" s="333" t="s">
        <v>712</v>
      </c>
      <c r="D7314" s="333" t="s">
        <v>519</v>
      </c>
      <c r="E7314" s="29">
        <v>2</v>
      </c>
      <c r="F7314" s="29">
        <v>1</v>
      </c>
      <c r="G7314" s="29">
        <v>3867</v>
      </c>
      <c r="H7314" s="27"/>
      <c r="J7314" s="37"/>
      <c r="M7314" s="80" t="b">
        <f t="shared" si="114"/>
        <v>1</v>
      </c>
    </row>
    <row r="7315" spans="2:13" x14ac:dyDescent="0.15">
      <c r="B7315" s="333" t="s">
        <v>14905</v>
      </c>
      <c r="C7315" s="333" t="s">
        <v>714</v>
      </c>
      <c r="D7315" s="333" t="s">
        <v>521</v>
      </c>
      <c r="E7315" s="29">
        <v>3</v>
      </c>
      <c r="F7315" s="29">
        <v>2</v>
      </c>
      <c r="G7315" s="29">
        <v>16613</v>
      </c>
      <c r="H7315" s="27"/>
      <c r="J7315" s="37"/>
      <c r="M7315" s="80" t="b">
        <f t="shared" si="114"/>
        <v>1</v>
      </c>
    </row>
    <row r="7316" spans="2:13" x14ac:dyDescent="0.15">
      <c r="B7316" s="333" t="s">
        <v>13644</v>
      </c>
      <c r="C7316" s="333" t="s">
        <v>710</v>
      </c>
      <c r="D7316" s="333" t="s">
        <v>444</v>
      </c>
      <c r="E7316" s="29">
        <v>1</v>
      </c>
      <c r="F7316" s="29">
        <v>6</v>
      </c>
      <c r="G7316" s="29">
        <v>14614</v>
      </c>
      <c r="H7316" s="27"/>
      <c r="J7316" s="37"/>
      <c r="M7316" s="80" t="b">
        <f t="shared" si="114"/>
        <v>1</v>
      </c>
    </row>
    <row r="7317" spans="2:13" x14ac:dyDescent="0.15">
      <c r="B7317" s="333" t="s">
        <v>2113</v>
      </c>
      <c r="C7317" s="333" t="s">
        <v>714</v>
      </c>
      <c r="D7317" s="333" t="s">
        <v>521</v>
      </c>
      <c r="E7317" s="29">
        <v>3</v>
      </c>
      <c r="F7317" s="29">
        <v>2</v>
      </c>
      <c r="G7317" s="29">
        <v>1625</v>
      </c>
      <c r="H7317" s="27"/>
      <c r="J7317" s="37"/>
      <c r="M7317" s="80" t="b">
        <f t="shared" si="114"/>
        <v>1</v>
      </c>
    </row>
    <row r="7318" spans="2:13" x14ac:dyDescent="0.15">
      <c r="B7318" s="333" t="s">
        <v>10371</v>
      </c>
      <c r="C7318" s="333" t="s">
        <v>714</v>
      </c>
      <c r="D7318" s="333" t="s">
        <v>521</v>
      </c>
      <c r="E7318" s="29">
        <v>3</v>
      </c>
      <c r="F7318" s="29">
        <v>2</v>
      </c>
      <c r="G7318" s="29">
        <v>10678</v>
      </c>
      <c r="H7318" s="27"/>
      <c r="J7318" s="37"/>
      <c r="M7318" s="80" t="b">
        <f t="shared" si="114"/>
        <v>1</v>
      </c>
    </row>
    <row r="7319" spans="2:13" x14ac:dyDescent="0.15">
      <c r="B7319" s="333" t="s">
        <v>4995</v>
      </c>
      <c r="C7319" s="333" t="s">
        <v>714</v>
      </c>
      <c r="D7319" s="333" t="s">
        <v>519</v>
      </c>
      <c r="E7319" s="29">
        <v>3</v>
      </c>
      <c r="F7319" s="29">
        <v>1</v>
      </c>
      <c r="G7319" s="29">
        <v>4834</v>
      </c>
      <c r="H7319" s="27"/>
      <c r="J7319" s="37"/>
      <c r="M7319" s="80" t="b">
        <f t="shared" si="114"/>
        <v>1</v>
      </c>
    </row>
    <row r="7320" spans="2:13" x14ac:dyDescent="0.15">
      <c r="B7320" s="333" t="s">
        <v>4264</v>
      </c>
      <c r="C7320" s="333" t="s">
        <v>714</v>
      </c>
      <c r="D7320" s="333" t="s">
        <v>518</v>
      </c>
      <c r="E7320" s="29">
        <v>3</v>
      </c>
      <c r="F7320" s="29">
        <v>0</v>
      </c>
      <c r="G7320" s="29">
        <v>4056</v>
      </c>
      <c r="H7320" s="27"/>
      <c r="J7320" s="37"/>
      <c r="M7320" s="80" t="b">
        <f t="shared" si="114"/>
        <v>1</v>
      </c>
    </row>
    <row r="7321" spans="2:13" x14ac:dyDescent="0.15">
      <c r="B7321" s="333" t="s">
        <v>14906</v>
      </c>
      <c r="C7321" s="333" t="s">
        <v>714</v>
      </c>
      <c r="D7321" s="333" t="s">
        <v>527</v>
      </c>
      <c r="E7321" s="29">
        <v>3</v>
      </c>
      <c r="F7321" s="29">
        <v>5</v>
      </c>
      <c r="G7321" s="29">
        <v>17389</v>
      </c>
      <c r="H7321" s="27"/>
      <c r="J7321" s="37"/>
      <c r="M7321" s="80" t="b">
        <f t="shared" si="114"/>
        <v>1</v>
      </c>
    </row>
    <row r="7322" spans="2:13" x14ac:dyDescent="0.15">
      <c r="B7322" s="333" t="s">
        <v>2114</v>
      </c>
      <c r="C7322" s="333" t="s">
        <v>714</v>
      </c>
      <c r="D7322" s="333" t="s">
        <v>527</v>
      </c>
      <c r="E7322" s="29">
        <v>3</v>
      </c>
      <c r="F7322" s="29">
        <v>5</v>
      </c>
      <c r="G7322" s="29">
        <v>1626</v>
      </c>
      <c r="H7322" s="27"/>
      <c r="J7322" s="37"/>
      <c r="M7322" s="80" t="b">
        <f t="shared" si="114"/>
        <v>1</v>
      </c>
    </row>
    <row r="7323" spans="2:13" x14ac:dyDescent="0.15">
      <c r="B7323" s="333" t="s">
        <v>5169</v>
      </c>
      <c r="C7323" s="333" t="s">
        <v>714</v>
      </c>
      <c r="D7323" s="333" t="s">
        <v>444</v>
      </c>
      <c r="E7323" s="29">
        <v>3</v>
      </c>
      <c r="F7323" s="29">
        <v>6</v>
      </c>
      <c r="G7323" s="29">
        <v>5145</v>
      </c>
      <c r="H7323" s="27"/>
      <c r="J7323" s="37"/>
      <c r="M7323" s="80" t="b">
        <f t="shared" si="114"/>
        <v>1</v>
      </c>
    </row>
    <row r="7324" spans="2:13" x14ac:dyDescent="0.15">
      <c r="B7324" s="333" t="s">
        <v>14287</v>
      </c>
      <c r="C7324" s="333" t="s">
        <v>712</v>
      </c>
      <c r="D7324" s="333" t="s">
        <v>525</v>
      </c>
      <c r="E7324" s="29">
        <v>2</v>
      </c>
      <c r="F7324" s="29">
        <v>4</v>
      </c>
      <c r="G7324" s="29">
        <v>16197</v>
      </c>
      <c r="H7324" s="27"/>
      <c r="J7324" s="37"/>
      <c r="M7324" s="80" t="b">
        <f t="shared" si="114"/>
        <v>1</v>
      </c>
    </row>
    <row r="7325" spans="2:13" x14ac:dyDescent="0.15">
      <c r="B7325" s="333" t="s">
        <v>13645</v>
      </c>
      <c r="C7325" s="333" t="s">
        <v>712</v>
      </c>
      <c r="D7325" s="333" t="s">
        <v>525</v>
      </c>
      <c r="E7325" s="29">
        <v>2</v>
      </c>
      <c r="F7325" s="29">
        <v>4</v>
      </c>
      <c r="G7325" s="29">
        <v>15382</v>
      </c>
      <c r="H7325" s="27"/>
      <c r="J7325" s="37"/>
      <c r="M7325" s="80" t="b">
        <f t="shared" si="114"/>
        <v>1</v>
      </c>
    </row>
    <row r="7326" spans="2:13" x14ac:dyDescent="0.15">
      <c r="B7326" s="333" t="s">
        <v>7002</v>
      </c>
      <c r="C7326" s="333" t="s">
        <v>710</v>
      </c>
      <c r="D7326" s="333" t="s">
        <v>521</v>
      </c>
      <c r="E7326" s="29">
        <v>1</v>
      </c>
      <c r="F7326" s="29">
        <v>2</v>
      </c>
      <c r="G7326" s="29">
        <v>7269</v>
      </c>
      <c r="H7326" s="27"/>
      <c r="J7326" s="37"/>
      <c r="M7326" s="80" t="b">
        <f t="shared" si="114"/>
        <v>1</v>
      </c>
    </row>
    <row r="7327" spans="2:13" x14ac:dyDescent="0.15">
      <c r="B7327" s="333" t="s">
        <v>7130</v>
      </c>
      <c r="C7327" s="333" t="s">
        <v>710</v>
      </c>
      <c r="D7327" s="333" t="s">
        <v>521</v>
      </c>
      <c r="E7327" s="29">
        <v>1</v>
      </c>
      <c r="F7327" s="29">
        <v>2</v>
      </c>
      <c r="G7327" s="29">
        <v>7271</v>
      </c>
      <c r="H7327" s="27"/>
      <c r="J7327" s="37"/>
      <c r="M7327" s="80" t="b">
        <f t="shared" si="114"/>
        <v>1</v>
      </c>
    </row>
    <row r="7328" spans="2:13" x14ac:dyDescent="0.15">
      <c r="B7328" s="333" t="s">
        <v>6114</v>
      </c>
      <c r="C7328" s="333" t="s">
        <v>716</v>
      </c>
      <c r="D7328" s="333" t="s">
        <v>519</v>
      </c>
      <c r="E7328" s="29">
        <v>4</v>
      </c>
      <c r="F7328" s="29">
        <v>1</v>
      </c>
      <c r="G7328" s="29">
        <v>6250</v>
      </c>
      <c r="H7328" s="27"/>
      <c r="J7328" s="37"/>
      <c r="M7328" s="80" t="b">
        <f t="shared" si="114"/>
        <v>1</v>
      </c>
    </row>
    <row r="7329" spans="2:13" x14ac:dyDescent="0.15">
      <c r="B7329" s="333" t="s">
        <v>8573</v>
      </c>
      <c r="C7329" s="333" t="s">
        <v>518</v>
      </c>
      <c r="D7329" s="333" t="s">
        <v>518</v>
      </c>
      <c r="E7329" s="29">
        <v>0</v>
      </c>
      <c r="F7329" s="29">
        <v>0</v>
      </c>
      <c r="G7329" s="29">
        <v>8912</v>
      </c>
      <c r="H7329" s="27"/>
      <c r="J7329" s="37"/>
      <c r="M7329" s="80" t="b">
        <f t="shared" si="114"/>
        <v>1</v>
      </c>
    </row>
    <row r="7330" spans="2:13" x14ac:dyDescent="0.15">
      <c r="B7330" s="333" t="s">
        <v>2115</v>
      </c>
      <c r="C7330" s="333" t="s">
        <v>710</v>
      </c>
      <c r="D7330" s="333" t="s">
        <v>523</v>
      </c>
      <c r="E7330" s="29">
        <v>1</v>
      </c>
      <c r="F7330" s="29">
        <v>3</v>
      </c>
      <c r="G7330" s="29">
        <v>1627</v>
      </c>
      <c r="H7330" s="27"/>
      <c r="J7330" s="37"/>
      <c r="M7330" s="80" t="b">
        <f t="shared" si="114"/>
        <v>1</v>
      </c>
    </row>
    <row r="7331" spans="2:13" x14ac:dyDescent="0.15">
      <c r="B7331" s="333" t="s">
        <v>14907</v>
      </c>
      <c r="C7331" s="333" t="s">
        <v>710</v>
      </c>
      <c r="D7331" s="333" t="s">
        <v>444</v>
      </c>
      <c r="E7331" s="29">
        <v>1</v>
      </c>
      <c r="F7331" s="29">
        <v>6</v>
      </c>
      <c r="G7331" s="29">
        <v>16816</v>
      </c>
      <c r="H7331" s="27"/>
      <c r="J7331" s="37"/>
      <c r="M7331" s="80" t="b">
        <f t="shared" si="114"/>
        <v>1</v>
      </c>
    </row>
    <row r="7332" spans="2:13" x14ac:dyDescent="0.15">
      <c r="B7332" s="333" t="s">
        <v>5810</v>
      </c>
      <c r="C7332" s="333" t="s">
        <v>710</v>
      </c>
      <c r="D7332" s="333" t="s">
        <v>525</v>
      </c>
      <c r="E7332" s="29">
        <v>1</v>
      </c>
      <c r="F7332" s="29">
        <v>4</v>
      </c>
      <c r="G7332" s="29">
        <v>5835</v>
      </c>
      <c r="H7332" s="27"/>
      <c r="J7332" s="37"/>
      <c r="M7332" s="80" t="b">
        <f t="shared" si="114"/>
        <v>1</v>
      </c>
    </row>
    <row r="7333" spans="2:13" x14ac:dyDescent="0.15">
      <c r="B7333" s="333" t="s">
        <v>5238</v>
      </c>
      <c r="C7333" s="333" t="s">
        <v>712</v>
      </c>
      <c r="D7333" s="333" t="s">
        <v>519</v>
      </c>
      <c r="E7333" s="29">
        <v>2</v>
      </c>
      <c r="F7333" s="29">
        <v>1</v>
      </c>
      <c r="G7333" s="29">
        <v>5227</v>
      </c>
      <c r="H7333" s="27"/>
      <c r="J7333" s="37"/>
      <c r="M7333" s="80" t="b">
        <f t="shared" si="114"/>
        <v>1</v>
      </c>
    </row>
    <row r="7334" spans="2:13" x14ac:dyDescent="0.15">
      <c r="B7334" s="333" t="s">
        <v>5551</v>
      </c>
      <c r="C7334" s="333" t="s">
        <v>712</v>
      </c>
      <c r="D7334" s="333" t="s">
        <v>519</v>
      </c>
      <c r="E7334" s="29">
        <v>2</v>
      </c>
      <c r="F7334" s="29">
        <v>1</v>
      </c>
      <c r="G7334" s="29">
        <v>5468</v>
      </c>
      <c r="H7334" s="27"/>
      <c r="J7334" s="37"/>
      <c r="M7334" s="80" t="b">
        <f t="shared" si="114"/>
        <v>1</v>
      </c>
    </row>
    <row r="7335" spans="2:13" x14ac:dyDescent="0.15">
      <c r="B7335" s="333" t="s">
        <v>12043</v>
      </c>
      <c r="C7335" s="333" t="s">
        <v>710</v>
      </c>
      <c r="D7335" s="333" t="s">
        <v>519</v>
      </c>
      <c r="E7335" s="29">
        <v>1</v>
      </c>
      <c r="F7335" s="29">
        <v>1</v>
      </c>
      <c r="G7335" s="29">
        <v>13003</v>
      </c>
      <c r="H7335" s="27"/>
      <c r="J7335" s="37"/>
      <c r="M7335" s="80" t="b">
        <f t="shared" si="114"/>
        <v>1</v>
      </c>
    </row>
    <row r="7336" spans="2:13" x14ac:dyDescent="0.15">
      <c r="B7336" s="333" t="s">
        <v>8592</v>
      </c>
      <c r="C7336" s="333" t="s">
        <v>518</v>
      </c>
      <c r="D7336" s="333" t="s">
        <v>525</v>
      </c>
      <c r="E7336" s="29">
        <v>0</v>
      </c>
      <c r="F7336" s="29">
        <v>4</v>
      </c>
      <c r="G7336" s="29">
        <v>8933</v>
      </c>
      <c r="H7336" s="27"/>
      <c r="J7336" s="37"/>
      <c r="M7336" s="80" t="b">
        <f t="shared" si="114"/>
        <v>1</v>
      </c>
    </row>
    <row r="7337" spans="2:13" x14ac:dyDescent="0.15">
      <c r="B7337" s="333" t="s">
        <v>5555</v>
      </c>
      <c r="C7337" s="333" t="s">
        <v>710</v>
      </c>
      <c r="D7337" s="333" t="s">
        <v>519</v>
      </c>
      <c r="E7337" s="29">
        <v>1</v>
      </c>
      <c r="F7337" s="29">
        <v>1</v>
      </c>
      <c r="G7337" s="29">
        <v>5473</v>
      </c>
      <c r="H7337" s="27"/>
      <c r="J7337" s="37"/>
      <c r="M7337" s="80" t="b">
        <f t="shared" si="114"/>
        <v>1</v>
      </c>
    </row>
    <row r="7338" spans="2:13" x14ac:dyDescent="0.15">
      <c r="B7338" s="333" t="s">
        <v>5035</v>
      </c>
      <c r="C7338" s="333" t="s">
        <v>712</v>
      </c>
      <c r="D7338" s="333" t="s">
        <v>525</v>
      </c>
      <c r="E7338" s="29">
        <v>2</v>
      </c>
      <c r="F7338" s="29">
        <v>4</v>
      </c>
      <c r="G7338" s="29">
        <v>4882</v>
      </c>
      <c r="H7338" s="27"/>
      <c r="J7338" s="37"/>
      <c r="M7338" s="80" t="b">
        <f t="shared" si="114"/>
        <v>1</v>
      </c>
    </row>
    <row r="7339" spans="2:13" x14ac:dyDescent="0.15">
      <c r="B7339" s="333" t="s">
        <v>5766</v>
      </c>
      <c r="C7339" s="333" t="s">
        <v>710</v>
      </c>
      <c r="D7339" s="333" t="s">
        <v>523</v>
      </c>
      <c r="E7339" s="29">
        <v>1</v>
      </c>
      <c r="F7339" s="29">
        <v>3</v>
      </c>
      <c r="G7339" s="29">
        <v>5694</v>
      </c>
      <c r="H7339" s="27"/>
      <c r="J7339" s="37"/>
      <c r="M7339" s="80" t="b">
        <f t="shared" si="114"/>
        <v>1</v>
      </c>
    </row>
    <row r="7340" spans="2:13" x14ac:dyDescent="0.15">
      <c r="B7340" s="333" t="s">
        <v>13646</v>
      </c>
      <c r="C7340" s="333" t="s">
        <v>710</v>
      </c>
      <c r="D7340" s="333" t="s">
        <v>519</v>
      </c>
      <c r="E7340" s="29">
        <v>1</v>
      </c>
      <c r="F7340" s="29">
        <v>1</v>
      </c>
      <c r="G7340" s="29">
        <v>15328</v>
      </c>
      <c r="H7340" s="27"/>
      <c r="J7340" s="37"/>
      <c r="M7340" s="80" t="b">
        <f t="shared" si="114"/>
        <v>1</v>
      </c>
    </row>
    <row r="7341" spans="2:13" x14ac:dyDescent="0.15">
      <c r="B7341" s="333" t="s">
        <v>9997</v>
      </c>
      <c r="C7341" s="333" t="s">
        <v>710</v>
      </c>
      <c r="D7341" s="333" t="s">
        <v>521</v>
      </c>
      <c r="E7341" s="29">
        <v>1</v>
      </c>
      <c r="F7341" s="29">
        <v>2</v>
      </c>
      <c r="G7341" s="29">
        <v>10191</v>
      </c>
      <c r="H7341" s="27"/>
      <c r="J7341" s="37"/>
      <c r="M7341" s="80" t="b">
        <f t="shared" si="114"/>
        <v>1</v>
      </c>
    </row>
    <row r="7342" spans="2:13" x14ac:dyDescent="0.15">
      <c r="B7342" s="333" t="s">
        <v>9936</v>
      </c>
      <c r="C7342" s="333" t="s">
        <v>714</v>
      </c>
      <c r="D7342" s="333" t="s">
        <v>523</v>
      </c>
      <c r="E7342" s="29">
        <v>3</v>
      </c>
      <c r="F7342" s="29">
        <v>3</v>
      </c>
      <c r="G7342" s="29">
        <v>10137</v>
      </c>
      <c r="H7342" s="27"/>
      <c r="J7342" s="37"/>
      <c r="M7342" s="80" t="b">
        <f t="shared" si="114"/>
        <v>1</v>
      </c>
    </row>
    <row r="7343" spans="2:13" x14ac:dyDescent="0.15">
      <c r="B7343" s="333" t="s">
        <v>4879</v>
      </c>
      <c r="C7343" s="333" t="s">
        <v>710</v>
      </c>
      <c r="D7343" s="333" t="s">
        <v>519</v>
      </c>
      <c r="E7343" s="29">
        <v>1</v>
      </c>
      <c r="F7343" s="29">
        <v>1</v>
      </c>
      <c r="G7343" s="29">
        <v>4667</v>
      </c>
      <c r="H7343" s="27"/>
      <c r="J7343" s="37"/>
      <c r="M7343" s="80" t="b">
        <f t="shared" si="114"/>
        <v>1</v>
      </c>
    </row>
    <row r="7344" spans="2:13" x14ac:dyDescent="0.15">
      <c r="B7344" s="333" t="s">
        <v>12044</v>
      </c>
      <c r="C7344" s="333" t="s">
        <v>714</v>
      </c>
      <c r="D7344" s="333" t="s">
        <v>523</v>
      </c>
      <c r="E7344" s="29">
        <v>3</v>
      </c>
      <c r="F7344" s="29">
        <v>3</v>
      </c>
      <c r="G7344" s="29">
        <v>13795</v>
      </c>
      <c r="H7344" s="27"/>
      <c r="J7344" s="37"/>
      <c r="M7344" s="80" t="b">
        <f t="shared" si="114"/>
        <v>1</v>
      </c>
    </row>
    <row r="7345" spans="2:13" x14ac:dyDescent="0.15">
      <c r="B7345" s="333" t="s">
        <v>7068</v>
      </c>
      <c r="C7345" s="333" t="s">
        <v>518</v>
      </c>
      <c r="D7345" s="333" t="s">
        <v>521</v>
      </c>
      <c r="E7345" s="29">
        <v>0</v>
      </c>
      <c r="F7345" s="29">
        <v>2</v>
      </c>
      <c r="G7345" s="29">
        <v>7086</v>
      </c>
      <c r="H7345" s="27"/>
      <c r="J7345" s="37"/>
      <c r="M7345" s="80" t="b">
        <f t="shared" si="114"/>
        <v>1</v>
      </c>
    </row>
    <row r="7346" spans="2:13" x14ac:dyDescent="0.15">
      <c r="B7346" s="333" t="s">
        <v>10972</v>
      </c>
      <c r="C7346" s="333" t="s">
        <v>714</v>
      </c>
      <c r="D7346" s="333" t="s">
        <v>523</v>
      </c>
      <c r="E7346" s="29">
        <v>3</v>
      </c>
      <c r="F7346" s="29">
        <v>3</v>
      </c>
      <c r="G7346" s="29">
        <v>7891</v>
      </c>
      <c r="H7346" s="27"/>
      <c r="J7346" s="37"/>
      <c r="M7346" s="80" t="b">
        <f t="shared" si="114"/>
        <v>1</v>
      </c>
    </row>
    <row r="7347" spans="2:13" x14ac:dyDescent="0.15">
      <c r="B7347" s="333" t="s">
        <v>123</v>
      </c>
      <c r="C7347" s="333" t="s">
        <v>714</v>
      </c>
      <c r="D7347" s="333" t="s">
        <v>521</v>
      </c>
      <c r="E7347" s="29">
        <v>3</v>
      </c>
      <c r="F7347" s="29">
        <v>2</v>
      </c>
      <c r="G7347" s="29">
        <v>8640</v>
      </c>
      <c r="H7347" s="27"/>
      <c r="J7347" s="37"/>
      <c r="M7347" s="80" t="b">
        <f t="shared" si="114"/>
        <v>1</v>
      </c>
    </row>
    <row r="7348" spans="2:13" x14ac:dyDescent="0.15">
      <c r="B7348" s="333" t="s">
        <v>6322</v>
      </c>
      <c r="C7348" s="333" t="s">
        <v>710</v>
      </c>
      <c r="D7348" s="333" t="s">
        <v>523</v>
      </c>
      <c r="E7348" s="29">
        <v>1</v>
      </c>
      <c r="F7348" s="29">
        <v>3</v>
      </c>
      <c r="G7348" s="29">
        <v>6270</v>
      </c>
      <c r="H7348" s="27"/>
      <c r="J7348" s="37"/>
      <c r="M7348" s="80" t="b">
        <f t="shared" si="114"/>
        <v>1</v>
      </c>
    </row>
    <row r="7349" spans="2:13" x14ac:dyDescent="0.15">
      <c r="B7349" s="333" t="s">
        <v>8476</v>
      </c>
      <c r="C7349" s="333" t="s">
        <v>714</v>
      </c>
      <c r="D7349" s="333" t="s">
        <v>521</v>
      </c>
      <c r="E7349" s="29">
        <v>3</v>
      </c>
      <c r="F7349" s="29">
        <v>2</v>
      </c>
      <c r="G7349" s="29">
        <v>8805</v>
      </c>
      <c r="H7349" s="27"/>
      <c r="J7349" s="37"/>
      <c r="M7349" s="80" t="b">
        <f t="shared" si="114"/>
        <v>1</v>
      </c>
    </row>
    <row r="7350" spans="2:13" x14ac:dyDescent="0.15">
      <c r="B7350" s="333" t="s">
        <v>14288</v>
      </c>
      <c r="C7350" s="333" t="s">
        <v>714</v>
      </c>
      <c r="D7350" s="333" t="s">
        <v>519</v>
      </c>
      <c r="E7350" s="29">
        <v>3</v>
      </c>
      <c r="F7350" s="29">
        <v>1</v>
      </c>
      <c r="G7350" s="29">
        <v>16239</v>
      </c>
      <c r="H7350" s="27"/>
      <c r="J7350" s="37"/>
      <c r="M7350" s="80" t="b">
        <f t="shared" si="114"/>
        <v>1</v>
      </c>
    </row>
    <row r="7351" spans="2:13" x14ac:dyDescent="0.15">
      <c r="B7351" s="333" t="s">
        <v>9429</v>
      </c>
      <c r="C7351" s="333" t="s">
        <v>714</v>
      </c>
      <c r="D7351" s="333" t="s">
        <v>518</v>
      </c>
      <c r="E7351" s="29">
        <v>3</v>
      </c>
      <c r="F7351" s="29">
        <v>0</v>
      </c>
      <c r="G7351" s="29">
        <v>9426</v>
      </c>
      <c r="H7351" s="27"/>
      <c r="J7351" s="37"/>
      <c r="M7351" s="80" t="b">
        <f t="shared" si="114"/>
        <v>1</v>
      </c>
    </row>
    <row r="7352" spans="2:13" x14ac:dyDescent="0.15">
      <c r="B7352" s="333" t="s">
        <v>14908</v>
      </c>
      <c r="C7352" s="333" t="s">
        <v>518</v>
      </c>
      <c r="D7352" s="333" t="s">
        <v>523</v>
      </c>
      <c r="E7352" s="29">
        <v>0</v>
      </c>
      <c r="F7352" s="29">
        <v>3</v>
      </c>
      <c r="G7352" s="29">
        <v>17201</v>
      </c>
      <c r="H7352" s="27"/>
      <c r="J7352" s="37"/>
      <c r="M7352" s="80" t="b">
        <f t="shared" si="114"/>
        <v>1</v>
      </c>
    </row>
    <row r="7353" spans="2:13" x14ac:dyDescent="0.15">
      <c r="B7353" s="333" t="s">
        <v>5968</v>
      </c>
      <c r="C7353" s="333" t="s">
        <v>714</v>
      </c>
      <c r="D7353" s="333" t="s">
        <v>523</v>
      </c>
      <c r="E7353" s="29">
        <v>3</v>
      </c>
      <c r="F7353" s="29">
        <v>3</v>
      </c>
      <c r="G7353" s="29">
        <v>6013</v>
      </c>
      <c r="H7353" s="27"/>
      <c r="J7353" s="37"/>
      <c r="M7353" s="80" t="b">
        <f t="shared" si="114"/>
        <v>1</v>
      </c>
    </row>
    <row r="7354" spans="2:13" x14ac:dyDescent="0.15">
      <c r="B7354" s="333" t="s">
        <v>2116</v>
      </c>
      <c r="C7354" s="333" t="s">
        <v>714</v>
      </c>
      <c r="D7354" s="333" t="s">
        <v>521</v>
      </c>
      <c r="E7354" s="29">
        <v>3</v>
      </c>
      <c r="F7354" s="29">
        <v>2</v>
      </c>
      <c r="G7354" s="29">
        <v>1628</v>
      </c>
      <c r="H7354" s="27"/>
      <c r="J7354" s="37"/>
      <c r="M7354" s="80" t="b">
        <f t="shared" si="114"/>
        <v>1</v>
      </c>
    </row>
    <row r="7355" spans="2:13" x14ac:dyDescent="0.15">
      <c r="B7355" s="333" t="s">
        <v>12045</v>
      </c>
      <c r="C7355" s="333" t="s">
        <v>714</v>
      </c>
      <c r="D7355" s="333" t="s">
        <v>521</v>
      </c>
      <c r="E7355" s="29">
        <v>3</v>
      </c>
      <c r="F7355" s="29">
        <v>2</v>
      </c>
      <c r="G7355" s="29">
        <v>13796</v>
      </c>
      <c r="H7355" s="27"/>
      <c r="J7355" s="37"/>
      <c r="M7355" s="80" t="b">
        <f t="shared" si="114"/>
        <v>1</v>
      </c>
    </row>
    <row r="7356" spans="2:13" x14ac:dyDescent="0.15">
      <c r="B7356" s="333" t="s">
        <v>9430</v>
      </c>
      <c r="C7356" s="333" t="s">
        <v>714</v>
      </c>
      <c r="D7356" s="333" t="s">
        <v>519</v>
      </c>
      <c r="E7356" s="29">
        <v>3</v>
      </c>
      <c r="F7356" s="29">
        <v>1</v>
      </c>
      <c r="G7356" s="29">
        <v>9427</v>
      </c>
      <c r="H7356" s="27"/>
      <c r="J7356" s="37"/>
      <c r="M7356" s="80" t="b">
        <f t="shared" si="114"/>
        <v>1</v>
      </c>
    </row>
    <row r="7357" spans="2:13" x14ac:dyDescent="0.15">
      <c r="B7357" s="333" t="s">
        <v>296</v>
      </c>
      <c r="C7357" s="333" t="s">
        <v>714</v>
      </c>
      <c r="D7357" s="333" t="s">
        <v>519</v>
      </c>
      <c r="E7357" s="29">
        <v>3</v>
      </c>
      <c r="F7357" s="29">
        <v>1</v>
      </c>
      <c r="G7357" s="29">
        <v>8480</v>
      </c>
      <c r="H7357" s="27"/>
      <c r="J7357" s="37"/>
      <c r="M7357" s="80" t="b">
        <f t="shared" si="114"/>
        <v>1</v>
      </c>
    </row>
    <row r="7358" spans="2:13" x14ac:dyDescent="0.15">
      <c r="B7358" s="333" t="s">
        <v>3905</v>
      </c>
      <c r="C7358" s="333" t="s">
        <v>712</v>
      </c>
      <c r="D7358" s="333" t="s">
        <v>525</v>
      </c>
      <c r="E7358" s="29">
        <v>2</v>
      </c>
      <c r="F7358" s="29">
        <v>4</v>
      </c>
      <c r="G7358" s="29">
        <v>3566</v>
      </c>
      <c r="H7358" s="27"/>
      <c r="J7358" s="37"/>
      <c r="M7358" s="80" t="b">
        <f t="shared" si="114"/>
        <v>1</v>
      </c>
    </row>
    <row r="7359" spans="2:13" x14ac:dyDescent="0.15">
      <c r="B7359" s="333" t="s">
        <v>124</v>
      </c>
      <c r="C7359" s="333" t="s">
        <v>710</v>
      </c>
      <c r="D7359" s="333" t="s">
        <v>523</v>
      </c>
      <c r="E7359" s="29">
        <v>1</v>
      </c>
      <c r="F7359" s="29">
        <v>3</v>
      </c>
      <c r="G7359" s="29">
        <v>8641</v>
      </c>
      <c r="H7359" s="27"/>
      <c r="J7359" s="37"/>
      <c r="M7359" s="80" t="b">
        <f t="shared" si="114"/>
        <v>1</v>
      </c>
    </row>
    <row r="7360" spans="2:13" x14ac:dyDescent="0.15">
      <c r="B7360" s="333" t="s">
        <v>2117</v>
      </c>
      <c r="C7360" s="333" t="s">
        <v>710</v>
      </c>
      <c r="D7360" s="333" t="s">
        <v>523</v>
      </c>
      <c r="E7360" s="29">
        <v>1</v>
      </c>
      <c r="F7360" s="29">
        <v>3</v>
      </c>
      <c r="G7360" s="29">
        <v>1629</v>
      </c>
      <c r="H7360" s="27"/>
      <c r="J7360" s="37"/>
      <c r="M7360" s="80" t="b">
        <f t="shared" si="114"/>
        <v>1</v>
      </c>
    </row>
    <row r="7361" spans="2:13" x14ac:dyDescent="0.15">
      <c r="B7361" s="333" t="s">
        <v>14289</v>
      </c>
      <c r="C7361" s="333" t="s">
        <v>710</v>
      </c>
      <c r="D7361" s="333" t="s">
        <v>523</v>
      </c>
      <c r="E7361" s="29">
        <v>1</v>
      </c>
      <c r="F7361" s="29">
        <v>3</v>
      </c>
      <c r="G7361" s="29">
        <v>16120</v>
      </c>
      <c r="H7361" s="27"/>
      <c r="J7361" s="37"/>
      <c r="M7361" s="80" t="b">
        <f t="shared" si="114"/>
        <v>1</v>
      </c>
    </row>
    <row r="7362" spans="2:13" x14ac:dyDescent="0.15">
      <c r="B7362" s="333" t="s">
        <v>11316</v>
      </c>
      <c r="C7362" s="333" t="s">
        <v>710</v>
      </c>
      <c r="D7362" s="333" t="s">
        <v>523</v>
      </c>
      <c r="E7362" s="29">
        <v>1</v>
      </c>
      <c r="F7362" s="29">
        <v>3</v>
      </c>
      <c r="G7362" s="29">
        <v>11310</v>
      </c>
      <c r="H7362" s="27"/>
      <c r="J7362" s="37"/>
      <c r="M7362" s="80" t="b">
        <f t="shared" si="114"/>
        <v>1</v>
      </c>
    </row>
    <row r="7363" spans="2:13" x14ac:dyDescent="0.15">
      <c r="B7363" s="333" t="s">
        <v>2118</v>
      </c>
      <c r="C7363" s="333" t="s">
        <v>710</v>
      </c>
      <c r="D7363" s="333" t="s">
        <v>523</v>
      </c>
      <c r="E7363" s="29">
        <v>1</v>
      </c>
      <c r="F7363" s="29">
        <v>3</v>
      </c>
      <c r="G7363" s="29">
        <v>1630</v>
      </c>
      <c r="H7363" s="27"/>
      <c r="J7363" s="37"/>
      <c r="M7363" s="80" t="b">
        <f t="shared" si="114"/>
        <v>1</v>
      </c>
    </row>
    <row r="7364" spans="2:13" x14ac:dyDescent="0.15">
      <c r="B7364" s="333" t="s">
        <v>2119</v>
      </c>
      <c r="C7364" s="333" t="s">
        <v>710</v>
      </c>
      <c r="D7364" s="333" t="s">
        <v>523</v>
      </c>
      <c r="E7364" s="29">
        <v>1</v>
      </c>
      <c r="F7364" s="29">
        <v>3</v>
      </c>
      <c r="G7364" s="29">
        <v>1631</v>
      </c>
      <c r="H7364" s="27"/>
      <c r="J7364" s="37"/>
      <c r="M7364" s="80" t="b">
        <f t="shared" si="114"/>
        <v>1</v>
      </c>
    </row>
    <row r="7365" spans="2:13" x14ac:dyDescent="0.15">
      <c r="B7365" s="333" t="s">
        <v>2120</v>
      </c>
      <c r="C7365" s="333" t="s">
        <v>716</v>
      </c>
      <c r="D7365" s="333" t="s">
        <v>519</v>
      </c>
      <c r="E7365" s="29">
        <v>4</v>
      </c>
      <c r="F7365" s="29">
        <v>1</v>
      </c>
      <c r="G7365" s="29">
        <v>1632</v>
      </c>
      <c r="H7365" s="27"/>
      <c r="J7365" s="37"/>
      <c r="M7365" s="80" t="b">
        <f t="shared" si="114"/>
        <v>1</v>
      </c>
    </row>
    <row r="7366" spans="2:13" x14ac:dyDescent="0.15">
      <c r="B7366" s="333" t="s">
        <v>13647</v>
      </c>
      <c r="C7366" s="333" t="s">
        <v>710</v>
      </c>
      <c r="D7366" s="333" t="s">
        <v>525</v>
      </c>
      <c r="E7366" s="29">
        <v>1</v>
      </c>
      <c r="F7366" s="29">
        <v>4</v>
      </c>
      <c r="G7366" s="29">
        <v>14615</v>
      </c>
      <c r="H7366" s="27"/>
      <c r="J7366" s="37"/>
      <c r="M7366" s="80" t="b">
        <f t="shared" si="114"/>
        <v>1</v>
      </c>
    </row>
    <row r="7367" spans="2:13" x14ac:dyDescent="0.15">
      <c r="B7367" s="333" t="s">
        <v>2121</v>
      </c>
      <c r="C7367" s="333" t="s">
        <v>710</v>
      </c>
      <c r="D7367" s="333" t="s">
        <v>444</v>
      </c>
      <c r="E7367" s="29">
        <v>1</v>
      </c>
      <c r="F7367" s="29">
        <v>6</v>
      </c>
      <c r="G7367" s="29">
        <v>1633</v>
      </c>
      <c r="H7367" s="27"/>
      <c r="J7367" s="37"/>
      <c r="M7367" s="80" t="b">
        <f t="shared" si="114"/>
        <v>1</v>
      </c>
    </row>
    <row r="7368" spans="2:13" x14ac:dyDescent="0.15">
      <c r="B7368" s="333" t="s">
        <v>13648</v>
      </c>
      <c r="C7368" s="333" t="s">
        <v>710</v>
      </c>
      <c r="D7368" s="333" t="s">
        <v>519</v>
      </c>
      <c r="E7368" s="29">
        <v>1</v>
      </c>
      <c r="F7368" s="29">
        <v>1</v>
      </c>
      <c r="G7368" s="29">
        <v>14616</v>
      </c>
      <c r="H7368" s="27"/>
      <c r="J7368" s="37"/>
      <c r="M7368" s="80" t="b">
        <f t="shared" si="114"/>
        <v>1</v>
      </c>
    </row>
    <row r="7369" spans="2:13" x14ac:dyDescent="0.15">
      <c r="B7369" s="333" t="s">
        <v>2122</v>
      </c>
      <c r="C7369" s="333" t="s">
        <v>716</v>
      </c>
      <c r="D7369" s="333" t="s">
        <v>444</v>
      </c>
      <c r="E7369" s="29">
        <v>4</v>
      </c>
      <c r="F7369" s="29">
        <v>6</v>
      </c>
      <c r="G7369" s="29">
        <v>1634</v>
      </c>
      <c r="H7369" s="27"/>
      <c r="J7369" s="37"/>
      <c r="M7369" s="80" t="b">
        <f t="shared" si="114"/>
        <v>1</v>
      </c>
    </row>
    <row r="7370" spans="2:13" x14ac:dyDescent="0.15">
      <c r="B7370" s="333" t="s">
        <v>6189</v>
      </c>
      <c r="C7370" s="333" t="s">
        <v>710</v>
      </c>
      <c r="D7370" s="333" t="s">
        <v>519</v>
      </c>
      <c r="E7370" s="29">
        <v>1</v>
      </c>
      <c r="F7370" s="29">
        <v>1</v>
      </c>
      <c r="G7370" s="29">
        <v>6239</v>
      </c>
      <c r="H7370" s="27"/>
      <c r="J7370" s="37"/>
      <c r="M7370" s="80" t="b">
        <f t="shared" si="114"/>
        <v>1</v>
      </c>
    </row>
    <row r="7371" spans="2:13" x14ac:dyDescent="0.15">
      <c r="B7371" s="333" t="s">
        <v>12046</v>
      </c>
      <c r="C7371" s="333" t="s">
        <v>712</v>
      </c>
      <c r="D7371" s="333" t="s">
        <v>523</v>
      </c>
      <c r="E7371" s="29">
        <v>2</v>
      </c>
      <c r="F7371" s="29">
        <v>3</v>
      </c>
      <c r="G7371" s="29">
        <v>13295</v>
      </c>
      <c r="H7371" s="27"/>
      <c r="J7371" s="37"/>
      <c r="M7371" s="80" t="b">
        <f t="shared" si="114"/>
        <v>1</v>
      </c>
    </row>
    <row r="7372" spans="2:13" x14ac:dyDescent="0.15">
      <c r="B7372" s="333" t="s">
        <v>4180</v>
      </c>
      <c r="C7372" s="333" t="s">
        <v>718</v>
      </c>
      <c r="D7372" s="333" t="s">
        <v>523</v>
      </c>
      <c r="E7372" s="29">
        <v>5</v>
      </c>
      <c r="F7372" s="29">
        <v>3</v>
      </c>
      <c r="G7372" s="29">
        <v>3726</v>
      </c>
      <c r="H7372" s="27"/>
      <c r="J7372" s="37"/>
      <c r="M7372" s="80" t="b">
        <f t="shared" si="114"/>
        <v>1</v>
      </c>
    </row>
    <row r="7373" spans="2:13" x14ac:dyDescent="0.15">
      <c r="B7373" s="333" t="s">
        <v>5811</v>
      </c>
      <c r="C7373" s="333" t="s">
        <v>710</v>
      </c>
      <c r="D7373" s="333" t="s">
        <v>525</v>
      </c>
      <c r="E7373" s="29">
        <v>1</v>
      </c>
      <c r="F7373" s="29">
        <v>4</v>
      </c>
      <c r="G7373" s="29">
        <v>5836</v>
      </c>
      <c r="H7373" s="27"/>
      <c r="J7373" s="37"/>
      <c r="M7373" s="80" t="b">
        <f t="shared" si="114"/>
        <v>1</v>
      </c>
    </row>
    <row r="7374" spans="2:13" x14ac:dyDescent="0.15">
      <c r="B7374" s="333" t="s">
        <v>13649</v>
      </c>
      <c r="C7374" s="333" t="s">
        <v>710</v>
      </c>
      <c r="D7374" s="333" t="s">
        <v>523</v>
      </c>
      <c r="E7374" s="29">
        <v>1</v>
      </c>
      <c r="F7374" s="29">
        <v>3</v>
      </c>
      <c r="G7374" s="29">
        <v>15384</v>
      </c>
      <c r="H7374" s="27"/>
      <c r="J7374" s="37"/>
      <c r="M7374" s="80" t="b">
        <f t="shared" ref="M7374:M7437" si="115">AND(  NOT(ISERROR(FIND(UPPER($B$7),UPPER($B7374),1))),  OR($D$7="",NOT(ISERROR(FIND(UPPER($D$7),UPPER($B7374),1)))),    OR($D$8="",(ISERROR(FIND(UPPER($D$8),UPPER($B7374),1))))           )</f>
        <v>1</v>
      </c>
    </row>
    <row r="7375" spans="2:13" x14ac:dyDescent="0.15">
      <c r="B7375" s="333" t="s">
        <v>7526</v>
      </c>
      <c r="C7375" s="333" t="s">
        <v>710</v>
      </c>
      <c r="D7375" s="333" t="s">
        <v>525</v>
      </c>
      <c r="E7375" s="29">
        <v>1</v>
      </c>
      <c r="F7375" s="29">
        <v>4</v>
      </c>
      <c r="G7375" s="29">
        <v>7684</v>
      </c>
      <c r="H7375" s="27"/>
      <c r="J7375" s="37"/>
      <c r="M7375" s="80" t="b">
        <f t="shared" si="115"/>
        <v>1</v>
      </c>
    </row>
    <row r="7376" spans="2:13" x14ac:dyDescent="0.15">
      <c r="B7376" s="333" t="s">
        <v>12047</v>
      </c>
      <c r="C7376" s="333" t="s">
        <v>710</v>
      </c>
      <c r="D7376" s="333" t="s">
        <v>523</v>
      </c>
      <c r="E7376" s="29">
        <v>1</v>
      </c>
      <c r="F7376" s="29">
        <v>3</v>
      </c>
      <c r="G7376" s="29">
        <v>12700</v>
      </c>
      <c r="H7376" s="27"/>
      <c r="J7376" s="37"/>
      <c r="M7376" s="80" t="b">
        <f t="shared" si="115"/>
        <v>1</v>
      </c>
    </row>
    <row r="7377" spans="2:13" x14ac:dyDescent="0.15">
      <c r="B7377" s="333" t="s">
        <v>6778</v>
      </c>
      <c r="C7377" s="333" t="s">
        <v>710</v>
      </c>
      <c r="D7377" s="333" t="s">
        <v>525</v>
      </c>
      <c r="E7377" s="29">
        <v>1</v>
      </c>
      <c r="F7377" s="29">
        <v>4</v>
      </c>
      <c r="G7377" s="29">
        <v>6905</v>
      </c>
      <c r="H7377" s="27"/>
      <c r="J7377" s="37"/>
      <c r="M7377" s="80" t="b">
        <f t="shared" si="115"/>
        <v>1</v>
      </c>
    </row>
    <row r="7378" spans="2:13" x14ac:dyDescent="0.15">
      <c r="B7378" s="333" t="s">
        <v>6225</v>
      </c>
      <c r="C7378" s="333" t="s">
        <v>714</v>
      </c>
      <c r="D7378" s="333" t="s">
        <v>523</v>
      </c>
      <c r="E7378" s="29">
        <v>3</v>
      </c>
      <c r="F7378" s="29">
        <v>3</v>
      </c>
      <c r="G7378" s="29">
        <v>6278</v>
      </c>
      <c r="H7378" s="27"/>
      <c r="J7378" s="37"/>
      <c r="M7378" s="80" t="b">
        <f t="shared" si="115"/>
        <v>1</v>
      </c>
    </row>
    <row r="7379" spans="2:13" x14ac:dyDescent="0.15">
      <c r="B7379" s="333" t="s">
        <v>5730</v>
      </c>
      <c r="C7379" s="333" t="s">
        <v>710</v>
      </c>
      <c r="D7379" s="333" t="s">
        <v>444</v>
      </c>
      <c r="E7379" s="29">
        <v>1</v>
      </c>
      <c r="F7379" s="29">
        <v>6</v>
      </c>
      <c r="G7379" s="29">
        <v>5760</v>
      </c>
      <c r="H7379" s="27"/>
      <c r="J7379" s="37"/>
      <c r="M7379" s="80" t="b">
        <f t="shared" si="115"/>
        <v>1</v>
      </c>
    </row>
    <row r="7380" spans="2:13" x14ac:dyDescent="0.15">
      <c r="B7380" s="333" t="s">
        <v>10372</v>
      </c>
      <c r="C7380" s="333" t="s">
        <v>710</v>
      </c>
      <c r="D7380" s="333" t="s">
        <v>525</v>
      </c>
      <c r="E7380" s="29">
        <v>1</v>
      </c>
      <c r="F7380" s="29">
        <v>4</v>
      </c>
      <c r="G7380" s="29">
        <v>10876</v>
      </c>
      <c r="H7380" s="27"/>
      <c r="J7380" s="37"/>
      <c r="M7380" s="80" t="b">
        <f t="shared" si="115"/>
        <v>1</v>
      </c>
    </row>
    <row r="7381" spans="2:13" x14ac:dyDescent="0.15">
      <c r="B7381" s="333" t="s">
        <v>201</v>
      </c>
      <c r="C7381" s="333" t="s">
        <v>710</v>
      </c>
      <c r="D7381" s="333" t="s">
        <v>519</v>
      </c>
      <c r="E7381" s="29">
        <v>1</v>
      </c>
      <c r="F7381" s="29">
        <v>1</v>
      </c>
      <c r="G7381" s="29">
        <v>8606</v>
      </c>
      <c r="H7381" s="27"/>
      <c r="J7381" s="37"/>
      <c r="M7381" s="80" t="b">
        <f t="shared" si="115"/>
        <v>1</v>
      </c>
    </row>
    <row r="7382" spans="2:13" x14ac:dyDescent="0.15">
      <c r="B7382" s="333" t="s">
        <v>2123</v>
      </c>
      <c r="C7382" s="333" t="s">
        <v>710</v>
      </c>
      <c r="D7382" s="333" t="s">
        <v>519</v>
      </c>
      <c r="E7382" s="29">
        <v>1</v>
      </c>
      <c r="F7382" s="29">
        <v>1</v>
      </c>
      <c r="G7382" s="29">
        <v>1635</v>
      </c>
      <c r="H7382" s="27"/>
      <c r="J7382" s="37"/>
      <c r="M7382" s="80" t="b">
        <f t="shared" si="115"/>
        <v>1</v>
      </c>
    </row>
    <row r="7383" spans="2:13" x14ac:dyDescent="0.15">
      <c r="B7383" s="333" t="s">
        <v>9431</v>
      </c>
      <c r="C7383" s="333" t="s">
        <v>710</v>
      </c>
      <c r="D7383" s="333" t="s">
        <v>519</v>
      </c>
      <c r="E7383" s="29">
        <v>1</v>
      </c>
      <c r="F7383" s="29">
        <v>1</v>
      </c>
      <c r="G7383" s="29">
        <v>9609</v>
      </c>
      <c r="H7383" s="27"/>
      <c r="J7383" s="37"/>
      <c r="M7383" s="80" t="b">
        <f t="shared" si="115"/>
        <v>1</v>
      </c>
    </row>
    <row r="7384" spans="2:13" x14ac:dyDescent="0.15">
      <c r="B7384" s="333" t="s">
        <v>13650</v>
      </c>
      <c r="C7384" s="333" t="s">
        <v>710</v>
      </c>
      <c r="D7384" s="333" t="s">
        <v>519</v>
      </c>
      <c r="E7384" s="29">
        <v>1</v>
      </c>
      <c r="F7384" s="29">
        <v>1</v>
      </c>
      <c r="G7384" s="29">
        <v>14740</v>
      </c>
      <c r="H7384" s="27"/>
      <c r="J7384" s="37"/>
      <c r="M7384" s="80" t="b">
        <f t="shared" si="115"/>
        <v>1</v>
      </c>
    </row>
    <row r="7385" spans="2:13" x14ac:dyDescent="0.15">
      <c r="B7385" s="333" t="s">
        <v>13651</v>
      </c>
      <c r="C7385" s="333" t="s">
        <v>710</v>
      </c>
      <c r="D7385" s="333" t="s">
        <v>519</v>
      </c>
      <c r="E7385" s="29">
        <v>1</v>
      </c>
      <c r="F7385" s="29">
        <v>1</v>
      </c>
      <c r="G7385" s="29">
        <v>14741</v>
      </c>
      <c r="H7385" s="27"/>
      <c r="J7385" s="37"/>
      <c r="M7385" s="80" t="b">
        <f t="shared" si="115"/>
        <v>1</v>
      </c>
    </row>
    <row r="7386" spans="2:13" x14ac:dyDescent="0.15">
      <c r="B7386" s="333" t="s">
        <v>9432</v>
      </c>
      <c r="C7386" s="333" t="s">
        <v>710</v>
      </c>
      <c r="D7386" s="333" t="s">
        <v>523</v>
      </c>
      <c r="E7386" s="29">
        <v>1</v>
      </c>
      <c r="F7386" s="29">
        <v>3</v>
      </c>
      <c r="G7386" s="29">
        <v>9610</v>
      </c>
      <c r="H7386" s="27"/>
      <c r="J7386" s="37"/>
      <c r="M7386" s="80" t="b">
        <f t="shared" si="115"/>
        <v>1</v>
      </c>
    </row>
    <row r="7387" spans="2:13" x14ac:dyDescent="0.15">
      <c r="B7387" s="333" t="s">
        <v>10973</v>
      </c>
      <c r="C7387" s="333" t="s">
        <v>710</v>
      </c>
      <c r="D7387" s="333" t="s">
        <v>519</v>
      </c>
      <c r="E7387" s="29">
        <v>1</v>
      </c>
      <c r="F7387" s="29">
        <v>1</v>
      </c>
      <c r="G7387" s="29">
        <v>1636</v>
      </c>
      <c r="H7387" s="27"/>
      <c r="J7387" s="37"/>
      <c r="M7387" s="80" t="b">
        <f t="shared" si="115"/>
        <v>1</v>
      </c>
    </row>
    <row r="7388" spans="2:13" x14ac:dyDescent="0.15">
      <c r="B7388" s="333" t="s">
        <v>9433</v>
      </c>
      <c r="C7388" s="333" t="s">
        <v>710</v>
      </c>
      <c r="D7388" s="333" t="s">
        <v>444</v>
      </c>
      <c r="E7388" s="29">
        <v>1</v>
      </c>
      <c r="F7388" s="29">
        <v>6</v>
      </c>
      <c r="G7388" s="29">
        <v>9611</v>
      </c>
      <c r="H7388" s="27"/>
      <c r="J7388" s="37"/>
      <c r="M7388" s="80" t="b">
        <f t="shared" si="115"/>
        <v>1</v>
      </c>
    </row>
    <row r="7389" spans="2:13" x14ac:dyDescent="0.15">
      <c r="B7389" s="333" t="s">
        <v>9434</v>
      </c>
      <c r="C7389" s="333" t="s">
        <v>710</v>
      </c>
      <c r="D7389" s="333" t="s">
        <v>525</v>
      </c>
      <c r="E7389" s="29">
        <v>1</v>
      </c>
      <c r="F7389" s="29">
        <v>4</v>
      </c>
      <c r="G7389" s="29">
        <v>9612</v>
      </c>
      <c r="H7389" s="27"/>
      <c r="J7389" s="37"/>
      <c r="M7389" s="80" t="b">
        <f t="shared" si="115"/>
        <v>1</v>
      </c>
    </row>
    <row r="7390" spans="2:13" x14ac:dyDescent="0.15">
      <c r="B7390" s="333" t="s">
        <v>9435</v>
      </c>
      <c r="C7390" s="333" t="s">
        <v>710</v>
      </c>
      <c r="D7390" s="333" t="s">
        <v>521</v>
      </c>
      <c r="E7390" s="29">
        <v>1</v>
      </c>
      <c r="F7390" s="29">
        <v>2</v>
      </c>
      <c r="G7390" s="29">
        <v>9613</v>
      </c>
      <c r="H7390" s="27"/>
      <c r="J7390" s="37"/>
      <c r="M7390" s="80" t="b">
        <f t="shared" si="115"/>
        <v>1</v>
      </c>
    </row>
    <row r="7391" spans="2:13" x14ac:dyDescent="0.15">
      <c r="B7391" s="333" t="s">
        <v>9436</v>
      </c>
      <c r="C7391" s="333" t="s">
        <v>710</v>
      </c>
      <c r="D7391" s="333" t="s">
        <v>521</v>
      </c>
      <c r="E7391" s="29">
        <v>1</v>
      </c>
      <c r="F7391" s="29">
        <v>2</v>
      </c>
      <c r="G7391" s="29">
        <v>9614</v>
      </c>
      <c r="H7391" s="27"/>
      <c r="J7391" s="37"/>
      <c r="M7391" s="80" t="b">
        <f t="shared" si="115"/>
        <v>1</v>
      </c>
    </row>
    <row r="7392" spans="2:13" x14ac:dyDescent="0.15">
      <c r="B7392" s="333" t="s">
        <v>10373</v>
      </c>
      <c r="C7392" s="333" t="s">
        <v>714</v>
      </c>
      <c r="D7392" s="333" t="s">
        <v>523</v>
      </c>
      <c r="E7392" s="29">
        <v>3</v>
      </c>
      <c r="F7392" s="29">
        <v>3</v>
      </c>
      <c r="G7392" s="29">
        <v>10380</v>
      </c>
      <c r="H7392" s="27"/>
      <c r="J7392" s="37"/>
      <c r="M7392" s="80" t="b">
        <f t="shared" si="115"/>
        <v>1</v>
      </c>
    </row>
    <row r="7393" spans="2:13" x14ac:dyDescent="0.15">
      <c r="B7393" s="333" t="s">
        <v>10374</v>
      </c>
      <c r="C7393" s="333" t="s">
        <v>714</v>
      </c>
      <c r="D7393" s="333" t="s">
        <v>523</v>
      </c>
      <c r="E7393" s="29">
        <v>3</v>
      </c>
      <c r="F7393" s="29">
        <v>3</v>
      </c>
      <c r="G7393" s="29">
        <v>10378</v>
      </c>
      <c r="H7393" s="27"/>
      <c r="J7393" s="37"/>
      <c r="M7393" s="80" t="b">
        <f t="shared" si="115"/>
        <v>1</v>
      </c>
    </row>
    <row r="7394" spans="2:13" x14ac:dyDescent="0.15">
      <c r="B7394" s="333" t="s">
        <v>11317</v>
      </c>
      <c r="C7394" s="333" t="s">
        <v>710</v>
      </c>
      <c r="D7394" s="333" t="s">
        <v>523</v>
      </c>
      <c r="E7394" s="29">
        <v>1</v>
      </c>
      <c r="F7394" s="29">
        <v>3</v>
      </c>
      <c r="G7394" s="29">
        <v>11489</v>
      </c>
      <c r="H7394" s="27"/>
      <c r="J7394" s="37"/>
      <c r="M7394" s="80" t="b">
        <f t="shared" si="115"/>
        <v>1</v>
      </c>
    </row>
    <row r="7395" spans="2:13" x14ac:dyDescent="0.15">
      <c r="B7395" s="333" t="s">
        <v>9437</v>
      </c>
      <c r="C7395" s="333" t="s">
        <v>716</v>
      </c>
      <c r="D7395" s="333" t="s">
        <v>519</v>
      </c>
      <c r="E7395" s="29">
        <v>4</v>
      </c>
      <c r="F7395" s="29">
        <v>1</v>
      </c>
      <c r="G7395" s="29">
        <v>9797</v>
      </c>
      <c r="H7395" s="27"/>
      <c r="J7395" s="37"/>
      <c r="M7395" s="80" t="b">
        <f t="shared" si="115"/>
        <v>1</v>
      </c>
    </row>
    <row r="7396" spans="2:13" x14ac:dyDescent="0.15">
      <c r="B7396" s="333" t="s">
        <v>9438</v>
      </c>
      <c r="C7396" s="333" t="s">
        <v>718</v>
      </c>
      <c r="D7396" s="333" t="s">
        <v>519</v>
      </c>
      <c r="E7396" s="29">
        <v>5</v>
      </c>
      <c r="F7396" s="29">
        <v>1</v>
      </c>
      <c r="G7396" s="29">
        <v>9428</v>
      </c>
      <c r="H7396" s="27"/>
      <c r="J7396" s="37"/>
      <c r="M7396" s="80" t="b">
        <f t="shared" si="115"/>
        <v>1</v>
      </c>
    </row>
    <row r="7397" spans="2:13" x14ac:dyDescent="0.15">
      <c r="B7397" s="333" t="s">
        <v>2206</v>
      </c>
      <c r="C7397" s="333" t="s">
        <v>718</v>
      </c>
      <c r="D7397" s="333" t="s">
        <v>519</v>
      </c>
      <c r="E7397" s="29">
        <v>5</v>
      </c>
      <c r="F7397" s="29">
        <v>1</v>
      </c>
      <c r="G7397" s="29">
        <v>1637</v>
      </c>
      <c r="H7397" s="27"/>
      <c r="J7397" s="37"/>
      <c r="M7397" s="80" t="b">
        <f t="shared" si="115"/>
        <v>1</v>
      </c>
    </row>
    <row r="7398" spans="2:13" x14ac:dyDescent="0.15">
      <c r="B7398" s="333" t="s">
        <v>5069</v>
      </c>
      <c r="C7398" s="333" t="s">
        <v>718</v>
      </c>
      <c r="D7398" s="333" t="s">
        <v>519</v>
      </c>
      <c r="E7398" s="29">
        <v>5</v>
      </c>
      <c r="F7398" s="29">
        <v>1</v>
      </c>
      <c r="G7398" s="29">
        <v>5034</v>
      </c>
      <c r="H7398" s="27"/>
      <c r="J7398" s="37"/>
      <c r="M7398" s="80" t="b">
        <f t="shared" si="115"/>
        <v>1</v>
      </c>
    </row>
    <row r="7399" spans="2:13" x14ac:dyDescent="0.15">
      <c r="B7399" s="333" t="s">
        <v>5066</v>
      </c>
      <c r="C7399" s="333" t="s">
        <v>718</v>
      </c>
      <c r="D7399" s="333" t="s">
        <v>519</v>
      </c>
      <c r="E7399" s="29">
        <v>5</v>
      </c>
      <c r="F7399" s="29">
        <v>1</v>
      </c>
      <c r="G7399" s="29">
        <v>5031</v>
      </c>
      <c r="H7399" s="27"/>
      <c r="J7399" s="37"/>
      <c r="M7399" s="80" t="b">
        <f t="shared" si="115"/>
        <v>1</v>
      </c>
    </row>
    <row r="7400" spans="2:13" x14ac:dyDescent="0.15">
      <c r="B7400" s="333" t="s">
        <v>5071</v>
      </c>
      <c r="C7400" s="333" t="s">
        <v>718</v>
      </c>
      <c r="D7400" s="333" t="s">
        <v>519</v>
      </c>
      <c r="E7400" s="29">
        <v>5</v>
      </c>
      <c r="F7400" s="29">
        <v>1</v>
      </c>
      <c r="G7400" s="29">
        <v>5036</v>
      </c>
      <c r="H7400" s="27"/>
      <c r="J7400" s="37"/>
      <c r="M7400" s="80" t="b">
        <f t="shared" si="115"/>
        <v>1</v>
      </c>
    </row>
    <row r="7401" spans="2:13" x14ac:dyDescent="0.15">
      <c r="B7401" s="333" t="s">
        <v>2207</v>
      </c>
      <c r="C7401" s="333" t="s">
        <v>712</v>
      </c>
      <c r="D7401" s="333" t="s">
        <v>521</v>
      </c>
      <c r="E7401" s="29">
        <v>2</v>
      </c>
      <c r="F7401" s="29">
        <v>2</v>
      </c>
      <c r="G7401" s="29">
        <v>1638</v>
      </c>
      <c r="H7401" s="27"/>
      <c r="J7401" s="37"/>
      <c r="M7401" s="80" t="b">
        <f t="shared" si="115"/>
        <v>1</v>
      </c>
    </row>
    <row r="7402" spans="2:13" x14ac:dyDescent="0.15">
      <c r="B7402" s="333" t="s">
        <v>2208</v>
      </c>
      <c r="C7402" s="333" t="s">
        <v>710</v>
      </c>
      <c r="D7402" s="333" t="s">
        <v>521</v>
      </c>
      <c r="E7402" s="29">
        <v>1</v>
      </c>
      <c r="F7402" s="29">
        <v>2</v>
      </c>
      <c r="G7402" s="29">
        <v>1639</v>
      </c>
      <c r="H7402" s="27"/>
      <c r="J7402" s="37"/>
      <c r="M7402" s="80" t="b">
        <f t="shared" si="115"/>
        <v>1</v>
      </c>
    </row>
    <row r="7403" spans="2:13" x14ac:dyDescent="0.15">
      <c r="B7403" s="333" t="s">
        <v>8450</v>
      </c>
      <c r="C7403" s="333" t="s">
        <v>714</v>
      </c>
      <c r="D7403" s="333" t="s">
        <v>523</v>
      </c>
      <c r="E7403" s="29">
        <v>3</v>
      </c>
      <c r="F7403" s="29">
        <v>3</v>
      </c>
      <c r="G7403" s="29">
        <v>8779</v>
      </c>
      <c r="H7403" s="27"/>
      <c r="J7403" s="37"/>
      <c r="M7403" s="80" t="b">
        <f t="shared" si="115"/>
        <v>1</v>
      </c>
    </row>
    <row r="7404" spans="2:13" x14ac:dyDescent="0.15">
      <c r="B7404" s="333" t="s">
        <v>6190</v>
      </c>
      <c r="C7404" s="333" t="s">
        <v>710</v>
      </c>
      <c r="D7404" s="333" t="s">
        <v>519</v>
      </c>
      <c r="E7404" s="29">
        <v>1</v>
      </c>
      <c r="F7404" s="29">
        <v>1</v>
      </c>
      <c r="G7404" s="29">
        <v>6240</v>
      </c>
      <c r="H7404" s="27"/>
      <c r="J7404" s="37"/>
      <c r="M7404" s="80" t="b">
        <f t="shared" si="115"/>
        <v>1</v>
      </c>
    </row>
    <row r="7405" spans="2:13" x14ac:dyDescent="0.15">
      <c r="B7405" s="333" t="s">
        <v>2209</v>
      </c>
      <c r="C7405" s="333" t="s">
        <v>712</v>
      </c>
      <c r="D7405" s="333" t="s">
        <v>521</v>
      </c>
      <c r="E7405" s="29">
        <v>2</v>
      </c>
      <c r="F7405" s="29">
        <v>2</v>
      </c>
      <c r="G7405" s="29">
        <v>1640</v>
      </c>
      <c r="H7405" s="27"/>
      <c r="J7405" s="37"/>
      <c r="M7405" s="80" t="b">
        <f t="shared" si="115"/>
        <v>1</v>
      </c>
    </row>
    <row r="7406" spans="2:13" x14ac:dyDescent="0.15">
      <c r="B7406" s="333" t="s">
        <v>13652</v>
      </c>
      <c r="C7406" s="333" t="s">
        <v>712</v>
      </c>
      <c r="D7406" s="333" t="s">
        <v>521</v>
      </c>
      <c r="E7406" s="29">
        <v>2</v>
      </c>
      <c r="F7406" s="29">
        <v>2</v>
      </c>
      <c r="G7406" s="29">
        <v>14900</v>
      </c>
      <c r="H7406" s="27"/>
      <c r="J7406" s="37"/>
      <c r="M7406" s="80" t="b">
        <f t="shared" si="115"/>
        <v>1</v>
      </c>
    </row>
    <row r="7407" spans="2:13" x14ac:dyDescent="0.15">
      <c r="B7407" s="333" t="s">
        <v>2210</v>
      </c>
      <c r="C7407" s="333" t="s">
        <v>712</v>
      </c>
      <c r="D7407" s="333" t="s">
        <v>521</v>
      </c>
      <c r="E7407" s="29">
        <v>2</v>
      </c>
      <c r="F7407" s="29">
        <v>2</v>
      </c>
      <c r="G7407" s="29">
        <v>1641</v>
      </c>
      <c r="H7407" s="27"/>
      <c r="J7407" s="37"/>
      <c r="M7407" s="80" t="b">
        <f t="shared" si="115"/>
        <v>1</v>
      </c>
    </row>
    <row r="7408" spans="2:13" x14ac:dyDescent="0.15">
      <c r="B7408" s="333" t="s">
        <v>2211</v>
      </c>
      <c r="C7408" s="333" t="s">
        <v>712</v>
      </c>
      <c r="D7408" s="333" t="s">
        <v>521</v>
      </c>
      <c r="E7408" s="29">
        <v>2</v>
      </c>
      <c r="F7408" s="29">
        <v>2</v>
      </c>
      <c r="G7408" s="29">
        <v>1642</v>
      </c>
      <c r="H7408" s="27"/>
      <c r="J7408" s="37"/>
      <c r="M7408" s="80" t="b">
        <f t="shared" si="115"/>
        <v>1</v>
      </c>
    </row>
    <row r="7409" spans="2:13" x14ac:dyDescent="0.15">
      <c r="B7409" s="333" t="s">
        <v>2131</v>
      </c>
      <c r="C7409" s="333" t="s">
        <v>712</v>
      </c>
      <c r="D7409" s="333" t="s">
        <v>525</v>
      </c>
      <c r="E7409" s="29">
        <v>2</v>
      </c>
      <c r="F7409" s="29">
        <v>4</v>
      </c>
      <c r="G7409" s="29">
        <v>1643</v>
      </c>
      <c r="H7409" s="27"/>
      <c r="J7409" s="37"/>
      <c r="M7409" s="80" t="b">
        <f t="shared" si="115"/>
        <v>1</v>
      </c>
    </row>
    <row r="7410" spans="2:13" x14ac:dyDescent="0.15">
      <c r="B7410" s="333" t="s">
        <v>2041</v>
      </c>
      <c r="C7410" s="333" t="s">
        <v>712</v>
      </c>
      <c r="D7410" s="333" t="s">
        <v>521</v>
      </c>
      <c r="E7410" s="29">
        <v>2</v>
      </c>
      <c r="F7410" s="29">
        <v>2</v>
      </c>
      <c r="G7410" s="29">
        <v>1644</v>
      </c>
      <c r="H7410" s="27"/>
      <c r="J7410" s="37"/>
      <c r="M7410" s="80" t="b">
        <f t="shared" si="115"/>
        <v>1</v>
      </c>
    </row>
    <row r="7411" spans="2:13" x14ac:dyDescent="0.15">
      <c r="B7411" s="333" t="s">
        <v>2042</v>
      </c>
      <c r="C7411" s="333" t="s">
        <v>712</v>
      </c>
      <c r="D7411" s="333" t="s">
        <v>519</v>
      </c>
      <c r="E7411" s="29">
        <v>2</v>
      </c>
      <c r="F7411" s="29">
        <v>1</v>
      </c>
      <c r="G7411" s="29">
        <v>1645</v>
      </c>
      <c r="H7411" s="27"/>
      <c r="J7411" s="37"/>
      <c r="M7411" s="80" t="b">
        <f t="shared" si="115"/>
        <v>1</v>
      </c>
    </row>
    <row r="7412" spans="2:13" x14ac:dyDescent="0.15">
      <c r="B7412" s="333" t="s">
        <v>11318</v>
      </c>
      <c r="C7412" s="333" t="s">
        <v>712</v>
      </c>
      <c r="D7412" s="333" t="s">
        <v>521</v>
      </c>
      <c r="E7412" s="29">
        <v>2</v>
      </c>
      <c r="F7412" s="29">
        <v>2</v>
      </c>
      <c r="G7412" s="29">
        <v>11292</v>
      </c>
      <c r="H7412" s="27"/>
      <c r="J7412" s="37"/>
      <c r="M7412" s="80" t="b">
        <f t="shared" si="115"/>
        <v>1</v>
      </c>
    </row>
    <row r="7413" spans="2:13" x14ac:dyDescent="0.15">
      <c r="B7413" s="333" t="s">
        <v>13653</v>
      </c>
      <c r="C7413" s="333" t="s">
        <v>712</v>
      </c>
      <c r="D7413" s="333" t="s">
        <v>519</v>
      </c>
      <c r="E7413" s="29">
        <v>2</v>
      </c>
      <c r="F7413" s="29">
        <v>1</v>
      </c>
      <c r="G7413" s="29">
        <v>14903</v>
      </c>
      <c r="H7413" s="27"/>
      <c r="J7413" s="37"/>
      <c r="M7413" s="80" t="b">
        <f t="shared" si="115"/>
        <v>1</v>
      </c>
    </row>
    <row r="7414" spans="2:13" x14ac:dyDescent="0.15">
      <c r="B7414" s="333" t="s">
        <v>11319</v>
      </c>
      <c r="C7414" s="333" t="s">
        <v>712</v>
      </c>
      <c r="D7414" s="333" t="s">
        <v>519</v>
      </c>
      <c r="E7414" s="29">
        <v>2</v>
      </c>
      <c r="F7414" s="29">
        <v>1</v>
      </c>
      <c r="G7414" s="29">
        <v>11419</v>
      </c>
      <c r="H7414" s="27"/>
      <c r="J7414" s="37"/>
      <c r="M7414" s="80" t="b">
        <f t="shared" si="115"/>
        <v>1</v>
      </c>
    </row>
    <row r="7415" spans="2:13" x14ac:dyDescent="0.15">
      <c r="B7415" s="333" t="s">
        <v>2043</v>
      </c>
      <c r="C7415" s="333" t="s">
        <v>712</v>
      </c>
      <c r="D7415" s="333" t="s">
        <v>519</v>
      </c>
      <c r="E7415" s="29">
        <v>2</v>
      </c>
      <c r="F7415" s="29">
        <v>1</v>
      </c>
      <c r="G7415" s="29">
        <v>1646</v>
      </c>
      <c r="H7415" s="27"/>
      <c r="J7415" s="37"/>
      <c r="M7415" s="80" t="b">
        <f t="shared" si="115"/>
        <v>1</v>
      </c>
    </row>
    <row r="7416" spans="2:13" x14ac:dyDescent="0.15">
      <c r="B7416" s="333" t="s">
        <v>6375</v>
      </c>
      <c r="C7416" s="333" t="s">
        <v>712</v>
      </c>
      <c r="D7416" s="333" t="s">
        <v>521</v>
      </c>
      <c r="E7416" s="29">
        <v>2</v>
      </c>
      <c r="F7416" s="29">
        <v>2</v>
      </c>
      <c r="G7416" s="29">
        <v>6325</v>
      </c>
      <c r="H7416" s="27"/>
      <c r="J7416" s="37"/>
      <c r="M7416" s="80" t="b">
        <f t="shared" si="115"/>
        <v>1</v>
      </c>
    </row>
    <row r="7417" spans="2:13" x14ac:dyDescent="0.15">
      <c r="B7417" s="333" t="s">
        <v>2044</v>
      </c>
      <c r="C7417" s="333" t="s">
        <v>712</v>
      </c>
      <c r="D7417" s="333" t="s">
        <v>518</v>
      </c>
      <c r="E7417" s="29">
        <v>2</v>
      </c>
      <c r="F7417" s="29">
        <v>0</v>
      </c>
      <c r="G7417" s="29">
        <v>1647</v>
      </c>
      <c r="H7417" s="27"/>
      <c r="J7417" s="37"/>
      <c r="M7417" s="80" t="b">
        <f t="shared" si="115"/>
        <v>1</v>
      </c>
    </row>
    <row r="7418" spans="2:13" x14ac:dyDescent="0.15">
      <c r="B7418" s="333" t="s">
        <v>2045</v>
      </c>
      <c r="C7418" s="333" t="s">
        <v>712</v>
      </c>
      <c r="D7418" s="333" t="s">
        <v>523</v>
      </c>
      <c r="E7418" s="29">
        <v>2</v>
      </c>
      <c r="F7418" s="29">
        <v>3</v>
      </c>
      <c r="G7418" s="29">
        <v>1648</v>
      </c>
      <c r="H7418" s="27"/>
      <c r="J7418" s="37"/>
      <c r="M7418" s="80" t="b">
        <f t="shared" si="115"/>
        <v>1</v>
      </c>
    </row>
    <row r="7419" spans="2:13" x14ac:dyDescent="0.15">
      <c r="B7419" s="333" t="s">
        <v>2046</v>
      </c>
      <c r="C7419" s="333" t="s">
        <v>712</v>
      </c>
      <c r="D7419" s="333" t="s">
        <v>519</v>
      </c>
      <c r="E7419" s="29">
        <v>2</v>
      </c>
      <c r="F7419" s="29">
        <v>1</v>
      </c>
      <c r="G7419" s="29">
        <v>1649</v>
      </c>
      <c r="H7419" s="27"/>
      <c r="J7419" s="37"/>
      <c r="M7419" s="80" t="b">
        <f t="shared" si="115"/>
        <v>1</v>
      </c>
    </row>
    <row r="7420" spans="2:13" x14ac:dyDescent="0.15">
      <c r="B7420" s="333" t="s">
        <v>2047</v>
      </c>
      <c r="C7420" s="333" t="s">
        <v>712</v>
      </c>
      <c r="D7420" s="333" t="s">
        <v>519</v>
      </c>
      <c r="E7420" s="29">
        <v>2</v>
      </c>
      <c r="F7420" s="29">
        <v>1</v>
      </c>
      <c r="G7420" s="29">
        <v>1650</v>
      </c>
      <c r="H7420" s="27"/>
      <c r="J7420" s="37"/>
      <c r="M7420" s="80" t="b">
        <f t="shared" si="115"/>
        <v>1</v>
      </c>
    </row>
    <row r="7421" spans="2:13" x14ac:dyDescent="0.15">
      <c r="B7421" s="333" t="s">
        <v>13654</v>
      </c>
      <c r="C7421" s="333" t="s">
        <v>712</v>
      </c>
      <c r="D7421" s="333" t="s">
        <v>519</v>
      </c>
      <c r="E7421" s="29">
        <v>2</v>
      </c>
      <c r="F7421" s="29">
        <v>1</v>
      </c>
      <c r="G7421" s="29">
        <v>14899</v>
      </c>
      <c r="H7421" s="27"/>
      <c r="J7421" s="37"/>
      <c r="M7421" s="80" t="b">
        <f t="shared" si="115"/>
        <v>1</v>
      </c>
    </row>
    <row r="7422" spans="2:13" x14ac:dyDescent="0.15">
      <c r="B7422" s="333" t="s">
        <v>13655</v>
      </c>
      <c r="C7422" s="333" t="s">
        <v>712</v>
      </c>
      <c r="D7422" s="333" t="s">
        <v>519</v>
      </c>
      <c r="E7422" s="29">
        <v>2</v>
      </c>
      <c r="F7422" s="29">
        <v>1</v>
      </c>
      <c r="G7422" s="29">
        <v>14902</v>
      </c>
      <c r="H7422" s="27"/>
      <c r="J7422" s="37"/>
      <c r="M7422" s="80" t="b">
        <f t="shared" si="115"/>
        <v>1</v>
      </c>
    </row>
    <row r="7423" spans="2:13" x14ac:dyDescent="0.15">
      <c r="B7423" s="333" t="s">
        <v>2048</v>
      </c>
      <c r="C7423" s="333" t="s">
        <v>712</v>
      </c>
      <c r="D7423" s="333" t="s">
        <v>519</v>
      </c>
      <c r="E7423" s="29">
        <v>2</v>
      </c>
      <c r="F7423" s="29">
        <v>1</v>
      </c>
      <c r="G7423" s="29">
        <v>1651</v>
      </c>
      <c r="H7423" s="27"/>
      <c r="J7423" s="37"/>
      <c r="M7423" s="80" t="b">
        <f t="shared" si="115"/>
        <v>1</v>
      </c>
    </row>
    <row r="7424" spans="2:13" x14ac:dyDescent="0.15">
      <c r="B7424" s="333" t="s">
        <v>8430</v>
      </c>
      <c r="C7424" s="333" t="s">
        <v>712</v>
      </c>
      <c r="D7424" s="333" t="s">
        <v>519</v>
      </c>
      <c r="E7424" s="29">
        <v>2</v>
      </c>
      <c r="F7424" s="29">
        <v>1</v>
      </c>
      <c r="G7424" s="29">
        <v>8759</v>
      </c>
      <c r="H7424" s="27"/>
      <c r="J7424" s="37"/>
      <c r="M7424" s="80" t="b">
        <f t="shared" si="115"/>
        <v>1</v>
      </c>
    </row>
    <row r="7425" spans="2:13" x14ac:dyDescent="0.15">
      <c r="B7425" s="333" t="s">
        <v>2049</v>
      </c>
      <c r="C7425" s="333" t="s">
        <v>712</v>
      </c>
      <c r="D7425" s="333" t="s">
        <v>519</v>
      </c>
      <c r="E7425" s="29">
        <v>2</v>
      </c>
      <c r="F7425" s="29">
        <v>1</v>
      </c>
      <c r="G7425" s="29">
        <v>1652</v>
      </c>
      <c r="H7425" s="27"/>
      <c r="J7425" s="37"/>
      <c r="M7425" s="80" t="b">
        <f t="shared" si="115"/>
        <v>1</v>
      </c>
    </row>
    <row r="7426" spans="2:13" x14ac:dyDescent="0.15">
      <c r="B7426" s="333" t="s">
        <v>2050</v>
      </c>
      <c r="C7426" s="333" t="s">
        <v>712</v>
      </c>
      <c r="D7426" s="333" t="s">
        <v>519</v>
      </c>
      <c r="E7426" s="29">
        <v>2</v>
      </c>
      <c r="F7426" s="29">
        <v>1</v>
      </c>
      <c r="G7426" s="29">
        <v>1653</v>
      </c>
      <c r="H7426" s="27"/>
      <c r="J7426" s="37"/>
      <c r="M7426" s="80" t="b">
        <f t="shared" si="115"/>
        <v>1</v>
      </c>
    </row>
    <row r="7427" spans="2:13" x14ac:dyDescent="0.15">
      <c r="B7427" s="333" t="s">
        <v>13656</v>
      </c>
      <c r="C7427" s="333" t="s">
        <v>518</v>
      </c>
      <c r="D7427" s="333" t="s">
        <v>518</v>
      </c>
      <c r="E7427" s="29">
        <v>0</v>
      </c>
      <c r="F7427" s="29">
        <v>0</v>
      </c>
      <c r="G7427" s="29">
        <v>15687</v>
      </c>
      <c r="H7427" s="27"/>
      <c r="J7427" s="37"/>
      <c r="M7427" s="80" t="b">
        <f t="shared" si="115"/>
        <v>1</v>
      </c>
    </row>
    <row r="7428" spans="2:13" x14ac:dyDescent="0.15">
      <c r="B7428" s="333" t="s">
        <v>6115</v>
      </c>
      <c r="C7428" s="333" t="s">
        <v>712</v>
      </c>
      <c r="D7428" s="333" t="s">
        <v>519</v>
      </c>
      <c r="E7428" s="29">
        <v>2</v>
      </c>
      <c r="F7428" s="29">
        <v>1</v>
      </c>
      <c r="G7428" s="29">
        <v>6251</v>
      </c>
      <c r="H7428" s="27"/>
      <c r="J7428" s="37"/>
      <c r="M7428" s="80" t="b">
        <f t="shared" si="115"/>
        <v>1</v>
      </c>
    </row>
    <row r="7429" spans="2:13" x14ac:dyDescent="0.15">
      <c r="B7429" s="333" t="s">
        <v>13657</v>
      </c>
      <c r="C7429" s="333" t="s">
        <v>712</v>
      </c>
      <c r="D7429" s="333" t="s">
        <v>521</v>
      </c>
      <c r="E7429" s="29">
        <v>2</v>
      </c>
      <c r="F7429" s="29">
        <v>2</v>
      </c>
      <c r="G7429" s="29">
        <v>15542</v>
      </c>
      <c r="H7429" s="27"/>
      <c r="J7429" s="37"/>
      <c r="M7429" s="80" t="b">
        <f t="shared" si="115"/>
        <v>1</v>
      </c>
    </row>
    <row r="7430" spans="2:13" x14ac:dyDescent="0.15">
      <c r="B7430" s="333" t="s">
        <v>2051</v>
      </c>
      <c r="C7430" s="333" t="s">
        <v>712</v>
      </c>
      <c r="D7430" s="333" t="s">
        <v>521</v>
      </c>
      <c r="E7430" s="29">
        <v>2</v>
      </c>
      <c r="F7430" s="29">
        <v>2</v>
      </c>
      <c r="G7430" s="29">
        <v>1654</v>
      </c>
      <c r="H7430" s="27"/>
      <c r="J7430" s="37"/>
      <c r="M7430" s="80" t="b">
        <f t="shared" si="115"/>
        <v>1</v>
      </c>
    </row>
    <row r="7431" spans="2:13" x14ac:dyDescent="0.15">
      <c r="B7431" s="333" t="s">
        <v>2052</v>
      </c>
      <c r="C7431" s="333" t="s">
        <v>712</v>
      </c>
      <c r="D7431" s="333" t="s">
        <v>521</v>
      </c>
      <c r="E7431" s="29">
        <v>2</v>
      </c>
      <c r="F7431" s="29">
        <v>2</v>
      </c>
      <c r="G7431" s="29">
        <v>1655</v>
      </c>
      <c r="H7431" s="27"/>
      <c r="J7431" s="37"/>
      <c r="M7431" s="80" t="b">
        <f t="shared" si="115"/>
        <v>1</v>
      </c>
    </row>
    <row r="7432" spans="2:13" x14ac:dyDescent="0.15">
      <c r="B7432" s="333" t="s">
        <v>2053</v>
      </c>
      <c r="C7432" s="333" t="s">
        <v>712</v>
      </c>
      <c r="D7432" s="333" t="s">
        <v>523</v>
      </c>
      <c r="E7432" s="29">
        <v>2</v>
      </c>
      <c r="F7432" s="29">
        <v>3</v>
      </c>
      <c r="G7432" s="29">
        <v>1656</v>
      </c>
      <c r="H7432" s="27"/>
      <c r="J7432" s="37"/>
      <c r="M7432" s="80" t="b">
        <f t="shared" si="115"/>
        <v>1</v>
      </c>
    </row>
    <row r="7433" spans="2:13" x14ac:dyDescent="0.15">
      <c r="B7433" s="333" t="s">
        <v>2054</v>
      </c>
      <c r="C7433" s="333" t="s">
        <v>712</v>
      </c>
      <c r="D7433" s="333" t="s">
        <v>521</v>
      </c>
      <c r="E7433" s="29">
        <v>2</v>
      </c>
      <c r="F7433" s="29">
        <v>2</v>
      </c>
      <c r="G7433" s="29">
        <v>1657</v>
      </c>
      <c r="H7433" s="27"/>
      <c r="J7433" s="37"/>
      <c r="M7433" s="80" t="b">
        <f t="shared" si="115"/>
        <v>1</v>
      </c>
    </row>
    <row r="7434" spans="2:13" x14ac:dyDescent="0.15">
      <c r="B7434" s="333" t="s">
        <v>2055</v>
      </c>
      <c r="C7434" s="333" t="s">
        <v>712</v>
      </c>
      <c r="D7434" s="333" t="s">
        <v>523</v>
      </c>
      <c r="E7434" s="29">
        <v>2</v>
      </c>
      <c r="F7434" s="29">
        <v>3</v>
      </c>
      <c r="G7434" s="29">
        <v>1658</v>
      </c>
      <c r="H7434" s="27"/>
      <c r="J7434" s="37"/>
      <c r="M7434" s="80" t="b">
        <f t="shared" si="115"/>
        <v>1</v>
      </c>
    </row>
    <row r="7435" spans="2:13" x14ac:dyDescent="0.15">
      <c r="B7435" s="333" t="s">
        <v>2056</v>
      </c>
      <c r="C7435" s="333" t="s">
        <v>712</v>
      </c>
      <c r="D7435" s="333" t="s">
        <v>523</v>
      </c>
      <c r="E7435" s="29">
        <v>2</v>
      </c>
      <c r="F7435" s="29">
        <v>3</v>
      </c>
      <c r="G7435" s="29">
        <v>1659</v>
      </c>
      <c r="H7435" s="27"/>
      <c r="J7435" s="37"/>
      <c r="M7435" s="80" t="b">
        <f t="shared" si="115"/>
        <v>1</v>
      </c>
    </row>
    <row r="7436" spans="2:13" x14ac:dyDescent="0.15">
      <c r="B7436" s="333" t="s">
        <v>2057</v>
      </c>
      <c r="C7436" s="333" t="s">
        <v>712</v>
      </c>
      <c r="D7436" s="333" t="s">
        <v>521</v>
      </c>
      <c r="E7436" s="29">
        <v>2</v>
      </c>
      <c r="F7436" s="29">
        <v>2</v>
      </c>
      <c r="G7436" s="29">
        <v>1660</v>
      </c>
      <c r="H7436" s="27"/>
      <c r="J7436" s="37"/>
      <c r="M7436" s="80" t="b">
        <f t="shared" si="115"/>
        <v>1</v>
      </c>
    </row>
    <row r="7437" spans="2:13" x14ac:dyDescent="0.15">
      <c r="B7437" s="333" t="s">
        <v>2058</v>
      </c>
      <c r="C7437" s="333" t="s">
        <v>714</v>
      </c>
      <c r="D7437" s="333" t="s">
        <v>521</v>
      </c>
      <c r="E7437" s="29">
        <v>3</v>
      </c>
      <c r="F7437" s="29">
        <v>2</v>
      </c>
      <c r="G7437" s="29">
        <v>1661</v>
      </c>
      <c r="H7437" s="27"/>
      <c r="J7437" s="37"/>
      <c r="M7437" s="80" t="b">
        <f t="shared" si="115"/>
        <v>1</v>
      </c>
    </row>
    <row r="7438" spans="2:13" x14ac:dyDescent="0.15">
      <c r="B7438" s="333" t="s">
        <v>2059</v>
      </c>
      <c r="C7438" s="333" t="s">
        <v>714</v>
      </c>
      <c r="D7438" s="333" t="s">
        <v>521</v>
      </c>
      <c r="E7438" s="29">
        <v>3</v>
      </c>
      <c r="F7438" s="29">
        <v>2</v>
      </c>
      <c r="G7438" s="29">
        <v>1662</v>
      </c>
      <c r="H7438" s="27"/>
      <c r="J7438" s="37"/>
      <c r="M7438" s="80" t="b">
        <f t="shared" ref="M7438:M7501" si="116">AND(  NOT(ISERROR(FIND(UPPER($B$7),UPPER($B7438),1))),  OR($D$7="",NOT(ISERROR(FIND(UPPER($D$7),UPPER($B7438),1)))),    OR($D$8="",(ISERROR(FIND(UPPER($D$8),UPPER($B7438),1))))           )</f>
        <v>1</v>
      </c>
    </row>
    <row r="7439" spans="2:13" x14ac:dyDescent="0.15">
      <c r="B7439" s="333" t="s">
        <v>11320</v>
      </c>
      <c r="C7439" s="333" t="s">
        <v>712</v>
      </c>
      <c r="D7439" s="333" t="s">
        <v>521</v>
      </c>
      <c r="E7439" s="29">
        <v>2</v>
      </c>
      <c r="F7439" s="29">
        <v>2</v>
      </c>
      <c r="G7439" s="29">
        <v>11298</v>
      </c>
      <c r="H7439" s="27"/>
      <c r="J7439" s="37"/>
      <c r="M7439" s="80" t="b">
        <f t="shared" si="116"/>
        <v>1</v>
      </c>
    </row>
    <row r="7440" spans="2:13" x14ac:dyDescent="0.15">
      <c r="B7440" s="333" t="s">
        <v>14290</v>
      </c>
      <c r="C7440" s="333" t="s">
        <v>712</v>
      </c>
      <c r="D7440" s="333" t="s">
        <v>519</v>
      </c>
      <c r="E7440" s="29">
        <v>2</v>
      </c>
      <c r="F7440" s="29">
        <v>1</v>
      </c>
      <c r="G7440" s="29">
        <v>16135</v>
      </c>
      <c r="H7440" s="27"/>
      <c r="J7440" s="37"/>
      <c r="M7440" s="80" t="b">
        <f t="shared" si="116"/>
        <v>1</v>
      </c>
    </row>
    <row r="7441" spans="2:13" x14ac:dyDescent="0.15">
      <c r="B7441" s="333" t="s">
        <v>12048</v>
      </c>
      <c r="C7441" s="333" t="s">
        <v>712</v>
      </c>
      <c r="D7441" s="333" t="s">
        <v>519</v>
      </c>
      <c r="E7441" s="29">
        <v>2</v>
      </c>
      <c r="F7441" s="29">
        <v>1</v>
      </c>
      <c r="G7441" s="29">
        <v>13415</v>
      </c>
      <c r="H7441" s="27"/>
      <c r="J7441" s="37"/>
      <c r="M7441" s="80" t="b">
        <f t="shared" si="116"/>
        <v>1</v>
      </c>
    </row>
    <row r="7442" spans="2:13" x14ac:dyDescent="0.15">
      <c r="B7442" s="333" t="s">
        <v>2060</v>
      </c>
      <c r="C7442" s="333" t="s">
        <v>712</v>
      </c>
      <c r="D7442" s="333" t="s">
        <v>521</v>
      </c>
      <c r="E7442" s="29">
        <v>2</v>
      </c>
      <c r="F7442" s="29">
        <v>2</v>
      </c>
      <c r="G7442" s="29">
        <v>1663</v>
      </c>
      <c r="H7442" s="27"/>
      <c r="J7442" s="37"/>
      <c r="M7442" s="80" t="b">
        <f t="shared" si="116"/>
        <v>1</v>
      </c>
    </row>
    <row r="7443" spans="2:13" x14ac:dyDescent="0.15">
      <c r="B7443" s="333" t="s">
        <v>2061</v>
      </c>
      <c r="C7443" s="333" t="s">
        <v>712</v>
      </c>
      <c r="D7443" s="333" t="s">
        <v>521</v>
      </c>
      <c r="E7443" s="29">
        <v>2</v>
      </c>
      <c r="F7443" s="29">
        <v>2</v>
      </c>
      <c r="G7443" s="29">
        <v>1664</v>
      </c>
      <c r="H7443" s="27"/>
      <c r="J7443" s="37"/>
      <c r="M7443" s="80" t="b">
        <f t="shared" si="116"/>
        <v>1</v>
      </c>
    </row>
    <row r="7444" spans="2:13" x14ac:dyDescent="0.15">
      <c r="B7444" s="333" t="s">
        <v>7154</v>
      </c>
      <c r="C7444" s="333" t="s">
        <v>712</v>
      </c>
      <c r="D7444" s="333" t="s">
        <v>523</v>
      </c>
      <c r="E7444" s="29">
        <v>2</v>
      </c>
      <c r="F7444" s="29">
        <v>3</v>
      </c>
      <c r="G7444" s="29">
        <v>7294</v>
      </c>
      <c r="H7444" s="27"/>
      <c r="J7444" s="37"/>
      <c r="M7444" s="80" t="b">
        <f t="shared" si="116"/>
        <v>1</v>
      </c>
    </row>
    <row r="7445" spans="2:13" x14ac:dyDescent="0.15">
      <c r="B7445" s="333" t="s">
        <v>2062</v>
      </c>
      <c r="C7445" s="333" t="s">
        <v>712</v>
      </c>
      <c r="D7445" s="333" t="s">
        <v>521</v>
      </c>
      <c r="E7445" s="29">
        <v>2</v>
      </c>
      <c r="F7445" s="29">
        <v>2</v>
      </c>
      <c r="G7445" s="29">
        <v>1665</v>
      </c>
      <c r="H7445" s="27"/>
      <c r="J7445" s="37"/>
      <c r="M7445" s="80" t="b">
        <f t="shared" si="116"/>
        <v>1</v>
      </c>
    </row>
    <row r="7446" spans="2:13" x14ac:dyDescent="0.15">
      <c r="B7446" s="333" t="s">
        <v>2063</v>
      </c>
      <c r="C7446" s="333" t="s">
        <v>712</v>
      </c>
      <c r="D7446" s="333" t="s">
        <v>523</v>
      </c>
      <c r="E7446" s="29">
        <v>2</v>
      </c>
      <c r="F7446" s="29">
        <v>3</v>
      </c>
      <c r="G7446" s="29">
        <v>1666</v>
      </c>
      <c r="H7446" s="27"/>
      <c r="J7446" s="37"/>
      <c r="M7446" s="80" t="b">
        <f t="shared" si="116"/>
        <v>1</v>
      </c>
    </row>
    <row r="7447" spans="2:13" x14ac:dyDescent="0.15">
      <c r="B7447" s="333" t="s">
        <v>6374</v>
      </c>
      <c r="C7447" s="333" t="s">
        <v>712</v>
      </c>
      <c r="D7447" s="333" t="s">
        <v>521</v>
      </c>
      <c r="E7447" s="29">
        <v>2</v>
      </c>
      <c r="F7447" s="29">
        <v>2</v>
      </c>
      <c r="G7447" s="29">
        <v>6324</v>
      </c>
      <c r="H7447" s="27"/>
      <c r="J7447" s="37"/>
      <c r="M7447" s="80" t="b">
        <f t="shared" si="116"/>
        <v>1</v>
      </c>
    </row>
    <row r="7448" spans="2:13" x14ac:dyDescent="0.15">
      <c r="B7448" s="333" t="s">
        <v>2064</v>
      </c>
      <c r="C7448" s="333" t="s">
        <v>712</v>
      </c>
      <c r="D7448" s="333" t="s">
        <v>519</v>
      </c>
      <c r="E7448" s="29">
        <v>2</v>
      </c>
      <c r="F7448" s="29">
        <v>1</v>
      </c>
      <c r="G7448" s="29">
        <v>1667</v>
      </c>
      <c r="H7448" s="27"/>
      <c r="J7448" s="37"/>
      <c r="M7448" s="80" t="b">
        <f t="shared" si="116"/>
        <v>1</v>
      </c>
    </row>
    <row r="7449" spans="2:13" x14ac:dyDescent="0.15">
      <c r="B7449" s="333" t="s">
        <v>2065</v>
      </c>
      <c r="C7449" s="333" t="s">
        <v>712</v>
      </c>
      <c r="D7449" s="333" t="s">
        <v>519</v>
      </c>
      <c r="E7449" s="29">
        <v>2</v>
      </c>
      <c r="F7449" s="29">
        <v>1</v>
      </c>
      <c r="G7449" s="29">
        <v>1668</v>
      </c>
      <c r="H7449" s="27"/>
      <c r="J7449" s="37"/>
      <c r="M7449" s="80" t="b">
        <f t="shared" si="116"/>
        <v>1</v>
      </c>
    </row>
    <row r="7450" spans="2:13" x14ac:dyDescent="0.15">
      <c r="B7450" s="333" t="s">
        <v>2066</v>
      </c>
      <c r="C7450" s="333" t="s">
        <v>712</v>
      </c>
      <c r="D7450" s="333" t="s">
        <v>523</v>
      </c>
      <c r="E7450" s="29">
        <v>2</v>
      </c>
      <c r="F7450" s="29">
        <v>3</v>
      </c>
      <c r="G7450" s="29">
        <v>1669</v>
      </c>
      <c r="H7450" s="27"/>
      <c r="J7450" s="37"/>
      <c r="M7450" s="80" t="b">
        <f t="shared" si="116"/>
        <v>1</v>
      </c>
    </row>
    <row r="7451" spans="2:13" x14ac:dyDescent="0.15">
      <c r="B7451" s="333" t="s">
        <v>3538</v>
      </c>
      <c r="C7451" s="333" t="s">
        <v>712</v>
      </c>
      <c r="D7451" s="333" t="s">
        <v>527</v>
      </c>
      <c r="E7451" s="29">
        <v>2</v>
      </c>
      <c r="F7451" s="29">
        <v>5</v>
      </c>
      <c r="G7451" s="29">
        <v>3283</v>
      </c>
      <c r="H7451" s="27"/>
      <c r="J7451" s="37"/>
      <c r="M7451" s="80" t="b">
        <f t="shared" si="116"/>
        <v>1</v>
      </c>
    </row>
    <row r="7452" spans="2:13" x14ac:dyDescent="0.15">
      <c r="B7452" s="333" t="s">
        <v>2067</v>
      </c>
      <c r="C7452" s="333" t="s">
        <v>712</v>
      </c>
      <c r="D7452" s="333" t="s">
        <v>521</v>
      </c>
      <c r="E7452" s="29">
        <v>2</v>
      </c>
      <c r="F7452" s="29">
        <v>2</v>
      </c>
      <c r="G7452" s="29">
        <v>1671</v>
      </c>
      <c r="H7452" s="27"/>
      <c r="J7452" s="37"/>
      <c r="M7452" s="80" t="b">
        <f t="shared" si="116"/>
        <v>1</v>
      </c>
    </row>
    <row r="7453" spans="2:13" x14ac:dyDescent="0.15">
      <c r="B7453" s="333" t="s">
        <v>2068</v>
      </c>
      <c r="C7453" s="333" t="s">
        <v>712</v>
      </c>
      <c r="D7453" s="333" t="s">
        <v>523</v>
      </c>
      <c r="E7453" s="29">
        <v>2</v>
      </c>
      <c r="F7453" s="29">
        <v>3</v>
      </c>
      <c r="G7453" s="29">
        <v>1672</v>
      </c>
      <c r="H7453" s="27"/>
      <c r="J7453" s="37"/>
      <c r="M7453" s="80" t="b">
        <f t="shared" si="116"/>
        <v>1</v>
      </c>
    </row>
    <row r="7454" spans="2:13" x14ac:dyDescent="0.15">
      <c r="B7454" s="333" t="s">
        <v>8443</v>
      </c>
      <c r="C7454" s="333" t="s">
        <v>712</v>
      </c>
      <c r="D7454" s="333" t="s">
        <v>521</v>
      </c>
      <c r="E7454" s="29">
        <v>2</v>
      </c>
      <c r="F7454" s="29">
        <v>2</v>
      </c>
      <c r="G7454" s="29">
        <v>8772</v>
      </c>
      <c r="H7454" s="27"/>
      <c r="J7454" s="37"/>
      <c r="M7454" s="80" t="b">
        <f t="shared" si="116"/>
        <v>1</v>
      </c>
    </row>
    <row r="7455" spans="2:13" x14ac:dyDescent="0.15">
      <c r="B7455" s="333" t="s">
        <v>6191</v>
      </c>
      <c r="C7455" s="333" t="s">
        <v>710</v>
      </c>
      <c r="D7455" s="333" t="s">
        <v>519</v>
      </c>
      <c r="E7455" s="29">
        <v>1</v>
      </c>
      <c r="F7455" s="29">
        <v>1</v>
      </c>
      <c r="G7455" s="29">
        <v>6241</v>
      </c>
      <c r="H7455" s="27"/>
      <c r="J7455" s="37"/>
      <c r="M7455" s="80" t="b">
        <f t="shared" si="116"/>
        <v>1</v>
      </c>
    </row>
    <row r="7456" spans="2:13" x14ac:dyDescent="0.15">
      <c r="B7456" s="333" t="s">
        <v>6192</v>
      </c>
      <c r="C7456" s="333" t="s">
        <v>710</v>
      </c>
      <c r="D7456" s="333" t="s">
        <v>519</v>
      </c>
      <c r="E7456" s="29">
        <v>1</v>
      </c>
      <c r="F7456" s="29">
        <v>1</v>
      </c>
      <c r="G7456" s="29">
        <v>6242</v>
      </c>
      <c r="H7456" s="27"/>
      <c r="J7456" s="37"/>
      <c r="M7456" s="80" t="b">
        <f t="shared" si="116"/>
        <v>1</v>
      </c>
    </row>
    <row r="7457" spans="2:13" x14ac:dyDescent="0.15">
      <c r="B7457" s="333" t="s">
        <v>8464</v>
      </c>
      <c r="C7457" s="333" t="s">
        <v>710</v>
      </c>
      <c r="D7457" s="333" t="s">
        <v>521</v>
      </c>
      <c r="E7457" s="29">
        <v>1</v>
      </c>
      <c r="F7457" s="29">
        <v>2</v>
      </c>
      <c r="G7457" s="29">
        <v>8793</v>
      </c>
      <c r="H7457" s="27"/>
      <c r="J7457" s="37"/>
      <c r="M7457" s="80" t="b">
        <f t="shared" si="116"/>
        <v>1</v>
      </c>
    </row>
    <row r="7458" spans="2:13" x14ac:dyDescent="0.15">
      <c r="B7458" s="333" t="s">
        <v>2152</v>
      </c>
      <c r="C7458" s="333" t="s">
        <v>712</v>
      </c>
      <c r="D7458" s="333" t="s">
        <v>521</v>
      </c>
      <c r="E7458" s="29">
        <v>2</v>
      </c>
      <c r="F7458" s="29">
        <v>2</v>
      </c>
      <c r="G7458" s="29">
        <v>1673</v>
      </c>
      <c r="H7458" s="27"/>
      <c r="J7458" s="37"/>
      <c r="M7458" s="80" t="b">
        <f t="shared" si="116"/>
        <v>1</v>
      </c>
    </row>
    <row r="7459" spans="2:13" x14ac:dyDescent="0.15">
      <c r="B7459" s="333" t="s">
        <v>2153</v>
      </c>
      <c r="C7459" s="333" t="s">
        <v>712</v>
      </c>
      <c r="D7459" s="333" t="s">
        <v>521</v>
      </c>
      <c r="E7459" s="29">
        <v>2</v>
      </c>
      <c r="F7459" s="29">
        <v>2</v>
      </c>
      <c r="G7459" s="29">
        <v>1674</v>
      </c>
      <c r="H7459" s="27"/>
      <c r="J7459" s="37"/>
      <c r="M7459" s="80" t="b">
        <f t="shared" si="116"/>
        <v>1</v>
      </c>
    </row>
    <row r="7460" spans="2:13" x14ac:dyDescent="0.15">
      <c r="B7460" s="333" t="s">
        <v>2154</v>
      </c>
      <c r="C7460" s="333" t="s">
        <v>714</v>
      </c>
      <c r="D7460" s="333" t="s">
        <v>523</v>
      </c>
      <c r="E7460" s="29">
        <v>3</v>
      </c>
      <c r="F7460" s="29">
        <v>3</v>
      </c>
      <c r="G7460" s="29">
        <v>1675</v>
      </c>
      <c r="H7460" s="27"/>
      <c r="J7460" s="37"/>
      <c r="M7460" s="80" t="b">
        <f t="shared" si="116"/>
        <v>1</v>
      </c>
    </row>
    <row r="7461" spans="2:13" x14ac:dyDescent="0.15">
      <c r="B7461" s="333" t="s">
        <v>6385</v>
      </c>
      <c r="C7461" s="333" t="s">
        <v>710</v>
      </c>
      <c r="D7461" s="333" t="s">
        <v>525</v>
      </c>
      <c r="E7461" s="29">
        <v>1</v>
      </c>
      <c r="F7461" s="29">
        <v>4</v>
      </c>
      <c r="G7461" s="29">
        <v>6442</v>
      </c>
      <c r="H7461" s="27"/>
      <c r="J7461" s="37"/>
      <c r="M7461" s="80" t="b">
        <f t="shared" si="116"/>
        <v>1</v>
      </c>
    </row>
    <row r="7462" spans="2:13" x14ac:dyDescent="0.15">
      <c r="B7462" s="333" t="s">
        <v>14909</v>
      </c>
      <c r="C7462" s="333" t="s">
        <v>712</v>
      </c>
      <c r="D7462" s="333" t="s">
        <v>525</v>
      </c>
      <c r="E7462" s="29">
        <v>2</v>
      </c>
      <c r="F7462" s="29">
        <v>4</v>
      </c>
      <c r="G7462" s="29">
        <v>16421</v>
      </c>
      <c r="H7462" s="27"/>
      <c r="J7462" s="37"/>
      <c r="M7462" s="80" t="b">
        <f t="shared" si="116"/>
        <v>1</v>
      </c>
    </row>
    <row r="7463" spans="2:13" x14ac:dyDescent="0.15">
      <c r="B7463" s="333" t="s">
        <v>8441</v>
      </c>
      <c r="C7463" s="333" t="s">
        <v>710</v>
      </c>
      <c r="D7463" s="333" t="s">
        <v>523</v>
      </c>
      <c r="E7463" s="29">
        <v>1</v>
      </c>
      <c r="F7463" s="29">
        <v>3</v>
      </c>
      <c r="G7463" s="29">
        <v>8770</v>
      </c>
      <c r="H7463" s="27"/>
      <c r="J7463" s="37"/>
      <c r="M7463" s="80" t="b">
        <f t="shared" si="116"/>
        <v>1</v>
      </c>
    </row>
    <row r="7464" spans="2:13" x14ac:dyDescent="0.15">
      <c r="B7464" s="333" t="s">
        <v>5097</v>
      </c>
      <c r="C7464" s="333" t="s">
        <v>716</v>
      </c>
      <c r="D7464" s="333" t="s">
        <v>519</v>
      </c>
      <c r="E7464" s="29">
        <v>4</v>
      </c>
      <c r="F7464" s="29">
        <v>1</v>
      </c>
      <c r="G7464" s="29">
        <v>5071</v>
      </c>
      <c r="H7464" s="27"/>
      <c r="J7464" s="37"/>
      <c r="M7464" s="80" t="b">
        <f t="shared" si="116"/>
        <v>1</v>
      </c>
    </row>
    <row r="7465" spans="2:13" x14ac:dyDescent="0.15">
      <c r="B7465" s="333" t="s">
        <v>6941</v>
      </c>
      <c r="C7465" s="333" t="s">
        <v>716</v>
      </c>
      <c r="D7465" s="333" t="s">
        <v>519</v>
      </c>
      <c r="E7465" s="29">
        <v>4</v>
      </c>
      <c r="F7465" s="29">
        <v>1</v>
      </c>
      <c r="G7465" s="29">
        <v>7076</v>
      </c>
      <c r="H7465" s="27"/>
      <c r="J7465" s="37"/>
      <c r="M7465" s="80" t="b">
        <f t="shared" si="116"/>
        <v>1</v>
      </c>
    </row>
    <row r="7466" spans="2:13" x14ac:dyDescent="0.15">
      <c r="B7466" s="333" t="s">
        <v>5414</v>
      </c>
      <c r="C7466" s="333" t="s">
        <v>710</v>
      </c>
      <c r="D7466" s="333" t="s">
        <v>521</v>
      </c>
      <c r="E7466" s="29">
        <v>1</v>
      </c>
      <c r="F7466" s="29">
        <v>2</v>
      </c>
      <c r="G7466" s="29">
        <v>5306</v>
      </c>
      <c r="H7466" s="27"/>
      <c r="J7466" s="37"/>
      <c r="M7466" s="80" t="b">
        <f t="shared" si="116"/>
        <v>1</v>
      </c>
    </row>
    <row r="7467" spans="2:13" x14ac:dyDescent="0.15">
      <c r="B7467" s="333" t="s">
        <v>14291</v>
      </c>
      <c r="C7467" s="333" t="s">
        <v>710</v>
      </c>
      <c r="D7467" s="333" t="s">
        <v>521</v>
      </c>
      <c r="E7467" s="29">
        <v>1</v>
      </c>
      <c r="F7467" s="29">
        <v>2</v>
      </c>
      <c r="G7467" s="29">
        <v>16237</v>
      </c>
      <c r="H7467" s="27"/>
      <c r="J7467" s="37"/>
      <c r="M7467" s="80" t="b">
        <f t="shared" si="116"/>
        <v>1</v>
      </c>
    </row>
    <row r="7468" spans="2:13" x14ac:dyDescent="0.15">
      <c r="B7468" s="333" t="s">
        <v>9439</v>
      </c>
      <c r="C7468" s="333" t="s">
        <v>712</v>
      </c>
      <c r="D7468" s="333" t="s">
        <v>525</v>
      </c>
      <c r="E7468" s="29">
        <v>2</v>
      </c>
      <c r="F7468" s="29">
        <v>4</v>
      </c>
      <c r="G7468" s="29">
        <v>9520</v>
      </c>
      <c r="H7468" s="27"/>
      <c r="J7468" s="37"/>
      <c r="M7468" s="80" t="b">
        <f t="shared" si="116"/>
        <v>1</v>
      </c>
    </row>
    <row r="7469" spans="2:13" x14ac:dyDescent="0.15">
      <c r="B7469" s="333" t="s">
        <v>14910</v>
      </c>
      <c r="C7469" s="333" t="s">
        <v>518</v>
      </c>
      <c r="D7469" s="333" t="s">
        <v>518</v>
      </c>
      <c r="E7469" s="29">
        <v>0</v>
      </c>
      <c r="F7469" s="29">
        <v>0</v>
      </c>
      <c r="G7469" s="29">
        <v>17645</v>
      </c>
      <c r="H7469" s="27"/>
      <c r="J7469" s="37"/>
      <c r="M7469" s="80" t="b">
        <f t="shared" si="116"/>
        <v>1</v>
      </c>
    </row>
    <row r="7470" spans="2:13" x14ac:dyDescent="0.15">
      <c r="B7470" s="333" t="s">
        <v>6608</v>
      </c>
      <c r="C7470" s="333" t="s">
        <v>710</v>
      </c>
      <c r="D7470" s="333" t="s">
        <v>521</v>
      </c>
      <c r="E7470" s="29">
        <v>1</v>
      </c>
      <c r="F7470" s="29">
        <v>2</v>
      </c>
      <c r="G7470" s="29">
        <v>6599</v>
      </c>
      <c r="H7470" s="27"/>
      <c r="J7470" s="37"/>
      <c r="M7470" s="80" t="b">
        <f t="shared" si="116"/>
        <v>1</v>
      </c>
    </row>
    <row r="7471" spans="2:13" x14ac:dyDescent="0.15">
      <c r="B7471" s="333" t="s">
        <v>2155</v>
      </c>
      <c r="C7471" s="333" t="s">
        <v>712</v>
      </c>
      <c r="D7471" s="333" t="s">
        <v>521</v>
      </c>
      <c r="E7471" s="29">
        <v>2</v>
      </c>
      <c r="F7471" s="29">
        <v>2</v>
      </c>
      <c r="G7471" s="29">
        <v>1676</v>
      </c>
      <c r="H7471" s="27"/>
      <c r="J7471" s="37"/>
      <c r="M7471" s="80" t="b">
        <f t="shared" si="116"/>
        <v>1</v>
      </c>
    </row>
    <row r="7472" spans="2:13" x14ac:dyDescent="0.15">
      <c r="B7472" s="333" t="s">
        <v>6609</v>
      </c>
      <c r="C7472" s="333" t="s">
        <v>710</v>
      </c>
      <c r="D7472" s="333" t="s">
        <v>521</v>
      </c>
      <c r="E7472" s="29">
        <v>1</v>
      </c>
      <c r="F7472" s="29">
        <v>2</v>
      </c>
      <c r="G7472" s="29">
        <v>6600</v>
      </c>
      <c r="H7472" s="27"/>
      <c r="J7472" s="37"/>
      <c r="M7472" s="80" t="b">
        <f t="shared" si="116"/>
        <v>1</v>
      </c>
    </row>
    <row r="7473" spans="2:13" x14ac:dyDescent="0.15">
      <c r="B7473" s="333" t="s">
        <v>9440</v>
      </c>
      <c r="C7473" s="333" t="s">
        <v>710</v>
      </c>
      <c r="D7473" s="333" t="s">
        <v>521</v>
      </c>
      <c r="E7473" s="29">
        <v>1</v>
      </c>
      <c r="F7473" s="29">
        <v>2</v>
      </c>
      <c r="G7473" s="29">
        <v>9951</v>
      </c>
      <c r="H7473" s="27"/>
      <c r="J7473" s="37"/>
      <c r="M7473" s="80" t="b">
        <f t="shared" si="116"/>
        <v>1</v>
      </c>
    </row>
    <row r="7474" spans="2:13" x14ac:dyDescent="0.15">
      <c r="B7474" s="333" t="s">
        <v>2156</v>
      </c>
      <c r="C7474" s="333" t="s">
        <v>712</v>
      </c>
      <c r="D7474" s="333" t="s">
        <v>519</v>
      </c>
      <c r="E7474" s="29">
        <v>2</v>
      </c>
      <c r="F7474" s="29">
        <v>1</v>
      </c>
      <c r="G7474" s="29">
        <v>1677</v>
      </c>
      <c r="H7474" s="27"/>
      <c r="J7474" s="37"/>
      <c r="M7474" s="80" t="b">
        <f t="shared" si="116"/>
        <v>1</v>
      </c>
    </row>
    <row r="7475" spans="2:13" x14ac:dyDescent="0.15">
      <c r="B7475" s="333" t="s">
        <v>2157</v>
      </c>
      <c r="C7475" s="333" t="s">
        <v>712</v>
      </c>
      <c r="D7475" s="333" t="s">
        <v>519</v>
      </c>
      <c r="E7475" s="29">
        <v>2</v>
      </c>
      <c r="F7475" s="29">
        <v>1</v>
      </c>
      <c r="G7475" s="29">
        <v>1678</v>
      </c>
      <c r="H7475" s="27"/>
      <c r="J7475" s="37"/>
      <c r="M7475" s="80" t="b">
        <f t="shared" si="116"/>
        <v>1</v>
      </c>
    </row>
    <row r="7476" spans="2:13" x14ac:dyDescent="0.15">
      <c r="B7476" s="333" t="s">
        <v>2158</v>
      </c>
      <c r="C7476" s="333" t="s">
        <v>712</v>
      </c>
      <c r="D7476" s="333" t="s">
        <v>519</v>
      </c>
      <c r="E7476" s="29">
        <v>2</v>
      </c>
      <c r="F7476" s="29">
        <v>1</v>
      </c>
      <c r="G7476" s="29">
        <v>1679</v>
      </c>
      <c r="H7476" s="27"/>
      <c r="J7476" s="37"/>
      <c r="M7476" s="80" t="b">
        <f t="shared" si="116"/>
        <v>1</v>
      </c>
    </row>
    <row r="7477" spans="2:13" x14ac:dyDescent="0.15">
      <c r="B7477" s="333" t="s">
        <v>2159</v>
      </c>
      <c r="C7477" s="333" t="s">
        <v>712</v>
      </c>
      <c r="D7477" s="333" t="s">
        <v>519</v>
      </c>
      <c r="E7477" s="29">
        <v>2</v>
      </c>
      <c r="F7477" s="29">
        <v>1</v>
      </c>
      <c r="G7477" s="29">
        <v>1680</v>
      </c>
      <c r="H7477" s="27"/>
      <c r="J7477" s="37"/>
      <c r="M7477" s="80" t="b">
        <f t="shared" si="116"/>
        <v>1</v>
      </c>
    </row>
    <row r="7478" spans="2:13" x14ac:dyDescent="0.15">
      <c r="B7478" s="333" t="s">
        <v>2160</v>
      </c>
      <c r="C7478" s="333" t="s">
        <v>712</v>
      </c>
      <c r="D7478" s="333" t="s">
        <v>519</v>
      </c>
      <c r="E7478" s="29">
        <v>2</v>
      </c>
      <c r="F7478" s="29">
        <v>1</v>
      </c>
      <c r="G7478" s="29">
        <v>1681</v>
      </c>
      <c r="H7478" s="27"/>
      <c r="J7478" s="37"/>
      <c r="M7478" s="80" t="b">
        <f t="shared" si="116"/>
        <v>1</v>
      </c>
    </row>
    <row r="7479" spans="2:13" x14ac:dyDescent="0.15">
      <c r="B7479" s="333" t="s">
        <v>2242</v>
      </c>
      <c r="C7479" s="333" t="s">
        <v>712</v>
      </c>
      <c r="D7479" s="333" t="s">
        <v>519</v>
      </c>
      <c r="E7479" s="29">
        <v>2</v>
      </c>
      <c r="F7479" s="29">
        <v>1</v>
      </c>
      <c r="G7479" s="29">
        <v>1682</v>
      </c>
      <c r="H7479" s="27"/>
      <c r="J7479" s="37"/>
      <c r="M7479" s="80" t="b">
        <f t="shared" si="116"/>
        <v>1</v>
      </c>
    </row>
    <row r="7480" spans="2:13" x14ac:dyDescent="0.15">
      <c r="B7480" s="333" t="s">
        <v>2243</v>
      </c>
      <c r="C7480" s="333" t="s">
        <v>712</v>
      </c>
      <c r="D7480" s="333" t="s">
        <v>519</v>
      </c>
      <c r="E7480" s="29">
        <v>2</v>
      </c>
      <c r="F7480" s="29">
        <v>1</v>
      </c>
      <c r="G7480" s="29">
        <v>1683</v>
      </c>
      <c r="H7480" s="27"/>
      <c r="J7480" s="37"/>
      <c r="M7480" s="80" t="b">
        <f t="shared" si="116"/>
        <v>1</v>
      </c>
    </row>
    <row r="7481" spans="2:13" x14ac:dyDescent="0.15">
      <c r="B7481" s="333" t="s">
        <v>6610</v>
      </c>
      <c r="C7481" s="333" t="s">
        <v>712</v>
      </c>
      <c r="D7481" s="333" t="s">
        <v>519</v>
      </c>
      <c r="E7481" s="29">
        <v>2</v>
      </c>
      <c r="F7481" s="29">
        <v>1</v>
      </c>
      <c r="G7481" s="29">
        <v>6601</v>
      </c>
      <c r="H7481" s="27"/>
      <c r="J7481" s="37"/>
      <c r="M7481" s="80" t="b">
        <f t="shared" si="116"/>
        <v>1</v>
      </c>
    </row>
    <row r="7482" spans="2:13" x14ac:dyDescent="0.15">
      <c r="B7482" s="333" t="s">
        <v>2244</v>
      </c>
      <c r="C7482" s="333" t="s">
        <v>712</v>
      </c>
      <c r="D7482" s="333" t="s">
        <v>521</v>
      </c>
      <c r="E7482" s="29">
        <v>2</v>
      </c>
      <c r="F7482" s="29">
        <v>2</v>
      </c>
      <c r="G7482" s="29">
        <v>1684</v>
      </c>
      <c r="H7482" s="27"/>
      <c r="J7482" s="37"/>
      <c r="M7482" s="80" t="b">
        <f t="shared" si="116"/>
        <v>1</v>
      </c>
    </row>
    <row r="7483" spans="2:13" x14ac:dyDescent="0.15">
      <c r="B7483" s="333" t="s">
        <v>5196</v>
      </c>
      <c r="C7483" s="333" t="s">
        <v>710</v>
      </c>
      <c r="D7483" s="333" t="s">
        <v>523</v>
      </c>
      <c r="E7483" s="29">
        <v>1</v>
      </c>
      <c r="F7483" s="29">
        <v>3</v>
      </c>
      <c r="G7483" s="29">
        <v>5062</v>
      </c>
      <c r="H7483" s="27"/>
      <c r="J7483" s="37"/>
      <c r="M7483" s="80" t="b">
        <f t="shared" si="116"/>
        <v>1</v>
      </c>
    </row>
    <row r="7484" spans="2:13" x14ac:dyDescent="0.15">
      <c r="B7484" s="333" t="s">
        <v>2245</v>
      </c>
      <c r="C7484" s="333" t="s">
        <v>712</v>
      </c>
      <c r="D7484" s="333" t="s">
        <v>525</v>
      </c>
      <c r="E7484" s="29">
        <v>2</v>
      </c>
      <c r="F7484" s="29">
        <v>4</v>
      </c>
      <c r="G7484" s="29">
        <v>1685</v>
      </c>
      <c r="H7484" s="27"/>
      <c r="J7484" s="37"/>
      <c r="M7484" s="80" t="b">
        <f t="shared" si="116"/>
        <v>1</v>
      </c>
    </row>
    <row r="7485" spans="2:13" x14ac:dyDescent="0.15">
      <c r="B7485" s="333" t="s">
        <v>9441</v>
      </c>
      <c r="C7485" s="333" t="s">
        <v>712</v>
      </c>
      <c r="D7485" s="333" t="s">
        <v>521</v>
      </c>
      <c r="E7485" s="29">
        <v>2</v>
      </c>
      <c r="F7485" s="29">
        <v>2</v>
      </c>
      <c r="G7485" s="29">
        <v>9952</v>
      </c>
      <c r="H7485" s="27"/>
      <c r="J7485" s="37"/>
      <c r="M7485" s="80" t="b">
        <f t="shared" si="116"/>
        <v>1</v>
      </c>
    </row>
    <row r="7486" spans="2:13" x14ac:dyDescent="0.15">
      <c r="B7486" s="333" t="s">
        <v>9442</v>
      </c>
      <c r="C7486" s="333" t="s">
        <v>712</v>
      </c>
      <c r="D7486" s="333" t="s">
        <v>523</v>
      </c>
      <c r="E7486" s="29">
        <v>2</v>
      </c>
      <c r="F7486" s="29">
        <v>3</v>
      </c>
      <c r="G7486" s="29">
        <v>9521</v>
      </c>
      <c r="H7486" s="27"/>
      <c r="J7486" s="37"/>
      <c r="M7486" s="80" t="b">
        <f t="shared" si="116"/>
        <v>1</v>
      </c>
    </row>
    <row r="7487" spans="2:13" x14ac:dyDescent="0.15">
      <c r="B7487" s="333" t="s">
        <v>2246</v>
      </c>
      <c r="C7487" s="333" t="s">
        <v>712</v>
      </c>
      <c r="D7487" s="333" t="s">
        <v>521</v>
      </c>
      <c r="E7487" s="29">
        <v>2</v>
      </c>
      <c r="F7487" s="29">
        <v>2</v>
      </c>
      <c r="G7487" s="29">
        <v>1686</v>
      </c>
      <c r="H7487" s="27"/>
      <c r="J7487" s="37"/>
      <c r="M7487" s="80" t="b">
        <f t="shared" si="116"/>
        <v>1</v>
      </c>
    </row>
    <row r="7488" spans="2:13" x14ac:dyDescent="0.15">
      <c r="B7488" s="333" t="s">
        <v>4010</v>
      </c>
      <c r="C7488" s="333" t="s">
        <v>518</v>
      </c>
      <c r="D7488" s="333" t="s">
        <v>518</v>
      </c>
      <c r="E7488" s="29">
        <v>0</v>
      </c>
      <c r="F7488" s="29">
        <v>0</v>
      </c>
      <c r="G7488" s="29">
        <v>3567</v>
      </c>
      <c r="H7488" s="27"/>
      <c r="J7488" s="37"/>
      <c r="M7488" s="80" t="b">
        <f t="shared" si="116"/>
        <v>1</v>
      </c>
    </row>
    <row r="7489" spans="2:13" x14ac:dyDescent="0.15">
      <c r="B7489" s="333" t="s">
        <v>2247</v>
      </c>
      <c r="C7489" s="333" t="s">
        <v>712</v>
      </c>
      <c r="D7489" s="333" t="s">
        <v>519</v>
      </c>
      <c r="E7489" s="29">
        <v>2</v>
      </c>
      <c r="F7489" s="29">
        <v>1</v>
      </c>
      <c r="G7489" s="29">
        <v>1687</v>
      </c>
      <c r="H7489" s="27"/>
      <c r="J7489" s="37"/>
      <c r="M7489" s="80" t="b">
        <f t="shared" si="116"/>
        <v>1</v>
      </c>
    </row>
    <row r="7490" spans="2:13" x14ac:dyDescent="0.15">
      <c r="B7490" s="333" t="s">
        <v>2166</v>
      </c>
      <c r="C7490" s="333" t="s">
        <v>712</v>
      </c>
      <c r="D7490" s="333" t="s">
        <v>521</v>
      </c>
      <c r="E7490" s="29">
        <v>2</v>
      </c>
      <c r="F7490" s="29">
        <v>2</v>
      </c>
      <c r="G7490" s="29">
        <v>1688</v>
      </c>
      <c r="H7490" s="27"/>
      <c r="J7490" s="37"/>
      <c r="M7490" s="80" t="b">
        <f t="shared" si="116"/>
        <v>1</v>
      </c>
    </row>
    <row r="7491" spans="2:13" x14ac:dyDescent="0.15">
      <c r="B7491" s="333" t="s">
        <v>2167</v>
      </c>
      <c r="C7491" s="333" t="s">
        <v>712</v>
      </c>
      <c r="D7491" s="333" t="s">
        <v>519</v>
      </c>
      <c r="E7491" s="29">
        <v>2</v>
      </c>
      <c r="F7491" s="29">
        <v>1</v>
      </c>
      <c r="G7491" s="29">
        <v>1689</v>
      </c>
      <c r="H7491" s="27"/>
      <c r="J7491" s="37"/>
      <c r="M7491" s="80" t="b">
        <f t="shared" si="116"/>
        <v>1</v>
      </c>
    </row>
    <row r="7492" spans="2:13" x14ac:dyDescent="0.15">
      <c r="B7492" s="333" t="s">
        <v>6611</v>
      </c>
      <c r="C7492" s="333" t="s">
        <v>712</v>
      </c>
      <c r="D7492" s="333" t="s">
        <v>519</v>
      </c>
      <c r="E7492" s="29">
        <v>2</v>
      </c>
      <c r="F7492" s="29">
        <v>1</v>
      </c>
      <c r="G7492" s="29">
        <v>6602</v>
      </c>
      <c r="H7492" s="27"/>
      <c r="J7492" s="37"/>
      <c r="M7492" s="80" t="b">
        <f t="shared" si="116"/>
        <v>1</v>
      </c>
    </row>
    <row r="7493" spans="2:13" x14ac:dyDescent="0.15">
      <c r="B7493" s="333" t="s">
        <v>9443</v>
      </c>
      <c r="C7493" s="333" t="s">
        <v>712</v>
      </c>
      <c r="D7493" s="333" t="s">
        <v>523</v>
      </c>
      <c r="E7493" s="29">
        <v>2</v>
      </c>
      <c r="F7493" s="29">
        <v>3</v>
      </c>
      <c r="G7493" s="29">
        <v>9953</v>
      </c>
      <c r="H7493" s="27"/>
      <c r="J7493" s="37"/>
      <c r="M7493" s="80" t="b">
        <f t="shared" si="116"/>
        <v>1</v>
      </c>
    </row>
    <row r="7494" spans="2:13" x14ac:dyDescent="0.15">
      <c r="B7494" s="333" t="s">
        <v>6522</v>
      </c>
      <c r="C7494" s="333" t="s">
        <v>518</v>
      </c>
      <c r="D7494" s="333" t="s">
        <v>518</v>
      </c>
      <c r="E7494" s="29">
        <v>0</v>
      </c>
      <c r="F7494" s="29">
        <v>0</v>
      </c>
      <c r="G7494" s="29">
        <v>6603</v>
      </c>
      <c r="H7494" s="27"/>
      <c r="J7494" s="37"/>
      <c r="M7494" s="80" t="b">
        <f t="shared" si="116"/>
        <v>1</v>
      </c>
    </row>
    <row r="7495" spans="2:13" x14ac:dyDescent="0.15">
      <c r="B7495" s="333" t="s">
        <v>2088</v>
      </c>
      <c r="C7495" s="333" t="s">
        <v>712</v>
      </c>
      <c r="D7495" s="333" t="s">
        <v>444</v>
      </c>
      <c r="E7495" s="29">
        <v>2</v>
      </c>
      <c r="F7495" s="29">
        <v>6</v>
      </c>
      <c r="G7495" s="29">
        <v>1690</v>
      </c>
      <c r="H7495" s="27"/>
      <c r="J7495" s="37"/>
      <c r="M7495" s="80" t="b">
        <f t="shared" si="116"/>
        <v>1</v>
      </c>
    </row>
    <row r="7496" spans="2:13" x14ac:dyDescent="0.15">
      <c r="B7496" s="333" t="s">
        <v>6193</v>
      </c>
      <c r="C7496" s="333" t="s">
        <v>714</v>
      </c>
      <c r="D7496" s="333" t="s">
        <v>519</v>
      </c>
      <c r="E7496" s="29">
        <v>3</v>
      </c>
      <c r="F7496" s="29">
        <v>1</v>
      </c>
      <c r="G7496" s="29">
        <v>6243</v>
      </c>
      <c r="H7496" s="27"/>
      <c r="J7496" s="37"/>
      <c r="M7496" s="80" t="b">
        <f t="shared" si="116"/>
        <v>1</v>
      </c>
    </row>
    <row r="7497" spans="2:13" x14ac:dyDescent="0.15">
      <c r="B7497" s="333" t="s">
        <v>9444</v>
      </c>
      <c r="C7497" s="333" t="s">
        <v>716</v>
      </c>
      <c r="D7497" s="333" t="s">
        <v>519</v>
      </c>
      <c r="E7497" s="29">
        <v>4</v>
      </c>
      <c r="F7497" s="29">
        <v>1</v>
      </c>
      <c r="G7497" s="29">
        <v>9954</v>
      </c>
      <c r="H7497" s="27"/>
      <c r="J7497" s="37"/>
      <c r="M7497" s="80" t="b">
        <f t="shared" si="116"/>
        <v>1</v>
      </c>
    </row>
    <row r="7498" spans="2:13" x14ac:dyDescent="0.15">
      <c r="B7498" s="333" t="s">
        <v>9445</v>
      </c>
      <c r="C7498" s="333" t="s">
        <v>712</v>
      </c>
      <c r="D7498" s="333" t="s">
        <v>521</v>
      </c>
      <c r="E7498" s="29">
        <v>2</v>
      </c>
      <c r="F7498" s="29">
        <v>2</v>
      </c>
      <c r="G7498" s="29">
        <v>9955</v>
      </c>
      <c r="H7498" s="27"/>
      <c r="J7498" s="37"/>
      <c r="M7498" s="80" t="b">
        <f t="shared" si="116"/>
        <v>1</v>
      </c>
    </row>
    <row r="7499" spans="2:13" x14ac:dyDescent="0.15">
      <c r="B7499" s="333" t="s">
        <v>9446</v>
      </c>
      <c r="C7499" s="333" t="s">
        <v>712</v>
      </c>
      <c r="D7499" s="333" t="s">
        <v>521</v>
      </c>
      <c r="E7499" s="29">
        <v>2</v>
      </c>
      <c r="F7499" s="29">
        <v>2</v>
      </c>
      <c r="G7499" s="29">
        <v>9956</v>
      </c>
      <c r="H7499" s="27"/>
      <c r="J7499" s="37"/>
      <c r="M7499" s="80" t="b">
        <f t="shared" si="116"/>
        <v>1</v>
      </c>
    </row>
    <row r="7500" spans="2:13" x14ac:dyDescent="0.15">
      <c r="B7500" s="333" t="s">
        <v>10375</v>
      </c>
      <c r="C7500" s="333" t="s">
        <v>712</v>
      </c>
      <c r="D7500" s="333" t="s">
        <v>527</v>
      </c>
      <c r="E7500" s="29">
        <v>2</v>
      </c>
      <c r="F7500" s="29">
        <v>5</v>
      </c>
      <c r="G7500" s="29">
        <v>10689</v>
      </c>
      <c r="H7500" s="27"/>
      <c r="J7500" s="37"/>
      <c r="M7500" s="80" t="b">
        <f t="shared" si="116"/>
        <v>1</v>
      </c>
    </row>
    <row r="7501" spans="2:13" x14ac:dyDescent="0.15">
      <c r="B7501" s="333" t="s">
        <v>2089</v>
      </c>
      <c r="C7501" s="333" t="s">
        <v>712</v>
      </c>
      <c r="D7501" s="333" t="s">
        <v>523</v>
      </c>
      <c r="E7501" s="29">
        <v>2</v>
      </c>
      <c r="F7501" s="29">
        <v>3</v>
      </c>
      <c r="G7501" s="29">
        <v>1691</v>
      </c>
      <c r="H7501" s="27"/>
      <c r="J7501" s="37"/>
      <c r="M7501" s="80" t="b">
        <f t="shared" si="116"/>
        <v>1</v>
      </c>
    </row>
    <row r="7502" spans="2:13" x14ac:dyDescent="0.15">
      <c r="B7502" s="333" t="s">
        <v>2090</v>
      </c>
      <c r="C7502" s="333" t="s">
        <v>712</v>
      </c>
      <c r="D7502" s="333" t="s">
        <v>523</v>
      </c>
      <c r="E7502" s="29">
        <v>2</v>
      </c>
      <c r="F7502" s="29">
        <v>3</v>
      </c>
      <c r="G7502" s="29">
        <v>1692</v>
      </c>
      <c r="H7502" s="27"/>
      <c r="J7502" s="37"/>
      <c r="M7502" s="80" t="b">
        <f t="shared" ref="M7502:M7565" si="117">AND(  NOT(ISERROR(FIND(UPPER($B$7),UPPER($B7502),1))),  OR($D$7="",NOT(ISERROR(FIND(UPPER($D$7),UPPER($B7502),1)))),    OR($D$8="",(ISERROR(FIND(UPPER($D$8),UPPER($B7502),1))))           )</f>
        <v>1</v>
      </c>
    </row>
    <row r="7503" spans="2:13" x14ac:dyDescent="0.15">
      <c r="B7503" s="333" t="s">
        <v>2091</v>
      </c>
      <c r="C7503" s="333" t="s">
        <v>712</v>
      </c>
      <c r="D7503" s="333" t="s">
        <v>525</v>
      </c>
      <c r="E7503" s="29">
        <v>2</v>
      </c>
      <c r="F7503" s="29">
        <v>4</v>
      </c>
      <c r="G7503" s="29">
        <v>1693</v>
      </c>
      <c r="H7503" s="27"/>
      <c r="J7503" s="37"/>
      <c r="M7503" s="80" t="b">
        <f t="shared" si="117"/>
        <v>1</v>
      </c>
    </row>
    <row r="7504" spans="2:13" x14ac:dyDescent="0.15">
      <c r="B7504" s="333" t="s">
        <v>10974</v>
      </c>
      <c r="C7504" s="333" t="s">
        <v>712</v>
      </c>
      <c r="D7504" s="333" t="s">
        <v>525</v>
      </c>
      <c r="E7504" s="29">
        <v>2</v>
      </c>
      <c r="F7504" s="29">
        <v>4</v>
      </c>
      <c r="G7504" s="29">
        <v>6604</v>
      </c>
      <c r="H7504" s="27"/>
      <c r="J7504" s="37"/>
      <c r="M7504" s="80" t="b">
        <f t="shared" si="117"/>
        <v>1</v>
      </c>
    </row>
    <row r="7505" spans="2:13" x14ac:dyDescent="0.15">
      <c r="B7505" s="333" t="s">
        <v>6849</v>
      </c>
      <c r="C7505" s="333" t="s">
        <v>712</v>
      </c>
      <c r="D7505" s="333" t="s">
        <v>525</v>
      </c>
      <c r="E7505" s="29">
        <v>2</v>
      </c>
      <c r="F7505" s="29">
        <v>4</v>
      </c>
      <c r="G7505" s="29">
        <v>6871</v>
      </c>
      <c r="H7505" s="27"/>
      <c r="J7505" s="37"/>
      <c r="M7505" s="80" t="b">
        <f t="shared" si="117"/>
        <v>1</v>
      </c>
    </row>
    <row r="7506" spans="2:13" x14ac:dyDescent="0.15">
      <c r="B7506" s="333" t="s">
        <v>2092</v>
      </c>
      <c r="C7506" s="333" t="s">
        <v>712</v>
      </c>
      <c r="D7506" s="333" t="s">
        <v>521</v>
      </c>
      <c r="E7506" s="29">
        <v>2</v>
      </c>
      <c r="F7506" s="29">
        <v>2</v>
      </c>
      <c r="G7506" s="29">
        <v>1694</v>
      </c>
      <c r="H7506" s="27"/>
      <c r="J7506" s="37"/>
      <c r="M7506" s="80" t="b">
        <f t="shared" si="117"/>
        <v>1</v>
      </c>
    </row>
    <row r="7507" spans="2:13" x14ac:dyDescent="0.15">
      <c r="B7507" s="333" t="s">
        <v>14292</v>
      </c>
      <c r="C7507" s="333" t="s">
        <v>518</v>
      </c>
      <c r="D7507" s="333" t="s">
        <v>518</v>
      </c>
      <c r="E7507" s="29">
        <v>0</v>
      </c>
      <c r="F7507" s="29">
        <v>0</v>
      </c>
      <c r="G7507" s="29">
        <v>15922</v>
      </c>
      <c r="H7507" s="27"/>
      <c r="J7507" s="37"/>
      <c r="M7507" s="80" t="b">
        <f t="shared" si="117"/>
        <v>1</v>
      </c>
    </row>
    <row r="7508" spans="2:13" x14ac:dyDescent="0.15">
      <c r="B7508" s="333" t="s">
        <v>14293</v>
      </c>
      <c r="C7508" s="333" t="s">
        <v>518</v>
      </c>
      <c r="D7508" s="333" t="s">
        <v>518</v>
      </c>
      <c r="E7508" s="29">
        <v>0</v>
      </c>
      <c r="F7508" s="29">
        <v>0</v>
      </c>
      <c r="G7508" s="29">
        <v>15921</v>
      </c>
      <c r="H7508" s="27"/>
      <c r="J7508" s="37"/>
      <c r="M7508" s="80" t="b">
        <f t="shared" si="117"/>
        <v>1</v>
      </c>
    </row>
    <row r="7509" spans="2:13" x14ac:dyDescent="0.15">
      <c r="B7509" s="333" t="s">
        <v>3539</v>
      </c>
      <c r="C7509" s="333" t="s">
        <v>712</v>
      </c>
      <c r="D7509" s="333" t="s">
        <v>527</v>
      </c>
      <c r="E7509" s="29">
        <v>2</v>
      </c>
      <c r="F7509" s="29">
        <v>5</v>
      </c>
      <c r="G7509" s="29">
        <v>3284</v>
      </c>
      <c r="H7509" s="27"/>
      <c r="J7509" s="37"/>
      <c r="M7509" s="80" t="b">
        <f t="shared" si="117"/>
        <v>1</v>
      </c>
    </row>
    <row r="7510" spans="2:13" x14ac:dyDescent="0.15">
      <c r="B7510" s="333" t="s">
        <v>14911</v>
      </c>
      <c r="C7510" s="333" t="s">
        <v>712</v>
      </c>
      <c r="D7510" s="333" t="s">
        <v>519</v>
      </c>
      <c r="E7510" s="29">
        <v>2</v>
      </c>
      <c r="F7510" s="29">
        <v>1</v>
      </c>
      <c r="G7510" s="29">
        <v>16936</v>
      </c>
      <c r="H7510" s="27"/>
      <c r="J7510" s="37"/>
      <c r="M7510" s="80" t="b">
        <f t="shared" si="117"/>
        <v>1</v>
      </c>
    </row>
    <row r="7511" spans="2:13" x14ac:dyDescent="0.15">
      <c r="B7511" s="333" t="s">
        <v>10376</v>
      </c>
      <c r="C7511" s="333" t="s">
        <v>712</v>
      </c>
      <c r="D7511" s="333" t="s">
        <v>521</v>
      </c>
      <c r="E7511" s="29">
        <v>2</v>
      </c>
      <c r="F7511" s="29">
        <v>2</v>
      </c>
      <c r="G7511" s="29">
        <v>10309</v>
      </c>
      <c r="H7511" s="27"/>
      <c r="J7511" s="37"/>
      <c r="M7511" s="80" t="b">
        <f t="shared" si="117"/>
        <v>1</v>
      </c>
    </row>
    <row r="7512" spans="2:13" x14ac:dyDescent="0.15">
      <c r="B7512" s="333" t="s">
        <v>10975</v>
      </c>
      <c r="C7512" s="333" t="s">
        <v>716</v>
      </c>
      <c r="D7512" s="333" t="s">
        <v>523</v>
      </c>
      <c r="E7512" s="29">
        <v>4</v>
      </c>
      <c r="F7512" s="29">
        <v>3</v>
      </c>
      <c r="G7512" s="29">
        <v>1696</v>
      </c>
      <c r="H7512" s="27"/>
      <c r="J7512" s="37"/>
      <c r="M7512" s="80" t="b">
        <f t="shared" si="117"/>
        <v>1</v>
      </c>
    </row>
    <row r="7513" spans="2:13" x14ac:dyDescent="0.15">
      <c r="B7513" s="333" t="s">
        <v>8108</v>
      </c>
      <c r="C7513" s="333" t="s">
        <v>518</v>
      </c>
      <c r="D7513" s="333" t="s">
        <v>518</v>
      </c>
      <c r="E7513" s="29">
        <v>0</v>
      </c>
      <c r="F7513" s="29">
        <v>0</v>
      </c>
      <c r="G7513" s="29">
        <v>15679</v>
      </c>
      <c r="H7513" s="27"/>
      <c r="J7513" s="37"/>
      <c r="M7513" s="80" t="b">
        <f t="shared" si="117"/>
        <v>1</v>
      </c>
    </row>
    <row r="7514" spans="2:13" x14ac:dyDescent="0.15">
      <c r="B7514" s="333" t="s">
        <v>10377</v>
      </c>
      <c r="C7514" s="333" t="s">
        <v>710</v>
      </c>
      <c r="D7514" s="333" t="s">
        <v>525</v>
      </c>
      <c r="E7514" s="29">
        <v>1</v>
      </c>
      <c r="F7514" s="29">
        <v>4</v>
      </c>
      <c r="G7514" s="29">
        <v>10853</v>
      </c>
      <c r="H7514" s="27"/>
      <c r="J7514" s="37"/>
      <c r="M7514" s="80" t="b">
        <f t="shared" si="117"/>
        <v>1</v>
      </c>
    </row>
    <row r="7515" spans="2:13" x14ac:dyDescent="0.15">
      <c r="B7515" s="333" t="s">
        <v>7488</v>
      </c>
      <c r="C7515" s="333" t="s">
        <v>710</v>
      </c>
      <c r="D7515" s="333" t="s">
        <v>525</v>
      </c>
      <c r="E7515" s="29">
        <v>1</v>
      </c>
      <c r="F7515" s="29">
        <v>4</v>
      </c>
      <c r="G7515" s="29">
        <v>7645</v>
      </c>
      <c r="H7515" s="27"/>
      <c r="J7515" s="37"/>
      <c r="M7515" s="80" t="b">
        <f t="shared" si="117"/>
        <v>1</v>
      </c>
    </row>
    <row r="7516" spans="2:13" x14ac:dyDescent="0.15">
      <c r="B7516" s="333" t="s">
        <v>392</v>
      </c>
      <c r="C7516" s="333" t="s">
        <v>710</v>
      </c>
      <c r="D7516" s="333" t="s">
        <v>525</v>
      </c>
      <c r="E7516" s="29">
        <v>1</v>
      </c>
      <c r="F7516" s="29">
        <v>4</v>
      </c>
      <c r="G7516" s="29">
        <v>8372</v>
      </c>
      <c r="H7516" s="27"/>
      <c r="J7516" s="37"/>
      <c r="M7516" s="80" t="b">
        <f t="shared" si="117"/>
        <v>1</v>
      </c>
    </row>
    <row r="7517" spans="2:13" x14ac:dyDescent="0.15">
      <c r="B7517" s="333" t="s">
        <v>393</v>
      </c>
      <c r="C7517" s="333" t="s">
        <v>710</v>
      </c>
      <c r="D7517" s="333" t="s">
        <v>525</v>
      </c>
      <c r="E7517" s="29">
        <v>1</v>
      </c>
      <c r="F7517" s="29">
        <v>4</v>
      </c>
      <c r="G7517" s="29">
        <v>8373</v>
      </c>
      <c r="H7517" s="27"/>
      <c r="J7517" s="37"/>
      <c r="M7517" s="80" t="b">
        <f t="shared" si="117"/>
        <v>1</v>
      </c>
    </row>
    <row r="7518" spans="2:13" x14ac:dyDescent="0.15">
      <c r="B7518" s="333" t="s">
        <v>10378</v>
      </c>
      <c r="C7518" s="333" t="s">
        <v>710</v>
      </c>
      <c r="D7518" s="333" t="s">
        <v>525</v>
      </c>
      <c r="E7518" s="29">
        <v>1</v>
      </c>
      <c r="F7518" s="29">
        <v>4</v>
      </c>
      <c r="G7518" s="29">
        <v>10854</v>
      </c>
      <c r="H7518" s="27"/>
      <c r="J7518" s="37"/>
      <c r="M7518" s="80" t="b">
        <f t="shared" si="117"/>
        <v>1</v>
      </c>
    </row>
    <row r="7519" spans="2:13" x14ac:dyDescent="0.15">
      <c r="B7519" s="333" t="s">
        <v>10379</v>
      </c>
      <c r="C7519" s="333" t="s">
        <v>710</v>
      </c>
      <c r="D7519" s="333" t="s">
        <v>525</v>
      </c>
      <c r="E7519" s="29">
        <v>1</v>
      </c>
      <c r="F7519" s="29">
        <v>4</v>
      </c>
      <c r="G7519" s="29">
        <v>10855</v>
      </c>
      <c r="H7519" s="27"/>
      <c r="J7519" s="37"/>
      <c r="M7519" s="80" t="b">
        <f t="shared" si="117"/>
        <v>1</v>
      </c>
    </row>
    <row r="7520" spans="2:13" x14ac:dyDescent="0.15">
      <c r="B7520" s="333" t="s">
        <v>6418</v>
      </c>
      <c r="C7520" s="333" t="s">
        <v>712</v>
      </c>
      <c r="D7520" s="333" t="s">
        <v>525</v>
      </c>
      <c r="E7520" s="29">
        <v>2</v>
      </c>
      <c r="F7520" s="29">
        <v>4</v>
      </c>
      <c r="G7520" s="29">
        <v>6479</v>
      </c>
      <c r="H7520" s="27"/>
      <c r="J7520" s="37"/>
      <c r="M7520" s="80" t="b">
        <f t="shared" si="117"/>
        <v>1</v>
      </c>
    </row>
    <row r="7521" spans="2:13" x14ac:dyDescent="0.15">
      <c r="B7521" s="333" t="s">
        <v>5654</v>
      </c>
      <c r="C7521" s="333" t="s">
        <v>710</v>
      </c>
      <c r="D7521" s="333" t="s">
        <v>525</v>
      </c>
      <c r="E7521" s="29">
        <v>1</v>
      </c>
      <c r="F7521" s="29">
        <v>4</v>
      </c>
      <c r="G7521" s="29">
        <v>5673</v>
      </c>
      <c r="H7521" s="27"/>
      <c r="J7521" s="37"/>
      <c r="M7521" s="80" t="b">
        <f t="shared" si="117"/>
        <v>1</v>
      </c>
    </row>
    <row r="7522" spans="2:13" x14ac:dyDescent="0.15">
      <c r="B7522" s="333" t="s">
        <v>14912</v>
      </c>
      <c r="C7522" s="333" t="s">
        <v>712</v>
      </c>
      <c r="D7522" s="333" t="s">
        <v>519</v>
      </c>
      <c r="E7522" s="29">
        <v>2</v>
      </c>
      <c r="F7522" s="29">
        <v>1</v>
      </c>
      <c r="G7522" s="29">
        <v>17390</v>
      </c>
      <c r="H7522" s="27"/>
      <c r="J7522" s="37"/>
      <c r="M7522" s="80" t="b">
        <f t="shared" si="117"/>
        <v>1</v>
      </c>
    </row>
    <row r="7523" spans="2:13" x14ac:dyDescent="0.15">
      <c r="B7523" s="333" t="s">
        <v>13658</v>
      </c>
      <c r="C7523" s="333" t="s">
        <v>518</v>
      </c>
      <c r="D7523" s="333" t="s">
        <v>518</v>
      </c>
      <c r="E7523" s="29">
        <v>0</v>
      </c>
      <c r="F7523" s="29">
        <v>0</v>
      </c>
      <c r="G7523" s="29">
        <v>14684</v>
      </c>
      <c r="H7523" s="27"/>
      <c r="J7523" s="37"/>
      <c r="M7523" s="80" t="b">
        <f t="shared" si="117"/>
        <v>1</v>
      </c>
    </row>
    <row r="7524" spans="2:13" x14ac:dyDescent="0.15">
      <c r="B7524" s="333" t="s">
        <v>13659</v>
      </c>
      <c r="C7524" s="333" t="s">
        <v>518</v>
      </c>
      <c r="D7524" s="333" t="s">
        <v>518</v>
      </c>
      <c r="E7524" s="29">
        <v>0</v>
      </c>
      <c r="F7524" s="29">
        <v>0</v>
      </c>
      <c r="G7524" s="29">
        <v>14700</v>
      </c>
      <c r="H7524" s="27"/>
      <c r="J7524" s="37"/>
      <c r="M7524" s="80" t="b">
        <f t="shared" si="117"/>
        <v>1</v>
      </c>
    </row>
    <row r="7525" spans="2:13" x14ac:dyDescent="0.15">
      <c r="B7525" s="333" t="s">
        <v>10380</v>
      </c>
      <c r="C7525" s="333" t="s">
        <v>714</v>
      </c>
      <c r="D7525" s="333" t="s">
        <v>521</v>
      </c>
      <c r="E7525" s="29">
        <v>3</v>
      </c>
      <c r="F7525" s="29">
        <v>2</v>
      </c>
      <c r="G7525" s="29">
        <v>10467</v>
      </c>
      <c r="H7525" s="27"/>
      <c r="J7525" s="37"/>
      <c r="M7525" s="80" t="b">
        <f t="shared" si="117"/>
        <v>1</v>
      </c>
    </row>
    <row r="7526" spans="2:13" x14ac:dyDescent="0.15">
      <c r="B7526" s="333" t="s">
        <v>7822</v>
      </c>
      <c r="C7526" s="333" t="s">
        <v>710</v>
      </c>
      <c r="D7526" s="333" t="s">
        <v>523</v>
      </c>
      <c r="E7526" s="29">
        <v>1</v>
      </c>
      <c r="F7526" s="29">
        <v>3</v>
      </c>
      <c r="G7526" s="29">
        <v>8008</v>
      </c>
      <c r="H7526" s="27"/>
      <c r="J7526" s="37"/>
      <c r="M7526" s="80" t="b">
        <f t="shared" si="117"/>
        <v>1</v>
      </c>
    </row>
    <row r="7527" spans="2:13" x14ac:dyDescent="0.15">
      <c r="B7527" s="333" t="s">
        <v>14913</v>
      </c>
      <c r="C7527" s="333" t="s">
        <v>518</v>
      </c>
      <c r="D7527" s="333" t="s">
        <v>523</v>
      </c>
      <c r="E7527" s="29">
        <v>0</v>
      </c>
      <c r="F7527" s="29">
        <v>3</v>
      </c>
      <c r="G7527" s="29">
        <v>16323</v>
      </c>
      <c r="H7527" s="27"/>
      <c r="J7527" s="37"/>
      <c r="M7527" s="80" t="b">
        <f t="shared" si="117"/>
        <v>1</v>
      </c>
    </row>
    <row r="7528" spans="2:13" x14ac:dyDescent="0.15">
      <c r="B7528" s="333" t="s">
        <v>9447</v>
      </c>
      <c r="C7528" s="333" t="s">
        <v>716</v>
      </c>
      <c r="D7528" s="333" t="s">
        <v>518</v>
      </c>
      <c r="E7528" s="29">
        <v>4</v>
      </c>
      <c r="F7528" s="29">
        <v>0</v>
      </c>
      <c r="G7528" s="29">
        <v>9880</v>
      </c>
      <c r="H7528" s="27"/>
      <c r="J7528" s="37"/>
      <c r="M7528" s="80" t="b">
        <f t="shared" si="117"/>
        <v>1</v>
      </c>
    </row>
    <row r="7529" spans="2:13" x14ac:dyDescent="0.15">
      <c r="B7529" s="333" t="s">
        <v>9448</v>
      </c>
      <c r="C7529" s="333" t="s">
        <v>518</v>
      </c>
      <c r="D7529" s="333" t="s">
        <v>518</v>
      </c>
      <c r="E7529" s="29">
        <v>0</v>
      </c>
      <c r="F7529" s="29">
        <v>0</v>
      </c>
      <c r="G7529" s="29">
        <v>9881</v>
      </c>
      <c r="H7529" s="27"/>
      <c r="J7529" s="37"/>
      <c r="M7529" s="80" t="b">
        <f t="shared" si="117"/>
        <v>1</v>
      </c>
    </row>
    <row r="7530" spans="2:13" x14ac:dyDescent="0.15">
      <c r="B7530" s="333" t="s">
        <v>9449</v>
      </c>
      <c r="C7530" s="333" t="s">
        <v>518</v>
      </c>
      <c r="D7530" s="333" t="s">
        <v>518</v>
      </c>
      <c r="E7530" s="29">
        <v>0</v>
      </c>
      <c r="F7530" s="29">
        <v>0</v>
      </c>
      <c r="G7530" s="29">
        <v>9882</v>
      </c>
      <c r="H7530" s="27"/>
      <c r="J7530" s="37"/>
      <c r="M7530" s="80" t="b">
        <f t="shared" si="117"/>
        <v>1</v>
      </c>
    </row>
    <row r="7531" spans="2:13" x14ac:dyDescent="0.15">
      <c r="B7531" s="333" t="s">
        <v>9450</v>
      </c>
      <c r="C7531" s="333" t="s">
        <v>518</v>
      </c>
      <c r="D7531" s="333" t="s">
        <v>518</v>
      </c>
      <c r="E7531" s="29">
        <v>0</v>
      </c>
      <c r="F7531" s="29">
        <v>0</v>
      </c>
      <c r="G7531" s="29">
        <v>9883</v>
      </c>
      <c r="H7531" s="27"/>
      <c r="J7531" s="37"/>
      <c r="M7531" s="80" t="b">
        <f t="shared" si="117"/>
        <v>1</v>
      </c>
    </row>
    <row r="7532" spans="2:13" x14ac:dyDescent="0.15">
      <c r="B7532" s="333" t="s">
        <v>14294</v>
      </c>
      <c r="C7532" s="333" t="s">
        <v>712</v>
      </c>
      <c r="D7532" s="333" t="s">
        <v>519</v>
      </c>
      <c r="E7532" s="29">
        <v>2</v>
      </c>
      <c r="F7532" s="29">
        <v>1</v>
      </c>
      <c r="G7532" s="29">
        <v>16096</v>
      </c>
      <c r="H7532" s="27"/>
      <c r="J7532" s="37"/>
      <c r="M7532" s="80" t="b">
        <f t="shared" si="117"/>
        <v>1</v>
      </c>
    </row>
    <row r="7533" spans="2:13" x14ac:dyDescent="0.15">
      <c r="B7533" s="333" t="s">
        <v>9451</v>
      </c>
      <c r="C7533" s="333" t="s">
        <v>518</v>
      </c>
      <c r="D7533" s="333" t="s">
        <v>518</v>
      </c>
      <c r="E7533" s="29">
        <v>0</v>
      </c>
      <c r="F7533" s="29">
        <v>0</v>
      </c>
      <c r="G7533" s="29">
        <v>9884</v>
      </c>
      <c r="H7533" s="27"/>
      <c r="J7533" s="37"/>
      <c r="M7533" s="80" t="b">
        <f t="shared" si="117"/>
        <v>1</v>
      </c>
    </row>
    <row r="7534" spans="2:13" x14ac:dyDescent="0.15">
      <c r="B7534" s="333" t="s">
        <v>9452</v>
      </c>
      <c r="C7534" s="333" t="s">
        <v>518</v>
      </c>
      <c r="D7534" s="333" t="s">
        <v>518</v>
      </c>
      <c r="E7534" s="29">
        <v>0</v>
      </c>
      <c r="F7534" s="29">
        <v>0</v>
      </c>
      <c r="G7534" s="29">
        <v>9885</v>
      </c>
      <c r="H7534" s="27"/>
      <c r="J7534" s="37"/>
      <c r="M7534" s="80" t="b">
        <f t="shared" si="117"/>
        <v>1</v>
      </c>
    </row>
    <row r="7535" spans="2:13" x14ac:dyDescent="0.15">
      <c r="B7535" s="333" t="s">
        <v>6367</v>
      </c>
      <c r="C7535" s="333" t="s">
        <v>712</v>
      </c>
      <c r="D7535" s="333" t="s">
        <v>521</v>
      </c>
      <c r="E7535" s="29">
        <v>2</v>
      </c>
      <c r="F7535" s="29">
        <v>2</v>
      </c>
      <c r="G7535" s="29">
        <v>6317</v>
      </c>
      <c r="H7535" s="27"/>
      <c r="J7535" s="37"/>
      <c r="M7535" s="80" t="b">
        <f t="shared" si="117"/>
        <v>1</v>
      </c>
    </row>
    <row r="7536" spans="2:13" x14ac:dyDescent="0.15">
      <c r="B7536" s="333" t="s">
        <v>6272</v>
      </c>
      <c r="C7536" s="333" t="s">
        <v>714</v>
      </c>
      <c r="D7536" s="333" t="s">
        <v>444</v>
      </c>
      <c r="E7536" s="29">
        <v>3</v>
      </c>
      <c r="F7536" s="29">
        <v>6</v>
      </c>
      <c r="G7536" s="29">
        <v>6333</v>
      </c>
      <c r="H7536" s="27"/>
      <c r="J7536" s="37"/>
      <c r="M7536" s="80" t="b">
        <f t="shared" si="117"/>
        <v>1</v>
      </c>
    </row>
    <row r="7537" spans="2:13" x14ac:dyDescent="0.15">
      <c r="B7537" s="333" t="s">
        <v>12859</v>
      </c>
      <c r="C7537" s="333" t="s">
        <v>714</v>
      </c>
      <c r="D7537" s="333" t="s">
        <v>523</v>
      </c>
      <c r="E7537" s="29">
        <v>3</v>
      </c>
      <c r="F7537" s="29">
        <v>3</v>
      </c>
      <c r="G7537" s="29">
        <v>13908</v>
      </c>
      <c r="H7537" s="27"/>
      <c r="J7537" s="37"/>
      <c r="M7537" s="80" t="b">
        <f t="shared" si="117"/>
        <v>1</v>
      </c>
    </row>
    <row r="7538" spans="2:13" x14ac:dyDescent="0.15">
      <c r="B7538" s="333" t="s">
        <v>2094</v>
      </c>
      <c r="C7538" s="333" t="s">
        <v>716</v>
      </c>
      <c r="D7538" s="333" t="s">
        <v>523</v>
      </c>
      <c r="E7538" s="29">
        <v>4</v>
      </c>
      <c r="F7538" s="29">
        <v>3</v>
      </c>
      <c r="G7538" s="29">
        <v>1698</v>
      </c>
      <c r="H7538" s="27"/>
      <c r="J7538" s="37"/>
      <c r="M7538" s="80" t="b">
        <f t="shared" si="117"/>
        <v>1</v>
      </c>
    </row>
    <row r="7539" spans="2:13" x14ac:dyDescent="0.15">
      <c r="B7539" s="333" t="s">
        <v>9453</v>
      </c>
      <c r="C7539" s="333" t="s">
        <v>710</v>
      </c>
      <c r="D7539" s="333" t="s">
        <v>521</v>
      </c>
      <c r="E7539" s="29">
        <v>1</v>
      </c>
      <c r="F7539" s="29">
        <v>2</v>
      </c>
      <c r="G7539" s="29">
        <v>9957</v>
      </c>
      <c r="H7539" s="27"/>
      <c r="J7539" s="37"/>
      <c r="M7539" s="80" t="b">
        <f t="shared" si="117"/>
        <v>1</v>
      </c>
    </row>
    <row r="7540" spans="2:13" x14ac:dyDescent="0.15">
      <c r="B7540" s="333" t="s">
        <v>12860</v>
      </c>
      <c r="C7540" s="333" t="s">
        <v>710</v>
      </c>
      <c r="D7540" s="333" t="s">
        <v>521</v>
      </c>
      <c r="E7540" s="29">
        <v>1</v>
      </c>
      <c r="F7540" s="29">
        <v>2</v>
      </c>
      <c r="G7540" s="29">
        <v>13897</v>
      </c>
      <c r="H7540" s="27"/>
      <c r="J7540" s="37"/>
      <c r="M7540" s="80" t="b">
        <f t="shared" si="117"/>
        <v>1</v>
      </c>
    </row>
    <row r="7541" spans="2:13" x14ac:dyDescent="0.15">
      <c r="B7541" s="333" t="s">
        <v>10976</v>
      </c>
      <c r="C7541" s="333" t="s">
        <v>710</v>
      </c>
      <c r="D7541" s="333" t="s">
        <v>519</v>
      </c>
      <c r="E7541" s="29">
        <v>1</v>
      </c>
      <c r="F7541" s="29">
        <v>1</v>
      </c>
      <c r="G7541" s="29">
        <v>1699</v>
      </c>
      <c r="H7541" s="27"/>
      <c r="J7541" s="37"/>
      <c r="M7541" s="80" t="b">
        <f t="shared" si="117"/>
        <v>1</v>
      </c>
    </row>
    <row r="7542" spans="2:13" x14ac:dyDescent="0.15">
      <c r="B7542" s="333" t="s">
        <v>2095</v>
      </c>
      <c r="C7542" s="333" t="s">
        <v>710</v>
      </c>
      <c r="D7542" s="333" t="s">
        <v>521</v>
      </c>
      <c r="E7542" s="29">
        <v>1</v>
      </c>
      <c r="F7542" s="29">
        <v>2</v>
      </c>
      <c r="G7542" s="29">
        <v>1700</v>
      </c>
      <c r="H7542" s="27"/>
      <c r="J7542" s="37"/>
      <c r="M7542" s="80" t="b">
        <f t="shared" si="117"/>
        <v>1</v>
      </c>
    </row>
    <row r="7543" spans="2:13" x14ac:dyDescent="0.15">
      <c r="B7543" s="333" t="s">
        <v>12861</v>
      </c>
      <c r="C7543" s="333" t="s">
        <v>710</v>
      </c>
      <c r="D7543" s="333" t="s">
        <v>523</v>
      </c>
      <c r="E7543" s="29">
        <v>1</v>
      </c>
      <c r="F7543" s="29">
        <v>3</v>
      </c>
      <c r="G7543" s="29">
        <v>13898</v>
      </c>
      <c r="H7543" s="27"/>
      <c r="J7543" s="37"/>
      <c r="M7543" s="80" t="b">
        <f t="shared" si="117"/>
        <v>1</v>
      </c>
    </row>
    <row r="7544" spans="2:13" x14ac:dyDescent="0.15">
      <c r="B7544" s="333" t="s">
        <v>10977</v>
      </c>
      <c r="C7544" s="333" t="s">
        <v>518</v>
      </c>
      <c r="D7544" s="333" t="s">
        <v>518</v>
      </c>
      <c r="E7544" s="29">
        <v>0</v>
      </c>
      <c r="F7544" s="29">
        <v>0</v>
      </c>
      <c r="G7544" s="29">
        <v>6605</v>
      </c>
      <c r="H7544" s="27"/>
      <c r="J7544" s="37"/>
      <c r="M7544" s="80" t="b">
        <f t="shared" si="117"/>
        <v>1</v>
      </c>
    </row>
    <row r="7545" spans="2:13" x14ac:dyDescent="0.15">
      <c r="B7545" s="333" t="s">
        <v>9454</v>
      </c>
      <c r="C7545" s="333" t="s">
        <v>710</v>
      </c>
      <c r="D7545" s="333" t="s">
        <v>523</v>
      </c>
      <c r="E7545" s="29">
        <v>1</v>
      </c>
      <c r="F7545" s="29">
        <v>3</v>
      </c>
      <c r="G7545" s="29">
        <v>9522</v>
      </c>
      <c r="H7545" s="27"/>
      <c r="J7545" s="37"/>
      <c r="M7545" s="80" t="b">
        <f t="shared" si="117"/>
        <v>1</v>
      </c>
    </row>
    <row r="7546" spans="2:13" x14ac:dyDescent="0.15">
      <c r="B7546" s="333" t="s">
        <v>9455</v>
      </c>
      <c r="C7546" s="333" t="s">
        <v>710</v>
      </c>
      <c r="D7546" s="333" t="s">
        <v>521</v>
      </c>
      <c r="E7546" s="29">
        <v>1</v>
      </c>
      <c r="F7546" s="29">
        <v>2</v>
      </c>
      <c r="G7546" s="29">
        <v>9958</v>
      </c>
      <c r="H7546" s="27"/>
      <c r="J7546" s="37"/>
      <c r="M7546" s="80" t="b">
        <f t="shared" si="117"/>
        <v>1</v>
      </c>
    </row>
    <row r="7547" spans="2:13" x14ac:dyDescent="0.15">
      <c r="B7547" s="333" t="s">
        <v>9456</v>
      </c>
      <c r="C7547" s="333" t="s">
        <v>518</v>
      </c>
      <c r="D7547" s="333" t="s">
        <v>518</v>
      </c>
      <c r="E7547" s="29">
        <v>0</v>
      </c>
      <c r="F7547" s="29">
        <v>0</v>
      </c>
      <c r="G7547" s="29">
        <v>9798</v>
      </c>
      <c r="H7547" s="27"/>
      <c r="J7547" s="37"/>
      <c r="M7547" s="80" t="b">
        <f t="shared" si="117"/>
        <v>1</v>
      </c>
    </row>
    <row r="7548" spans="2:13" x14ac:dyDescent="0.15">
      <c r="B7548" s="333" t="s">
        <v>2096</v>
      </c>
      <c r="C7548" s="333" t="s">
        <v>716</v>
      </c>
      <c r="D7548" s="333" t="s">
        <v>519</v>
      </c>
      <c r="E7548" s="29">
        <v>4</v>
      </c>
      <c r="F7548" s="29">
        <v>1</v>
      </c>
      <c r="G7548" s="29">
        <v>1701</v>
      </c>
      <c r="H7548" s="27"/>
      <c r="J7548" s="37"/>
      <c r="M7548" s="80" t="b">
        <f t="shared" si="117"/>
        <v>1</v>
      </c>
    </row>
    <row r="7549" spans="2:13" x14ac:dyDescent="0.15">
      <c r="B7549" s="333" t="s">
        <v>2097</v>
      </c>
      <c r="C7549" s="333" t="s">
        <v>710</v>
      </c>
      <c r="D7549" s="333" t="s">
        <v>523</v>
      </c>
      <c r="E7549" s="29">
        <v>1</v>
      </c>
      <c r="F7549" s="29">
        <v>3</v>
      </c>
      <c r="G7549" s="29">
        <v>1702</v>
      </c>
      <c r="H7549" s="27"/>
      <c r="J7549" s="37"/>
      <c r="M7549" s="80" t="b">
        <f t="shared" si="117"/>
        <v>1</v>
      </c>
    </row>
    <row r="7550" spans="2:13" x14ac:dyDescent="0.15">
      <c r="B7550" s="333" t="s">
        <v>6523</v>
      </c>
      <c r="C7550" s="333" t="s">
        <v>518</v>
      </c>
      <c r="D7550" s="333" t="s">
        <v>518</v>
      </c>
      <c r="E7550" s="29">
        <v>0</v>
      </c>
      <c r="F7550" s="29">
        <v>0</v>
      </c>
      <c r="G7550" s="29">
        <v>6606</v>
      </c>
      <c r="H7550" s="27"/>
      <c r="J7550" s="37"/>
      <c r="M7550" s="80" t="b">
        <f t="shared" si="117"/>
        <v>1</v>
      </c>
    </row>
    <row r="7551" spans="2:13" x14ac:dyDescent="0.15">
      <c r="B7551" s="333" t="s">
        <v>9457</v>
      </c>
      <c r="C7551" s="333" t="s">
        <v>710</v>
      </c>
      <c r="D7551" s="333" t="s">
        <v>518</v>
      </c>
      <c r="E7551" s="29">
        <v>1</v>
      </c>
      <c r="F7551" s="29">
        <v>0</v>
      </c>
      <c r="G7551" s="29">
        <v>9959</v>
      </c>
      <c r="H7551" s="27"/>
      <c r="J7551" s="37"/>
      <c r="M7551" s="80" t="b">
        <f t="shared" si="117"/>
        <v>1</v>
      </c>
    </row>
    <row r="7552" spans="2:13" x14ac:dyDescent="0.15">
      <c r="B7552" s="333" t="s">
        <v>9458</v>
      </c>
      <c r="C7552" s="333" t="s">
        <v>710</v>
      </c>
      <c r="D7552" s="333" t="s">
        <v>521</v>
      </c>
      <c r="E7552" s="29">
        <v>1</v>
      </c>
      <c r="F7552" s="29">
        <v>2</v>
      </c>
      <c r="G7552" s="29">
        <v>9960</v>
      </c>
      <c r="H7552" s="27"/>
      <c r="J7552" s="37"/>
      <c r="M7552" s="80" t="b">
        <f t="shared" si="117"/>
        <v>1</v>
      </c>
    </row>
    <row r="7553" spans="2:13" x14ac:dyDescent="0.15">
      <c r="B7553" s="333" t="s">
        <v>9459</v>
      </c>
      <c r="C7553" s="333" t="s">
        <v>710</v>
      </c>
      <c r="D7553" s="333" t="s">
        <v>525</v>
      </c>
      <c r="E7553" s="29">
        <v>1</v>
      </c>
      <c r="F7553" s="29">
        <v>4</v>
      </c>
      <c r="G7553" s="29">
        <v>9961</v>
      </c>
      <c r="H7553" s="27"/>
      <c r="J7553" s="37"/>
      <c r="M7553" s="80" t="b">
        <f t="shared" si="117"/>
        <v>1</v>
      </c>
    </row>
    <row r="7554" spans="2:13" x14ac:dyDescent="0.15">
      <c r="B7554" s="333" t="s">
        <v>6525</v>
      </c>
      <c r="C7554" s="333" t="s">
        <v>518</v>
      </c>
      <c r="D7554" s="333" t="s">
        <v>518</v>
      </c>
      <c r="E7554" s="29">
        <v>0</v>
      </c>
      <c r="F7554" s="29">
        <v>0</v>
      </c>
      <c r="G7554" s="29">
        <v>6608</v>
      </c>
      <c r="H7554" s="27"/>
      <c r="J7554" s="37"/>
      <c r="M7554" s="80" t="b">
        <f t="shared" si="117"/>
        <v>1</v>
      </c>
    </row>
    <row r="7555" spans="2:13" x14ac:dyDescent="0.15">
      <c r="B7555" s="333" t="s">
        <v>6526</v>
      </c>
      <c r="C7555" s="333" t="s">
        <v>518</v>
      </c>
      <c r="D7555" s="333" t="s">
        <v>518</v>
      </c>
      <c r="E7555" s="29">
        <v>0</v>
      </c>
      <c r="F7555" s="29">
        <v>0</v>
      </c>
      <c r="G7555" s="29">
        <v>6609</v>
      </c>
      <c r="H7555" s="27"/>
      <c r="J7555" s="37"/>
      <c r="M7555" s="80" t="b">
        <f t="shared" si="117"/>
        <v>1</v>
      </c>
    </row>
    <row r="7556" spans="2:13" x14ac:dyDescent="0.15">
      <c r="B7556" s="333" t="s">
        <v>10978</v>
      </c>
      <c r="C7556" s="333" t="s">
        <v>710</v>
      </c>
      <c r="D7556" s="333" t="s">
        <v>519</v>
      </c>
      <c r="E7556" s="29">
        <v>1</v>
      </c>
      <c r="F7556" s="29">
        <v>1</v>
      </c>
      <c r="G7556" s="29">
        <v>1703</v>
      </c>
      <c r="H7556" s="27"/>
      <c r="J7556" s="37"/>
      <c r="M7556" s="80" t="b">
        <f t="shared" si="117"/>
        <v>1</v>
      </c>
    </row>
    <row r="7557" spans="2:13" x14ac:dyDescent="0.15">
      <c r="B7557" s="333" t="s">
        <v>10979</v>
      </c>
      <c r="C7557" s="333" t="s">
        <v>710</v>
      </c>
      <c r="D7557" s="333" t="s">
        <v>525</v>
      </c>
      <c r="E7557" s="29">
        <v>1</v>
      </c>
      <c r="F7557" s="29">
        <v>4</v>
      </c>
      <c r="G7557" s="29">
        <v>1704</v>
      </c>
      <c r="H7557" s="27"/>
      <c r="J7557" s="37"/>
      <c r="M7557" s="80" t="b">
        <f t="shared" si="117"/>
        <v>1</v>
      </c>
    </row>
    <row r="7558" spans="2:13" x14ac:dyDescent="0.15">
      <c r="B7558" s="333" t="s">
        <v>10980</v>
      </c>
      <c r="C7558" s="333" t="s">
        <v>710</v>
      </c>
      <c r="D7558" s="333" t="s">
        <v>519</v>
      </c>
      <c r="E7558" s="29">
        <v>1</v>
      </c>
      <c r="F7558" s="29">
        <v>1</v>
      </c>
      <c r="G7558" s="29">
        <v>1705</v>
      </c>
      <c r="H7558" s="27"/>
      <c r="J7558" s="37"/>
      <c r="M7558" s="80" t="b">
        <f t="shared" si="117"/>
        <v>1</v>
      </c>
    </row>
    <row r="7559" spans="2:13" x14ac:dyDescent="0.15">
      <c r="B7559" s="333" t="s">
        <v>6524</v>
      </c>
      <c r="C7559" s="333" t="s">
        <v>518</v>
      </c>
      <c r="D7559" s="333" t="s">
        <v>518</v>
      </c>
      <c r="E7559" s="29">
        <v>0</v>
      </c>
      <c r="F7559" s="29">
        <v>0</v>
      </c>
      <c r="G7559" s="29">
        <v>6607</v>
      </c>
      <c r="H7559" s="27"/>
      <c r="J7559" s="37"/>
      <c r="M7559" s="80" t="b">
        <f t="shared" si="117"/>
        <v>1</v>
      </c>
    </row>
    <row r="7560" spans="2:13" x14ac:dyDescent="0.15">
      <c r="B7560" s="333" t="s">
        <v>9460</v>
      </c>
      <c r="C7560" s="333" t="s">
        <v>710</v>
      </c>
      <c r="D7560" s="333" t="s">
        <v>523</v>
      </c>
      <c r="E7560" s="29">
        <v>1</v>
      </c>
      <c r="F7560" s="29">
        <v>3</v>
      </c>
      <c r="G7560" s="29">
        <v>9962</v>
      </c>
      <c r="H7560" s="27"/>
      <c r="J7560" s="37"/>
      <c r="M7560" s="80" t="b">
        <f t="shared" si="117"/>
        <v>1</v>
      </c>
    </row>
    <row r="7561" spans="2:13" x14ac:dyDescent="0.15">
      <c r="B7561" s="333" t="s">
        <v>9461</v>
      </c>
      <c r="C7561" s="333" t="s">
        <v>518</v>
      </c>
      <c r="D7561" s="333" t="s">
        <v>518</v>
      </c>
      <c r="E7561" s="29">
        <v>0</v>
      </c>
      <c r="F7561" s="29">
        <v>0</v>
      </c>
      <c r="G7561" s="29">
        <v>9963</v>
      </c>
      <c r="H7561" s="27"/>
      <c r="J7561" s="37"/>
      <c r="M7561" s="80" t="b">
        <f t="shared" si="117"/>
        <v>1</v>
      </c>
    </row>
    <row r="7562" spans="2:13" x14ac:dyDescent="0.15">
      <c r="B7562" s="333" t="s">
        <v>6527</v>
      </c>
      <c r="C7562" s="333" t="s">
        <v>518</v>
      </c>
      <c r="D7562" s="333" t="s">
        <v>518</v>
      </c>
      <c r="E7562" s="29">
        <v>0</v>
      </c>
      <c r="F7562" s="29">
        <v>0</v>
      </c>
      <c r="G7562" s="29">
        <v>6610</v>
      </c>
      <c r="H7562" s="27"/>
      <c r="J7562" s="37"/>
      <c r="M7562" s="80" t="b">
        <f t="shared" si="117"/>
        <v>1</v>
      </c>
    </row>
    <row r="7563" spans="2:13" x14ac:dyDescent="0.15">
      <c r="B7563" s="333" t="s">
        <v>2098</v>
      </c>
      <c r="C7563" s="333" t="s">
        <v>710</v>
      </c>
      <c r="D7563" s="333" t="s">
        <v>521</v>
      </c>
      <c r="E7563" s="29">
        <v>1</v>
      </c>
      <c r="F7563" s="29">
        <v>2</v>
      </c>
      <c r="G7563" s="29">
        <v>1706</v>
      </c>
      <c r="H7563" s="27"/>
      <c r="J7563" s="37"/>
      <c r="M7563" s="80" t="b">
        <f t="shared" si="117"/>
        <v>1</v>
      </c>
    </row>
    <row r="7564" spans="2:13" x14ac:dyDescent="0.15">
      <c r="B7564" s="333" t="s">
        <v>12862</v>
      </c>
      <c r="C7564" s="333" t="s">
        <v>710</v>
      </c>
      <c r="D7564" s="333" t="s">
        <v>523</v>
      </c>
      <c r="E7564" s="29">
        <v>1</v>
      </c>
      <c r="F7564" s="29">
        <v>3</v>
      </c>
      <c r="G7564" s="29">
        <v>14289</v>
      </c>
      <c r="H7564" s="27"/>
      <c r="J7564" s="37"/>
      <c r="M7564" s="80" t="b">
        <f t="shared" si="117"/>
        <v>1</v>
      </c>
    </row>
    <row r="7565" spans="2:13" x14ac:dyDescent="0.15">
      <c r="B7565" s="333" t="s">
        <v>6528</v>
      </c>
      <c r="C7565" s="333" t="s">
        <v>518</v>
      </c>
      <c r="D7565" s="333" t="s">
        <v>518</v>
      </c>
      <c r="E7565" s="29">
        <v>0</v>
      </c>
      <c r="F7565" s="29">
        <v>0</v>
      </c>
      <c r="G7565" s="29">
        <v>6611</v>
      </c>
      <c r="H7565" s="27"/>
      <c r="J7565" s="37"/>
      <c r="M7565" s="80" t="b">
        <f t="shared" si="117"/>
        <v>1</v>
      </c>
    </row>
    <row r="7566" spans="2:13" x14ac:dyDescent="0.15">
      <c r="B7566" s="333" t="s">
        <v>12049</v>
      </c>
      <c r="C7566" s="333" t="s">
        <v>710</v>
      </c>
      <c r="D7566" s="333" t="s">
        <v>523</v>
      </c>
      <c r="E7566" s="29">
        <v>1</v>
      </c>
      <c r="F7566" s="29">
        <v>3</v>
      </c>
      <c r="G7566" s="29">
        <v>13720</v>
      </c>
      <c r="H7566" s="27"/>
      <c r="J7566" s="37"/>
      <c r="M7566" s="80" t="b">
        <f t="shared" ref="M7566:M7629" si="118">AND(  NOT(ISERROR(FIND(UPPER($B$7),UPPER($B7566),1))),  OR($D$7="",NOT(ISERROR(FIND(UPPER($D$7),UPPER($B7566),1)))),    OR($D$8="",(ISERROR(FIND(UPPER($D$8),UPPER($B7566),1))))           )</f>
        <v>1</v>
      </c>
    </row>
    <row r="7567" spans="2:13" x14ac:dyDescent="0.15">
      <c r="B7567" s="333" t="s">
        <v>8655</v>
      </c>
      <c r="C7567" s="333" t="s">
        <v>710</v>
      </c>
      <c r="D7567" s="333" t="s">
        <v>523</v>
      </c>
      <c r="E7567" s="29">
        <v>1</v>
      </c>
      <c r="F7567" s="29">
        <v>3</v>
      </c>
      <c r="G7567" s="29">
        <v>9005</v>
      </c>
      <c r="H7567" s="27"/>
      <c r="J7567" s="37"/>
      <c r="M7567" s="80" t="b">
        <f t="shared" si="118"/>
        <v>1</v>
      </c>
    </row>
    <row r="7568" spans="2:13" x14ac:dyDescent="0.15">
      <c r="B7568" s="333" t="s">
        <v>6270</v>
      </c>
      <c r="C7568" s="333" t="s">
        <v>710</v>
      </c>
      <c r="D7568" s="333" t="s">
        <v>444</v>
      </c>
      <c r="E7568" s="29">
        <v>1</v>
      </c>
      <c r="F7568" s="29">
        <v>6</v>
      </c>
      <c r="G7568" s="29">
        <v>6331</v>
      </c>
      <c r="H7568" s="27"/>
      <c r="J7568" s="37"/>
      <c r="M7568" s="80" t="b">
        <f t="shared" si="118"/>
        <v>1</v>
      </c>
    </row>
    <row r="7569" spans="2:13" x14ac:dyDescent="0.15">
      <c r="B7569" s="333" t="s">
        <v>14914</v>
      </c>
      <c r="C7569" s="333" t="s">
        <v>712</v>
      </c>
      <c r="D7569" s="333" t="s">
        <v>523</v>
      </c>
      <c r="E7569" s="29">
        <v>2</v>
      </c>
      <c r="F7569" s="29">
        <v>3</v>
      </c>
      <c r="G7569" s="29">
        <v>17391</v>
      </c>
      <c r="H7569" s="27"/>
      <c r="J7569" s="37"/>
      <c r="M7569" s="80" t="b">
        <f t="shared" si="118"/>
        <v>1</v>
      </c>
    </row>
    <row r="7570" spans="2:13" x14ac:dyDescent="0.15">
      <c r="B7570" s="333" t="s">
        <v>8830</v>
      </c>
      <c r="C7570" s="333" t="s">
        <v>710</v>
      </c>
      <c r="D7570" s="333" t="s">
        <v>523</v>
      </c>
      <c r="E7570" s="29">
        <v>1</v>
      </c>
      <c r="F7570" s="29">
        <v>3</v>
      </c>
      <c r="G7570" s="29">
        <v>9180</v>
      </c>
      <c r="H7570" s="27"/>
      <c r="J7570" s="37"/>
      <c r="M7570" s="80" t="b">
        <f t="shared" si="118"/>
        <v>1</v>
      </c>
    </row>
    <row r="7571" spans="2:13" x14ac:dyDescent="0.15">
      <c r="B7571" s="333" t="s">
        <v>13660</v>
      </c>
      <c r="C7571" s="333" t="s">
        <v>716</v>
      </c>
      <c r="D7571" s="333" t="s">
        <v>523</v>
      </c>
      <c r="E7571" s="29">
        <v>4</v>
      </c>
      <c r="F7571" s="29">
        <v>3</v>
      </c>
      <c r="G7571" s="29">
        <v>15371</v>
      </c>
      <c r="H7571" s="27"/>
      <c r="J7571" s="37"/>
      <c r="M7571" s="80" t="b">
        <f t="shared" si="118"/>
        <v>1</v>
      </c>
    </row>
    <row r="7572" spans="2:13" x14ac:dyDescent="0.15">
      <c r="B7572" s="333" t="s">
        <v>10381</v>
      </c>
      <c r="C7572" s="333" t="s">
        <v>718</v>
      </c>
      <c r="D7572" s="333" t="s">
        <v>523</v>
      </c>
      <c r="E7572" s="29">
        <v>5</v>
      </c>
      <c r="F7572" s="29">
        <v>3</v>
      </c>
      <c r="G7572" s="29">
        <v>10663</v>
      </c>
      <c r="H7572" s="27"/>
      <c r="J7572" s="37"/>
      <c r="M7572" s="80" t="b">
        <f t="shared" si="118"/>
        <v>1</v>
      </c>
    </row>
    <row r="7573" spans="2:13" x14ac:dyDescent="0.15">
      <c r="B7573" s="333" t="s">
        <v>5014</v>
      </c>
      <c r="C7573" s="333" t="s">
        <v>518</v>
      </c>
      <c r="D7573" s="333" t="s">
        <v>523</v>
      </c>
      <c r="E7573" s="29">
        <v>0</v>
      </c>
      <c r="F7573" s="29">
        <v>3</v>
      </c>
      <c r="G7573" s="29">
        <v>4980</v>
      </c>
      <c r="H7573" s="27"/>
      <c r="J7573" s="37"/>
      <c r="M7573" s="80" t="b">
        <f t="shared" si="118"/>
        <v>1</v>
      </c>
    </row>
    <row r="7574" spans="2:13" x14ac:dyDescent="0.15">
      <c r="B7574" s="333" t="s">
        <v>5068</v>
      </c>
      <c r="C7574" s="333" t="s">
        <v>718</v>
      </c>
      <c r="D7574" s="333" t="s">
        <v>525</v>
      </c>
      <c r="E7574" s="29">
        <v>5</v>
      </c>
      <c r="F7574" s="29">
        <v>4</v>
      </c>
      <c r="G7574" s="29">
        <v>5033</v>
      </c>
      <c r="H7574" s="27"/>
      <c r="J7574" s="37"/>
      <c r="M7574" s="80" t="b">
        <f t="shared" si="118"/>
        <v>1</v>
      </c>
    </row>
    <row r="7575" spans="2:13" x14ac:dyDescent="0.15">
      <c r="B7575" s="333" t="s">
        <v>2099</v>
      </c>
      <c r="C7575" s="333" t="s">
        <v>710</v>
      </c>
      <c r="D7575" s="333" t="s">
        <v>521</v>
      </c>
      <c r="E7575" s="29">
        <v>1</v>
      </c>
      <c r="F7575" s="29">
        <v>2</v>
      </c>
      <c r="G7575" s="29">
        <v>1707</v>
      </c>
      <c r="H7575" s="27"/>
      <c r="J7575" s="37"/>
      <c r="M7575" s="80" t="b">
        <f t="shared" si="118"/>
        <v>1</v>
      </c>
    </row>
    <row r="7576" spans="2:13" x14ac:dyDescent="0.15">
      <c r="B7576" s="333" t="s">
        <v>2100</v>
      </c>
      <c r="C7576" s="333" t="s">
        <v>716</v>
      </c>
      <c r="D7576" s="333" t="s">
        <v>523</v>
      </c>
      <c r="E7576" s="29">
        <v>4</v>
      </c>
      <c r="F7576" s="29">
        <v>3</v>
      </c>
      <c r="G7576" s="29">
        <v>1708</v>
      </c>
      <c r="H7576" s="27"/>
      <c r="J7576" s="37"/>
      <c r="M7576" s="80" t="b">
        <f t="shared" si="118"/>
        <v>1</v>
      </c>
    </row>
    <row r="7577" spans="2:13" x14ac:dyDescent="0.15">
      <c r="B7577" s="333" t="s">
        <v>12050</v>
      </c>
      <c r="C7577" s="333" t="s">
        <v>710</v>
      </c>
      <c r="D7577" s="333" t="s">
        <v>444</v>
      </c>
      <c r="E7577" s="29">
        <v>1</v>
      </c>
      <c r="F7577" s="29">
        <v>6</v>
      </c>
      <c r="G7577" s="29">
        <v>13378</v>
      </c>
      <c r="H7577" s="27"/>
      <c r="J7577" s="37"/>
      <c r="M7577" s="80" t="b">
        <f t="shared" si="118"/>
        <v>1</v>
      </c>
    </row>
    <row r="7578" spans="2:13" x14ac:dyDescent="0.15">
      <c r="B7578" s="333" t="s">
        <v>10382</v>
      </c>
      <c r="C7578" s="333" t="s">
        <v>712</v>
      </c>
      <c r="D7578" s="333" t="s">
        <v>519</v>
      </c>
      <c r="E7578" s="29">
        <v>2</v>
      </c>
      <c r="F7578" s="29">
        <v>1</v>
      </c>
      <c r="G7578" s="29">
        <v>11000</v>
      </c>
      <c r="H7578" s="27"/>
      <c r="J7578" s="37"/>
      <c r="M7578" s="80" t="b">
        <f t="shared" si="118"/>
        <v>1</v>
      </c>
    </row>
    <row r="7579" spans="2:13" x14ac:dyDescent="0.15">
      <c r="B7579" s="333" t="s">
        <v>2101</v>
      </c>
      <c r="C7579" s="333" t="s">
        <v>716</v>
      </c>
      <c r="D7579" s="333" t="s">
        <v>523</v>
      </c>
      <c r="E7579" s="29">
        <v>4</v>
      </c>
      <c r="F7579" s="29">
        <v>3</v>
      </c>
      <c r="G7579" s="29">
        <v>1709</v>
      </c>
      <c r="H7579" s="27"/>
      <c r="J7579" s="37"/>
      <c r="M7579" s="80" t="b">
        <f t="shared" si="118"/>
        <v>1</v>
      </c>
    </row>
    <row r="7580" spans="2:13" x14ac:dyDescent="0.15">
      <c r="B7580" s="333" t="s">
        <v>3991</v>
      </c>
      <c r="C7580" s="333" t="s">
        <v>712</v>
      </c>
      <c r="D7580" s="333" t="s">
        <v>525</v>
      </c>
      <c r="E7580" s="29">
        <v>2</v>
      </c>
      <c r="F7580" s="29">
        <v>4</v>
      </c>
      <c r="G7580" s="29">
        <v>3757</v>
      </c>
      <c r="H7580" s="27"/>
      <c r="J7580" s="37"/>
      <c r="M7580" s="80" t="b">
        <f t="shared" si="118"/>
        <v>1</v>
      </c>
    </row>
    <row r="7581" spans="2:13" x14ac:dyDescent="0.15">
      <c r="B7581" s="333" t="s">
        <v>6426</v>
      </c>
      <c r="C7581" s="333" t="s">
        <v>712</v>
      </c>
      <c r="D7581" s="333" t="s">
        <v>523</v>
      </c>
      <c r="E7581" s="29">
        <v>2</v>
      </c>
      <c r="F7581" s="29">
        <v>3</v>
      </c>
      <c r="G7581" s="29">
        <v>6378</v>
      </c>
      <c r="H7581" s="27"/>
      <c r="J7581" s="37"/>
      <c r="M7581" s="80" t="b">
        <f t="shared" si="118"/>
        <v>1</v>
      </c>
    </row>
    <row r="7582" spans="2:13" x14ac:dyDescent="0.15">
      <c r="B7582" s="333" t="s">
        <v>7129</v>
      </c>
      <c r="C7582" s="333" t="s">
        <v>710</v>
      </c>
      <c r="D7582" s="333" t="s">
        <v>523</v>
      </c>
      <c r="E7582" s="29">
        <v>1</v>
      </c>
      <c r="F7582" s="29">
        <v>3</v>
      </c>
      <c r="G7582" s="29">
        <v>7270</v>
      </c>
      <c r="H7582" s="27"/>
      <c r="J7582" s="37"/>
      <c r="M7582" s="80" t="b">
        <f t="shared" si="118"/>
        <v>1</v>
      </c>
    </row>
    <row r="7583" spans="2:13" x14ac:dyDescent="0.15">
      <c r="B7583" s="333" t="s">
        <v>4102</v>
      </c>
      <c r="C7583" s="333" t="s">
        <v>716</v>
      </c>
      <c r="D7583" s="333" t="s">
        <v>519</v>
      </c>
      <c r="E7583" s="29">
        <v>4</v>
      </c>
      <c r="F7583" s="29">
        <v>1</v>
      </c>
      <c r="G7583" s="29">
        <v>3868</v>
      </c>
      <c r="H7583" s="27"/>
      <c r="J7583" s="37"/>
      <c r="M7583" s="80" t="b">
        <f t="shared" si="118"/>
        <v>1</v>
      </c>
    </row>
    <row r="7584" spans="2:13" x14ac:dyDescent="0.15">
      <c r="B7584" s="333" t="s">
        <v>13661</v>
      </c>
      <c r="C7584" s="333" t="s">
        <v>710</v>
      </c>
      <c r="D7584" s="333" t="s">
        <v>519</v>
      </c>
      <c r="E7584" s="29">
        <v>1</v>
      </c>
      <c r="F7584" s="29">
        <v>1</v>
      </c>
      <c r="G7584" s="29">
        <v>15003</v>
      </c>
      <c r="H7584" s="27"/>
      <c r="J7584" s="37"/>
      <c r="M7584" s="80" t="b">
        <f t="shared" si="118"/>
        <v>1</v>
      </c>
    </row>
    <row r="7585" spans="2:13" x14ac:dyDescent="0.15">
      <c r="B7585" s="333" t="s">
        <v>13662</v>
      </c>
      <c r="C7585" s="333" t="s">
        <v>710</v>
      </c>
      <c r="D7585" s="333" t="s">
        <v>521</v>
      </c>
      <c r="E7585" s="29">
        <v>1</v>
      </c>
      <c r="F7585" s="29">
        <v>2</v>
      </c>
      <c r="G7585" s="29">
        <v>15002</v>
      </c>
      <c r="H7585" s="27"/>
      <c r="J7585" s="37"/>
      <c r="M7585" s="80" t="b">
        <f t="shared" si="118"/>
        <v>1</v>
      </c>
    </row>
    <row r="7586" spans="2:13" x14ac:dyDescent="0.15">
      <c r="B7586" s="333" t="s">
        <v>2102</v>
      </c>
      <c r="C7586" s="333" t="s">
        <v>710</v>
      </c>
      <c r="D7586" s="333" t="s">
        <v>519</v>
      </c>
      <c r="E7586" s="29">
        <v>1</v>
      </c>
      <c r="F7586" s="29">
        <v>1</v>
      </c>
      <c r="G7586" s="29">
        <v>1710</v>
      </c>
      <c r="H7586" s="27"/>
      <c r="J7586" s="37"/>
      <c r="M7586" s="80" t="b">
        <f t="shared" si="118"/>
        <v>1</v>
      </c>
    </row>
    <row r="7587" spans="2:13" x14ac:dyDescent="0.15">
      <c r="B7587" s="333" t="s">
        <v>4905</v>
      </c>
      <c r="C7587" s="333" t="s">
        <v>518</v>
      </c>
      <c r="D7587" s="333" t="s">
        <v>521</v>
      </c>
      <c r="E7587" s="29">
        <v>0</v>
      </c>
      <c r="F7587" s="29">
        <v>2</v>
      </c>
      <c r="G7587" s="29">
        <v>4864</v>
      </c>
      <c r="H7587" s="27"/>
      <c r="J7587" s="37"/>
      <c r="M7587" s="80" t="b">
        <f t="shared" si="118"/>
        <v>1</v>
      </c>
    </row>
    <row r="7588" spans="2:13" x14ac:dyDescent="0.15">
      <c r="B7588" s="333" t="s">
        <v>8742</v>
      </c>
      <c r="C7588" s="333" t="s">
        <v>714</v>
      </c>
      <c r="D7588" s="333" t="s">
        <v>521</v>
      </c>
      <c r="E7588" s="29">
        <v>3</v>
      </c>
      <c r="F7588" s="29">
        <v>2</v>
      </c>
      <c r="G7588" s="29">
        <v>9092</v>
      </c>
      <c r="H7588" s="27"/>
      <c r="J7588" s="37"/>
      <c r="M7588" s="80" t="b">
        <f t="shared" si="118"/>
        <v>1</v>
      </c>
    </row>
    <row r="7589" spans="2:13" x14ac:dyDescent="0.15">
      <c r="B7589" s="333" t="s">
        <v>13663</v>
      </c>
      <c r="C7589" s="333" t="s">
        <v>710</v>
      </c>
      <c r="D7589" s="333" t="s">
        <v>444</v>
      </c>
      <c r="E7589" s="29">
        <v>1</v>
      </c>
      <c r="F7589" s="29">
        <v>6</v>
      </c>
      <c r="G7589" s="29">
        <v>15005</v>
      </c>
      <c r="H7589" s="27"/>
      <c r="J7589" s="37"/>
      <c r="M7589" s="80" t="b">
        <f t="shared" si="118"/>
        <v>1</v>
      </c>
    </row>
    <row r="7590" spans="2:13" x14ac:dyDescent="0.15">
      <c r="B7590" s="333" t="s">
        <v>4996</v>
      </c>
      <c r="C7590" s="333" t="s">
        <v>710</v>
      </c>
      <c r="D7590" s="333" t="s">
        <v>519</v>
      </c>
      <c r="E7590" s="29">
        <v>1</v>
      </c>
      <c r="F7590" s="29">
        <v>1</v>
      </c>
      <c r="G7590" s="29">
        <v>4835</v>
      </c>
      <c r="H7590" s="27"/>
      <c r="J7590" s="37"/>
      <c r="M7590" s="80" t="b">
        <f t="shared" si="118"/>
        <v>1</v>
      </c>
    </row>
    <row r="7591" spans="2:13" x14ac:dyDescent="0.15">
      <c r="B7591" s="333" t="s">
        <v>4997</v>
      </c>
      <c r="C7591" s="333" t="s">
        <v>710</v>
      </c>
      <c r="D7591" s="333" t="s">
        <v>519</v>
      </c>
      <c r="E7591" s="29">
        <v>1</v>
      </c>
      <c r="F7591" s="29">
        <v>1</v>
      </c>
      <c r="G7591" s="29">
        <v>4836</v>
      </c>
      <c r="H7591" s="27"/>
      <c r="J7591" s="37"/>
      <c r="M7591" s="80" t="b">
        <f t="shared" si="118"/>
        <v>1</v>
      </c>
    </row>
    <row r="7592" spans="2:13" x14ac:dyDescent="0.15">
      <c r="B7592" s="333" t="s">
        <v>12051</v>
      </c>
      <c r="C7592" s="333" t="s">
        <v>710</v>
      </c>
      <c r="D7592" s="333" t="s">
        <v>521</v>
      </c>
      <c r="E7592" s="29">
        <v>1</v>
      </c>
      <c r="F7592" s="29">
        <v>2</v>
      </c>
      <c r="G7592" s="29">
        <v>13109</v>
      </c>
      <c r="H7592" s="27"/>
      <c r="J7592" s="37"/>
      <c r="M7592" s="80" t="b">
        <f t="shared" si="118"/>
        <v>1</v>
      </c>
    </row>
    <row r="7593" spans="2:13" x14ac:dyDescent="0.15">
      <c r="B7593" s="333" t="s">
        <v>10383</v>
      </c>
      <c r="C7593" s="333" t="s">
        <v>714</v>
      </c>
      <c r="D7593" s="333" t="s">
        <v>519</v>
      </c>
      <c r="E7593" s="29">
        <v>3</v>
      </c>
      <c r="F7593" s="29">
        <v>1</v>
      </c>
      <c r="G7593" s="29">
        <v>10951</v>
      </c>
      <c r="H7593" s="27"/>
      <c r="J7593" s="37"/>
      <c r="M7593" s="80" t="b">
        <f t="shared" si="118"/>
        <v>1</v>
      </c>
    </row>
    <row r="7594" spans="2:13" x14ac:dyDescent="0.15">
      <c r="B7594" s="333" t="s">
        <v>10384</v>
      </c>
      <c r="C7594" s="333" t="s">
        <v>712</v>
      </c>
      <c r="D7594" s="333" t="s">
        <v>519</v>
      </c>
      <c r="E7594" s="29">
        <v>2</v>
      </c>
      <c r="F7594" s="29">
        <v>1</v>
      </c>
      <c r="G7594" s="29">
        <v>10553</v>
      </c>
      <c r="H7594" s="27"/>
      <c r="J7594" s="37"/>
      <c r="M7594" s="80" t="b">
        <f t="shared" si="118"/>
        <v>1</v>
      </c>
    </row>
    <row r="7595" spans="2:13" x14ac:dyDescent="0.15">
      <c r="B7595" s="333" t="s">
        <v>8733</v>
      </c>
      <c r="C7595" s="333" t="s">
        <v>710</v>
      </c>
      <c r="D7595" s="333" t="s">
        <v>444</v>
      </c>
      <c r="E7595" s="29">
        <v>1</v>
      </c>
      <c r="F7595" s="29">
        <v>6</v>
      </c>
      <c r="G7595" s="29">
        <v>9083</v>
      </c>
      <c r="H7595" s="27"/>
      <c r="J7595" s="37"/>
      <c r="M7595" s="80" t="b">
        <f t="shared" si="118"/>
        <v>1</v>
      </c>
    </row>
    <row r="7596" spans="2:13" x14ac:dyDescent="0.15">
      <c r="B7596" s="333" t="s">
        <v>13664</v>
      </c>
      <c r="C7596" s="333" t="s">
        <v>714</v>
      </c>
      <c r="D7596" s="333" t="s">
        <v>519</v>
      </c>
      <c r="E7596" s="29">
        <v>3</v>
      </c>
      <c r="F7596" s="29">
        <v>1</v>
      </c>
      <c r="G7596" s="29">
        <v>15331</v>
      </c>
      <c r="H7596" s="27"/>
      <c r="J7596" s="37"/>
      <c r="M7596" s="80" t="b">
        <f t="shared" si="118"/>
        <v>1</v>
      </c>
    </row>
    <row r="7597" spans="2:13" x14ac:dyDescent="0.15">
      <c r="B7597" s="333" t="s">
        <v>14915</v>
      </c>
      <c r="C7597" s="333" t="s">
        <v>712</v>
      </c>
      <c r="D7597" s="333" t="s">
        <v>519</v>
      </c>
      <c r="E7597" s="29">
        <v>2</v>
      </c>
      <c r="F7597" s="29">
        <v>1</v>
      </c>
      <c r="G7597" s="29">
        <v>16595</v>
      </c>
      <c r="H7597" s="27"/>
      <c r="J7597" s="37"/>
      <c r="M7597" s="80" t="b">
        <f t="shared" si="118"/>
        <v>1</v>
      </c>
    </row>
    <row r="7598" spans="2:13" x14ac:dyDescent="0.15">
      <c r="B7598" s="333" t="s">
        <v>9462</v>
      </c>
      <c r="C7598" s="333" t="s">
        <v>518</v>
      </c>
      <c r="D7598" s="333" t="s">
        <v>518</v>
      </c>
      <c r="E7598" s="29">
        <v>0</v>
      </c>
      <c r="F7598" s="29">
        <v>0</v>
      </c>
      <c r="G7598" s="29">
        <v>9994</v>
      </c>
      <c r="H7598" s="27"/>
      <c r="J7598" s="37"/>
      <c r="M7598" s="80" t="b">
        <f t="shared" si="118"/>
        <v>1</v>
      </c>
    </row>
    <row r="7599" spans="2:13" x14ac:dyDescent="0.15">
      <c r="B7599" s="333" t="s">
        <v>7482</v>
      </c>
      <c r="C7599" s="333" t="s">
        <v>714</v>
      </c>
      <c r="D7599" s="333" t="s">
        <v>519</v>
      </c>
      <c r="E7599" s="29">
        <v>3</v>
      </c>
      <c r="F7599" s="29">
        <v>1</v>
      </c>
      <c r="G7599" s="29">
        <v>7527</v>
      </c>
      <c r="H7599" s="27"/>
      <c r="J7599" s="37"/>
      <c r="M7599" s="80" t="b">
        <f t="shared" si="118"/>
        <v>1</v>
      </c>
    </row>
    <row r="7600" spans="2:13" x14ac:dyDescent="0.15">
      <c r="B7600" s="333" t="s">
        <v>5036</v>
      </c>
      <c r="C7600" s="333" t="s">
        <v>712</v>
      </c>
      <c r="D7600" s="333" t="s">
        <v>525</v>
      </c>
      <c r="E7600" s="29">
        <v>2</v>
      </c>
      <c r="F7600" s="29">
        <v>4</v>
      </c>
      <c r="G7600" s="29">
        <v>4883</v>
      </c>
      <c r="H7600" s="27"/>
      <c r="J7600" s="37"/>
      <c r="M7600" s="80" t="b">
        <f t="shared" si="118"/>
        <v>1</v>
      </c>
    </row>
    <row r="7601" spans="2:13" x14ac:dyDescent="0.15">
      <c r="B7601" s="333" t="s">
        <v>12052</v>
      </c>
      <c r="C7601" s="333" t="s">
        <v>710</v>
      </c>
      <c r="D7601" s="333" t="s">
        <v>519</v>
      </c>
      <c r="E7601" s="29">
        <v>1</v>
      </c>
      <c r="F7601" s="29">
        <v>1</v>
      </c>
      <c r="G7601" s="29">
        <v>12981</v>
      </c>
      <c r="H7601" s="27"/>
      <c r="J7601" s="37"/>
      <c r="M7601" s="80" t="b">
        <f t="shared" si="118"/>
        <v>1</v>
      </c>
    </row>
    <row r="7602" spans="2:13" x14ac:dyDescent="0.15">
      <c r="B7602" s="333" t="s">
        <v>2103</v>
      </c>
      <c r="C7602" s="333" t="s">
        <v>710</v>
      </c>
      <c r="D7602" s="333" t="s">
        <v>525</v>
      </c>
      <c r="E7602" s="29">
        <v>1</v>
      </c>
      <c r="F7602" s="29">
        <v>4</v>
      </c>
      <c r="G7602" s="29">
        <v>1711</v>
      </c>
      <c r="H7602" s="27"/>
      <c r="J7602" s="37"/>
      <c r="M7602" s="80" t="b">
        <f t="shared" si="118"/>
        <v>1</v>
      </c>
    </row>
    <row r="7603" spans="2:13" x14ac:dyDescent="0.15">
      <c r="B7603" s="333" t="s">
        <v>13665</v>
      </c>
      <c r="C7603" s="333" t="s">
        <v>710</v>
      </c>
      <c r="D7603" s="333" t="s">
        <v>519</v>
      </c>
      <c r="E7603" s="29">
        <v>1</v>
      </c>
      <c r="F7603" s="29">
        <v>1</v>
      </c>
      <c r="G7603" s="29">
        <v>14958</v>
      </c>
      <c r="H7603" s="27"/>
      <c r="J7603" s="37"/>
      <c r="M7603" s="80" t="b">
        <f t="shared" si="118"/>
        <v>1</v>
      </c>
    </row>
    <row r="7604" spans="2:13" x14ac:dyDescent="0.15">
      <c r="B7604" s="333" t="s">
        <v>5812</v>
      </c>
      <c r="C7604" s="333" t="s">
        <v>710</v>
      </c>
      <c r="D7604" s="333" t="s">
        <v>519</v>
      </c>
      <c r="E7604" s="29">
        <v>1</v>
      </c>
      <c r="F7604" s="29">
        <v>1</v>
      </c>
      <c r="G7604" s="29">
        <v>5837</v>
      </c>
      <c r="H7604" s="27"/>
      <c r="J7604" s="37"/>
      <c r="M7604" s="80" t="b">
        <f t="shared" si="118"/>
        <v>1</v>
      </c>
    </row>
    <row r="7605" spans="2:13" x14ac:dyDescent="0.15">
      <c r="B7605" s="333" t="s">
        <v>7598</v>
      </c>
      <c r="C7605" s="333" t="s">
        <v>710</v>
      </c>
      <c r="D7605" s="333" t="s">
        <v>519</v>
      </c>
      <c r="E7605" s="29">
        <v>1</v>
      </c>
      <c r="F7605" s="29">
        <v>1</v>
      </c>
      <c r="G7605" s="29">
        <v>7761</v>
      </c>
      <c r="H7605" s="27"/>
      <c r="J7605" s="37"/>
      <c r="M7605" s="80" t="b">
        <f t="shared" si="118"/>
        <v>1</v>
      </c>
    </row>
    <row r="7606" spans="2:13" x14ac:dyDescent="0.15">
      <c r="B7606" s="333" t="s">
        <v>2104</v>
      </c>
      <c r="C7606" s="333" t="s">
        <v>710</v>
      </c>
      <c r="D7606" s="333" t="s">
        <v>519</v>
      </c>
      <c r="E7606" s="29">
        <v>1</v>
      </c>
      <c r="F7606" s="29">
        <v>1</v>
      </c>
      <c r="G7606" s="29">
        <v>1712</v>
      </c>
      <c r="H7606" s="27"/>
      <c r="J7606" s="37"/>
      <c r="M7606" s="80" t="b">
        <f t="shared" si="118"/>
        <v>1</v>
      </c>
    </row>
    <row r="7607" spans="2:13" x14ac:dyDescent="0.15">
      <c r="B7607" s="333" t="s">
        <v>14916</v>
      </c>
      <c r="C7607" s="333" t="s">
        <v>710</v>
      </c>
      <c r="D7607" s="333" t="s">
        <v>525</v>
      </c>
      <c r="E7607" s="29">
        <v>1</v>
      </c>
      <c r="F7607" s="29">
        <v>4</v>
      </c>
      <c r="G7607" s="29">
        <v>16580</v>
      </c>
      <c r="H7607" s="27"/>
      <c r="J7607" s="37"/>
      <c r="M7607" s="80" t="b">
        <f t="shared" si="118"/>
        <v>1</v>
      </c>
    </row>
    <row r="7608" spans="2:13" x14ac:dyDescent="0.15">
      <c r="B7608" s="333" t="s">
        <v>12053</v>
      </c>
      <c r="C7608" s="333" t="s">
        <v>710</v>
      </c>
      <c r="D7608" s="333" t="s">
        <v>444</v>
      </c>
      <c r="E7608" s="29">
        <v>1</v>
      </c>
      <c r="F7608" s="29">
        <v>6</v>
      </c>
      <c r="G7608" s="29">
        <v>12476</v>
      </c>
      <c r="H7608" s="27"/>
      <c r="J7608" s="37"/>
      <c r="M7608" s="80" t="b">
        <f t="shared" si="118"/>
        <v>1</v>
      </c>
    </row>
    <row r="7609" spans="2:13" x14ac:dyDescent="0.15">
      <c r="B7609" s="333" t="s">
        <v>2105</v>
      </c>
      <c r="C7609" s="333" t="s">
        <v>710</v>
      </c>
      <c r="D7609" s="333" t="s">
        <v>523</v>
      </c>
      <c r="E7609" s="29">
        <v>1</v>
      </c>
      <c r="F7609" s="29">
        <v>3</v>
      </c>
      <c r="G7609" s="29">
        <v>1713</v>
      </c>
      <c r="H7609" s="27"/>
      <c r="J7609" s="37"/>
      <c r="M7609" s="80" t="b">
        <f t="shared" si="118"/>
        <v>1</v>
      </c>
    </row>
    <row r="7610" spans="2:13" x14ac:dyDescent="0.15">
      <c r="B7610" s="333" t="s">
        <v>10981</v>
      </c>
      <c r="C7610" s="333" t="s">
        <v>714</v>
      </c>
      <c r="D7610" s="333" t="s">
        <v>519</v>
      </c>
      <c r="E7610" s="29">
        <v>3</v>
      </c>
      <c r="F7610" s="29">
        <v>1</v>
      </c>
      <c r="G7610" s="29">
        <v>7971</v>
      </c>
      <c r="H7610" s="27"/>
      <c r="J7610" s="37"/>
      <c r="M7610" s="80" t="b">
        <f t="shared" si="118"/>
        <v>1</v>
      </c>
    </row>
    <row r="7611" spans="2:13" x14ac:dyDescent="0.15">
      <c r="B7611" s="333" t="s">
        <v>2106</v>
      </c>
      <c r="C7611" s="333" t="s">
        <v>712</v>
      </c>
      <c r="D7611" s="333" t="s">
        <v>519</v>
      </c>
      <c r="E7611" s="29">
        <v>2</v>
      </c>
      <c r="F7611" s="29">
        <v>1</v>
      </c>
      <c r="G7611" s="29">
        <v>1714</v>
      </c>
      <c r="H7611" s="27"/>
      <c r="J7611" s="37"/>
      <c r="M7611" s="80" t="b">
        <f t="shared" si="118"/>
        <v>1</v>
      </c>
    </row>
    <row r="7612" spans="2:13" x14ac:dyDescent="0.15">
      <c r="B7612" s="333" t="s">
        <v>4011</v>
      </c>
      <c r="C7612" s="333" t="s">
        <v>712</v>
      </c>
      <c r="D7612" s="333" t="s">
        <v>525</v>
      </c>
      <c r="E7612" s="29">
        <v>2</v>
      </c>
      <c r="F7612" s="29">
        <v>4</v>
      </c>
      <c r="G7612" s="29">
        <v>3568</v>
      </c>
      <c r="H7612" s="27"/>
      <c r="J7612" s="37"/>
      <c r="M7612" s="80" t="b">
        <f t="shared" si="118"/>
        <v>1</v>
      </c>
    </row>
    <row r="7613" spans="2:13" x14ac:dyDescent="0.15">
      <c r="B7613" s="333" t="s">
        <v>208</v>
      </c>
      <c r="C7613" s="333" t="s">
        <v>710</v>
      </c>
      <c r="D7613" s="333" t="s">
        <v>444</v>
      </c>
      <c r="E7613" s="29">
        <v>1</v>
      </c>
      <c r="F7613" s="29">
        <v>6</v>
      </c>
      <c r="G7613" s="29">
        <v>8496</v>
      </c>
      <c r="H7613" s="27"/>
      <c r="J7613" s="37"/>
      <c r="M7613" s="80" t="b">
        <f t="shared" si="118"/>
        <v>1</v>
      </c>
    </row>
    <row r="7614" spans="2:13" x14ac:dyDescent="0.15">
      <c r="B7614" s="333" t="s">
        <v>235</v>
      </c>
      <c r="C7614" s="333" t="s">
        <v>710</v>
      </c>
      <c r="D7614" s="333" t="s">
        <v>523</v>
      </c>
      <c r="E7614" s="29">
        <v>1</v>
      </c>
      <c r="F7614" s="29">
        <v>3</v>
      </c>
      <c r="G7614" s="29">
        <v>8523</v>
      </c>
      <c r="H7614" s="27"/>
      <c r="J7614" s="37"/>
      <c r="M7614" s="80" t="b">
        <f t="shared" si="118"/>
        <v>1</v>
      </c>
    </row>
    <row r="7615" spans="2:13" x14ac:dyDescent="0.15">
      <c r="B7615" s="333" t="s">
        <v>2107</v>
      </c>
      <c r="C7615" s="333" t="s">
        <v>712</v>
      </c>
      <c r="D7615" s="333" t="s">
        <v>525</v>
      </c>
      <c r="E7615" s="29">
        <v>2</v>
      </c>
      <c r="F7615" s="29">
        <v>4</v>
      </c>
      <c r="G7615" s="29">
        <v>1715</v>
      </c>
      <c r="H7615" s="27"/>
      <c r="J7615" s="37"/>
      <c r="M7615" s="80" t="b">
        <f t="shared" si="118"/>
        <v>1</v>
      </c>
    </row>
    <row r="7616" spans="2:13" x14ac:dyDescent="0.15">
      <c r="B7616" s="333" t="s">
        <v>2108</v>
      </c>
      <c r="C7616" s="333" t="s">
        <v>716</v>
      </c>
      <c r="D7616" s="333" t="s">
        <v>523</v>
      </c>
      <c r="E7616" s="29">
        <v>4</v>
      </c>
      <c r="F7616" s="29">
        <v>3</v>
      </c>
      <c r="G7616" s="29">
        <v>1716</v>
      </c>
      <c r="H7616" s="27"/>
      <c r="J7616" s="37"/>
      <c r="M7616" s="80" t="b">
        <f t="shared" si="118"/>
        <v>1</v>
      </c>
    </row>
    <row r="7617" spans="2:13" x14ac:dyDescent="0.15">
      <c r="B7617" s="333" t="s">
        <v>6664</v>
      </c>
      <c r="C7617" s="333" t="s">
        <v>712</v>
      </c>
      <c r="D7617" s="333" t="s">
        <v>525</v>
      </c>
      <c r="E7617" s="29">
        <v>2</v>
      </c>
      <c r="F7617" s="29">
        <v>4</v>
      </c>
      <c r="G7617" s="29">
        <v>6778</v>
      </c>
      <c r="H7617" s="27"/>
      <c r="J7617" s="37"/>
      <c r="M7617" s="80" t="b">
        <f t="shared" si="118"/>
        <v>1</v>
      </c>
    </row>
    <row r="7618" spans="2:13" x14ac:dyDescent="0.15">
      <c r="B7618" s="333" t="s">
        <v>2109</v>
      </c>
      <c r="C7618" s="333" t="s">
        <v>712</v>
      </c>
      <c r="D7618" s="333" t="s">
        <v>521</v>
      </c>
      <c r="E7618" s="29">
        <v>2</v>
      </c>
      <c r="F7618" s="29">
        <v>2</v>
      </c>
      <c r="G7618" s="29">
        <v>1717</v>
      </c>
      <c r="H7618" s="27"/>
      <c r="J7618" s="37"/>
      <c r="M7618" s="80" t="b">
        <f t="shared" si="118"/>
        <v>1</v>
      </c>
    </row>
    <row r="7619" spans="2:13" x14ac:dyDescent="0.15">
      <c r="B7619" s="333" t="s">
        <v>2110</v>
      </c>
      <c r="C7619" s="333" t="s">
        <v>712</v>
      </c>
      <c r="D7619" s="333" t="s">
        <v>525</v>
      </c>
      <c r="E7619" s="29">
        <v>2</v>
      </c>
      <c r="F7619" s="29">
        <v>4</v>
      </c>
      <c r="G7619" s="29">
        <v>1718</v>
      </c>
      <c r="H7619" s="27"/>
      <c r="J7619" s="37"/>
      <c r="M7619" s="80" t="b">
        <f t="shared" si="118"/>
        <v>1</v>
      </c>
    </row>
    <row r="7620" spans="2:13" x14ac:dyDescent="0.15">
      <c r="B7620" s="333" t="s">
        <v>2111</v>
      </c>
      <c r="C7620" s="333" t="s">
        <v>716</v>
      </c>
      <c r="D7620" s="333" t="s">
        <v>519</v>
      </c>
      <c r="E7620" s="29">
        <v>4</v>
      </c>
      <c r="F7620" s="29">
        <v>1</v>
      </c>
      <c r="G7620" s="29">
        <v>1719</v>
      </c>
      <c r="H7620" s="27"/>
      <c r="J7620" s="37"/>
      <c r="M7620" s="80" t="b">
        <f t="shared" si="118"/>
        <v>1</v>
      </c>
    </row>
    <row r="7621" spans="2:13" x14ac:dyDescent="0.15">
      <c r="B7621" s="333" t="s">
        <v>3724</v>
      </c>
      <c r="C7621" s="333" t="s">
        <v>710</v>
      </c>
      <c r="D7621" s="333" t="s">
        <v>521</v>
      </c>
      <c r="E7621" s="29">
        <v>1</v>
      </c>
      <c r="F7621" s="29">
        <v>2</v>
      </c>
      <c r="G7621" s="29">
        <v>3481</v>
      </c>
      <c r="H7621" s="27"/>
      <c r="J7621" s="37"/>
      <c r="M7621" s="80" t="b">
        <f t="shared" si="118"/>
        <v>1</v>
      </c>
    </row>
    <row r="7622" spans="2:13" x14ac:dyDescent="0.15">
      <c r="B7622" s="333" t="s">
        <v>5125</v>
      </c>
      <c r="C7622" s="333" t="s">
        <v>710</v>
      </c>
      <c r="D7622" s="333" t="s">
        <v>519</v>
      </c>
      <c r="E7622" s="29">
        <v>1</v>
      </c>
      <c r="F7622" s="29">
        <v>1</v>
      </c>
      <c r="G7622" s="29">
        <v>5099</v>
      </c>
      <c r="H7622" s="27"/>
      <c r="J7622" s="37"/>
      <c r="M7622" s="80" t="b">
        <f t="shared" si="118"/>
        <v>1</v>
      </c>
    </row>
    <row r="7623" spans="2:13" x14ac:dyDescent="0.15">
      <c r="B7623" s="333" t="s">
        <v>7991</v>
      </c>
      <c r="C7623" s="333" t="s">
        <v>710</v>
      </c>
      <c r="D7623" s="333" t="s">
        <v>523</v>
      </c>
      <c r="E7623" s="29">
        <v>1</v>
      </c>
      <c r="F7623" s="29">
        <v>3</v>
      </c>
      <c r="G7623" s="29">
        <v>8201</v>
      </c>
      <c r="H7623" s="27"/>
      <c r="J7623" s="37"/>
      <c r="M7623" s="80" t="b">
        <f t="shared" si="118"/>
        <v>1</v>
      </c>
    </row>
    <row r="7624" spans="2:13" x14ac:dyDescent="0.15">
      <c r="B7624" s="333" t="s">
        <v>7980</v>
      </c>
      <c r="C7624" s="333" t="s">
        <v>718</v>
      </c>
      <c r="D7624" s="333" t="s">
        <v>523</v>
      </c>
      <c r="E7624" s="29">
        <v>5</v>
      </c>
      <c r="F7624" s="29">
        <v>3</v>
      </c>
      <c r="G7624" s="29">
        <v>8190</v>
      </c>
      <c r="H7624" s="27"/>
      <c r="J7624" s="37"/>
      <c r="M7624" s="80" t="b">
        <f t="shared" si="118"/>
        <v>1</v>
      </c>
    </row>
    <row r="7625" spans="2:13" x14ac:dyDescent="0.15">
      <c r="B7625" s="333" t="s">
        <v>3725</v>
      </c>
      <c r="C7625" s="333" t="s">
        <v>710</v>
      </c>
      <c r="D7625" s="333" t="s">
        <v>519</v>
      </c>
      <c r="E7625" s="29">
        <v>1</v>
      </c>
      <c r="F7625" s="29">
        <v>1</v>
      </c>
      <c r="G7625" s="29">
        <v>3482</v>
      </c>
      <c r="H7625" s="27"/>
      <c r="J7625" s="37"/>
      <c r="M7625" s="80" t="b">
        <f t="shared" si="118"/>
        <v>1</v>
      </c>
    </row>
    <row r="7626" spans="2:13" x14ac:dyDescent="0.15">
      <c r="B7626" s="333" t="s">
        <v>2112</v>
      </c>
      <c r="C7626" s="333" t="s">
        <v>710</v>
      </c>
      <c r="D7626" s="333" t="s">
        <v>519</v>
      </c>
      <c r="E7626" s="29">
        <v>1</v>
      </c>
      <c r="F7626" s="29">
        <v>1</v>
      </c>
      <c r="G7626" s="29">
        <v>1720</v>
      </c>
      <c r="H7626" s="27"/>
      <c r="J7626" s="37"/>
      <c r="M7626" s="80" t="b">
        <f t="shared" si="118"/>
        <v>1</v>
      </c>
    </row>
    <row r="7627" spans="2:13" x14ac:dyDescent="0.15">
      <c r="B7627" s="333" t="s">
        <v>10385</v>
      </c>
      <c r="C7627" s="333" t="s">
        <v>518</v>
      </c>
      <c r="D7627" s="333" t="s">
        <v>525</v>
      </c>
      <c r="E7627" s="29">
        <v>0</v>
      </c>
      <c r="F7627" s="29">
        <v>4</v>
      </c>
      <c r="G7627" s="29">
        <v>11055</v>
      </c>
      <c r="H7627" s="27"/>
      <c r="J7627" s="37"/>
      <c r="M7627" s="80" t="b">
        <f t="shared" si="118"/>
        <v>1</v>
      </c>
    </row>
    <row r="7628" spans="2:13" x14ac:dyDescent="0.15">
      <c r="B7628" s="333" t="s">
        <v>5126</v>
      </c>
      <c r="C7628" s="333" t="s">
        <v>710</v>
      </c>
      <c r="D7628" s="333" t="s">
        <v>521</v>
      </c>
      <c r="E7628" s="29">
        <v>1</v>
      </c>
      <c r="F7628" s="29">
        <v>2</v>
      </c>
      <c r="G7628" s="29">
        <v>5100</v>
      </c>
      <c r="H7628" s="27"/>
      <c r="J7628" s="37"/>
      <c r="M7628" s="80" t="b">
        <f t="shared" si="118"/>
        <v>1</v>
      </c>
    </row>
    <row r="7629" spans="2:13" x14ac:dyDescent="0.15">
      <c r="B7629" s="333" t="s">
        <v>10386</v>
      </c>
      <c r="C7629" s="333" t="s">
        <v>712</v>
      </c>
      <c r="D7629" s="333" t="s">
        <v>525</v>
      </c>
      <c r="E7629" s="29">
        <v>2</v>
      </c>
      <c r="F7629" s="29">
        <v>4</v>
      </c>
      <c r="G7629" s="29">
        <v>10469</v>
      </c>
      <c r="H7629" s="27"/>
      <c r="J7629" s="37"/>
      <c r="M7629" s="80" t="b">
        <f t="shared" si="118"/>
        <v>1</v>
      </c>
    </row>
    <row r="7630" spans="2:13" x14ac:dyDescent="0.15">
      <c r="B7630" s="333" t="s">
        <v>7007</v>
      </c>
      <c r="C7630" s="333" t="s">
        <v>710</v>
      </c>
      <c r="D7630" s="333" t="s">
        <v>525</v>
      </c>
      <c r="E7630" s="29">
        <v>1</v>
      </c>
      <c r="F7630" s="29">
        <v>4</v>
      </c>
      <c r="G7630" s="29">
        <v>7142</v>
      </c>
      <c r="H7630" s="27"/>
      <c r="J7630" s="37"/>
      <c r="M7630" s="80" t="b">
        <f t="shared" ref="M7630:M7693" si="119">AND(  NOT(ISERROR(FIND(UPPER($B$7),UPPER($B7630),1))),  OR($D$7="",NOT(ISERROR(FIND(UPPER($D$7),UPPER($B7630),1)))),    OR($D$8="",(ISERROR(FIND(UPPER($D$8),UPPER($B7630),1))))           )</f>
        <v>1</v>
      </c>
    </row>
    <row r="7631" spans="2:13" x14ac:dyDescent="0.15">
      <c r="B7631" s="333" t="s">
        <v>2194</v>
      </c>
      <c r="C7631" s="333" t="s">
        <v>712</v>
      </c>
      <c r="D7631" s="333" t="s">
        <v>525</v>
      </c>
      <c r="E7631" s="29">
        <v>2</v>
      </c>
      <c r="F7631" s="29">
        <v>4</v>
      </c>
      <c r="G7631" s="29">
        <v>1721</v>
      </c>
      <c r="H7631" s="27"/>
      <c r="J7631" s="37"/>
      <c r="M7631" s="80" t="b">
        <f t="shared" si="119"/>
        <v>1</v>
      </c>
    </row>
    <row r="7632" spans="2:13" x14ac:dyDescent="0.15">
      <c r="B7632" s="333" t="s">
        <v>2195</v>
      </c>
      <c r="C7632" s="333" t="s">
        <v>710</v>
      </c>
      <c r="D7632" s="333" t="s">
        <v>519</v>
      </c>
      <c r="E7632" s="29">
        <v>1</v>
      </c>
      <c r="F7632" s="29">
        <v>1</v>
      </c>
      <c r="G7632" s="29">
        <v>1722</v>
      </c>
      <c r="H7632" s="27"/>
      <c r="J7632" s="37"/>
      <c r="M7632" s="80" t="b">
        <f t="shared" si="119"/>
        <v>1</v>
      </c>
    </row>
    <row r="7633" spans="2:13" x14ac:dyDescent="0.15">
      <c r="B7633" s="333" t="s">
        <v>8095</v>
      </c>
      <c r="C7633" s="333" t="s">
        <v>710</v>
      </c>
      <c r="D7633" s="333" t="s">
        <v>519</v>
      </c>
      <c r="E7633" s="29">
        <v>1</v>
      </c>
      <c r="F7633" s="29">
        <v>1</v>
      </c>
      <c r="G7633" s="29">
        <v>8246</v>
      </c>
      <c r="H7633" s="27"/>
      <c r="J7633" s="37"/>
      <c r="M7633" s="80" t="b">
        <f t="shared" si="119"/>
        <v>1</v>
      </c>
    </row>
    <row r="7634" spans="2:13" x14ac:dyDescent="0.15">
      <c r="B7634" s="333" t="s">
        <v>10387</v>
      </c>
      <c r="C7634" s="333" t="s">
        <v>710</v>
      </c>
      <c r="D7634" s="333" t="s">
        <v>519</v>
      </c>
      <c r="E7634" s="29">
        <v>1</v>
      </c>
      <c r="F7634" s="29">
        <v>1</v>
      </c>
      <c r="G7634" s="29">
        <v>10909</v>
      </c>
      <c r="H7634" s="27"/>
      <c r="J7634" s="37"/>
      <c r="M7634" s="80" t="b">
        <f t="shared" si="119"/>
        <v>1</v>
      </c>
    </row>
    <row r="7635" spans="2:13" x14ac:dyDescent="0.15">
      <c r="B7635" s="333" t="s">
        <v>4399</v>
      </c>
      <c r="C7635" s="333" t="s">
        <v>710</v>
      </c>
      <c r="D7635" s="333" t="s">
        <v>525</v>
      </c>
      <c r="E7635" s="29">
        <v>1</v>
      </c>
      <c r="F7635" s="29">
        <v>4</v>
      </c>
      <c r="G7635" s="29">
        <v>4196</v>
      </c>
      <c r="H7635" s="27"/>
      <c r="J7635" s="37"/>
      <c r="M7635" s="80" t="b">
        <f t="shared" si="119"/>
        <v>1</v>
      </c>
    </row>
    <row r="7636" spans="2:13" x14ac:dyDescent="0.15">
      <c r="B7636" s="333" t="s">
        <v>9463</v>
      </c>
      <c r="C7636" s="333" t="s">
        <v>710</v>
      </c>
      <c r="D7636" s="333" t="s">
        <v>523</v>
      </c>
      <c r="E7636" s="29">
        <v>1</v>
      </c>
      <c r="F7636" s="29">
        <v>3</v>
      </c>
      <c r="G7636" s="29">
        <v>9344</v>
      </c>
      <c r="H7636" s="27"/>
      <c r="J7636" s="37"/>
      <c r="M7636" s="80" t="b">
        <f t="shared" si="119"/>
        <v>1</v>
      </c>
    </row>
    <row r="7637" spans="2:13" x14ac:dyDescent="0.15">
      <c r="B7637" s="333" t="s">
        <v>6208</v>
      </c>
      <c r="C7637" s="333" t="s">
        <v>710</v>
      </c>
      <c r="D7637" s="333" t="s">
        <v>523</v>
      </c>
      <c r="E7637" s="29">
        <v>1</v>
      </c>
      <c r="F7637" s="29">
        <v>3</v>
      </c>
      <c r="G7637" s="29">
        <v>6176</v>
      </c>
      <c r="H7637" s="27"/>
      <c r="J7637" s="37"/>
      <c r="M7637" s="80" t="b">
        <f t="shared" si="119"/>
        <v>1</v>
      </c>
    </row>
    <row r="7638" spans="2:13" x14ac:dyDescent="0.15">
      <c r="B7638" s="333" t="s">
        <v>14917</v>
      </c>
      <c r="C7638" s="333" t="s">
        <v>712</v>
      </c>
      <c r="D7638" s="333" t="s">
        <v>523</v>
      </c>
      <c r="E7638" s="29">
        <v>2</v>
      </c>
      <c r="F7638" s="29">
        <v>3</v>
      </c>
      <c r="G7638" s="29">
        <v>17265</v>
      </c>
      <c r="H7638" s="27"/>
      <c r="J7638" s="37"/>
      <c r="M7638" s="80" t="b">
        <f t="shared" si="119"/>
        <v>1</v>
      </c>
    </row>
    <row r="7639" spans="2:13" x14ac:dyDescent="0.15">
      <c r="B7639" s="333" t="s">
        <v>7915</v>
      </c>
      <c r="C7639" s="333" t="s">
        <v>710</v>
      </c>
      <c r="D7639" s="333" t="s">
        <v>521</v>
      </c>
      <c r="E7639" s="29">
        <v>1</v>
      </c>
      <c r="F7639" s="29">
        <v>2</v>
      </c>
      <c r="G7639" s="29">
        <v>8116</v>
      </c>
      <c r="H7639" s="27"/>
      <c r="J7639" s="37"/>
      <c r="M7639" s="80" t="b">
        <f t="shared" si="119"/>
        <v>1</v>
      </c>
    </row>
    <row r="7640" spans="2:13" x14ac:dyDescent="0.15">
      <c r="B7640" s="333" t="s">
        <v>14295</v>
      </c>
      <c r="C7640" s="333" t="s">
        <v>710</v>
      </c>
      <c r="D7640" s="333" t="s">
        <v>523</v>
      </c>
      <c r="E7640" s="29">
        <v>1</v>
      </c>
      <c r="F7640" s="29">
        <v>3</v>
      </c>
      <c r="G7640" s="29">
        <v>15950</v>
      </c>
      <c r="H7640" s="27"/>
      <c r="J7640" s="37"/>
      <c r="M7640" s="80" t="b">
        <f t="shared" si="119"/>
        <v>1</v>
      </c>
    </row>
    <row r="7641" spans="2:13" x14ac:dyDescent="0.15">
      <c r="B7641" s="333" t="s">
        <v>12054</v>
      </c>
      <c r="C7641" s="333" t="s">
        <v>710</v>
      </c>
      <c r="D7641" s="333" t="s">
        <v>523</v>
      </c>
      <c r="E7641" s="29">
        <v>1</v>
      </c>
      <c r="F7641" s="29">
        <v>3</v>
      </c>
      <c r="G7641" s="29">
        <v>13044</v>
      </c>
      <c r="H7641" s="27"/>
      <c r="J7641" s="37"/>
      <c r="M7641" s="80" t="b">
        <f t="shared" si="119"/>
        <v>1</v>
      </c>
    </row>
    <row r="7642" spans="2:13" x14ac:dyDescent="0.15">
      <c r="B7642" s="333" t="s">
        <v>12055</v>
      </c>
      <c r="C7642" s="333" t="s">
        <v>712</v>
      </c>
      <c r="D7642" s="333" t="s">
        <v>521</v>
      </c>
      <c r="E7642" s="29">
        <v>2</v>
      </c>
      <c r="F7642" s="29">
        <v>2</v>
      </c>
      <c r="G7642" s="29">
        <v>13122</v>
      </c>
      <c r="H7642" s="27"/>
      <c r="J7642" s="37"/>
      <c r="M7642" s="80" t="b">
        <f t="shared" si="119"/>
        <v>1</v>
      </c>
    </row>
    <row r="7643" spans="2:13" x14ac:dyDescent="0.15">
      <c r="B7643" s="333" t="s">
        <v>13666</v>
      </c>
      <c r="C7643" s="333" t="s">
        <v>710</v>
      </c>
      <c r="D7643" s="333" t="s">
        <v>519</v>
      </c>
      <c r="E7643" s="29">
        <v>1</v>
      </c>
      <c r="F7643" s="29">
        <v>1</v>
      </c>
      <c r="G7643" s="29">
        <v>15263</v>
      </c>
      <c r="H7643" s="27"/>
      <c r="J7643" s="37"/>
      <c r="M7643" s="80" t="b">
        <f t="shared" si="119"/>
        <v>1</v>
      </c>
    </row>
    <row r="7644" spans="2:13" x14ac:dyDescent="0.15">
      <c r="B7644" s="333" t="s">
        <v>14296</v>
      </c>
      <c r="C7644" s="333" t="s">
        <v>714</v>
      </c>
      <c r="D7644" s="333" t="s">
        <v>525</v>
      </c>
      <c r="E7644" s="29">
        <v>3</v>
      </c>
      <c r="F7644" s="29">
        <v>4</v>
      </c>
      <c r="G7644" s="29">
        <v>16198</v>
      </c>
      <c r="H7644" s="27"/>
      <c r="J7644" s="37"/>
      <c r="M7644" s="80" t="b">
        <f t="shared" si="119"/>
        <v>1</v>
      </c>
    </row>
    <row r="7645" spans="2:13" x14ac:dyDescent="0.15">
      <c r="B7645" s="333" t="s">
        <v>4012</v>
      </c>
      <c r="C7645" s="333" t="s">
        <v>518</v>
      </c>
      <c r="D7645" s="333" t="s">
        <v>518</v>
      </c>
      <c r="E7645" s="29">
        <v>0</v>
      </c>
      <c r="F7645" s="29">
        <v>0</v>
      </c>
      <c r="G7645" s="29">
        <v>3569</v>
      </c>
      <c r="H7645" s="27"/>
      <c r="J7645" s="37"/>
      <c r="M7645" s="80" t="b">
        <f t="shared" si="119"/>
        <v>1</v>
      </c>
    </row>
    <row r="7646" spans="2:13" x14ac:dyDescent="0.15">
      <c r="B7646" s="333" t="s">
        <v>13667</v>
      </c>
      <c r="C7646" s="333" t="s">
        <v>710</v>
      </c>
      <c r="D7646" s="333" t="s">
        <v>519</v>
      </c>
      <c r="E7646" s="29">
        <v>1</v>
      </c>
      <c r="F7646" s="29">
        <v>1</v>
      </c>
      <c r="G7646" s="29">
        <v>15466</v>
      </c>
      <c r="H7646" s="27"/>
      <c r="J7646" s="37"/>
      <c r="M7646" s="80" t="b">
        <f t="shared" si="119"/>
        <v>1</v>
      </c>
    </row>
    <row r="7647" spans="2:13" x14ac:dyDescent="0.15">
      <c r="B7647" s="333" t="s">
        <v>2196</v>
      </c>
      <c r="C7647" s="333" t="s">
        <v>716</v>
      </c>
      <c r="D7647" s="333" t="s">
        <v>523</v>
      </c>
      <c r="E7647" s="29">
        <v>4</v>
      </c>
      <c r="F7647" s="29">
        <v>3</v>
      </c>
      <c r="G7647" s="29">
        <v>1723</v>
      </c>
      <c r="H7647" s="27"/>
      <c r="J7647" s="37"/>
      <c r="M7647" s="80" t="b">
        <f t="shared" si="119"/>
        <v>1</v>
      </c>
    </row>
    <row r="7648" spans="2:13" x14ac:dyDescent="0.15">
      <c r="B7648" s="333" t="s">
        <v>9464</v>
      </c>
      <c r="C7648" s="333" t="s">
        <v>710</v>
      </c>
      <c r="D7648" s="333" t="s">
        <v>525</v>
      </c>
      <c r="E7648" s="29">
        <v>1</v>
      </c>
      <c r="F7648" s="29">
        <v>4</v>
      </c>
      <c r="G7648" s="29">
        <v>9276</v>
      </c>
      <c r="H7648" s="27"/>
      <c r="J7648" s="37"/>
      <c r="M7648" s="80" t="b">
        <f t="shared" si="119"/>
        <v>1</v>
      </c>
    </row>
    <row r="7649" spans="2:13" x14ac:dyDescent="0.15">
      <c r="B7649" s="333" t="s">
        <v>2197</v>
      </c>
      <c r="C7649" s="333" t="s">
        <v>712</v>
      </c>
      <c r="D7649" s="333" t="s">
        <v>525</v>
      </c>
      <c r="E7649" s="29">
        <v>2</v>
      </c>
      <c r="F7649" s="29">
        <v>4</v>
      </c>
      <c r="G7649" s="29">
        <v>1724</v>
      </c>
      <c r="H7649" s="27"/>
      <c r="J7649" s="37"/>
      <c r="M7649" s="80" t="b">
        <f t="shared" si="119"/>
        <v>1</v>
      </c>
    </row>
    <row r="7650" spans="2:13" x14ac:dyDescent="0.15">
      <c r="B7650" s="333" t="s">
        <v>11321</v>
      </c>
      <c r="C7650" s="333" t="s">
        <v>712</v>
      </c>
      <c r="D7650" s="333" t="s">
        <v>525</v>
      </c>
      <c r="E7650" s="29">
        <v>2</v>
      </c>
      <c r="F7650" s="29">
        <v>4</v>
      </c>
      <c r="G7650" s="29">
        <v>11578</v>
      </c>
      <c r="H7650" s="27"/>
      <c r="J7650" s="37"/>
      <c r="M7650" s="80" t="b">
        <f t="shared" si="119"/>
        <v>1</v>
      </c>
    </row>
    <row r="7651" spans="2:13" x14ac:dyDescent="0.15">
      <c r="B7651" s="333" t="s">
        <v>11322</v>
      </c>
      <c r="C7651" s="333" t="s">
        <v>712</v>
      </c>
      <c r="D7651" s="333" t="s">
        <v>525</v>
      </c>
      <c r="E7651" s="29">
        <v>2</v>
      </c>
      <c r="F7651" s="29">
        <v>4</v>
      </c>
      <c r="G7651" s="29">
        <v>11256</v>
      </c>
      <c r="H7651" s="27"/>
      <c r="J7651" s="37"/>
      <c r="M7651" s="80" t="b">
        <f t="shared" si="119"/>
        <v>1</v>
      </c>
    </row>
    <row r="7652" spans="2:13" x14ac:dyDescent="0.15">
      <c r="B7652" s="333" t="s">
        <v>14918</v>
      </c>
      <c r="C7652" s="333" t="s">
        <v>710</v>
      </c>
      <c r="D7652" s="333" t="s">
        <v>521</v>
      </c>
      <c r="E7652" s="29">
        <v>1</v>
      </c>
      <c r="F7652" s="29">
        <v>2</v>
      </c>
      <c r="G7652" s="29">
        <v>16396</v>
      </c>
      <c r="H7652" s="27"/>
      <c r="J7652" s="37"/>
      <c r="M7652" s="80" t="b">
        <f t="shared" si="119"/>
        <v>1</v>
      </c>
    </row>
    <row r="7653" spans="2:13" x14ac:dyDescent="0.15">
      <c r="B7653" s="333" t="s">
        <v>9465</v>
      </c>
      <c r="C7653" s="333" t="s">
        <v>518</v>
      </c>
      <c r="D7653" s="333" t="s">
        <v>518</v>
      </c>
      <c r="E7653" s="29">
        <v>0</v>
      </c>
      <c r="F7653" s="29">
        <v>0</v>
      </c>
      <c r="G7653" s="29">
        <v>9663</v>
      </c>
      <c r="H7653" s="27"/>
      <c r="J7653" s="37"/>
      <c r="M7653" s="80" t="b">
        <f t="shared" si="119"/>
        <v>1</v>
      </c>
    </row>
    <row r="7654" spans="2:13" x14ac:dyDescent="0.15">
      <c r="B7654" s="333" t="s">
        <v>13668</v>
      </c>
      <c r="C7654" s="333" t="s">
        <v>712</v>
      </c>
      <c r="D7654" s="333" t="s">
        <v>523</v>
      </c>
      <c r="E7654" s="29">
        <v>2</v>
      </c>
      <c r="F7654" s="29">
        <v>3</v>
      </c>
      <c r="G7654" s="29">
        <v>15607</v>
      </c>
      <c r="H7654" s="27"/>
      <c r="J7654" s="37"/>
      <c r="M7654" s="80" t="b">
        <f t="shared" si="119"/>
        <v>1</v>
      </c>
    </row>
    <row r="7655" spans="2:13" x14ac:dyDescent="0.15">
      <c r="B7655" s="333" t="s">
        <v>5255</v>
      </c>
      <c r="C7655" s="333" t="s">
        <v>716</v>
      </c>
      <c r="D7655" s="333" t="s">
        <v>521</v>
      </c>
      <c r="E7655" s="29">
        <v>4</v>
      </c>
      <c r="F7655" s="29">
        <v>2</v>
      </c>
      <c r="G7655" s="29">
        <v>5116</v>
      </c>
      <c r="H7655" s="27"/>
      <c r="J7655" s="37"/>
      <c r="M7655" s="80" t="b">
        <f t="shared" si="119"/>
        <v>1</v>
      </c>
    </row>
    <row r="7656" spans="2:13" x14ac:dyDescent="0.15">
      <c r="B7656" s="333" t="s">
        <v>14919</v>
      </c>
      <c r="C7656" s="333" t="s">
        <v>712</v>
      </c>
      <c r="D7656" s="333" t="s">
        <v>523</v>
      </c>
      <c r="E7656" s="29">
        <v>2</v>
      </c>
      <c r="F7656" s="29">
        <v>3</v>
      </c>
      <c r="G7656" s="29">
        <v>16809</v>
      </c>
      <c r="H7656" s="27"/>
      <c r="J7656" s="37"/>
      <c r="M7656" s="80" t="b">
        <f t="shared" si="119"/>
        <v>1</v>
      </c>
    </row>
    <row r="7657" spans="2:13" x14ac:dyDescent="0.15">
      <c r="B7657" s="333" t="s">
        <v>2198</v>
      </c>
      <c r="C7657" s="333" t="s">
        <v>712</v>
      </c>
      <c r="D7657" s="333" t="s">
        <v>523</v>
      </c>
      <c r="E7657" s="29">
        <v>2</v>
      </c>
      <c r="F7657" s="29">
        <v>3</v>
      </c>
      <c r="G7657" s="29">
        <v>1725</v>
      </c>
      <c r="H7657" s="27"/>
      <c r="J7657" s="37"/>
      <c r="M7657" s="80" t="b">
        <f t="shared" si="119"/>
        <v>1</v>
      </c>
    </row>
    <row r="7658" spans="2:13" x14ac:dyDescent="0.15">
      <c r="B7658" s="333" t="s">
        <v>7928</v>
      </c>
      <c r="C7658" s="333" t="s">
        <v>710</v>
      </c>
      <c r="D7658" s="333" t="s">
        <v>521</v>
      </c>
      <c r="E7658" s="29">
        <v>1</v>
      </c>
      <c r="F7658" s="29">
        <v>2</v>
      </c>
      <c r="G7658" s="29">
        <v>8129</v>
      </c>
      <c r="H7658" s="27"/>
      <c r="J7658" s="37"/>
      <c r="M7658" s="80" t="b">
        <f t="shared" si="119"/>
        <v>1</v>
      </c>
    </row>
    <row r="7659" spans="2:13" x14ac:dyDescent="0.15">
      <c r="B7659" s="333" t="s">
        <v>2199</v>
      </c>
      <c r="C7659" s="333" t="s">
        <v>710</v>
      </c>
      <c r="D7659" s="333" t="s">
        <v>519</v>
      </c>
      <c r="E7659" s="29">
        <v>1</v>
      </c>
      <c r="F7659" s="29">
        <v>1</v>
      </c>
      <c r="G7659" s="29">
        <v>1726</v>
      </c>
      <c r="H7659" s="27"/>
      <c r="J7659" s="37"/>
      <c r="M7659" s="80" t="b">
        <f t="shared" si="119"/>
        <v>1</v>
      </c>
    </row>
    <row r="7660" spans="2:13" x14ac:dyDescent="0.15">
      <c r="B7660" s="333" t="s">
        <v>12056</v>
      </c>
      <c r="C7660" s="333" t="s">
        <v>710</v>
      </c>
      <c r="D7660" s="333" t="s">
        <v>521</v>
      </c>
      <c r="E7660" s="29">
        <v>1</v>
      </c>
      <c r="F7660" s="29">
        <v>2</v>
      </c>
      <c r="G7660" s="29">
        <v>13254</v>
      </c>
      <c r="H7660" s="27"/>
      <c r="J7660" s="37"/>
      <c r="M7660" s="80" t="b">
        <f t="shared" si="119"/>
        <v>1</v>
      </c>
    </row>
    <row r="7661" spans="2:13" x14ac:dyDescent="0.15">
      <c r="B7661" s="333" t="s">
        <v>14920</v>
      </c>
      <c r="C7661" s="333" t="s">
        <v>712</v>
      </c>
      <c r="D7661" s="333" t="s">
        <v>523</v>
      </c>
      <c r="E7661" s="29">
        <v>2</v>
      </c>
      <c r="F7661" s="29">
        <v>3</v>
      </c>
      <c r="G7661" s="29">
        <v>16417</v>
      </c>
      <c r="H7661" s="27"/>
      <c r="J7661" s="37"/>
      <c r="M7661" s="80" t="b">
        <f t="shared" si="119"/>
        <v>1</v>
      </c>
    </row>
    <row r="7662" spans="2:13" x14ac:dyDescent="0.15">
      <c r="B7662" s="333" t="s">
        <v>10388</v>
      </c>
      <c r="C7662" s="333" t="s">
        <v>712</v>
      </c>
      <c r="D7662" s="333" t="s">
        <v>523</v>
      </c>
      <c r="E7662" s="29">
        <v>2</v>
      </c>
      <c r="F7662" s="29">
        <v>3</v>
      </c>
      <c r="G7662" s="29">
        <v>10972</v>
      </c>
      <c r="H7662" s="27"/>
      <c r="J7662" s="37"/>
      <c r="M7662" s="80" t="b">
        <f t="shared" si="119"/>
        <v>1</v>
      </c>
    </row>
    <row r="7663" spans="2:13" x14ac:dyDescent="0.15">
      <c r="B7663" s="333" t="s">
        <v>125</v>
      </c>
      <c r="C7663" s="333" t="s">
        <v>710</v>
      </c>
      <c r="D7663" s="333" t="s">
        <v>519</v>
      </c>
      <c r="E7663" s="29">
        <v>1</v>
      </c>
      <c r="F7663" s="29">
        <v>1</v>
      </c>
      <c r="G7663" s="29">
        <v>8642</v>
      </c>
      <c r="H7663" s="27"/>
      <c r="J7663" s="37"/>
      <c r="M7663" s="80" t="b">
        <f t="shared" si="119"/>
        <v>1</v>
      </c>
    </row>
    <row r="7664" spans="2:13" x14ac:dyDescent="0.15">
      <c r="B7664" s="333" t="s">
        <v>4335</v>
      </c>
      <c r="C7664" s="333" t="s">
        <v>718</v>
      </c>
      <c r="D7664" s="333" t="s">
        <v>525</v>
      </c>
      <c r="E7664" s="29">
        <v>5</v>
      </c>
      <c r="F7664" s="29">
        <v>4</v>
      </c>
      <c r="G7664" s="29">
        <v>4127</v>
      </c>
      <c r="H7664" s="27"/>
      <c r="J7664" s="37"/>
      <c r="M7664" s="80" t="b">
        <f t="shared" si="119"/>
        <v>1</v>
      </c>
    </row>
    <row r="7665" spans="2:13" x14ac:dyDescent="0.15">
      <c r="B7665" s="333" t="s">
        <v>12057</v>
      </c>
      <c r="C7665" s="333" t="s">
        <v>710</v>
      </c>
      <c r="D7665" s="333" t="s">
        <v>521</v>
      </c>
      <c r="E7665" s="29">
        <v>1</v>
      </c>
      <c r="F7665" s="29">
        <v>2</v>
      </c>
      <c r="G7665" s="29">
        <v>13045</v>
      </c>
      <c r="H7665" s="27"/>
      <c r="J7665" s="37"/>
      <c r="M7665" s="80" t="b">
        <f t="shared" si="119"/>
        <v>1</v>
      </c>
    </row>
    <row r="7666" spans="2:13" x14ac:dyDescent="0.15">
      <c r="B7666" s="333" t="s">
        <v>13669</v>
      </c>
      <c r="C7666" s="333" t="s">
        <v>712</v>
      </c>
      <c r="D7666" s="333" t="s">
        <v>444</v>
      </c>
      <c r="E7666" s="29">
        <v>2</v>
      </c>
      <c r="F7666" s="29">
        <v>6</v>
      </c>
      <c r="G7666" s="29">
        <v>15533</v>
      </c>
      <c r="H7666" s="27"/>
      <c r="J7666" s="37"/>
      <c r="M7666" s="80" t="b">
        <f t="shared" si="119"/>
        <v>1</v>
      </c>
    </row>
    <row r="7667" spans="2:13" x14ac:dyDescent="0.15">
      <c r="B7667" s="333" t="s">
        <v>2200</v>
      </c>
      <c r="C7667" s="333" t="s">
        <v>712</v>
      </c>
      <c r="D7667" s="333" t="s">
        <v>525</v>
      </c>
      <c r="E7667" s="29">
        <v>2</v>
      </c>
      <c r="F7667" s="29">
        <v>4</v>
      </c>
      <c r="G7667" s="29">
        <v>1727</v>
      </c>
      <c r="H7667" s="27"/>
      <c r="J7667" s="37"/>
      <c r="M7667" s="80" t="b">
        <f t="shared" si="119"/>
        <v>1</v>
      </c>
    </row>
    <row r="7668" spans="2:13" x14ac:dyDescent="0.15">
      <c r="B7668" s="333" t="s">
        <v>10982</v>
      </c>
      <c r="C7668" s="333" t="s">
        <v>710</v>
      </c>
      <c r="D7668" s="333" t="s">
        <v>525</v>
      </c>
      <c r="E7668" s="29">
        <v>1</v>
      </c>
      <c r="F7668" s="29">
        <v>4</v>
      </c>
      <c r="G7668" s="29">
        <v>1728</v>
      </c>
      <c r="H7668" s="27"/>
      <c r="J7668" s="37"/>
      <c r="M7668" s="80" t="b">
        <f t="shared" si="119"/>
        <v>1</v>
      </c>
    </row>
    <row r="7669" spans="2:13" x14ac:dyDescent="0.15">
      <c r="B7669" s="333" t="s">
        <v>9466</v>
      </c>
      <c r="C7669" s="333" t="s">
        <v>710</v>
      </c>
      <c r="D7669" s="333" t="s">
        <v>525</v>
      </c>
      <c r="E7669" s="29">
        <v>1</v>
      </c>
      <c r="F7669" s="29">
        <v>4</v>
      </c>
      <c r="G7669" s="29">
        <v>9964</v>
      </c>
      <c r="H7669" s="27"/>
      <c r="J7669" s="37"/>
      <c r="M7669" s="80" t="b">
        <f t="shared" si="119"/>
        <v>1</v>
      </c>
    </row>
    <row r="7670" spans="2:13" x14ac:dyDescent="0.15">
      <c r="B7670" s="333" t="s">
        <v>4400</v>
      </c>
      <c r="C7670" s="333" t="s">
        <v>710</v>
      </c>
      <c r="D7670" s="333" t="s">
        <v>525</v>
      </c>
      <c r="E7670" s="29">
        <v>1</v>
      </c>
      <c r="F7670" s="29">
        <v>4</v>
      </c>
      <c r="G7670" s="29">
        <v>4197</v>
      </c>
      <c r="H7670" s="27"/>
      <c r="J7670" s="37"/>
      <c r="M7670" s="80" t="b">
        <f t="shared" si="119"/>
        <v>1</v>
      </c>
    </row>
    <row r="7671" spans="2:13" x14ac:dyDescent="0.15">
      <c r="B7671" s="333" t="s">
        <v>4487</v>
      </c>
      <c r="C7671" s="333" t="s">
        <v>710</v>
      </c>
      <c r="D7671" s="333" t="s">
        <v>525</v>
      </c>
      <c r="E7671" s="29">
        <v>1</v>
      </c>
      <c r="F7671" s="29">
        <v>4</v>
      </c>
      <c r="G7671" s="29">
        <v>4198</v>
      </c>
      <c r="H7671" s="27"/>
      <c r="J7671" s="37"/>
      <c r="M7671" s="80" t="b">
        <f t="shared" si="119"/>
        <v>1</v>
      </c>
    </row>
    <row r="7672" spans="2:13" x14ac:dyDescent="0.15">
      <c r="B7672" s="333" t="s">
        <v>2201</v>
      </c>
      <c r="C7672" s="333" t="s">
        <v>714</v>
      </c>
      <c r="D7672" s="333" t="s">
        <v>525</v>
      </c>
      <c r="E7672" s="29">
        <v>3</v>
      </c>
      <c r="F7672" s="29">
        <v>4</v>
      </c>
      <c r="G7672" s="29">
        <v>1729</v>
      </c>
      <c r="H7672" s="27"/>
      <c r="J7672" s="37"/>
      <c r="M7672" s="80" t="b">
        <f t="shared" si="119"/>
        <v>1</v>
      </c>
    </row>
    <row r="7673" spans="2:13" x14ac:dyDescent="0.15">
      <c r="B7673" s="333" t="s">
        <v>449</v>
      </c>
      <c r="C7673" s="333" t="s">
        <v>718</v>
      </c>
      <c r="D7673" s="333" t="s">
        <v>523</v>
      </c>
      <c r="E7673" s="29">
        <v>5</v>
      </c>
      <c r="F7673" s="29">
        <v>3</v>
      </c>
      <c r="G7673" s="29">
        <v>7646</v>
      </c>
      <c r="H7673" s="27"/>
      <c r="J7673" s="37"/>
      <c r="M7673" s="80" t="b">
        <f t="shared" si="119"/>
        <v>1</v>
      </c>
    </row>
    <row r="7674" spans="2:13" x14ac:dyDescent="0.15">
      <c r="B7674" s="333" t="s">
        <v>9467</v>
      </c>
      <c r="C7674" s="333" t="s">
        <v>518</v>
      </c>
      <c r="D7674" s="333" t="s">
        <v>518</v>
      </c>
      <c r="E7674" s="29">
        <v>0</v>
      </c>
      <c r="F7674" s="29">
        <v>0</v>
      </c>
      <c r="G7674" s="29">
        <v>9799</v>
      </c>
      <c r="H7674" s="27"/>
      <c r="J7674" s="37"/>
      <c r="M7674" s="80" t="b">
        <f t="shared" si="119"/>
        <v>1</v>
      </c>
    </row>
    <row r="7675" spans="2:13" x14ac:dyDescent="0.15">
      <c r="B7675" s="333" t="s">
        <v>8490</v>
      </c>
      <c r="C7675" s="333" t="s">
        <v>710</v>
      </c>
      <c r="D7675" s="333" t="s">
        <v>525</v>
      </c>
      <c r="E7675" s="29">
        <v>1</v>
      </c>
      <c r="F7675" s="29">
        <v>4</v>
      </c>
      <c r="G7675" s="29">
        <v>8819</v>
      </c>
      <c r="H7675" s="27"/>
      <c r="J7675" s="37"/>
      <c r="M7675" s="80" t="b">
        <f t="shared" si="119"/>
        <v>1</v>
      </c>
    </row>
    <row r="7676" spans="2:13" x14ac:dyDescent="0.15">
      <c r="B7676" s="333" t="s">
        <v>5415</v>
      </c>
      <c r="C7676" s="333" t="s">
        <v>710</v>
      </c>
      <c r="D7676" s="333" t="s">
        <v>525</v>
      </c>
      <c r="E7676" s="29">
        <v>1</v>
      </c>
      <c r="F7676" s="29">
        <v>4</v>
      </c>
      <c r="G7676" s="29">
        <v>5307</v>
      </c>
      <c r="H7676" s="27"/>
      <c r="J7676" s="37"/>
      <c r="M7676" s="80" t="b">
        <f t="shared" si="119"/>
        <v>1</v>
      </c>
    </row>
    <row r="7677" spans="2:13" x14ac:dyDescent="0.15">
      <c r="B7677" s="333" t="s">
        <v>248</v>
      </c>
      <c r="C7677" s="333" t="s">
        <v>710</v>
      </c>
      <c r="D7677" s="333" t="s">
        <v>444</v>
      </c>
      <c r="E7677" s="29">
        <v>1</v>
      </c>
      <c r="F7677" s="29">
        <v>6</v>
      </c>
      <c r="G7677" s="29">
        <v>8536</v>
      </c>
      <c r="H7677" s="27"/>
      <c r="J7677" s="37"/>
      <c r="M7677" s="80" t="b">
        <f t="shared" si="119"/>
        <v>1</v>
      </c>
    </row>
    <row r="7678" spans="2:13" x14ac:dyDescent="0.15">
      <c r="B7678" s="333" t="s">
        <v>5416</v>
      </c>
      <c r="C7678" s="333" t="s">
        <v>710</v>
      </c>
      <c r="D7678" s="333" t="s">
        <v>525</v>
      </c>
      <c r="E7678" s="29">
        <v>1</v>
      </c>
      <c r="F7678" s="29">
        <v>4</v>
      </c>
      <c r="G7678" s="29">
        <v>5308</v>
      </c>
      <c r="H7678" s="27"/>
      <c r="J7678" s="37"/>
      <c r="M7678" s="80" t="b">
        <f t="shared" si="119"/>
        <v>1</v>
      </c>
    </row>
    <row r="7679" spans="2:13" x14ac:dyDescent="0.15">
      <c r="B7679" s="333" t="s">
        <v>7042</v>
      </c>
      <c r="C7679" s="333" t="s">
        <v>710</v>
      </c>
      <c r="D7679" s="333" t="s">
        <v>444</v>
      </c>
      <c r="E7679" s="29">
        <v>1</v>
      </c>
      <c r="F7679" s="29">
        <v>6</v>
      </c>
      <c r="G7679" s="29">
        <v>7181</v>
      </c>
      <c r="H7679" s="27"/>
      <c r="J7679" s="37"/>
      <c r="M7679" s="80" t="b">
        <f t="shared" si="119"/>
        <v>1</v>
      </c>
    </row>
    <row r="7680" spans="2:13" x14ac:dyDescent="0.15">
      <c r="B7680" s="333" t="s">
        <v>4988</v>
      </c>
      <c r="C7680" s="333" t="s">
        <v>710</v>
      </c>
      <c r="D7680" s="333" t="s">
        <v>523</v>
      </c>
      <c r="E7680" s="29">
        <v>1</v>
      </c>
      <c r="F7680" s="29">
        <v>3</v>
      </c>
      <c r="G7680" s="29">
        <v>4953</v>
      </c>
      <c r="H7680" s="27"/>
      <c r="J7680" s="37"/>
      <c r="M7680" s="80" t="b">
        <f t="shared" si="119"/>
        <v>1</v>
      </c>
    </row>
    <row r="7681" spans="2:13" x14ac:dyDescent="0.15">
      <c r="B7681" s="333" t="s">
        <v>4955</v>
      </c>
      <c r="C7681" s="333" t="s">
        <v>710</v>
      </c>
      <c r="D7681" s="333" t="s">
        <v>519</v>
      </c>
      <c r="E7681" s="29">
        <v>1</v>
      </c>
      <c r="F7681" s="29">
        <v>1</v>
      </c>
      <c r="G7681" s="29">
        <v>4920</v>
      </c>
      <c r="H7681" s="27"/>
      <c r="J7681" s="37"/>
      <c r="M7681" s="80" t="b">
        <f t="shared" si="119"/>
        <v>1</v>
      </c>
    </row>
    <row r="7682" spans="2:13" x14ac:dyDescent="0.15">
      <c r="B7682" s="333" t="s">
        <v>2202</v>
      </c>
      <c r="C7682" s="333" t="s">
        <v>712</v>
      </c>
      <c r="D7682" s="333" t="s">
        <v>525</v>
      </c>
      <c r="E7682" s="29">
        <v>2</v>
      </c>
      <c r="F7682" s="29">
        <v>4</v>
      </c>
      <c r="G7682" s="29">
        <v>1730</v>
      </c>
      <c r="H7682" s="27"/>
      <c r="J7682" s="37"/>
      <c r="M7682" s="80" t="b">
        <f t="shared" si="119"/>
        <v>1</v>
      </c>
    </row>
    <row r="7683" spans="2:13" x14ac:dyDescent="0.15">
      <c r="B7683" s="333" t="s">
        <v>14921</v>
      </c>
      <c r="C7683" s="333" t="s">
        <v>714</v>
      </c>
      <c r="D7683" s="333" t="s">
        <v>444</v>
      </c>
      <c r="E7683" s="29">
        <v>3</v>
      </c>
      <c r="F7683" s="29">
        <v>6</v>
      </c>
      <c r="G7683" s="29">
        <v>17487</v>
      </c>
      <c r="H7683" s="27"/>
      <c r="J7683" s="37"/>
      <c r="M7683" s="80" t="b">
        <f t="shared" si="119"/>
        <v>1</v>
      </c>
    </row>
    <row r="7684" spans="2:13" x14ac:dyDescent="0.15">
      <c r="B7684" s="333" t="s">
        <v>6747</v>
      </c>
      <c r="C7684" s="333" t="s">
        <v>710</v>
      </c>
      <c r="D7684" s="333" t="s">
        <v>521</v>
      </c>
      <c r="E7684" s="29">
        <v>1</v>
      </c>
      <c r="F7684" s="29">
        <v>2</v>
      </c>
      <c r="G7684" s="29">
        <v>6775</v>
      </c>
      <c r="H7684" s="27"/>
      <c r="J7684" s="37"/>
      <c r="M7684" s="80" t="b">
        <f t="shared" si="119"/>
        <v>1</v>
      </c>
    </row>
    <row r="7685" spans="2:13" x14ac:dyDescent="0.15">
      <c r="B7685" s="333" t="s">
        <v>12058</v>
      </c>
      <c r="C7685" s="333" t="s">
        <v>710</v>
      </c>
      <c r="D7685" s="333" t="s">
        <v>523</v>
      </c>
      <c r="E7685" s="29">
        <v>1</v>
      </c>
      <c r="F7685" s="29">
        <v>3</v>
      </c>
      <c r="G7685" s="29">
        <v>12676</v>
      </c>
      <c r="H7685" s="27"/>
      <c r="J7685" s="37"/>
      <c r="M7685" s="80" t="b">
        <f t="shared" si="119"/>
        <v>1</v>
      </c>
    </row>
    <row r="7686" spans="2:13" x14ac:dyDescent="0.15">
      <c r="B7686" s="333" t="s">
        <v>7718</v>
      </c>
      <c r="C7686" s="333" t="s">
        <v>716</v>
      </c>
      <c r="D7686" s="333" t="s">
        <v>523</v>
      </c>
      <c r="E7686" s="29">
        <v>4</v>
      </c>
      <c r="F7686" s="29">
        <v>3</v>
      </c>
      <c r="G7686" s="29">
        <v>7893</v>
      </c>
      <c r="H7686" s="27"/>
      <c r="J7686" s="37"/>
      <c r="M7686" s="80" t="b">
        <f t="shared" si="119"/>
        <v>1</v>
      </c>
    </row>
    <row r="7687" spans="2:13" x14ac:dyDescent="0.15">
      <c r="B7687" s="333" t="s">
        <v>8831</v>
      </c>
      <c r="C7687" s="333" t="s">
        <v>710</v>
      </c>
      <c r="D7687" s="333" t="s">
        <v>521</v>
      </c>
      <c r="E7687" s="29">
        <v>1</v>
      </c>
      <c r="F7687" s="29">
        <v>2</v>
      </c>
      <c r="G7687" s="29">
        <v>9181</v>
      </c>
      <c r="H7687" s="27"/>
      <c r="M7687" s="80" t="b">
        <f t="shared" si="119"/>
        <v>1</v>
      </c>
    </row>
    <row r="7688" spans="2:13" x14ac:dyDescent="0.15">
      <c r="B7688" s="333" t="s">
        <v>10389</v>
      </c>
      <c r="C7688" s="333" t="s">
        <v>712</v>
      </c>
      <c r="D7688" s="333" t="s">
        <v>525</v>
      </c>
      <c r="E7688" s="29">
        <v>2</v>
      </c>
      <c r="F7688" s="29">
        <v>4</v>
      </c>
      <c r="G7688" s="29">
        <v>10931</v>
      </c>
      <c r="H7688" s="27"/>
      <c r="J7688" s="37"/>
      <c r="M7688" s="80" t="b">
        <f t="shared" si="119"/>
        <v>1</v>
      </c>
    </row>
    <row r="7689" spans="2:13" x14ac:dyDescent="0.15">
      <c r="B7689" s="333" t="s">
        <v>8832</v>
      </c>
      <c r="C7689" s="333" t="s">
        <v>712</v>
      </c>
      <c r="D7689" s="333" t="s">
        <v>525</v>
      </c>
      <c r="E7689" s="29">
        <v>2</v>
      </c>
      <c r="F7689" s="29">
        <v>4</v>
      </c>
      <c r="G7689" s="29">
        <v>9182</v>
      </c>
      <c r="H7689" s="27"/>
      <c r="J7689" s="37"/>
      <c r="M7689" s="80" t="b">
        <f t="shared" si="119"/>
        <v>1</v>
      </c>
    </row>
    <row r="7690" spans="2:13" x14ac:dyDescent="0.15">
      <c r="B7690" s="333" t="s">
        <v>9468</v>
      </c>
      <c r="C7690" s="333" t="s">
        <v>518</v>
      </c>
      <c r="D7690" s="333" t="s">
        <v>518</v>
      </c>
      <c r="E7690" s="29">
        <v>0</v>
      </c>
      <c r="F7690" s="29">
        <v>0</v>
      </c>
      <c r="G7690" s="29">
        <v>9800</v>
      </c>
      <c r="H7690" s="27"/>
      <c r="J7690" s="37"/>
      <c r="M7690" s="80" t="b">
        <f t="shared" si="119"/>
        <v>1</v>
      </c>
    </row>
    <row r="7691" spans="2:13" x14ac:dyDescent="0.15">
      <c r="B7691" s="333" t="s">
        <v>8876</v>
      </c>
      <c r="C7691" s="333" t="s">
        <v>712</v>
      </c>
      <c r="D7691" s="333" t="s">
        <v>525</v>
      </c>
      <c r="E7691" s="29">
        <v>2</v>
      </c>
      <c r="F7691" s="29">
        <v>4</v>
      </c>
      <c r="G7691" s="29">
        <v>9226</v>
      </c>
      <c r="H7691" s="27"/>
      <c r="J7691" s="37"/>
      <c r="M7691" s="80" t="b">
        <f t="shared" si="119"/>
        <v>1</v>
      </c>
    </row>
    <row r="7692" spans="2:13" x14ac:dyDescent="0.15">
      <c r="B7692" s="333" t="s">
        <v>8833</v>
      </c>
      <c r="C7692" s="333" t="s">
        <v>712</v>
      </c>
      <c r="D7692" s="333" t="s">
        <v>525</v>
      </c>
      <c r="E7692" s="29">
        <v>2</v>
      </c>
      <c r="F7692" s="29">
        <v>4</v>
      </c>
      <c r="G7692" s="29">
        <v>9183</v>
      </c>
      <c r="H7692" s="27"/>
      <c r="J7692" s="37"/>
      <c r="M7692" s="80" t="b">
        <f t="shared" si="119"/>
        <v>1</v>
      </c>
    </row>
    <row r="7693" spans="2:13" x14ac:dyDescent="0.15">
      <c r="B7693" s="333" t="s">
        <v>10390</v>
      </c>
      <c r="C7693" s="333" t="s">
        <v>712</v>
      </c>
      <c r="D7693" s="333" t="s">
        <v>525</v>
      </c>
      <c r="E7693" s="29">
        <v>2</v>
      </c>
      <c r="F7693" s="29">
        <v>4</v>
      </c>
      <c r="G7693" s="29">
        <v>10932</v>
      </c>
      <c r="H7693" s="27"/>
      <c r="J7693" s="37"/>
      <c r="M7693" s="80" t="b">
        <f t="shared" si="119"/>
        <v>1</v>
      </c>
    </row>
    <row r="7694" spans="2:13" x14ac:dyDescent="0.15">
      <c r="B7694" s="333" t="s">
        <v>14922</v>
      </c>
      <c r="C7694" s="333" t="s">
        <v>710</v>
      </c>
      <c r="D7694" s="333" t="s">
        <v>525</v>
      </c>
      <c r="E7694" s="29">
        <v>1</v>
      </c>
      <c r="F7694" s="29">
        <v>4</v>
      </c>
      <c r="G7694" s="29">
        <v>17485</v>
      </c>
      <c r="H7694" s="27"/>
      <c r="J7694" s="37"/>
      <c r="M7694" s="80" t="b">
        <f t="shared" ref="M7694:M7757" si="120">AND(  NOT(ISERROR(FIND(UPPER($B$7),UPPER($B7694),1))),  OR($D$7="",NOT(ISERROR(FIND(UPPER($D$7),UPPER($B7694),1)))),    OR($D$8="",(ISERROR(FIND(UPPER($D$8),UPPER($B7694),1))))           )</f>
        <v>1</v>
      </c>
    </row>
    <row r="7695" spans="2:13" x14ac:dyDescent="0.15">
      <c r="B7695" s="333" t="s">
        <v>2203</v>
      </c>
      <c r="C7695" s="333" t="s">
        <v>9879</v>
      </c>
      <c r="D7695" s="333" t="s">
        <v>519</v>
      </c>
      <c r="E7695" s="29">
        <v>13</v>
      </c>
      <c r="F7695" s="29">
        <v>1</v>
      </c>
      <c r="G7695" s="29">
        <v>1731</v>
      </c>
      <c r="H7695" s="27"/>
      <c r="J7695" s="37"/>
      <c r="M7695" s="80" t="b">
        <f t="shared" si="120"/>
        <v>1</v>
      </c>
    </row>
    <row r="7696" spans="2:13" x14ac:dyDescent="0.15">
      <c r="B7696" s="333" t="s">
        <v>14923</v>
      </c>
      <c r="C7696" s="333" t="s">
        <v>710</v>
      </c>
      <c r="D7696" s="333" t="s">
        <v>525</v>
      </c>
      <c r="E7696" s="29">
        <v>1</v>
      </c>
      <c r="F7696" s="29">
        <v>4</v>
      </c>
      <c r="G7696" s="29">
        <v>16585</v>
      </c>
      <c r="H7696" s="27"/>
      <c r="J7696" s="37"/>
      <c r="M7696" s="80" t="b">
        <f t="shared" si="120"/>
        <v>1</v>
      </c>
    </row>
    <row r="7697" spans="2:13" x14ac:dyDescent="0.15">
      <c r="B7697" s="333" t="s">
        <v>2078</v>
      </c>
      <c r="C7697" s="333" t="s">
        <v>716</v>
      </c>
      <c r="D7697" s="333" t="s">
        <v>519</v>
      </c>
      <c r="E7697" s="29">
        <v>4</v>
      </c>
      <c r="F7697" s="29">
        <v>1</v>
      </c>
      <c r="G7697" s="29">
        <v>1589</v>
      </c>
      <c r="H7697" s="27"/>
      <c r="J7697" s="37"/>
      <c r="M7697" s="80" t="b">
        <f t="shared" si="120"/>
        <v>1</v>
      </c>
    </row>
    <row r="7698" spans="2:13" x14ac:dyDescent="0.15">
      <c r="B7698" s="333" t="s">
        <v>7796</v>
      </c>
      <c r="C7698" s="333" t="s">
        <v>716</v>
      </c>
      <c r="D7698" s="333" t="s">
        <v>523</v>
      </c>
      <c r="E7698" s="29">
        <v>4</v>
      </c>
      <c r="F7698" s="29">
        <v>3</v>
      </c>
      <c r="G7698" s="29">
        <v>7982</v>
      </c>
      <c r="H7698" s="27"/>
      <c r="J7698" s="37"/>
      <c r="M7698" s="80" t="b">
        <f t="shared" si="120"/>
        <v>1</v>
      </c>
    </row>
    <row r="7699" spans="2:13" x14ac:dyDescent="0.15">
      <c r="B7699" s="333" t="s">
        <v>8652</v>
      </c>
      <c r="C7699" s="333" t="s">
        <v>716</v>
      </c>
      <c r="D7699" s="333" t="s">
        <v>523</v>
      </c>
      <c r="E7699" s="29">
        <v>4</v>
      </c>
      <c r="F7699" s="29">
        <v>3</v>
      </c>
      <c r="G7699" s="29">
        <v>9002</v>
      </c>
      <c r="H7699" s="27"/>
      <c r="J7699" s="37"/>
      <c r="M7699" s="80" t="b">
        <f t="shared" si="120"/>
        <v>1</v>
      </c>
    </row>
    <row r="7700" spans="2:13" x14ac:dyDescent="0.15">
      <c r="B7700" s="333" t="s">
        <v>13670</v>
      </c>
      <c r="C7700" s="333" t="s">
        <v>710</v>
      </c>
      <c r="D7700" s="333" t="s">
        <v>519</v>
      </c>
      <c r="E7700" s="29">
        <v>1</v>
      </c>
      <c r="F7700" s="29">
        <v>1</v>
      </c>
      <c r="G7700" s="29">
        <v>15057</v>
      </c>
      <c r="H7700" s="27"/>
      <c r="J7700" s="37"/>
      <c r="M7700" s="80" t="b">
        <f t="shared" si="120"/>
        <v>1</v>
      </c>
    </row>
    <row r="7701" spans="2:13" x14ac:dyDescent="0.15">
      <c r="B7701" s="333" t="s">
        <v>10391</v>
      </c>
      <c r="C7701" s="333" t="s">
        <v>710</v>
      </c>
      <c r="D7701" s="333" t="s">
        <v>519</v>
      </c>
      <c r="E7701" s="29">
        <v>1</v>
      </c>
      <c r="F7701" s="29">
        <v>1</v>
      </c>
      <c r="G7701" s="29">
        <v>10619</v>
      </c>
      <c r="H7701" s="27"/>
      <c r="J7701" s="37"/>
      <c r="M7701" s="80" t="b">
        <f t="shared" si="120"/>
        <v>1</v>
      </c>
    </row>
    <row r="7702" spans="2:13" x14ac:dyDescent="0.15">
      <c r="B7702" s="333" t="s">
        <v>9469</v>
      </c>
      <c r="C7702" s="333" t="s">
        <v>710</v>
      </c>
      <c r="D7702" s="333" t="s">
        <v>519</v>
      </c>
      <c r="E7702" s="29">
        <v>1</v>
      </c>
      <c r="F7702" s="29">
        <v>1</v>
      </c>
      <c r="G7702" s="29">
        <v>9554</v>
      </c>
      <c r="H7702" s="27"/>
      <c r="J7702" s="37"/>
      <c r="M7702" s="80" t="b">
        <f t="shared" si="120"/>
        <v>1</v>
      </c>
    </row>
    <row r="7703" spans="2:13" x14ac:dyDescent="0.15">
      <c r="B7703" s="333" t="s">
        <v>5911</v>
      </c>
      <c r="C7703" s="333" t="s">
        <v>710</v>
      </c>
      <c r="D7703" s="333" t="s">
        <v>519</v>
      </c>
      <c r="E7703" s="29">
        <v>1</v>
      </c>
      <c r="F7703" s="29">
        <v>1</v>
      </c>
      <c r="G7703" s="29">
        <v>5937</v>
      </c>
      <c r="H7703" s="27"/>
      <c r="J7703" s="37"/>
      <c r="M7703" s="80" t="b">
        <f t="shared" si="120"/>
        <v>1</v>
      </c>
    </row>
    <row r="7704" spans="2:13" x14ac:dyDescent="0.15">
      <c r="B7704" s="333" t="s">
        <v>12863</v>
      </c>
      <c r="C7704" s="333" t="s">
        <v>710</v>
      </c>
      <c r="D7704" s="333" t="s">
        <v>523</v>
      </c>
      <c r="E7704" s="29">
        <v>1</v>
      </c>
      <c r="F7704" s="29">
        <v>3</v>
      </c>
      <c r="G7704" s="29">
        <v>13910</v>
      </c>
      <c r="H7704" s="27"/>
      <c r="J7704" s="37"/>
      <c r="M7704" s="80" t="b">
        <f t="shared" si="120"/>
        <v>1</v>
      </c>
    </row>
    <row r="7705" spans="2:13" x14ac:dyDescent="0.15">
      <c r="B7705" s="333" t="s">
        <v>9470</v>
      </c>
      <c r="C7705" s="333" t="s">
        <v>710</v>
      </c>
      <c r="D7705" s="333" t="s">
        <v>444</v>
      </c>
      <c r="E7705" s="29">
        <v>1</v>
      </c>
      <c r="F7705" s="29">
        <v>6</v>
      </c>
      <c r="G7705" s="29">
        <v>9364</v>
      </c>
      <c r="H7705" s="27"/>
      <c r="J7705" s="37"/>
      <c r="M7705" s="80" t="b">
        <f t="shared" si="120"/>
        <v>1</v>
      </c>
    </row>
    <row r="7706" spans="2:13" x14ac:dyDescent="0.15">
      <c r="B7706" s="333" t="s">
        <v>6529</v>
      </c>
      <c r="C7706" s="333" t="s">
        <v>518</v>
      </c>
      <c r="D7706" s="333" t="s">
        <v>518</v>
      </c>
      <c r="E7706" s="29">
        <v>0</v>
      </c>
      <c r="F7706" s="29">
        <v>0</v>
      </c>
      <c r="G7706" s="29">
        <v>6612</v>
      </c>
      <c r="H7706" s="27"/>
      <c r="J7706" s="37"/>
      <c r="M7706" s="80" t="b">
        <f t="shared" si="120"/>
        <v>1</v>
      </c>
    </row>
    <row r="7707" spans="2:13" x14ac:dyDescent="0.15">
      <c r="B7707" s="333" t="s">
        <v>4168</v>
      </c>
      <c r="C7707" s="333" t="s">
        <v>712</v>
      </c>
      <c r="D7707" s="333" t="s">
        <v>523</v>
      </c>
      <c r="E7707" s="29">
        <v>2</v>
      </c>
      <c r="F7707" s="29">
        <v>3</v>
      </c>
      <c r="G7707" s="29">
        <v>3938</v>
      </c>
      <c r="H7707" s="27"/>
      <c r="M7707" s="80" t="b">
        <f t="shared" si="120"/>
        <v>1</v>
      </c>
    </row>
    <row r="7708" spans="2:13" x14ac:dyDescent="0.15">
      <c r="B7708" s="333" t="s">
        <v>5655</v>
      </c>
      <c r="C7708" s="333" t="s">
        <v>710</v>
      </c>
      <c r="D7708" s="333" t="s">
        <v>525</v>
      </c>
      <c r="E7708" s="29">
        <v>1</v>
      </c>
      <c r="F7708" s="29">
        <v>4</v>
      </c>
      <c r="G7708" s="29">
        <v>5674</v>
      </c>
      <c r="H7708" s="27"/>
      <c r="J7708" s="37"/>
      <c r="M7708" s="80" t="b">
        <f t="shared" si="120"/>
        <v>1</v>
      </c>
    </row>
    <row r="7709" spans="2:13" x14ac:dyDescent="0.15">
      <c r="B7709" s="333" t="s">
        <v>7147</v>
      </c>
      <c r="C7709" s="333" t="s">
        <v>710</v>
      </c>
      <c r="D7709" s="333" t="s">
        <v>521</v>
      </c>
      <c r="E7709" s="29">
        <v>1</v>
      </c>
      <c r="F7709" s="29">
        <v>2</v>
      </c>
      <c r="G7709" s="29">
        <v>7157</v>
      </c>
      <c r="H7709" s="27"/>
      <c r="J7709" s="37"/>
      <c r="M7709" s="80" t="b">
        <f t="shared" si="120"/>
        <v>1</v>
      </c>
    </row>
    <row r="7710" spans="2:13" x14ac:dyDescent="0.15">
      <c r="B7710" s="333" t="s">
        <v>10983</v>
      </c>
      <c r="C7710" s="333" t="s">
        <v>716</v>
      </c>
      <c r="D7710" s="333" t="s">
        <v>444</v>
      </c>
      <c r="E7710" s="29">
        <v>4</v>
      </c>
      <c r="F7710" s="29">
        <v>6</v>
      </c>
      <c r="G7710" s="29">
        <v>1732</v>
      </c>
      <c r="H7710" s="27"/>
      <c r="J7710" s="37"/>
      <c r="M7710" s="80" t="b">
        <f t="shared" si="120"/>
        <v>1</v>
      </c>
    </row>
    <row r="7711" spans="2:13" x14ac:dyDescent="0.15">
      <c r="B7711" s="333" t="s">
        <v>13671</v>
      </c>
      <c r="C7711" s="333" t="s">
        <v>710</v>
      </c>
      <c r="D7711" s="333" t="s">
        <v>519</v>
      </c>
      <c r="E7711" s="29">
        <v>1</v>
      </c>
      <c r="F7711" s="29">
        <v>1</v>
      </c>
      <c r="G7711" s="29">
        <v>15259</v>
      </c>
      <c r="H7711" s="27"/>
      <c r="J7711" s="37"/>
      <c r="M7711" s="80" t="b">
        <f t="shared" si="120"/>
        <v>1</v>
      </c>
    </row>
    <row r="7712" spans="2:13" x14ac:dyDescent="0.15">
      <c r="B7712" s="333" t="s">
        <v>2204</v>
      </c>
      <c r="C7712" s="333" t="s">
        <v>710</v>
      </c>
      <c r="D7712" s="333" t="s">
        <v>523</v>
      </c>
      <c r="E7712" s="29">
        <v>1</v>
      </c>
      <c r="F7712" s="29">
        <v>3</v>
      </c>
      <c r="G7712" s="29">
        <v>1733</v>
      </c>
      <c r="H7712" s="27"/>
      <c r="J7712" s="37"/>
      <c r="M7712" s="80" t="b">
        <f t="shared" si="120"/>
        <v>1</v>
      </c>
    </row>
    <row r="7713" spans="2:13" x14ac:dyDescent="0.15">
      <c r="B7713" s="333" t="s">
        <v>12059</v>
      </c>
      <c r="C7713" s="333" t="s">
        <v>712</v>
      </c>
      <c r="D7713" s="333" t="s">
        <v>444</v>
      </c>
      <c r="E7713" s="29">
        <v>2</v>
      </c>
      <c r="F7713" s="29">
        <v>6</v>
      </c>
      <c r="G7713" s="29">
        <v>13336</v>
      </c>
      <c r="H7713" s="27"/>
      <c r="J7713" s="37"/>
      <c r="M7713" s="80" t="b">
        <f t="shared" si="120"/>
        <v>1</v>
      </c>
    </row>
    <row r="7714" spans="2:13" x14ac:dyDescent="0.15">
      <c r="B7714" s="333" t="s">
        <v>13150</v>
      </c>
      <c r="C7714" s="333" t="s">
        <v>718</v>
      </c>
      <c r="D7714" s="333" t="s">
        <v>444</v>
      </c>
      <c r="E7714" s="29">
        <v>5</v>
      </c>
      <c r="F7714" s="29">
        <v>6</v>
      </c>
      <c r="G7714" s="29">
        <v>14530</v>
      </c>
      <c r="H7714" s="27"/>
      <c r="J7714" s="37"/>
      <c r="M7714" s="80" t="b">
        <f t="shared" si="120"/>
        <v>1</v>
      </c>
    </row>
    <row r="7715" spans="2:13" x14ac:dyDescent="0.15">
      <c r="B7715" s="333" t="s">
        <v>13151</v>
      </c>
      <c r="C7715" s="333" t="s">
        <v>718</v>
      </c>
      <c r="D7715" s="333" t="s">
        <v>521</v>
      </c>
      <c r="E7715" s="29">
        <v>5</v>
      </c>
      <c r="F7715" s="29">
        <v>2</v>
      </c>
      <c r="G7715" s="29">
        <v>14514</v>
      </c>
      <c r="H7715" s="27"/>
      <c r="J7715" s="37"/>
      <c r="M7715" s="80" t="b">
        <f t="shared" si="120"/>
        <v>1</v>
      </c>
    </row>
    <row r="7716" spans="2:13" x14ac:dyDescent="0.15">
      <c r="B7716" s="333" t="s">
        <v>5153</v>
      </c>
      <c r="C7716" s="333" t="s">
        <v>712</v>
      </c>
      <c r="D7716" s="333" t="s">
        <v>519</v>
      </c>
      <c r="E7716" s="29">
        <v>2</v>
      </c>
      <c r="F7716" s="29">
        <v>1</v>
      </c>
      <c r="G7716" s="29">
        <v>5129</v>
      </c>
      <c r="H7716" s="27"/>
      <c r="J7716" s="37"/>
      <c r="M7716" s="80" t="b">
        <f t="shared" si="120"/>
        <v>1</v>
      </c>
    </row>
    <row r="7717" spans="2:13" x14ac:dyDescent="0.15">
      <c r="B7717" s="333" t="s">
        <v>9471</v>
      </c>
      <c r="C7717" s="333" t="s">
        <v>518</v>
      </c>
      <c r="D7717" s="333" t="s">
        <v>518</v>
      </c>
      <c r="E7717" s="29">
        <v>0</v>
      </c>
      <c r="F7717" s="29">
        <v>0</v>
      </c>
      <c r="G7717" s="29">
        <v>9429</v>
      </c>
      <c r="H7717" s="27"/>
      <c r="J7717" s="37"/>
      <c r="M7717" s="80" t="b">
        <f t="shared" si="120"/>
        <v>1</v>
      </c>
    </row>
    <row r="7718" spans="2:13" x14ac:dyDescent="0.15">
      <c r="B7718" s="333" t="s">
        <v>4208</v>
      </c>
      <c r="C7718" s="333" t="s">
        <v>710</v>
      </c>
      <c r="D7718" s="333" t="s">
        <v>518</v>
      </c>
      <c r="E7718" s="29">
        <v>1</v>
      </c>
      <c r="F7718" s="29">
        <v>0</v>
      </c>
      <c r="G7718" s="29">
        <v>3992</v>
      </c>
      <c r="H7718" s="27"/>
      <c r="J7718" s="37"/>
      <c r="M7718" s="80" t="b">
        <f t="shared" si="120"/>
        <v>1</v>
      </c>
    </row>
    <row r="7719" spans="2:13" x14ac:dyDescent="0.15">
      <c r="B7719" s="333" t="s">
        <v>5396</v>
      </c>
      <c r="C7719" s="333" t="s">
        <v>710</v>
      </c>
      <c r="D7719" s="333" t="s">
        <v>444</v>
      </c>
      <c r="E7719" s="29">
        <v>1</v>
      </c>
      <c r="F7719" s="29">
        <v>6</v>
      </c>
      <c r="G7719" s="29">
        <v>5397</v>
      </c>
      <c r="H7719" s="27"/>
      <c r="J7719" s="37"/>
      <c r="M7719" s="80" t="b">
        <f t="shared" si="120"/>
        <v>1</v>
      </c>
    </row>
    <row r="7720" spans="2:13" x14ac:dyDescent="0.15">
      <c r="B7720" s="333" t="s">
        <v>13672</v>
      </c>
      <c r="C7720" s="333" t="s">
        <v>710</v>
      </c>
      <c r="D7720" s="333" t="s">
        <v>444</v>
      </c>
      <c r="E7720" s="29">
        <v>1</v>
      </c>
      <c r="F7720" s="29">
        <v>6</v>
      </c>
      <c r="G7720" s="29">
        <v>15435</v>
      </c>
      <c r="H7720" s="27"/>
      <c r="J7720" s="37"/>
      <c r="M7720" s="80" t="b">
        <f t="shared" si="120"/>
        <v>1</v>
      </c>
    </row>
    <row r="7721" spans="2:13" x14ac:dyDescent="0.15">
      <c r="B7721" s="333" t="s">
        <v>5964</v>
      </c>
      <c r="C7721" s="333" t="s">
        <v>710</v>
      </c>
      <c r="D7721" s="333" t="s">
        <v>519</v>
      </c>
      <c r="E7721" s="29">
        <v>1</v>
      </c>
      <c r="F7721" s="29">
        <v>1</v>
      </c>
      <c r="G7721" s="29">
        <v>6009</v>
      </c>
      <c r="H7721" s="27"/>
      <c r="J7721" s="37"/>
      <c r="M7721" s="80" t="b">
        <f t="shared" si="120"/>
        <v>1</v>
      </c>
    </row>
    <row r="7722" spans="2:13" x14ac:dyDescent="0.15">
      <c r="B7722" s="333" t="s">
        <v>13673</v>
      </c>
      <c r="C7722" s="333" t="s">
        <v>710</v>
      </c>
      <c r="D7722" s="333" t="s">
        <v>519</v>
      </c>
      <c r="E7722" s="29">
        <v>1</v>
      </c>
      <c r="F7722" s="29">
        <v>1</v>
      </c>
      <c r="G7722" s="29">
        <v>14758</v>
      </c>
      <c r="H7722" s="27"/>
      <c r="J7722" s="37"/>
      <c r="M7722" s="80" t="b">
        <f t="shared" si="120"/>
        <v>1</v>
      </c>
    </row>
    <row r="7723" spans="2:13" x14ac:dyDescent="0.15">
      <c r="B7723" s="333" t="s">
        <v>7601</v>
      </c>
      <c r="C7723" s="333" t="s">
        <v>710</v>
      </c>
      <c r="D7723" s="333" t="s">
        <v>521</v>
      </c>
      <c r="E7723" s="29">
        <v>1</v>
      </c>
      <c r="F7723" s="29">
        <v>2</v>
      </c>
      <c r="G7723" s="29">
        <v>7764</v>
      </c>
      <c r="H7723" s="27"/>
      <c r="J7723" s="37"/>
      <c r="M7723" s="80" t="b">
        <f t="shared" si="120"/>
        <v>1</v>
      </c>
    </row>
    <row r="7724" spans="2:13" x14ac:dyDescent="0.15">
      <c r="B7724" s="333" t="s">
        <v>12060</v>
      </c>
      <c r="C7724" s="333" t="s">
        <v>710</v>
      </c>
      <c r="D7724" s="333" t="s">
        <v>444</v>
      </c>
      <c r="E7724" s="29">
        <v>1</v>
      </c>
      <c r="F7724" s="29">
        <v>6</v>
      </c>
      <c r="G7724" s="29">
        <v>12477</v>
      </c>
      <c r="H7724" s="27"/>
      <c r="J7724" s="37"/>
      <c r="M7724" s="80" t="b">
        <f t="shared" si="120"/>
        <v>1</v>
      </c>
    </row>
    <row r="7725" spans="2:13" x14ac:dyDescent="0.15">
      <c r="B7725" s="333" t="s">
        <v>4013</v>
      </c>
      <c r="C7725" s="333" t="s">
        <v>518</v>
      </c>
      <c r="D7725" s="333" t="s">
        <v>518</v>
      </c>
      <c r="E7725" s="29">
        <v>0</v>
      </c>
      <c r="F7725" s="29">
        <v>0</v>
      </c>
      <c r="G7725" s="29">
        <v>3570</v>
      </c>
      <c r="H7725" s="27"/>
      <c r="J7725" s="37"/>
      <c r="M7725" s="80" t="b">
        <f t="shared" si="120"/>
        <v>1</v>
      </c>
    </row>
    <row r="7726" spans="2:13" x14ac:dyDescent="0.15">
      <c r="B7726" s="333" t="s">
        <v>14924</v>
      </c>
      <c r="C7726" s="333" t="s">
        <v>718</v>
      </c>
      <c r="D7726" s="333" t="s">
        <v>523</v>
      </c>
      <c r="E7726" s="29">
        <v>5</v>
      </c>
      <c r="F7726" s="29">
        <v>3</v>
      </c>
      <c r="G7726" s="29">
        <v>17267</v>
      </c>
      <c r="H7726" s="27"/>
      <c r="J7726" s="37"/>
      <c r="M7726" s="80" t="b">
        <f t="shared" si="120"/>
        <v>1</v>
      </c>
    </row>
    <row r="7727" spans="2:13" x14ac:dyDescent="0.15">
      <c r="B7727" s="333" t="s">
        <v>14925</v>
      </c>
      <c r="C7727" s="333" t="s">
        <v>712</v>
      </c>
      <c r="D7727" s="333" t="s">
        <v>519</v>
      </c>
      <c r="E7727" s="29">
        <v>2</v>
      </c>
      <c r="F7727" s="29">
        <v>1</v>
      </c>
      <c r="G7727" s="29">
        <v>16678</v>
      </c>
      <c r="H7727" s="27"/>
      <c r="J7727" s="37"/>
      <c r="M7727" s="80" t="b">
        <f t="shared" si="120"/>
        <v>1</v>
      </c>
    </row>
    <row r="7728" spans="2:13" x14ac:dyDescent="0.15">
      <c r="B7728" s="333" t="s">
        <v>6998</v>
      </c>
      <c r="C7728" s="333" t="s">
        <v>710</v>
      </c>
      <c r="D7728" s="333" t="s">
        <v>525</v>
      </c>
      <c r="E7728" s="29">
        <v>1</v>
      </c>
      <c r="F7728" s="29">
        <v>4</v>
      </c>
      <c r="G7728" s="29">
        <v>7133</v>
      </c>
      <c r="H7728" s="27"/>
      <c r="J7728" s="37"/>
      <c r="M7728" s="80" t="b">
        <f t="shared" si="120"/>
        <v>1</v>
      </c>
    </row>
    <row r="7729" spans="2:13" x14ac:dyDescent="0.15">
      <c r="B7729" s="333" t="s">
        <v>7139</v>
      </c>
      <c r="C7729" s="333" t="s">
        <v>712</v>
      </c>
      <c r="D7729" s="333" t="s">
        <v>519</v>
      </c>
      <c r="E7729" s="29">
        <v>2</v>
      </c>
      <c r="F7729" s="29">
        <v>1</v>
      </c>
      <c r="G7729" s="29">
        <v>7149</v>
      </c>
      <c r="H7729" s="27"/>
      <c r="J7729" s="37"/>
      <c r="M7729" s="80" t="b">
        <f t="shared" si="120"/>
        <v>1</v>
      </c>
    </row>
    <row r="7730" spans="2:13" x14ac:dyDescent="0.15">
      <c r="B7730" s="333" t="s">
        <v>7029</v>
      </c>
      <c r="C7730" s="333" t="s">
        <v>710</v>
      </c>
      <c r="D7730" s="333" t="s">
        <v>523</v>
      </c>
      <c r="E7730" s="29">
        <v>1</v>
      </c>
      <c r="F7730" s="29">
        <v>3</v>
      </c>
      <c r="G7730" s="29">
        <v>7166</v>
      </c>
      <c r="H7730" s="27"/>
      <c r="J7730" s="37"/>
      <c r="M7730" s="80" t="b">
        <f t="shared" si="120"/>
        <v>1</v>
      </c>
    </row>
    <row r="7731" spans="2:13" x14ac:dyDescent="0.15">
      <c r="B7731" s="333" t="s">
        <v>4880</v>
      </c>
      <c r="C7731" s="333" t="s">
        <v>710</v>
      </c>
      <c r="D7731" s="333" t="s">
        <v>519</v>
      </c>
      <c r="E7731" s="29">
        <v>1</v>
      </c>
      <c r="F7731" s="29">
        <v>1</v>
      </c>
      <c r="G7731" s="29">
        <v>4668</v>
      </c>
      <c r="H7731" s="27"/>
      <c r="J7731" s="37"/>
      <c r="M7731" s="80" t="b">
        <f t="shared" si="120"/>
        <v>1</v>
      </c>
    </row>
    <row r="7732" spans="2:13" x14ac:dyDescent="0.15">
      <c r="B7732" s="333" t="s">
        <v>12864</v>
      </c>
      <c r="C7732" s="333" t="s">
        <v>710</v>
      </c>
      <c r="D7732" s="333" t="s">
        <v>525</v>
      </c>
      <c r="E7732" s="29">
        <v>1</v>
      </c>
      <c r="F7732" s="29">
        <v>4</v>
      </c>
      <c r="G7732" s="29">
        <v>14238</v>
      </c>
      <c r="H7732" s="27"/>
      <c r="J7732" s="37"/>
      <c r="M7732" s="80" t="b">
        <f t="shared" si="120"/>
        <v>1</v>
      </c>
    </row>
    <row r="7733" spans="2:13" x14ac:dyDescent="0.15">
      <c r="B7733" s="333" t="s">
        <v>2205</v>
      </c>
      <c r="C7733" s="333" t="s">
        <v>710</v>
      </c>
      <c r="D7733" s="333" t="s">
        <v>444</v>
      </c>
      <c r="E7733" s="29">
        <v>1</v>
      </c>
      <c r="F7733" s="29">
        <v>6</v>
      </c>
      <c r="G7733" s="29">
        <v>1734</v>
      </c>
      <c r="H7733" s="27"/>
      <c r="J7733" s="37"/>
      <c r="M7733" s="80" t="b">
        <f t="shared" si="120"/>
        <v>1</v>
      </c>
    </row>
    <row r="7734" spans="2:13" x14ac:dyDescent="0.15">
      <c r="B7734" s="333" t="s">
        <v>4881</v>
      </c>
      <c r="C7734" s="333" t="s">
        <v>710</v>
      </c>
      <c r="D7734" s="333" t="s">
        <v>519</v>
      </c>
      <c r="E7734" s="29">
        <v>1</v>
      </c>
      <c r="F7734" s="29">
        <v>1</v>
      </c>
      <c r="G7734" s="29">
        <v>4669</v>
      </c>
      <c r="H7734" s="27"/>
      <c r="J7734" s="37"/>
      <c r="M7734" s="80" t="b">
        <f t="shared" si="120"/>
        <v>1</v>
      </c>
    </row>
    <row r="7735" spans="2:13" x14ac:dyDescent="0.15">
      <c r="B7735" s="333" t="s">
        <v>11323</v>
      </c>
      <c r="C7735" s="333" t="s">
        <v>710</v>
      </c>
      <c r="D7735" s="333" t="s">
        <v>521</v>
      </c>
      <c r="E7735" s="29">
        <v>1</v>
      </c>
      <c r="F7735" s="29">
        <v>2</v>
      </c>
      <c r="G7735" s="29">
        <v>11561</v>
      </c>
      <c r="H7735" s="27"/>
      <c r="J7735" s="37"/>
      <c r="M7735" s="80" t="b">
        <f t="shared" si="120"/>
        <v>1</v>
      </c>
    </row>
    <row r="7736" spans="2:13" x14ac:dyDescent="0.15">
      <c r="B7736" s="333" t="s">
        <v>9998</v>
      </c>
      <c r="C7736" s="333" t="s">
        <v>712</v>
      </c>
      <c r="D7736" s="333" t="s">
        <v>521</v>
      </c>
      <c r="E7736" s="29">
        <v>2</v>
      </c>
      <c r="F7736" s="29">
        <v>2</v>
      </c>
      <c r="G7736" s="29">
        <v>10229</v>
      </c>
      <c r="H7736" s="27"/>
      <c r="J7736" s="37"/>
      <c r="M7736" s="80" t="b">
        <f t="shared" si="120"/>
        <v>1</v>
      </c>
    </row>
    <row r="7737" spans="2:13" x14ac:dyDescent="0.15">
      <c r="B7737" s="333" t="s">
        <v>7652</v>
      </c>
      <c r="C7737" s="333" t="s">
        <v>710</v>
      </c>
      <c r="D7737" s="333" t="s">
        <v>521</v>
      </c>
      <c r="E7737" s="29">
        <v>1</v>
      </c>
      <c r="F7737" s="29">
        <v>2</v>
      </c>
      <c r="G7737" s="29">
        <v>7692</v>
      </c>
      <c r="H7737" s="27"/>
      <c r="J7737" s="37"/>
      <c r="M7737" s="80" t="b">
        <f t="shared" si="120"/>
        <v>1</v>
      </c>
    </row>
    <row r="7738" spans="2:13" x14ac:dyDescent="0.15">
      <c r="B7738" s="333" t="s">
        <v>8021</v>
      </c>
      <c r="C7738" s="333" t="s">
        <v>712</v>
      </c>
      <c r="D7738" s="333" t="s">
        <v>444</v>
      </c>
      <c r="E7738" s="29">
        <v>2</v>
      </c>
      <c r="F7738" s="29">
        <v>6</v>
      </c>
      <c r="G7738" s="29">
        <v>10030</v>
      </c>
      <c r="H7738" s="27"/>
      <c r="J7738" s="37"/>
      <c r="M7738" s="80" t="b">
        <f t="shared" si="120"/>
        <v>1</v>
      </c>
    </row>
    <row r="7739" spans="2:13" x14ac:dyDescent="0.15">
      <c r="B7739" s="333" t="s">
        <v>13152</v>
      </c>
      <c r="C7739" s="333" t="s">
        <v>712</v>
      </c>
      <c r="D7739" s="333" t="s">
        <v>444</v>
      </c>
      <c r="E7739" s="29">
        <v>2</v>
      </c>
      <c r="F7739" s="29">
        <v>6</v>
      </c>
      <c r="G7739" s="29">
        <v>14554</v>
      </c>
      <c r="H7739" s="27"/>
      <c r="J7739" s="37"/>
      <c r="M7739" s="80" t="b">
        <f t="shared" si="120"/>
        <v>1</v>
      </c>
    </row>
    <row r="7740" spans="2:13" x14ac:dyDescent="0.15">
      <c r="B7740" s="333" t="s">
        <v>12061</v>
      </c>
      <c r="C7740" s="333" t="s">
        <v>710</v>
      </c>
      <c r="D7740" s="333" t="s">
        <v>521</v>
      </c>
      <c r="E7740" s="29">
        <v>1</v>
      </c>
      <c r="F7740" s="29">
        <v>2</v>
      </c>
      <c r="G7740" s="29">
        <v>13069</v>
      </c>
      <c r="H7740" s="27"/>
      <c r="J7740" s="37"/>
      <c r="M7740" s="80" t="b">
        <f t="shared" si="120"/>
        <v>1</v>
      </c>
    </row>
    <row r="7741" spans="2:13" x14ac:dyDescent="0.15">
      <c r="B7741" s="333" t="s">
        <v>14926</v>
      </c>
      <c r="C7741" s="333" t="s">
        <v>710</v>
      </c>
      <c r="D7741" s="333" t="s">
        <v>521</v>
      </c>
      <c r="E7741" s="29">
        <v>1</v>
      </c>
      <c r="F7741" s="29">
        <v>2</v>
      </c>
      <c r="G7741" s="29">
        <v>17664</v>
      </c>
      <c r="H7741" s="27"/>
      <c r="J7741" s="37"/>
      <c r="M7741" s="80" t="b">
        <f t="shared" si="120"/>
        <v>1</v>
      </c>
    </row>
    <row r="7742" spans="2:13" x14ac:dyDescent="0.15">
      <c r="B7742" s="333" t="s">
        <v>10392</v>
      </c>
      <c r="C7742" s="333" t="s">
        <v>710</v>
      </c>
      <c r="D7742" s="333" t="s">
        <v>521</v>
      </c>
      <c r="E7742" s="29">
        <v>1</v>
      </c>
      <c r="F7742" s="29">
        <v>2</v>
      </c>
      <c r="G7742" s="29">
        <v>10829</v>
      </c>
      <c r="H7742" s="27"/>
      <c r="J7742" s="37"/>
      <c r="M7742" s="80" t="b">
        <f t="shared" si="120"/>
        <v>1</v>
      </c>
    </row>
    <row r="7743" spans="2:13" x14ac:dyDescent="0.15">
      <c r="B7743" s="333" t="s">
        <v>6371</v>
      </c>
      <c r="C7743" s="333" t="s">
        <v>714</v>
      </c>
      <c r="D7743" s="333" t="s">
        <v>521</v>
      </c>
      <c r="E7743" s="29">
        <v>3</v>
      </c>
      <c r="F7743" s="29">
        <v>2</v>
      </c>
      <c r="G7743" s="29">
        <v>6321</v>
      </c>
      <c r="H7743" s="27"/>
      <c r="J7743" s="37"/>
      <c r="M7743" s="80" t="b">
        <f t="shared" si="120"/>
        <v>1</v>
      </c>
    </row>
    <row r="7744" spans="2:13" x14ac:dyDescent="0.15">
      <c r="B7744" s="333" t="s">
        <v>10984</v>
      </c>
      <c r="C7744" s="333" t="s">
        <v>710</v>
      </c>
      <c r="D7744" s="333" t="s">
        <v>444</v>
      </c>
      <c r="E7744" s="29">
        <v>1</v>
      </c>
      <c r="F7744" s="29">
        <v>6</v>
      </c>
      <c r="G7744" s="29">
        <v>1735</v>
      </c>
      <c r="H7744" s="27"/>
      <c r="J7744" s="37"/>
      <c r="M7744" s="80" t="b">
        <f t="shared" si="120"/>
        <v>1</v>
      </c>
    </row>
    <row r="7745" spans="2:13" x14ac:dyDescent="0.15">
      <c r="B7745" s="333" t="s">
        <v>4209</v>
      </c>
      <c r="C7745" s="333" t="s">
        <v>710</v>
      </c>
      <c r="D7745" s="333" t="s">
        <v>518</v>
      </c>
      <c r="E7745" s="29">
        <v>1</v>
      </c>
      <c r="F7745" s="29">
        <v>0</v>
      </c>
      <c r="G7745" s="29">
        <v>3993</v>
      </c>
      <c r="H7745" s="27"/>
      <c r="J7745" s="37"/>
      <c r="M7745" s="80" t="b">
        <f t="shared" si="120"/>
        <v>1</v>
      </c>
    </row>
    <row r="7746" spans="2:13" x14ac:dyDescent="0.15">
      <c r="B7746" s="333" t="s">
        <v>13674</v>
      </c>
      <c r="C7746" s="333" t="s">
        <v>710</v>
      </c>
      <c r="D7746" s="333" t="s">
        <v>523</v>
      </c>
      <c r="E7746" s="29">
        <v>1</v>
      </c>
      <c r="F7746" s="29">
        <v>3</v>
      </c>
      <c r="G7746" s="29">
        <v>15638</v>
      </c>
      <c r="H7746" s="27"/>
      <c r="J7746" s="37"/>
      <c r="M7746" s="80" t="b">
        <f t="shared" si="120"/>
        <v>1</v>
      </c>
    </row>
    <row r="7747" spans="2:13" x14ac:dyDescent="0.15">
      <c r="B7747" s="333" t="s">
        <v>4945</v>
      </c>
      <c r="C7747" s="333" t="s">
        <v>518</v>
      </c>
      <c r="D7747" s="333" t="s">
        <v>523</v>
      </c>
      <c r="E7747" s="29">
        <v>0</v>
      </c>
      <c r="F7747" s="29">
        <v>3</v>
      </c>
      <c r="G7747" s="29">
        <v>4910</v>
      </c>
      <c r="H7747" s="27"/>
      <c r="J7747" s="37"/>
      <c r="M7747" s="80" t="b">
        <f t="shared" si="120"/>
        <v>1</v>
      </c>
    </row>
    <row r="7748" spans="2:13" x14ac:dyDescent="0.15">
      <c r="B7748" s="333" t="s">
        <v>14927</v>
      </c>
      <c r="C7748" s="333" t="s">
        <v>710</v>
      </c>
      <c r="D7748" s="333" t="s">
        <v>523</v>
      </c>
      <c r="E7748" s="29">
        <v>1</v>
      </c>
      <c r="F7748" s="29">
        <v>3</v>
      </c>
      <c r="G7748" s="29">
        <v>17392</v>
      </c>
      <c r="H7748" s="27"/>
      <c r="J7748" s="37"/>
      <c r="M7748" s="80" t="b">
        <f t="shared" si="120"/>
        <v>1</v>
      </c>
    </row>
    <row r="7749" spans="2:13" x14ac:dyDescent="0.15">
      <c r="B7749" s="333" t="s">
        <v>12062</v>
      </c>
      <c r="C7749" s="333" t="s">
        <v>710</v>
      </c>
      <c r="D7749" s="333" t="s">
        <v>521</v>
      </c>
      <c r="E7749" s="29">
        <v>1</v>
      </c>
      <c r="F7749" s="29">
        <v>2</v>
      </c>
      <c r="G7749" s="29">
        <v>13700</v>
      </c>
      <c r="H7749" s="27"/>
      <c r="J7749" s="37"/>
      <c r="M7749" s="80" t="b">
        <f t="shared" si="120"/>
        <v>1</v>
      </c>
    </row>
    <row r="7750" spans="2:13" x14ac:dyDescent="0.15">
      <c r="B7750" s="333" t="s">
        <v>10393</v>
      </c>
      <c r="C7750" s="333" t="s">
        <v>712</v>
      </c>
      <c r="D7750" s="333" t="s">
        <v>521</v>
      </c>
      <c r="E7750" s="29">
        <v>2</v>
      </c>
      <c r="F7750" s="29">
        <v>2</v>
      </c>
      <c r="G7750" s="29">
        <v>10977</v>
      </c>
      <c r="H7750" s="27"/>
      <c r="J7750" s="37"/>
      <c r="M7750" s="80" t="b">
        <f t="shared" si="120"/>
        <v>1</v>
      </c>
    </row>
    <row r="7751" spans="2:13" x14ac:dyDescent="0.15">
      <c r="B7751" s="333" t="s">
        <v>7489</v>
      </c>
      <c r="C7751" s="333" t="s">
        <v>718</v>
      </c>
      <c r="D7751" s="333" t="s">
        <v>525</v>
      </c>
      <c r="E7751" s="29">
        <v>5</v>
      </c>
      <c r="F7751" s="29">
        <v>4</v>
      </c>
      <c r="G7751" s="29">
        <v>7647</v>
      </c>
      <c r="H7751" s="27"/>
      <c r="J7751" s="37"/>
      <c r="M7751" s="80" t="b">
        <f t="shared" si="120"/>
        <v>1</v>
      </c>
    </row>
    <row r="7752" spans="2:13" x14ac:dyDescent="0.15">
      <c r="B7752" s="333" t="s">
        <v>421</v>
      </c>
      <c r="C7752" s="333" t="s">
        <v>710</v>
      </c>
      <c r="D7752" s="333" t="s">
        <v>521</v>
      </c>
      <c r="E7752" s="29">
        <v>1</v>
      </c>
      <c r="F7752" s="29">
        <v>2</v>
      </c>
      <c r="G7752" s="29">
        <v>8308</v>
      </c>
      <c r="H7752" s="27"/>
      <c r="J7752" s="37"/>
      <c r="M7752" s="80" t="b">
        <f t="shared" si="120"/>
        <v>1</v>
      </c>
    </row>
    <row r="7753" spans="2:13" x14ac:dyDescent="0.15">
      <c r="B7753" s="333" t="s">
        <v>2284</v>
      </c>
      <c r="C7753" s="333" t="s">
        <v>710</v>
      </c>
      <c r="D7753" s="333" t="s">
        <v>521</v>
      </c>
      <c r="E7753" s="29">
        <v>1</v>
      </c>
      <c r="F7753" s="29">
        <v>2</v>
      </c>
      <c r="G7753" s="29">
        <v>1736</v>
      </c>
      <c r="H7753" s="27"/>
      <c r="J7753" s="37"/>
      <c r="M7753" s="80" t="b">
        <f t="shared" si="120"/>
        <v>1</v>
      </c>
    </row>
    <row r="7754" spans="2:13" x14ac:dyDescent="0.15">
      <c r="B7754" s="333" t="s">
        <v>5310</v>
      </c>
      <c r="C7754" s="333" t="s">
        <v>710</v>
      </c>
      <c r="D7754" s="333" t="s">
        <v>523</v>
      </c>
      <c r="E7754" s="29">
        <v>1</v>
      </c>
      <c r="F7754" s="29">
        <v>3</v>
      </c>
      <c r="G7754" s="29">
        <v>5181</v>
      </c>
      <c r="H7754" s="27"/>
      <c r="J7754" s="37"/>
      <c r="M7754" s="80" t="b">
        <f t="shared" si="120"/>
        <v>1</v>
      </c>
    </row>
    <row r="7755" spans="2:13" x14ac:dyDescent="0.15">
      <c r="B7755" s="333" t="s">
        <v>2285</v>
      </c>
      <c r="C7755" s="333" t="s">
        <v>716</v>
      </c>
      <c r="D7755" s="333" t="s">
        <v>521</v>
      </c>
      <c r="E7755" s="29">
        <v>4</v>
      </c>
      <c r="F7755" s="29">
        <v>2</v>
      </c>
      <c r="G7755" s="29">
        <v>1737</v>
      </c>
      <c r="H7755" s="27"/>
      <c r="J7755" s="37"/>
      <c r="M7755" s="80" t="b">
        <f t="shared" si="120"/>
        <v>1</v>
      </c>
    </row>
    <row r="7756" spans="2:13" x14ac:dyDescent="0.15">
      <c r="B7756" s="333" t="s">
        <v>2286</v>
      </c>
      <c r="C7756" s="333" t="s">
        <v>716</v>
      </c>
      <c r="D7756" s="333" t="s">
        <v>519</v>
      </c>
      <c r="E7756" s="29">
        <v>4</v>
      </c>
      <c r="F7756" s="29">
        <v>1</v>
      </c>
      <c r="G7756" s="29">
        <v>1738</v>
      </c>
      <c r="H7756" s="27"/>
      <c r="J7756" s="37"/>
      <c r="M7756" s="80" t="b">
        <f t="shared" si="120"/>
        <v>1</v>
      </c>
    </row>
    <row r="7757" spans="2:13" x14ac:dyDescent="0.15">
      <c r="B7757" s="333" t="s">
        <v>4515</v>
      </c>
      <c r="C7757" s="333" t="s">
        <v>710</v>
      </c>
      <c r="D7757" s="333" t="s">
        <v>523</v>
      </c>
      <c r="E7757" s="29">
        <v>1</v>
      </c>
      <c r="F7757" s="29">
        <v>3</v>
      </c>
      <c r="G7757" s="29">
        <v>4335</v>
      </c>
      <c r="H7757" s="27"/>
      <c r="J7757" s="37"/>
      <c r="M7757" s="80" t="b">
        <f t="shared" si="120"/>
        <v>1</v>
      </c>
    </row>
    <row r="7758" spans="2:13" x14ac:dyDescent="0.15">
      <c r="B7758" s="333" t="s">
        <v>13675</v>
      </c>
      <c r="C7758" s="333" t="s">
        <v>716</v>
      </c>
      <c r="D7758" s="333" t="s">
        <v>519</v>
      </c>
      <c r="E7758" s="29">
        <v>4</v>
      </c>
      <c r="F7758" s="29">
        <v>1</v>
      </c>
      <c r="G7758" s="29">
        <v>15114</v>
      </c>
      <c r="H7758" s="27"/>
      <c r="J7758" s="37"/>
      <c r="M7758" s="80" t="b">
        <f t="shared" ref="M7758:M7821" si="121">AND(  NOT(ISERROR(FIND(UPPER($B$7),UPPER($B7758),1))),  OR($D$7="",NOT(ISERROR(FIND(UPPER($D$7),UPPER($B7758),1)))),    OR($D$8="",(ISERROR(FIND(UPPER($D$8),UPPER($B7758),1))))           )</f>
        <v>1</v>
      </c>
    </row>
    <row r="7759" spans="2:13" x14ac:dyDescent="0.15">
      <c r="B7759" s="333" t="s">
        <v>12063</v>
      </c>
      <c r="C7759" s="333" t="s">
        <v>716</v>
      </c>
      <c r="D7759" s="333" t="s">
        <v>519</v>
      </c>
      <c r="E7759" s="29">
        <v>4</v>
      </c>
      <c r="F7759" s="29">
        <v>1</v>
      </c>
      <c r="G7759" s="29">
        <v>13046</v>
      </c>
      <c r="H7759" s="27"/>
      <c r="J7759" s="37"/>
      <c r="M7759" s="80" t="b">
        <f t="shared" si="121"/>
        <v>1</v>
      </c>
    </row>
    <row r="7760" spans="2:13" x14ac:dyDescent="0.15">
      <c r="B7760" s="333" t="s">
        <v>12064</v>
      </c>
      <c r="C7760" s="333" t="s">
        <v>716</v>
      </c>
      <c r="D7760" s="333" t="s">
        <v>519</v>
      </c>
      <c r="E7760" s="29">
        <v>4</v>
      </c>
      <c r="F7760" s="29">
        <v>1</v>
      </c>
      <c r="G7760" s="29">
        <v>13677</v>
      </c>
      <c r="H7760" s="27"/>
      <c r="J7760" s="37"/>
      <c r="M7760" s="80" t="b">
        <f t="shared" si="121"/>
        <v>1</v>
      </c>
    </row>
    <row r="7761" spans="2:13" x14ac:dyDescent="0.15">
      <c r="B7761" s="333" t="s">
        <v>13676</v>
      </c>
      <c r="C7761" s="333" t="s">
        <v>716</v>
      </c>
      <c r="D7761" s="333" t="s">
        <v>519</v>
      </c>
      <c r="E7761" s="29">
        <v>4</v>
      </c>
      <c r="F7761" s="29">
        <v>1</v>
      </c>
      <c r="G7761" s="29">
        <v>15269</v>
      </c>
      <c r="H7761" s="27"/>
      <c r="J7761" s="37"/>
      <c r="M7761" s="80" t="b">
        <f t="shared" si="121"/>
        <v>1</v>
      </c>
    </row>
    <row r="7762" spans="2:13" x14ac:dyDescent="0.15">
      <c r="B7762" s="333" t="s">
        <v>6530</v>
      </c>
      <c r="C7762" s="333" t="s">
        <v>518</v>
      </c>
      <c r="D7762" s="333" t="s">
        <v>518</v>
      </c>
      <c r="E7762" s="29">
        <v>0</v>
      </c>
      <c r="F7762" s="29">
        <v>0</v>
      </c>
      <c r="G7762" s="29">
        <v>6613</v>
      </c>
      <c r="H7762" s="27"/>
      <c r="J7762" s="37"/>
      <c r="M7762" s="80" t="b">
        <f t="shared" si="121"/>
        <v>1</v>
      </c>
    </row>
    <row r="7763" spans="2:13" x14ac:dyDescent="0.15">
      <c r="B7763" s="333" t="s">
        <v>6080</v>
      </c>
      <c r="C7763" s="333" t="s">
        <v>716</v>
      </c>
      <c r="D7763" s="333" t="s">
        <v>523</v>
      </c>
      <c r="E7763" s="29">
        <v>4</v>
      </c>
      <c r="F7763" s="29">
        <v>3</v>
      </c>
      <c r="G7763" s="29">
        <v>6027</v>
      </c>
      <c r="H7763" s="27"/>
      <c r="J7763" s="37"/>
      <c r="M7763" s="80" t="b">
        <f t="shared" si="121"/>
        <v>1</v>
      </c>
    </row>
    <row r="7764" spans="2:13" x14ac:dyDescent="0.15">
      <c r="B7764" s="333" t="s">
        <v>4488</v>
      </c>
      <c r="C7764" s="333" t="s">
        <v>710</v>
      </c>
      <c r="D7764" s="333" t="s">
        <v>525</v>
      </c>
      <c r="E7764" s="29">
        <v>1</v>
      </c>
      <c r="F7764" s="29">
        <v>4</v>
      </c>
      <c r="G7764" s="29">
        <v>4199</v>
      </c>
      <c r="H7764" s="27"/>
      <c r="J7764" s="37"/>
      <c r="M7764" s="80" t="b">
        <f t="shared" si="121"/>
        <v>1</v>
      </c>
    </row>
    <row r="7765" spans="2:13" x14ac:dyDescent="0.15">
      <c r="B7765" s="333" t="s">
        <v>2288</v>
      </c>
      <c r="C7765" s="333" t="s">
        <v>710</v>
      </c>
      <c r="D7765" s="333" t="s">
        <v>519</v>
      </c>
      <c r="E7765" s="29">
        <v>1</v>
      </c>
      <c r="F7765" s="29">
        <v>1</v>
      </c>
      <c r="G7765" s="29">
        <v>1740</v>
      </c>
      <c r="H7765" s="27"/>
      <c r="J7765" s="37"/>
      <c r="M7765" s="80" t="b">
        <f t="shared" si="121"/>
        <v>1</v>
      </c>
    </row>
    <row r="7766" spans="2:13" x14ac:dyDescent="0.15">
      <c r="B7766" s="333" t="s">
        <v>225</v>
      </c>
      <c r="C7766" s="333" t="s">
        <v>710</v>
      </c>
      <c r="D7766" s="333" t="s">
        <v>521</v>
      </c>
      <c r="E7766" s="29">
        <v>1</v>
      </c>
      <c r="F7766" s="29">
        <v>2</v>
      </c>
      <c r="G7766" s="29">
        <v>8513</v>
      </c>
      <c r="H7766" s="27"/>
      <c r="J7766" s="37"/>
      <c r="M7766" s="80" t="b">
        <f t="shared" si="121"/>
        <v>1</v>
      </c>
    </row>
    <row r="7767" spans="2:13" x14ac:dyDescent="0.15">
      <c r="B7767" s="333" t="s">
        <v>9472</v>
      </c>
      <c r="C7767" s="333" t="s">
        <v>518</v>
      </c>
      <c r="D7767" s="333" t="s">
        <v>518</v>
      </c>
      <c r="E7767" s="29">
        <v>0</v>
      </c>
      <c r="F7767" s="29">
        <v>0</v>
      </c>
      <c r="G7767" s="29">
        <v>9801</v>
      </c>
      <c r="H7767" s="27"/>
      <c r="J7767" s="37"/>
      <c r="M7767" s="80" t="b">
        <f t="shared" si="121"/>
        <v>1</v>
      </c>
    </row>
    <row r="7768" spans="2:13" x14ac:dyDescent="0.15">
      <c r="B7768" s="333" t="s">
        <v>380</v>
      </c>
      <c r="C7768" s="333" t="s">
        <v>712</v>
      </c>
      <c r="D7768" s="333" t="s">
        <v>519</v>
      </c>
      <c r="E7768" s="29">
        <v>2</v>
      </c>
      <c r="F7768" s="29">
        <v>1</v>
      </c>
      <c r="G7768" s="29">
        <v>8360</v>
      </c>
      <c r="H7768" s="27"/>
      <c r="J7768" s="37"/>
      <c r="M7768" s="80" t="b">
        <f t="shared" si="121"/>
        <v>1</v>
      </c>
    </row>
    <row r="7769" spans="2:13" x14ac:dyDescent="0.15">
      <c r="B7769" s="333" t="s">
        <v>12065</v>
      </c>
      <c r="C7769" s="333" t="s">
        <v>710</v>
      </c>
      <c r="D7769" s="333" t="s">
        <v>444</v>
      </c>
      <c r="E7769" s="29">
        <v>1</v>
      </c>
      <c r="F7769" s="29">
        <v>6</v>
      </c>
      <c r="G7769" s="29">
        <v>13234</v>
      </c>
      <c r="H7769" s="27"/>
      <c r="J7769" s="37"/>
      <c r="M7769" s="80" t="b">
        <f t="shared" si="121"/>
        <v>1</v>
      </c>
    </row>
    <row r="7770" spans="2:13" x14ac:dyDescent="0.15">
      <c r="B7770" s="333" t="s">
        <v>4014</v>
      </c>
      <c r="C7770" s="333" t="s">
        <v>518</v>
      </c>
      <c r="D7770" s="333" t="s">
        <v>518</v>
      </c>
      <c r="E7770" s="29">
        <v>0</v>
      </c>
      <c r="F7770" s="29">
        <v>0</v>
      </c>
      <c r="G7770" s="29">
        <v>3571</v>
      </c>
      <c r="H7770" s="27"/>
      <c r="J7770" s="37"/>
      <c r="M7770" s="80" t="b">
        <f t="shared" si="121"/>
        <v>1</v>
      </c>
    </row>
    <row r="7771" spans="2:13" x14ac:dyDescent="0.15">
      <c r="B7771" s="333" t="s">
        <v>2212</v>
      </c>
      <c r="C7771" s="333" t="s">
        <v>716</v>
      </c>
      <c r="D7771" s="333" t="s">
        <v>519</v>
      </c>
      <c r="E7771" s="29">
        <v>4</v>
      </c>
      <c r="F7771" s="29">
        <v>1</v>
      </c>
      <c r="G7771" s="29">
        <v>1741</v>
      </c>
      <c r="H7771" s="27"/>
      <c r="J7771" s="37"/>
      <c r="M7771" s="80" t="b">
        <f t="shared" si="121"/>
        <v>1</v>
      </c>
    </row>
    <row r="7772" spans="2:13" x14ac:dyDescent="0.15">
      <c r="B7772" s="333" t="s">
        <v>2287</v>
      </c>
      <c r="C7772" s="333" t="s">
        <v>716</v>
      </c>
      <c r="D7772" s="333" t="s">
        <v>519</v>
      </c>
      <c r="E7772" s="29">
        <v>4</v>
      </c>
      <c r="F7772" s="29">
        <v>1</v>
      </c>
      <c r="G7772" s="29">
        <v>1739</v>
      </c>
      <c r="H7772" s="27"/>
      <c r="J7772" s="37"/>
      <c r="M7772" s="80" t="b">
        <f t="shared" si="121"/>
        <v>1</v>
      </c>
    </row>
    <row r="7773" spans="2:13" x14ac:dyDescent="0.15">
      <c r="B7773" s="333" t="s">
        <v>2213</v>
      </c>
      <c r="C7773" s="333" t="s">
        <v>716</v>
      </c>
      <c r="D7773" s="333" t="s">
        <v>521</v>
      </c>
      <c r="E7773" s="29">
        <v>4</v>
      </c>
      <c r="F7773" s="29">
        <v>2</v>
      </c>
      <c r="G7773" s="29">
        <v>1742</v>
      </c>
      <c r="H7773" s="27"/>
      <c r="J7773" s="37"/>
      <c r="M7773" s="80" t="b">
        <f t="shared" si="121"/>
        <v>1</v>
      </c>
    </row>
    <row r="7774" spans="2:13" x14ac:dyDescent="0.15">
      <c r="B7774" s="333" t="s">
        <v>12066</v>
      </c>
      <c r="C7774" s="333" t="s">
        <v>716</v>
      </c>
      <c r="D7774" s="333" t="s">
        <v>525</v>
      </c>
      <c r="E7774" s="29">
        <v>4</v>
      </c>
      <c r="F7774" s="29">
        <v>4</v>
      </c>
      <c r="G7774" s="29">
        <v>13072</v>
      </c>
      <c r="H7774" s="27"/>
      <c r="J7774" s="37"/>
      <c r="M7774" s="80" t="b">
        <f t="shared" si="121"/>
        <v>1</v>
      </c>
    </row>
    <row r="7775" spans="2:13" x14ac:dyDescent="0.15">
      <c r="B7775" s="333" t="s">
        <v>14928</v>
      </c>
      <c r="C7775" s="333" t="s">
        <v>716</v>
      </c>
      <c r="D7775" s="333" t="s">
        <v>521</v>
      </c>
      <c r="E7775" s="29">
        <v>4</v>
      </c>
      <c r="F7775" s="29">
        <v>2</v>
      </c>
      <c r="G7775" s="29">
        <v>17393</v>
      </c>
      <c r="H7775" s="27"/>
      <c r="J7775" s="37"/>
      <c r="M7775" s="80" t="b">
        <f t="shared" si="121"/>
        <v>1</v>
      </c>
    </row>
    <row r="7776" spans="2:13" x14ac:dyDescent="0.15">
      <c r="B7776" s="333" t="s">
        <v>5643</v>
      </c>
      <c r="C7776" s="333" t="s">
        <v>716</v>
      </c>
      <c r="D7776" s="333" t="s">
        <v>521</v>
      </c>
      <c r="E7776" s="29">
        <v>4</v>
      </c>
      <c r="F7776" s="29">
        <v>2</v>
      </c>
      <c r="G7776" s="29">
        <v>5661</v>
      </c>
      <c r="H7776" s="27"/>
      <c r="J7776" s="37"/>
      <c r="M7776" s="80" t="b">
        <f t="shared" si="121"/>
        <v>1</v>
      </c>
    </row>
    <row r="7777" spans="2:13" x14ac:dyDescent="0.15">
      <c r="B7777" s="333" t="s">
        <v>2132</v>
      </c>
      <c r="C7777" s="333" t="s">
        <v>716</v>
      </c>
      <c r="D7777" s="333" t="s">
        <v>527</v>
      </c>
      <c r="E7777" s="29">
        <v>4</v>
      </c>
      <c r="F7777" s="29">
        <v>5</v>
      </c>
      <c r="G7777" s="29">
        <v>1744</v>
      </c>
      <c r="H7777" s="27"/>
      <c r="J7777" s="37"/>
      <c r="M7777" s="80" t="b">
        <f t="shared" si="121"/>
        <v>1</v>
      </c>
    </row>
    <row r="7778" spans="2:13" x14ac:dyDescent="0.15">
      <c r="B7778" s="333" t="s">
        <v>4882</v>
      </c>
      <c r="C7778" s="333" t="s">
        <v>716</v>
      </c>
      <c r="D7778" s="333" t="s">
        <v>521</v>
      </c>
      <c r="E7778" s="29">
        <v>4</v>
      </c>
      <c r="F7778" s="29">
        <v>2</v>
      </c>
      <c r="G7778" s="29">
        <v>4670</v>
      </c>
      <c r="H7778" s="27"/>
      <c r="J7778" s="37"/>
      <c r="M7778" s="80" t="b">
        <f t="shared" si="121"/>
        <v>1</v>
      </c>
    </row>
    <row r="7779" spans="2:13" x14ac:dyDescent="0.15">
      <c r="B7779" s="333" t="s">
        <v>12067</v>
      </c>
      <c r="C7779" s="333" t="s">
        <v>518</v>
      </c>
      <c r="D7779" s="333" t="s">
        <v>518</v>
      </c>
      <c r="E7779" s="29">
        <v>0</v>
      </c>
      <c r="F7779" s="29">
        <v>0</v>
      </c>
      <c r="G7779" s="29">
        <v>12370</v>
      </c>
      <c r="H7779" s="27"/>
      <c r="J7779" s="37"/>
      <c r="M7779" s="80" t="b">
        <f t="shared" si="121"/>
        <v>1</v>
      </c>
    </row>
    <row r="7780" spans="2:13" x14ac:dyDescent="0.15">
      <c r="B7780" s="333" t="s">
        <v>6913</v>
      </c>
      <c r="C7780" s="333" t="s">
        <v>716</v>
      </c>
      <c r="D7780" s="333" t="s">
        <v>519</v>
      </c>
      <c r="E7780" s="29">
        <v>4</v>
      </c>
      <c r="F7780" s="29">
        <v>1</v>
      </c>
      <c r="G7780" s="29">
        <v>7047</v>
      </c>
      <c r="H7780" s="27"/>
      <c r="J7780" s="37"/>
      <c r="M7780" s="80" t="b">
        <f t="shared" si="121"/>
        <v>1</v>
      </c>
    </row>
    <row r="7781" spans="2:13" x14ac:dyDescent="0.15">
      <c r="B7781" s="333" t="s">
        <v>6531</v>
      </c>
      <c r="C7781" s="333" t="s">
        <v>716</v>
      </c>
      <c r="D7781" s="333" t="s">
        <v>527</v>
      </c>
      <c r="E7781" s="29">
        <v>4</v>
      </c>
      <c r="F7781" s="29">
        <v>5</v>
      </c>
      <c r="G7781" s="29">
        <v>6614</v>
      </c>
      <c r="H7781" s="27"/>
      <c r="J7781" s="37"/>
      <c r="M7781" s="80" t="b">
        <f t="shared" si="121"/>
        <v>1</v>
      </c>
    </row>
    <row r="7782" spans="2:13" x14ac:dyDescent="0.15">
      <c r="B7782" s="333" t="s">
        <v>4015</v>
      </c>
      <c r="C7782" s="333" t="s">
        <v>518</v>
      </c>
      <c r="D7782" s="333" t="s">
        <v>518</v>
      </c>
      <c r="E7782" s="29">
        <v>0</v>
      </c>
      <c r="F7782" s="29">
        <v>0</v>
      </c>
      <c r="G7782" s="29">
        <v>3572</v>
      </c>
      <c r="H7782" s="27"/>
      <c r="J7782" s="37"/>
      <c r="M7782" s="80" t="b">
        <f t="shared" si="121"/>
        <v>1</v>
      </c>
    </row>
    <row r="7783" spans="2:13" x14ac:dyDescent="0.15">
      <c r="B7783" s="333" t="s">
        <v>5099</v>
      </c>
      <c r="C7783" s="333" t="s">
        <v>716</v>
      </c>
      <c r="D7783" s="333" t="s">
        <v>521</v>
      </c>
      <c r="E7783" s="29">
        <v>4</v>
      </c>
      <c r="F7783" s="29">
        <v>2</v>
      </c>
      <c r="G7783" s="29">
        <v>5073</v>
      </c>
      <c r="H7783" s="27"/>
      <c r="J7783" s="37"/>
      <c r="M7783" s="80" t="b">
        <f t="shared" si="121"/>
        <v>1</v>
      </c>
    </row>
    <row r="7784" spans="2:13" x14ac:dyDescent="0.15">
      <c r="B7784" s="333" t="s">
        <v>2133</v>
      </c>
      <c r="C7784" s="333" t="s">
        <v>716</v>
      </c>
      <c r="D7784" s="333" t="s">
        <v>521</v>
      </c>
      <c r="E7784" s="29">
        <v>4</v>
      </c>
      <c r="F7784" s="29">
        <v>2</v>
      </c>
      <c r="G7784" s="29">
        <v>1745</v>
      </c>
      <c r="H7784" s="27"/>
      <c r="J7784" s="37"/>
      <c r="M7784" s="80" t="b">
        <f t="shared" si="121"/>
        <v>1</v>
      </c>
    </row>
    <row r="7785" spans="2:13" x14ac:dyDescent="0.15">
      <c r="B7785" s="333" t="s">
        <v>11324</v>
      </c>
      <c r="C7785" s="333" t="s">
        <v>714</v>
      </c>
      <c r="D7785" s="333" t="s">
        <v>521</v>
      </c>
      <c r="E7785" s="29">
        <v>3</v>
      </c>
      <c r="F7785" s="29">
        <v>2</v>
      </c>
      <c r="G7785" s="29">
        <v>11490</v>
      </c>
      <c r="H7785" s="27"/>
      <c r="J7785" s="37"/>
      <c r="M7785" s="80" t="b">
        <f t="shared" si="121"/>
        <v>1</v>
      </c>
    </row>
    <row r="7786" spans="2:13" x14ac:dyDescent="0.15">
      <c r="B7786" s="333" t="s">
        <v>2134</v>
      </c>
      <c r="C7786" s="333" t="s">
        <v>716</v>
      </c>
      <c r="D7786" s="333" t="s">
        <v>521</v>
      </c>
      <c r="E7786" s="29">
        <v>4</v>
      </c>
      <c r="F7786" s="29">
        <v>2</v>
      </c>
      <c r="G7786" s="29">
        <v>1746</v>
      </c>
      <c r="H7786" s="27"/>
      <c r="J7786" s="37"/>
      <c r="M7786" s="80" t="b">
        <f t="shared" si="121"/>
        <v>1</v>
      </c>
    </row>
    <row r="7787" spans="2:13" x14ac:dyDescent="0.15">
      <c r="B7787" s="333" t="s">
        <v>2135</v>
      </c>
      <c r="C7787" s="333" t="s">
        <v>716</v>
      </c>
      <c r="D7787" s="333" t="s">
        <v>521</v>
      </c>
      <c r="E7787" s="29">
        <v>4</v>
      </c>
      <c r="F7787" s="29">
        <v>2</v>
      </c>
      <c r="G7787" s="29">
        <v>1747</v>
      </c>
      <c r="H7787" s="27"/>
      <c r="J7787" s="37"/>
      <c r="M7787" s="80" t="b">
        <f t="shared" si="121"/>
        <v>1</v>
      </c>
    </row>
    <row r="7788" spans="2:13" x14ac:dyDescent="0.15">
      <c r="B7788" s="333" t="s">
        <v>6211</v>
      </c>
      <c r="C7788" s="333" t="s">
        <v>716</v>
      </c>
      <c r="D7788" s="333" t="s">
        <v>519</v>
      </c>
      <c r="E7788" s="29">
        <v>4</v>
      </c>
      <c r="F7788" s="29">
        <v>1</v>
      </c>
      <c r="G7788" s="29">
        <v>6179</v>
      </c>
      <c r="H7788" s="27"/>
      <c r="J7788" s="37"/>
      <c r="M7788" s="80" t="b">
        <f t="shared" si="121"/>
        <v>1</v>
      </c>
    </row>
    <row r="7789" spans="2:13" x14ac:dyDescent="0.15">
      <c r="B7789" s="333" t="s">
        <v>2136</v>
      </c>
      <c r="C7789" s="333" t="s">
        <v>716</v>
      </c>
      <c r="D7789" s="333" t="s">
        <v>521</v>
      </c>
      <c r="E7789" s="29">
        <v>4</v>
      </c>
      <c r="F7789" s="29">
        <v>2</v>
      </c>
      <c r="G7789" s="29">
        <v>1748</v>
      </c>
      <c r="H7789" s="27"/>
      <c r="J7789" s="37"/>
      <c r="M7789" s="80" t="b">
        <f t="shared" si="121"/>
        <v>1</v>
      </c>
    </row>
    <row r="7790" spans="2:13" x14ac:dyDescent="0.15">
      <c r="B7790" s="333" t="s">
        <v>6068</v>
      </c>
      <c r="C7790" s="333" t="s">
        <v>716</v>
      </c>
      <c r="D7790" s="333" t="s">
        <v>523</v>
      </c>
      <c r="E7790" s="29">
        <v>4</v>
      </c>
      <c r="F7790" s="29">
        <v>3</v>
      </c>
      <c r="G7790" s="29">
        <v>6014</v>
      </c>
      <c r="H7790" s="27"/>
      <c r="J7790" s="37"/>
      <c r="M7790" s="80" t="b">
        <f t="shared" si="121"/>
        <v>1</v>
      </c>
    </row>
    <row r="7791" spans="2:13" x14ac:dyDescent="0.15">
      <c r="B7791" s="333" t="s">
        <v>2137</v>
      </c>
      <c r="C7791" s="333" t="s">
        <v>716</v>
      </c>
      <c r="D7791" s="333" t="s">
        <v>521</v>
      </c>
      <c r="E7791" s="29">
        <v>4</v>
      </c>
      <c r="F7791" s="29">
        <v>2</v>
      </c>
      <c r="G7791" s="29">
        <v>1749</v>
      </c>
      <c r="H7791" s="27"/>
      <c r="J7791" s="37"/>
      <c r="M7791" s="80" t="b">
        <f t="shared" si="121"/>
        <v>1</v>
      </c>
    </row>
    <row r="7792" spans="2:13" x14ac:dyDescent="0.15">
      <c r="B7792" s="333" t="s">
        <v>4250</v>
      </c>
      <c r="C7792" s="333" t="s">
        <v>518</v>
      </c>
      <c r="D7792" s="333" t="s">
        <v>521</v>
      </c>
      <c r="E7792" s="29">
        <v>0</v>
      </c>
      <c r="F7792" s="29">
        <v>2</v>
      </c>
      <c r="G7792" s="29">
        <v>4041</v>
      </c>
      <c r="H7792" s="27"/>
      <c r="J7792" s="37"/>
      <c r="M7792" s="80" t="b">
        <f t="shared" si="121"/>
        <v>1</v>
      </c>
    </row>
    <row r="7793" spans="2:13" x14ac:dyDescent="0.15">
      <c r="B7793" s="333" t="s">
        <v>4500</v>
      </c>
      <c r="C7793" s="333" t="s">
        <v>716</v>
      </c>
      <c r="D7793" s="333" t="s">
        <v>521</v>
      </c>
      <c r="E7793" s="29">
        <v>4</v>
      </c>
      <c r="F7793" s="29">
        <v>2</v>
      </c>
      <c r="G7793" s="29">
        <v>4120</v>
      </c>
      <c r="H7793" s="27"/>
      <c r="J7793" s="37"/>
      <c r="M7793" s="80" t="b">
        <f t="shared" si="121"/>
        <v>1</v>
      </c>
    </row>
    <row r="7794" spans="2:13" x14ac:dyDescent="0.15">
      <c r="B7794" s="333" t="s">
        <v>14929</v>
      </c>
      <c r="C7794" s="333" t="s">
        <v>716</v>
      </c>
      <c r="D7794" s="333" t="s">
        <v>519</v>
      </c>
      <c r="E7794" s="29">
        <v>4</v>
      </c>
      <c r="F7794" s="29">
        <v>1</v>
      </c>
      <c r="G7794" s="29">
        <v>17047</v>
      </c>
      <c r="H7794" s="27"/>
      <c r="J7794" s="37"/>
      <c r="M7794" s="80" t="b">
        <f t="shared" si="121"/>
        <v>1</v>
      </c>
    </row>
    <row r="7795" spans="2:13" x14ac:dyDescent="0.15">
      <c r="B7795" s="333" t="s">
        <v>13677</v>
      </c>
      <c r="C7795" s="333" t="s">
        <v>710</v>
      </c>
      <c r="D7795" s="333" t="s">
        <v>521</v>
      </c>
      <c r="E7795" s="29">
        <v>1</v>
      </c>
      <c r="F7795" s="29">
        <v>2</v>
      </c>
      <c r="G7795" s="29">
        <v>14757</v>
      </c>
      <c r="H7795" s="27"/>
      <c r="J7795" s="37"/>
      <c r="M7795" s="80" t="b">
        <f t="shared" si="121"/>
        <v>1</v>
      </c>
    </row>
    <row r="7796" spans="2:13" x14ac:dyDescent="0.15">
      <c r="B7796" s="333" t="s">
        <v>5152</v>
      </c>
      <c r="C7796" s="333" t="s">
        <v>716</v>
      </c>
      <c r="D7796" s="333" t="s">
        <v>521</v>
      </c>
      <c r="E7796" s="29">
        <v>4</v>
      </c>
      <c r="F7796" s="29">
        <v>2</v>
      </c>
      <c r="G7796" s="29">
        <v>5128</v>
      </c>
      <c r="H7796" s="27"/>
      <c r="J7796" s="37"/>
      <c r="M7796" s="80" t="b">
        <f t="shared" si="121"/>
        <v>1</v>
      </c>
    </row>
    <row r="7797" spans="2:13" x14ac:dyDescent="0.15">
      <c r="B7797" s="333" t="s">
        <v>5731</v>
      </c>
      <c r="C7797" s="333" t="s">
        <v>518</v>
      </c>
      <c r="D7797" s="333" t="s">
        <v>523</v>
      </c>
      <c r="E7797" s="29">
        <v>0</v>
      </c>
      <c r="F7797" s="29">
        <v>3</v>
      </c>
      <c r="G7797" s="29">
        <v>5761</v>
      </c>
      <c r="H7797" s="27"/>
      <c r="J7797" s="37"/>
      <c r="M7797" s="80" t="b">
        <f t="shared" si="121"/>
        <v>1</v>
      </c>
    </row>
    <row r="7798" spans="2:13" x14ac:dyDescent="0.15">
      <c r="B7798" s="333" t="s">
        <v>10394</v>
      </c>
      <c r="C7798" s="333" t="s">
        <v>716</v>
      </c>
      <c r="D7798" s="333" t="s">
        <v>519</v>
      </c>
      <c r="E7798" s="29">
        <v>4</v>
      </c>
      <c r="F7798" s="29">
        <v>1</v>
      </c>
      <c r="G7798" s="29">
        <v>10883</v>
      </c>
      <c r="H7798" s="27"/>
      <c r="J7798" s="37"/>
      <c r="M7798" s="80" t="b">
        <f t="shared" si="121"/>
        <v>1</v>
      </c>
    </row>
    <row r="7799" spans="2:13" x14ac:dyDescent="0.15">
      <c r="B7799" s="333" t="s">
        <v>11325</v>
      </c>
      <c r="C7799" s="333" t="s">
        <v>710</v>
      </c>
      <c r="D7799" s="333" t="s">
        <v>521</v>
      </c>
      <c r="E7799" s="29">
        <v>1</v>
      </c>
      <c r="F7799" s="29">
        <v>2</v>
      </c>
      <c r="G7799" s="29">
        <v>11257</v>
      </c>
      <c r="H7799" s="27"/>
      <c r="J7799" s="37"/>
      <c r="M7799" s="80" t="b">
        <f t="shared" si="121"/>
        <v>1</v>
      </c>
    </row>
    <row r="7800" spans="2:13" x14ac:dyDescent="0.15">
      <c r="B7800" s="333" t="s">
        <v>2138</v>
      </c>
      <c r="C7800" s="333" t="s">
        <v>716</v>
      </c>
      <c r="D7800" s="333" t="s">
        <v>519</v>
      </c>
      <c r="E7800" s="29">
        <v>4</v>
      </c>
      <c r="F7800" s="29">
        <v>1</v>
      </c>
      <c r="G7800" s="29">
        <v>1750</v>
      </c>
      <c r="H7800" s="27"/>
      <c r="J7800" s="37"/>
      <c r="M7800" s="80" t="b">
        <f t="shared" si="121"/>
        <v>1</v>
      </c>
    </row>
    <row r="7801" spans="2:13" x14ac:dyDescent="0.15">
      <c r="B7801" s="333" t="s">
        <v>2139</v>
      </c>
      <c r="C7801" s="333" t="s">
        <v>716</v>
      </c>
      <c r="D7801" s="333" t="s">
        <v>519</v>
      </c>
      <c r="E7801" s="29">
        <v>4</v>
      </c>
      <c r="F7801" s="29">
        <v>1</v>
      </c>
      <c r="G7801" s="29">
        <v>1751</v>
      </c>
      <c r="H7801" s="27"/>
      <c r="J7801" s="37"/>
      <c r="M7801" s="80" t="b">
        <f t="shared" si="121"/>
        <v>1</v>
      </c>
    </row>
    <row r="7802" spans="2:13" x14ac:dyDescent="0.15">
      <c r="B7802" s="333" t="s">
        <v>9473</v>
      </c>
      <c r="C7802" s="333" t="s">
        <v>518</v>
      </c>
      <c r="D7802" s="333" t="s">
        <v>525</v>
      </c>
      <c r="E7802" s="29">
        <v>0</v>
      </c>
      <c r="F7802" s="29">
        <v>4</v>
      </c>
      <c r="G7802" s="29">
        <v>9378</v>
      </c>
      <c r="H7802" s="27"/>
      <c r="J7802" s="37"/>
      <c r="M7802" s="80" t="b">
        <f t="shared" si="121"/>
        <v>1</v>
      </c>
    </row>
    <row r="7803" spans="2:13" x14ac:dyDescent="0.15">
      <c r="B7803" s="333" t="s">
        <v>2140</v>
      </c>
      <c r="C7803" s="333" t="s">
        <v>716</v>
      </c>
      <c r="D7803" s="333" t="s">
        <v>519</v>
      </c>
      <c r="E7803" s="29">
        <v>4</v>
      </c>
      <c r="F7803" s="29">
        <v>1</v>
      </c>
      <c r="G7803" s="29">
        <v>1752</v>
      </c>
      <c r="H7803" s="27"/>
      <c r="J7803" s="37"/>
      <c r="M7803" s="80" t="b">
        <f t="shared" si="121"/>
        <v>1</v>
      </c>
    </row>
    <row r="7804" spans="2:13" x14ac:dyDescent="0.15">
      <c r="B7804" s="333" t="s">
        <v>7355</v>
      </c>
      <c r="C7804" s="333" t="s">
        <v>716</v>
      </c>
      <c r="D7804" s="333" t="s">
        <v>519</v>
      </c>
      <c r="E7804" s="29">
        <v>4</v>
      </c>
      <c r="F7804" s="29">
        <v>1</v>
      </c>
      <c r="G7804" s="29">
        <v>7506</v>
      </c>
      <c r="H7804" s="27"/>
      <c r="J7804" s="37"/>
      <c r="M7804" s="80" t="b">
        <f t="shared" si="121"/>
        <v>1</v>
      </c>
    </row>
    <row r="7805" spans="2:13" x14ac:dyDescent="0.15">
      <c r="B7805" s="333" t="s">
        <v>2141</v>
      </c>
      <c r="C7805" s="333" t="s">
        <v>716</v>
      </c>
      <c r="D7805" s="333" t="s">
        <v>519</v>
      </c>
      <c r="E7805" s="29">
        <v>4</v>
      </c>
      <c r="F7805" s="29">
        <v>1</v>
      </c>
      <c r="G7805" s="29">
        <v>1753</v>
      </c>
      <c r="H7805" s="27"/>
      <c r="J7805" s="37"/>
      <c r="M7805" s="80" t="b">
        <f t="shared" si="121"/>
        <v>1</v>
      </c>
    </row>
    <row r="7806" spans="2:13" x14ac:dyDescent="0.15">
      <c r="B7806" s="333" t="s">
        <v>12068</v>
      </c>
      <c r="C7806" s="333" t="s">
        <v>716</v>
      </c>
      <c r="D7806" s="333" t="s">
        <v>521</v>
      </c>
      <c r="E7806" s="29">
        <v>4</v>
      </c>
      <c r="F7806" s="29">
        <v>2</v>
      </c>
      <c r="G7806" s="29">
        <v>13047</v>
      </c>
      <c r="H7806" s="27"/>
      <c r="J7806" s="37"/>
      <c r="M7806" s="80" t="b">
        <f t="shared" si="121"/>
        <v>1</v>
      </c>
    </row>
    <row r="7807" spans="2:13" x14ac:dyDescent="0.15">
      <c r="B7807" s="333" t="s">
        <v>9474</v>
      </c>
      <c r="C7807" s="333" t="s">
        <v>712</v>
      </c>
      <c r="D7807" s="333" t="s">
        <v>525</v>
      </c>
      <c r="E7807" s="29">
        <v>2</v>
      </c>
      <c r="F7807" s="29">
        <v>4</v>
      </c>
      <c r="G7807" s="29">
        <v>9277</v>
      </c>
      <c r="H7807" s="27"/>
      <c r="J7807" s="37"/>
      <c r="M7807" s="80" t="b">
        <f t="shared" si="121"/>
        <v>1</v>
      </c>
    </row>
    <row r="7808" spans="2:13" x14ac:dyDescent="0.15">
      <c r="B7808" s="333" t="s">
        <v>12069</v>
      </c>
      <c r="C7808" s="333" t="s">
        <v>714</v>
      </c>
      <c r="D7808" s="333" t="s">
        <v>525</v>
      </c>
      <c r="E7808" s="29">
        <v>3</v>
      </c>
      <c r="F7808" s="29">
        <v>4</v>
      </c>
      <c r="G7808" s="29">
        <v>13797</v>
      </c>
      <c r="H7808" s="27"/>
      <c r="J7808" s="37"/>
      <c r="M7808" s="80" t="b">
        <f t="shared" si="121"/>
        <v>1</v>
      </c>
    </row>
    <row r="7809" spans="2:13" x14ac:dyDescent="0.15">
      <c r="B7809" s="333" t="s">
        <v>7694</v>
      </c>
      <c r="C7809" s="333" t="s">
        <v>716</v>
      </c>
      <c r="D7809" s="333" t="s">
        <v>525</v>
      </c>
      <c r="E7809" s="29">
        <v>4</v>
      </c>
      <c r="F7809" s="29">
        <v>4</v>
      </c>
      <c r="G7809" s="29">
        <v>7753</v>
      </c>
      <c r="H7809" s="27"/>
      <c r="J7809" s="37"/>
      <c r="M7809" s="80" t="b">
        <f t="shared" si="121"/>
        <v>1</v>
      </c>
    </row>
    <row r="7810" spans="2:13" x14ac:dyDescent="0.15">
      <c r="B7810" s="333" t="s">
        <v>14930</v>
      </c>
      <c r="C7810" s="333" t="s">
        <v>714</v>
      </c>
      <c r="D7810" s="333" t="s">
        <v>525</v>
      </c>
      <c r="E7810" s="29">
        <v>3</v>
      </c>
      <c r="F7810" s="29">
        <v>4</v>
      </c>
      <c r="G7810" s="29">
        <v>17343</v>
      </c>
      <c r="H7810" s="27"/>
      <c r="J7810" s="37"/>
      <c r="M7810" s="80" t="b">
        <f t="shared" si="121"/>
        <v>1</v>
      </c>
    </row>
    <row r="7811" spans="2:13" x14ac:dyDescent="0.15">
      <c r="B7811" s="333" t="s">
        <v>4103</v>
      </c>
      <c r="C7811" s="333" t="s">
        <v>716</v>
      </c>
      <c r="D7811" s="333" t="s">
        <v>519</v>
      </c>
      <c r="E7811" s="29">
        <v>4</v>
      </c>
      <c r="F7811" s="29">
        <v>1</v>
      </c>
      <c r="G7811" s="29">
        <v>3869</v>
      </c>
      <c r="H7811" s="27"/>
      <c r="J7811" s="37"/>
      <c r="M7811" s="80" t="b">
        <f t="shared" si="121"/>
        <v>1</v>
      </c>
    </row>
    <row r="7812" spans="2:13" x14ac:dyDescent="0.15">
      <c r="B7812" s="333" t="s">
        <v>14931</v>
      </c>
      <c r="C7812" s="333" t="s">
        <v>716</v>
      </c>
      <c r="D7812" s="333" t="s">
        <v>519</v>
      </c>
      <c r="E7812" s="29">
        <v>4</v>
      </c>
      <c r="F7812" s="29">
        <v>1</v>
      </c>
      <c r="G7812" s="29">
        <v>16590</v>
      </c>
      <c r="H7812" s="27"/>
      <c r="J7812" s="37"/>
      <c r="M7812" s="80" t="b">
        <f t="shared" si="121"/>
        <v>1</v>
      </c>
    </row>
    <row r="7813" spans="2:13" x14ac:dyDescent="0.15">
      <c r="B7813" s="333" t="s">
        <v>12865</v>
      </c>
      <c r="C7813" s="333" t="s">
        <v>716</v>
      </c>
      <c r="D7813" s="333" t="s">
        <v>519</v>
      </c>
      <c r="E7813" s="29">
        <v>4</v>
      </c>
      <c r="F7813" s="29">
        <v>1</v>
      </c>
      <c r="G7813" s="29">
        <v>14115</v>
      </c>
      <c r="H7813" s="27"/>
      <c r="J7813" s="37"/>
      <c r="M7813" s="80" t="b">
        <f t="shared" si="121"/>
        <v>1</v>
      </c>
    </row>
    <row r="7814" spans="2:13" x14ac:dyDescent="0.15">
      <c r="B7814" s="333" t="s">
        <v>12070</v>
      </c>
      <c r="C7814" s="333" t="s">
        <v>716</v>
      </c>
      <c r="D7814" s="333" t="s">
        <v>521</v>
      </c>
      <c r="E7814" s="29">
        <v>4</v>
      </c>
      <c r="F7814" s="29">
        <v>2</v>
      </c>
      <c r="G7814" s="29">
        <v>13048</v>
      </c>
      <c r="H7814" s="27"/>
      <c r="J7814" s="37"/>
      <c r="M7814" s="80" t="b">
        <f t="shared" si="121"/>
        <v>1</v>
      </c>
    </row>
    <row r="7815" spans="2:13" x14ac:dyDescent="0.15">
      <c r="B7815" s="333" t="s">
        <v>10749</v>
      </c>
      <c r="C7815" s="333" t="s">
        <v>716</v>
      </c>
      <c r="D7815" s="333" t="s">
        <v>519</v>
      </c>
      <c r="E7815" s="29">
        <v>4</v>
      </c>
      <c r="F7815" s="29">
        <v>1</v>
      </c>
      <c r="G7815" s="29">
        <v>11113</v>
      </c>
      <c r="H7815" s="27"/>
      <c r="J7815" s="37"/>
      <c r="M7815" s="80" t="b">
        <f t="shared" si="121"/>
        <v>1</v>
      </c>
    </row>
    <row r="7816" spans="2:13" x14ac:dyDescent="0.15">
      <c r="B7816" s="333" t="s">
        <v>4104</v>
      </c>
      <c r="C7816" s="333" t="s">
        <v>716</v>
      </c>
      <c r="D7816" s="333" t="s">
        <v>519</v>
      </c>
      <c r="E7816" s="29">
        <v>4</v>
      </c>
      <c r="F7816" s="29">
        <v>1</v>
      </c>
      <c r="G7816" s="29">
        <v>3870</v>
      </c>
      <c r="H7816" s="27"/>
      <c r="J7816" s="37"/>
      <c r="M7816" s="80" t="b">
        <f t="shared" si="121"/>
        <v>1</v>
      </c>
    </row>
    <row r="7817" spans="2:13" x14ac:dyDescent="0.15">
      <c r="B7817" s="333" t="s">
        <v>3912</v>
      </c>
      <c r="C7817" s="333" t="s">
        <v>518</v>
      </c>
      <c r="D7817" s="333" t="s">
        <v>518</v>
      </c>
      <c r="E7817" s="29">
        <v>0</v>
      </c>
      <c r="F7817" s="29">
        <v>0</v>
      </c>
      <c r="G7817" s="29">
        <v>3573</v>
      </c>
      <c r="H7817" s="27"/>
      <c r="J7817" s="37"/>
      <c r="M7817" s="80" t="b">
        <f t="shared" si="121"/>
        <v>1</v>
      </c>
    </row>
    <row r="7818" spans="2:13" x14ac:dyDescent="0.15">
      <c r="B7818" s="333" t="s">
        <v>12071</v>
      </c>
      <c r="C7818" s="333" t="s">
        <v>518</v>
      </c>
      <c r="D7818" s="333" t="s">
        <v>525</v>
      </c>
      <c r="E7818" s="29">
        <v>0</v>
      </c>
      <c r="F7818" s="29">
        <v>4</v>
      </c>
      <c r="G7818" s="29">
        <v>11614</v>
      </c>
      <c r="H7818" s="27"/>
      <c r="J7818" s="37"/>
      <c r="M7818" s="80" t="b">
        <f t="shared" si="121"/>
        <v>1</v>
      </c>
    </row>
    <row r="7819" spans="2:13" x14ac:dyDescent="0.15">
      <c r="B7819" s="333" t="s">
        <v>14297</v>
      </c>
      <c r="C7819" s="333" t="s">
        <v>716</v>
      </c>
      <c r="D7819" s="333" t="s">
        <v>519</v>
      </c>
      <c r="E7819" s="29">
        <v>4</v>
      </c>
      <c r="F7819" s="29">
        <v>1</v>
      </c>
      <c r="G7819" s="29">
        <v>15974</v>
      </c>
      <c r="H7819" s="27"/>
      <c r="J7819" s="37"/>
      <c r="M7819" s="80" t="b">
        <f t="shared" si="121"/>
        <v>1</v>
      </c>
    </row>
    <row r="7820" spans="2:13" x14ac:dyDescent="0.15">
      <c r="B7820" s="333" t="s">
        <v>10985</v>
      </c>
      <c r="C7820" s="333" t="s">
        <v>714</v>
      </c>
      <c r="D7820" s="333" t="s">
        <v>525</v>
      </c>
      <c r="E7820" s="29">
        <v>3</v>
      </c>
      <c r="F7820" s="29">
        <v>4</v>
      </c>
      <c r="G7820" s="29">
        <v>6615</v>
      </c>
      <c r="H7820" s="27"/>
      <c r="J7820" s="37"/>
      <c r="M7820" s="80" t="b">
        <f t="shared" si="121"/>
        <v>1</v>
      </c>
    </row>
    <row r="7821" spans="2:13" x14ac:dyDescent="0.15">
      <c r="B7821" s="333" t="s">
        <v>10395</v>
      </c>
      <c r="C7821" s="333" t="s">
        <v>716</v>
      </c>
      <c r="D7821" s="333" t="s">
        <v>519</v>
      </c>
      <c r="E7821" s="29">
        <v>4</v>
      </c>
      <c r="F7821" s="29">
        <v>1</v>
      </c>
      <c r="G7821" s="29">
        <v>10953</v>
      </c>
      <c r="H7821" s="27"/>
      <c r="J7821" s="37"/>
      <c r="M7821" s="80" t="b">
        <f t="shared" si="121"/>
        <v>1</v>
      </c>
    </row>
    <row r="7822" spans="2:13" x14ac:dyDescent="0.15">
      <c r="B7822" s="333" t="s">
        <v>14932</v>
      </c>
      <c r="C7822" s="333" t="s">
        <v>716</v>
      </c>
      <c r="D7822" s="333" t="s">
        <v>521</v>
      </c>
      <c r="E7822" s="29">
        <v>4</v>
      </c>
      <c r="F7822" s="29">
        <v>2</v>
      </c>
      <c r="G7822" s="29">
        <v>16925</v>
      </c>
      <c r="H7822" s="27"/>
      <c r="J7822" s="37"/>
      <c r="M7822" s="80" t="b">
        <f t="shared" ref="M7822:M7885" si="122">AND(  NOT(ISERROR(FIND(UPPER($B$7),UPPER($B7822),1))),  OR($D$7="",NOT(ISERROR(FIND(UPPER($D$7),UPPER($B7822),1)))),    OR($D$8="",(ISERROR(FIND(UPPER($D$8),UPPER($B7822),1))))           )</f>
        <v>1</v>
      </c>
    </row>
    <row r="7823" spans="2:13" x14ac:dyDescent="0.15">
      <c r="B7823" s="333" t="s">
        <v>9937</v>
      </c>
      <c r="C7823" s="333" t="s">
        <v>716</v>
      </c>
      <c r="D7823" s="333" t="s">
        <v>519</v>
      </c>
      <c r="E7823" s="29">
        <v>4</v>
      </c>
      <c r="F7823" s="29">
        <v>1</v>
      </c>
      <c r="G7823" s="29">
        <v>10138</v>
      </c>
      <c r="H7823" s="27"/>
      <c r="J7823" s="37"/>
      <c r="M7823" s="80" t="b">
        <f t="shared" si="122"/>
        <v>1</v>
      </c>
    </row>
    <row r="7824" spans="2:13" x14ac:dyDescent="0.15">
      <c r="B7824" s="333" t="s">
        <v>9475</v>
      </c>
      <c r="C7824" s="333" t="s">
        <v>716</v>
      </c>
      <c r="D7824" s="333" t="s">
        <v>521</v>
      </c>
      <c r="E7824" s="29">
        <v>4</v>
      </c>
      <c r="F7824" s="29">
        <v>2</v>
      </c>
      <c r="G7824" s="29">
        <v>9615</v>
      </c>
      <c r="H7824" s="27"/>
      <c r="J7824" s="37"/>
      <c r="M7824" s="80" t="b">
        <f t="shared" si="122"/>
        <v>1</v>
      </c>
    </row>
    <row r="7825" spans="2:13" x14ac:dyDescent="0.15">
      <c r="B7825" s="333" t="s">
        <v>14933</v>
      </c>
      <c r="C7825" s="333" t="s">
        <v>712</v>
      </c>
      <c r="D7825" s="333" t="s">
        <v>521</v>
      </c>
      <c r="E7825" s="29">
        <v>2</v>
      </c>
      <c r="F7825" s="29">
        <v>2</v>
      </c>
      <c r="G7825" s="29">
        <v>16601</v>
      </c>
      <c r="H7825" s="27"/>
      <c r="J7825" s="37"/>
      <c r="M7825" s="80" t="b">
        <f t="shared" si="122"/>
        <v>1</v>
      </c>
    </row>
    <row r="7826" spans="2:13" x14ac:dyDescent="0.15">
      <c r="B7826" s="333" t="s">
        <v>10396</v>
      </c>
      <c r="C7826" s="333" t="s">
        <v>718</v>
      </c>
      <c r="D7826" s="333" t="s">
        <v>521</v>
      </c>
      <c r="E7826" s="29">
        <v>5</v>
      </c>
      <c r="F7826" s="29">
        <v>2</v>
      </c>
      <c r="G7826" s="29">
        <v>10494</v>
      </c>
      <c r="H7826" s="27"/>
      <c r="J7826" s="37"/>
      <c r="M7826" s="80" t="b">
        <f t="shared" si="122"/>
        <v>1</v>
      </c>
    </row>
    <row r="7827" spans="2:13" x14ac:dyDescent="0.15">
      <c r="B7827" s="333" t="s">
        <v>2142</v>
      </c>
      <c r="C7827" s="333" t="s">
        <v>716</v>
      </c>
      <c r="D7827" s="333" t="s">
        <v>519</v>
      </c>
      <c r="E7827" s="29">
        <v>4</v>
      </c>
      <c r="F7827" s="29">
        <v>1</v>
      </c>
      <c r="G7827" s="29">
        <v>1754</v>
      </c>
      <c r="H7827" s="27"/>
      <c r="J7827" s="37"/>
      <c r="M7827" s="80" t="b">
        <f t="shared" si="122"/>
        <v>1</v>
      </c>
    </row>
    <row r="7828" spans="2:13" x14ac:dyDescent="0.15">
      <c r="B7828" s="333" t="s">
        <v>13678</v>
      </c>
      <c r="C7828" s="333" t="s">
        <v>716</v>
      </c>
      <c r="D7828" s="333" t="s">
        <v>525</v>
      </c>
      <c r="E7828" s="29">
        <v>4</v>
      </c>
      <c r="F7828" s="29">
        <v>4</v>
      </c>
      <c r="G7828" s="29">
        <v>14901</v>
      </c>
      <c r="H7828" s="27"/>
      <c r="J7828" s="37"/>
      <c r="M7828" s="80" t="b">
        <f t="shared" si="122"/>
        <v>1</v>
      </c>
    </row>
    <row r="7829" spans="2:13" x14ac:dyDescent="0.15">
      <c r="B7829" s="333" t="s">
        <v>2143</v>
      </c>
      <c r="C7829" s="333" t="s">
        <v>716</v>
      </c>
      <c r="D7829" s="333" t="s">
        <v>519</v>
      </c>
      <c r="E7829" s="29">
        <v>4</v>
      </c>
      <c r="F7829" s="29">
        <v>1</v>
      </c>
      <c r="G7829" s="29">
        <v>1755</v>
      </c>
      <c r="H7829" s="27"/>
      <c r="J7829" s="37"/>
      <c r="M7829" s="80" t="b">
        <f t="shared" si="122"/>
        <v>1</v>
      </c>
    </row>
    <row r="7830" spans="2:13" x14ac:dyDescent="0.15">
      <c r="B7830" s="333" t="s">
        <v>2428</v>
      </c>
      <c r="C7830" s="333" t="s">
        <v>518</v>
      </c>
      <c r="D7830" s="333" t="s">
        <v>521</v>
      </c>
      <c r="E7830" s="29">
        <v>0</v>
      </c>
      <c r="F7830" s="29">
        <v>2</v>
      </c>
      <c r="G7830" s="29">
        <v>1868</v>
      </c>
      <c r="H7830" s="27"/>
      <c r="J7830" s="37"/>
      <c r="M7830" s="80" t="b">
        <f t="shared" si="122"/>
        <v>1</v>
      </c>
    </row>
    <row r="7831" spans="2:13" x14ac:dyDescent="0.15">
      <c r="B7831" s="333" t="s">
        <v>2144</v>
      </c>
      <c r="C7831" s="333" t="s">
        <v>716</v>
      </c>
      <c r="D7831" s="333" t="s">
        <v>523</v>
      </c>
      <c r="E7831" s="29">
        <v>4</v>
      </c>
      <c r="F7831" s="29">
        <v>3</v>
      </c>
      <c r="G7831" s="29">
        <v>1756</v>
      </c>
      <c r="H7831" s="27"/>
      <c r="J7831" s="37"/>
      <c r="M7831" s="80" t="b">
        <f t="shared" si="122"/>
        <v>1</v>
      </c>
    </row>
    <row r="7832" spans="2:13" x14ac:dyDescent="0.15">
      <c r="B7832" s="333" t="s">
        <v>14298</v>
      </c>
      <c r="C7832" s="333" t="s">
        <v>718</v>
      </c>
      <c r="D7832" s="333" t="s">
        <v>523</v>
      </c>
      <c r="E7832" s="29">
        <v>5</v>
      </c>
      <c r="F7832" s="29">
        <v>3</v>
      </c>
      <c r="G7832" s="29">
        <v>15772</v>
      </c>
      <c r="H7832" s="27"/>
      <c r="J7832" s="37"/>
      <c r="M7832" s="80" t="b">
        <f t="shared" si="122"/>
        <v>1</v>
      </c>
    </row>
    <row r="7833" spans="2:13" x14ac:dyDescent="0.15">
      <c r="B7833" s="333" t="s">
        <v>9476</v>
      </c>
      <c r="C7833" s="333" t="s">
        <v>716</v>
      </c>
      <c r="D7833" s="333" t="s">
        <v>521</v>
      </c>
      <c r="E7833" s="29">
        <v>4</v>
      </c>
      <c r="F7833" s="29">
        <v>2</v>
      </c>
      <c r="G7833" s="29">
        <v>9467</v>
      </c>
      <c r="H7833" s="27"/>
      <c r="J7833" s="37"/>
      <c r="M7833" s="80" t="b">
        <f t="shared" si="122"/>
        <v>1</v>
      </c>
    </row>
    <row r="7834" spans="2:13" x14ac:dyDescent="0.15">
      <c r="B7834" s="333" t="s">
        <v>2145</v>
      </c>
      <c r="C7834" s="333" t="s">
        <v>716</v>
      </c>
      <c r="D7834" s="333" t="s">
        <v>521</v>
      </c>
      <c r="E7834" s="29">
        <v>4</v>
      </c>
      <c r="F7834" s="29">
        <v>2</v>
      </c>
      <c r="G7834" s="29">
        <v>1757</v>
      </c>
      <c r="H7834" s="27"/>
      <c r="J7834" s="37"/>
      <c r="M7834" s="80" t="b">
        <f t="shared" si="122"/>
        <v>1</v>
      </c>
    </row>
    <row r="7835" spans="2:13" x14ac:dyDescent="0.15">
      <c r="B7835" s="333" t="s">
        <v>2146</v>
      </c>
      <c r="C7835" s="333" t="s">
        <v>716</v>
      </c>
      <c r="D7835" s="333" t="s">
        <v>519</v>
      </c>
      <c r="E7835" s="29">
        <v>4</v>
      </c>
      <c r="F7835" s="29">
        <v>1</v>
      </c>
      <c r="G7835" s="29">
        <v>1758</v>
      </c>
      <c r="H7835" s="27"/>
      <c r="J7835" s="37"/>
      <c r="M7835" s="80" t="b">
        <f t="shared" si="122"/>
        <v>1</v>
      </c>
    </row>
    <row r="7836" spans="2:13" x14ac:dyDescent="0.15">
      <c r="B7836" s="333" t="s">
        <v>2147</v>
      </c>
      <c r="C7836" s="333" t="s">
        <v>716</v>
      </c>
      <c r="D7836" s="333" t="s">
        <v>521</v>
      </c>
      <c r="E7836" s="29">
        <v>4</v>
      </c>
      <c r="F7836" s="29">
        <v>2</v>
      </c>
      <c r="G7836" s="29">
        <v>1759</v>
      </c>
      <c r="H7836" s="27"/>
      <c r="J7836" s="37"/>
      <c r="M7836" s="80" t="b">
        <f t="shared" si="122"/>
        <v>1</v>
      </c>
    </row>
    <row r="7837" spans="2:13" x14ac:dyDescent="0.15">
      <c r="B7837" s="333" t="s">
        <v>2148</v>
      </c>
      <c r="C7837" s="333" t="s">
        <v>718</v>
      </c>
      <c r="D7837" s="333" t="s">
        <v>519</v>
      </c>
      <c r="E7837" s="29">
        <v>5</v>
      </c>
      <c r="F7837" s="29">
        <v>1</v>
      </c>
      <c r="G7837" s="29">
        <v>1760</v>
      </c>
      <c r="H7837" s="27"/>
      <c r="J7837" s="37"/>
      <c r="M7837" s="80" t="b">
        <f t="shared" si="122"/>
        <v>1</v>
      </c>
    </row>
    <row r="7838" spans="2:13" x14ac:dyDescent="0.15">
      <c r="B7838" s="333" t="s">
        <v>5223</v>
      </c>
      <c r="C7838" s="333" t="s">
        <v>716</v>
      </c>
      <c r="D7838" s="333" t="s">
        <v>523</v>
      </c>
      <c r="E7838" s="29">
        <v>4</v>
      </c>
      <c r="F7838" s="29">
        <v>3</v>
      </c>
      <c r="G7838" s="29">
        <v>5209</v>
      </c>
      <c r="H7838" s="27"/>
      <c r="J7838" s="37"/>
      <c r="M7838" s="80" t="b">
        <f t="shared" si="122"/>
        <v>1</v>
      </c>
    </row>
    <row r="7839" spans="2:13" x14ac:dyDescent="0.15">
      <c r="B7839" s="333" t="s">
        <v>13679</v>
      </c>
      <c r="C7839" s="333" t="s">
        <v>716</v>
      </c>
      <c r="D7839" s="333" t="s">
        <v>523</v>
      </c>
      <c r="E7839" s="29">
        <v>4</v>
      </c>
      <c r="F7839" s="29">
        <v>3</v>
      </c>
      <c r="G7839" s="29">
        <v>15608</v>
      </c>
      <c r="H7839" s="27"/>
      <c r="J7839" s="37"/>
      <c r="M7839" s="80" t="b">
        <f t="shared" si="122"/>
        <v>1</v>
      </c>
    </row>
    <row r="7840" spans="2:13" x14ac:dyDescent="0.15">
      <c r="B7840" s="333" t="s">
        <v>12866</v>
      </c>
      <c r="C7840" s="333" t="s">
        <v>716</v>
      </c>
      <c r="D7840" s="333" t="s">
        <v>523</v>
      </c>
      <c r="E7840" s="29">
        <v>4</v>
      </c>
      <c r="F7840" s="29">
        <v>3</v>
      </c>
      <c r="G7840" s="29">
        <v>13966</v>
      </c>
      <c r="H7840" s="27"/>
      <c r="J7840" s="37"/>
      <c r="M7840" s="80" t="b">
        <f t="shared" si="122"/>
        <v>1</v>
      </c>
    </row>
    <row r="7841" spans="2:13" x14ac:dyDescent="0.15">
      <c r="B7841" s="333" t="s">
        <v>3804</v>
      </c>
      <c r="C7841" s="333" t="s">
        <v>9881</v>
      </c>
      <c r="D7841" s="333" t="s">
        <v>527</v>
      </c>
      <c r="E7841" s="29">
        <v>6</v>
      </c>
      <c r="F7841" s="29">
        <v>5</v>
      </c>
      <c r="G7841" s="29">
        <v>3458</v>
      </c>
      <c r="H7841" s="27"/>
      <c r="J7841" s="37"/>
      <c r="M7841" s="80" t="b">
        <f t="shared" si="122"/>
        <v>1</v>
      </c>
    </row>
    <row r="7842" spans="2:13" x14ac:dyDescent="0.15">
      <c r="B7842" s="333" t="s">
        <v>2149</v>
      </c>
      <c r="C7842" s="333" t="s">
        <v>716</v>
      </c>
      <c r="D7842" s="333" t="s">
        <v>521</v>
      </c>
      <c r="E7842" s="29">
        <v>4</v>
      </c>
      <c r="F7842" s="29">
        <v>2</v>
      </c>
      <c r="G7842" s="29">
        <v>1761</v>
      </c>
      <c r="H7842" s="27"/>
      <c r="J7842" s="37"/>
      <c r="M7842" s="80" t="b">
        <f t="shared" si="122"/>
        <v>1</v>
      </c>
    </row>
    <row r="7843" spans="2:13" x14ac:dyDescent="0.15">
      <c r="B7843" s="333" t="s">
        <v>2150</v>
      </c>
      <c r="C7843" s="333" t="s">
        <v>716</v>
      </c>
      <c r="D7843" s="333" t="s">
        <v>521</v>
      </c>
      <c r="E7843" s="29">
        <v>4</v>
      </c>
      <c r="F7843" s="29">
        <v>2</v>
      </c>
      <c r="G7843" s="29">
        <v>1762</v>
      </c>
      <c r="H7843" s="27"/>
      <c r="J7843" s="37"/>
      <c r="M7843" s="80" t="b">
        <f t="shared" si="122"/>
        <v>1</v>
      </c>
    </row>
    <row r="7844" spans="2:13" x14ac:dyDescent="0.15">
      <c r="B7844" s="333" t="s">
        <v>12072</v>
      </c>
      <c r="C7844" s="333" t="s">
        <v>518</v>
      </c>
      <c r="D7844" s="333" t="s">
        <v>521</v>
      </c>
      <c r="E7844" s="29">
        <v>0</v>
      </c>
      <c r="F7844" s="29">
        <v>2</v>
      </c>
      <c r="G7844" s="29">
        <v>13834</v>
      </c>
      <c r="H7844" s="27"/>
      <c r="J7844" s="37"/>
      <c r="M7844" s="80" t="b">
        <f t="shared" si="122"/>
        <v>1</v>
      </c>
    </row>
    <row r="7845" spans="2:13" x14ac:dyDescent="0.15">
      <c r="B7845" s="333" t="s">
        <v>4106</v>
      </c>
      <c r="C7845" s="333" t="s">
        <v>716</v>
      </c>
      <c r="D7845" s="333" t="s">
        <v>519</v>
      </c>
      <c r="E7845" s="29">
        <v>4</v>
      </c>
      <c r="F7845" s="29">
        <v>1</v>
      </c>
      <c r="G7845" s="29">
        <v>3872</v>
      </c>
      <c r="H7845" s="27"/>
      <c r="J7845" s="37"/>
      <c r="M7845" s="80" t="b">
        <f t="shared" si="122"/>
        <v>1</v>
      </c>
    </row>
    <row r="7846" spans="2:13" x14ac:dyDescent="0.15">
      <c r="B7846" s="333" t="s">
        <v>13153</v>
      </c>
      <c r="C7846" s="333" t="s">
        <v>716</v>
      </c>
      <c r="D7846" s="333" t="s">
        <v>519</v>
      </c>
      <c r="E7846" s="29">
        <v>4</v>
      </c>
      <c r="F7846" s="29">
        <v>1</v>
      </c>
      <c r="G7846" s="29">
        <v>14516</v>
      </c>
      <c r="H7846" s="27"/>
      <c r="J7846" s="37"/>
      <c r="M7846" s="80" t="b">
        <f t="shared" si="122"/>
        <v>1</v>
      </c>
    </row>
    <row r="7847" spans="2:13" x14ac:dyDescent="0.15">
      <c r="B7847" s="333" t="s">
        <v>2151</v>
      </c>
      <c r="C7847" s="333" t="s">
        <v>716</v>
      </c>
      <c r="D7847" s="333" t="s">
        <v>519</v>
      </c>
      <c r="E7847" s="29">
        <v>4</v>
      </c>
      <c r="F7847" s="29">
        <v>1</v>
      </c>
      <c r="G7847" s="29">
        <v>1763</v>
      </c>
      <c r="H7847" s="27"/>
      <c r="J7847" s="37"/>
      <c r="M7847" s="80" t="b">
        <f t="shared" si="122"/>
        <v>1</v>
      </c>
    </row>
    <row r="7848" spans="2:13" x14ac:dyDescent="0.15">
      <c r="B7848" s="333" t="s">
        <v>4224</v>
      </c>
      <c r="C7848" s="333" t="s">
        <v>712</v>
      </c>
      <c r="D7848" s="333" t="s">
        <v>519</v>
      </c>
      <c r="E7848" s="29">
        <v>2</v>
      </c>
      <c r="F7848" s="29">
        <v>1</v>
      </c>
      <c r="G7848" s="29">
        <v>3873</v>
      </c>
      <c r="H7848" s="27"/>
      <c r="J7848" s="37"/>
      <c r="M7848" s="80" t="b">
        <f t="shared" si="122"/>
        <v>1</v>
      </c>
    </row>
    <row r="7849" spans="2:13" x14ac:dyDescent="0.15">
      <c r="B7849" s="333" t="s">
        <v>5969</v>
      </c>
      <c r="C7849" s="333" t="s">
        <v>716</v>
      </c>
      <c r="D7849" s="333" t="s">
        <v>519</v>
      </c>
      <c r="E7849" s="29">
        <v>4</v>
      </c>
      <c r="F7849" s="29">
        <v>1</v>
      </c>
      <c r="G7849" s="29">
        <v>5891</v>
      </c>
      <c r="H7849" s="27"/>
      <c r="J7849" s="37"/>
      <c r="M7849" s="80" t="b">
        <f t="shared" si="122"/>
        <v>1</v>
      </c>
    </row>
    <row r="7850" spans="2:13" x14ac:dyDescent="0.15">
      <c r="B7850" s="333" t="s">
        <v>5868</v>
      </c>
      <c r="C7850" s="333" t="s">
        <v>716</v>
      </c>
      <c r="D7850" s="333" t="s">
        <v>519</v>
      </c>
      <c r="E7850" s="29">
        <v>4</v>
      </c>
      <c r="F7850" s="29">
        <v>1</v>
      </c>
      <c r="G7850" s="29">
        <v>5890</v>
      </c>
      <c r="H7850" s="27"/>
      <c r="J7850" s="37"/>
      <c r="M7850" s="80" t="b">
        <f t="shared" si="122"/>
        <v>1</v>
      </c>
    </row>
    <row r="7851" spans="2:13" x14ac:dyDescent="0.15">
      <c r="B7851" s="333" t="s">
        <v>10397</v>
      </c>
      <c r="C7851" s="333" t="s">
        <v>716</v>
      </c>
      <c r="D7851" s="333" t="s">
        <v>519</v>
      </c>
      <c r="E7851" s="29">
        <v>4</v>
      </c>
      <c r="F7851" s="29">
        <v>1</v>
      </c>
      <c r="G7851" s="29">
        <v>10477</v>
      </c>
      <c r="H7851" s="27"/>
      <c r="J7851" s="37"/>
      <c r="M7851" s="80" t="b">
        <f t="shared" si="122"/>
        <v>1</v>
      </c>
    </row>
    <row r="7852" spans="2:13" x14ac:dyDescent="0.15">
      <c r="B7852" s="333" t="s">
        <v>2236</v>
      </c>
      <c r="C7852" s="333" t="s">
        <v>716</v>
      </c>
      <c r="D7852" s="333" t="s">
        <v>519</v>
      </c>
      <c r="E7852" s="29">
        <v>4</v>
      </c>
      <c r="F7852" s="29">
        <v>1</v>
      </c>
      <c r="G7852" s="29">
        <v>1764</v>
      </c>
      <c r="H7852" s="27"/>
      <c r="J7852" s="37"/>
      <c r="M7852" s="80" t="b">
        <f t="shared" si="122"/>
        <v>1</v>
      </c>
    </row>
    <row r="7853" spans="2:13" x14ac:dyDescent="0.15">
      <c r="B7853" s="333" t="s">
        <v>14934</v>
      </c>
      <c r="C7853" s="333" t="s">
        <v>716</v>
      </c>
      <c r="D7853" s="333" t="s">
        <v>523</v>
      </c>
      <c r="E7853" s="29">
        <v>4</v>
      </c>
      <c r="F7853" s="29">
        <v>3</v>
      </c>
      <c r="G7853" s="29">
        <v>17177</v>
      </c>
      <c r="H7853" s="27"/>
      <c r="J7853" s="37"/>
      <c r="M7853" s="80" t="b">
        <f t="shared" si="122"/>
        <v>1</v>
      </c>
    </row>
    <row r="7854" spans="2:13" x14ac:dyDescent="0.15">
      <c r="B7854" s="333" t="s">
        <v>7080</v>
      </c>
      <c r="C7854" s="333" t="s">
        <v>716</v>
      </c>
      <c r="D7854" s="333" t="s">
        <v>519</v>
      </c>
      <c r="E7854" s="29">
        <v>4</v>
      </c>
      <c r="F7854" s="29">
        <v>1</v>
      </c>
      <c r="G7854" s="29">
        <v>7098</v>
      </c>
      <c r="H7854" s="27"/>
      <c r="J7854" s="37"/>
      <c r="M7854" s="80" t="b">
        <f t="shared" si="122"/>
        <v>1</v>
      </c>
    </row>
    <row r="7855" spans="2:13" x14ac:dyDescent="0.15">
      <c r="B7855" s="333" t="s">
        <v>7857</v>
      </c>
      <c r="C7855" s="333" t="s">
        <v>716</v>
      </c>
      <c r="D7855" s="333" t="s">
        <v>525</v>
      </c>
      <c r="E7855" s="29">
        <v>4</v>
      </c>
      <c r="F7855" s="29">
        <v>4</v>
      </c>
      <c r="G7855" s="29">
        <v>8042</v>
      </c>
      <c r="H7855" s="27"/>
      <c r="J7855" s="37"/>
      <c r="M7855" s="80" t="b">
        <f t="shared" si="122"/>
        <v>1</v>
      </c>
    </row>
    <row r="7856" spans="2:13" x14ac:dyDescent="0.15">
      <c r="B7856" s="333" t="s">
        <v>13680</v>
      </c>
      <c r="C7856" s="333" t="s">
        <v>714</v>
      </c>
      <c r="D7856" s="333" t="s">
        <v>525</v>
      </c>
      <c r="E7856" s="29">
        <v>3</v>
      </c>
      <c r="F7856" s="29">
        <v>4</v>
      </c>
      <c r="G7856" s="29">
        <v>15047</v>
      </c>
      <c r="H7856" s="27"/>
      <c r="J7856" s="37"/>
      <c r="M7856" s="80" t="b">
        <f t="shared" si="122"/>
        <v>1</v>
      </c>
    </row>
    <row r="7857" spans="2:13" x14ac:dyDescent="0.15">
      <c r="B7857" s="333" t="s">
        <v>8499</v>
      </c>
      <c r="C7857" s="333" t="s">
        <v>716</v>
      </c>
      <c r="D7857" s="333" t="s">
        <v>519</v>
      </c>
      <c r="E7857" s="29">
        <v>4</v>
      </c>
      <c r="F7857" s="29">
        <v>1</v>
      </c>
      <c r="G7857" s="29">
        <v>8828</v>
      </c>
      <c r="H7857" s="27"/>
      <c r="J7857" s="37"/>
      <c r="M7857" s="80" t="b">
        <f t="shared" si="122"/>
        <v>1</v>
      </c>
    </row>
    <row r="7858" spans="2:13" x14ac:dyDescent="0.15">
      <c r="B7858" s="333" t="s">
        <v>10398</v>
      </c>
      <c r="C7858" s="333" t="s">
        <v>716</v>
      </c>
      <c r="D7858" s="333" t="s">
        <v>519</v>
      </c>
      <c r="E7858" s="29">
        <v>4</v>
      </c>
      <c r="F7858" s="29">
        <v>1</v>
      </c>
      <c r="G7858" s="29">
        <v>10869</v>
      </c>
      <c r="H7858" s="27"/>
      <c r="J7858" s="37"/>
      <c r="M7858" s="80" t="b">
        <f t="shared" si="122"/>
        <v>1</v>
      </c>
    </row>
    <row r="7859" spans="2:13" x14ac:dyDescent="0.15">
      <c r="B7859" s="333" t="s">
        <v>2237</v>
      </c>
      <c r="C7859" s="333" t="s">
        <v>716</v>
      </c>
      <c r="D7859" s="333" t="s">
        <v>444</v>
      </c>
      <c r="E7859" s="29">
        <v>4</v>
      </c>
      <c r="F7859" s="29">
        <v>6</v>
      </c>
      <c r="G7859" s="29">
        <v>1765</v>
      </c>
      <c r="H7859" s="27"/>
      <c r="J7859" s="37"/>
      <c r="M7859" s="80" t="b">
        <f t="shared" si="122"/>
        <v>1</v>
      </c>
    </row>
    <row r="7860" spans="2:13" x14ac:dyDescent="0.15">
      <c r="B7860" s="333" t="s">
        <v>13681</v>
      </c>
      <c r="C7860" s="333" t="s">
        <v>718</v>
      </c>
      <c r="D7860" s="333" t="s">
        <v>519</v>
      </c>
      <c r="E7860" s="29">
        <v>5</v>
      </c>
      <c r="F7860" s="29">
        <v>1</v>
      </c>
      <c r="G7860" s="29">
        <v>15309</v>
      </c>
      <c r="H7860" s="27"/>
      <c r="J7860" s="37"/>
      <c r="M7860" s="80" t="b">
        <f t="shared" si="122"/>
        <v>1</v>
      </c>
    </row>
    <row r="7861" spans="2:13" x14ac:dyDescent="0.15">
      <c r="B7861" s="333" t="s">
        <v>2238</v>
      </c>
      <c r="C7861" s="333" t="s">
        <v>716</v>
      </c>
      <c r="D7861" s="333" t="s">
        <v>521</v>
      </c>
      <c r="E7861" s="29">
        <v>4</v>
      </c>
      <c r="F7861" s="29">
        <v>2</v>
      </c>
      <c r="G7861" s="29">
        <v>1766</v>
      </c>
      <c r="H7861" s="27"/>
      <c r="J7861" s="37"/>
      <c r="M7861" s="80" t="b">
        <f t="shared" si="122"/>
        <v>1</v>
      </c>
    </row>
    <row r="7862" spans="2:13" x14ac:dyDescent="0.15">
      <c r="B7862" s="333" t="s">
        <v>2238</v>
      </c>
      <c r="C7862" s="333" t="s">
        <v>716</v>
      </c>
      <c r="D7862" s="333" t="s">
        <v>521</v>
      </c>
      <c r="E7862" s="29">
        <v>4</v>
      </c>
      <c r="F7862" s="29">
        <v>2</v>
      </c>
      <c r="G7862" s="29">
        <v>10918</v>
      </c>
      <c r="H7862" s="27"/>
      <c r="J7862" s="37"/>
      <c r="M7862" s="80" t="b">
        <f t="shared" si="122"/>
        <v>1</v>
      </c>
    </row>
    <row r="7863" spans="2:13" x14ac:dyDescent="0.15">
      <c r="B7863" s="333" t="s">
        <v>12867</v>
      </c>
      <c r="C7863" s="333" t="s">
        <v>518</v>
      </c>
      <c r="D7863" s="333" t="s">
        <v>518</v>
      </c>
      <c r="E7863" s="29">
        <v>0</v>
      </c>
      <c r="F7863" s="29">
        <v>0</v>
      </c>
      <c r="G7863" s="29">
        <v>14335</v>
      </c>
      <c r="H7863" s="27"/>
      <c r="J7863" s="37"/>
      <c r="M7863" s="80" t="b">
        <f t="shared" si="122"/>
        <v>1</v>
      </c>
    </row>
    <row r="7864" spans="2:13" x14ac:dyDescent="0.15">
      <c r="B7864" s="333" t="s">
        <v>2239</v>
      </c>
      <c r="C7864" s="333" t="s">
        <v>716</v>
      </c>
      <c r="D7864" s="333" t="s">
        <v>519</v>
      </c>
      <c r="E7864" s="29">
        <v>4</v>
      </c>
      <c r="F7864" s="29">
        <v>1</v>
      </c>
      <c r="G7864" s="29">
        <v>1767</v>
      </c>
      <c r="H7864" s="27"/>
      <c r="J7864" s="37"/>
      <c r="M7864" s="80" t="b">
        <f t="shared" si="122"/>
        <v>1</v>
      </c>
    </row>
    <row r="7865" spans="2:13" x14ac:dyDescent="0.15">
      <c r="B7865" s="333" t="s">
        <v>7283</v>
      </c>
      <c r="C7865" s="333" t="s">
        <v>716</v>
      </c>
      <c r="D7865" s="333" t="s">
        <v>519</v>
      </c>
      <c r="E7865" s="29">
        <v>4</v>
      </c>
      <c r="F7865" s="29">
        <v>1</v>
      </c>
      <c r="G7865" s="29">
        <v>7429</v>
      </c>
      <c r="H7865" s="27"/>
      <c r="J7865" s="37"/>
      <c r="M7865" s="80" t="b">
        <f t="shared" si="122"/>
        <v>1</v>
      </c>
    </row>
    <row r="7866" spans="2:13" x14ac:dyDescent="0.15">
      <c r="B7866" s="333" t="s">
        <v>4226</v>
      </c>
      <c r="C7866" s="333" t="s">
        <v>716</v>
      </c>
      <c r="D7866" s="333" t="s">
        <v>519</v>
      </c>
      <c r="E7866" s="29">
        <v>4</v>
      </c>
      <c r="F7866" s="29">
        <v>1</v>
      </c>
      <c r="G7866" s="29">
        <v>3875</v>
      </c>
      <c r="H7866" s="27"/>
      <c r="J7866" s="37"/>
      <c r="M7866" s="80" t="b">
        <f t="shared" si="122"/>
        <v>1</v>
      </c>
    </row>
    <row r="7867" spans="2:13" x14ac:dyDescent="0.15">
      <c r="B7867" s="333" t="s">
        <v>13682</v>
      </c>
      <c r="C7867" s="333" t="s">
        <v>716</v>
      </c>
      <c r="D7867" s="333" t="s">
        <v>519</v>
      </c>
      <c r="E7867" s="29">
        <v>4</v>
      </c>
      <c r="F7867" s="29">
        <v>1</v>
      </c>
      <c r="G7867" s="29">
        <v>15399</v>
      </c>
      <c r="H7867" s="27"/>
      <c r="J7867" s="37"/>
      <c r="M7867" s="80" t="b">
        <f t="shared" si="122"/>
        <v>1</v>
      </c>
    </row>
    <row r="7868" spans="2:13" x14ac:dyDescent="0.15">
      <c r="B7868" s="333" t="s">
        <v>3913</v>
      </c>
      <c r="C7868" s="333" t="s">
        <v>716</v>
      </c>
      <c r="D7868" s="333" t="s">
        <v>519</v>
      </c>
      <c r="E7868" s="29">
        <v>4</v>
      </c>
      <c r="F7868" s="29">
        <v>1</v>
      </c>
      <c r="G7868" s="29">
        <v>3574</v>
      </c>
      <c r="H7868" s="27"/>
      <c r="J7868" s="37"/>
      <c r="M7868" s="80" t="b">
        <f t="shared" si="122"/>
        <v>1</v>
      </c>
    </row>
    <row r="7869" spans="2:13" x14ac:dyDescent="0.15">
      <c r="B7869" s="333" t="s">
        <v>4225</v>
      </c>
      <c r="C7869" s="333" t="s">
        <v>716</v>
      </c>
      <c r="D7869" s="333" t="s">
        <v>519</v>
      </c>
      <c r="E7869" s="29">
        <v>4</v>
      </c>
      <c r="F7869" s="29">
        <v>1</v>
      </c>
      <c r="G7869" s="29">
        <v>3874</v>
      </c>
      <c r="H7869" s="27"/>
      <c r="J7869" s="37"/>
      <c r="M7869" s="80" t="b">
        <f t="shared" si="122"/>
        <v>1</v>
      </c>
    </row>
    <row r="7870" spans="2:13" x14ac:dyDescent="0.15">
      <c r="B7870" s="333" t="s">
        <v>12868</v>
      </c>
      <c r="C7870" s="333" t="s">
        <v>518</v>
      </c>
      <c r="D7870" s="333" t="s">
        <v>518</v>
      </c>
      <c r="E7870" s="29">
        <v>0</v>
      </c>
      <c r="F7870" s="29">
        <v>0</v>
      </c>
      <c r="G7870" s="29">
        <v>14114</v>
      </c>
      <c r="H7870" s="27"/>
      <c r="J7870" s="37"/>
      <c r="M7870" s="80" t="b">
        <f t="shared" si="122"/>
        <v>1</v>
      </c>
    </row>
    <row r="7871" spans="2:13" x14ac:dyDescent="0.15">
      <c r="B7871" s="333" t="s">
        <v>2506</v>
      </c>
      <c r="C7871" s="333" t="s">
        <v>716</v>
      </c>
      <c r="D7871" s="333" t="s">
        <v>519</v>
      </c>
      <c r="E7871" s="29">
        <v>4</v>
      </c>
      <c r="F7871" s="29">
        <v>1</v>
      </c>
      <c r="G7871" s="29">
        <v>2146</v>
      </c>
      <c r="H7871" s="27"/>
      <c r="J7871" s="37"/>
      <c r="M7871" s="80" t="b">
        <f t="shared" si="122"/>
        <v>1</v>
      </c>
    </row>
    <row r="7872" spans="2:13" x14ac:dyDescent="0.15">
      <c r="B7872" s="333" t="s">
        <v>3816</v>
      </c>
      <c r="C7872" s="333" t="s">
        <v>716</v>
      </c>
      <c r="D7872" s="333" t="s">
        <v>519</v>
      </c>
      <c r="E7872" s="29">
        <v>4</v>
      </c>
      <c r="F7872" s="29">
        <v>1</v>
      </c>
      <c r="G7872" s="29">
        <v>3576</v>
      </c>
      <c r="H7872" s="27"/>
      <c r="J7872" s="37"/>
      <c r="M7872" s="80" t="b">
        <f t="shared" si="122"/>
        <v>1</v>
      </c>
    </row>
    <row r="7873" spans="2:13" x14ac:dyDescent="0.15">
      <c r="B7873" s="333" t="s">
        <v>3815</v>
      </c>
      <c r="C7873" s="333" t="s">
        <v>716</v>
      </c>
      <c r="D7873" s="333" t="s">
        <v>519</v>
      </c>
      <c r="E7873" s="29">
        <v>4</v>
      </c>
      <c r="F7873" s="29">
        <v>1</v>
      </c>
      <c r="G7873" s="29">
        <v>3575</v>
      </c>
      <c r="H7873" s="27"/>
      <c r="J7873" s="37"/>
      <c r="M7873" s="80" t="b">
        <f t="shared" si="122"/>
        <v>1</v>
      </c>
    </row>
    <row r="7874" spans="2:13" x14ac:dyDescent="0.15">
      <c r="B7874" s="333" t="s">
        <v>7291</v>
      </c>
      <c r="C7874" s="333" t="s">
        <v>714</v>
      </c>
      <c r="D7874" s="333" t="s">
        <v>521</v>
      </c>
      <c r="E7874" s="29">
        <v>3</v>
      </c>
      <c r="F7874" s="29">
        <v>2</v>
      </c>
      <c r="G7874" s="29">
        <v>7438</v>
      </c>
      <c r="H7874" s="27"/>
      <c r="J7874" s="37"/>
      <c r="M7874" s="80" t="b">
        <f t="shared" si="122"/>
        <v>1</v>
      </c>
    </row>
    <row r="7875" spans="2:13" x14ac:dyDescent="0.15">
      <c r="B7875" s="333" t="s">
        <v>2240</v>
      </c>
      <c r="C7875" s="333" t="s">
        <v>716</v>
      </c>
      <c r="D7875" s="333" t="s">
        <v>519</v>
      </c>
      <c r="E7875" s="29">
        <v>4</v>
      </c>
      <c r="F7875" s="29">
        <v>1</v>
      </c>
      <c r="G7875" s="29">
        <v>1768</v>
      </c>
      <c r="H7875" s="27"/>
      <c r="J7875" s="37"/>
      <c r="M7875" s="80" t="b">
        <f t="shared" si="122"/>
        <v>1</v>
      </c>
    </row>
    <row r="7876" spans="2:13" x14ac:dyDescent="0.15">
      <c r="B7876" s="333" t="s">
        <v>5224</v>
      </c>
      <c r="C7876" s="333" t="s">
        <v>716</v>
      </c>
      <c r="D7876" s="333" t="s">
        <v>523</v>
      </c>
      <c r="E7876" s="29">
        <v>4</v>
      </c>
      <c r="F7876" s="29">
        <v>3</v>
      </c>
      <c r="G7876" s="29">
        <v>5210</v>
      </c>
      <c r="H7876" s="27"/>
      <c r="J7876" s="37"/>
      <c r="M7876" s="80" t="b">
        <f t="shared" si="122"/>
        <v>1</v>
      </c>
    </row>
    <row r="7877" spans="2:13" x14ac:dyDescent="0.15">
      <c r="B7877" s="333" t="s">
        <v>5368</v>
      </c>
      <c r="C7877" s="333" t="s">
        <v>716</v>
      </c>
      <c r="D7877" s="333" t="s">
        <v>521</v>
      </c>
      <c r="E7877" s="29">
        <v>4</v>
      </c>
      <c r="F7877" s="29">
        <v>2</v>
      </c>
      <c r="G7877" s="29">
        <v>5368</v>
      </c>
      <c r="H7877" s="27"/>
      <c r="J7877" s="37"/>
      <c r="M7877" s="80" t="b">
        <f t="shared" si="122"/>
        <v>1</v>
      </c>
    </row>
    <row r="7878" spans="2:13" x14ac:dyDescent="0.15">
      <c r="B7878" s="333" t="s">
        <v>12073</v>
      </c>
      <c r="C7878" s="333" t="s">
        <v>714</v>
      </c>
      <c r="D7878" s="333" t="s">
        <v>519</v>
      </c>
      <c r="E7878" s="29">
        <v>3</v>
      </c>
      <c r="F7878" s="29">
        <v>1</v>
      </c>
      <c r="G7878" s="29">
        <v>12574</v>
      </c>
      <c r="H7878" s="27"/>
      <c r="J7878" s="37"/>
      <c r="M7878" s="80" t="b">
        <f t="shared" si="122"/>
        <v>1</v>
      </c>
    </row>
    <row r="7879" spans="2:13" x14ac:dyDescent="0.15">
      <c r="B7879" s="333" t="s">
        <v>12869</v>
      </c>
      <c r="C7879" s="333" t="s">
        <v>716</v>
      </c>
      <c r="D7879" s="333" t="s">
        <v>521</v>
      </c>
      <c r="E7879" s="29">
        <v>4</v>
      </c>
      <c r="F7879" s="29">
        <v>2</v>
      </c>
      <c r="G7879" s="29">
        <v>14430</v>
      </c>
      <c r="H7879" s="27"/>
      <c r="J7879" s="37"/>
      <c r="M7879" s="80" t="b">
        <f t="shared" si="122"/>
        <v>1</v>
      </c>
    </row>
    <row r="7880" spans="2:13" x14ac:dyDescent="0.15">
      <c r="B7880" s="333" t="s">
        <v>2241</v>
      </c>
      <c r="C7880" s="333" t="s">
        <v>716</v>
      </c>
      <c r="D7880" s="333" t="s">
        <v>444</v>
      </c>
      <c r="E7880" s="29">
        <v>4</v>
      </c>
      <c r="F7880" s="29">
        <v>6</v>
      </c>
      <c r="G7880" s="29">
        <v>1770</v>
      </c>
      <c r="H7880" s="27"/>
      <c r="J7880" s="37"/>
      <c r="M7880" s="80" t="b">
        <f t="shared" si="122"/>
        <v>1</v>
      </c>
    </row>
    <row r="7881" spans="2:13" x14ac:dyDescent="0.15">
      <c r="B7881" s="333" t="s">
        <v>8483</v>
      </c>
      <c r="C7881" s="333" t="s">
        <v>716</v>
      </c>
      <c r="D7881" s="333" t="s">
        <v>521</v>
      </c>
      <c r="E7881" s="29">
        <v>4</v>
      </c>
      <c r="F7881" s="29">
        <v>2</v>
      </c>
      <c r="G7881" s="29">
        <v>8812</v>
      </c>
      <c r="H7881" s="27"/>
      <c r="J7881" s="37"/>
      <c r="M7881" s="80" t="b">
        <f t="shared" si="122"/>
        <v>1</v>
      </c>
    </row>
    <row r="7882" spans="2:13" x14ac:dyDescent="0.15">
      <c r="B7882" s="333" t="s">
        <v>8688</v>
      </c>
      <c r="C7882" s="333" t="s">
        <v>716</v>
      </c>
      <c r="D7882" s="333" t="s">
        <v>521</v>
      </c>
      <c r="E7882" s="29">
        <v>4</v>
      </c>
      <c r="F7882" s="29">
        <v>2</v>
      </c>
      <c r="G7882" s="29">
        <v>9038</v>
      </c>
      <c r="H7882" s="27"/>
      <c r="J7882" s="37"/>
      <c r="M7882" s="80" t="b">
        <f t="shared" si="122"/>
        <v>1</v>
      </c>
    </row>
    <row r="7883" spans="2:13" x14ac:dyDescent="0.15">
      <c r="B7883" s="333" t="s">
        <v>9477</v>
      </c>
      <c r="C7883" s="333" t="s">
        <v>518</v>
      </c>
      <c r="D7883" s="333" t="s">
        <v>518</v>
      </c>
      <c r="E7883" s="29">
        <v>0</v>
      </c>
      <c r="F7883" s="29">
        <v>0</v>
      </c>
      <c r="G7883" s="29">
        <v>9886</v>
      </c>
      <c r="H7883" s="27"/>
      <c r="J7883" s="37"/>
      <c r="M7883" s="80" t="b">
        <f t="shared" si="122"/>
        <v>1</v>
      </c>
    </row>
    <row r="7884" spans="2:13" x14ac:dyDescent="0.15">
      <c r="B7884" s="333" t="s">
        <v>10986</v>
      </c>
      <c r="C7884" s="333" t="s">
        <v>716</v>
      </c>
      <c r="D7884" s="333" t="s">
        <v>525</v>
      </c>
      <c r="E7884" s="29">
        <v>4</v>
      </c>
      <c r="F7884" s="29">
        <v>4</v>
      </c>
      <c r="G7884" s="29">
        <v>1771</v>
      </c>
      <c r="H7884" s="27"/>
      <c r="J7884" s="37"/>
      <c r="M7884" s="80" t="b">
        <f t="shared" si="122"/>
        <v>1</v>
      </c>
    </row>
    <row r="7885" spans="2:13" x14ac:dyDescent="0.15">
      <c r="B7885" s="333" t="s">
        <v>0</v>
      </c>
      <c r="C7885" s="333" t="s">
        <v>716</v>
      </c>
      <c r="D7885" s="333" t="s">
        <v>519</v>
      </c>
      <c r="E7885" s="29">
        <v>4</v>
      </c>
      <c r="F7885" s="29">
        <v>1</v>
      </c>
      <c r="G7885" s="29">
        <v>8723</v>
      </c>
      <c r="H7885" s="27"/>
      <c r="J7885" s="37"/>
      <c r="M7885" s="80" t="b">
        <f t="shared" si="122"/>
        <v>1</v>
      </c>
    </row>
    <row r="7886" spans="2:13" x14ac:dyDescent="0.15">
      <c r="B7886" s="333" t="s">
        <v>12074</v>
      </c>
      <c r="C7886" s="333" t="s">
        <v>716</v>
      </c>
      <c r="D7886" s="333" t="s">
        <v>519</v>
      </c>
      <c r="E7886" s="29">
        <v>4</v>
      </c>
      <c r="F7886" s="29">
        <v>1</v>
      </c>
      <c r="G7886" s="29">
        <v>13087</v>
      </c>
      <c r="H7886" s="27"/>
      <c r="J7886" s="37"/>
      <c r="M7886" s="80" t="b">
        <f t="shared" ref="M7886:M7949" si="123">AND(  NOT(ISERROR(FIND(UPPER($B$7),UPPER($B7886),1))),  OR($D$7="",NOT(ISERROR(FIND(UPPER($D$7),UPPER($B7886),1)))),    OR($D$8="",(ISERROR(FIND(UPPER($D$8),UPPER($B7886),1))))           )</f>
        <v>1</v>
      </c>
    </row>
    <row r="7887" spans="2:13" x14ac:dyDescent="0.15">
      <c r="B7887" s="333" t="s">
        <v>6053</v>
      </c>
      <c r="C7887" s="333" t="s">
        <v>716</v>
      </c>
      <c r="D7887" s="333" t="s">
        <v>523</v>
      </c>
      <c r="E7887" s="29">
        <v>4</v>
      </c>
      <c r="F7887" s="29">
        <v>3</v>
      </c>
      <c r="G7887" s="29">
        <v>6104</v>
      </c>
      <c r="H7887" s="27"/>
      <c r="J7887" s="37"/>
      <c r="M7887" s="80" t="b">
        <f t="shared" si="123"/>
        <v>1</v>
      </c>
    </row>
    <row r="7888" spans="2:13" x14ac:dyDescent="0.15">
      <c r="B7888" s="333" t="s">
        <v>5199</v>
      </c>
      <c r="C7888" s="333" t="s">
        <v>716</v>
      </c>
      <c r="D7888" s="333" t="s">
        <v>519</v>
      </c>
      <c r="E7888" s="29">
        <v>4</v>
      </c>
      <c r="F7888" s="29">
        <v>1</v>
      </c>
      <c r="G7888" s="29">
        <v>5184</v>
      </c>
      <c r="H7888" s="27"/>
      <c r="J7888" s="37"/>
      <c r="M7888" s="80" t="b">
        <f t="shared" si="123"/>
        <v>1</v>
      </c>
    </row>
    <row r="7889" spans="2:13" x14ac:dyDescent="0.15">
      <c r="B7889" s="333" t="s">
        <v>395</v>
      </c>
      <c r="C7889" s="333" t="s">
        <v>716</v>
      </c>
      <c r="D7889" s="333" t="s">
        <v>519</v>
      </c>
      <c r="E7889" s="29">
        <v>4</v>
      </c>
      <c r="F7889" s="29">
        <v>1</v>
      </c>
      <c r="G7889" s="29">
        <v>8375</v>
      </c>
      <c r="H7889" s="27"/>
      <c r="J7889" s="37"/>
      <c r="M7889" s="80" t="b">
        <f t="shared" si="123"/>
        <v>1</v>
      </c>
    </row>
    <row r="7890" spans="2:13" x14ac:dyDescent="0.15">
      <c r="B7890" s="333" t="s">
        <v>2329</v>
      </c>
      <c r="C7890" s="333" t="s">
        <v>716</v>
      </c>
      <c r="D7890" s="333" t="s">
        <v>521</v>
      </c>
      <c r="E7890" s="29">
        <v>4</v>
      </c>
      <c r="F7890" s="29">
        <v>2</v>
      </c>
      <c r="G7890" s="29">
        <v>1772</v>
      </c>
      <c r="H7890" s="27"/>
      <c r="J7890" s="37"/>
      <c r="M7890" s="80" t="b">
        <f t="shared" si="123"/>
        <v>1</v>
      </c>
    </row>
    <row r="7891" spans="2:13" x14ac:dyDescent="0.15">
      <c r="B7891" s="333" t="s">
        <v>2330</v>
      </c>
      <c r="C7891" s="333" t="s">
        <v>716</v>
      </c>
      <c r="D7891" s="333" t="s">
        <v>519</v>
      </c>
      <c r="E7891" s="29">
        <v>4</v>
      </c>
      <c r="F7891" s="29">
        <v>1</v>
      </c>
      <c r="G7891" s="29">
        <v>1773</v>
      </c>
      <c r="M7891" s="80" t="b">
        <f t="shared" si="123"/>
        <v>1</v>
      </c>
    </row>
    <row r="7892" spans="2:13" x14ac:dyDescent="0.15">
      <c r="B7892" s="333" t="s">
        <v>2331</v>
      </c>
      <c r="C7892" s="333" t="s">
        <v>716</v>
      </c>
      <c r="D7892" s="333" t="s">
        <v>519</v>
      </c>
      <c r="E7892" s="29">
        <v>4</v>
      </c>
      <c r="F7892" s="29">
        <v>1</v>
      </c>
      <c r="G7892" s="29">
        <v>1774</v>
      </c>
      <c r="M7892" s="80" t="b">
        <f t="shared" si="123"/>
        <v>1</v>
      </c>
    </row>
    <row r="7893" spans="2:13" x14ac:dyDescent="0.15">
      <c r="B7893" s="333" t="s">
        <v>14935</v>
      </c>
      <c r="C7893" s="333" t="s">
        <v>716</v>
      </c>
      <c r="D7893" s="333" t="s">
        <v>519</v>
      </c>
      <c r="E7893" s="29">
        <v>4</v>
      </c>
      <c r="F7893" s="29">
        <v>1</v>
      </c>
      <c r="G7893" s="29">
        <v>16294</v>
      </c>
      <c r="M7893" s="80" t="b">
        <f t="shared" si="123"/>
        <v>1</v>
      </c>
    </row>
    <row r="7894" spans="2:13" x14ac:dyDescent="0.15">
      <c r="B7894" s="333" t="s">
        <v>5624</v>
      </c>
      <c r="C7894" s="333" t="s">
        <v>716</v>
      </c>
      <c r="D7894" s="333" t="s">
        <v>519</v>
      </c>
      <c r="E7894" s="29">
        <v>4</v>
      </c>
      <c r="F7894" s="29">
        <v>1</v>
      </c>
      <c r="G7894" s="29">
        <v>5643</v>
      </c>
      <c r="M7894" s="80" t="b">
        <f t="shared" si="123"/>
        <v>1</v>
      </c>
    </row>
    <row r="7895" spans="2:13" x14ac:dyDescent="0.15">
      <c r="B7895" s="333" t="s">
        <v>192</v>
      </c>
      <c r="C7895" s="333" t="s">
        <v>716</v>
      </c>
      <c r="D7895" s="333" t="s">
        <v>519</v>
      </c>
      <c r="E7895" s="29">
        <v>4</v>
      </c>
      <c r="F7895" s="29">
        <v>1</v>
      </c>
      <c r="G7895" s="29">
        <v>8597</v>
      </c>
      <c r="M7895" s="80" t="b">
        <f t="shared" si="123"/>
        <v>1</v>
      </c>
    </row>
    <row r="7896" spans="2:13" x14ac:dyDescent="0.15">
      <c r="B7896" s="333" t="s">
        <v>2332</v>
      </c>
      <c r="C7896" s="333" t="s">
        <v>716</v>
      </c>
      <c r="D7896" s="333" t="s">
        <v>521</v>
      </c>
      <c r="E7896" s="29">
        <v>4</v>
      </c>
      <c r="F7896" s="29">
        <v>2</v>
      </c>
      <c r="G7896" s="29">
        <v>1778</v>
      </c>
      <c r="M7896" s="80" t="b">
        <f t="shared" si="123"/>
        <v>1</v>
      </c>
    </row>
    <row r="7897" spans="2:13" x14ac:dyDescent="0.15">
      <c r="B7897" s="333" t="s">
        <v>12075</v>
      </c>
      <c r="C7897" s="333" t="s">
        <v>714</v>
      </c>
      <c r="D7897" s="333" t="s">
        <v>521</v>
      </c>
      <c r="E7897" s="29">
        <v>3</v>
      </c>
      <c r="F7897" s="29">
        <v>2</v>
      </c>
      <c r="G7897" s="29">
        <v>11680</v>
      </c>
      <c r="M7897" s="80" t="b">
        <f t="shared" si="123"/>
        <v>1</v>
      </c>
    </row>
    <row r="7898" spans="2:13" x14ac:dyDescent="0.15">
      <c r="B7898" s="333" t="s">
        <v>9478</v>
      </c>
      <c r="C7898" s="333" t="s">
        <v>518</v>
      </c>
      <c r="D7898" s="333" t="s">
        <v>518</v>
      </c>
      <c r="E7898" s="29">
        <v>0</v>
      </c>
      <c r="F7898" s="29">
        <v>0</v>
      </c>
      <c r="G7898" s="29">
        <v>9995</v>
      </c>
      <c r="M7898" s="80" t="b">
        <f t="shared" si="123"/>
        <v>1</v>
      </c>
    </row>
    <row r="7899" spans="2:13" x14ac:dyDescent="0.15">
      <c r="B7899" s="333" t="s">
        <v>12076</v>
      </c>
      <c r="C7899" s="333" t="s">
        <v>716</v>
      </c>
      <c r="D7899" s="333" t="s">
        <v>519</v>
      </c>
      <c r="E7899" s="29">
        <v>4</v>
      </c>
      <c r="F7899" s="29">
        <v>1</v>
      </c>
      <c r="G7899" s="29">
        <v>13340</v>
      </c>
      <c r="M7899" s="80" t="b">
        <f t="shared" si="123"/>
        <v>1</v>
      </c>
    </row>
    <row r="7900" spans="2:13" x14ac:dyDescent="0.15">
      <c r="B7900" s="333" t="s">
        <v>12077</v>
      </c>
      <c r="C7900" s="333" t="s">
        <v>716</v>
      </c>
      <c r="D7900" s="333" t="s">
        <v>519</v>
      </c>
      <c r="E7900" s="29">
        <v>4</v>
      </c>
      <c r="F7900" s="29">
        <v>1</v>
      </c>
      <c r="G7900" s="29">
        <v>13339</v>
      </c>
      <c r="M7900" s="80" t="b">
        <f t="shared" si="123"/>
        <v>1</v>
      </c>
    </row>
    <row r="7901" spans="2:13" x14ac:dyDescent="0.15">
      <c r="B7901" s="333" t="s">
        <v>2333</v>
      </c>
      <c r="C7901" s="333" t="s">
        <v>716</v>
      </c>
      <c r="D7901" s="333" t="s">
        <v>519</v>
      </c>
      <c r="E7901" s="29">
        <v>4</v>
      </c>
      <c r="F7901" s="29">
        <v>1</v>
      </c>
      <c r="G7901" s="29">
        <v>1779</v>
      </c>
      <c r="M7901" s="80" t="b">
        <f t="shared" si="123"/>
        <v>1</v>
      </c>
    </row>
    <row r="7902" spans="2:13" x14ac:dyDescent="0.15">
      <c r="B7902" s="333" t="s">
        <v>14936</v>
      </c>
      <c r="C7902" s="333" t="s">
        <v>716</v>
      </c>
      <c r="D7902" s="333" t="s">
        <v>519</v>
      </c>
      <c r="E7902" s="29">
        <v>4</v>
      </c>
      <c r="F7902" s="29">
        <v>1</v>
      </c>
      <c r="G7902" s="29">
        <v>17219</v>
      </c>
      <c r="M7902" s="80" t="b">
        <f t="shared" si="123"/>
        <v>1</v>
      </c>
    </row>
    <row r="7903" spans="2:13" x14ac:dyDescent="0.15">
      <c r="B7903" s="333" t="s">
        <v>438</v>
      </c>
      <c r="C7903" s="333" t="s">
        <v>716</v>
      </c>
      <c r="D7903" s="333" t="s">
        <v>519</v>
      </c>
      <c r="E7903" s="29">
        <v>4</v>
      </c>
      <c r="F7903" s="29">
        <v>1</v>
      </c>
      <c r="G7903" s="29">
        <v>8331</v>
      </c>
      <c r="M7903" s="80" t="b">
        <f t="shared" si="123"/>
        <v>1</v>
      </c>
    </row>
    <row r="7904" spans="2:13" x14ac:dyDescent="0.15">
      <c r="B7904" s="333" t="s">
        <v>10399</v>
      </c>
      <c r="C7904" s="333" t="s">
        <v>716</v>
      </c>
      <c r="D7904" s="333" t="s">
        <v>519</v>
      </c>
      <c r="E7904" s="29">
        <v>4</v>
      </c>
      <c r="F7904" s="29">
        <v>1</v>
      </c>
      <c r="G7904" s="29">
        <v>10933</v>
      </c>
      <c r="M7904" s="80" t="b">
        <f t="shared" si="123"/>
        <v>1</v>
      </c>
    </row>
    <row r="7905" spans="2:13" x14ac:dyDescent="0.15">
      <c r="B7905" s="333" t="s">
        <v>10400</v>
      </c>
      <c r="C7905" s="333" t="s">
        <v>716</v>
      </c>
      <c r="D7905" s="333" t="s">
        <v>519</v>
      </c>
      <c r="E7905" s="29">
        <v>4</v>
      </c>
      <c r="F7905" s="29">
        <v>1</v>
      </c>
      <c r="G7905" s="29">
        <v>10551</v>
      </c>
      <c r="M7905" s="80" t="b">
        <f t="shared" si="123"/>
        <v>1</v>
      </c>
    </row>
    <row r="7906" spans="2:13" x14ac:dyDescent="0.15">
      <c r="B7906" s="333" t="s">
        <v>10401</v>
      </c>
      <c r="C7906" s="333" t="s">
        <v>716</v>
      </c>
      <c r="D7906" s="333" t="s">
        <v>519</v>
      </c>
      <c r="E7906" s="29">
        <v>4</v>
      </c>
      <c r="F7906" s="29">
        <v>1</v>
      </c>
      <c r="G7906" s="29">
        <v>10552</v>
      </c>
      <c r="M7906" s="80" t="b">
        <f t="shared" si="123"/>
        <v>1</v>
      </c>
    </row>
    <row r="7907" spans="2:13" x14ac:dyDescent="0.15">
      <c r="B7907" s="333" t="s">
        <v>11326</v>
      </c>
      <c r="C7907" s="333" t="s">
        <v>716</v>
      </c>
      <c r="D7907" s="333" t="s">
        <v>521</v>
      </c>
      <c r="E7907" s="29">
        <v>4</v>
      </c>
      <c r="F7907" s="29">
        <v>2</v>
      </c>
      <c r="G7907" s="29">
        <v>11300</v>
      </c>
      <c r="M7907" s="80" t="b">
        <f t="shared" si="123"/>
        <v>1</v>
      </c>
    </row>
    <row r="7908" spans="2:13" x14ac:dyDescent="0.15">
      <c r="B7908" s="333" t="s">
        <v>8735</v>
      </c>
      <c r="C7908" s="333" t="s">
        <v>716</v>
      </c>
      <c r="D7908" s="333" t="s">
        <v>444</v>
      </c>
      <c r="E7908" s="29">
        <v>4</v>
      </c>
      <c r="F7908" s="29">
        <v>6</v>
      </c>
      <c r="G7908" s="29">
        <v>9085</v>
      </c>
      <c r="M7908" s="80" t="b">
        <f t="shared" si="123"/>
        <v>1</v>
      </c>
    </row>
    <row r="7909" spans="2:13" x14ac:dyDescent="0.15">
      <c r="B7909" s="333" t="s">
        <v>6872</v>
      </c>
      <c r="C7909" s="333" t="s">
        <v>518</v>
      </c>
      <c r="D7909" s="333" t="s">
        <v>523</v>
      </c>
      <c r="E7909" s="29">
        <v>0</v>
      </c>
      <c r="F7909" s="29">
        <v>3</v>
      </c>
      <c r="G7909" s="29">
        <v>7003</v>
      </c>
      <c r="M7909" s="80" t="b">
        <f t="shared" si="123"/>
        <v>1</v>
      </c>
    </row>
    <row r="7910" spans="2:13" x14ac:dyDescent="0.15">
      <c r="B7910" s="333" t="s">
        <v>126</v>
      </c>
      <c r="C7910" s="333" t="s">
        <v>714</v>
      </c>
      <c r="D7910" s="333" t="s">
        <v>521</v>
      </c>
      <c r="E7910" s="29">
        <v>3</v>
      </c>
      <c r="F7910" s="29">
        <v>2</v>
      </c>
      <c r="G7910" s="29">
        <v>8643</v>
      </c>
      <c r="M7910" s="80" t="b">
        <f t="shared" si="123"/>
        <v>1</v>
      </c>
    </row>
    <row r="7911" spans="2:13" x14ac:dyDescent="0.15">
      <c r="B7911" s="333" t="s">
        <v>6259</v>
      </c>
      <c r="C7911" s="333" t="s">
        <v>716</v>
      </c>
      <c r="D7911" s="333" t="s">
        <v>521</v>
      </c>
      <c r="E7911" s="29">
        <v>4</v>
      </c>
      <c r="F7911" s="29">
        <v>2</v>
      </c>
      <c r="G7911" s="29">
        <v>6313</v>
      </c>
      <c r="M7911" s="80" t="b">
        <f t="shared" si="123"/>
        <v>1</v>
      </c>
    </row>
    <row r="7912" spans="2:13" x14ac:dyDescent="0.15">
      <c r="B7912" s="333" t="s">
        <v>7464</v>
      </c>
      <c r="C7912" s="333" t="s">
        <v>716</v>
      </c>
      <c r="D7912" s="333" t="s">
        <v>523</v>
      </c>
      <c r="E7912" s="29">
        <v>4</v>
      </c>
      <c r="F7912" s="29">
        <v>3</v>
      </c>
      <c r="G7912" s="29">
        <v>7617</v>
      </c>
      <c r="M7912" s="80" t="b">
        <f t="shared" si="123"/>
        <v>1</v>
      </c>
    </row>
    <row r="7913" spans="2:13" x14ac:dyDescent="0.15">
      <c r="B7913" s="333" t="s">
        <v>10402</v>
      </c>
      <c r="C7913" s="333" t="s">
        <v>716</v>
      </c>
      <c r="D7913" s="333" t="s">
        <v>521</v>
      </c>
      <c r="E7913" s="29">
        <v>4</v>
      </c>
      <c r="F7913" s="29">
        <v>2</v>
      </c>
      <c r="G7913" s="29">
        <v>10691</v>
      </c>
      <c r="M7913" s="80" t="b">
        <f t="shared" si="123"/>
        <v>1</v>
      </c>
    </row>
    <row r="7914" spans="2:13" x14ac:dyDescent="0.15">
      <c r="B7914" s="333" t="s">
        <v>10987</v>
      </c>
      <c r="C7914" s="333" t="s">
        <v>716</v>
      </c>
      <c r="D7914" s="333" t="s">
        <v>523</v>
      </c>
      <c r="E7914" s="29">
        <v>4</v>
      </c>
      <c r="F7914" s="29">
        <v>3</v>
      </c>
      <c r="G7914" s="29">
        <v>5762</v>
      </c>
      <c r="M7914" s="80" t="b">
        <f t="shared" si="123"/>
        <v>1</v>
      </c>
    </row>
    <row r="7915" spans="2:13" x14ac:dyDescent="0.15">
      <c r="B7915" s="333" t="s">
        <v>14937</v>
      </c>
      <c r="C7915" s="333" t="s">
        <v>716</v>
      </c>
      <c r="D7915" s="333" t="s">
        <v>521</v>
      </c>
      <c r="E7915" s="29">
        <v>4</v>
      </c>
      <c r="F7915" s="29">
        <v>2</v>
      </c>
      <c r="G7915" s="29">
        <v>17081</v>
      </c>
      <c r="M7915" s="80" t="b">
        <f t="shared" si="123"/>
        <v>1</v>
      </c>
    </row>
    <row r="7916" spans="2:13" x14ac:dyDescent="0.15">
      <c r="B7916" s="333" t="s">
        <v>2334</v>
      </c>
      <c r="C7916" s="333" t="s">
        <v>718</v>
      </c>
      <c r="D7916" s="333" t="s">
        <v>519</v>
      </c>
      <c r="E7916" s="29">
        <v>5</v>
      </c>
      <c r="F7916" s="29">
        <v>1</v>
      </c>
      <c r="G7916" s="29">
        <v>1780</v>
      </c>
      <c r="M7916" s="80" t="b">
        <f t="shared" si="123"/>
        <v>1</v>
      </c>
    </row>
    <row r="7917" spans="2:13" x14ac:dyDescent="0.15">
      <c r="B7917" s="333" t="s">
        <v>2248</v>
      </c>
      <c r="C7917" s="333" t="s">
        <v>716</v>
      </c>
      <c r="D7917" s="333" t="s">
        <v>519</v>
      </c>
      <c r="E7917" s="29">
        <v>4</v>
      </c>
      <c r="F7917" s="29">
        <v>1</v>
      </c>
      <c r="G7917" s="29">
        <v>1781</v>
      </c>
      <c r="M7917" s="80" t="b">
        <f t="shared" si="123"/>
        <v>1</v>
      </c>
    </row>
    <row r="7918" spans="2:13" x14ac:dyDescent="0.15">
      <c r="B7918" s="333" t="s">
        <v>2249</v>
      </c>
      <c r="C7918" s="333" t="s">
        <v>716</v>
      </c>
      <c r="D7918" s="333" t="s">
        <v>519</v>
      </c>
      <c r="E7918" s="29">
        <v>4</v>
      </c>
      <c r="F7918" s="29">
        <v>1</v>
      </c>
      <c r="G7918" s="29">
        <v>1782</v>
      </c>
      <c r="M7918" s="80" t="b">
        <f t="shared" si="123"/>
        <v>1</v>
      </c>
    </row>
    <row r="7919" spans="2:13" x14ac:dyDescent="0.15">
      <c r="B7919" s="333" t="s">
        <v>12078</v>
      </c>
      <c r="C7919" s="333" t="s">
        <v>716</v>
      </c>
      <c r="D7919" s="333" t="s">
        <v>519</v>
      </c>
      <c r="E7919" s="29">
        <v>4</v>
      </c>
      <c r="F7919" s="29">
        <v>1</v>
      </c>
      <c r="G7919" s="29">
        <v>12371</v>
      </c>
      <c r="M7919" s="80" t="b">
        <f t="shared" si="123"/>
        <v>1</v>
      </c>
    </row>
    <row r="7920" spans="2:13" x14ac:dyDescent="0.15">
      <c r="B7920" s="333" t="s">
        <v>6757</v>
      </c>
      <c r="C7920" s="333" t="s">
        <v>716</v>
      </c>
      <c r="D7920" s="333" t="s">
        <v>519</v>
      </c>
      <c r="E7920" s="29">
        <v>4</v>
      </c>
      <c r="F7920" s="29">
        <v>1</v>
      </c>
      <c r="G7920" s="29">
        <v>6881</v>
      </c>
      <c r="M7920" s="80" t="b">
        <f t="shared" si="123"/>
        <v>1</v>
      </c>
    </row>
    <row r="7921" spans="2:13" x14ac:dyDescent="0.15">
      <c r="B7921" s="333" t="s">
        <v>2250</v>
      </c>
      <c r="C7921" s="333" t="s">
        <v>716</v>
      </c>
      <c r="D7921" s="333" t="s">
        <v>519</v>
      </c>
      <c r="E7921" s="29">
        <v>4</v>
      </c>
      <c r="F7921" s="29">
        <v>1</v>
      </c>
      <c r="G7921" s="29">
        <v>1783</v>
      </c>
      <c r="M7921" s="80" t="b">
        <f t="shared" si="123"/>
        <v>1</v>
      </c>
    </row>
    <row r="7922" spans="2:13" x14ac:dyDescent="0.15">
      <c r="B7922" s="333" t="s">
        <v>9479</v>
      </c>
      <c r="C7922" s="333" t="s">
        <v>716</v>
      </c>
      <c r="D7922" s="333" t="s">
        <v>519</v>
      </c>
      <c r="E7922" s="29">
        <v>4</v>
      </c>
      <c r="F7922" s="29">
        <v>1</v>
      </c>
      <c r="G7922" s="29">
        <v>9965</v>
      </c>
      <c r="M7922" s="80" t="b">
        <f t="shared" si="123"/>
        <v>1</v>
      </c>
    </row>
    <row r="7923" spans="2:13" x14ac:dyDescent="0.15">
      <c r="B7923" s="333" t="s">
        <v>7494</v>
      </c>
      <c r="C7923" s="333" t="s">
        <v>716</v>
      </c>
      <c r="D7923" s="333" t="s">
        <v>519</v>
      </c>
      <c r="E7923" s="29">
        <v>4</v>
      </c>
      <c r="F7923" s="29">
        <v>1</v>
      </c>
      <c r="G7923" s="29">
        <v>7653</v>
      </c>
      <c r="M7923" s="80" t="b">
        <f t="shared" si="123"/>
        <v>1</v>
      </c>
    </row>
    <row r="7924" spans="2:13" x14ac:dyDescent="0.15">
      <c r="B7924" s="333" t="s">
        <v>7495</v>
      </c>
      <c r="C7924" s="333" t="s">
        <v>716</v>
      </c>
      <c r="D7924" s="333" t="s">
        <v>519</v>
      </c>
      <c r="E7924" s="29">
        <v>4</v>
      </c>
      <c r="F7924" s="29">
        <v>1</v>
      </c>
      <c r="G7924" s="29">
        <v>7654</v>
      </c>
      <c r="M7924" s="80" t="b">
        <f t="shared" si="123"/>
        <v>1</v>
      </c>
    </row>
    <row r="7925" spans="2:13" x14ac:dyDescent="0.15">
      <c r="B7925" s="333" t="s">
        <v>7496</v>
      </c>
      <c r="C7925" s="333" t="s">
        <v>716</v>
      </c>
      <c r="D7925" s="333" t="s">
        <v>519</v>
      </c>
      <c r="E7925" s="29">
        <v>4</v>
      </c>
      <c r="F7925" s="29">
        <v>1</v>
      </c>
      <c r="G7925" s="29">
        <v>7655</v>
      </c>
      <c r="M7925" s="80" t="b">
        <f t="shared" si="123"/>
        <v>1</v>
      </c>
    </row>
    <row r="7926" spans="2:13" x14ac:dyDescent="0.15">
      <c r="B7926" s="333" t="s">
        <v>2251</v>
      </c>
      <c r="C7926" s="333" t="s">
        <v>716</v>
      </c>
      <c r="D7926" s="333" t="s">
        <v>521</v>
      </c>
      <c r="E7926" s="29">
        <v>4</v>
      </c>
      <c r="F7926" s="29">
        <v>2</v>
      </c>
      <c r="G7926" s="29">
        <v>1784</v>
      </c>
      <c r="M7926" s="80" t="b">
        <f t="shared" si="123"/>
        <v>1</v>
      </c>
    </row>
    <row r="7927" spans="2:13" x14ac:dyDescent="0.15">
      <c r="B7927" s="333" t="s">
        <v>9480</v>
      </c>
      <c r="C7927" s="333" t="s">
        <v>716</v>
      </c>
      <c r="D7927" s="333" t="s">
        <v>527</v>
      </c>
      <c r="E7927" s="29">
        <v>4</v>
      </c>
      <c r="F7927" s="29">
        <v>5</v>
      </c>
      <c r="G7927" s="29">
        <v>9966</v>
      </c>
      <c r="M7927" s="80" t="b">
        <f t="shared" si="123"/>
        <v>1</v>
      </c>
    </row>
    <row r="7928" spans="2:13" x14ac:dyDescent="0.15">
      <c r="B7928" s="333" t="s">
        <v>3556</v>
      </c>
      <c r="C7928" s="333" t="s">
        <v>716</v>
      </c>
      <c r="D7928" s="333" t="s">
        <v>527</v>
      </c>
      <c r="E7928" s="29">
        <v>4</v>
      </c>
      <c r="F7928" s="29">
        <v>5</v>
      </c>
      <c r="G7928" s="29">
        <v>3303</v>
      </c>
      <c r="M7928" s="80" t="b">
        <f t="shared" si="123"/>
        <v>1</v>
      </c>
    </row>
    <row r="7929" spans="2:13" x14ac:dyDescent="0.15">
      <c r="B7929" s="333" t="s">
        <v>3817</v>
      </c>
      <c r="C7929" s="333" t="s">
        <v>716</v>
      </c>
      <c r="D7929" s="333" t="s">
        <v>527</v>
      </c>
      <c r="E7929" s="29">
        <v>4</v>
      </c>
      <c r="F7929" s="29">
        <v>5</v>
      </c>
      <c r="G7929" s="29">
        <v>3577</v>
      </c>
      <c r="M7929" s="80" t="b">
        <f t="shared" si="123"/>
        <v>1</v>
      </c>
    </row>
    <row r="7930" spans="2:13" x14ac:dyDescent="0.15">
      <c r="B7930" s="333" t="s">
        <v>3557</v>
      </c>
      <c r="C7930" s="333" t="s">
        <v>712</v>
      </c>
      <c r="D7930" s="333" t="s">
        <v>527</v>
      </c>
      <c r="E7930" s="29">
        <v>2</v>
      </c>
      <c r="F7930" s="29">
        <v>5</v>
      </c>
      <c r="G7930" s="29">
        <v>3304</v>
      </c>
      <c r="M7930" s="80" t="b">
        <f t="shared" si="123"/>
        <v>1</v>
      </c>
    </row>
    <row r="7931" spans="2:13" x14ac:dyDescent="0.15">
      <c r="B7931" s="333" t="s">
        <v>9481</v>
      </c>
      <c r="C7931" s="333" t="s">
        <v>716</v>
      </c>
      <c r="D7931" s="333" t="s">
        <v>518</v>
      </c>
      <c r="E7931" s="29">
        <v>4</v>
      </c>
      <c r="F7931" s="29">
        <v>0</v>
      </c>
      <c r="G7931" s="29">
        <v>9967</v>
      </c>
      <c r="M7931" s="80" t="b">
        <f t="shared" si="123"/>
        <v>1</v>
      </c>
    </row>
    <row r="7932" spans="2:13" x14ac:dyDescent="0.15">
      <c r="B7932" s="333" t="s">
        <v>10403</v>
      </c>
      <c r="C7932" s="333" t="s">
        <v>716</v>
      </c>
      <c r="D7932" s="333" t="s">
        <v>527</v>
      </c>
      <c r="E7932" s="29">
        <v>4</v>
      </c>
      <c r="F7932" s="29">
        <v>5</v>
      </c>
      <c r="G7932" s="29">
        <v>10690</v>
      </c>
      <c r="M7932" s="80" t="b">
        <f t="shared" si="123"/>
        <v>1</v>
      </c>
    </row>
    <row r="7933" spans="2:13" x14ac:dyDescent="0.15">
      <c r="B7933" s="333" t="s">
        <v>2168</v>
      </c>
      <c r="C7933" s="333" t="s">
        <v>716</v>
      </c>
      <c r="D7933" s="333" t="s">
        <v>527</v>
      </c>
      <c r="E7933" s="29">
        <v>4</v>
      </c>
      <c r="F7933" s="29">
        <v>5</v>
      </c>
      <c r="G7933" s="29">
        <v>1786</v>
      </c>
      <c r="M7933" s="80" t="b">
        <f t="shared" si="123"/>
        <v>1</v>
      </c>
    </row>
    <row r="7934" spans="2:13" x14ac:dyDescent="0.15">
      <c r="B7934" s="333" t="s">
        <v>6975</v>
      </c>
      <c r="C7934" s="333" t="s">
        <v>716</v>
      </c>
      <c r="D7934" s="333" t="s">
        <v>527</v>
      </c>
      <c r="E7934" s="29">
        <v>4</v>
      </c>
      <c r="F7934" s="29">
        <v>5</v>
      </c>
      <c r="G7934" s="29">
        <v>7110</v>
      </c>
      <c r="M7934" s="80" t="b">
        <f t="shared" si="123"/>
        <v>1</v>
      </c>
    </row>
    <row r="7935" spans="2:13" x14ac:dyDescent="0.15">
      <c r="B7935" s="333" t="s">
        <v>2778</v>
      </c>
      <c r="C7935" s="333" t="s">
        <v>716</v>
      </c>
      <c r="D7935" s="333" t="s">
        <v>521</v>
      </c>
      <c r="E7935" s="29">
        <v>4</v>
      </c>
      <c r="F7935" s="29">
        <v>2</v>
      </c>
      <c r="G7935" s="29">
        <v>2443</v>
      </c>
      <c r="M7935" s="80" t="b">
        <f t="shared" si="123"/>
        <v>1</v>
      </c>
    </row>
    <row r="7936" spans="2:13" x14ac:dyDescent="0.15">
      <c r="B7936" s="333" t="s">
        <v>10404</v>
      </c>
      <c r="C7936" s="333" t="s">
        <v>518</v>
      </c>
      <c r="D7936" s="333" t="s">
        <v>521</v>
      </c>
      <c r="E7936" s="29">
        <v>0</v>
      </c>
      <c r="F7936" s="29">
        <v>2</v>
      </c>
      <c r="G7936" s="29">
        <v>10311</v>
      </c>
      <c r="M7936" s="80" t="b">
        <f t="shared" si="123"/>
        <v>1</v>
      </c>
    </row>
    <row r="7937" spans="2:13" x14ac:dyDescent="0.15">
      <c r="B7937" s="333" t="s">
        <v>12870</v>
      </c>
      <c r="C7937" s="333" t="s">
        <v>716</v>
      </c>
      <c r="D7937" s="333" t="s">
        <v>519</v>
      </c>
      <c r="E7937" s="29">
        <v>4</v>
      </c>
      <c r="F7937" s="29">
        <v>1</v>
      </c>
      <c r="G7937" s="29">
        <v>14470</v>
      </c>
      <c r="M7937" s="80" t="b">
        <f t="shared" si="123"/>
        <v>1</v>
      </c>
    </row>
    <row r="7938" spans="2:13" x14ac:dyDescent="0.15">
      <c r="B7938" s="333" t="s">
        <v>2169</v>
      </c>
      <c r="C7938" s="333" t="s">
        <v>716</v>
      </c>
      <c r="D7938" s="333" t="s">
        <v>519</v>
      </c>
      <c r="E7938" s="29">
        <v>4</v>
      </c>
      <c r="F7938" s="29">
        <v>1</v>
      </c>
      <c r="G7938" s="29">
        <v>1787</v>
      </c>
      <c r="M7938" s="80" t="b">
        <f t="shared" si="123"/>
        <v>1</v>
      </c>
    </row>
    <row r="7939" spans="2:13" x14ac:dyDescent="0.15">
      <c r="B7939" s="333" t="s">
        <v>2170</v>
      </c>
      <c r="C7939" s="333" t="s">
        <v>716</v>
      </c>
      <c r="D7939" s="333" t="s">
        <v>523</v>
      </c>
      <c r="E7939" s="29">
        <v>4</v>
      </c>
      <c r="F7939" s="29">
        <v>3</v>
      </c>
      <c r="G7939" s="29">
        <v>1788</v>
      </c>
      <c r="M7939" s="80" t="b">
        <f t="shared" si="123"/>
        <v>1</v>
      </c>
    </row>
    <row r="7940" spans="2:13" x14ac:dyDescent="0.15">
      <c r="B7940" s="333" t="s">
        <v>2171</v>
      </c>
      <c r="C7940" s="333" t="s">
        <v>716</v>
      </c>
      <c r="D7940" s="333" t="s">
        <v>521</v>
      </c>
      <c r="E7940" s="29">
        <v>4</v>
      </c>
      <c r="F7940" s="29">
        <v>2</v>
      </c>
      <c r="G7940" s="29">
        <v>1789</v>
      </c>
      <c r="M7940" s="80" t="b">
        <f t="shared" si="123"/>
        <v>1</v>
      </c>
    </row>
    <row r="7941" spans="2:13" x14ac:dyDescent="0.15">
      <c r="B7941" s="333" t="s">
        <v>12079</v>
      </c>
      <c r="C7941" s="333" t="s">
        <v>716</v>
      </c>
      <c r="D7941" s="333" t="s">
        <v>444</v>
      </c>
      <c r="E7941" s="29">
        <v>4</v>
      </c>
      <c r="F7941" s="29">
        <v>6</v>
      </c>
      <c r="G7941" s="29">
        <v>13178</v>
      </c>
      <c r="M7941" s="80" t="b">
        <f t="shared" si="123"/>
        <v>1</v>
      </c>
    </row>
    <row r="7942" spans="2:13" x14ac:dyDescent="0.15">
      <c r="B7942" s="333" t="s">
        <v>11327</v>
      </c>
      <c r="C7942" s="333" t="s">
        <v>714</v>
      </c>
      <c r="D7942" s="333" t="s">
        <v>521</v>
      </c>
      <c r="E7942" s="29">
        <v>3</v>
      </c>
      <c r="F7942" s="29">
        <v>2</v>
      </c>
      <c r="G7942" s="29">
        <v>11491</v>
      </c>
      <c r="M7942" s="80" t="b">
        <f t="shared" si="123"/>
        <v>1</v>
      </c>
    </row>
    <row r="7943" spans="2:13" x14ac:dyDescent="0.15">
      <c r="B7943" s="333" t="s">
        <v>8555</v>
      </c>
      <c r="C7943" s="333" t="s">
        <v>718</v>
      </c>
      <c r="D7943" s="333" t="s">
        <v>525</v>
      </c>
      <c r="E7943" s="29">
        <v>5</v>
      </c>
      <c r="F7943" s="29">
        <v>4</v>
      </c>
      <c r="G7943" s="29">
        <v>8892</v>
      </c>
      <c r="M7943" s="80" t="b">
        <f t="shared" si="123"/>
        <v>1</v>
      </c>
    </row>
    <row r="7944" spans="2:13" x14ac:dyDescent="0.15">
      <c r="B7944" s="333" t="s">
        <v>14938</v>
      </c>
      <c r="C7944" s="333" t="s">
        <v>716</v>
      </c>
      <c r="D7944" s="333" t="s">
        <v>519</v>
      </c>
      <c r="E7944" s="29">
        <v>4</v>
      </c>
      <c r="F7944" s="29">
        <v>1</v>
      </c>
      <c r="G7944" s="29">
        <v>17638</v>
      </c>
      <c r="M7944" s="80" t="b">
        <f t="shared" si="123"/>
        <v>1</v>
      </c>
    </row>
    <row r="7945" spans="2:13" x14ac:dyDescent="0.15">
      <c r="B7945" s="333" t="s">
        <v>2172</v>
      </c>
      <c r="C7945" s="333" t="s">
        <v>716</v>
      </c>
      <c r="D7945" s="333" t="s">
        <v>519</v>
      </c>
      <c r="E7945" s="29">
        <v>4</v>
      </c>
      <c r="F7945" s="29">
        <v>1</v>
      </c>
      <c r="G7945" s="29">
        <v>1790</v>
      </c>
      <c r="M7945" s="80" t="b">
        <f t="shared" si="123"/>
        <v>1</v>
      </c>
    </row>
    <row r="7946" spans="2:13" x14ac:dyDescent="0.15">
      <c r="B7946" s="333" t="s">
        <v>2173</v>
      </c>
      <c r="C7946" s="333" t="s">
        <v>716</v>
      </c>
      <c r="D7946" s="333" t="s">
        <v>519</v>
      </c>
      <c r="E7946" s="29">
        <v>4</v>
      </c>
      <c r="F7946" s="29">
        <v>1</v>
      </c>
      <c r="G7946" s="29">
        <v>1791</v>
      </c>
      <c r="M7946" s="80" t="b">
        <f t="shared" si="123"/>
        <v>1</v>
      </c>
    </row>
    <row r="7947" spans="2:13" x14ac:dyDescent="0.15">
      <c r="B7947" s="333" t="s">
        <v>6710</v>
      </c>
      <c r="C7947" s="333" t="s">
        <v>718</v>
      </c>
      <c r="D7947" s="333" t="s">
        <v>525</v>
      </c>
      <c r="E7947" s="29">
        <v>5</v>
      </c>
      <c r="F7947" s="29">
        <v>4</v>
      </c>
      <c r="G7947" s="29">
        <v>6829</v>
      </c>
      <c r="M7947" s="80" t="b">
        <f t="shared" si="123"/>
        <v>1</v>
      </c>
    </row>
    <row r="7948" spans="2:13" x14ac:dyDescent="0.15">
      <c r="B7948" s="333" t="s">
        <v>14299</v>
      </c>
      <c r="C7948" s="333" t="s">
        <v>716</v>
      </c>
      <c r="D7948" s="333" t="s">
        <v>519</v>
      </c>
      <c r="E7948" s="29">
        <v>4</v>
      </c>
      <c r="F7948" s="29">
        <v>1</v>
      </c>
      <c r="G7948" s="29">
        <v>15832</v>
      </c>
      <c r="M7948" s="80" t="b">
        <f t="shared" si="123"/>
        <v>1</v>
      </c>
    </row>
    <row r="7949" spans="2:13" x14ac:dyDescent="0.15">
      <c r="B7949" s="333" t="s">
        <v>2174</v>
      </c>
      <c r="C7949" s="333" t="s">
        <v>716</v>
      </c>
      <c r="D7949" s="333" t="s">
        <v>525</v>
      </c>
      <c r="E7949" s="29">
        <v>4</v>
      </c>
      <c r="F7949" s="29">
        <v>4</v>
      </c>
      <c r="G7949" s="29">
        <v>1792</v>
      </c>
      <c r="M7949" s="80" t="b">
        <f t="shared" si="123"/>
        <v>1</v>
      </c>
    </row>
    <row r="7950" spans="2:13" x14ac:dyDescent="0.15">
      <c r="B7950" s="333" t="s">
        <v>7633</v>
      </c>
      <c r="C7950" s="333" t="s">
        <v>716</v>
      </c>
      <c r="D7950" s="333" t="s">
        <v>521</v>
      </c>
      <c r="E7950" s="29">
        <v>4</v>
      </c>
      <c r="F7950" s="29">
        <v>2</v>
      </c>
      <c r="G7950" s="29">
        <v>7796</v>
      </c>
      <c r="M7950" s="80" t="b">
        <f t="shared" ref="M7950:M8013" si="124">AND(  NOT(ISERROR(FIND(UPPER($B$7),UPPER($B7950),1))),  OR($D$7="",NOT(ISERROR(FIND(UPPER($D$7),UPPER($B7950),1)))),    OR($D$8="",(ISERROR(FIND(UPPER($D$8),UPPER($B7950),1))))           )</f>
        <v>1</v>
      </c>
    </row>
    <row r="7951" spans="2:13" x14ac:dyDescent="0.15">
      <c r="B7951" s="333" t="s">
        <v>9482</v>
      </c>
      <c r="C7951" s="333" t="s">
        <v>518</v>
      </c>
      <c r="D7951" s="333" t="s">
        <v>518</v>
      </c>
      <c r="E7951" s="29">
        <v>0</v>
      </c>
      <c r="F7951" s="29">
        <v>0</v>
      </c>
      <c r="G7951" s="29">
        <v>9802</v>
      </c>
      <c r="M7951" s="80" t="b">
        <f t="shared" si="124"/>
        <v>1</v>
      </c>
    </row>
    <row r="7952" spans="2:13" x14ac:dyDescent="0.15">
      <c r="B7952" s="333" t="s">
        <v>10405</v>
      </c>
      <c r="C7952" s="333" t="s">
        <v>716</v>
      </c>
      <c r="D7952" s="333" t="s">
        <v>519</v>
      </c>
      <c r="E7952" s="29">
        <v>4</v>
      </c>
      <c r="F7952" s="29">
        <v>1</v>
      </c>
      <c r="G7952" s="29">
        <v>10549</v>
      </c>
      <c r="M7952" s="80" t="b">
        <f t="shared" si="124"/>
        <v>1</v>
      </c>
    </row>
    <row r="7953" spans="2:13" x14ac:dyDescent="0.15">
      <c r="B7953" s="333" t="s">
        <v>10406</v>
      </c>
      <c r="C7953" s="333" t="s">
        <v>716</v>
      </c>
      <c r="D7953" s="333" t="s">
        <v>519</v>
      </c>
      <c r="E7953" s="29">
        <v>4</v>
      </c>
      <c r="F7953" s="29">
        <v>1</v>
      </c>
      <c r="G7953" s="29">
        <v>10548</v>
      </c>
      <c r="M7953" s="80" t="b">
        <f t="shared" si="124"/>
        <v>1</v>
      </c>
    </row>
    <row r="7954" spans="2:13" x14ac:dyDescent="0.15">
      <c r="B7954" s="333" t="s">
        <v>2175</v>
      </c>
      <c r="C7954" s="333" t="s">
        <v>716</v>
      </c>
      <c r="D7954" s="333" t="s">
        <v>519</v>
      </c>
      <c r="E7954" s="29">
        <v>4</v>
      </c>
      <c r="F7954" s="29">
        <v>1</v>
      </c>
      <c r="G7954" s="29">
        <v>1793</v>
      </c>
      <c r="M7954" s="80" t="b">
        <f t="shared" si="124"/>
        <v>1</v>
      </c>
    </row>
    <row r="7955" spans="2:13" x14ac:dyDescent="0.15">
      <c r="B7955" s="333" t="s">
        <v>14300</v>
      </c>
      <c r="C7955" s="333" t="s">
        <v>710</v>
      </c>
      <c r="D7955" s="333" t="s">
        <v>519</v>
      </c>
      <c r="E7955" s="29">
        <v>1</v>
      </c>
      <c r="F7955" s="29">
        <v>1</v>
      </c>
      <c r="G7955" s="29">
        <v>15865</v>
      </c>
      <c r="M7955" s="80" t="b">
        <f t="shared" si="124"/>
        <v>1</v>
      </c>
    </row>
    <row r="7956" spans="2:13" x14ac:dyDescent="0.15">
      <c r="B7956" s="333" t="s">
        <v>14301</v>
      </c>
      <c r="C7956" s="333" t="s">
        <v>710</v>
      </c>
      <c r="D7956" s="333" t="s">
        <v>519</v>
      </c>
      <c r="E7956" s="29">
        <v>1</v>
      </c>
      <c r="F7956" s="29">
        <v>1</v>
      </c>
      <c r="G7956" s="29">
        <v>15863</v>
      </c>
      <c r="M7956" s="80" t="b">
        <f t="shared" si="124"/>
        <v>1</v>
      </c>
    </row>
    <row r="7957" spans="2:13" x14ac:dyDescent="0.15">
      <c r="B7957" s="333" t="s">
        <v>14939</v>
      </c>
      <c r="C7957" s="333" t="s">
        <v>714</v>
      </c>
      <c r="D7957" s="333" t="s">
        <v>519</v>
      </c>
      <c r="E7957" s="29">
        <v>3</v>
      </c>
      <c r="F7957" s="29">
        <v>1</v>
      </c>
      <c r="G7957" s="29">
        <v>17069</v>
      </c>
      <c r="M7957" s="80" t="b">
        <f t="shared" si="124"/>
        <v>1</v>
      </c>
    </row>
    <row r="7958" spans="2:13" x14ac:dyDescent="0.15">
      <c r="B7958" s="333" t="s">
        <v>14302</v>
      </c>
      <c r="C7958" s="333" t="s">
        <v>710</v>
      </c>
      <c r="D7958" s="333" t="s">
        <v>519</v>
      </c>
      <c r="E7958" s="29">
        <v>1</v>
      </c>
      <c r="F7958" s="29">
        <v>1</v>
      </c>
      <c r="G7958" s="29">
        <v>15864</v>
      </c>
      <c r="M7958" s="80" t="b">
        <f t="shared" si="124"/>
        <v>1</v>
      </c>
    </row>
    <row r="7959" spans="2:13" x14ac:dyDescent="0.15">
      <c r="B7959" s="333" t="s">
        <v>14940</v>
      </c>
      <c r="C7959" s="333" t="s">
        <v>714</v>
      </c>
      <c r="D7959" s="333" t="s">
        <v>519</v>
      </c>
      <c r="E7959" s="29">
        <v>3</v>
      </c>
      <c r="F7959" s="29">
        <v>1</v>
      </c>
      <c r="G7959" s="29">
        <v>17068</v>
      </c>
      <c r="M7959" s="80" t="b">
        <f t="shared" si="124"/>
        <v>1</v>
      </c>
    </row>
    <row r="7960" spans="2:13" x14ac:dyDescent="0.15">
      <c r="B7960" s="333" t="s">
        <v>5659</v>
      </c>
      <c r="C7960" s="333" t="s">
        <v>716</v>
      </c>
      <c r="D7960" s="333" t="s">
        <v>519</v>
      </c>
      <c r="E7960" s="29">
        <v>4</v>
      </c>
      <c r="F7960" s="29">
        <v>1</v>
      </c>
      <c r="G7960" s="29">
        <v>5678</v>
      </c>
      <c r="M7960" s="80" t="b">
        <f t="shared" si="124"/>
        <v>1</v>
      </c>
    </row>
    <row r="7961" spans="2:13" x14ac:dyDescent="0.15">
      <c r="B7961" s="333" t="s">
        <v>6194</v>
      </c>
      <c r="C7961" s="333" t="s">
        <v>716</v>
      </c>
      <c r="D7961" s="333" t="s">
        <v>519</v>
      </c>
      <c r="E7961" s="29">
        <v>4</v>
      </c>
      <c r="F7961" s="29">
        <v>1</v>
      </c>
      <c r="G7961" s="29">
        <v>6244</v>
      </c>
      <c r="M7961" s="80" t="b">
        <f t="shared" si="124"/>
        <v>1</v>
      </c>
    </row>
    <row r="7962" spans="2:13" x14ac:dyDescent="0.15">
      <c r="B7962" s="333" t="s">
        <v>9483</v>
      </c>
      <c r="C7962" s="333" t="s">
        <v>518</v>
      </c>
      <c r="D7962" s="333" t="s">
        <v>518</v>
      </c>
      <c r="E7962" s="29">
        <v>0</v>
      </c>
      <c r="F7962" s="29">
        <v>0</v>
      </c>
      <c r="G7962" s="29">
        <v>10027</v>
      </c>
      <c r="M7962" s="80" t="b">
        <f t="shared" si="124"/>
        <v>1</v>
      </c>
    </row>
    <row r="7963" spans="2:13" x14ac:dyDescent="0.15">
      <c r="B7963" s="333" t="s">
        <v>12871</v>
      </c>
      <c r="C7963" s="333" t="s">
        <v>716</v>
      </c>
      <c r="D7963" s="333" t="s">
        <v>519</v>
      </c>
      <c r="E7963" s="29">
        <v>4</v>
      </c>
      <c r="F7963" s="29">
        <v>1</v>
      </c>
      <c r="G7963" s="29">
        <v>14012</v>
      </c>
      <c r="M7963" s="80" t="b">
        <f t="shared" si="124"/>
        <v>1</v>
      </c>
    </row>
    <row r="7964" spans="2:13" x14ac:dyDescent="0.15">
      <c r="B7964" s="333" t="s">
        <v>9484</v>
      </c>
      <c r="C7964" s="333" t="s">
        <v>518</v>
      </c>
      <c r="D7964" s="333" t="s">
        <v>518</v>
      </c>
      <c r="E7964" s="29">
        <v>0</v>
      </c>
      <c r="F7964" s="29">
        <v>0</v>
      </c>
      <c r="G7964" s="29">
        <v>10059</v>
      </c>
      <c r="M7964" s="80" t="b">
        <f t="shared" si="124"/>
        <v>1</v>
      </c>
    </row>
    <row r="7965" spans="2:13" x14ac:dyDescent="0.15">
      <c r="B7965" s="333" t="s">
        <v>2176</v>
      </c>
      <c r="C7965" s="333" t="s">
        <v>716</v>
      </c>
      <c r="D7965" s="333" t="s">
        <v>519</v>
      </c>
      <c r="E7965" s="29">
        <v>4</v>
      </c>
      <c r="F7965" s="29">
        <v>1</v>
      </c>
      <c r="G7965" s="29">
        <v>1794</v>
      </c>
      <c r="M7965" s="80" t="b">
        <f t="shared" si="124"/>
        <v>1</v>
      </c>
    </row>
    <row r="7966" spans="2:13" x14ac:dyDescent="0.15">
      <c r="B7966" s="333" t="s">
        <v>4323</v>
      </c>
      <c r="C7966" s="333" t="s">
        <v>716</v>
      </c>
      <c r="D7966" s="333" t="s">
        <v>519</v>
      </c>
      <c r="E7966" s="29">
        <v>4</v>
      </c>
      <c r="F7966" s="29">
        <v>1</v>
      </c>
      <c r="G7966" s="29">
        <v>3881</v>
      </c>
      <c r="M7966" s="80" t="b">
        <f t="shared" si="124"/>
        <v>1</v>
      </c>
    </row>
    <row r="7967" spans="2:13" x14ac:dyDescent="0.15">
      <c r="B7967" s="333" t="s">
        <v>4233</v>
      </c>
      <c r="C7967" s="333" t="s">
        <v>716</v>
      </c>
      <c r="D7967" s="333" t="s">
        <v>519</v>
      </c>
      <c r="E7967" s="29">
        <v>4</v>
      </c>
      <c r="F7967" s="29">
        <v>1</v>
      </c>
      <c r="G7967" s="29">
        <v>3884</v>
      </c>
      <c r="M7967" s="80" t="b">
        <f t="shared" si="124"/>
        <v>1</v>
      </c>
    </row>
    <row r="7968" spans="2:13" x14ac:dyDescent="0.15">
      <c r="B7968" s="333" t="s">
        <v>4324</v>
      </c>
      <c r="C7968" s="333" t="s">
        <v>716</v>
      </c>
      <c r="D7968" s="333" t="s">
        <v>519</v>
      </c>
      <c r="E7968" s="29">
        <v>4</v>
      </c>
      <c r="F7968" s="29">
        <v>1</v>
      </c>
      <c r="G7968" s="29">
        <v>3882</v>
      </c>
      <c r="M7968" s="80" t="b">
        <f t="shared" si="124"/>
        <v>1</v>
      </c>
    </row>
    <row r="7969" spans="2:13" x14ac:dyDescent="0.15">
      <c r="B7969" s="333" t="s">
        <v>4402</v>
      </c>
      <c r="C7969" s="333" t="s">
        <v>716</v>
      </c>
      <c r="D7969" s="333" t="s">
        <v>519</v>
      </c>
      <c r="E7969" s="29">
        <v>4</v>
      </c>
      <c r="F7969" s="29">
        <v>1</v>
      </c>
      <c r="G7969" s="29">
        <v>4106</v>
      </c>
      <c r="M7969" s="80" t="b">
        <f t="shared" si="124"/>
        <v>1</v>
      </c>
    </row>
    <row r="7970" spans="2:13" x14ac:dyDescent="0.15">
      <c r="B7970" s="333" t="s">
        <v>7490</v>
      </c>
      <c r="C7970" s="333" t="s">
        <v>714</v>
      </c>
      <c r="D7970" s="333" t="s">
        <v>519</v>
      </c>
      <c r="E7970" s="29">
        <v>3</v>
      </c>
      <c r="F7970" s="29">
        <v>1</v>
      </c>
      <c r="G7970" s="29">
        <v>7648</v>
      </c>
      <c r="M7970" s="80" t="b">
        <f t="shared" si="124"/>
        <v>1</v>
      </c>
    </row>
    <row r="7971" spans="2:13" x14ac:dyDescent="0.15">
      <c r="B7971" s="333" t="s">
        <v>4232</v>
      </c>
      <c r="C7971" s="333" t="s">
        <v>716</v>
      </c>
      <c r="D7971" s="333" t="s">
        <v>519</v>
      </c>
      <c r="E7971" s="29">
        <v>4</v>
      </c>
      <c r="F7971" s="29">
        <v>1</v>
      </c>
      <c r="G7971" s="29">
        <v>3883</v>
      </c>
      <c r="M7971" s="80" t="b">
        <f t="shared" si="124"/>
        <v>1</v>
      </c>
    </row>
    <row r="7972" spans="2:13" x14ac:dyDescent="0.15">
      <c r="B7972" s="333" t="s">
        <v>9485</v>
      </c>
      <c r="C7972" s="333" t="s">
        <v>518</v>
      </c>
      <c r="D7972" s="333" t="s">
        <v>518</v>
      </c>
      <c r="E7972" s="29">
        <v>0</v>
      </c>
      <c r="F7972" s="29">
        <v>0</v>
      </c>
      <c r="G7972" s="29">
        <v>9803</v>
      </c>
      <c r="M7972" s="80" t="b">
        <f t="shared" si="124"/>
        <v>1</v>
      </c>
    </row>
    <row r="7973" spans="2:13" x14ac:dyDescent="0.15">
      <c r="B7973" s="333" t="s">
        <v>6969</v>
      </c>
      <c r="C7973" s="333" t="s">
        <v>716</v>
      </c>
      <c r="D7973" s="333" t="s">
        <v>519</v>
      </c>
      <c r="E7973" s="29">
        <v>4</v>
      </c>
      <c r="F7973" s="29">
        <v>1</v>
      </c>
      <c r="G7973" s="29">
        <v>7104</v>
      </c>
      <c r="M7973" s="80" t="b">
        <f t="shared" si="124"/>
        <v>1</v>
      </c>
    </row>
    <row r="7974" spans="2:13" x14ac:dyDescent="0.15">
      <c r="B7974" s="333" t="s">
        <v>7612</v>
      </c>
      <c r="C7974" s="333" t="s">
        <v>716</v>
      </c>
      <c r="D7974" s="333" t="s">
        <v>521</v>
      </c>
      <c r="E7974" s="29">
        <v>4</v>
      </c>
      <c r="F7974" s="29">
        <v>2</v>
      </c>
      <c r="G7974" s="29">
        <v>7775</v>
      </c>
      <c r="M7974" s="80" t="b">
        <f t="shared" si="124"/>
        <v>1</v>
      </c>
    </row>
    <row r="7975" spans="2:13" x14ac:dyDescent="0.15">
      <c r="B7975" s="333" t="s">
        <v>6100</v>
      </c>
      <c r="C7975" s="333" t="s">
        <v>716</v>
      </c>
      <c r="D7975" s="333" t="s">
        <v>521</v>
      </c>
      <c r="E7975" s="29">
        <v>4</v>
      </c>
      <c r="F7975" s="29">
        <v>2</v>
      </c>
      <c r="G7975" s="29">
        <v>6155</v>
      </c>
      <c r="M7975" s="80" t="b">
        <f t="shared" si="124"/>
        <v>1</v>
      </c>
    </row>
    <row r="7976" spans="2:13" x14ac:dyDescent="0.15">
      <c r="B7976" s="333" t="s">
        <v>2177</v>
      </c>
      <c r="C7976" s="333" t="s">
        <v>716</v>
      </c>
      <c r="D7976" s="333" t="s">
        <v>521</v>
      </c>
      <c r="E7976" s="29">
        <v>4</v>
      </c>
      <c r="F7976" s="29">
        <v>2</v>
      </c>
      <c r="G7976" s="29">
        <v>1795</v>
      </c>
      <c r="M7976" s="80" t="b">
        <f t="shared" si="124"/>
        <v>1</v>
      </c>
    </row>
    <row r="7977" spans="2:13" x14ac:dyDescent="0.15">
      <c r="B7977" s="333" t="s">
        <v>2178</v>
      </c>
      <c r="C7977" s="333" t="s">
        <v>716</v>
      </c>
      <c r="D7977" s="333" t="s">
        <v>519</v>
      </c>
      <c r="E7977" s="29">
        <v>4</v>
      </c>
      <c r="F7977" s="29">
        <v>1</v>
      </c>
      <c r="G7977" s="29">
        <v>1796</v>
      </c>
      <c r="M7977" s="80" t="b">
        <f t="shared" si="124"/>
        <v>1</v>
      </c>
    </row>
    <row r="7978" spans="2:13" x14ac:dyDescent="0.15">
      <c r="B7978" s="333" t="s">
        <v>5599</v>
      </c>
      <c r="C7978" s="333" t="s">
        <v>716</v>
      </c>
      <c r="D7978" s="333" t="s">
        <v>519</v>
      </c>
      <c r="E7978" s="29">
        <v>4</v>
      </c>
      <c r="F7978" s="29">
        <v>1</v>
      </c>
      <c r="G7978" s="29">
        <v>5610</v>
      </c>
      <c r="M7978" s="80" t="b">
        <f t="shared" si="124"/>
        <v>1</v>
      </c>
    </row>
    <row r="7979" spans="2:13" x14ac:dyDescent="0.15">
      <c r="B7979" s="333" t="s">
        <v>9486</v>
      </c>
      <c r="C7979" s="333" t="s">
        <v>518</v>
      </c>
      <c r="D7979" s="333" t="s">
        <v>518</v>
      </c>
      <c r="E7979" s="29">
        <v>0</v>
      </c>
      <c r="F7979" s="29">
        <v>0</v>
      </c>
      <c r="G7979" s="29">
        <v>10019</v>
      </c>
      <c r="M7979" s="80" t="b">
        <f t="shared" si="124"/>
        <v>1</v>
      </c>
    </row>
    <row r="7980" spans="2:13" x14ac:dyDescent="0.15">
      <c r="B7980" s="333" t="s">
        <v>10407</v>
      </c>
      <c r="C7980" s="333" t="s">
        <v>716</v>
      </c>
      <c r="D7980" s="333" t="s">
        <v>444</v>
      </c>
      <c r="E7980" s="29">
        <v>4</v>
      </c>
      <c r="F7980" s="29">
        <v>6</v>
      </c>
      <c r="G7980" s="29">
        <v>10639</v>
      </c>
      <c r="M7980" s="80" t="b">
        <f t="shared" si="124"/>
        <v>1</v>
      </c>
    </row>
    <row r="7981" spans="2:13" x14ac:dyDescent="0.15">
      <c r="B7981" s="333" t="s">
        <v>10408</v>
      </c>
      <c r="C7981" s="333" t="s">
        <v>518</v>
      </c>
      <c r="D7981" s="333" t="s">
        <v>444</v>
      </c>
      <c r="E7981" s="29">
        <v>0</v>
      </c>
      <c r="F7981" s="29">
        <v>6</v>
      </c>
      <c r="G7981" s="29">
        <v>10751</v>
      </c>
      <c r="M7981" s="80" t="b">
        <f t="shared" si="124"/>
        <v>1</v>
      </c>
    </row>
    <row r="7982" spans="2:13" x14ac:dyDescent="0.15">
      <c r="B7982" s="333" t="s">
        <v>12080</v>
      </c>
      <c r="C7982" s="333" t="s">
        <v>716</v>
      </c>
      <c r="D7982" s="333" t="s">
        <v>444</v>
      </c>
      <c r="E7982" s="29">
        <v>4</v>
      </c>
      <c r="F7982" s="29">
        <v>6</v>
      </c>
      <c r="G7982" s="29">
        <v>13179</v>
      </c>
      <c r="M7982" s="80" t="b">
        <f t="shared" si="124"/>
        <v>1</v>
      </c>
    </row>
    <row r="7983" spans="2:13" x14ac:dyDescent="0.15">
      <c r="B7983" s="333" t="s">
        <v>2179</v>
      </c>
      <c r="C7983" s="333" t="s">
        <v>714</v>
      </c>
      <c r="D7983" s="333" t="s">
        <v>521</v>
      </c>
      <c r="E7983" s="29">
        <v>3</v>
      </c>
      <c r="F7983" s="29">
        <v>2</v>
      </c>
      <c r="G7983" s="29">
        <v>1797</v>
      </c>
      <c r="M7983" s="80" t="b">
        <f t="shared" si="124"/>
        <v>1</v>
      </c>
    </row>
    <row r="7984" spans="2:13" x14ac:dyDescent="0.15">
      <c r="B7984" s="333" t="s">
        <v>7859</v>
      </c>
      <c r="C7984" s="333" t="s">
        <v>710</v>
      </c>
      <c r="D7984" s="333" t="s">
        <v>521</v>
      </c>
      <c r="E7984" s="29">
        <v>1</v>
      </c>
      <c r="F7984" s="29">
        <v>2</v>
      </c>
      <c r="G7984" s="29">
        <v>8045</v>
      </c>
      <c r="M7984" s="80" t="b">
        <f t="shared" si="124"/>
        <v>1</v>
      </c>
    </row>
    <row r="7985" spans="2:13" x14ac:dyDescent="0.15">
      <c r="B7985" s="333" t="s">
        <v>352</v>
      </c>
      <c r="C7985" s="333" t="s">
        <v>710</v>
      </c>
      <c r="D7985" s="333" t="s">
        <v>523</v>
      </c>
      <c r="E7985" s="29">
        <v>1</v>
      </c>
      <c r="F7985" s="29">
        <v>3</v>
      </c>
      <c r="G7985" s="29">
        <v>8433</v>
      </c>
      <c r="M7985" s="80" t="b">
        <f t="shared" si="124"/>
        <v>1</v>
      </c>
    </row>
    <row r="7986" spans="2:13" x14ac:dyDescent="0.15">
      <c r="B7986" s="333" t="s">
        <v>6045</v>
      </c>
      <c r="C7986" s="333" t="s">
        <v>712</v>
      </c>
      <c r="D7986" s="333" t="s">
        <v>521</v>
      </c>
      <c r="E7986" s="29">
        <v>2</v>
      </c>
      <c r="F7986" s="29">
        <v>2</v>
      </c>
      <c r="G7986" s="29">
        <v>6096</v>
      </c>
      <c r="M7986" s="80" t="b">
        <f t="shared" si="124"/>
        <v>1</v>
      </c>
    </row>
    <row r="7987" spans="2:13" x14ac:dyDescent="0.15">
      <c r="B7987" s="333" t="s">
        <v>2180</v>
      </c>
      <c r="C7987" s="333" t="s">
        <v>710</v>
      </c>
      <c r="D7987" s="333" t="s">
        <v>521</v>
      </c>
      <c r="E7987" s="29">
        <v>1</v>
      </c>
      <c r="F7987" s="29">
        <v>2</v>
      </c>
      <c r="G7987" s="29">
        <v>1798</v>
      </c>
      <c r="M7987" s="80" t="b">
        <f t="shared" si="124"/>
        <v>1</v>
      </c>
    </row>
    <row r="7988" spans="2:13" x14ac:dyDescent="0.15">
      <c r="B7988" s="333" t="s">
        <v>2181</v>
      </c>
      <c r="C7988" s="333" t="s">
        <v>710</v>
      </c>
      <c r="D7988" s="333" t="s">
        <v>523</v>
      </c>
      <c r="E7988" s="29">
        <v>1</v>
      </c>
      <c r="F7988" s="29">
        <v>3</v>
      </c>
      <c r="G7988" s="29">
        <v>1799</v>
      </c>
      <c r="M7988" s="80" t="b">
        <f t="shared" si="124"/>
        <v>1</v>
      </c>
    </row>
    <row r="7989" spans="2:13" x14ac:dyDescent="0.15">
      <c r="B7989" s="333" t="s">
        <v>10409</v>
      </c>
      <c r="C7989" s="333" t="s">
        <v>714</v>
      </c>
      <c r="D7989" s="333" t="s">
        <v>521</v>
      </c>
      <c r="E7989" s="29">
        <v>3</v>
      </c>
      <c r="F7989" s="29">
        <v>2</v>
      </c>
      <c r="G7989" s="29">
        <v>10955</v>
      </c>
      <c r="M7989" s="80" t="b">
        <f t="shared" si="124"/>
        <v>1</v>
      </c>
    </row>
    <row r="7990" spans="2:13" x14ac:dyDescent="0.15">
      <c r="B7990" s="333" t="s">
        <v>14941</v>
      </c>
      <c r="C7990" s="333" t="s">
        <v>710</v>
      </c>
      <c r="D7990" s="333" t="s">
        <v>519</v>
      </c>
      <c r="E7990" s="29">
        <v>1</v>
      </c>
      <c r="F7990" s="29">
        <v>1</v>
      </c>
      <c r="G7990" s="29">
        <v>17194</v>
      </c>
      <c r="M7990" s="80" t="b">
        <f t="shared" si="124"/>
        <v>1</v>
      </c>
    </row>
    <row r="7991" spans="2:13" x14ac:dyDescent="0.15">
      <c r="B7991" s="333" t="s">
        <v>12872</v>
      </c>
      <c r="C7991" s="333" t="s">
        <v>710</v>
      </c>
      <c r="D7991" s="333" t="s">
        <v>519</v>
      </c>
      <c r="E7991" s="29">
        <v>1</v>
      </c>
      <c r="F7991" s="29">
        <v>1</v>
      </c>
      <c r="G7991" s="29">
        <v>14032</v>
      </c>
      <c r="M7991" s="80" t="b">
        <f t="shared" si="124"/>
        <v>1</v>
      </c>
    </row>
    <row r="7992" spans="2:13" x14ac:dyDescent="0.15">
      <c r="B7992" s="333" t="s">
        <v>14942</v>
      </c>
      <c r="C7992" s="333" t="s">
        <v>710</v>
      </c>
      <c r="D7992" s="333" t="s">
        <v>519</v>
      </c>
      <c r="E7992" s="29">
        <v>1</v>
      </c>
      <c r="F7992" s="29">
        <v>1</v>
      </c>
      <c r="G7992" s="29">
        <v>17189</v>
      </c>
      <c r="M7992" s="80" t="b">
        <f t="shared" si="124"/>
        <v>1</v>
      </c>
    </row>
    <row r="7993" spans="2:13" x14ac:dyDescent="0.15">
      <c r="B7993" s="333" t="s">
        <v>8035</v>
      </c>
      <c r="C7993" s="333" t="s">
        <v>710</v>
      </c>
      <c r="D7993" s="333" t="s">
        <v>519</v>
      </c>
      <c r="E7993" s="29">
        <v>1</v>
      </c>
      <c r="F7993" s="29">
        <v>1</v>
      </c>
      <c r="G7993" s="29">
        <v>8256</v>
      </c>
      <c r="M7993" s="80" t="b">
        <f t="shared" si="124"/>
        <v>1</v>
      </c>
    </row>
    <row r="7994" spans="2:13" x14ac:dyDescent="0.15">
      <c r="B7994" s="333" t="s">
        <v>6334</v>
      </c>
      <c r="C7994" s="333" t="s">
        <v>718</v>
      </c>
      <c r="D7994" s="333" t="s">
        <v>444</v>
      </c>
      <c r="E7994" s="29">
        <v>5</v>
      </c>
      <c r="F7994" s="29">
        <v>6</v>
      </c>
      <c r="G7994" s="29">
        <v>6395</v>
      </c>
      <c r="M7994" s="80" t="b">
        <f t="shared" si="124"/>
        <v>1</v>
      </c>
    </row>
    <row r="7995" spans="2:13" x14ac:dyDescent="0.15">
      <c r="B7995" s="333" t="s">
        <v>3818</v>
      </c>
      <c r="C7995" s="333" t="s">
        <v>518</v>
      </c>
      <c r="D7995" s="333" t="s">
        <v>518</v>
      </c>
      <c r="E7995" s="29">
        <v>0</v>
      </c>
      <c r="F7995" s="29">
        <v>0</v>
      </c>
      <c r="G7995" s="29">
        <v>3578</v>
      </c>
      <c r="M7995" s="80" t="b">
        <f t="shared" si="124"/>
        <v>1</v>
      </c>
    </row>
    <row r="7996" spans="2:13" x14ac:dyDescent="0.15">
      <c r="B7996" s="333" t="s">
        <v>3635</v>
      </c>
      <c r="C7996" s="333" t="s">
        <v>712</v>
      </c>
      <c r="D7996" s="333" t="s">
        <v>519</v>
      </c>
      <c r="E7996" s="29">
        <v>2</v>
      </c>
      <c r="F7996" s="29">
        <v>1</v>
      </c>
      <c r="G7996" s="29">
        <v>3390</v>
      </c>
      <c r="M7996" s="80" t="b">
        <f t="shared" si="124"/>
        <v>1</v>
      </c>
    </row>
    <row r="7997" spans="2:13" x14ac:dyDescent="0.15">
      <c r="B7997" s="333" t="s">
        <v>6620</v>
      </c>
      <c r="C7997" s="333" t="s">
        <v>710</v>
      </c>
      <c r="D7997" s="333" t="s">
        <v>523</v>
      </c>
      <c r="E7997" s="29">
        <v>1</v>
      </c>
      <c r="F7997" s="29">
        <v>3</v>
      </c>
      <c r="G7997" s="29">
        <v>6730</v>
      </c>
      <c r="M7997" s="80" t="b">
        <f t="shared" si="124"/>
        <v>1</v>
      </c>
    </row>
    <row r="7998" spans="2:13" x14ac:dyDescent="0.15">
      <c r="B7998" s="333" t="s">
        <v>14943</v>
      </c>
      <c r="C7998" s="333" t="s">
        <v>710</v>
      </c>
      <c r="D7998" s="333" t="s">
        <v>521</v>
      </c>
      <c r="E7998" s="29">
        <v>1</v>
      </c>
      <c r="F7998" s="29">
        <v>2</v>
      </c>
      <c r="G7998" s="29">
        <v>16651</v>
      </c>
      <c r="M7998" s="80" t="b">
        <f t="shared" si="124"/>
        <v>1</v>
      </c>
    </row>
    <row r="7999" spans="2:13" x14ac:dyDescent="0.15">
      <c r="B7999" s="333" t="s">
        <v>7386</v>
      </c>
      <c r="C7999" s="333" t="s">
        <v>714</v>
      </c>
      <c r="D7999" s="333" t="s">
        <v>521</v>
      </c>
      <c r="E7999" s="29">
        <v>3</v>
      </c>
      <c r="F7999" s="29">
        <v>2</v>
      </c>
      <c r="G7999" s="29">
        <v>7533</v>
      </c>
      <c r="M7999" s="80" t="b">
        <f t="shared" si="124"/>
        <v>1</v>
      </c>
    </row>
    <row r="8000" spans="2:13" x14ac:dyDescent="0.15">
      <c r="B8000" s="333" t="s">
        <v>7854</v>
      </c>
      <c r="C8000" s="333" t="s">
        <v>712</v>
      </c>
      <c r="D8000" s="333" t="s">
        <v>519</v>
      </c>
      <c r="E8000" s="29">
        <v>2</v>
      </c>
      <c r="F8000" s="29">
        <v>1</v>
      </c>
      <c r="G8000" s="29">
        <v>8039</v>
      </c>
      <c r="M8000" s="80" t="b">
        <f t="shared" si="124"/>
        <v>1</v>
      </c>
    </row>
    <row r="8001" spans="2:13" x14ac:dyDescent="0.15">
      <c r="B8001" s="333" t="s">
        <v>12081</v>
      </c>
      <c r="C8001" s="333" t="s">
        <v>710</v>
      </c>
      <c r="D8001" s="333" t="s">
        <v>525</v>
      </c>
      <c r="E8001" s="29">
        <v>1</v>
      </c>
      <c r="F8001" s="29">
        <v>4</v>
      </c>
      <c r="G8001" s="29">
        <v>12416</v>
      </c>
      <c r="M8001" s="80" t="b">
        <f t="shared" si="124"/>
        <v>1</v>
      </c>
    </row>
    <row r="8002" spans="2:13" x14ac:dyDescent="0.15">
      <c r="B8002" s="333" t="s">
        <v>4308</v>
      </c>
      <c r="C8002" s="333" t="s">
        <v>716</v>
      </c>
      <c r="D8002" s="333" t="s">
        <v>519</v>
      </c>
      <c r="E8002" s="29">
        <v>4</v>
      </c>
      <c r="F8002" s="29">
        <v>1</v>
      </c>
      <c r="G8002" s="29">
        <v>4094</v>
      </c>
      <c r="M8002" s="80" t="b">
        <f t="shared" si="124"/>
        <v>1</v>
      </c>
    </row>
    <row r="8003" spans="2:13" x14ac:dyDescent="0.15">
      <c r="B8003" s="333" t="s">
        <v>9487</v>
      </c>
      <c r="C8003" s="333" t="s">
        <v>518</v>
      </c>
      <c r="D8003" s="333" t="s">
        <v>518</v>
      </c>
      <c r="E8003" s="29">
        <v>0</v>
      </c>
      <c r="F8003" s="29">
        <v>0</v>
      </c>
      <c r="G8003" s="29">
        <v>9804</v>
      </c>
      <c r="M8003" s="80" t="b">
        <f t="shared" si="124"/>
        <v>1</v>
      </c>
    </row>
    <row r="8004" spans="2:13" x14ac:dyDescent="0.15">
      <c r="B8004" s="333" t="s">
        <v>2182</v>
      </c>
      <c r="C8004" s="333" t="s">
        <v>716</v>
      </c>
      <c r="D8004" s="333" t="s">
        <v>519</v>
      </c>
      <c r="E8004" s="29">
        <v>4</v>
      </c>
      <c r="F8004" s="29">
        <v>1</v>
      </c>
      <c r="G8004" s="29">
        <v>1800</v>
      </c>
      <c r="M8004" s="80" t="b">
        <f t="shared" si="124"/>
        <v>1</v>
      </c>
    </row>
    <row r="8005" spans="2:13" x14ac:dyDescent="0.15">
      <c r="B8005" s="333" t="s">
        <v>12082</v>
      </c>
      <c r="C8005" s="333" t="s">
        <v>718</v>
      </c>
      <c r="D8005" s="333" t="s">
        <v>523</v>
      </c>
      <c r="E8005" s="29">
        <v>5</v>
      </c>
      <c r="F8005" s="29">
        <v>3</v>
      </c>
      <c r="G8005" s="29">
        <v>13180</v>
      </c>
      <c r="M8005" s="80" t="b">
        <f t="shared" si="124"/>
        <v>1</v>
      </c>
    </row>
    <row r="8006" spans="2:13" x14ac:dyDescent="0.15">
      <c r="B8006" s="333" t="s">
        <v>7823</v>
      </c>
      <c r="C8006" s="333" t="s">
        <v>718</v>
      </c>
      <c r="D8006" s="333" t="s">
        <v>521</v>
      </c>
      <c r="E8006" s="29">
        <v>5</v>
      </c>
      <c r="F8006" s="29">
        <v>2</v>
      </c>
      <c r="G8006" s="29">
        <v>8009</v>
      </c>
      <c r="M8006" s="80" t="b">
        <f t="shared" si="124"/>
        <v>1</v>
      </c>
    </row>
    <row r="8007" spans="2:13" x14ac:dyDescent="0.15">
      <c r="B8007" s="333" t="s">
        <v>12083</v>
      </c>
      <c r="C8007" s="333" t="s">
        <v>718</v>
      </c>
      <c r="D8007" s="333" t="s">
        <v>521</v>
      </c>
      <c r="E8007" s="29">
        <v>5</v>
      </c>
      <c r="F8007" s="29">
        <v>2</v>
      </c>
      <c r="G8007" s="29">
        <v>13389</v>
      </c>
      <c r="M8007" s="80" t="b">
        <f t="shared" si="124"/>
        <v>1</v>
      </c>
    </row>
    <row r="8008" spans="2:13" x14ac:dyDescent="0.15">
      <c r="B8008" s="333" t="s">
        <v>9488</v>
      </c>
      <c r="C8008" s="333" t="s">
        <v>518</v>
      </c>
      <c r="D8008" s="333" t="s">
        <v>518</v>
      </c>
      <c r="E8008" s="29">
        <v>0</v>
      </c>
      <c r="F8008" s="29">
        <v>0</v>
      </c>
      <c r="G8008" s="29">
        <v>9887</v>
      </c>
      <c r="M8008" s="80" t="b">
        <f t="shared" si="124"/>
        <v>1</v>
      </c>
    </row>
    <row r="8009" spans="2:13" x14ac:dyDescent="0.15">
      <c r="B8009" s="333" t="s">
        <v>9489</v>
      </c>
      <c r="C8009" s="333" t="s">
        <v>518</v>
      </c>
      <c r="D8009" s="333" t="s">
        <v>518</v>
      </c>
      <c r="E8009" s="29">
        <v>0</v>
      </c>
      <c r="F8009" s="29">
        <v>0</v>
      </c>
      <c r="G8009" s="29">
        <v>9888</v>
      </c>
      <c r="M8009" s="80" t="b">
        <f t="shared" si="124"/>
        <v>1</v>
      </c>
    </row>
    <row r="8010" spans="2:13" x14ac:dyDescent="0.15">
      <c r="B8010" s="333" t="s">
        <v>9490</v>
      </c>
      <c r="C8010" s="333" t="s">
        <v>518</v>
      </c>
      <c r="D8010" s="333" t="s">
        <v>518</v>
      </c>
      <c r="E8010" s="29">
        <v>0</v>
      </c>
      <c r="F8010" s="29">
        <v>0</v>
      </c>
      <c r="G8010" s="29">
        <v>9889</v>
      </c>
      <c r="M8010" s="80" t="b">
        <f t="shared" si="124"/>
        <v>1</v>
      </c>
    </row>
    <row r="8011" spans="2:13" x14ac:dyDescent="0.15">
      <c r="B8011" s="333" t="s">
        <v>13683</v>
      </c>
      <c r="C8011" s="333" t="s">
        <v>518</v>
      </c>
      <c r="D8011" s="333" t="s">
        <v>518</v>
      </c>
      <c r="E8011" s="29">
        <v>0</v>
      </c>
      <c r="F8011" s="29">
        <v>0</v>
      </c>
      <c r="G8011" s="29">
        <v>15689</v>
      </c>
      <c r="M8011" s="80" t="b">
        <f t="shared" si="124"/>
        <v>1</v>
      </c>
    </row>
    <row r="8012" spans="2:13" x14ac:dyDescent="0.15">
      <c r="B8012" s="333" t="s">
        <v>4351</v>
      </c>
      <c r="C8012" s="333" t="s">
        <v>718</v>
      </c>
      <c r="D8012" s="333" t="s">
        <v>519</v>
      </c>
      <c r="E8012" s="29">
        <v>5</v>
      </c>
      <c r="F8012" s="29">
        <v>1</v>
      </c>
      <c r="G8012" s="29">
        <v>4143</v>
      </c>
      <c r="M8012" s="80" t="b">
        <f t="shared" si="124"/>
        <v>1</v>
      </c>
    </row>
    <row r="8013" spans="2:13" x14ac:dyDescent="0.15">
      <c r="B8013" s="333" t="s">
        <v>12084</v>
      </c>
      <c r="C8013" s="333" t="s">
        <v>712</v>
      </c>
      <c r="D8013" s="333" t="s">
        <v>525</v>
      </c>
      <c r="E8013" s="29">
        <v>2</v>
      </c>
      <c r="F8013" s="29">
        <v>4</v>
      </c>
      <c r="G8013" s="29">
        <v>13412</v>
      </c>
      <c r="M8013" s="80" t="b">
        <f t="shared" si="124"/>
        <v>1</v>
      </c>
    </row>
    <row r="8014" spans="2:13" x14ac:dyDescent="0.15">
      <c r="B8014" s="333" t="s">
        <v>13684</v>
      </c>
      <c r="C8014" s="333" t="s">
        <v>710</v>
      </c>
      <c r="D8014" s="333" t="s">
        <v>523</v>
      </c>
      <c r="E8014" s="29">
        <v>1</v>
      </c>
      <c r="F8014" s="29">
        <v>3</v>
      </c>
      <c r="G8014" s="29">
        <v>15141</v>
      </c>
      <c r="M8014" s="80" t="b">
        <f t="shared" ref="M8014:M8077" si="125">AND(  NOT(ISERROR(FIND(UPPER($B$7),UPPER($B8014),1))),  OR($D$7="",NOT(ISERROR(FIND(UPPER($D$7),UPPER($B8014),1)))),    OR($D$8="",(ISERROR(FIND(UPPER($D$8),UPPER($B8014),1))))           )</f>
        <v>1</v>
      </c>
    </row>
    <row r="8015" spans="2:13" x14ac:dyDescent="0.15">
      <c r="B8015" s="333" t="s">
        <v>12085</v>
      </c>
      <c r="C8015" s="333" t="s">
        <v>710</v>
      </c>
      <c r="D8015" s="333" t="s">
        <v>523</v>
      </c>
      <c r="E8015" s="29">
        <v>1</v>
      </c>
      <c r="F8015" s="29">
        <v>3</v>
      </c>
      <c r="G8015" s="29">
        <v>13334</v>
      </c>
      <c r="M8015" s="80" t="b">
        <f t="shared" si="125"/>
        <v>1</v>
      </c>
    </row>
    <row r="8016" spans="2:13" x14ac:dyDescent="0.15">
      <c r="B8016" s="333" t="s">
        <v>10410</v>
      </c>
      <c r="C8016" s="333" t="s">
        <v>710</v>
      </c>
      <c r="D8016" s="333" t="s">
        <v>518</v>
      </c>
      <c r="E8016" s="29">
        <v>1</v>
      </c>
      <c r="F8016" s="29">
        <v>0</v>
      </c>
      <c r="G8016" s="29">
        <v>10718</v>
      </c>
      <c r="M8016" s="80" t="b">
        <f t="shared" si="125"/>
        <v>1</v>
      </c>
    </row>
    <row r="8017" spans="2:13" x14ac:dyDescent="0.15">
      <c r="B8017" s="333" t="s">
        <v>12086</v>
      </c>
      <c r="C8017" s="333" t="s">
        <v>712</v>
      </c>
      <c r="D8017" s="333" t="s">
        <v>521</v>
      </c>
      <c r="E8017" s="29">
        <v>2</v>
      </c>
      <c r="F8017" s="29">
        <v>2</v>
      </c>
      <c r="G8017" s="29">
        <v>12286</v>
      </c>
      <c r="M8017" s="80" t="b">
        <f t="shared" si="125"/>
        <v>1</v>
      </c>
    </row>
    <row r="8018" spans="2:13" x14ac:dyDescent="0.15">
      <c r="B8018" s="333" t="s">
        <v>6049</v>
      </c>
      <c r="C8018" s="333" t="s">
        <v>712</v>
      </c>
      <c r="D8018" s="333" t="s">
        <v>521</v>
      </c>
      <c r="E8018" s="29">
        <v>2</v>
      </c>
      <c r="F8018" s="29">
        <v>2</v>
      </c>
      <c r="G8018" s="29">
        <v>6100</v>
      </c>
      <c r="M8018" s="80" t="b">
        <f t="shared" si="125"/>
        <v>1</v>
      </c>
    </row>
    <row r="8019" spans="2:13" x14ac:dyDescent="0.15">
      <c r="B8019" s="333" t="s">
        <v>4883</v>
      </c>
      <c r="C8019" s="333" t="s">
        <v>712</v>
      </c>
      <c r="D8019" s="333" t="s">
        <v>521</v>
      </c>
      <c r="E8019" s="29">
        <v>2</v>
      </c>
      <c r="F8019" s="29">
        <v>2</v>
      </c>
      <c r="G8019" s="29">
        <v>4672</v>
      </c>
      <c r="M8019" s="80" t="b">
        <f t="shared" si="125"/>
        <v>1</v>
      </c>
    </row>
    <row r="8020" spans="2:13" x14ac:dyDescent="0.15">
      <c r="B8020" s="333" t="s">
        <v>127</v>
      </c>
      <c r="C8020" s="333" t="s">
        <v>710</v>
      </c>
      <c r="D8020" s="333" t="s">
        <v>523</v>
      </c>
      <c r="E8020" s="29">
        <v>1</v>
      </c>
      <c r="F8020" s="29">
        <v>3</v>
      </c>
      <c r="G8020" s="29">
        <v>8644</v>
      </c>
      <c r="M8020" s="80" t="b">
        <f t="shared" si="125"/>
        <v>1</v>
      </c>
    </row>
    <row r="8021" spans="2:13" x14ac:dyDescent="0.15">
      <c r="B8021" s="333" t="s">
        <v>14944</v>
      </c>
      <c r="C8021" s="333" t="s">
        <v>710</v>
      </c>
      <c r="D8021" s="333" t="s">
        <v>521</v>
      </c>
      <c r="E8021" s="29">
        <v>1</v>
      </c>
      <c r="F8021" s="29">
        <v>2</v>
      </c>
      <c r="G8021" s="29">
        <v>16394</v>
      </c>
      <c r="M8021" s="80" t="b">
        <f t="shared" si="125"/>
        <v>1</v>
      </c>
    </row>
    <row r="8022" spans="2:13" x14ac:dyDescent="0.15">
      <c r="B8022" s="333" t="s">
        <v>4169</v>
      </c>
      <c r="C8022" s="333" t="s">
        <v>712</v>
      </c>
      <c r="D8022" s="333" t="s">
        <v>523</v>
      </c>
      <c r="E8022" s="29">
        <v>2</v>
      </c>
      <c r="F8022" s="29">
        <v>3</v>
      </c>
      <c r="G8022" s="29">
        <v>3939</v>
      </c>
      <c r="M8022" s="80" t="b">
        <f t="shared" si="125"/>
        <v>1</v>
      </c>
    </row>
    <row r="8023" spans="2:13" x14ac:dyDescent="0.15">
      <c r="B8023" s="333" t="s">
        <v>8834</v>
      </c>
      <c r="C8023" s="333" t="s">
        <v>710</v>
      </c>
      <c r="D8023" s="333" t="s">
        <v>523</v>
      </c>
      <c r="E8023" s="29">
        <v>1</v>
      </c>
      <c r="F8023" s="29">
        <v>3</v>
      </c>
      <c r="G8023" s="29">
        <v>9184</v>
      </c>
      <c r="M8023" s="80" t="b">
        <f t="shared" si="125"/>
        <v>1</v>
      </c>
    </row>
    <row r="8024" spans="2:13" x14ac:dyDescent="0.15">
      <c r="B8024" s="333" t="s">
        <v>10411</v>
      </c>
      <c r="C8024" s="333" t="s">
        <v>718</v>
      </c>
      <c r="D8024" s="333" t="s">
        <v>521</v>
      </c>
      <c r="E8024" s="29">
        <v>5</v>
      </c>
      <c r="F8024" s="29">
        <v>2</v>
      </c>
      <c r="G8024" s="29">
        <v>10495</v>
      </c>
      <c r="M8024" s="80" t="b">
        <f t="shared" si="125"/>
        <v>1</v>
      </c>
    </row>
    <row r="8025" spans="2:13" x14ac:dyDescent="0.15">
      <c r="B8025" s="333" t="s">
        <v>7091</v>
      </c>
      <c r="C8025" s="333" t="s">
        <v>710</v>
      </c>
      <c r="D8025" s="333" t="s">
        <v>525</v>
      </c>
      <c r="E8025" s="29">
        <v>1</v>
      </c>
      <c r="F8025" s="29">
        <v>4</v>
      </c>
      <c r="G8025" s="29">
        <v>7233</v>
      </c>
      <c r="M8025" s="80" t="b">
        <f t="shared" si="125"/>
        <v>1</v>
      </c>
    </row>
    <row r="8026" spans="2:13" x14ac:dyDescent="0.15">
      <c r="B8026" s="333" t="s">
        <v>12873</v>
      </c>
      <c r="C8026" s="333" t="s">
        <v>716</v>
      </c>
      <c r="D8026" s="333" t="s">
        <v>519</v>
      </c>
      <c r="E8026" s="29">
        <v>4</v>
      </c>
      <c r="F8026" s="29">
        <v>1</v>
      </c>
      <c r="G8026" s="29">
        <v>14133</v>
      </c>
      <c r="M8026" s="80" t="b">
        <f t="shared" si="125"/>
        <v>1</v>
      </c>
    </row>
    <row r="8027" spans="2:13" x14ac:dyDescent="0.15">
      <c r="B8027" s="333" t="s">
        <v>12087</v>
      </c>
      <c r="C8027" s="333" t="s">
        <v>716</v>
      </c>
      <c r="D8027" s="333" t="s">
        <v>519</v>
      </c>
      <c r="E8027" s="29">
        <v>4</v>
      </c>
      <c r="F8027" s="29">
        <v>1</v>
      </c>
      <c r="G8027" s="29">
        <v>13678</v>
      </c>
      <c r="M8027" s="80" t="b">
        <f t="shared" si="125"/>
        <v>1</v>
      </c>
    </row>
    <row r="8028" spans="2:13" x14ac:dyDescent="0.15">
      <c r="B8028" s="333" t="s">
        <v>12088</v>
      </c>
      <c r="C8028" s="333" t="s">
        <v>716</v>
      </c>
      <c r="D8028" s="333" t="s">
        <v>519</v>
      </c>
      <c r="E8028" s="29">
        <v>4</v>
      </c>
      <c r="F8028" s="29">
        <v>1</v>
      </c>
      <c r="G8028" s="29">
        <v>12701</v>
      </c>
      <c r="M8028" s="80" t="b">
        <f t="shared" si="125"/>
        <v>1</v>
      </c>
    </row>
    <row r="8029" spans="2:13" x14ac:dyDescent="0.15">
      <c r="B8029" s="333" t="s">
        <v>6979</v>
      </c>
      <c r="C8029" s="333" t="s">
        <v>716</v>
      </c>
      <c r="D8029" s="333" t="s">
        <v>519</v>
      </c>
      <c r="E8029" s="29">
        <v>4</v>
      </c>
      <c r="F8029" s="29">
        <v>1</v>
      </c>
      <c r="G8029" s="29">
        <v>7114</v>
      </c>
      <c r="M8029" s="80" t="b">
        <f t="shared" si="125"/>
        <v>1</v>
      </c>
    </row>
    <row r="8030" spans="2:13" x14ac:dyDescent="0.15">
      <c r="B8030" s="333" t="s">
        <v>12089</v>
      </c>
      <c r="C8030" s="333" t="s">
        <v>716</v>
      </c>
      <c r="D8030" s="333" t="s">
        <v>525</v>
      </c>
      <c r="E8030" s="29">
        <v>4</v>
      </c>
      <c r="F8030" s="29">
        <v>4</v>
      </c>
      <c r="G8030" s="29">
        <v>12702</v>
      </c>
      <c r="M8030" s="80" t="b">
        <f t="shared" si="125"/>
        <v>1</v>
      </c>
    </row>
    <row r="8031" spans="2:13" x14ac:dyDescent="0.15">
      <c r="B8031" s="333" t="s">
        <v>2183</v>
      </c>
      <c r="C8031" s="333" t="s">
        <v>716</v>
      </c>
      <c r="D8031" s="333" t="s">
        <v>519</v>
      </c>
      <c r="E8031" s="29">
        <v>4</v>
      </c>
      <c r="F8031" s="29">
        <v>1</v>
      </c>
      <c r="G8031" s="29">
        <v>1801</v>
      </c>
      <c r="M8031" s="80" t="b">
        <f t="shared" si="125"/>
        <v>1</v>
      </c>
    </row>
    <row r="8032" spans="2:13" x14ac:dyDescent="0.15">
      <c r="B8032" s="333" t="s">
        <v>4516</v>
      </c>
      <c r="C8032" s="333" t="s">
        <v>716</v>
      </c>
      <c r="D8032" s="333" t="s">
        <v>519</v>
      </c>
      <c r="E8032" s="29">
        <v>4</v>
      </c>
      <c r="F8032" s="29">
        <v>1</v>
      </c>
      <c r="G8032" s="29">
        <v>4336</v>
      </c>
      <c r="M8032" s="80" t="b">
        <f t="shared" si="125"/>
        <v>1</v>
      </c>
    </row>
    <row r="8033" spans="2:13" x14ac:dyDescent="0.15">
      <c r="B8033" s="333" t="s">
        <v>13685</v>
      </c>
      <c r="C8033" s="333" t="s">
        <v>716</v>
      </c>
      <c r="D8033" s="333" t="s">
        <v>519</v>
      </c>
      <c r="E8033" s="29">
        <v>4</v>
      </c>
      <c r="F8033" s="29">
        <v>1</v>
      </c>
      <c r="G8033" s="29">
        <v>15609</v>
      </c>
      <c r="M8033" s="80" t="b">
        <f t="shared" si="125"/>
        <v>1</v>
      </c>
    </row>
    <row r="8034" spans="2:13" x14ac:dyDescent="0.15">
      <c r="B8034" s="333" t="s">
        <v>4517</v>
      </c>
      <c r="C8034" s="333" t="s">
        <v>716</v>
      </c>
      <c r="D8034" s="333" t="s">
        <v>519</v>
      </c>
      <c r="E8034" s="29">
        <v>4</v>
      </c>
      <c r="F8034" s="29">
        <v>1</v>
      </c>
      <c r="G8034" s="29">
        <v>4337</v>
      </c>
      <c r="M8034" s="80" t="b">
        <f t="shared" si="125"/>
        <v>1</v>
      </c>
    </row>
    <row r="8035" spans="2:13" x14ac:dyDescent="0.15">
      <c r="B8035" s="333" t="s">
        <v>6750</v>
      </c>
      <c r="C8035" s="333" t="s">
        <v>716</v>
      </c>
      <c r="D8035" s="333" t="s">
        <v>519</v>
      </c>
      <c r="E8035" s="29">
        <v>4</v>
      </c>
      <c r="F8035" s="29">
        <v>1</v>
      </c>
      <c r="G8035" s="29">
        <v>6873</v>
      </c>
      <c r="M8035" s="80" t="b">
        <f t="shared" si="125"/>
        <v>1</v>
      </c>
    </row>
    <row r="8036" spans="2:13" x14ac:dyDescent="0.15">
      <c r="B8036" s="333" t="s">
        <v>13686</v>
      </c>
      <c r="C8036" s="333" t="s">
        <v>716</v>
      </c>
      <c r="D8036" s="333" t="s">
        <v>519</v>
      </c>
      <c r="E8036" s="29">
        <v>4</v>
      </c>
      <c r="F8036" s="29">
        <v>1</v>
      </c>
      <c r="G8036" s="29">
        <v>15012</v>
      </c>
      <c r="M8036" s="80" t="b">
        <f t="shared" si="125"/>
        <v>1</v>
      </c>
    </row>
    <row r="8037" spans="2:13" x14ac:dyDescent="0.15">
      <c r="B8037" s="333" t="s">
        <v>12090</v>
      </c>
      <c r="C8037" s="333" t="s">
        <v>712</v>
      </c>
      <c r="D8037" s="333" t="s">
        <v>521</v>
      </c>
      <c r="E8037" s="29">
        <v>2</v>
      </c>
      <c r="F8037" s="29">
        <v>2</v>
      </c>
      <c r="G8037" s="29">
        <v>12978</v>
      </c>
      <c r="M8037" s="80" t="b">
        <f t="shared" si="125"/>
        <v>1</v>
      </c>
    </row>
    <row r="8038" spans="2:13" x14ac:dyDescent="0.15">
      <c r="B8038" s="333" t="s">
        <v>10988</v>
      </c>
      <c r="C8038" s="333" t="s">
        <v>518</v>
      </c>
      <c r="D8038" s="333" t="s">
        <v>518</v>
      </c>
      <c r="E8038" s="29">
        <v>0</v>
      </c>
      <c r="F8038" s="29">
        <v>0</v>
      </c>
      <c r="G8038" s="29">
        <v>6616</v>
      </c>
      <c r="M8038" s="80" t="b">
        <f t="shared" si="125"/>
        <v>1</v>
      </c>
    </row>
    <row r="8039" spans="2:13" x14ac:dyDescent="0.15">
      <c r="B8039" s="333" t="s">
        <v>6532</v>
      </c>
      <c r="C8039" s="333" t="s">
        <v>518</v>
      </c>
      <c r="D8039" s="333" t="s">
        <v>518</v>
      </c>
      <c r="E8039" s="29">
        <v>0</v>
      </c>
      <c r="F8039" s="29">
        <v>0</v>
      </c>
      <c r="G8039" s="29">
        <v>6617</v>
      </c>
      <c r="M8039" s="80" t="b">
        <f t="shared" si="125"/>
        <v>1</v>
      </c>
    </row>
    <row r="8040" spans="2:13" x14ac:dyDescent="0.15">
      <c r="B8040" s="333" t="s">
        <v>2184</v>
      </c>
      <c r="C8040" s="333" t="s">
        <v>9881</v>
      </c>
      <c r="D8040" s="333" t="s">
        <v>523</v>
      </c>
      <c r="E8040" s="29">
        <v>6</v>
      </c>
      <c r="F8040" s="29">
        <v>3</v>
      </c>
      <c r="G8040" s="29">
        <v>1802</v>
      </c>
      <c r="M8040" s="80" t="b">
        <f t="shared" si="125"/>
        <v>1</v>
      </c>
    </row>
    <row r="8041" spans="2:13" x14ac:dyDescent="0.15">
      <c r="B8041" s="333" t="s">
        <v>14945</v>
      </c>
      <c r="C8041" s="333" t="s">
        <v>712</v>
      </c>
      <c r="D8041" s="333" t="s">
        <v>525</v>
      </c>
      <c r="E8041" s="29">
        <v>2</v>
      </c>
      <c r="F8041" s="29">
        <v>4</v>
      </c>
      <c r="G8041" s="29">
        <v>16817</v>
      </c>
      <c r="M8041" s="80" t="b">
        <f t="shared" si="125"/>
        <v>1</v>
      </c>
    </row>
    <row r="8042" spans="2:13" x14ac:dyDescent="0.15">
      <c r="B8042" s="333" t="s">
        <v>14946</v>
      </c>
      <c r="C8042" s="333" t="s">
        <v>712</v>
      </c>
      <c r="D8042" s="333" t="s">
        <v>519</v>
      </c>
      <c r="E8042" s="29">
        <v>2</v>
      </c>
      <c r="F8042" s="29">
        <v>1</v>
      </c>
      <c r="G8042" s="29">
        <v>17583</v>
      </c>
      <c r="M8042" s="80" t="b">
        <f t="shared" si="125"/>
        <v>1</v>
      </c>
    </row>
    <row r="8043" spans="2:13" x14ac:dyDescent="0.15">
      <c r="B8043" s="333" t="s">
        <v>14947</v>
      </c>
      <c r="C8043" s="333" t="s">
        <v>716</v>
      </c>
      <c r="D8043" s="333" t="s">
        <v>521</v>
      </c>
      <c r="E8043" s="29">
        <v>4</v>
      </c>
      <c r="F8043" s="29">
        <v>2</v>
      </c>
      <c r="G8043" s="29">
        <v>16818</v>
      </c>
      <c r="M8043" s="80" t="b">
        <f t="shared" si="125"/>
        <v>1</v>
      </c>
    </row>
    <row r="8044" spans="2:13" x14ac:dyDescent="0.15">
      <c r="B8044" s="333" t="s">
        <v>9999</v>
      </c>
      <c r="C8044" s="333" t="s">
        <v>712</v>
      </c>
      <c r="D8044" s="333" t="s">
        <v>519</v>
      </c>
      <c r="E8044" s="29">
        <v>2</v>
      </c>
      <c r="F8044" s="29">
        <v>1</v>
      </c>
      <c r="G8044" s="29">
        <v>10196</v>
      </c>
      <c r="M8044" s="80" t="b">
        <f t="shared" si="125"/>
        <v>1</v>
      </c>
    </row>
    <row r="8045" spans="2:13" x14ac:dyDescent="0.15">
      <c r="B8045" s="333" t="s">
        <v>10412</v>
      </c>
      <c r="C8045" s="333" t="s">
        <v>714</v>
      </c>
      <c r="D8045" s="333" t="s">
        <v>444</v>
      </c>
      <c r="E8045" s="29">
        <v>3</v>
      </c>
      <c r="F8045" s="29">
        <v>6</v>
      </c>
      <c r="G8045" s="29">
        <v>11046</v>
      </c>
      <c r="M8045" s="80" t="b">
        <f t="shared" si="125"/>
        <v>1</v>
      </c>
    </row>
    <row r="8046" spans="2:13" x14ac:dyDescent="0.15">
      <c r="B8046" s="333" t="s">
        <v>14948</v>
      </c>
      <c r="C8046" s="333" t="s">
        <v>712</v>
      </c>
      <c r="D8046" s="333" t="s">
        <v>525</v>
      </c>
      <c r="E8046" s="29">
        <v>2</v>
      </c>
      <c r="F8046" s="29">
        <v>4</v>
      </c>
      <c r="G8046" s="29">
        <v>16982</v>
      </c>
      <c r="M8046" s="80" t="b">
        <f t="shared" si="125"/>
        <v>1</v>
      </c>
    </row>
    <row r="8047" spans="2:13" x14ac:dyDescent="0.15">
      <c r="B8047" s="333" t="s">
        <v>7538</v>
      </c>
      <c r="C8047" s="333" t="s">
        <v>716</v>
      </c>
      <c r="D8047" s="333" t="s">
        <v>519</v>
      </c>
      <c r="E8047" s="29">
        <v>4</v>
      </c>
      <c r="F8047" s="29">
        <v>1</v>
      </c>
      <c r="G8047" s="29">
        <v>7701</v>
      </c>
      <c r="M8047" s="80" t="b">
        <f t="shared" si="125"/>
        <v>1</v>
      </c>
    </row>
    <row r="8048" spans="2:13" x14ac:dyDescent="0.15">
      <c r="B8048" s="333" t="s">
        <v>12091</v>
      </c>
      <c r="C8048" s="333" t="s">
        <v>710</v>
      </c>
      <c r="D8048" s="333" t="s">
        <v>519</v>
      </c>
      <c r="E8048" s="29">
        <v>1</v>
      </c>
      <c r="F8048" s="29">
        <v>1</v>
      </c>
      <c r="G8048" s="29">
        <v>11673</v>
      </c>
      <c r="M8048" s="80" t="b">
        <f t="shared" si="125"/>
        <v>1</v>
      </c>
    </row>
    <row r="8049" spans="2:13" x14ac:dyDescent="0.15">
      <c r="B8049" s="333" t="s">
        <v>26</v>
      </c>
      <c r="C8049" s="333" t="s">
        <v>710</v>
      </c>
      <c r="D8049" s="333" t="s">
        <v>518</v>
      </c>
      <c r="E8049" s="29">
        <v>1</v>
      </c>
      <c r="F8049" s="29">
        <v>0</v>
      </c>
      <c r="G8049" s="29">
        <v>8752</v>
      </c>
      <c r="M8049" s="80" t="b">
        <f t="shared" si="125"/>
        <v>1</v>
      </c>
    </row>
    <row r="8050" spans="2:13" x14ac:dyDescent="0.15">
      <c r="B8050" s="333" t="s">
        <v>9938</v>
      </c>
      <c r="C8050" s="333" t="s">
        <v>716</v>
      </c>
      <c r="D8050" s="333" t="s">
        <v>523</v>
      </c>
      <c r="E8050" s="29">
        <v>4</v>
      </c>
      <c r="F8050" s="29">
        <v>3</v>
      </c>
      <c r="G8050" s="29">
        <v>10139</v>
      </c>
      <c r="M8050" s="80" t="b">
        <f t="shared" si="125"/>
        <v>1</v>
      </c>
    </row>
    <row r="8051" spans="2:13" x14ac:dyDescent="0.15">
      <c r="B8051" s="333" t="s">
        <v>14949</v>
      </c>
      <c r="C8051" s="333" t="s">
        <v>714</v>
      </c>
      <c r="D8051" s="333" t="s">
        <v>523</v>
      </c>
      <c r="E8051" s="29">
        <v>3</v>
      </c>
      <c r="F8051" s="29">
        <v>3</v>
      </c>
      <c r="G8051" s="29">
        <v>17041</v>
      </c>
      <c r="M8051" s="80" t="b">
        <f t="shared" si="125"/>
        <v>1</v>
      </c>
    </row>
    <row r="8052" spans="2:13" x14ac:dyDescent="0.15">
      <c r="B8052" s="333" t="s">
        <v>4802</v>
      </c>
      <c r="C8052" s="333" t="s">
        <v>712</v>
      </c>
      <c r="D8052" s="333" t="s">
        <v>519</v>
      </c>
      <c r="E8052" s="29">
        <v>2</v>
      </c>
      <c r="F8052" s="29">
        <v>1</v>
      </c>
      <c r="G8052" s="29">
        <v>4510</v>
      </c>
      <c r="M8052" s="80" t="b">
        <f t="shared" si="125"/>
        <v>1</v>
      </c>
    </row>
    <row r="8053" spans="2:13" x14ac:dyDescent="0.15">
      <c r="B8053" s="333" t="s">
        <v>13687</v>
      </c>
      <c r="C8053" s="333" t="s">
        <v>712</v>
      </c>
      <c r="D8053" s="333" t="s">
        <v>525</v>
      </c>
      <c r="E8053" s="29">
        <v>2</v>
      </c>
      <c r="F8053" s="29">
        <v>4</v>
      </c>
      <c r="G8053" s="29">
        <v>14796</v>
      </c>
      <c r="M8053" s="80" t="b">
        <f t="shared" si="125"/>
        <v>1</v>
      </c>
    </row>
    <row r="8054" spans="2:13" x14ac:dyDescent="0.15">
      <c r="B8054" s="333" t="s">
        <v>2185</v>
      </c>
      <c r="C8054" s="333" t="s">
        <v>712</v>
      </c>
      <c r="D8054" s="333" t="s">
        <v>523</v>
      </c>
      <c r="E8054" s="29">
        <v>2</v>
      </c>
      <c r="F8054" s="29">
        <v>3</v>
      </c>
      <c r="G8054" s="29">
        <v>1803</v>
      </c>
      <c r="M8054" s="80" t="b">
        <f t="shared" si="125"/>
        <v>1</v>
      </c>
    </row>
    <row r="8055" spans="2:13" x14ac:dyDescent="0.15">
      <c r="B8055" s="333" t="s">
        <v>2186</v>
      </c>
      <c r="C8055" s="333" t="s">
        <v>716</v>
      </c>
      <c r="D8055" s="333" t="s">
        <v>519</v>
      </c>
      <c r="E8055" s="29">
        <v>4</v>
      </c>
      <c r="F8055" s="29">
        <v>1</v>
      </c>
      <c r="G8055" s="29">
        <v>1804</v>
      </c>
      <c r="M8055" s="80" t="b">
        <f t="shared" si="125"/>
        <v>1</v>
      </c>
    </row>
    <row r="8056" spans="2:13" x14ac:dyDescent="0.15">
      <c r="B8056" s="333" t="s">
        <v>14950</v>
      </c>
      <c r="C8056" s="333" t="s">
        <v>710</v>
      </c>
      <c r="D8056" s="333" t="s">
        <v>444</v>
      </c>
      <c r="E8056" s="29">
        <v>1</v>
      </c>
      <c r="F8056" s="29">
        <v>6</v>
      </c>
      <c r="G8056" s="29">
        <v>16462</v>
      </c>
      <c r="M8056" s="80" t="b">
        <f t="shared" si="125"/>
        <v>1</v>
      </c>
    </row>
    <row r="8057" spans="2:13" x14ac:dyDescent="0.15">
      <c r="B8057" s="333" t="s">
        <v>5857</v>
      </c>
      <c r="C8057" s="333" t="s">
        <v>710</v>
      </c>
      <c r="D8057" s="333" t="s">
        <v>523</v>
      </c>
      <c r="E8057" s="29">
        <v>1</v>
      </c>
      <c r="F8057" s="29">
        <v>3</v>
      </c>
      <c r="G8057" s="29">
        <v>5879</v>
      </c>
      <c r="M8057" s="80" t="b">
        <f t="shared" si="125"/>
        <v>1</v>
      </c>
    </row>
    <row r="8058" spans="2:13" x14ac:dyDescent="0.15">
      <c r="B8058" s="333" t="s">
        <v>2187</v>
      </c>
      <c r="C8058" s="333" t="s">
        <v>710</v>
      </c>
      <c r="D8058" s="333" t="s">
        <v>521</v>
      </c>
      <c r="E8058" s="29">
        <v>1</v>
      </c>
      <c r="F8058" s="29">
        <v>2</v>
      </c>
      <c r="G8058" s="29">
        <v>1805</v>
      </c>
      <c r="M8058" s="80" t="b">
        <f t="shared" si="125"/>
        <v>1</v>
      </c>
    </row>
    <row r="8059" spans="2:13" x14ac:dyDescent="0.15">
      <c r="B8059" s="333" t="s">
        <v>6590</v>
      </c>
      <c r="C8059" s="333" t="s">
        <v>712</v>
      </c>
      <c r="D8059" s="333" t="s">
        <v>523</v>
      </c>
      <c r="E8059" s="29">
        <v>2</v>
      </c>
      <c r="F8059" s="29">
        <v>3</v>
      </c>
      <c r="G8059" s="29">
        <v>6700</v>
      </c>
      <c r="M8059" s="80" t="b">
        <f t="shared" si="125"/>
        <v>1</v>
      </c>
    </row>
    <row r="8060" spans="2:13" x14ac:dyDescent="0.15">
      <c r="B8060" s="333" t="s">
        <v>10413</v>
      </c>
      <c r="C8060" s="333" t="s">
        <v>710</v>
      </c>
      <c r="D8060" s="333" t="s">
        <v>525</v>
      </c>
      <c r="E8060" s="29">
        <v>1</v>
      </c>
      <c r="F8060" s="29">
        <v>4</v>
      </c>
      <c r="G8060" s="29">
        <v>10698</v>
      </c>
      <c r="M8060" s="80" t="b">
        <f t="shared" si="125"/>
        <v>1</v>
      </c>
    </row>
    <row r="8061" spans="2:13" x14ac:dyDescent="0.15">
      <c r="B8061" s="333" t="s">
        <v>12874</v>
      </c>
      <c r="C8061" s="333" t="s">
        <v>710</v>
      </c>
      <c r="D8061" s="333" t="s">
        <v>521</v>
      </c>
      <c r="E8061" s="29">
        <v>1</v>
      </c>
      <c r="F8061" s="29">
        <v>2</v>
      </c>
      <c r="G8061" s="29">
        <v>13932</v>
      </c>
      <c r="M8061" s="80" t="b">
        <f t="shared" si="125"/>
        <v>1</v>
      </c>
    </row>
    <row r="8062" spans="2:13" x14ac:dyDescent="0.15">
      <c r="B8062" s="333" t="s">
        <v>10414</v>
      </c>
      <c r="C8062" s="333" t="s">
        <v>710</v>
      </c>
      <c r="D8062" s="333" t="s">
        <v>521</v>
      </c>
      <c r="E8062" s="29">
        <v>1</v>
      </c>
      <c r="F8062" s="29">
        <v>2</v>
      </c>
      <c r="G8062" s="29">
        <v>10856</v>
      </c>
      <c r="M8062" s="80" t="b">
        <f t="shared" si="125"/>
        <v>1</v>
      </c>
    </row>
    <row r="8063" spans="2:13" x14ac:dyDescent="0.15">
      <c r="B8063" s="333" t="s">
        <v>12875</v>
      </c>
      <c r="C8063" s="333" t="s">
        <v>710</v>
      </c>
      <c r="D8063" s="333" t="s">
        <v>519</v>
      </c>
      <c r="E8063" s="29">
        <v>1</v>
      </c>
      <c r="F8063" s="29">
        <v>1</v>
      </c>
      <c r="G8063" s="29">
        <v>14397</v>
      </c>
      <c r="M8063" s="80" t="b">
        <f t="shared" si="125"/>
        <v>1</v>
      </c>
    </row>
    <row r="8064" spans="2:13" x14ac:dyDescent="0.15">
      <c r="B8064" s="333" t="s">
        <v>11328</v>
      </c>
      <c r="C8064" s="333" t="s">
        <v>710</v>
      </c>
      <c r="D8064" s="333" t="s">
        <v>523</v>
      </c>
      <c r="E8064" s="29">
        <v>1</v>
      </c>
      <c r="F8064" s="29">
        <v>3</v>
      </c>
      <c r="G8064" s="29">
        <v>11457</v>
      </c>
      <c r="M8064" s="80" t="b">
        <f t="shared" si="125"/>
        <v>1</v>
      </c>
    </row>
    <row r="8065" spans="2:13" x14ac:dyDescent="0.15">
      <c r="B8065" s="333" t="s">
        <v>9491</v>
      </c>
      <c r="C8065" s="333" t="s">
        <v>9879</v>
      </c>
      <c r="D8065" s="333" t="s">
        <v>519</v>
      </c>
      <c r="E8065" s="29">
        <v>13</v>
      </c>
      <c r="F8065" s="29">
        <v>1</v>
      </c>
      <c r="G8065" s="29">
        <v>9332</v>
      </c>
      <c r="M8065" s="80" t="b">
        <f t="shared" si="125"/>
        <v>1</v>
      </c>
    </row>
    <row r="8066" spans="2:13" x14ac:dyDescent="0.15">
      <c r="B8066" s="333" t="s">
        <v>12092</v>
      </c>
      <c r="C8066" s="333" t="s">
        <v>710</v>
      </c>
      <c r="D8066" s="333" t="s">
        <v>523</v>
      </c>
      <c r="E8066" s="29">
        <v>1</v>
      </c>
      <c r="F8066" s="29">
        <v>3</v>
      </c>
      <c r="G8066" s="29">
        <v>12703</v>
      </c>
      <c r="M8066" s="80" t="b">
        <f t="shared" si="125"/>
        <v>1</v>
      </c>
    </row>
    <row r="8067" spans="2:13" x14ac:dyDescent="0.15">
      <c r="B8067" s="333" t="s">
        <v>12093</v>
      </c>
      <c r="C8067" s="333" t="s">
        <v>712</v>
      </c>
      <c r="D8067" s="333" t="s">
        <v>523</v>
      </c>
      <c r="E8067" s="29">
        <v>2</v>
      </c>
      <c r="F8067" s="29">
        <v>3</v>
      </c>
      <c r="G8067" s="29">
        <v>13296</v>
      </c>
      <c r="M8067" s="80" t="b">
        <f t="shared" si="125"/>
        <v>1</v>
      </c>
    </row>
    <row r="8068" spans="2:13" x14ac:dyDescent="0.15">
      <c r="B8068" s="333" t="s">
        <v>9492</v>
      </c>
      <c r="C8068" s="333" t="s">
        <v>518</v>
      </c>
      <c r="D8068" s="333" t="s">
        <v>523</v>
      </c>
      <c r="E8068" s="29">
        <v>0</v>
      </c>
      <c r="F8068" s="29">
        <v>3</v>
      </c>
      <c r="G8068" s="29">
        <v>9430</v>
      </c>
      <c r="M8068" s="80" t="b">
        <f t="shared" si="125"/>
        <v>1</v>
      </c>
    </row>
    <row r="8069" spans="2:13" x14ac:dyDescent="0.15">
      <c r="B8069" s="333" t="s">
        <v>11329</v>
      </c>
      <c r="C8069" s="333" t="s">
        <v>718</v>
      </c>
      <c r="D8069" s="333" t="s">
        <v>523</v>
      </c>
      <c r="E8069" s="29">
        <v>5</v>
      </c>
      <c r="F8069" s="29">
        <v>3</v>
      </c>
      <c r="G8069" s="29">
        <v>11322</v>
      </c>
      <c r="M8069" s="80" t="b">
        <f t="shared" si="125"/>
        <v>1</v>
      </c>
    </row>
    <row r="8070" spans="2:13" x14ac:dyDescent="0.15">
      <c r="B8070" s="333" t="s">
        <v>7491</v>
      </c>
      <c r="C8070" s="333" t="s">
        <v>714</v>
      </c>
      <c r="D8070" s="333" t="s">
        <v>521</v>
      </c>
      <c r="E8070" s="29">
        <v>3</v>
      </c>
      <c r="F8070" s="29">
        <v>2</v>
      </c>
      <c r="G8070" s="29">
        <v>7649</v>
      </c>
      <c r="M8070" s="80" t="b">
        <f t="shared" si="125"/>
        <v>1</v>
      </c>
    </row>
    <row r="8071" spans="2:13" x14ac:dyDescent="0.15">
      <c r="B8071" s="333" t="s">
        <v>13688</v>
      </c>
      <c r="C8071" s="333" t="s">
        <v>710</v>
      </c>
      <c r="D8071" s="333" t="s">
        <v>519</v>
      </c>
      <c r="E8071" s="29">
        <v>1</v>
      </c>
      <c r="F8071" s="29">
        <v>1</v>
      </c>
      <c r="G8071" s="29">
        <v>15330</v>
      </c>
      <c r="M8071" s="80" t="b">
        <f t="shared" si="125"/>
        <v>1</v>
      </c>
    </row>
    <row r="8072" spans="2:13" x14ac:dyDescent="0.15">
      <c r="B8072" s="333" t="s">
        <v>4998</v>
      </c>
      <c r="C8072" s="333" t="s">
        <v>710</v>
      </c>
      <c r="D8072" s="333" t="s">
        <v>519</v>
      </c>
      <c r="E8072" s="29">
        <v>1</v>
      </c>
      <c r="F8072" s="29">
        <v>1</v>
      </c>
      <c r="G8072" s="29">
        <v>4837</v>
      </c>
      <c r="M8072" s="80" t="b">
        <f t="shared" si="125"/>
        <v>1</v>
      </c>
    </row>
    <row r="8073" spans="2:13" x14ac:dyDescent="0.15">
      <c r="B8073" s="333" t="s">
        <v>2188</v>
      </c>
      <c r="C8073" s="333" t="s">
        <v>710</v>
      </c>
      <c r="D8073" s="333" t="s">
        <v>521</v>
      </c>
      <c r="E8073" s="29">
        <v>1</v>
      </c>
      <c r="F8073" s="29">
        <v>2</v>
      </c>
      <c r="G8073" s="29">
        <v>1806</v>
      </c>
      <c r="M8073" s="80" t="b">
        <f t="shared" si="125"/>
        <v>1</v>
      </c>
    </row>
    <row r="8074" spans="2:13" x14ac:dyDescent="0.15">
      <c r="B8074" s="333" t="s">
        <v>2189</v>
      </c>
      <c r="C8074" s="333" t="s">
        <v>714</v>
      </c>
      <c r="D8074" s="333" t="s">
        <v>523</v>
      </c>
      <c r="E8074" s="29">
        <v>3</v>
      </c>
      <c r="F8074" s="29">
        <v>3</v>
      </c>
      <c r="G8074" s="29">
        <v>1807</v>
      </c>
      <c r="M8074" s="80" t="b">
        <f t="shared" si="125"/>
        <v>1</v>
      </c>
    </row>
    <row r="8075" spans="2:13" x14ac:dyDescent="0.15">
      <c r="B8075" s="333" t="s">
        <v>13689</v>
      </c>
      <c r="C8075" s="333" t="s">
        <v>710</v>
      </c>
      <c r="D8075" s="333" t="s">
        <v>518</v>
      </c>
      <c r="E8075" s="29">
        <v>1</v>
      </c>
      <c r="F8075" s="29">
        <v>0</v>
      </c>
      <c r="G8075" s="29">
        <v>15296</v>
      </c>
      <c r="M8075" s="80" t="b">
        <f t="shared" si="125"/>
        <v>1</v>
      </c>
    </row>
    <row r="8076" spans="2:13" x14ac:dyDescent="0.15">
      <c r="B8076" s="333" t="s">
        <v>9939</v>
      </c>
      <c r="C8076" s="333" t="s">
        <v>710</v>
      </c>
      <c r="D8076" s="333" t="s">
        <v>444</v>
      </c>
      <c r="E8076" s="29">
        <v>1</v>
      </c>
      <c r="F8076" s="29">
        <v>6</v>
      </c>
      <c r="G8076" s="29">
        <v>10140</v>
      </c>
      <c r="M8076" s="80" t="b">
        <f t="shared" si="125"/>
        <v>1</v>
      </c>
    </row>
    <row r="8077" spans="2:13" x14ac:dyDescent="0.15">
      <c r="B8077" s="333" t="s">
        <v>7344</v>
      </c>
      <c r="C8077" s="333" t="s">
        <v>710</v>
      </c>
      <c r="D8077" s="333" t="s">
        <v>525</v>
      </c>
      <c r="E8077" s="29">
        <v>1</v>
      </c>
      <c r="F8077" s="29">
        <v>4</v>
      </c>
      <c r="G8077" s="29">
        <v>7494</v>
      </c>
      <c r="M8077" s="80" t="b">
        <f t="shared" si="125"/>
        <v>1</v>
      </c>
    </row>
    <row r="8078" spans="2:13" x14ac:dyDescent="0.15">
      <c r="B8078" s="333" t="s">
        <v>4181</v>
      </c>
      <c r="C8078" s="333" t="s">
        <v>712</v>
      </c>
      <c r="D8078" s="333" t="s">
        <v>523</v>
      </c>
      <c r="E8078" s="29">
        <v>2</v>
      </c>
      <c r="F8078" s="29">
        <v>3</v>
      </c>
      <c r="G8078" s="29">
        <v>3727</v>
      </c>
      <c r="M8078" s="80" t="b">
        <f t="shared" ref="M8078:M8141" si="126">AND(  NOT(ISERROR(FIND(UPPER($B$7),UPPER($B8078),1))),  OR($D$7="",NOT(ISERROR(FIND(UPPER($D$7),UPPER($B8078),1)))),    OR($D$8="",(ISERROR(FIND(UPPER($D$8),UPPER($B8078),1))))           )</f>
        <v>1</v>
      </c>
    </row>
    <row r="8079" spans="2:13" x14ac:dyDescent="0.15">
      <c r="B8079" s="333" t="s">
        <v>12094</v>
      </c>
      <c r="C8079" s="333" t="s">
        <v>710</v>
      </c>
      <c r="D8079" s="333" t="s">
        <v>519</v>
      </c>
      <c r="E8079" s="29">
        <v>1</v>
      </c>
      <c r="F8079" s="29">
        <v>1</v>
      </c>
      <c r="G8079" s="29">
        <v>11674</v>
      </c>
      <c r="M8079" s="80" t="b">
        <f t="shared" si="126"/>
        <v>1</v>
      </c>
    </row>
    <row r="8080" spans="2:13" x14ac:dyDescent="0.15">
      <c r="B8080" s="333" t="s">
        <v>6146</v>
      </c>
      <c r="C8080" s="333" t="s">
        <v>710</v>
      </c>
      <c r="D8080" s="333" t="s">
        <v>525</v>
      </c>
      <c r="E8080" s="29">
        <v>1</v>
      </c>
      <c r="F8080" s="29">
        <v>4</v>
      </c>
      <c r="G8080" s="29">
        <v>6206</v>
      </c>
      <c r="M8080" s="80" t="b">
        <f t="shared" si="126"/>
        <v>1</v>
      </c>
    </row>
    <row r="8081" spans="2:13" x14ac:dyDescent="0.15">
      <c r="B8081" s="333" t="s">
        <v>10415</v>
      </c>
      <c r="C8081" s="333" t="s">
        <v>716</v>
      </c>
      <c r="D8081" s="333" t="s">
        <v>444</v>
      </c>
      <c r="E8081" s="29">
        <v>4</v>
      </c>
      <c r="F8081" s="29">
        <v>6</v>
      </c>
      <c r="G8081" s="29">
        <v>10470</v>
      </c>
      <c r="M8081" s="80" t="b">
        <f t="shared" si="126"/>
        <v>1</v>
      </c>
    </row>
    <row r="8082" spans="2:13" x14ac:dyDescent="0.15">
      <c r="B8082" s="333" t="s">
        <v>10416</v>
      </c>
      <c r="C8082" s="333" t="s">
        <v>710</v>
      </c>
      <c r="D8082" s="333" t="s">
        <v>444</v>
      </c>
      <c r="E8082" s="29">
        <v>1</v>
      </c>
      <c r="F8082" s="29">
        <v>6</v>
      </c>
      <c r="G8082" s="29">
        <v>10478</v>
      </c>
      <c r="M8082" s="80" t="b">
        <f t="shared" si="126"/>
        <v>1</v>
      </c>
    </row>
    <row r="8083" spans="2:13" x14ac:dyDescent="0.15">
      <c r="B8083" s="333" t="s">
        <v>7693</v>
      </c>
      <c r="C8083" s="333" t="s">
        <v>518</v>
      </c>
      <c r="D8083" s="333" t="s">
        <v>523</v>
      </c>
      <c r="E8083" s="29">
        <v>0</v>
      </c>
      <c r="F8083" s="29">
        <v>3</v>
      </c>
      <c r="G8083" s="29">
        <v>7752</v>
      </c>
      <c r="M8083" s="80" t="b">
        <f t="shared" si="126"/>
        <v>1</v>
      </c>
    </row>
    <row r="8084" spans="2:13" x14ac:dyDescent="0.15">
      <c r="B8084" s="333" t="s">
        <v>2190</v>
      </c>
      <c r="C8084" s="333" t="s">
        <v>712</v>
      </c>
      <c r="D8084" s="333" t="s">
        <v>519</v>
      </c>
      <c r="E8084" s="29">
        <v>2</v>
      </c>
      <c r="F8084" s="29">
        <v>1</v>
      </c>
      <c r="G8084" s="29">
        <v>1808</v>
      </c>
      <c r="M8084" s="80" t="b">
        <f t="shared" si="126"/>
        <v>1</v>
      </c>
    </row>
    <row r="8085" spans="2:13" x14ac:dyDescent="0.15">
      <c r="B8085" s="333" t="s">
        <v>2191</v>
      </c>
      <c r="C8085" s="333" t="s">
        <v>712</v>
      </c>
      <c r="D8085" s="333" t="s">
        <v>519</v>
      </c>
      <c r="E8085" s="29">
        <v>2</v>
      </c>
      <c r="F8085" s="29">
        <v>1</v>
      </c>
      <c r="G8085" s="29">
        <v>1809</v>
      </c>
      <c r="M8085" s="80" t="b">
        <f t="shared" si="126"/>
        <v>1</v>
      </c>
    </row>
    <row r="8086" spans="2:13" x14ac:dyDescent="0.15">
      <c r="B8086" s="333" t="s">
        <v>2192</v>
      </c>
      <c r="C8086" s="333" t="s">
        <v>712</v>
      </c>
      <c r="D8086" s="333" t="s">
        <v>519</v>
      </c>
      <c r="E8086" s="29">
        <v>2</v>
      </c>
      <c r="F8086" s="29">
        <v>1</v>
      </c>
      <c r="G8086" s="29">
        <v>1810</v>
      </c>
      <c r="M8086" s="80" t="b">
        <f t="shared" si="126"/>
        <v>1</v>
      </c>
    </row>
    <row r="8087" spans="2:13" x14ac:dyDescent="0.15">
      <c r="B8087" s="333" t="s">
        <v>4182</v>
      </c>
      <c r="C8087" s="333" t="s">
        <v>710</v>
      </c>
      <c r="D8087" s="333" t="s">
        <v>519</v>
      </c>
      <c r="E8087" s="29">
        <v>1</v>
      </c>
      <c r="F8087" s="29">
        <v>1</v>
      </c>
      <c r="G8087" s="29">
        <v>3728</v>
      </c>
      <c r="M8087" s="80" t="b">
        <f t="shared" si="126"/>
        <v>1</v>
      </c>
    </row>
    <row r="8088" spans="2:13" x14ac:dyDescent="0.15">
      <c r="B8088" s="333" t="s">
        <v>10417</v>
      </c>
      <c r="C8088" s="333" t="s">
        <v>710</v>
      </c>
      <c r="D8088" s="333" t="s">
        <v>523</v>
      </c>
      <c r="E8088" s="29">
        <v>1</v>
      </c>
      <c r="F8088" s="29">
        <v>3</v>
      </c>
      <c r="G8088" s="29">
        <v>11099</v>
      </c>
      <c r="M8088" s="80" t="b">
        <f t="shared" si="126"/>
        <v>1</v>
      </c>
    </row>
    <row r="8089" spans="2:13" x14ac:dyDescent="0.15">
      <c r="B8089" s="333" t="s">
        <v>23</v>
      </c>
      <c r="C8089" s="333" t="s">
        <v>710</v>
      </c>
      <c r="D8089" s="333" t="s">
        <v>523</v>
      </c>
      <c r="E8089" s="29">
        <v>1</v>
      </c>
      <c r="F8089" s="29">
        <v>3</v>
      </c>
      <c r="G8089" s="29">
        <v>8747</v>
      </c>
      <c r="M8089" s="80" t="b">
        <f t="shared" si="126"/>
        <v>1</v>
      </c>
    </row>
    <row r="8090" spans="2:13" x14ac:dyDescent="0.15">
      <c r="B8090" s="333" t="s">
        <v>394</v>
      </c>
      <c r="C8090" s="333" t="s">
        <v>714</v>
      </c>
      <c r="D8090" s="333" t="s">
        <v>519</v>
      </c>
      <c r="E8090" s="29">
        <v>3</v>
      </c>
      <c r="F8090" s="29">
        <v>1</v>
      </c>
      <c r="G8090" s="29">
        <v>8374</v>
      </c>
      <c r="M8090" s="80" t="b">
        <f t="shared" si="126"/>
        <v>1</v>
      </c>
    </row>
    <row r="8091" spans="2:13" x14ac:dyDescent="0.15">
      <c r="B8091" s="333" t="s">
        <v>6364</v>
      </c>
      <c r="C8091" s="333" t="s">
        <v>710</v>
      </c>
      <c r="D8091" s="333" t="s">
        <v>444</v>
      </c>
      <c r="E8091" s="29">
        <v>1</v>
      </c>
      <c r="F8091" s="29">
        <v>6</v>
      </c>
      <c r="G8091" s="29">
        <v>6423</v>
      </c>
      <c r="M8091" s="80" t="b">
        <f t="shared" si="126"/>
        <v>1</v>
      </c>
    </row>
    <row r="8092" spans="2:13" x14ac:dyDescent="0.15">
      <c r="B8092" s="333" t="s">
        <v>10418</v>
      </c>
      <c r="C8092" s="333" t="s">
        <v>718</v>
      </c>
      <c r="D8092" s="333" t="s">
        <v>519</v>
      </c>
      <c r="E8092" s="29">
        <v>5</v>
      </c>
      <c r="F8092" s="29">
        <v>1</v>
      </c>
      <c r="G8092" s="29">
        <v>10640</v>
      </c>
      <c r="M8092" s="80" t="b">
        <f t="shared" si="126"/>
        <v>1</v>
      </c>
    </row>
    <row r="8093" spans="2:13" x14ac:dyDescent="0.15">
      <c r="B8093" s="333" t="s">
        <v>5732</v>
      </c>
      <c r="C8093" s="333" t="s">
        <v>712</v>
      </c>
      <c r="D8093" s="333" t="s">
        <v>519</v>
      </c>
      <c r="E8093" s="29">
        <v>2</v>
      </c>
      <c r="F8093" s="29">
        <v>1</v>
      </c>
      <c r="G8093" s="29">
        <v>5763</v>
      </c>
      <c r="M8093" s="80" t="b">
        <f t="shared" si="126"/>
        <v>1</v>
      </c>
    </row>
    <row r="8094" spans="2:13" x14ac:dyDescent="0.15">
      <c r="B8094" s="333" t="s">
        <v>2193</v>
      </c>
      <c r="C8094" s="333" t="s">
        <v>712</v>
      </c>
      <c r="D8094" s="333" t="s">
        <v>525</v>
      </c>
      <c r="E8094" s="29">
        <v>2</v>
      </c>
      <c r="F8094" s="29">
        <v>4</v>
      </c>
      <c r="G8094" s="29">
        <v>1811</v>
      </c>
      <c r="M8094" s="80" t="b">
        <f t="shared" si="126"/>
        <v>1</v>
      </c>
    </row>
    <row r="8095" spans="2:13" x14ac:dyDescent="0.15">
      <c r="B8095" s="333" t="s">
        <v>2276</v>
      </c>
      <c r="C8095" s="333" t="s">
        <v>710</v>
      </c>
      <c r="D8095" s="333" t="s">
        <v>444</v>
      </c>
      <c r="E8095" s="29">
        <v>1</v>
      </c>
      <c r="F8095" s="29">
        <v>6</v>
      </c>
      <c r="G8095" s="29">
        <v>1812</v>
      </c>
      <c r="M8095" s="80" t="b">
        <f t="shared" si="126"/>
        <v>1</v>
      </c>
    </row>
    <row r="8096" spans="2:13" x14ac:dyDescent="0.15">
      <c r="B8096" s="333" t="s">
        <v>2277</v>
      </c>
      <c r="C8096" s="333" t="s">
        <v>716</v>
      </c>
      <c r="D8096" s="333" t="s">
        <v>519</v>
      </c>
      <c r="E8096" s="29">
        <v>4</v>
      </c>
      <c r="F8096" s="29">
        <v>1</v>
      </c>
      <c r="G8096" s="29">
        <v>1813</v>
      </c>
      <c r="M8096" s="80" t="b">
        <f t="shared" si="126"/>
        <v>1</v>
      </c>
    </row>
    <row r="8097" spans="2:13" x14ac:dyDescent="0.15">
      <c r="B8097" s="333" t="s">
        <v>14951</v>
      </c>
      <c r="C8097" s="333" t="s">
        <v>714</v>
      </c>
      <c r="D8097" s="333" t="s">
        <v>521</v>
      </c>
      <c r="E8097" s="29">
        <v>3</v>
      </c>
      <c r="F8097" s="29">
        <v>2</v>
      </c>
      <c r="G8097" s="29">
        <v>16902</v>
      </c>
      <c r="M8097" s="80" t="b">
        <f t="shared" si="126"/>
        <v>1</v>
      </c>
    </row>
    <row r="8098" spans="2:13" x14ac:dyDescent="0.15">
      <c r="B8098" s="333" t="s">
        <v>5813</v>
      </c>
      <c r="C8098" s="333" t="s">
        <v>714</v>
      </c>
      <c r="D8098" s="333" t="s">
        <v>521</v>
      </c>
      <c r="E8098" s="29">
        <v>3</v>
      </c>
      <c r="F8098" s="29">
        <v>2</v>
      </c>
      <c r="G8098" s="29">
        <v>5838</v>
      </c>
      <c r="M8098" s="80" t="b">
        <f t="shared" si="126"/>
        <v>1</v>
      </c>
    </row>
    <row r="8099" spans="2:13" x14ac:dyDescent="0.15">
      <c r="B8099" s="333" t="s">
        <v>2278</v>
      </c>
      <c r="C8099" s="333" t="s">
        <v>714</v>
      </c>
      <c r="D8099" s="333" t="s">
        <v>519</v>
      </c>
      <c r="E8099" s="29">
        <v>3</v>
      </c>
      <c r="F8099" s="29">
        <v>1</v>
      </c>
      <c r="G8099" s="29">
        <v>1814</v>
      </c>
      <c r="M8099" s="80" t="b">
        <f t="shared" si="126"/>
        <v>1</v>
      </c>
    </row>
    <row r="8100" spans="2:13" x14ac:dyDescent="0.15">
      <c r="B8100" s="333" t="s">
        <v>2279</v>
      </c>
      <c r="C8100" s="333" t="s">
        <v>714</v>
      </c>
      <c r="D8100" s="333" t="s">
        <v>519</v>
      </c>
      <c r="E8100" s="29">
        <v>3</v>
      </c>
      <c r="F8100" s="29">
        <v>1</v>
      </c>
      <c r="G8100" s="29">
        <v>1815</v>
      </c>
      <c r="M8100" s="80" t="b">
        <f t="shared" si="126"/>
        <v>1</v>
      </c>
    </row>
    <row r="8101" spans="2:13" x14ac:dyDescent="0.15">
      <c r="B8101" s="333" t="s">
        <v>6690</v>
      </c>
      <c r="C8101" s="333" t="s">
        <v>714</v>
      </c>
      <c r="D8101" s="333" t="s">
        <v>521</v>
      </c>
      <c r="E8101" s="29">
        <v>3</v>
      </c>
      <c r="F8101" s="29">
        <v>2</v>
      </c>
      <c r="G8101" s="29">
        <v>6805</v>
      </c>
      <c r="M8101" s="80" t="b">
        <f t="shared" si="126"/>
        <v>1</v>
      </c>
    </row>
    <row r="8102" spans="2:13" x14ac:dyDescent="0.15">
      <c r="B8102" s="333" t="s">
        <v>3819</v>
      </c>
      <c r="C8102" s="333" t="s">
        <v>518</v>
      </c>
      <c r="D8102" s="333" t="s">
        <v>518</v>
      </c>
      <c r="E8102" s="29">
        <v>0</v>
      </c>
      <c r="F8102" s="29">
        <v>0</v>
      </c>
      <c r="G8102" s="29">
        <v>3579</v>
      </c>
      <c r="M8102" s="80" t="b">
        <f t="shared" si="126"/>
        <v>1</v>
      </c>
    </row>
    <row r="8103" spans="2:13" x14ac:dyDescent="0.15">
      <c r="B8103" s="333" t="s">
        <v>2280</v>
      </c>
      <c r="C8103" s="333" t="s">
        <v>716</v>
      </c>
      <c r="D8103" s="333" t="s">
        <v>523</v>
      </c>
      <c r="E8103" s="29">
        <v>4</v>
      </c>
      <c r="F8103" s="29">
        <v>3</v>
      </c>
      <c r="G8103" s="29">
        <v>1816</v>
      </c>
      <c r="M8103" s="80" t="b">
        <f t="shared" si="126"/>
        <v>1</v>
      </c>
    </row>
    <row r="8104" spans="2:13" x14ac:dyDescent="0.15">
      <c r="B8104" s="333" t="s">
        <v>4043</v>
      </c>
      <c r="C8104" s="333" t="s">
        <v>712</v>
      </c>
      <c r="D8104" s="333" t="s">
        <v>521</v>
      </c>
      <c r="E8104" s="29">
        <v>2</v>
      </c>
      <c r="F8104" s="29">
        <v>2</v>
      </c>
      <c r="G8104" s="29">
        <v>3803</v>
      </c>
      <c r="M8104" s="80" t="b">
        <f t="shared" si="126"/>
        <v>1</v>
      </c>
    </row>
    <row r="8105" spans="2:13" x14ac:dyDescent="0.15">
      <c r="B8105" s="333" t="s">
        <v>2281</v>
      </c>
      <c r="C8105" s="333" t="s">
        <v>714</v>
      </c>
      <c r="D8105" s="333" t="s">
        <v>519</v>
      </c>
      <c r="E8105" s="29">
        <v>3</v>
      </c>
      <c r="F8105" s="29">
        <v>1</v>
      </c>
      <c r="G8105" s="29">
        <v>1817</v>
      </c>
      <c r="M8105" s="80" t="b">
        <f t="shared" si="126"/>
        <v>1</v>
      </c>
    </row>
    <row r="8106" spans="2:13" x14ac:dyDescent="0.15">
      <c r="B8106" s="333" t="s">
        <v>9882</v>
      </c>
      <c r="C8106" s="333" t="s">
        <v>714</v>
      </c>
      <c r="D8106" s="333" t="s">
        <v>523</v>
      </c>
      <c r="E8106" s="29">
        <v>3</v>
      </c>
      <c r="F8106" s="29">
        <v>3</v>
      </c>
      <c r="G8106" s="29">
        <v>10088</v>
      </c>
      <c r="M8106" s="80" t="b">
        <f t="shared" si="126"/>
        <v>1</v>
      </c>
    </row>
    <row r="8107" spans="2:13" x14ac:dyDescent="0.15">
      <c r="B8107" s="333" t="s">
        <v>2282</v>
      </c>
      <c r="C8107" s="333" t="s">
        <v>9881</v>
      </c>
      <c r="D8107" s="333" t="s">
        <v>521</v>
      </c>
      <c r="E8107" s="29">
        <v>6</v>
      </c>
      <c r="F8107" s="29">
        <v>2</v>
      </c>
      <c r="G8107" s="29">
        <v>1818</v>
      </c>
      <c r="M8107" s="80" t="b">
        <f t="shared" si="126"/>
        <v>1</v>
      </c>
    </row>
    <row r="8108" spans="2:13" x14ac:dyDescent="0.15">
      <c r="B8108" s="333" t="s">
        <v>6533</v>
      </c>
      <c r="C8108" s="333" t="s">
        <v>518</v>
      </c>
      <c r="D8108" s="333" t="s">
        <v>518</v>
      </c>
      <c r="E8108" s="29">
        <v>0</v>
      </c>
      <c r="F8108" s="29">
        <v>0</v>
      </c>
      <c r="G8108" s="29">
        <v>6618</v>
      </c>
      <c r="M8108" s="80" t="b">
        <f t="shared" si="126"/>
        <v>1</v>
      </c>
    </row>
    <row r="8109" spans="2:13" x14ac:dyDescent="0.15">
      <c r="B8109" s="333" t="s">
        <v>5208</v>
      </c>
      <c r="C8109" s="333" t="s">
        <v>712</v>
      </c>
      <c r="D8109" s="333" t="s">
        <v>525</v>
      </c>
      <c r="E8109" s="29">
        <v>2</v>
      </c>
      <c r="F8109" s="29">
        <v>4</v>
      </c>
      <c r="G8109" s="29">
        <v>5194</v>
      </c>
      <c r="M8109" s="80" t="b">
        <f t="shared" si="126"/>
        <v>1</v>
      </c>
    </row>
    <row r="8110" spans="2:13" x14ac:dyDescent="0.15">
      <c r="B8110" s="333" t="s">
        <v>10419</v>
      </c>
      <c r="C8110" s="333" t="s">
        <v>712</v>
      </c>
      <c r="D8110" s="333" t="s">
        <v>444</v>
      </c>
      <c r="E8110" s="29">
        <v>2</v>
      </c>
      <c r="F8110" s="29">
        <v>6</v>
      </c>
      <c r="G8110" s="29">
        <v>10641</v>
      </c>
      <c r="M8110" s="80" t="b">
        <f t="shared" si="126"/>
        <v>1</v>
      </c>
    </row>
    <row r="8111" spans="2:13" x14ac:dyDescent="0.15">
      <c r="B8111" s="333" t="s">
        <v>409</v>
      </c>
      <c r="C8111" s="333" t="s">
        <v>714</v>
      </c>
      <c r="D8111" s="333" t="s">
        <v>444</v>
      </c>
      <c r="E8111" s="29">
        <v>3</v>
      </c>
      <c r="F8111" s="29">
        <v>6</v>
      </c>
      <c r="G8111" s="29">
        <v>8296</v>
      </c>
      <c r="M8111" s="80" t="b">
        <f t="shared" si="126"/>
        <v>1</v>
      </c>
    </row>
    <row r="8112" spans="2:13" x14ac:dyDescent="0.15">
      <c r="B8112" s="333" t="s">
        <v>2283</v>
      </c>
      <c r="C8112" s="333" t="s">
        <v>712</v>
      </c>
      <c r="D8112" s="333" t="s">
        <v>519</v>
      </c>
      <c r="E8112" s="29">
        <v>2</v>
      </c>
      <c r="F8112" s="29">
        <v>1</v>
      </c>
      <c r="G8112" s="29">
        <v>1819</v>
      </c>
      <c r="M8112" s="80" t="b">
        <f t="shared" si="126"/>
        <v>1</v>
      </c>
    </row>
    <row r="8113" spans="2:13" x14ac:dyDescent="0.15">
      <c r="B8113" s="333" t="s">
        <v>12095</v>
      </c>
      <c r="C8113" s="333" t="s">
        <v>712</v>
      </c>
      <c r="D8113" s="333" t="s">
        <v>519</v>
      </c>
      <c r="E8113" s="29">
        <v>2</v>
      </c>
      <c r="F8113" s="29">
        <v>1</v>
      </c>
      <c r="G8113" s="29">
        <v>12538</v>
      </c>
      <c r="M8113" s="80" t="b">
        <f t="shared" si="126"/>
        <v>1</v>
      </c>
    </row>
    <row r="8114" spans="2:13" x14ac:dyDescent="0.15">
      <c r="B8114" s="333" t="s">
        <v>4446</v>
      </c>
      <c r="C8114" s="333" t="s">
        <v>712</v>
      </c>
      <c r="D8114" s="333" t="s">
        <v>519</v>
      </c>
      <c r="E8114" s="29">
        <v>2</v>
      </c>
      <c r="F8114" s="29">
        <v>1</v>
      </c>
      <c r="G8114" s="29">
        <v>4078</v>
      </c>
      <c r="M8114" s="80" t="b">
        <f t="shared" si="126"/>
        <v>1</v>
      </c>
    </row>
    <row r="8115" spans="2:13" x14ac:dyDescent="0.15">
      <c r="B8115" s="333" t="s">
        <v>4044</v>
      </c>
      <c r="C8115" s="333" t="s">
        <v>712</v>
      </c>
      <c r="D8115" s="333" t="s">
        <v>521</v>
      </c>
      <c r="E8115" s="29">
        <v>2</v>
      </c>
      <c r="F8115" s="29">
        <v>2</v>
      </c>
      <c r="G8115" s="29">
        <v>3804</v>
      </c>
      <c r="M8115" s="80" t="b">
        <f t="shared" si="126"/>
        <v>1</v>
      </c>
    </row>
    <row r="8116" spans="2:13" x14ac:dyDescent="0.15">
      <c r="B8116" s="333" t="s">
        <v>9883</v>
      </c>
      <c r="C8116" s="333" t="s">
        <v>710</v>
      </c>
      <c r="D8116" s="333" t="s">
        <v>523</v>
      </c>
      <c r="E8116" s="29">
        <v>1</v>
      </c>
      <c r="F8116" s="29">
        <v>3</v>
      </c>
      <c r="G8116" s="29">
        <v>10090</v>
      </c>
      <c r="M8116" s="80" t="b">
        <f t="shared" si="126"/>
        <v>1</v>
      </c>
    </row>
    <row r="8117" spans="2:13" x14ac:dyDescent="0.15">
      <c r="B8117" s="333" t="s">
        <v>2378</v>
      </c>
      <c r="C8117" s="333" t="s">
        <v>712</v>
      </c>
      <c r="D8117" s="333" t="s">
        <v>519</v>
      </c>
      <c r="E8117" s="29">
        <v>2</v>
      </c>
      <c r="F8117" s="29">
        <v>1</v>
      </c>
      <c r="G8117" s="29">
        <v>1820</v>
      </c>
      <c r="M8117" s="80" t="b">
        <f t="shared" si="126"/>
        <v>1</v>
      </c>
    </row>
    <row r="8118" spans="2:13" x14ac:dyDescent="0.15">
      <c r="B8118" s="333" t="s">
        <v>2379</v>
      </c>
      <c r="C8118" s="333" t="s">
        <v>712</v>
      </c>
      <c r="D8118" s="333" t="s">
        <v>519</v>
      </c>
      <c r="E8118" s="29">
        <v>2</v>
      </c>
      <c r="F8118" s="29">
        <v>1</v>
      </c>
      <c r="G8118" s="29">
        <v>1821</v>
      </c>
      <c r="M8118" s="80" t="b">
        <f t="shared" si="126"/>
        <v>1</v>
      </c>
    </row>
    <row r="8119" spans="2:13" x14ac:dyDescent="0.15">
      <c r="B8119" s="333" t="s">
        <v>2380</v>
      </c>
      <c r="C8119" s="333" t="s">
        <v>712</v>
      </c>
      <c r="D8119" s="333" t="s">
        <v>519</v>
      </c>
      <c r="E8119" s="29">
        <v>2</v>
      </c>
      <c r="F8119" s="29">
        <v>1</v>
      </c>
      <c r="G8119" s="29">
        <v>1822</v>
      </c>
      <c r="M8119" s="80" t="b">
        <f t="shared" si="126"/>
        <v>1</v>
      </c>
    </row>
    <row r="8120" spans="2:13" x14ac:dyDescent="0.15">
      <c r="B8120" s="333" t="s">
        <v>4028</v>
      </c>
      <c r="C8120" s="333" t="s">
        <v>710</v>
      </c>
      <c r="D8120" s="333" t="s">
        <v>519</v>
      </c>
      <c r="E8120" s="29">
        <v>1</v>
      </c>
      <c r="F8120" s="29">
        <v>1</v>
      </c>
      <c r="G8120" s="29">
        <v>3788</v>
      </c>
      <c r="M8120" s="80" t="b">
        <f t="shared" si="126"/>
        <v>1</v>
      </c>
    </row>
    <row r="8121" spans="2:13" x14ac:dyDescent="0.15">
      <c r="B8121" s="333" t="s">
        <v>2381</v>
      </c>
      <c r="C8121" s="333" t="s">
        <v>712</v>
      </c>
      <c r="D8121" s="333" t="s">
        <v>521</v>
      </c>
      <c r="E8121" s="29">
        <v>2</v>
      </c>
      <c r="F8121" s="29">
        <v>2</v>
      </c>
      <c r="G8121" s="29">
        <v>1823</v>
      </c>
      <c r="M8121" s="80" t="b">
        <f t="shared" si="126"/>
        <v>1</v>
      </c>
    </row>
    <row r="8122" spans="2:13" x14ac:dyDescent="0.15">
      <c r="B8122" s="333" t="s">
        <v>2382</v>
      </c>
      <c r="C8122" s="333" t="s">
        <v>716</v>
      </c>
      <c r="D8122" s="333" t="s">
        <v>521</v>
      </c>
      <c r="E8122" s="29">
        <v>4</v>
      </c>
      <c r="F8122" s="29">
        <v>2</v>
      </c>
      <c r="G8122" s="29">
        <v>1824</v>
      </c>
      <c r="M8122" s="80" t="b">
        <f t="shared" si="126"/>
        <v>1</v>
      </c>
    </row>
    <row r="8123" spans="2:13" x14ac:dyDescent="0.15">
      <c r="B8123" s="333" t="s">
        <v>12096</v>
      </c>
      <c r="C8123" s="333" t="s">
        <v>712</v>
      </c>
      <c r="D8123" s="333" t="s">
        <v>525</v>
      </c>
      <c r="E8123" s="29">
        <v>2</v>
      </c>
      <c r="F8123" s="29">
        <v>4</v>
      </c>
      <c r="G8123" s="29">
        <v>12539</v>
      </c>
      <c r="M8123" s="80" t="b">
        <f t="shared" si="126"/>
        <v>1</v>
      </c>
    </row>
    <row r="8124" spans="2:13" x14ac:dyDescent="0.15">
      <c r="B8124" s="333" t="s">
        <v>14303</v>
      </c>
      <c r="C8124" s="333" t="s">
        <v>714</v>
      </c>
      <c r="D8124" s="333" t="s">
        <v>525</v>
      </c>
      <c r="E8124" s="29">
        <v>3</v>
      </c>
      <c r="F8124" s="29">
        <v>4</v>
      </c>
      <c r="G8124" s="29">
        <v>15964</v>
      </c>
      <c r="M8124" s="80" t="b">
        <f t="shared" si="126"/>
        <v>1</v>
      </c>
    </row>
    <row r="8125" spans="2:13" x14ac:dyDescent="0.15">
      <c r="B8125" s="333" t="s">
        <v>12097</v>
      </c>
      <c r="C8125" s="333" t="s">
        <v>712</v>
      </c>
      <c r="D8125" s="333" t="s">
        <v>444</v>
      </c>
      <c r="E8125" s="29">
        <v>2</v>
      </c>
      <c r="F8125" s="29">
        <v>6</v>
      </c>
      <c r="G8125" s="29">
        <v>12531</v>
      </c>
      <c r="M8125" s="80" t="b">
        <f t="shared" si="126"/>
        <v>1</v>
      </c>
    </row>
    <row r="8126" spans="2:13" x14ac:dyDescent="0.15">
      <c r="B8126" s="333" t="s">
        <v>4029</v>
      </c>
      <c r="C8126" s="333" t="s">
        <v>710</v>
      </c>
      <c r="D8126" s="333" t="s">
        <v>519</v>
      </c>
      <c r="E8126" s="29">
        <v>1</v>
      </c>
      <c r="F8126" s="29">
        <v>1</v>
      </c>
      <c r="G8126" s="29">
        <v>3789</v>
      </c>
      <c r="M8126" s="80" t="b">
        <f t="shared" si="126"/>
        <v>1</v>
      </c>
    </row>
    <row r="8127" spans="2:13" x14ac:dyDescent="0.15">
      <c r="B8127" s="333" t="s">
        <v>3820</v>
      </c>
      <c r="C8127" s="333" t="s">
        <v>518</v>
      </c>
      <c r="D8127" s="333" t="s">
        <v>518</v>
      </c>
      <c r="E8127" s="29">
        <v>0</v>
      </c>
      <c r="F8127" s="29">
        <v>0</v>
      </c>
      <c r="G8127" s="29">
        <v>3580</v>
      </c>
      <c r="M8127" s="80" t="b">
        <f t="shared" si="126"/>
        <v>1</v>
      </c>
    </row>
    <row r="8128" spans="2:13" x14ac:dyDescent="0.15">
      <c r="B8128" s="333" t="s">
        <v>2383</v>
      </c>
      <c r="C8128" s="333" t="s">
        <v>712</v>
      </c>
      <c r="D8128" s="333" t="s">
        <v>521</v>
      </c>
      <c r="E8128" s="29">
        <v>2</v>
      </c>
      <c r="F8128" s="29">
        <v>2</v>
      </c>
      <c r="G8128" s="29">
        <v>1825</v>
      </c>
      <c r="M8128" s="80" t="b">
        <f t="shared" si="126"/>
        <v>1</v>
      </c>
    </row>
    <row r="8129" spans="2:13" x14ac:dyDescent="0.15">
      <c r="B8129" s="333" t="s">
        <v>9493</v>
      </c>
      <c r="C8129" s="333" t="s">
        <v>712</v>
      </c>
      <c r="D8129" s="333" t="s">
        <v>519</v>
      </c>
      <c r="E8129" s="29">
        <v>2</v>
      </c>
      <c r="F8129" s="29">
        <v>1</v>
      </c>
      <c r="G8129" s="29">
        <v>9299</v>
      </c>
      <c r="M8129" s="80" t="b">
        <f t="shared" si="126"/>
        <v>1</v>
      </c>
    </row>
    <row r="8130" spans="2:13" x14ac:dyDescent="0.15">
      <c r="B8130" s="333" t="s">
        <v>4030</v>
      </c>
      <c r="C8130" s="333" t="s">
        <v>710</v>
      </c>
      <c r="D8130" s="333" t="s">
        <v>519</v>
      </c>
      <c r="E8130" s="29">
        <v>1</v>
      </c>
      <c r="F8130" s="29">
        <v>1</v>
      </c>
      <c r="G8130" s="29">
        <v>3790</v>
      </c>
      <c r="M8130" s="80" t="b">
        <f t="shared" si="126"/>
        <v>1</v>
      </c>
    </row>
    <row r="8131" spans="2:13" x14ac:dyDescent="0.15">
      <c r="B8131" s="333" t="s">
        <v>9494</v>
      </c>
      <c r="C8131" s="333" t="s">
        <v>712</v>
      </c>
      <c r="D8131" s="333" t="s">
        <v>523</v>
      </c>
      <c r="E8131" s="29">
        <v>2</v>
      </c>
      <c r="F8131" s="29">
        <v>3</v>
      </c>
      <c r="G8131" s="29">
        <v>9530</v>
      </c>
      <c r="M8131" s="80" t="b">
        <f t="shared" si="126"/>
        <v>1</v>
      </c>
    </row>
    <row r="8132" spans="2:13" x14ac:dyDescent="0.15">
      <c r="B8132" s="333" t="s">
        <v>2289</v>
      </c>
      <c r="C8132" s="333" t="s">
        <v>712</v>
      </c>
      <c r="D8132" s="333" t="s">
        <v>519</v>
      </c>
      <c r="E8132" s="29">
        <v>2</v>
      </c>
      <c r="F8132" s="29">
        <v>1</v>
      </c>
      <c r="G8132" s="29">
        <v>1826</v>
      </c>
      <c r="M8132" s="80" t="b">
        <f t="shared" si="126"/>
        <v>1</v>
      </c>
    </row>
    <row r="8133" spans="2:13" x14ac:dyDescent="0.15">
      <c r="B8133" s="333" t="s">
        <v>13690</v>
      </c>
      <c r="C8133" s="333" t="s">
        <v>712</v>
      </c>
      <c r="D8133" s="333" t="s">
        <v>523</v>
      </c>
      <c r="E8133" s="29">
        <v>2</v>
      </c>
      <c r="F8133" s="29">
        <v>3</v>
      </c>
      <c r="G8133" s="29">
        <v>14862</v>
      </c>
      <c r="M8133" s="80" t="b">
        <f t="shared" si="126"/>
        <v>1</v>
      </c>
    </row>
    <row r="8134" spans="2:13" x14ac:dyDescent="0.15">
      <c r="B8134" s="333" t="s">
        <v>13691</v>
      </c>
      <c r="C8134" s="333" t="s">
        <v>712</v>
      </c>
      <c r="D8134" s="333" t="s">
        <v>523</v>
      </c>
      <c r="E8134" s="29">
        <v>2</v>
      </c>
      <c r="F8134" s="29">
        <v>3</v>
      </c>
      <c r="G8134" s="29">
        <v>14863</v>
      </c>
      <c r="M8134" s="80" t="b">
        <f t="shared" si="126"/>
        <v>1</v>
      </c>
    </row>
    <row r="8135" spans="2:13" x14ac:dyDescent="0.15">
      <c r="B8135" s="333" t="s">
        <v>9495</v>
      </c>
      <c r="C8135" s="333" t="s">
        <v>712</v>
      </c>
      <c r="D8135" s="333" t="s">
        <v>521</v>
      </c>
      <c r="E8135" s="29">
        <v>2</v>
      </c>
      <c r="F8135" s="29">
        <v>2</v>
      </c>
      <c r="G8135" s="29">
        <v>9531</v>
      </c>
      <c r="M8135" s="80" t="b">
        <f t="shared" si="126"/>
        <v>1</v>
      </c>
    </row>
    <row r="8136" spans="2:13" x14ac:dyDescent="0.15">
      <c r="B8136" s="333" t="s">
        <v>4449</v>
      </c>
      <c r="C8136" s="333" t="s">
        <v>712</v>
      </c>
      <c r="D8136" s="333" t="s">
        <v>521</v>
      </c>
      <c r="E8136" s="29">
        <v>2</v>
      </c>
      <c r="F8136" s="29">
        <v>2</v>
      </c>
      <c r="G8136" s="29">
        <v>4081</v>
      </c>
      <c r="M8136" s="80" t="b">
        <f t="shared" si="126"/>
        <v>1</v>
      </c>
    </row>
    <row r="8137" spans="2:13" x14ac:dyDescent="0.15">
      <c r="B8137" s="333" t="s">
        <v>4045</v>
      </c>
      <c r="C8137" s="333" t="s">
        <v>712</v>
      </c>
      <c r="D8137" s="333" t="s">
        <v>521</v>
      </c>
      <c r="E8137" s="29">
        <v>2</v>
      </c>
      <c r="F8137" s="29">
        <v>2</v>
      </c>
      <c r="G8137" s="29">
        <v>3805</v>
      </c>
      <c r="M8137" s="80" t="b">
        <f t="shared" si="126"/>
        <v>1</v>
      </c>
    </row>
    <row r="8138" spans="2:13" x14ac:dyDescent="0.15">
      <c r="B8138" s="333" t="s">
        <v>3540</v>
      </c>
      <c r="C8138" s="333" t="s">
        <v>712</v>
      </c>
      <c r="D8138" s="333" t="s">
        <v>527</v>
      </c>
      <c r="E8138" s="29">
        <v>2</v>
      </c>
      <c r="F8138" s="29">
        <v>5</v>
      </c>
      <c r="G8138" s="29">
        <v>3285</v>
      </c>
      <c r="M8138" s="80" t="b">
        <f t="shared" si="126"/>
        <v>1</v>
      </c>
    </row>
    <row r="8139" spans="2:13" x14ac:dyDescent="0.15">
      <c r="B8139" s="333" t="s">
        <v>9496</v>
      </c>
      <c r="C8139" s="333" t="s">
        <v>712</v>
      </c>
      <c r="D8139" s="333" t="s">
        <v>444</v>
      </c>
      <c r="E8139" s="29">
        <v>2</v>
      </c>
      <c r="F8139" s="29">
        <v>6</v>
      </c>
      <c r="G8139" s="29">
        <v>8237</v>
      </c>
      <c r="M8139" s="80" t="b">
        <f t="shared" si="126"/>
        <v>1</v>
      </c>
    </row>
    <row r="8140" spans="2:13" x14ac:dyDescent="0.15">
      <c r="B8140" s="333" t="s">
        <v>9497</v>
      </c>
      <c r="C8140" s="333" t="s">
        <v>712</v>
      </c>
      <c r="D8140" s="333" t="s">
        <v>523</v>
      </c>
      <c r="E8140" s="29">
        <v>2</v>
      </c>
      <c r="F8140" s="29">
        <v>3</v>
      </c>
      <c r="G8140" s="29">
        <v>9532</v>
      </c>
      <c r="M8140" s="80" t="b">
        <f t="shared" si="126"/>
        <v>1</v>
      </c>
    </row>
    <row r="8141" spans="2:13" x14ac:dyDescent="0.15">
      <c r="B8141" s="333" t="s">
        <v>8723</v>
      </c>
      <c r="C8141" s="333" t="s">
        <v>714</v>
      </c>
      <c r="D8141" s="333" t="s">
        <v>521</v>
      </c>
      <c r="E8141" s="29">
        <v>3</v>
      </c>
      <c r="F8141" s="29">
        <v>2</v>
      </c>
      <c r="G8141" s="29">
        <v>9073</v>
      </c>
      <c r="M8141" s="80" t="b">
        <f t="shared" si="126"/>
        <v>1</v>
      </c>
    </row>
    <row r="8142" spans="2:13" x14ac:dyDescent="0.15">
      <c r="B8142" s="333" t="s">
        <v>2290</v>
      </c>
      <c r="C8142" s="333" t="s">
        <v>710</v>
      </c>
      <c r="D8142" s="333" t="s">
        <v>519</v>
      </c>
      <c r="E8142" s="29">
        <v>1</v>
      </c>
      <c r="F8142" s="29">
        <v>1</v>
      </c>
      <c r="G8142" s="29">
        <v>1828</v>
      </c>
      <c r="M8142" s="80" t="b">
        <f t="shared" ref="M8142:M8205" si="127">AND(  NOT(ISERROR(FIND(UPPER($B$7),UPPER($B8142),1))),  OR($D$7="",NOT(ISERROR(FIND(UPPER($D$7),UPPER($B8142),1)))),    OR($D$8="",(ISERROR(FIND(UPPER($D$8),UPPER($B8142),1))))           )</f>
        <v>1</v>
      </c>
    </row>
    <row r="8143" spans="2:13" x14ac:dyDescent="0.15">
      <c r="B8143" s="333" t="s">
        <v>2291</v>
      </c>
      <c r="C8143" s="333" t="s">
        <v>710</v>
      </c>
      <c r="D8143" s="333" t="s">
        <v>519</v>
      </c>
      <c r="E8143" s="29">
        <v>1</v>
      </c>
      <c r="F8143" s="29">
        <v>1</v>
      </c>
      <c r="G8143" s="29">
        <v>1829</v>
      </c>
      <c r="M8143" s="80" t="b">
        <f t="shared" si="127"/>
        <v>1</v>
      </c>
    </row>
    <row r="8144" spans="2:13" x14ac:dyDescent="0.15">
      <c r="B8144" s="333" t="s">
        <v>2292</v>
      </c>
      <c r="C8144" s="333" t="s">
        <v>710</v>
      </c>
      <c r="D8144" s="333" t="s">
        <v>523</v>
      </c>
      <c r="E8144" s="29">
        <v>1</v>
      </c>
      <c r="F8144" s="29">
        <v>3</v>
      </c>
      <c r="G8144" s="29">
        <v>1830</v>
      </c>
      <c r="M8144" s="80" t="b">
        <f t="shared" si="127"/>
        <v>1</v>
      </c>
    </row>
    <row r="8145" spans="2:13" x14ac:dyDescent="0.15">
      <c r="B8145" s="333" t="s">
        <v>10989</v>
      </c>
      <c r="C8145" s="333" t="s">
        <v>710</v>
      </c>
      <c r="D8145" s="333" t="s">
        <v>519</v>
      </c>
      <c r="E8145" s="29">
        <v>1</v>
      </c>
      <c r="F8145" s="29">
        <v>1</v>
      </c>
      <c r="G8145" s="29">
        <v>1831</v>
      </c>
      <c r="M8145" s="80" t="b">
        <f t="shared" si="127"/>
        <v>1</v>
      </c>
    </row>
    <row r="8146" spans="2:13" x14ac:dyDescent="0.15">
      <c r="B8146" s="333" t="s">
        <v>2214</v>
      </c>
      <c r="C8146" s="333" t="s">
        <v>710</v>
      </c>
      <c r="D8146" s="333" t="s">
        <v>525</v>
      </c>
      <c r="E8146" s="29">
        <v>1</v>
      </c>
      <c r="F8146" s="29">
        <v>4</v>
      </c>
      <c r="G8146" s="29">
        <v>1832</v>
      </c>
      <c r="M8146" s="80" t="b">
        <f t="shared" si="127"/>
        <v>1</v>
      </c>
    </row>
    <row r="8147" spans="2:13" x14ac:dyDescent="0.15">
      <c r="B8147" s="333" t="s">
        <v>14952</v>
      </c>
      <c r="C8147" s="333" t="s">
        <v>710</v>
      </c>
      <c r="D8147" s="333" t="s">
        <v>525</v>
      </c>
      <c r="E8147" s="29">
        <v>1</v>
      </c>
      <c r="F8147" s="29">
        <v>4</v>
      </c>
      <c r="G8147" s="29">
        <v>16820</v>
      </c>
      <c r="M8147" s="80" t="b">
        <f t="shared" si="127"/>
        <v>1</v>
      </c>
    </row>
    <row r="8148" spans="2:13" x14ac:dyDescent="0.15">
      <c r="B8148" s="333" t="s">
        <v>12098</v>
      </c>
      <c r="C8148" s="333" t="s">
        <v>710</v>
      </c>
      <c r="D8148" s="333" t="s">
        <v>523</v>
      </c>
      <c r="E8148" s="29">
        <v>1</v>
      </c>
      <c r="F8148" s="29">
        <v>3</v>
      </c>
      <c r="G8148" s="29">
        <v>12478</v>
      </c>
      <c r="M8148" s="80" t="b">
        <f t="shared" si="127"/>
        <v>1</v>
      </c>
    </row>
    <row r="8149" spans="2:13" x14ac:dyDescent="0.15">
      <c r="B8149" s="333" t="s">
        <v>10420</v>
      </c>
      <c r="C8149" s="333" t="s">
        <v>712</v>
      </c>
      <c r="D8149" s="333" t="s">
        <v>521</v>
      </c>
      <c r="E8149" s="29">
        <v>2</v>
      </c>
      <c r="F8149" s="29">
        <v>2</v>
      </c>
      <c r="G8149" s="29">
        <v>10539</v>
      </c>
      <c r="M8149" s="80" t="b">
        <f t="shared" si="127"/>
        <v>1</v>
      </c>
    </row>
    <row r="8150" spans="2:13" x14ac:dyDescent="0.15">
      <c r="B8150" s="333" t="s">
        <v>10421</v>
      </c>
      <c r="C8150" s="333" t="s">
        <v>712</v>
      </c>
      <c r="D8150" s="333" t="s">
        <v>521</v>
      </c>
      <c r="E8150" s="29">
        <v>2</v>
      </c>
      <c r="F8150" s="29">
        <v>2</v>
      </c>
      <c r="G8150" s="29">
        <v>10943</v>
      </c>
      <c r="M8150" s="80" t="b">
        <f t="shared" si="127"/>
        <v>1</v>
      </c>
    </row>
    <row r="8151" spans="2:13" x14ac:dyDescent="0.15">
      <c r="B8151" s="333" t="s">
        <v>8689</v>
      </c>
      <c r="C8151" s="333" t="s">
        <v>712</v>
      </c>
      <c r="D8151" s="333" t="s">
        <v>444</v>
      </c>
      <c r="E8151" s="29">
        <v>2</v>
      </c>
      <c r="F8151" s="29">
        <v>6</v>
      </c>
      <c r="G8151" s="29">
        <v>9039</v>
      </c>
      <c r="M8151" s="80" t="b">
        <f t="shared" si="127"/>
        <v>1</v>
      </c>
    </row>
    <row r="8152" spans="2:13" x14ac:dyDescent="0.15">
      <c r="B8152" s="333" t="s">
        <v>14304</v>
      </c>
      <c r="C8152" s="333" t="s">
        <v>712</v>
      </c>
      <c r="D8152" s="333" t="s">
        <v>523</v>
      </c>
      <c r="E8152" s="29">
        <v>2</v>
      </c>
      <c r="F8152" s="29">
        <v>3</v>
      </c>
      <c r="G8152" s="29">
        <v>15822</v>
      </c>
      <c r="M8152" s="80" t="b">
        <f t="shared" si="127"/>
        <v>1</v>
      </c>
    </row>
    <row r="8153" spans="2:13" x14ac:dyDescent="0.15">
      <c r="B8153" s="333" t="s">
        <v>14305</v>
      </c>
      <c r="C8153" s="333" t="s">
        <v>712</v>
      </c>
      <c r="D8153" s="333" t="s">
        <v>519</v>
      </c>
      <c r="E8153" s="29">
        <v>2</v>
      </c>
      <c r="F8153" s="29">
        <v>1</v>
      </c>
      <c r="G8153" s="29">
        <v>15898</v>
      </c>
      <c r="M8153" s="80" t="b">
        <f t="shared" si="127"/>
        <v>1</v>
      </c>
    </row>
    <row r="8154" spans="2:13" x14ac:dyDescent="0.15">
      <c r="B8154" s="333" t="s">
        <v>10422</v>
      </c>
      <c r="C8154" s="333" t="s">
        <v>712</v>
      </c>
      <c r="D8154" s="333" t="s">
        <v>444</v>
      </c>
      <c r="E8154" s="29">
        <v>2</v>
      </c>
      <c r="F8154" s="29">
        <v>6</v>
      </c>
      <c r="G8154" s="29">
        <v>10538</v>
      </c>
      <c r="M8154" s="80" t="b">
        <f t="shared" si="127"/>
        <v>1</v>
      </c>
    </row>
    <row r="8155" spans="2:13" x14ac:dyDescent="0.15">
      <c r="B8155" s="333" t="s">
        <v>12099</v>
      </c>
      <c r="C8155" s="333" t="s">
        <v>712</v>
      </c>
      <c r="D8155" s="333" t="s">
        <v>521</v>
      </c>
      <c r="E8155" s="29">
        <v>2</v>
      </c>
      <c r="F8155" s="29">
        <v>2</v>
      </c>
      <c r="G8155" s="29">
        <v>13132</v>
      </c>
      <c r="M8155" s="80" t="b">
        <f t="shared" si="127"/>
        <v>1</v>
      </c>
    </row>
    <row r="8156" spans="2:13" x14ac:dyDescent="0.15">
      <c r="B8156" s="333" t="s">
        <v>12876</v>
      </c>
      <c r="C8156" s="333" t="s">
        <v>710</v>
      </c>
      <c r="D8156" s="333" t="s">
        <v>521</v>
      </c>
      <c r="E8156" s="29">
        <v>1</v>
      </c>
      <c r="F8156" s="29">
        <v>2</v>
      </c>
      <c r="G8156" s="29">
        <v>14290</v>
      </c>
      <c r="M8156" s="80" t="b">
        <f t="shared" si="127"/>
        <v>1</v>
      </c>
    </row>
    <row r="8157" spans="2:13" x14ac:dyDescent="0.15">
      <c r="B8157" s="333" t="s">
        <v>4906</v>
      </c>
      <c r="C8157" s="333" t="s">
        <v>518</v>
      </c>
      <c r="D8157" s="333" t="s">
        <v>521</v>
      </c>
      <c r="E8157" s="29">
        <v>0</v>
      </c>
      <c r="F8157" s="29">
        <v>2</v>
      </c>
      <c r="G8157" s="29">
        <v>4865</v>
      </c>
      <c r="M8157" s="80" t="b">
        <f t="shared" si="127"/>
        <v>1</v>
      </c>
    </row>
    <row r="8158" spans="2:13" x14ac:dyDescent="0.15">
      <c r="B8158" s="333" t="s">
        <v>8722</v>
      </c>
      <c r="C8158" s="333" t="s">
        <v>712</v>
      </c>
      <c r="D8158" s="333" t="s">
        <v>521</v>
      </c>
      <c r="E8158" s="29">
        <v>2</v>
      </c>
      <c r="F8158" s="29">
        <v>2</v>
      </c>
      <c r="G8158" s="29">
        <v>9072</v>
      </c>
      <c r="M8158" s="80" t="b">
        <f t="shared" si="127"/>
        <v>1</v>
      </c>
    </row>
    <row r="8159" spans="2:13" x14ac:dyDescent="0.15">
      <c r="B8159" s="333" t="s">
        <v>5037</v>
      </c>
      <c r="C8159" s="333" t="s">
        <v>712</v>
      </c>
      <c r="D8159" s="333" t="s">
        <v>525</v>
      </c>
      <c r="E8159" s="29">
        <v>2</v>
      </c>
      <c r="F8159" s="29">
        <v>4</v>
      </c>
      <c r="G8159" s="29">
        <v>4884</v>
      </c>
      <c r="M8159" s="80" t="b">
        <f t="shared" si="127"/>
        <v>1</v>
      </c>
    </row>
    <row r="8160" spans="2:13" x14ac:dyDescent="0.15">
      <c r="B8160" s="333" t="s">
        <v>12100</v>
      </c>
      <c r="C8160" s="333" t="s">
        <v>712</v>
      </c>
      <c r="D8160" s="333" t="s">
        <v>521</v>
      </c>
      <c r="E8160" s="29">
        <v>2</v>
      </c>
      <c r="F8160" s="29">
        <v>2</v>
      </c>
      <c r="G8160" s="29">
        <v>13110</v>
      </c>
      <c r="M8160" s="80" t="b">
        <f t="shared" si="127"/>
        <v>1</v>
      </c>
    </row>
    <row r="8161" spans="2:13" x14ac:dyDescent="0.15">
      <c r="B8161" s="333" t="s">
        <v>13692</v>
      </c>
      <c r="C8161" s="333" t="s">
        <v>712</v>
      </c>
      <c r="D8161" s="333" t="s">
        <v>521</v>
      </c>
      <c r="E8161" s="29">
        <v>2</v>
      </c>
      <c r="F8161" s="29">
        <v>2</v>
      </c>
      <c r="G8161" s="29">
        <v>15727</v>
      </c>
      <c r="M8161" s="80" t="b">
        <f t="shared" si="127"/>
        <v>1</v>
      </c>
    </row>
    <row r="8162" spans="2:13" x14ac:dyDescent="0.15">
      <c r="B8162" s="333" t="s">
        <v>12101</v>
      </c>
      <c r="C8162" s="333" t="s">
        <v>712</v>
      </c>
      <c r="D8162" s="333" t="s">
        <v>521</v>
      </c>
      <c r="E8162" s="29">
        <v>2</v>
      </c>
      <c r="F8162" s="29">
        <v>2</v>
      </c>
      <c r="G8162" s="29">
        <v>13127</v>
      </c>
      <c r="M8162" s="80" t="b">
        <f t="shared" si="127"/>
        <v>1</v>
      </c>
    </row>
    <row r="8163" spans="2:13" x14ac:dyDescent="0.15">
      <c r="B8163" s="333" t="s">
        <v>8739</v>
      </c>
      <c r="C8163" s="333" t="s">
        <v>712</v>
      </c>
      <c r="D8163" s="333" t="s">
        <v>525</v>
      </c>
      <c r="E8163" s="29">
        <v>2</v>
      </c>
      <c r="F8163" s="29">
        <v>4</v>
      </c>
      <c r="G8163" s="29">
        <v>9089</v>
      </c>
      <c r="M8163" s="80" t="b">
        <f t="shared" si="127"/>
        <v>1</v>
      </c>
    </row>
    <row r="8164" spans="2:13" x14ac:dyDescent="0.15">
      <c r="B8164" s="333" t="s">
        <v>2215</v>
      </c>
      <c r="C8164" s="333" t="s">
        <v>712</v>
      </c>
      <c r="D8164" s="333" t="s">
        <v>519</v>
      </c>
      <c r="E8164" s="29">
        <v>2</v>
      </c>
      <c r="F8164" s="29">
        <v>1</v>
      </c>
      <c r="G8164" s="29">
        <v>1833</v>
      </c>
      <c r="M8164" s="80" t="b">
        <f t="shared" si="127"/>
        <v>1</v>
      </c>
    </row>
    <row r="8165" spans="2:13" x14ac:dyDescent="0.15">
      <c r="B8165" s="333" t="s">
        <v>2216</v>
      </c>
      <c r="C8165" s="333" t="s">
        <v>712</v>
      </c>
      <c r="D8165" s="333" t="s">
        <v>519</v>
      </c>
      <c r="E8165" s="29">
        <v>2</v>
      </c>
      <c r="F8165" s="29">
        <v>1</v>
      </c>
      <c r="G8165" s="29">
        <v>1834</v>
      </c>
      <c r="M8165" s="80" t="b">
        <f t="shared" si="127"/>
        <v>1</v>
      </c>
    </row>
    <row r="8166" spans="2:13" x14ac:dyDescent="0.15">
      <c r="B8166" s="333" t="s">
        <v>12102</v>
      </c>
      <c r="C8166" s="333" t="s">
        <v>712</v>
      </c>
      <c r="D8166" s="333" t="s">
        <v>519</v>
      </c>
      <c r="E8166" s="29">
        <v>2</v>
      </c>
      <c r="F8166" s="29">
        <v>1</v>
      </c>
      <c r="G8166" s="29">
        <v>13111</v>
      </c>
      <c r="M8166" s="80" t="b">
        <f t="shared" si="127"/>
        <v>1</v>
      </c>
    </row>
    <row r="8167" spans="2:13" x14ac:dyDescent="0.15">
      <c r="B8167" s="333" t="s">
        <v>2217</v>
      </c>
      <c r="C8167" s="333" t="s">
        <v>712</v>
      </c>
      <c r="D8167" s="333" t="s">
        <v>519</v>
      </c>
      <c r="E8167" s="29">
        <v>2</v>
      </c>
      <c r="F8167" s="29">
        <v>1</v>
      </c>
      <c r="G8167" s="29">
        <v>1835</v>
      </c>
      <c r="M8167" s="80" t="b">
        <f t="shared" si="127"/>
        <v>1</v>
      </c>
    </row>
    <row r="8168" spans="2:13" x14ac:dyDescent="0.15">
      <c r="B8168" s="333" t="s">
        <v>4999</v>
      </c>
      <c r="C8168" s="333" t="s">
        <v>712</v>
      </c>
      <c r="D8168" s="333" t="s">
        <v>519</v>
      </c>
      <c r="E8168" s="29">
        <v>2</v>
      </c>
      <c r="F8168" s="29">
        <v>1</v>
      </c>
      <c r="G8168" s="29">
        <v>4838</v>
      </c>
      <c r="M8168" s="80" t="b">
        <f t="shared" si="127"/>
        <v>1</v>
      </c>
    </row>
    <row r="8169" spans="2:13" x14ac:dyDescent="0.15">
      <c r="B8169" s="333" t="s">
        <v>9498</v>
      </c>
      <c r="C8169" s="333" t="s">
        <v>518</v>
      </c>
      <c r="D8169" s="333" t="s">
        <v>518</v>
      </c>
      <c r="E8169" s="29">
        <v>0</v>
      </c>
      <c r="F8169" s="29">
        <v>0</v>
      </c>
      <c r="G8169" s="29">
        <v>9996</v>
      </c>
      <c r="M8169" s="80" t="b">
        <f t="shared" si="127"/>
        <v>1</v>
      </c>
    </row>
    <row r="8170" spans="2:13" x14ac:dyDescent="0.15">
      <c r="B8170" s="333" t="s">
        <v>5000</v>
      </c>
      <c r="C8170" s="333" t="s">
        <v>712</v>
      </c>
      <c r="D8170" s="333" t="s">
        <v>519</v>
      </c>
      <c r="E8170" s="29">
        <v>2</v>
      </c>
      <c r="F8170" s="29">
        <v>1</v>
      </c>
      <c r="G8170" s="29">
        <v>4839</v>
      </c>
      <c r="M8170" s="80" t="b">
        <f t="shared" si="127"/>
        <v>1</v>
      </c>
    </row>
    <row r="8171" spans="2:13" x14ac:dyDescent="0.15">
      <c r="B8171" s="333" t="s">
        <v>2218</v>
      </c>
      <c r="C8171" s="333" t="s">
        <v>712</v>
      </c>
      <c r="D8171" s="333" t="s">
        <v>519</v>
      </c>
      <c r="E8171" s="29">
        <v>2</v>
      </c>
      <c r="F8171" s="29">
        <v>1</v>
      </c>
      <c r="G8171" s="29">
        <v>1836</v>
      </c>
      <c r="M8171" s="80" t="b">
        <f t="shared" si="127"/>
        <v>1</v>
      </c>
    </row>
    <row r="8172" spans="2:13" x14ac:dyDescent="0.15">
      <c r="B8172" s="333" t="s">
        <v>5001</v>
      </c>
      <c r="C8172" s="333" t="s">
        <v>712</v>
      </c>
      <c r="D8172" s="333" t="s">
        <v>519</v>
      </c>
      <c r="E8172" s="29">
        <v>2</v>
      </c>
      <c r="F8172" s="29">
        <v>1</v>
      </c>
      <c r="G8172" s="29">
        <v>4840</v>
      </c>
      <c r="M8172" s="80" t="b">
        <f t="shared" si="127"/>
        <v>1</v>
      </c>
    </row>
    <row r="8173" spans="2:13" x14ac:dyDescent="0.15">
      <c r="B8173" s="333" t="s">
        <v>2219</v>
      </c>
      <c r="C8173" s="333" t="s">
        <v>712</v>
      </c>
      <c r="D8173" s="333" t="s">
        <v>519</v>
      </c>
      <c r="E8173" s="29">
        <v>2</v>
      </c>
      <c r="F8173" s="29">
        <v>1</v>
      </c>
      <c r="G8173" s="29">
        <v>1837</v>
      </c>
      <c r="M8173" s="80" t="b">
        <f t="shared" si="127"/>
        <v>1</v>
      </c>
    </row>
    <row r="8174" spans="2:13" x14ac:dyDescent="0.15">
      <c r="B8174" s="333" t="s">
        <v>5002</v>
      </c>
      <c r="C8174" s="333" t="s">
        <v>712</v>
      </c>
      <c r="D8174" s="333" t="s">
        <v>519</v>
      </c>
      <c r="E8174" s="29">
        <v>2</v>
      </c>
      <c r="F8174" s="29">
        <v>1</v>
      </c>
      <c r="G8174" s="29">
        <v>4841</v>
      </c>
      <c r="M8174" s="80" t="b">
        <f t="shared" si="127"/>
        <v>1</v>
      </c>
    </row>
    <row r="8175" spans="2:13" x14ac:dyDescent="0.15">
      <c r="B8175" s="333" t="s">
        <v>5003</v>
      </c>
      <c r="C8175" s="333" t="s">
        <v>712</v>
      </c>
      <c r="D8175" s="333" t="s">
        <v>519</v>
      </c>
      <c r="E8175" s="29">
        <v>2</v>
      </c>
      <c r="F8175" s="29">
        <v>1</v>
      </c>
      <c r="G8175" s="29">
        <v>4842</v>
      </c>
      <c r="M8175" s="80" t="b">
        <f t="shared" si="127"/>
        <v>1</v>
      </c>
    </row>
    <row r="8176" spans="2:13" x14ac:dyDescent="0.15">
      <c r="B8176" s="333" t="s">
        <v>10423</v>
      </c>
      <c r="C8176" s="333" t="s">
        <v>716</v>
      </c>
      <c r="D8176" s="333" t="s">
        <v>519</v>
      </c>
      <c r="E8176" s="29">
        <v>4</v>
      </c>
      <c r="F8176" s="29">
        <v>1</v>
      </c>
      <c r="G8176" s="29">
        <v>10566</v>
      </c>
      <c r="M8176" s="80" t="b">
        <f t="shared" si="127"/>
        <v>1</v>
      </c>
    </row>
    <row r="8177" spans="2:13" x14ac:dyDescent="0.15">
      <c r="B8177" s="333" t="s">
        <v>4907</v>
      </c>
      <c r="C8177" s="333" t="s">
        <v>518</v>
      </c>
      <c r="D8177" s="333" t="s">
        <v>521</v>
      </c>
      <c r="E8177" s="29">
        <v>0</v>
      </c>
      <c r="F8177" s="29">
        <v>2</v>
      </c>
      <c r="G8177" s="29">
        <v>4866</v>
      </c>
      <c r="M8177" s="80" t="b">
        <f t="shared" si="127"/>
        <v>1</v>
      </c>
    </row>
    <row r="8178" spans="2:13" x14ac:dyDescent="0.15">
      <c r="B8178" s="333" t="s">
        <v>3821</v>
      </c>
      <c r="C8178" s="333" t="s">
        <v>518</v>
      </c>
      <c r="D8178" s="333" t="s">
        <v>518</v>
      </c>
      <c r="E8178" s="29">
        <v>0</v>
      </c>
      <c r="F8178" s="29">
        <v>0</v>
      </c>
      <c r="G8178" s="29">
        <v>3581</v>
      </c>
      <c r="M8178" s="80" t="b">
        <f t="shared" si="127"/>
        <v>1</v>
      </c>
    </row>
    <row r="8179" spans="2:13" x14ac:dyDescent="0.15">
      <c r="B8179" s="333" t="s">
        <v>7079</v>
      </c>
      <c r="C8179" s="333" t="s">
        <v>712</v>
      </c>
      <c r="D8179" s="333" t="s">
        <v>519</v>
      </c>
      <c r="E8179" s="29">
        <v>2</v>
      </c>
      <c r="F8179" s="29">
        <v>1</v>
      </c>
      <c r="G8179" s="29">
        <v>7097</v>
      </c>
      <c r="M8179" s="80" t="b">
        <f t="shared" si="127"/>
        <v>1</v>
      </c>
    </row>
    <row r="8180" spans="2:13" x14ac:dyDescent="0.15">
      <c r="B8180" s="333" t="s">
        <v>4887</v>
      </c>
      <c r="C8180" s="333" t="s">
        <v>712</v>
      </c>
      <c r="D8180" s="333" t="s">
        <v>519</v>
      </c>
      <c r="E8180" s="29">
        <v>2</v>
      </c>
      <c r="F8180" s="29">
        <v>1</v>
      </c>
      <c r="G8180" s="29">
        <v>4845</v>
      </c>
      <c r="M8180" s="80" t="b">
        <f t="shared" si="127"/>
        <v>1</v>
      </c>
    </row>
    <row r="8181" spans="2:13" x14ac:dyDescent="0.15">
      <c r="B8181" s="333" t="s">
        <v>12103</v>
      </c>
      <c r="C8181" s="333" t="s">
        <v>712</v>
      </c>
      <c r="D8181" s="333" t="s">
        <v>521</v>
      </c>
      <c r="E8181" s="29">
        <v>2</v>
      </c>
      <c r="F8181" s="29">
        <v>2</v>
      </c>
      <c r="G8181" s="29">
        <v>13232</v>
      </c>
      <c r="M8181" s="80" t="b">
        <f t="shared" si="127"/>
        <v>1</v>
      </c>
    </row>
    <row r="8182" spans="2:13" x14ac:dyDescent="0.15">
      <c r="B8182" s="333" t="s">
        <v>12104</v>
      </c>
      <c r="C8182" s="333" t="s">
        <v>710</v>
      </c>
      <c r="D8182" s="333" t="s">
        <v>521</v>
      </c>
      <c r="E8182" s="29">
        <v>1</v>
      </c>
      <c r="F8182" s="29">
        <v>2</v>
      </c>
      <c r="G8182" s="29">
        <v>13144</v>
      </c>
      <c r="M8182" s="80" t="b">
        <f t="shared" si="127"/>
        <v>1</v>
      </c>
    </row>
    <row r="8183" spans="2:13" x14ac:dyDescent="0.15">
      <c r="B8183" s="333" t="s">
        <v>9499</v>
      </c>
      <c r="C8183" s="333" t="s">
        <v>518</v>
      </c>
      <c r="D8183" s="333" t="s">
        <v>518</v>
      </c>
      <c r="E8183" s="29">
        <v>0</v>
      </c>
      <c r="F8183" s="29">
        <v>0</v>
      </c>
      <c r="G8183" s="29">
        <v>9997</v>
      </c>
      <c r="M8183" s="80" t="b">
        <f t="shared" si="127"/>
        <v>1</v>
      </c>
    </row>
    <row r="8184" spans="2:13" x14ac:dyDescent="0.15">
      <c r="B8184" s="333" t="s">
        <v>4946</v>
      </c>
      <c r="C8184" s="333" t="s">
        <v>518</v>
      </c>
      <c r="D8184" s="333" t="s">
        <v>523</v>
      </c>
      <c r="E8184" s="29">
        <v>0</v>
      </c>
      <c r="F8184" s="29">
        <v>3</v>
      </c>
      <c r="G8184" s="29">
        <v>4911</v>
      </c>
      <c r="M8184" s="80" t="b">
        <f t="shared" si="127"/>
        <v>1</v>
      </c>
    </row>
    <row r="8185" spans="2:13" x14ac:dyDescent="0.15">
      <c r="B8185" s="333" t="s">
        <v>8705</v>
      </c>
      <c r="C8185" s="333" t="s">
        <v>712</v>
      </c>
      <c r="D8185" s="333" t="s">
        <v>521</v>
      </c>
      <c r="E8185" s="29">
        <v>2</v>
      </c>
      <c r="F8185" s="29">
        <v>2</v>
      </c>
      <c r="G8185" s="29">
        <v>9055</v>
      </c>
      <c r="M8185" s="80" t="b">
        <f t="shared" si="127"/>
        <v>1</v>
      </c>
    </row>
    <row r="8186" spans="2:13" x14ac:dyDescent="0.15">
      <c r="B8186" s="333" t="s">
        <v>9500</v>
      </c>
      <c r="C8186" s="333" t="s">
        <v>712</v>
      </c>
      <c r="D8186" s="333" t="s">
        <v>519</v>
      </c>
      <c r="E8186" s="29">
        <v>2</v>
      </c>
      <c r="F8186" s="29">
        <v>1</v>
      </c>
      <c r="G8186" s="29">
        <v>9549</v>
      </c>
      <c r="M8186" s="80" t="b">
        <f t="shared" si="127"/>
        <v>1</v>
      </c>
    </row>
    <row r="8187" spans="2:13" x14ac:dyDescent="0.15">
      <c r="B8187" s="333" t="s">
        <v>4885</v>
      </c>
      <c r="C8187" s="333" t="s">
        <v>712</v>
      </c>
      <c r="D8187" s="333" t="s">
        <v>519</v>
      </c>
      <c r="E8187" s="29">
        <v>2</v>
      </c>
      <c r="F8187" s="29">
        <v>1</v>
      </c>
      <c r="G8187" s="29">
        <v>4843</v>
      </c>
      <c r="M8187" s="80" t="b">
        <f t="shared" si="127"/>
        <v>1</v>
      </c>
    </row>
    <row r="8188" spans="2:13" x14ac:dyDescent="0.15">
      <c r="B8188" s="333" t="s">
        <v>4886</v>
      </c>
      <c r="C8188" s="333" t="s">
        <v>712</v>
      </c>
      <c r="D8188" s="333" t="s">
        <v>519</v>
      </c>
      <c r="E8188" s="29">
        <v>2</v>
      </c>
      <c r="F8188" s="29">
        <v>1</v>
      </c>
      <c r="G8188" s="29">
        <v>4844</v>
      </c>
      <c r="M8188" s="80" t="b">
        <f t="shared" si="127"/>
        <v>1</v>
      </c>
    </row>
    <row r="8189" spans="2:13" x14ac:dyDescent="0.15">
      <c r="B8189" s="333" t="s">
        <v>2220</v>
      </c>
      <c r="C8189" s="333" t="s">
        <v>712</v>
      </c>
      <c r="D8189" s="333" t="s">
        <v>519</v>
      </c>
      <c r="E8189" s="29">
        <v>2</v>
      </c>
      <c r="F8189" s="29">
        <v>1</v>
      </c>
      <c r="G8189" s="29">
        <v>1838</v>
      </c>
      <c r="M8189" s="80" t="b">
        <f t="shared" si="127"/>
        <v>1</v>
      </c>
    </row>
    <row r="8190" spans="2:13" x14ac:dyDescent="0.15">
      <c r="B8190" s="333" t="s">
        <v>12105</v>
      </c>
      <c r="C8190" s="333" t="s">
        <v>712</v>
      </c>
      <c r="D8190" s="333" t="s">
        <v>521</v>
      </c>
      <c r="E8190" s="29">
        <v>2</v>
      </c>
      <c r="F8190" s="29">
        <v>2</v>
      </c>
      <c r="G8190" s="29">
        <v>13148</v>
      </c>
      <c r="M8190" s="80" t="b">
        <f t="shared" si="127"/>
        <v>1</v>
      </c>
    </row>
    <row r="8191" spans="2:13" x14ac:dyDescent="0.15">
      <c r="B8191" s="333" t="s">
        <v>2221</v>
      </c>
      <c r="C8191" s="333" t="s">
        <v>710</v>
      </c>
      <c r="D8191" s="333" t="s">
        <v>523</v>
      </c>
      <c r="E8191" s="29">
        <v>1</v>
      </c>
      <c r="F8191" s="29">
        <v>3</v>
      </c>
      <c r="G8191" s="29">
        <v>1839</v>
      </c>
      <c r="M8191" s="80" t="b">
        <f t="shared" si="127"/>
        <v>1</v>
      </c>
    </row>
    <row r="8192" spans="2:13" x14ac:dyDescent="0.15">
      <c r="B8192" s="333" t="s">
        <v>3541</v>
      </c>
      <c r="C8192" s="333" t="s">
        <v>712</v>
      </c>
      <c r="D8192" s="333" t="s">
        <v>527</v>
      </c>
      <c r="E8192" s="29">
        <v>2</v>
      </c>
      <c r="F8192" s="29">
        <v>5</v>
      </c>
      <c r="G8192" s="29">
        <v>3286</v>
      </c>
      <c r="M8192" s="80" t="b">
        <f t="shared" si="127"/>
        <v>1</v>
      </c>
    </row>
    <row r="8193" spans="2:13" x14ac:dyDescent="0.15">
      <c r="B8193" s="333" t="s">
        <v>9501</v>
      </c>
      <c r="C8193" s="333" t="s">
        <v>518</v>
      </c>
      <c r="D8193" s="333" t="s">
        <v>518</v>
      </c>
      <c r="E8193" s="29">
        <v>0</v>
      </c>
      <c r="F8193" s="29">
        <v>0</v>
      </c>
      <c r="G8193" s="29">
        <v>10044</v>
      </c>
      <c r="M8193" s="80" t="b">
        <f t="shared" si="127"/>
        <v>1</v>
      </c>
    </row>
    <row r="8194" spans="2:13" x14ac:dyDescent="0.15">
      <c r="B8194" s="333" t="s">
        <v>7413</v>
      </c>
      <c r="C8194" s="333" t="s">
        <v>712</v>
      </c>
      <c r="D8194" s="333" t="s">
        <v>525</v>
      </c>
      <c r="E8194" s="29">
        <v>2</v>
      </c>
      <c r="F8194" s="29">
        <v>4</v>
      </c>
      <c r="G8194" s="29">
        <v>7564</v>
      </c>
      <c r="M8194" s="80" t="b">
        <f t="shared" si="127"/>
        <v>1</v>
      </c>
    </row>
    <row r="8195" spans="2:13" x14ac:dyDescent="0.15">
      <c r="B8195" s="333" t="s">
        <v>11330</v>
      </c>
      <c r="C8195" s="333" t="s">
        <v>712</v>
      </c>
      <c r="D8195" s="333" t="s">
        <v>527</v>
      </c>
      <c r="E8195" s="29">
        <v>2</v>
      </c>
      <c r="F8195" s="29">
        <v>5</v>
      </c>
      <c r="G8195" s="29">
        <v>11577</v>
      </c>
      <c r="M8195" s="80" t="b">
        <f t="shared" si="127"/>
        <v>1</v>
      </c>
    </row>
    <row r="8196" spans="2:13" x14ac:dyDescent="0.15">
      <c r="B8196" s="333" t="s">
        <v>14953</v>
      </c>
      <c r="C8196" s="333" t="s">
        <v>712</v>
      </c>
      <c r="D8196" s="333" t="s">
        <v>521</v>
      </c>
      <c r="E8196" s="29">
        <v>2</v>
      </c>
      <c r="F8196" s="29">
        <v>2</v>
      </c>
      <c r="G8196" s="29">
        <v>16598</v>
      </c>
      <c r="M8196" s="80" t="b">
        <f t="shared" si="127"/>
        <v>1</v>
      </c>
    </row>
    <row r="8197" spans="2:13" x14ac:dyDescent="0.15">
      <c r="B8197" s="333" t="s">
        <v>7409</v>
      </c>
      <c r="C8197" s="333" t="s">
        <v>712</v>
      </c>
      <c r="D8197" s="333" t="s">
        <v>521</v>
      </c>
      <c r="E8197" s="29">
        <v>2</v>
      </c>
      <c r="F8197" s="29">
        <v>2</v>
      </c>
      <c r="G8197" s="29">
        <v>7556</v>
      </c>
      <c r="M8197" s="80" t="b">
        <f t="shared" si="127"/>
        <v>1</v>
      </c>
    </row>
    <row r="8198" spans="2:13" x14ac:dyDescent="0.15">
      <c r="B8198" s="333" t="s">
        <v>12106</v>
      </c>
      <c r="C8198" s="333" t="s">
        <v>712</v>
      </c>
      <c r="D8198" s="333" t="s">
        <v>519</v>
      </c>
      <c r="E8198" s="29">
        <v>2</v>
      </c>
      <c r="F8198" s="29">
        <v>1</v>
      </c>
      <c r="G8198" s="29">
        <v>13112</v>
      </c>
      <c r="M8198" s="80" t="b">
        <f t="shared" si="127"/>
        <v>1</v>
      </c>
    </row>
    <row r="8199" spans="2:13" x14ac:dyDescent="0.15">
      <c r="B8199" s="333" t="s">
        <v>8721</v>
      </c>
      <c r="C8199" s="333" t="s">
        <v>712</v>
      </c>
      <c r="D8199" s="333" t="s">
        <v>525</v>
      </c>
      <c r="E8199" s="29">
        <v>2</v>
      </c>
      <c r="F8199" s="29">
        <v>4</v>
      </c>
      <c r="G8199" s="29">
        <v>9071</v>
      </c>
      <c r="M8199" s="80" t="b">
        <f t="shared" si="127"/>
        <v>1</v>
      </c>
    </row>
    <row r="8200" spans="2:13" x14ac:dyDescent="0.15">
      <c r="B8200" s="333" t="s">
        <v>2222</v>
      </c>
      <c r="C8200" s="333" t="s">
        <v>712</v>
      </c>
      <c r="D8200" s="333" t="s">
        <v>519</v>
      </c>
      <c r="E8200" s="29">
        <v>2</v>
      </c>
      <c r="F8200" s="29">
        <v>1</v>
      </c>
      <c r="G8200" s="29">
        <v>1841</v>
      </c>
      <c r="M8200" s="80" t="b">
        <f t="shared" si="127"/>
        <v>1</v>
      </c>
    </row>
    <row r="8201" spans="2:13" x14ac:dyDescent="0.15">
      <c r="B8201" s="333" t="s">
        <v>4183</v>
      </c>
      <c r="C8201" s="333" t="s">
        <v>712</v>
      </c>
      <c r="D8201" s="333" t="s">
        <v>523</v>
      </c>
      <c r="E8201" s="29">
        <v>2</v>
      </c>
      <c r="F8201" s="29">
        <v>3</v>
      </c>
      <c r="G8201" s="29">
        <v>3729</v>
      </c>
      <c r="M8201" s="80" t="b">
        <f t="shared" si="127"/>
        <v>1</v>
      </c>
    </row>
    <row r="8202" spans="2:13" x14ac:dyDescent="0.15">
      <c r="B8202" s="333" t="s">
        <v>13693</v>
      </c>
      <c r="C8202" s="333" t="s">
        <v>710</v>
      </c>
      <c r="D8202" s="333" t="s">
        <v>519</v>
      </c>
      <c r="E8202" s="29">
        <v>1</v>
      </c>
      <c r="F8202" s="29">
        <v>1</v>
      </c>
      <c r="G8202" s="29">
        <v>15473</v>
      </c>
      <c r="M8202" s="80" t="b">
        <f t="shared" si="127"/>
        <v>1</v>
      </c>
    </row>
    <row r="8203" spans="2:13" x14ac:dyDescent="0.15">
      <c r="B8203" s="333" t="s">
        <v>9502</v>
      </c>
      <c r="C8203" s="333" t="s">
        <v>518</v>
      </c>
      <c r="D8203" s="333" t="s">
        <v>518</v>
      </c>
      <c r="E8203" s="29">
        <v>0</v>
      </c>
      <c r="F8203" s="29">
        <v>0</v>
      </c>
      <c r="G8203" s="29">
        <v>9805</v>
      </c>
      <c r="M8203" s="80" t="b">
        <f t="shared" si="127"/>
        <v>1</v>
      </c>
    </row>
    <row r="8204" spans="2:13" x14ac:dyDescent="0.15">
      <c r="B8204" s="333" t="s">
        <v>5191</v>
      </c>
      <c r="C8204" s="333" t="s">
        <v>710</v>
      </c>
      <c r="D8204" s="333" t="s">
        <v>519</v>
      </c>
      <c r="E8204" s="29">
        <v>1</v>
      </c>
      <c r="F8204" s="29">
        <v>1</v>
      </c>
      <c r="G8204" s="29">
        <v>5057</v>
      </c>
      <c r="M8204" s="80" t="b">
        <f t="shared" si="127"/>
        <v>1</v>
      </c>
    </row>
    <row r="8205" spans="2:13" x14ac:dyDescent="0.15">
      <c r="B8205" s="333" t="s">
        <v>2223</v>
      </c>
      <c r="C8205" s="333" t="s">
        <v>716</v>
      </c>
      <c r="D8205" s="333" t="s">
        <v>519</v>
      </c>
      <c r="E8205" s="29">
        <v>4</v>
      </c>
      <c r="F8205" s="29">
        <v>1</v>
      </c>
      <c r="G8205" s="29">
        <v>1842</v>
      </c>
      <c r="M8205" s="80" t="b">
        <f t="shared" si="127"/>
        <v>1</v>
      </c>
    </row>
    <row r="8206" spans="2:13" x14ac:dyDescent="0.15">
      <c r="B8206" s="333" t="s">
        <v>9503</v>
      </c>
      <c r="C8206" s="333" t="s">
        <v>518</v>
      </c>
      <c r="D8206" s="333" t="s">
        <v>518</v>
      </c>
      <c r="E8206" s="29">
        <v>0</v>
      </c>
      <c r="F8206" s="29">
        <v>0</v>
      </c>
      <c r="G8206" s="29">
        <v>9806</v>
      </c>
      <c r="M8206" s="80" t="b">
        <f t="shared" ref="M8206:M8269" si="128">AND(  NOT(ISERROR(FIND(UPPER($B$7),UPPER($B8206),1))),  OR($D$7="",NOT(ISERROR(FIND(UPPER($D$7),UPPER($B8206),1)))),    OR($D$8="",(ISERROR(FIND(UPPER($D$8),UPPER($B8206),1))))           )</f>
        <v>1</v>
      </c>
    </row>
    <row r="8207" spans="2:13" x14ac:dyDescent="0.15">
      <c r="B8207" s="333" t="s">
        <v>13694</v>
      </c>
      <c r="C8207" s="333" t="s">
        <v>714</v>
      </c>
      <c r="D8207" s="333" t="s">
        <v>523</v>
      </c>
      <c r="E8207" s="29">
        <v>3</v>
      </c>
      <c r="F8207" s="29">
        <v>3</v>
      </c>
      <c r="G8207" s="29">
        <v>15474</v>
      </c>
      <c r="M8207" s="80" t="b">
        <f t="shared" si="128"/>
        <v>1</v>
      </c>
    </row>
    <row r="8208" spans="2:13" x14ac:dyDescent="0.15">
      <c r="B8208" s="333" t="s">
        <v>6286</v>
      </c>
      <c r="C8208" s="333" t="s">
        <v>710</v>
      </c>
      <c r="D8208" s="333" t="s">
        <v>523</v>
      </c>
      <c r="E8208" s="29">
        <v>1</v>
      </c>
      <c r="F8208" s="29">
        <v>3</v>
      </c>
      <c r="G8208" s="29">
        <v>6348</v>
      </c>
      <c r="M8208" s="80" t="b">
        <f t="shared" si="128"/>
        <v>1</v>
      </c>
    </row>
    <row r="8209" spans="2:13" x14ac:dyDescent="0.15">
      <c r="B8209" s="333" t="s">
        <v>10424</v>
      </c>
      <c r="C8209" s="333" t="s">
        <v>710</v>
      </c>
      <c r="D8209" s="333" t="s">
        <v>519</v>
      </c>
      <c r="E8209" s="29">
        <v>1</v>
      </c>
      <c r="F8209" s="29">
        <v>1</v>
      </c>
      <c r="G8209" s="29">
        <v>10370</v>
      </c>
      <c r="M8209" s="80" t="b">
        <f t="shared" si="128"/>
        <v>1</v>
      </c>
    </row>
    <row r="8210" spans="2:13" x14ac:dyDescent="0.15">
      <c r="B8210" s="333" t="s">
        <v>2224</v>
      </c>
      <c r="C8210" s="333" t="s">
        <v>718</v>
      </c>
      <c r="D8210" s="333" t="s">
        <v>521</v>
      </c>
      <c r="E8210" s="29">
        <v>5</v>
      </c>
      <c r="F8210" s="29">
        <v>2</v>
      </c>
      <c r="G8210" s="29">
        <v>1843</v>
      </c>
      <c r="M8210" s="80" t="b">
        <f t="shared" si="128"/>
        <v>1</v>
      </c>
    </row>
    <row r="8211" spans="2:13" x14ac:dyDescent="0.15">
      <c r="B8211" s="333" t="s">
        <v>2225</v>
      </c>
      <c r="C8211" s="333" t="s">
        <v>710</v>
      </c>
      <c r="D8211" s="333" t="s">
        <v>444</v>
      </c>
      <c r="E8211" s="29">
        <v>1</v>
      </c>
      <c r="F8211" s="29">
        <v>6</v>
      </c>
      <c r="G8211" s="29">
        <v>1844</v>
      </c>
      <c r="M8211" s="80" t="b">
        <f t="shared" si="128"/>
        <v>1</v>
      </c>
    </row>
    <row r="8212" spans="2:13" x14ac:dyDescent="0.15">
      <c r="B8212" s="333" t="s">
        <v>5318</v>
      </c>
      <c r="C8212" s="333" t="s">
        <v>712</v>
      </c>
      <c r="D8212" s="333" t="s">
        <v>521</v>
      </c>
      <c r="E8212" s="29">
        <v>2</v>
      </c>
      <c r="F8212" s="29">
        <v>2</v>
      </c>
      <c r="G8212" s="29">
        <v>5316</v>
      </c>
      <c r="M8212" s="80" t="b">
        <f t="shared" si="128"/>
        <v>1</v>
      </c>
    </row>
    <row r="8213" spans="2:13" x14ac:dyDescent="0.15">
      <c r="B8213" s="333" t="s">
        <v>10990</v>
      </c>
      <c r="C8213" s="333" t="s">
        <v>714</v>
      </c>
      <c r="D8213" s="333" t="s">
        <v>444</v>
      </c>
      <c r="E8213" s="29">
        <v>3</v>
      </c>
      <c r="F8213" s="29">
        <v>6</v>
      </c>
      <c r="G8213" s="29">
        <v>5899</v>
      </c>
      <c r="M8213" s="80" t="b">
        <f t="shared" si="128"/>
        <v>1</v>
      </c>
    </row>
    <row r="8214" spans="2:13" x14ac:dyDescent="0.15">
      <c r="B8214" s="333" t="s">
        <v>5814</v>
      </c>
      <c r="C8214" s="333" t="s">
        <v>712</v>
      </c>
      <c r="D8214" s="333" t="s">
        <v>519</v>
      </c>
      <c r="E8214" s="29">
        <v>2</v>
      </c>
      <c r="F8214" s="29">
        <v>1</v>
      </c>
      <c r="G8214" s="29">
        <v>5839</v>
      </c>
      <c r="M8214" s="80" t="b">
        <f t="shared" si="128"/>
        <v>1</v>
      </c>
    </row>
    <row r="8215" spans="2:13" x14ac:dyDescent="0.15">
      <c r="B8215" s="333" t="s">
        <v>8030</v>
      </c>
      <c r="C8215" s="333" t="s">
        <v>710</v>
      </c>
      <c r="D8215" s="333" t="s">
        <v>521</v>
      </c>
      <c r="E8215" s="29">
        <v>1</v>
      </c>
      <c r="F8215" s="29">
        <v>2</v>
      </c>
      <c r="G8215" s="29">
        <v>8092</v>
      </c>
      <c r="M8215" s="80" t="b">
        <f t="shared" si="128"/>
        <v>1</v>
      </c>
    </row>
    <row r="8216" spans="2:13" x14ac:dyDescent="0.15">
      <c r="B8216" s="333" t="s">
        <v>2226</v>
      </c>
      <c r="C8216" s="333" t="s">
        <v>710</v>
      </c>
      <c r="D8216" s="333" t="s">
        <v>519</v>
      </c>
      <c r="E8216" s="29">
        <v>1</v>
      </c>
      <c r="F8216" s="29">
        <v>1</v>
      </c>
      <c r="G8216" s="29">
        <v>1845</v>
      </c>
      <c r="M8216" s="80" t="b">
        <f t="shared" si="128"/>
        <v>1</v>
      </c>
    </row>
    <row r="8217" spans="2:13" x14ac:dyDescent="0.15">
      <c r="B8217" s="333" t="s">
        <v>12107</v>
      </c>
      <c r="C8217" s="333" t="s">
        <v>714</v>
      </c>
      <c r="D8217" s="333" t="s">
        <v>523</v>
      </c>
      <c r="E8217" s="29">
        <v>3</v>
      </c>
      <c r="F8217" s="29">
        <v>3</v>
      </c>
      <c r="G8217" s="29">
        <v>13130</v>
      </c>
      <c r="M8217" s="80" t="b">
        <f t="shared" si="128"/>
        <v>1</v>
      </c>
    </row>
    <row r="8218" spans="2:13" x14ac:dyDescent="0.15">
      <c r="B8218" s="333" t="s">
        <v>8740</v>
      </c>
      <c r="C8218" s="333" t="s">
        <v>712</v>
      </c>
      <c r="D8218" s="333" t="s">
        <v>523</v>
      </c>
      <c r="E8218" s="29">
        <v>2</v>
      </c>
      <c r="F8218" s="29">
        <v>3</v>
      </c>
      <c r="G8218" s="29">
        <v>9090</v>
      </c>
      <c r="M8218" s="80" t="b">
        <f t="shared" si="128"/>
        <v>1</v>
      </c>
    </row>
    <row r="8219" spans="2:13" x14ac:dyDescent="0.15">
      <c r="B8219" s="333" t="s">
        <v>2227</v>
      </c>
      <c r="C8219" s="333" t="s">
        <v>710</v>
      </c>
      <c r="D8219" s="333" t="s">
        <v>519</v>
      </c>
      <c r="E8219" s="29">
        <v>1</v>
      </c>
      <c r="F8219" s="29">
        <v>1</v>
      </c>
      <c r="G8219" s="29">
        <v>1846</v>
      </c>
      <c r="M8219" s="80" t="b">
        <f t="shared" si="128"/>
        <v>1</v>
      </c>
    </row>
    <row r="8220" spans="2:13" x14ac:dyDescent="0.15">
      <c r="B8220" s="333" t="s">
        <v>4947</v>
      </c>
      <c r="C8220" s="333" t="s">
        <v>518</v>
      </c>
      <c r="D8220" s="333" t="s">
        <v>523</v>
      </c>
      <c r="E8220" s="29">
        <v>0</v>
      </c>
      <c r="F8220" s="29">
        <v>3</v>
      </c>
      <c r="G8220" s="29">
        <v>4912</v>
      </c>
      <c r="M8220" s="80" t="b">
        <f t="shared" si="128"/>
        <v>1</v>
      </c>
    </row>
    <row r="8221" spans="2:13" x14ac:dyDescent="0.15">
      <c r="B8221" s="333" t="s">
        <v>5312</v>
      </c>
      <c r="C8221" s="333" t="s">
        <v>712</v>
      </c>
      <c r="D8221" s="333" t="s">
        <v>525</v>
      </c>
      <c r="E8221" s="29">
        <v>2</v>
      </c>
      <c r="F8221" s="29">
        <v>4</v>
      </c>
      <c r="G8221" s="29">
        <v>5310</v>
      </c>
      <c r="M8221" s="80" t="b">
        <f t="shared" si="128"/>
        <v>1</v>
      </c>
    </row>
    <row r="8222" spans="2:13" x14ac:dyDescent="0.15">
      <c r="B8222" s="333" t="s">
        <v>12108</v>
      </c>
      <c r="C8222" s="333" t="s">
        <v>714</v>
      </c>
      <c r="D8222" s="333" t="s">
        <v>519</v>
      </c>
      <c r="E8222" s="29">
        <v>3</v>
      </c>
      <c r="F8222" s="29">
        <v>1</v>
      </c>
      <c r="G8222" s="29">
        <v>13113</v>
      </c>
      <c r="M8222" s="80" t="b">
        <f t="shared" si="128"/>
        <v>1</v>
      </c>
    </row>
    <row r="8223" spans="2:13" x14ac:dyDescent="0.15">
      <c r="B8223" s="333" t="s">
        <v>4897</v>
      </c>
      <c r="C8223" s="333" t="s">
        <v>716</v>
      </c>
      <c r="D8223" s="333" t="s">
        <v>519</v>
      </c>
      <c r="E8223" s="29">
        <v>4</v>
      </c>
      <c r="F8223" s="29">
        <v>1</v>
      </c>
      <c r="G8223" s="29">
        <v>4856</v>
      </c>
      <c r="M8223" s="80" t="b">
        <f t="shared" si="128"/>
        <v>1</v>
      </c>
    </row>
    <row r="8224" spans="2:13" x14ac:dyDescent="0.15">
      <c r="B8224" s="333" t="s">
        <v>2228</v>
      </c>
      <c r="C8224" s="333" t="s">
        <v>716</v>
      </c>
      <c r="D8224" s="333" t="s">
        <v>519</v>
      </c>
      <c r="E8224" s="29">
        <v>4</v>
      </c>
      <c r="F8224" s="29">
        <v>1</v>
      </c>
      <c r="G8224" s="29">
        <v>1847</v>
      </c>
      <c r="M8224" s="80" t="b">
        <f t="shared" si="128"/>
        <v>1</v>
      </c>
    </row>
    <row r="8225" spans="2:13" x14ac:dyDescent="0.15">
      <c r="B8225" s="333" t="s">
        <v>5815</v>
      </c>
      <c r="C8225" s="333" t="s">
        <v>712</v>
      </c>
      <c r="D8225" s="333" t="s">
        <v>523</v>
      </c>
      <c r="E8225" s="29">
        <v>2</v>
      </c>
      <c r="F8225" s="29">
        <v>3</v>
      </c>
      <c r="G8225" s="29">
        <v>5840</v>
      </c>
      <c r="M8225" s="80" t="b">
        <f t="shared" si="128"/>
        <v>1</v>
      </c>
    </row>
    <row r="8226" spans="2:13" x14ac:dyDescent="0.15">
      <c r="B8226" s="333" t="s">
        <v>10991</v>
      </c>
      <c r="C8226" s="333" t="s">
        <v>710</v>
      </c>
      <c r="D8226" s="333" t="s">
        <v>519</v>
      </c>
      <c r="E8226" s="29">
        <v>1</v>
      </c>
      <c r="F8226" s="29">
        <v>1</v>
      </c>
      <c r="G8226" s="29">
        <v>7830</v>
      </c>
      <c r="M8226" s="80" t="b">
        <f t="shared" si="128"/>
        <v>1</v>
      </c>
    </row>
    <row r="8227" spans="2:13" x14ac:dyDescent="0.15">
      <c r="B8227" s="333" t="s">
        <v>234</v>
      </c>
      <c r="C8227" s="333" t="s">
        <v>712</v>
      </c>
      <c r="D8227" s="333" t="s">
        <v>523</v>
      </c>
      <c r="E8227" s="29">
        <v>2</v>
      </c>
      <c r="F8227" s="29">
        <v>3</v>
      </c>
      <c r="G8227" s="29">
        <v>8522</v>
      </c>
      <c r="M8227" s="80" t="b">
        <f t="shared" si="128"/>
        <v>1</v>
      </c>
    </row>
    <row r="8228" spans="2:13" x14ac:dyDescent="0.15">
      <c r="B8228" s="333" t="s">
        <v>10000</v>
      </c>
      <c r="C8228" s="333" t="s">
        <v>714</v>
      </c>
      <c r="D8228" s="333" t="s">
        <v>519</v>
      </c>
      <c r="E8228" s="29">
        <v>3</v>
      </c>
      <c r="F8228" s="29">
        <v>1</v>
      </c>
      <c r="G8228" s="29">
        <v>10179</v>
      </c>
      <c r="M8228" s="80" t="b">
        <f t="shared" si="128"/>
        <v>1</v>
      </c>
    </row>
    <row r="8229" spans="2:13" x14ac:dyDescent="0.15">
      <c r="B8229" s="333" t="s">
        <v>13695</v>
      </c>
      <c r="C8229" s="333" t="s">
        <v>712</v>
      </c>
      <c r="D8229" s="333" t="s">
        <v>519</v>
      </c>
      <c r="E8229" s="29">
        <v>2</v>
      </c>
      <c r="F8229" s="29">
        <v>1</v>
      </c>
      <c r="G8229" s="29">
        <v>14955</v>
      </c>
      <c r="M8229" s="80" t="b">
        <f t="shared" si="128"/>
        <v>1</v>
      </c>
    </row>
    <row r="8230" spans="2:13" x14ac:dyDescent="0.15">
      <c r="B8230" s="333" t="s">
        <v>3542</v>
      </c>
      <c r="C8230" s="333" t="s">
        <v>712</v>
      </c>
      <c r="D8230" s="333" t="s">
        <v>527</v>
      </c>
      <c r="E8230" s="29">
        <v>2</v>
      </c>
      <c r="F8230" s="29">
        <v>5</v>
      </c>
      <c r="G8230" s="29">
        <v>3287</v>
      </c>
      <c r="M8230" s="80" t="b">
        <f t="shared" si="128"/>
        <v>1</v>
      </c>
    </row>
    <row r="8231" spans="2:13" x14ac:dyDescent="0.15">
      <c r="B8231" s="333" t="s">
        <v>2229</v>
      </c>
      <c r="C8231" s="333" t="s">
        <v>710</v>
      </c>
      <c r="D8231" s="333" t="s">
        <v>523</v>
      </c>
      <c r="E8231" s="29">
        <v>1</v>
      </c>
      <c r="F8231" s="29">
        <v>3</v>
      </c>
      <c r="G8231" s="29">
        <v>1849</v>
      </c>
      <c r="M8231" s="80" t="b">
        <f t="shared" si="128"/>
        <v>1</v>
      </c>
    </row>
    <row r="8232" spans="2:13" x14ac:dyDescent="0.15">
      <c r="B8232" s="333" t="s">
        <v>4948</v>
      </c>
      <c r="C8232" s="333" t="s">
        <v>518</v>
      </c>
      <c r="D8232" s="333" t="s">
        <v>523</v>
      </c>
      <c r="E8232" s="29">
        <v>0</v>
      </c>
      <c r="F8232" s="29">
        <v>3</v>
      </c>
      <c r="G8232" s="29">
        <v>4913</v>
      </c>
      <c r="M8232" s="80" t="b">
        <f t="shared" si="128"/>
        <v>1</v>
      </c>
    </row>
    <row r="8233" spans="2:13" x14ac:dyDescent="0.15">
      <c r="B8233" s="333" t="s">
        <v>2230</v>
      </c>
      <c r="C8233" s="333" t="s">
        <v>712</v>
      </c>
      <c r="D8233" s="333" t="s">
        <v>519</v>
      </c>
      <c r="E8233" s="29">
        <v>2</v>
      </c>
      <c r="F8233" s="29">
        <v>1</v>
      </c>
      <c r="G8233" s="29">
        <v>1850</v>
      </c>
      <c r="M8233" s="80" t="b">
        <f t="shared" si="128"/>
        <v>1</v>
      </c>
    </row>
    <row r="8234" spans="2:13" x14ac:dyDescent="0.15">
      <c r="B8234" s="333" t="s">
        <v>5319</v>
      </c>
      <c r="C8234" s="333" t="s">
        <v>712</v>
      </c>
      <c r="D8234" s="333" t="s">
        <v>519</v>
      </c>
      <c r="E8234" s="29">
        <v>2</v>
      </c>
      <c r="F8234" s="29">
        <v>1</v>
      </c>
      <c r="G8234" s="29">
        <v>5317</v>
      </c>
      <c r="M8234" s="80" t="b">
        <f t="shared" si="128"/>
        <v>1</v>
      </c>
    </row>
    <row r="8235" spans="2:13" x14ac:dyDescent="0.15">
      <c r="B8235" s="333" t="s">
        <v>2231</v>
      </c>
      <c r="C8235" s="333" t="s">
        <v>712</v>
      </c>
      <c r="D8235" s="333" t="s">
        <v>519</v>
      </c>
      <c r="E8235" s="29">
        <v>2</v>
      </c>
      <c r="F8235" s="29">
        <v>1</v>
      </c>
      <c r="G8235" s="29">
        <v>1851</v>
      </c>
      <c r="M8235" s="80" t="b">
        <f t="shared" si="128"/>
        <v>1</v>
      </c>
    </row>
    <row r="8236" spans="2:13" x14ac:dyDescent="0.15">
      <c r="B8236" s="333" t="s">
        <v>14306</v>
      </c>
      <c r="C8236" s="333" t="s">
        <v>518</v>
      </c>
      <c r="D8236" s="333" t="s">
        <v>518</v>
      </c>
      <c r="E8236" s="29">
        <v>0</v>
      </c>
      <c r="F8236" s="29">
        <v>0</v>
      </c>
      <c r="G8236" s="29">
        <v>15814</v>
      </c>
      <c r="M8236" s="80" t="b">
        <f t="shared" si="128"/>
        <v>1</v>
      </c>
    </row>
    <row r="8237" spans="2:13" x14ac:dyDescent="0.15">
      <c r="B8237" s="333" t="s">
        <v>2232</v>
      </c>
      <c r="C8237" s="333" t="s">
        <v>712</v>
      </c>
      <c r="D8237" s="333" t="s">
        <v>519</v>
      </c>
      <c r="E8237" s="29">
        <v>2</v>
      </c>
      <c r="F8237" s="29">
        <v>1</v>
      </c>
      <c r="G8237" s="29">
        <v>1852</v>
      </c>
      <c r="M8237" s="80" t="b">
        <f t="shared" si="128"/>
        <v>1</v>
      </c>
    </row>
    <row r="8238" spans="2:13" x14ac:dyDescent="0.15">
      <c r="B8238" s="333" t="s">
        <v>2233</v>
      </c>
      <c r="C8238" s="333" t="s">
        <v>712</v>
      </c>
      <c r="D8238" s="333" t="s">
        <v>519</v>
      </c>
      <c r="E8238" s="29">
        <v>2</v>
      </c>
      <c r="F8238" s="29">
        <v>1</v>
      </c>
      <c r="G8238" s="29">
        <v>1853</v>
      </c>
      <c r="M8238" s="80" t="b">
        <f t="shared" si="128"/>
        <v>1</v>
      </c>
    </row>
    <row r="8239" spans="2:13" x14ac:dyDescent="0.15">
      <c r="B8239" s="333" t="s">
        <v>2234</v>
      </c>
      <c r="C8239" s="333" t="s">
        <v>712</v>
      </c>
      <c r="D8239" s="333" t="s">
        <v>519</v>
      </c>
      <c r="E8239" s="29">
        <v>2</v>
      </c>
      <c r="F8239" s="29">
        <v>1</v>
      </c>
      <c r="G8239" s="29">
        <v>1854</v>
      </c>
      <c r="M8239" s="80" t="b">
        <f t="shared" si="128"/>
        <v>1</v>
      </c>
    </row>
    <row r="8240" spans="2:13" x14ac:dyDescent="0.15">
      <c r="B8240" s="333" t="s">
        <v>5922</v>
      </c>
      <c r="C8240" s="333" t="s">
        <v>712</v>
      </c>
      <c r="D8240" s="333" t="s">
        <v>519</v>
      </c>
      <c r="E8240" s="29">
        <v>2</v>
      </c>
      <c r="F8240" s="29">
        <v>1</v>
      </c>
      <c r="G8240" s="29">
        <v>5842</v>
      </c>
      <c r="M8240" s="80" t="b">
        <f t="shared" si="128"/>
        <v>1</v>
      </c>
    </row>
    <row r="8241" spans="2:13" x14ac:dyDescent="0.15">
      <c r="B8241" s="333" t="s">
        <v>2235</v>
      </c>
      <c r="C8241" s="333" t="s">
        <v>712</v>
      </c>
      <c r="D8241" s="333" t="s">
        <v>519</v>
      </c>
      <c r="E8241" s="29">
        <v>2</v>
      </c>
      <c r="F8241" s="29">
        <v>1</v>
      </c>
      <c r="G8241" s="29">
        <v>1855</v>
      </c>
      <c r="M8241" s="80" t="b">
        <f t="shared" si="128"/>
        <v>1</v>
      </c>
    </row>
    <row r="8242" spans="2:13" x14ac:dyDescent="0.15">
      <c r="B8242" s="333" t="s">
        <v>2323</v>
      </c>
      <c r="C8242" s="333" t="s">
        <v>712</v>
      </c>
      <c r="D8242" s="333" t="s">
        <v>519</v>
      </c>
      <c r="E8242" s="29">
        <v>2</v>
      </c>
      <c r="F8242" s="29">
        <v>1</v>
      </c>
      <c r="G8242" s="29">
        <v>1856</v>
      </c>
      <c r="M8242" s="80" t="b">
        <f t="shared" si="128"/>
        <v>1</v>
      </c>
    </row>
    <row r="8243" spans="2:13" x14ac:dyDescent="0.15">
      <c r="B8243" s="333" t="s">
        <v>2324</v>
      </c>
      <c r="C8243" s="333" t="s">
        <v>712</v>
      </c>
      <c r="D8243" s="333" t="s">
        <v>519</v>
      </c>
      <c r="E8243" s="29">
        <v>2</v>
      </c>
      <c r="F8243" s="29">
        <v>1</v>
      </c>
      <c r="G8243" s="29">
        <v>1857</v>
      </c>
      <c r="M8243" s="80" t="b">
        <f t="shared" si="128"/>
        <v>1</v>
      </c>
    </row>
    <row r="8244" spans="2:13" x14ac:dyDescent="0.15">
      <c r="B8244" s="333" t="s">
        <v>7666</v>
      </c>
      <c r="C8244" s="333" t="s">
        <v>710</v>
      </c>
      <c r="D8244" s="333" t="s">
        <v>519</v>
      </c>
      <c r="E8244" s="29">
        <v>1</v>
      </c>
      <c r="F8244" s="29">
        <v>1</v>
      </c>
      <c r="G8244" s="29">
        <v>7831</v>
      </c>
      <c r="M8244" s="80" t="b">
        <f t="shared" si="128"/>
        <v>1</v>
      </c>
    </row>
    <row r="8245" spans="2:13" x14ac:dyDescent="0.15">
      <c r="B8245" s="333" t="s">
        <v>5921</v>
      </c>
      <c r="C8245" s="333" t="s">
        <v>712</v>
      </c>
      <c r="D8245" s="333" t="s">
        <v>519</v>
      </c>
      <c r="E8245" s="29">
        <v>2</v>
      </c>
      <c r="F8245" s="29">
        <v>1</v>
      </c>
      <c r="G8245" s="29">
        <v>5841</v>
      </c>
      <c r="M8245" s="80" t="b">
        <f t="shared" si="128"/>
        <v>1</v>
      </c>
    </row>
    <row r="8246" spans="2:13" x14ac:dyDescent="0.15">
      <c r="B8246" s="333" t="s">
        <v>12109</v>
      </c>
      <c r="C8246" s="333" t="s">
        <v>712</v>
      </c>
      <c r="D8246" s="333" t="s">
        <v>521</v>
      </c>
      <c r="E8246" s="29">
        <v>2</v>
      </c>
      <c r="F8246" s="29">
        <v>2</v>
      </c>
      <c r="G8246" s="29">
        <v>12372</v>
      </c>
      <c r="M8246" s="80" t="b">
        <f t="shared" si="128"/>
        <v>1</v>
      </c>
    </row>
    <row r="8247" spans="2:13" x14ac:dyDescent="0.15">
      <c r="B8247" s="333" t="s">
        <v>2325</v>
      </c>
      <c r="C8247" s="333" t="s">
        <v>712</v>
      </c>
      <c r="D8247" s="333" t="s">
        <v>519</v>
      </c>
      <c r="E8247" s="29">
        <v>2</v>
      </c>
      <c r="F8247" s="29">
        <v>1</v>
      </c>
      <c r="G8247" s="29">
        <v>1858</v>
      </c>
      <c r="M8247" s="80" t="b">
        <f t="shared" si="128"/>
        <v>1</v>
      </c>
    </row>
    <row r="8248" spans="2:13" x14ac:dyDescent="0.15">
      <c r="B8248" s="333" t="s">
        <v>13696</v>
      </c>
      <c r="C8248" s="333" t="s">
        <v>712</v>
      </c>
      <c r="D8248" s="333" t="s">
        <v>519</v>
      </c>
      <c r="E8248" s="29">
        <v>2</v>
      </c>
      <c r="F8248" s="29">
        <v>1</v>
      </c>
      <c r="G8248" s="29">
        <v>14888</v>
      </c>
      <c r="M8248" s="80" t="b">
        <f t="shared" si="128"/>
        <v>1</v>
      </c>
    </row>
    <row r="8249" spans="2:13" x14ac:dyDescent="0.15">
      <c r="B8249" s="333" t="s">
        <v>10992</v>
      </c>
      <c r="C8249" s="333" t="s">
        <v>710</v>
      </c>
      <c r="D8249" s="333" t="s">
        <v>519</v>
      </c>
      <c r="E8249" s="29">
        <v>1</v>
      </c>
      <c r="F8249" s="29">
        <v>1</v>
      </c>
      <c r="G8249" s="29">
        <v>7832</v>
      </c>
      <c r="M8249" s="80" t="b">
        <f t="shared" si="128"/>
        <v>1</v>
      </c>
    </row>
    <row r="8250" spans="2:13" x14ac:dyDescent="0.15">
      <c r="B8250" s="333" t="s">
        <v>2326</v>
      </c>
      <c r="C8250" s="333" t="s">
        <v>712</v>
      </c>
      <c r="D8250" s="333" t="s">
        <v>519</v>
      </c>
      <c r="E8250" s="29">
        <v>2</v>
      </c>
      <c r="F8250" s="29">
        <v>1</v>
      </c>
      <c r="G8250" s="29">
        <v>1859</v>
      </c>
      <c r="M8250" s="80" t="b">
        <f t="shared" si="128"/>
        <v>1</v>
      </c>
    </row>
    <row r="8251" spans="2:13" x14ac:dyDescent="0.15">
      <c r="B8251" s="333" t="s">
        <v>13697</v>
      </c>
      <c r="C8251" s="333" t="s">
        <v>712</v>
      </c>
      <c r="D8251" s="333" t="s">
        <v>521</v>
      </c>
      <c r="E8251" s="29">
        <v>2</v>
      </c>
      <c r="F8251" s="29">
        <v>2</v>
      </c>
      <c r="G8251" s="29">
        <v>14883</v>
      </c>
      <c r="M8251" s="80" t="b">
        <f t="shared" si="128"/>
        <v>1</v>
      </c>
    </row>
    <row r="8252" spans="2:13" x14ac:dyDescent="0.15">
      <c r="B8252" s="333" t="s">
        <v>5923</v>
      </c>
      <c r="C8252" s="333" t="s">
        <v>712</v>
      </c>
      <c r="D8252" s="333" t="s">
        <v>519</v>
      </c>
      <c r="E8252" s="29">
        <v>2</v>
      </c>
      <c r="F8252" s="29">
        <v>1</v>
      </c>
      <c r="G8252" s="29">
        <v>5843</v>
      </c>
      <c r="M8252" s="80" t="b">
        <f t="shared" si="128"/>
        <v>1</v>
      </c>
    </row>
    <row r="8253" spans="2:13" x14ac:dyDescent="0.15">
      <c r="B8253" s="333" t="s">
        <v>5924</v>
      </c>
      <c r="C8253" s="333" t="s">
        <v>712</v>
      </c>
      <c r="D8253" s="333" t="s">
        <v>519</v>
      </c>
      <c r="E8253" s="29">
        <v>2</v>
      </c>
      <c r="F8253" s="29">
        <v>1</v>
      </c>
      <c r="G8253" s="29">
        <v>5844</v>
      </c>
      <c r="M8253" s="80" t="b">
        <f t="shared" si="128"/>
        <v>1</v>
      </c>
    </row>
    <row r="8254" spans="2:13" x14ac:dyDescent="0.15">
      <c r="B8254" s="333" t="s">
        <v>5925</v>
      </c>
      <c r="C8254" s="333" t="s">
        <v>710</v>
      </c>
      <c r="D8254" s="333" t="s">
        <v>525</v>
      </c>
      <c r="E8254" s="29">
        <v>1</v>
      </c>
      <c r="F8254" s="29">
        <v>4</v>
      </c>
      <c r="G8254" s="29">
        <v>5845</v>
      </c>
      <c r="M8254" s="80" t="b">
        <f t="shared" si="128"/>
        <v>1</v>
      </c>
    </row>
    <row r="8255" spans="2:13" x14ac:dyDescent="0.15">
      <c r="B8255" s="333" t="s">
        <v>5926</v>
      </c>
      <c r="C8255" s="333" t="s">
        <v>712</v>
      </c>
      <c r="D8255" s="333" t="s">
        <v>519</v>
      </c>
      <c r="E8255" s="29">
        <v>2</v>
      </c>
      <c r="F8255" s="29">
        <v>1</v>
      </c>
      <c r="G8255" s="29">
        <v>5846</v>
      </c>
      <c r="M8255" s="80" t="b">
        <f t="shared" si="128"/>
        <v>1</v>
      </c>
    </row>
    <row r="8256" spans="2:13" x14ac:dyDescent="0.15">
      <c r="B8256" s="333" t="s">
        <v>5828</v>
      </c>
      <c r="C8256" s="333" t="s">
        <v>712</v>
      </c>
      <c r="D8256" s="333" t="s">
        <v>521</v>
      </c>
      <c r="E8256" s="29">
        <v>2</v>
      </c>
      <c r="F8256" s="29">
        <v>2</v>
      </c>
      <c r="G8256" s="29">
        <v>5847</v>
      </c>
      <c r="M8256" s="80" t="b">
        <f t="shared" si="128"/>
        <v>1</v>
      </c>
    </row>
    <row r="8257" spans="2:13" x14ac:dyDescent="0.15">
      <c r="B8257" s="333" t="s">
        <v>2327</v>
      </c>
      <c r="C8257" s="333" t="s">
        <v>712</v>
      </c>
      <c r="D8257" s="333" t="s">
        <v>519</v>
      </c>
      <c r="E8257" s="29">
        <v>2</v>
      </c>
      <c r="F8257" s="29">
        <v>1</v>
      </c>
      <c r="G8257" s="29">
        <v>1860</v>
      </c>
      <c r="M8257" s="80" t="b">
        <f t="shared" si="128"/>
        <v>1</v>
      </c>
    </row>
    <row r="8258" spans="2:13" x14ac:dyDescent="0.15">
      <c r="B8258" s="333" t="s">
        <v>2328</v>
      </c>
      <c r="C8258" s="333" t="s">
        <v>712</v>
      </c>
      <c r="D8258" s="333" t="s">
        <v>519</v>
      </c>
      <c r="E8258" s="29">
        <v>2</v>
      </c>
      <c r="F8258" s="29">
        <v>1</v>
      </c>
      <c r="G8258" s="29">
        <v>1861</v>
      </c>
      <c r="M8258" s="80" t="b">
        <f t="shared" si="128"/>
        <v>1</v>
      </c>
    </row>
    <row r="8259" spans="2:13" x14ac:dyDescent="0.15">
      <c r="B8259" s="333" t="s">
        <v>12110</v>
      </c>
      <c r="C8259" s="333" t="s">
        <v>712</v>
      </c>
      <c r="D8259" s="333" t="s">
        <v>525</v>
      </c>
      <c r="E8259" s="29">
        <v>2</v>
      </c>
      <c r="F8259" s="29">
        <v>4</v>
      </c>
      <c r="G8259" s="29">
        <v>12367</v>
      </c>
      <c r="M8259" s="80" t="b">
        <f t="shared" si="128"/>
        <v>1</v>
      </c>
    </row>
    <row r="8260" spans="2:13" x14ac:dyDescent="0.15">
      <c r="B8260" s="333" t="s">
        <v>3822</v>
      </c>
      <c r="C8260" s="333" t="s">
        <v>712</v>
      </c>
      <c r="D8260" s="333" t="s">
        <v>525</v>
      </c>
      <c r="E8260" s="29">
        <v>2</v>
      </c>
      <c r="F8260" s="29">
        <v>4</v>
      </c>
      <c r="G8260" s="29">
        <v>3582</v>
      </c>
      <c r="M8260" s="80" t="b">
        <f t="shared" si="128"/>
        <v>1</v>
      </c>
    </row>
    <row r="8261" spans="2:13" x14ac:dyDescent="0.15">
      <c r="B8261" s="333" t="s">
        <v>3823</v>
      </c>
      <c r="C8261" s="333" t="s">
        <v>518</v>
      </c>
      <c r="D8261" s="333" t="s">
        <v>518</v>
      </c>
      <c r="E8261" s="29">
        <v>0</v>
      </c>
      <c r="F8261" s="29">
        <v>0</v>
      </c>
      <c r="G8261" s="29">
        <v>3583</v>
      </c>
      <c r="M8261" s="80" t="b">
        <f t="shared" si="128"/>
        <v>1</v>
      </c>
    </row>
    <row r="8262" spans="2:13" x14ac:dyDescent="0.15">
      <c r="B8262" s="333" t="s">
        <v>8724</v>
      </c>
      <c r="C8262" s="333" t="s">
        <v>712</v>
      </c>
      <c r="D8262" s="333" t="s">
        <v>521</v>
      </c>
      <c r="E8262" s="29">
        <v>2</v>
      </c>
      <c r="F8262" s="29">
        <v>2</v>
      </c>
      <c r="G8262" s="29">
        <v>9074</v>
      </c>
      <c r="M8262" s="80" t="b">
        <f t="shared" si="128"/>
        <v>1</v>
      </c>
    </row>
    <row r="8263" spans="2:13" x14ac:dyDescent="0.15">
      <c r="B8263" s="333" t="s">
        <v>4888</v>
      </c>
      <c r="C8263" s="333" t="s">
        <v>712</v>
      </c>
      <c r="D8263" s="333" t="s">
        <v>519</v>
      </c>
      <c r="E8263" s="29">
        <v>2</v>
      </c>
      <c r="F8263" s="29">
        <v>1</v>
      </c>
      <c r="G8263" s="29">
        <v>4846</v>
      </c>
      <c r="M8263" s="80" t="b">
        <f t="shared" si="128"/>
        <v>1</v>
      </c>
    </row>
    <row r="8264" spans="2:13" x14ac:dyDescent="0.15">
      <c r="B8264" s="333" t="s">
        <v>2422</v>
      </c>
      <c r="C8264" s="333" t="s">
        <v>718</v>
      </c>
      <c r="D8264" s="333" t="s">
        <v>519</v>
      </c>
      <c r="E8264" s="29">
        <v>5</v>
      </c>
      <c r="F8264" s="29">
        <v>1</v>
      </c>
      <c r="G8264" s="29">
        <v>1862</v>
      </c>
      <c r="M8264" s="80" t="b">
        <f t="shared" si="128"/>
        <v>1</v>
      </c>
    </row>
    <row r="8265" spans="2:13" x14ac:dyDescent="0.15">
      <c r="B8265" s="333" t="s">
        <v>2423</v>
      </c>
      <c r="C8265" s="333" t="s">
        <v>718</v>
      </c>
      <c r="D8265" s="333" t="s">
        <v>519</v>
      </c>
      <c r="E8265" s="29">
        <v>5</v>
      </c>
      <c r="F8265" s="29">
        <v>1</v>
      </c>
      <c r="G8265" s="29">
        <v>1863</v>
      </c>
      <c r="M8265" s="80" t="b">
        <f t="shared" si="128"/>
        <v>1</v>
      </c>
    </row>
    <row r="8266" spans="2:13" x14ac:dyDescent="0.15">
      <c r="B8266" s="333" t="s">
        <v>3998</v>
      </c>
      <c r="C8266" s="333" t="s">
        <v>718</v>
      </c>
      <c r="D8266" s="333" t="s">
        <v>519</v>
      </c>
      <c r="E8266" s="29">
        <v>5</v>
      </c>
      <c r="F8266" s="29">
        <v>1</v>
      </c>
      <c r="G8266" s="29">
        <v>3764</v>
      </c>
      <c r="M8266" s="80" t="b">
        <f t="shared" si="128"/>
        <v>1</v>
      </c>
    </row>
    <row r="8267" spans="2:13" x14ac:dyDescent="0.15">
      <c r="B8267" s="333" t="s">
        <v>3805</v>
      </c>
      <c r="C8267" s="333" t="s">
        <v>718</v>
      </c>
      <c r="D8267" s="333" t="s">
        <v>519</v>
      </c>
      <c r="E8267" s="29">
        <v>5</v>
      </c>
      <c r="F8267" s="29">
        <v>1</v>
      </c>
      <c r="G8267" s="29">
        <v>3459</v>
      </c>
      <c r="M8267" s="80" t="b">
        <f t="shared" si="128"/>
        <v>1</v>
      </c>
    </row>
    <row r="8268" spans="2:13" x14ac:dyDescent="0.15">
      <c r="B8268" s="333" t="s">
        <v>4565</v>
      </c>
      <c r="C8268" s="333" t="s">
        <v>718</v>
      </c>
      <c r="D8268" s="333" t="s">
        <v>523</v>
      </c>
      <c r="E8268" s="29">
        <v>5</v>
      </c>
      <c r="F8268" s="29">
        <v>3</v>
      </c>
      <c r="G8268" s="29">
        <v>4160</v>
      </c>
      <c r="M8268" s="80" t="b">
        <f t="shared" si="128"/>
        <v>1</v>
      </c>
    </row>
    <row r="8269" spans="2:13" x14ac:dyDescent="0.15">
      <c r="B8269" s="333" t="s">
        <v>2424</v>
      </c>
      <c r="C8269" s="333" t="s">
        <v>718</v>
      </c>
      <c r="D8269" s="333" t="s">
        <v>519</v>
      </c>
      <c r="E8269" s="29">
        <v>5</v>
      </c>
      <c r="F8269" s="29">
        <v>1</v>
      </c>
      <c r="G8269" s="29">
        <v>1864</v>
      </c>
      <c r="M8269" s="80" t="b">
        <f t="shared" si="128"/>
        <v>1</v>
      </c>
    </row>
    <row r="8270" spans="2:13" x14ac:dyDescent="0.15">
      <c r="B8270" s="333" t="s">
        <v>5243</v>
      </c>
      <c r="C8270" s="333" t="s">
        <v>718</v>
      </c>
      <c r="D8270" s="333" t="s">
        <v>521</v>
      </c>
      <c r="E8270" s="29">
        <v>5</v>
      </c>
      <c r="F8270" s="29">
        <v>2</v>
      </c>
      <c r="G8270" s="29">
        <v>5101</v>
      </c>
      <c r="M8270" s="80" t="b">
        <f t="shared" ref="M8270:M8333" si="129">AND(  NOT(ISERROR(FIND(UPPER($B$7),UPPER($B8270),1))),  OR($D$7="",NOT(ISERROR(FIND(UPPER($D$7),UPPER($B8270),1)))),    OR($D$8="",(ISERROR(FIND(UPPER($D$8),UPPER($B8270),1))))           )</f>
        <v>1</v>
      </c>
    </row>
    <row r="8271" spans="2:13" x14ac:dyDescent="0.15">
      <c r="B8271" s="333" t="s">
        <v>2425</v>
      </c>
      <c r="C8271" s="333" t="s">
        <v>710</v>
      </c>
      <c r="D8271" s="333" t="s">
        <v>523</v>
      </c>
      <c r="E8271" s="29">
        <v>1</v>
      </c>
      <c r="F8271" s="29">
        <v>3</v>
      </c>
      <c r="G8271" s="29">
        <v>1865</v>
      </c>
      <c r="M8271" s="80" t="b">
        <f t="shared" si="129"/>
        <v>1</v>
      </c>
    </row>
    <row r="8272" spans="2:13" x14ac:dyDescent="0.15">
      <c r="B8272" s="333" t="s">
        <v>7479</v>
      </c>
      <c r="C8272" s="333" t="s">
        <v>710</v>
      </c>
      <c r="D8272" s="333" t="s">
        <v>525</v>
      </c>
      <c r="E8272" s="29">
        <v>1</v>
      </c>
      <c r="F8272" s="29">
        <v>4</v>
      </c>
      <c r="G8272" s="29">
        <v>7524</v>
      </c>
      <c r="M8272" s="80" t="b">
        <f t="shared" si="129"/>
        <v>1</v>
      </c>
    </row>
    <row r="8273" spans="2:13" x14ac:dyDescent="0.15">
      <c r="B8273" s="333" t="s">
        <v>10425</v>
      </c>
      <c r="C8273" s="333" t="s">
        <v>518</v>
      </c>
      <c r="D8273" s="333" t="s">
        <v>523</v>
      </c>
      <c r="E8273" s="29">
        <v>0</v>
      </c>
      <c r="F8273" s="29">
        <v>3</v>
      </c>
      <c r="G8273" s="29">
        <v>10744</v>
      </c>
      <c r="M8273" s="80" t="b">
        <f t="shared" si="129"/>
        <v>1</v>
      </c>
    </row>
    <row r="8274" spans="2:13" x14ac:dyDescent="0.15">
      <c r="B8274" s="333" t="s">
        <v>14954</v>
      </c>
      <c r="C8274" s="333" t="s">
        <v>714</v>
      </c>
      <c r="D8274" s="333" t="s">
        <v>523</v>
      </c>
      <c r="E8274" s="29">
        <v>3</v>
      </c>
      <c r="F8274" s="29">
        <v>3</v>
      </c>
      <c r="G8274" s="29">
        <v>16470</v>
      </c>
      <c r="M8274" s="80" t="b">
        <f t="shared" si="129"/>
        <v>1</v>
      </c>
    </row>
    <row r="8275" spans="2:13" x14ac:dyDescent="0.15">
      <c r="B8275" s="333" t="s">
        <v>170</v>
      </c>
      <c r="C8275" s="333" t="s">
        <v>718</v>
      </c>
      <c r="D8275" s="333" t="s">
        <v>519</v>
      </c>
      <c r="E8275" s="29">
        <v>5</v>
      </c>
      <c r="F8275" s="29">
        <v>1</v>
      </c>
      <c r="G8275" s="29">
        <v>8573</v>
      </c>
      <c r="M8275" s="80" t="b">
        <f t="shared" si="129"/>
        <v>1</v>
      </c>
    </row>
    <row r="8276" spans="2:13" x14ac:dyDescent="0.15">
      <c r="B8276" s="333" t="s">
        <v>2426</v>
      </c>
      <c r="C8276" s="333" t="s">
        <v>710</v>
      </c>
      <c r="D8276" s="333" t="s">
        <v>523</v>
      </c>
      <c r="E8276" s="29">
        <v>1</v>
      </c>
      <c r="F8276" s="29">
        <v>3</v>
      </c>
      <c r="G8276" s="29">
        <v>1866</v>
      </c>
      <c r="M8276" s="80" t="b">
        <f t="shared" si="129"/>
        <v>1</v>
      </c>
    </row>
    <row r="8277" spans="2:13" x14ac:dyDescent="0.15">
      <c r="B8277" s="333" t="s">
        <v>9504</v>
      </c>
      <c r="C8277" s="333" t="s">
        <v>710</v>
      </c>
      <c r="D8277" s="333" t="s">
        <v>523</v>
      </c>
      <c r="E8277" s="29">
        <v>1</v>
      </c>
      <c r="F8277" s="29">
        <v>3</v>
      </c>
      <c r="G8277" s="29">
        <v>9564</v>
      </c>
      <c r="M8277" s="80" t="b">
        <f t="shared" si="129"/>
        <v>1</v>
      </c>
    </row>
    <row r="8278" spans="2:13" x14ac:dyDescent="0.15">
      <c r="B8278" s="333" t="s">
        <v>37</v>
      </c>
      <c r="C8278" s="333" t="s">
        <v>710</v>
      </c>
      <c r="D8278" s="333" t="s">
        <v>521</v>
      </c>
      <c r="E8278" s="29">
        <v>1</v>
      </c>
      <c r="F8278" s="29">
        <v>2</v>
      </c>
      <c r="G8278" s="29">
        <v>8670</v>
      </c>
      <c r="M8278" s="80" t="b">
        <f t="shared" si="129"/>
        <v>1</v>
      </c>
    </row>
    <row r="8279" spans="2:13" x14ac:dyDescent="0.15">
      <c r="B8279" s="333" t="s">
        <v>13698</v>
      </c>
      <c r="C8279" s="333" t="s">
        <v>710</v>
      </c>
      <c r="D8279" s="333" t="s">
        <v>525</v>
      </c>
      <c r="E8279" s="29">
        <v>1</v>
      </c>
      <c r="F8279" s="29">
        <v>4</v>
      </c>
      <c r="G8279" s="29">
        <v>15080</v>
      </c>
      <c r="M8279" s="80" t="b">
        <f t="shared" si="129"/>
        <v>1</v>
      </c>
    </row>
    <row r="8280" spans="2:13" x14ac:dyDescent="0.15">
      <c r="B8280" s="333" t="s">
        <v>14955</v>
      </c>
      <c r="C8280" s="333" t="s">
        <v>710</v>
      </c>
      <c r="D8280" s="333" t="s">
        <v>525</v>
      </c>
      <c r="E8280" s="29">
        <v>1</v>
      </c>
      <c r="F8280" s="29">
        <v>4</v>
      </c>
      <c r="G8280" s="29">
        <v>16578</v>
      </c>
      <c r="M8280" s="80" t="b">
        <f t="shared" si="129"/>
        <v>1</v>
      </c>
    </row>
    <row r="8281" spans="2:13" x14ac:dyDescent="0.15">
      <c r="B8281" s="333" t="s">
        <v>9505</v>
      </c>
      <c r="C8281" s="333" t="s">
        <v>710</v>
      </c>
      <c r="D8281" s="333" t="s">
        <v>521</v>
      </c>
      <c r="E8281" s="29">
        <v>1</v>
      </c>
      <c r="F8281" s="29">
        <v>2</v>
      </c>
      <c r="G8281" s="29">
        <v>9565</v>
      </c>
      <c r="M8281" s="80" t="b">
        <f t="shared" si="129"/>
        <v>1</v>
      </c>
    </row>
    <row r="8282" spans="2:13" x14ac:dyDescent="0.15">
      <c r="B8282" s="333" t="s">
        <v>7428</v>
      </c>
      <c r="C8282" s="333" t="s">
        <v>714</v>
      </c>
      <c r="D8282" s="333" t="s">
        <v>523</v>
      </c>
      <c r="E8282" s="29">
        <v>3</v>
      </c>
      <c r="F8282" s="29">
        <v>3</v>
      </c>
      <c r="G8282" s="29">
        <v>7459</v>
      </c>
      <c r="M8282" s="80" t="b">
        <f t="shared" si="129"/>
        <v>1</v>
      </c>
    </row>
    <row r="8283" spans="2:13" x14ac:dyDescent="0.15">
      <c r="B8283" s="333" t="s">
        <v>9940</v>
      </c>
      <c r="C8283" s="333" t="s">
        <v>710</v>
      </c>
      <c r="D8283" s="333" t="s">
        <v>521</v>
      </c>
      <c r="E8283" s="29">
        <v>1</v>
      </c>
      <c r="F8283" s="29">
        <v>2</v>
      </c>
      <c r="G8283" s="29">
        <v>10141</v>
      </c>
      <c r="M8283" s="80" t="b">
        <f t="shared" si="129"/>
        <v>1</v>
      </c>
    </row>
    <row r="8284" spans="2:13" x14ac:dyDescent="0.15">
      <c r="B8284" s="333" t="s">
        <v>12111</v>
      </c>
      <c r="C8284" s="333" t="s">
        <v>710</v>
      </c>
      <c r="D8284" s="333" t="s">
        <v>523</v>
      </c>
      <c r="E8284" s="29">
        <v>1</v>
      </c>
      <c r="F8284" s="29">
        <v>3</v>
      </c>
      <c r="G8284" s="29">
        <v>13017</v>
      </c>
      <c r="M8284" s="80" t="b">
        <f t="shared" si="129"/>
        <v>1</v>
      </c>
    </row>
    <row r="8285" spans="2:13" x14ac:dyDescent="0.15">
      <c r="B8285" s="333" t="s">
        <v>2427</v>
      </c>
      <c r="C8285" s="333" t="s">
        <v>712</v>
      </c>
      <c r="D8285" s="333" t="s">
        <v>519</v>
      </c>
      <c r="E8285" s="29">
        <v>2</v>
      </c>
      <c r="F8285" s="29">
        <v>1</v>
      </c>
      <c r="G8285" s="29">
        <v>1867</v>
      </c>
      <c r="M8285" s="80" t="b">
        <f t="shared" si="129"/>
        <v>1</v>
      </c>
    </row>
    <row r="8286" spans="2:13" x14ac:dyDescent="0.15">
      <c r="B8286" s="333" t="s">
        <v>7162</v>
      </c>
      <c r="C8286" s="333" t="s">
        <v>710</v>
      </c>
      <c r="D8286" s="333" t="s">
        <v>519</v>
      </c>
      <c r="E8286" s="29">
        <v>1</v>
      </c>
      <c r="F8286" s="29">
        <v>1</v>
      </c>
      <c r="G8286" s="29">
        <v>7303</v>
      </c>
      <c r="M8286" s="80" t="b">
        <f t="shared" si="129"/>
        <v>1</v>
      </c>
    </row>
    <row r="8287" spans="2:13" x14ac:dyDescent="0.15">
      <c r="B8287" s="333" t="s">
        <v>6387</v>
      </c>
      <c r="C8287" s="333" t="s">
        <v>710</v>
      </c>
      <c r="D8287" s="333" t="s">
        <v>525</v>
      </c>
      <c r="E8287" s="29">
        <v>1</v>
      </c>
      <c r="F8287" s="29">
        <v>4</v>
      </c>
      <c r="G8287" s="29">
        <v>6444</v>
      </c>
      <c r="M8287" s="80" t="b">
        <f t="shared" si="129"/>
        <v>1</v>
      </c>
    </row>
    <row r="8288" spans="2:13" x14ac:dyDescent="0.15">
      <c r="B8288" s="333" t="s">
        <v>7492</v>
      </c>
      <c r="C8288" s="333" t="s">
        <v>710</v>
      </c>
      <c r="D8288" s="333" t="s">
        <v>525</v>
      </c>
      <c r="E8288" s="29">
        <v>1</v>
      </c>
      <c r="F8288" s="29">
        <v>4</v>
      </c>
      <c r="G8288" s="29">
        <v>7650</v>
      </c>
      <c r="M8288" s="80" t="b">
        <f t="shared" si="129"/>
        <v>1</v>
      </c>
    </row>
    <row r="8289" spans="2:13" x14ac:dyDescent="0.15">
      <c r="B8289" s="333" t="s">
        <v>11331</v>
      </c>
      <c r="C8289" s="333" t="s">
        <v>710</v>
      </c>
      <c r="D8289" s="333" t="s">
        <v>523</v>
      </c>
      <c r="E8289" s="29">
        <v>1</v>
      </c>
      <c r="F8289" s="29">
        <v>3</v>
      </c>
      <c r="G8289" s="29">
        <v>11492</v>
      </c>
      <c r="M8289" s="80" t="b">
        <f t="shared" si="129"/>
        <v>1</v>
      </c>
    </row>
    <row r="8290" spans="2:13" x14ac:dyDescent="0.15">
      <c r="B8290" s="333" t="s">
        <v>353</v>
      </c>
      <c r="C8290" s="333" t="s">
        <v>9879</v>
      </c>
      <c r="D8290" s="333" t="s">
        <v>519</v>
      </c>
      <c r="E8290" s="29">
        <v>13</v>
      </c>
      <c r="F8290" s="29">
        <v>1</v>
      </c>
      <c r="G8290" s="29">
        <v>8434</v>
      </c>
      <c r="M8290" s="80" t="b">
        <f t="shared" si="129"/>
        <v>1</v>
      </c>
    </row>
    <row r="8291" spans="2:13" x14ac:dyDescent="0.15">
      <c r="B8291" s="333" t="s">
        <v>13699</v>
      </c>
      <c r="C8291" s="333" t="s">
        <v>518</v>
      </c>
      <c r="D8291" s="333" t="s">
        <v>518</v>
      </c>
      <c r="E8291" s="29">
        <v>0</v>
      </c>
      <c r="F8291" s="29">
        <v>0</v>
      </c>
      <c r="G8291" s="29">
        <v>15237</v>
      </c>
      <c r="M8291" s="80" t="b">
        <f t="shared" si="129"/>
        <v>1</v>
      </c>
    </row>
    <row r="8292" spans="2:13" x14ac:dyDescent="0.15">
      <c r="B8292" s="333" t="s">
        <v>8884</v>
      </c>
      <c r="C8292" s="333" t="s">
        <v>718</v>
      </c>
      <c r="D8292" s="333" t="s">
        <v>523</v>
      </c>
      <c r="E8292" s="29">
        <v>5</v>
      </c>
      <c r="F8292" s="29">
        <v>3</v>
      </c>
      <c r="G8292" s="29">
        <v>9234</v>
      </c>
      <c r="M8292" s="80" t="b">
        <f t="shared" si="129"/>
        <v>1</v>
      </c>
    </row>
    <row r="8293" spans="2:13" x14ac:dyDescent="0.15">
      <c r="B8293" s="333" t="s">
        <v>2429</v>
      </c>
      <c r="C8293" s="333" t="s">
        <v>710</v>
      </c>
      <c r="D8293" s="333" t="s">
        <v>525</v>
      </c>
      <c r="E8293" s="29">
        <v>1</v>
      </c>
      <c r="F8293" s="29">
        <v>4</v>
      </c>
      <c r="G8293" s="29">
        <v>1869</v>
      </c>
      <c r="M8293" s="80" t="b">
        <f t="shared" si="129"/>
        <v>1</v>
      </c>
    </row>
    <row r="8294" spans="2:13" x14ac:dyDescent="0.15">
      <c r="B8294" s="333" t="s">
        <v>2430</v>
      </c>
      <c r="C8294" s="333" t="s">
        <v>710</v>
      </c>
      <c r="D8294" s="333" t="s">
        <v>521</v>
      </c>
      <c r="E8294" s="29">
        <v>1</v>
      </c>
      <c r="F8294" s="29">
        <v>2</v>
      </c>
      <c r="G8294" s="29">
        <v>1870</v>
      </c>
      <c r="M8294" s="80" t="b">
        <f t="shared" si="129"/>
        <v>1</v>
      </c>
    </row>
    <row r="8295" spans="2:13" x14ac:dyDescent="0.15">
      <c r="B8295" s="333" t="s">
        <v>2335</v>
      </c>
      <c r="C8295" s="333" t="s">
        <v>710</v>
      </c>
      <c r="D8295" s="333" t="s">
        <v>525</v>
      </c>
      <c r="E8295" s="29">
        <v>1</v>
      </c>
      <c r="F8295" s="29">
        <v>4</v>
      </c>
      <c r="G8295" s="29">
        <v>1871</v>
      </c>
      <c r="M8295" s="80" t="b">
        <f t="shared" si="129"/>
        <v>1</v>
      </c>
    </row>
    <row r="8296" spans="2:13" x14ac:dyDescent="0.15">
      <c r="B8296" s="333" t="s">
        <v>9506</v>
      </c>
      <c r="C8296" s="333" t="s">
        <v>710</v>
      </c>
      <c r="D8296" s="333" t="s">
        <v>444</v>
      </c>
      <c r="E8296" s="29">
        <v>1</v>
      </c>
      <c r="F8296" s="29">
        <v>6</v>
      </c>
      <c r="G8296" s="29">
        <v>9345</v>
      </c>
      <c r="M8296" s="80" t="b">
        <f t="shared" si="129"/>
        <v>1</v>
      </c>
    </row>
    <row r="8297" spans="2:13" x14ac:dyDescent="0.15">
      <c r="B8297" s="333" t="s">
        <v>2336</v>
      </c>
      <c r="C8297" s="333" t="s">
        <v>710</v>
      </c>
      <c r="D8297" s="333" t="s">
        <v>521</v>
      </c>
      <c r="E8297" s="29">
        <v>1</v>
      </c>
      <c r="F8297" s="29">
        <v>2</v>
      </c>
      <c r="G8297" s="29">
        <v>1872</v>
      </c>
      <c r="M8297" s="80" t="b">
        <f t="shared" si="129"/>
        <v>1</v>
      </c>
    </row>
    <row r="8298" spans="2:13" x14ac:dyDescent="0.15">
      <c r="B8298" s="333" t="s">
        <v>2337</v>
      </c>
      <c r="C8298" s="333" t="s">
        <v>712</v>
      </c>
      <c r="D8298" s="333" t="s">
        <v>525</v>
      </c>
      <c r="E8298" s="29">
        <v>2</v>
      </c>
      <c r="F8298" s="29">
        <v>4</v>
      </c>
      <c r="G8298" s="29">
        <v>1873</v>
      </c>
      <c r="M8298" s="80" t="b">
        <f t="shared" si="129"/>
        <v>1</v>
      </c>
    </row>
    <row r="8299" spans="2:13" x14ac:dyDescent="0.15">
      <c r="B8299" s="333" t="s">
        <v>9507</v>
      </c>
      <c r="C8299" s="333" t="s">
        <v>712</v>
      </c>
      <c r="D8299" s="333" t="s">
        <v>525</v>
      </c>
      <c r="E8299" s="29">
        <v>2</v>
      </c>
      <c r="F8299" s="29">
        <v>4</v>
      </c>
      <c r="G8299" s="29">
        <v>9807</v>
      </c>
      <c r="M8299" s="80" t="b">
        <f t="shared" si="129"/>
        <v>1</v>
      </c>
    </row>
    <row r="8300" spans="2:13" x14ac:dyDescent="0.15">
      <c r="B8300" s="333" t="s">
        <v>7166</v>
      </c>
      <c r="C8300" s="333" t="s">
        <v>710</v>
      </c>
      <c r="D8300" s="333" t="s">
        <v>523</v>
      </c>
      <c r="E8300" s="29">
        <v>1</v>
      </c>
      <c r="F8300" s="29">
        <v>3</v>
      </c>
      <c r="G8300" s="29">
        <v>7308</v>
      </c>
      <c r="M8300" s="80" t="b">
        <f t="shared" si="129"/>
        <v>1</v>
      </c>
    </row>
    <row r="8301" spans="2:13" x14ac:dyDescent="0.15">
      <c r="B8301" s="333" t="s">
        <v>7071</v>
      </c>
      <c r="C8301" s="333" t="s">
        <v>518</v>
      </c>
      <c r="D8301" s="333" t="s">
        <v>523</v>
      </c>
      <c r="E8301" s="29">
        <v>0</v>
      </c>
      <c r="F8301" s="29">
        <v>3</v>
      </c>
      <c r="G8301" s="29">
        <v>7089</v>
      </c>
      <c r="M8301" s="80" t="b">
        <f t="shared" si="129"/>
        <v>1</v>
      </c>
    </row>
    <row r="8302" spans="2:13" x14ac:dyDescent="0.15">
      <c r="B8302" s="333" t="s">
        <v>7906</v>
      </c>
      <c r="C8302" s="333" t="s">
        <v>716</v>
      </c>
      <c r="D8302" s="333" t="s">
        <v>519</v>
      </c>
      <c r="E8302" s="29">
        <v>4</v>
      </c>
      <c r="F8302" s="29">
        <v>1</v>
      </c>
      <c r="G8302" s="29">
        <v>8107</v>
      </c>
      <c r="M8302" s="80" t="b">
        <f t="shared" si="129"/>
        <v>1</v>
      </c>
    </row>
    <row r="8303" spans="2:13" x14ac:dyDescent="0.15">
      <c r="B8303" s="333" t="s">
        <v>3558</v>
      </c>
      <c r="C8303" s="333" t="s">
        <v>518</v>
      </c>
      <c r="D8303" s="333" t="s">
        <v>518</v>
      </c>
      <c r="E8303" s="29">
        <v>0</v>
      </c>
      <c r="F8303" s="29">
        <v>0</v>
      </c>
      <c r="G8303" s="29">
        <v>3306</v>
      </c>
      <c r="M8303" s="80" t="b">
        <f t="shared" si="129"/>
        <v>1</v>
      </c>
    </row>
    <row r="8304" spans="2:13" x14ac:dyDescent="0.15">
      <c r="B8304" s="333" t="s">
        <v>12112</v>
      </c>
      <c r="C8304" s="333" t="s">
        <v>714</v>
      </c>
      <c r="D8304" s="333" t="s">
        <v>519</v>
      </c>
      <c r="E8304" s="29">
        <v>3</v>
      </c>
      <c r="F8304" s="29">
        <v>1</v>
      </c>
      <c r="G8304" s="29">
        <v>13401</v>
      </c>
      <c r="M8304" s="80" t="b">
        <f t="shared" si="129"/>
        <v>1</v>
      </c>
    </row>
    <row r="8305" spans="2:13" x14ac:dyDescent="0.15">
      <c r="B8305" s="333" t="s">
        <v>5397</v>
      </c>
      <c r="C8305" s="333" t="s">
        <v>710</v>
      </c>
      <c r="D8305" s="333" t="s">
        <v>521</v>
      </c>
      <c r="E8305" s="29">
        <v>1</v>
      </c>
      <c r="F8305" s="29">
        <v>2</v>
      </c>
      <c r="G8305" s="29">
        <v>5398</v>
      </c>
      <c r="M8305" s="80" t="b">
        <f t="shared" si="129"/>
        <v>1</v>
      </c>
    </row>
    <row r="8306" spans="2:13" x14ac:dyDescent="0.15">
      <c r="B8306" s="333" t="s">
        <v>7642</v>
      </c>
      <c r="C8306" s="333" t="s">
        <v>710</v>
      </c>
      <c r="D8306" s="333" t="s">
        <v>525</v>
      </c>
      <c r="E8306" s="29">
        <v>1</v>
      </c>
      <c r="F8306" s="29">
        <v>4</v>
      </c>
      <c r="G8306" s="29">
        <v>7807</v>
      </c>
      <c r="M8306" s="80" t="b">
        <f t="shared" si="129"/>
        <v>1</v>
      </c>
    </row>
    <row r="8307" spans="2:13" x14ac:dyDescent="0.15">
      <c r="B8307" s="333" t="s">
        <v>5592</v>
      </c>
      <c r="C8307" s="333" t="s">
        <v>714</v>
      </c>
      <c r="D8307" s="333" t="s">
        <v>523</v>
      </c>
      <c r="E8307" s="29">
        <v>3</v>
      </c>
      <c r="F8307" s="29">
        <v>3</v>
      </c>
      <c r="G8307" s="29">
        <v>5527</v>
      </c>
      <c r="M8307" s="80" t="b">
        <f t="shared" si="129"/>
        <v>1</v>
      </c>
    </row>
    <row r="8308" spans="2:13" x14ac:dyDescent="0.15">
      <c r="B8308" s="333" t="s">
        <v>2338</v>
      </c>
      <c r="C8308" s="333" t="s">
        <v>714</v>
      </c>
      <c r="D8308" s="333" t="s">
        <v>523</v>
      </c>
      <c r="E8308" s="29">
        <v>3</v>
      </c>
      <c r="F8308" s="29">
        <v>3</v>
      </c>
      <c r="G8308" s="29">
        <v>1874</v>
      </c>
      <c r="M8308" s="80" t="b">
        <f t="shared" si="129"/>
        <v>1</v>
      </c>
    </row>
    <row r="8309" spans="2:13" x14ac:dyDescent="0.15">
      <c r="B8309" s="333" t="s">
        <v>2339</v>
      </c>
      <c r="C8309" s="333" t="s">
        <v>9879</v>
      </c>
      <c r="D8309" s="333" t="s">
        <v>519</v>
      </c>
      <c r="E8309" s="29">
        <v>13</v>
      </c>
      <c r="F8309" s="29">
        <v>1</v>
      </c>
      <c r="G8309" s="29">
        <v>1875</v>
      </c>
      <c r="M8309" s="80" t="b">
        <f t="shared" si="129"/>
        <v>1</v>
      </c>
    </row>
    <row r="8310" spans="2:13" x14ac:dyDescent="0.15">
      <c r="B8310" s="333" t="s">
        <v>7962</v>
      </c>
      <c r="C8310" s="333" t="s">
        <v>718</v>
      </c>
      <c r="D8310" s="333" t="s">
        <v>523</v>
      </c>
      <c r="E8310" s="29">
        <v>5</v>
      </c>
      <c r="F8310" s="29">
        <v>3</v>
      </c>
      <c r="G8310" s="29">
        <v>8172</v>
      </c>
      <c r="M8310" s="80" t="b">
        <f t="shared" si="129"/>
        <v>1</v>
      </c>
    </row>
    <row r="8311" spans="2:13" x14ac:dyDescent="0.15">
      <c r="B8311" s="333" t="s">
        <v>2252</v>
      </c>
      <c r="C8311" s="333" t="s">
        <v>9881</v>
      </c>
      <c r="D8311" s="333" t="s">
        <v>525</v>
      </c>
      <c r="E8311" s="29">
        <v>6</v>
      </c>
      <c r="F8311" s="29">
        <v>4</v>
      </c>
      <c r="G8311" s="29">
        <v>1876</v>
      </c>
      <c r="M8311" s="80" t="b">
        <f t="shared" si="129"/>
        <v>1</v>
      </c>
    </row>
    <row r="8312" spans="2:13" x14ac:dyDescent="0.15">
      <c r="B8312" s="333" t="s">
        <v>12877</v>
      </c>
      <c r="C8312" s="333" t="s">
        <v>712</v>
      </c>
      <c r="D8312" s="333" t="s">
        <v>444</v>
      </c>
      <c r="E8312" s="29">
        <v>2</v>
      </c>
      <c r="F8312" s="29">
        <v>6</v>
      </c>
      <c r="G8312" s="29">
        <v>14096</v>
      </c>
      <c r="M8312" s="80" t="b">
        <f t="shared" si="129"/>
        <v>1</v>
      </c>
    </row>
    <row r="8313" spans="2:13" x14ac:dyDescent="0.15">
      <c r="B8313" s="333" t="s">
        <v>10426</v>
      </c>
      <c r="C8313" s="333" t="s">
        <v>714</v>
      </c>
      <c r="D8313" s="333" t="s">
        <v>521</v>
      </c>
      <c r="E8313" s="29">
        <v>3</v>
      </c>
      <c r="F8313" s="29">
        <v>2</v>
      </c>
      <c r="G8313" s="29">
        <v>10572</v>
      </c>
      <c r="M8313" s="80" t="b">
        <f t="shared" si="129"/>
        <v>1</v>
      </c>
    </row>
    <row r="8314" spans="2:13" x14ac:dyDescent="0.15">
      <c r="B8314" s="333" t="s">
        <v>9508</v>
      </c>
      <c r="C8314" s="333" t="s">
        <v>518</v>
      </c>
      <c r="D8314" s="333" t="s">
        <v>518</v>
      </c>
      <c r="E8314" s="29">
        <v>0</v>
      </c>
      <c r="F8314" s="29">
        <v>0</v>
      </c>
      <c r="G8314" s="29">
        <v>9998</v>
      </c>
      <c r="M8314" s="80" t="b">
        <f t="shared" si="129"/>
        <v>1</v>
      </c>
    </row>
    <row r="8315" spans="2:13" x14ac:dyDescent="0.15">
      <c r="B8315" s="333" t="s">
        <v>14956</v>
      </c>
      <c r="C8315" s="333" t="s">
        <v>712</v>
      </c>
      <c r="D8315" s="333" t="s">
        <v>444</v>
      </c>
      <c r="E8315" s="29">
        <v>2</v>
      </c>
      <c r="F8315" s="29">
        <v>6</v>
      </c>
      <c r="G8315" s="29">
        <v>16610</v>
      </c>
      <c r="M8315" s="80" t="b">
        <f t="shared" si="129"/>
        <v>1</v>
      </c>
    </row>
    <row r="8316" spans="2:13" x14ac:dyDescent="0.15">
      <c r="B8316" s="333" t="s">
        <v>14957</v>
      </c>
      <c r="C8316" s="333" t="s">
        <v>712</v>
      </c>
      <c r="D8316" s="333" t="s">
        <v>519</v>
      </c>
      <c r="E8316" s="29">
        <v>2</v>
      </c>
      <c r="F8316" s="29">
        <v>1</v>
      </c>
      <c r="G8316" s="29">
        <v>16304</v>
      </c>
      <c r="M8316" s="80" t="b">
        <f t="shared" si="129"/>
        <v>1</v>
      </c>
    </row>
    <row r="8317" spans="2:13" x14ac:dyDescent="0.15">
      <c r="B8317" s="333" t="s">
        <v>9509</v>
      </c>
      <c r="C8317" s="333" t="s">
        <v>518</v>
      </c>
      <c r="D8317" s="333" t="s">
        <v>518</v>
      </c>
      <c r="E8317" s="29">
        <v>0</v>
      </c>
      <c r="F8317" s="29">
        <v>0</v>
      </c>
      <c r="G8317" s="29">
        <v>9999</v>
      </c>
      <c r="M8317" s="80" t="b">
        <f t="shared" si="129"/>
        <v>1</v>
      </c>
    </row>
    <row r="8318" spans="2:13" x14ac:dyDescent="0.15">
      <c r="B8318" s="333" t="s">
        <v>10427</v>
      </c>
      <c r="C8318" s="333" t="s">
        <v>716</v>
      </c>
      <c r="D8318" s="333" t="s">
        <v>519</v>
      </c>
      <c r="E8318" s="29">
        <v>4</v>
      </c>
      <c r="F8318" s="29">
        <v>1</v>
      </c>
      <c r="G8318" s="29">
        <v>10562</v>
      </c>
      <c r="M8318" s="80" t="b">
        <f t="shared" si="129"/>
        <v>1</v>
      </c>
    </row>
    <row r="8319" spans="2:13" x14ac:dyDescent="0.15">
      <c r="B8319" s="333" t="s">
        <v>12113</v>
      </c>
      <c r="C8319" s="333" t="s">
        <v>712</v>
      </c>
      <c r="D8319" s="333" t="s">
        <v>525</v>
      </c>
      <c r="E8319" s="29">
        <v>2</v>
      </c>
      <c r="F8319" s="29">
        <v>4</v>
      </c>
      <c r="G8319" s="29">
        <v>13233</v>
      </c>
      <c r="M8319" s="80" t="b">
        <f t="shared" si="129"/>
        <v>1</v>
      </c>
    </row>
    <row r="8320" spans="2:13" x14ac:dyDescent="0.15">
      <c r="B8320" s="333" t="s">
        <v>9510</v>
      </c>
      <c r="C8320" s="333" t="s">
        <v>518</v>
      </c>
      <c r="D8320" s="333" t="s">
        <v>518</v>
      </c>
      <c r="E8320" s="29">
        <v>0</v>
      </c>
      <c r="F8320" s="29">
        <v>0</v>
      </c>
      <c r="G8320" s="29">
        <v>10000</v>
      </c>
      <c r="M8320" s="80" t="b">
        <f t="shared" si="129"/>
        <v>1</v>
      </c>
    </row>
    <row r="8321" spans="2:13" x14ac:dyDescent="0.15">
      <c r="B8321" s="333" t="s">
        <v>9511</v>
      </c>
      <c r="C8321" s="333" t="s">
        <v>518</v>
      </c>
      <c r="D8321" s="333" t="s">
        <v>518</v>
      </c>
      <c r="E8321" s="29">
        <v>0</v>
      </c>
      <c r="F8321" s="29">
        <v>0</v>
      </c>
      <c r="G8321" s="29">
        <v>10001</v>
      </c>
      <c r="M8321" s="80" t="b">
        <f t="shared" si="129"/>
        <v>1</v>
      </c>
    </row>
    <row r="8322" spans="2:13" x14ac:dyDescent="0.15">
      <c r="B8322" s="333" t="s">
        <v>9512</v>
      </c>
      <c r="C8322" s="333" t="s">
        <v>518</v>
      </c>
      <c r="D8322" s="333" t="s">
        <v>518</v>
      </c>
      <c r="E8322" s="29">
        <v>0</v>
      </c>
      <c r="F8322" s="29">
        <v>0</v>
      </c>
      <c r="G8322" s="29">
        <v>10002</v>
      </c>
      <c r="M8322" s="80" t="b">
        <f t="shared" si="129"/>
        <v>1</v>
      </c>
    </row>
    <row r="8323" spans="2:13" x14ac:dyDescent="0.15">
      <c r="B8323" s="333" t="s">
        <v>10428</v>
      </c>
      <c r="C8323" s="333" t="s">
        <v>716</v>
      </c>
      <c r="D8323" s="333" t="s">
        <v>519</v>
      </c>
      <c r="E8323" s="29">
        <v>4</v>
      </c>
      <c r="F8323" s="29">
        <v>1</v>
      </c>
      <c r="G8323" s="29">
        <v>10582</v>
      </c>
      <c r="M8323" s="80" t="b">
        <f t="shared" si="129"/>
        <v>1</v>
      </c>
    </row>
    <row r="8324" spans="2:13" x14ac:dyDescent="0.15">
      <c r="B8324" s="333" t="s">
        <v>10429</v>
      </c>
      <c r="C8324" s="333" t="s">
        <v>716</v>
      </c>
      <c r="D8324" s="333" t="s">
        <v>519</v>
      </c>
      <c r="E8324" s="29">
        <v>4</v>
      </c>
      <c r="F8324" s="29">
        <v>1</v>
      </c>
      <c r="G8324" s="29">
        <v>10598</v>
      </c>
      <c r="M8324" s="80" t="b">
        <f t="shared" si="129"/>
        <v>1</v>
      </c>
    </row>
    <row r="8325" spans="2:13" x14ac:dyDescent="0.15">
      <c r="B8325" s="333" t="s">
        <v>9513</v>
      </c>
      <c r="C8325" s="333" t="s">
        <v>518</v>
      </c>
      <c r="D8325" s="333" t="s">
        <v>518</v>
      </c>
      <c r="E8325" s="29">
        <v>0</v>
      </c>
      <c r="F8325" s="29">
        <v>0</v>
      </c>
      <c r="G8325" s="29">
        <v>10003</v>
      </c>
      <c r="M8325" s="80" t="b">
        <f t="shared" si="129"/>
        <v>1</v>
      </c>
    </row>
    <row r="8326" spans="2:13" x14ac:dyDescent="0.15">
      <c r="B8326" s="333" t="s">
        <v>9514</v>
      </c>
      <c r="C8326" s="333" t="s">
        <v>518</v>
      </c>
      <c r="D8326" s="333" t="s">
        <v>518</v>
      </c>
      <c r="E8326" s="29">
        <v>0</v>
      </c>
      <c r="F8326" s="29">
        <v>0</v>
      </c>
      <c r="G8326" s="29">
        <v>10004</v>
      </c>
      <c r="M8326" s="80" t="b">
        <f t="shared" si="129"/>
        <v>1</v>
      </c>
    </row>
    <row r="8327" spans="2:13" x14ac:dyDescent="0.15">
      <c r="B8327" s="333" t="s">
        <v>10430</v>
      </c>
      <c r="C8327" s="333" t="s">
        <v>710</v>
      </c>
      <c r="D8327" s="333" t="s">
        <v>523</v>
      </c>
      <c r="E8327" s="29">
        <v>1</v>
      </c>
      <c r="F8327" s="29">
        <v>3</v>
      </c>
      <c r="G8327" s="29">
        <v>10857</v>
      </c>
      <c r="M8327" s="80" t="b">
        <f t="shared" si="129"/>
        <v>1</v>
      </c>
    </row>
    <row r="8328" spans="2:13" x14ac:dyDescent="0.15">
      <c r="B8328" s="333" t="s">
        <v>14307</v>
      </c>
      <c r="C8328" s="333" t="s">
        <v>518</v>
      </c>
      <c r="D8328" s="333" t="s">
        <v>518</v>
      </c>
      <c r="E8328" s="29">
        <v>0</v>
      </c>
      <c r="F8328" s="29">
        <v>0</v>
      </c>
      <c r="G8328" s="29">
        <v>15975</v>
      </c>
      <c r="M8328" s="80" t="b">
        <f t="shared" si="129"/>
        <v>1</v>
      </c>
    </row>
    <row r="8329" spans="2:13" x14ac:dyDescent="0.15">
      <c r="B8329" s="333" t="s">
        <v>13700</v>
      </c>
      <c r="C8329" s="333" t="s">
        <v>518</v>
      </c>
      <c r="D8329" s="333" t="s">
        <v>518</v>
      </c>
      <c r="E8329" s="29">
        <v>0</v>
      </c>
      <c r="F8329" s="29">
        <v>0</v>
      </c>
      <c r="G8329" s="29">
        <v>15674</v>
      </c>
      <c r="M8329" s="80" t="b">
        <f t="shared" si="129"/>
        <v>1</v>
      </c>
    </row>
    <row r="8330" spans="2:13" x14ac:dyDescent="0.15">
      <c r="B8330" s="333" t="s">
        <v>9515</v>
      </c>
      <c r="C8330" s="333" t="s">
        <v>716</v>
      </c>
      <c r="D8330" s="333" t="s">
        <v>518</v>
      </c>
      <c r="E8330" s="29">
        <v>4</v>
      </c>
      <c r="F8330" s="29">
        <v>0</v>
      </c>
      <c r="G8330" s="29">
        <v>9664</v>
      </c>
      <c r="M8330" s="80" t="b">
        <f t="shared" si="129"/>
        <v>1</v>
      </c>
    </row>
    <row r="8331" spans="2:13" x14ac:dyDescent="0.15">
      <c r="B8331" s="333" t="s">
        <v>9516</v>
      </c>
      <c r="C8331" s="333" t="s">
        <v>716</v>
      </c>
      <c r="D8331" s="333" t="s">
        <v>518</v>
      </c>
      <c r="E8331" s="29">
        <v>4</v>
      </c>
      <c r="F8331" s="29">
        <v>0</v>
      </c>
      <c r="G8331" s="29">
        <v>9968</v>
      </c>
      <c r="M8331" s="80" t="b">
        <f t="shared" si="129"/>
        <v>1</v>
      </c>
    </row>
    <row r="8332" spans="2:13" x14ac:dyDescent="0.15">
      <c r="B8332" s="333" t="s">
        <v>12878</v>
      </c>
      <c r="C8332" s="333" t="s">
        <v>518</v>
      </c>
      <c r="D8332" s="333" t="s">
        <v>518</v>
      </c>
      <c r="E8332" s="29">
        <v>0</v>
      </c>
      <c r="F8332" s="29">
        <v>0</v>
      </c>
      <c r="G8332" s="29">
        <v>14111</v>
      </c>
      <c r="M8332" s="80" t="b">
        <f t="shared" si="129"/>
        <v>1</v>
      </c>
    </row>
    <row r="8333" spans="2:13" x14ac:dyDescent="0.15">
      <c r="B8333" s="333" t="s">
        <v>10001</v>
      </c>
      <c r="C8333" s="333" t="s">
        <v>716</v>
      </c>
      <c r="D8333" s="333" t="s">
        <v>519</v>
      </c>
      <c r="E8333" s="29">
        <v>4</v>
      </c>
      <c r="F8333" s="29">
        <v>1</v>
      </c>
      <c r="G8333" s="29">
        <v>10197</v>
      </c>
      <c r="M8333" s="80" t="b">
        <f t="shared" si="129"/>
        <v>1</v>
      </c>
    </row>
    <row r="8334" spans="2:13" x14ac:dyDescent="0.15">
      <c r="B8334" s="333" t="s">
        <v>10002</v>
      </c>
      <c r="C8334" s="333" t="s">
        <v>716</v>
      </c>
      <c r="D8334" s="333" t="s">
        <v>519</v>
      </c>
      <c r="E8334" s="29">
        <v>4</v>
      </c>
      <c r="F8334" s="29">
        <v>1</v>
      </c>
      <c r="G8334" s="29">
        <v>10198</v>
      </c>
      <c r="M8334" s="80" t="b">
        <f t="shared" ref="M8334:M8397" si="130">AND(  NOT(ISERROR(FIND(UPPER($B$7),UPPER($B8334),1))),  OR($D$7="",NOT(ISERROR(FIND(UPPER($D$7),UPPER($B8334),1)))),    OR($D$8="",(ISERROR(FIND(UPPER($D$8),UPPER($B8334),1))))           )</f>
        <v>1</v>
      </c>
    </row>
    <row r="8335" spans="2:13" x14ac:dyDescent="0.15">
      <c r="B8335" s="333" t="s">
        <v>10431</v>
      </c>
      <c r="C8335" s="333" t="s">
        <v>716</v>
      </c>
      <c r="D8335" s="333" t="s">
        <v>519</v>
      </c>
      <c r="E8335" s="29">
        <v>4</v>
      </c>
      <c r="F8335" s="29">
        <v>1</v>
      </c>
      <c r="G8335" s="29">
        <v>10670</v>
      </c>
      <c r="M8335" s="80" t="b">
        <f t="shared" si="130"/>
        <v>1</v>
      </c>
    </row>
    <row r="8336" spans="2:13" x14ac:dyDescent="0.15">
      <c r="B8336" s="333" t="s">
        <v>14308</v>
      </c>
      <c r="C8336" s="333" t="s">
        <v>518</v>
      </c>
      <c r="D8336" s="333" t="s">
        <v>518</v>
      </c>
      <c r="E8336" s="29">
        <v>0</v>
      </c>
      <c r="F8336" s="29">
        <v>0</v>
      </c>
      <c r="G8336" s="29">
        <v>15805</v>
      </c>
      <c r="M8336" s="80" t="b">
        <f t="shared" si="130"/>
        <v>1</v>
      </c>
    </row>
    <row r="8337" spans="2:13" x14ac:dyDescent="0.15">
      <c r="B8337" s="333" t="s">
        <v>6928</v>
      </c>
      <c r="C8337" s="333" t="s">
        <v>716</v>
      </c>
      <c r="D8337" s="333" t="s">
        <v>519</v>
      </c>
      <c r="E8337" s="29">
        <v>4</v>
      </c>
      <c r="F8337" s="29">
        <v>1</v>
      </c>
      <c r="G8337" s="29">
        <v>7062</v>
      </c>
      <c r="M8337" s="80" t="b">
        <f t="shared" si="130"/>
        <v>1</v>
      </c>
    </row>
    <row r="8338" spans="2:13" x14ac:dyDescent="0.15">
      <c r="B8338" s="333" t="s">
        <v>12114</v>
      </c>
      <c r="C8338" s="333" t="s">
        <v>716</v>
      </c>
      <c r="D8338" s="333" t="s">
        <v>519</v>
      </c>
      <c r="E8338" s="29">
        <v>4</v>
      </c>
      <c r="F8338" s="29">
        <v>1</v>
      </c>
      <c r="G8338" s="29">
        <v>13798</v>
      </c>
      <c r="M8338" s="80" t="b">
        <f t="shared" si="130"/>
        <v>1</v>
      </c>
    </row>
    <row r="8339" spans="2:13" x14ac:dyDescent="0.15">
      <c r="B8339" s="333" t="s">
        <v>4884</v>
      </c>
      <c r="C8339" s="333" t="s">
        <v>716</v>
      </c>
      <c r="D8339" s="333" t="s">
        <v>519</v>
      </c>
      <c r="E8339" s="29">
        <v>4</v>
      </c>
      <c r="F8339" s="29">
        <v>1</v>
      </c>
      <c r="G8339" s="29">
        <v>4675</v>
      </c>
      <c r="M8339" s="80" t="b">
        <f t="shared" si="130"/>
        <v>1</v>
      </c>
    </row>
    <row r="8340" spans="2:13" x14ac:dyDescent="0.15">
      <c r="B8340" s="333" t="s">
        <v>13701</v>
      </c>
      <c r="C8340" s="333" t="s">
        <v>716</v>
      </c>
      <c r="D8340" s="333" t="s">
        <v>519</v>
      </c>
      <c r="E8340" s="29">
        <v>4</v>
      </c>
      <c r="F8340" s="29">
        <v>1</v>
      </c>
      <c r="G8340" s="29">
        <v>15095</v>
      </c>
      <c r="M8340" s="80" t="b">
        <f t="shared" si="130"/>
        <v>1</v>
      </c>
    </row>
    <row r="8341" spans="2:13" x14ac:dyDescent="0.15">
      <c r="B8341" s="333" t="s">
        <v>12879</v>
      </c>
      <c r="C8341" s="333" t="s">
        <v>716</v>
      </c>
      <c r="D8341" s="333" t="s">
        <v>519</v>
      </c>
      <c r="E8341" s="29">
        <v>4</v>
      </c>
      <c r="F8341" s="29">
        <v>1</v>
      </c>
      <c r="G8341" s="29">
        <v>13875</v>
      </c>
      <c r="M8341" s="80" t="b">
        <f t="shared" si="130"/>
        <v>1</v>
      </c>
    </row>
    <row r="8342" spans="2:13" x14ac:dyDescent="0.15">
      <c r="B8342" s="333" t="s">
        <v>9517</v>
      </c>
      <c r="C8342" s="333" t="s">
        <v>716</v>
      </c>
      <c r="D8342" s="333" t="s">
        <v>518</v>
      </c>
      <c r="E8342" s="29">
        <v>4</v>
      </c>
      <c r="F8342" s="29">
        <v>0</v>
      </c>
      <c r="G8342" s="29">
        <v>9808</v>
      </c>
      <c r="M8342" s="80" t="b">
        <f t="shared" si="130"/>
        <v>1</v>
      </c>
    </row>
    <row r="8343" spans="2:13" x14ac:dyDescent="0.15">
      <c r="B8343" s="333" t="s">
        <v>9518</v>
      </c>
      <c r="C8343" s="333" t="s">
        <v>716</v>
      </c>
      <c r="D8343" s="333" t="s">
        <v>518</v>
      </c>
      <c r="E8343" s="29">
        <v>4</v>
      </c>
      <c r="F8343" s="29">
        <v>0</v>
      </c>
      <c r="G8343" s="29">
        <v>9665</v>
      </c>
      <c r="M8343" s="80" t="b">
        <f t="shared" si="130"/>
        <v>1</v>
      </c>
    </row>
    <row r="8344" spans="2:13" x14ac:dyDescent="0.15">
      <c r="B8344" s="333" t="s">
        <v>9519</v>
      </c>
      <c r="C8344" s="333" t="s">
        <v>716</v>
      </c>
      <c r="D8344" s="333" t="s">
        <v>519</v>
      </c>
      <c r="E8344" s="29">
        <v>4</v>
      </c>
      <c r="F8344" s="29">
        <v>1</v>
      </c>
      <c r="G8344" s="29">
        <v>9969</v>
      </c>
      <c r="M8344" s="80" t="b">
        <f t="shared" si="130"/>
        <v>1</v>
      </c>
    </row>
    <row r="8345" spans="2:13" x14ac:dyDescent="0.15">
      <c r="B8345" s="333" t="s">
        <v>10432</v>
      </c>
      <c r="C8345" s="333" t="s">
        <v>716</v>
      </c>
      <c r="D8345" s="333" t="s">
        <v>519</v>
      </c>
      <c r="E8345" s="29">
        <v>4</v>
      </c>
      <c r="F8345" s="29">
        <v>1</v>
      </c>
      <c r="G8345" s="29">
        <v>10934</v>
      </c>
      <c r="M8345" s="80" t="b">
        <f t="shared" si="130"/>
        <v>1</v>
      </c>
    </row>
    <row r="8346" spans="2:13" x14ac:dyDescent="0.15">
      <c r="B8346" s="333" t="s">
        <v>9520</v>
      </c>
      <c r="C8346" s="333" t="s">
        <v>716</v>
      </c>
      <c r="D8346" s="333" t="s">
        <v>518</v>
      </c>
      <c r="E8346" s="29">
        <v>4</v>
      </c>
      <c r="F8346" s="29">
        <v>0</v>
      </c>
      <c r="G8346" s="29">
        <v>9970</v>
      </c>
      <c r="M8346" s="80" t="b">
        <f t="shared" si="130"/>
        <v>1</v>
      </c>
    </row>
    <row r="8347" spans="2:13" x14ac:dyDescent="0.15">
      <c r="B8347" s="333" t="s">
        <v>2253</v>
      </c>
      <c r="C8347" s="333" t="s">
        <v>716</v>
      </c>
      <c r="D8347" s="333" t="s">
        <v>519</v>
      </c>
      <c r="E8347" s="29">
        <v>4</v>
      </c>
      <c r="F8347" s="29">
        <v>1</v>
      </c>
      <c r="G8347" s="29">
        <v>1877</v>
      </c>
      <c r="M8347" s="80" t="b">
        <f t="shared" si="130"/>
        <v>1</v>
      </c>
    </row>
    <row r="8348" spans="2:13" x14ac:dyDescent="0.15">
      <c r="B8348" s="333" t="s">
        <v>5176</v>
      </c>
      <c r="C8348" s="333" t="s">
        <v>716</v>
      </c>
      <c r="D8348" s="333" t="s">
        <v>519</v>
      </c>
      <c r="E8348" s="29">
        <v>4</v>
      </c>
      <c r="F8348" s="29">
        <v>1</v>
      </c>
      <c r="G8348" s="29">
        <v>5152</v>
      </c>
      <c r="M8348" s="80" t="b">
        <f t="shared" si="130"/>
        <v>1</v>
      </c>
    </row>
    <row r="8349" spans="2:13" x14ac:dyDescent="0.15">
      <c r="B8349" s="333" t="s">
        <v>4310</v>
      </c>
      <c r="C8349" s="333" t="s">
        <v>716</v>
      </c>
      <c r="D8349" s="333" t="s">
        <v>519</v>
      </c>
      <c r="E8349" s="29">
        <v>4</v>
      </c>
      <c r="F8349" s="29">
        <v>1</v>
      </c>
      <c r="G8349" s="29">
        <v>4096</v>
      </c>
      <c r="M8349" s="80" t="b">
        <f t="shared" si="130"/>
        <v>1</v>
      </c>
    </row>
    <row r="8350" spans="2:13" x14ac:dyDescent="0.15">
      <c r="B8350" s="333" t="s">
        <v>9521</v>
      </c>
      <c r="C8350" s="333" t="s">
        <v>716</v>
      </c>
      <c r="D8350" s="333" t="s">
        <v>518</v>
      </c>
      <c r="E8350" s="29">
        <v>4</v>
      </c>
      <c r="F8350" s="29">
        <v>0</v>
      </c>
      <c r="G8350" s="29">
        <v>9809</v>
      </c>
      <c r="M8350" s="80" t="b">
        <f t="shared" si="130"/>
        <v>1</v>
      </c>
    </row>
    <row r="8351" spans="2:13" x14ac:dyDescent="0.15">
      <c r="B8351" s="333" t="s">
        <v>4311</v>
      </c>
      <c r="C8351" s="333" t="s">
        <v>716</v>
      </c>
      <c r="D8351" s="333" t="s">
        <v>519</v>
      </c>
      <c r="E8351" s="29">
        <v>4</v>
      </c>
      <c r="F8351" s="29">
        <v>1</v>
      </c>
      <c r="G8351" s="29">
        <v>4097</v>
      </c>
      <c r="M8351" s="80" t="b">
        <f t="shared" si="130"/>
        <v>1</v>
      </c>
    </row>
    <row r="8352" spans="2:13" x14ac:dyDescent="0.15">
      <c r="B8352" s="333" t="s">
        <v>6534</v>
      </c>
      <c r="C8352" s="333" t="s">
        <v>716</v>
      </c>
      <c r="D8352" s="333" t="s">
        <v>518</v>
      </c>
      <c r="E8352" s="29">
        <v>4</v>
      </c>
      <c r="F8352" s="29">
        <v>0</v>
      </c>
      <c r="G8352" s="29">
        <v>6619</v>
      </c>
      <c r="M8352" s="80" t="b">
        <f t="shared" si="130"/>
        <v>1</v>
      </c>
    </row>
    <row r="8353" spans="2:13" x14ac:dyDescent="0.15">
      <c r="B8353" s="333" t="s">
        <v>5733</v>
      </c>
      <c r="C8353" s="333" t="s">
        <v>716</v>
      </c>
      <c r="D8353" s="333" t="s">
        <v>519</v>
      </c>
      <c r="E8353" s="29">
        <v>4</v>
      </c>
      <c r="F8353" s="29">
        <v>1</v>
      </c>
      <c r="G8353" s="29">
        <v>5764</v>
      </c>
      <c r="M8353" s="80" t="b">
        <f t="shared" si="130"/>
        <v>1</v>
      </c>
    </row>
    <row r="8354" spans="2:13" x14ac:dyDescent="0.15">
      <c r="B8354" s="333" t="s">
        <v>9522</v>
      </c>
      <c r="C8354" s="333" t="s">
        <v>716</v>
      </c>
      <c r="D8354" s="333" t="s">
        <v>518</v>
      </c>
      <c r="E8354" s="29">
        <v>4</v>
      </c>
      <c r="F8354" s="29">
        <v>0</v>
      </c>
      <c r="G8354" s="29">
        <v>9666</v>
      </c>
      <c r="M8354" s="80" t="b">
        <f t="shared" si="130"/>
        <v>1</v>
      </c>
    </row>
    <row r="8355" spans="2:13" x14ac:dyDescent="0.15">
      <c r="B8355" s="333" t="s">
        <v>13702</v>
      </c>
      <c r="C8355" s="333" t="s">
        <v>518</v>
      </c>
      <c r="D8355" s="333" t="s">
        <v>518</v>
      </c>
      <c r="E8355" s="29">
        <v>0</v>
      </c>
      <c r="F8355" s="29">
        <v>0</v>
      </c>
      <c r="G8355" s="29">
        <v>14666</v>
      </c>
      <c r="M8355" s="80" t="b">
        <f t="shared" si="130"/>
        <v>1</v>
      </c>
    </row>
    <row r="8356" spans="2:13" x14ac:dyDescent="0.15">
      <c r="B8356" s="333" t="s">
        <v>13703</v>
      </c>
      <c r="C8356" s="333" t="s">
        <v>518</v>
      </c>
      <c r="D8356" s="333" t="s">
        <v>518</v>
      </c>
      <c r="E8356" s="29">
        <v>0</v>
      </c>
      <c r="F8356" s="29">
        <v>0</v>
      </c>
      <c r="G8356" s="29">
        <v>14673</v>
      </c>
      <c r="M8356" s="80" t="b">
        <f t="shared" si="130"/>
        <v>1</v>
      </c>
    </row>
    <row r="8357" spans="2:13" x14ac:dyDescent="0.15">
      <c r="B8357" s="333" t="s">
        <v>13704</v>
      </c>
      <c r="C8357" s="333" t="s">
        <v>518</v>
      </c>
      <c r="D8357" s="333" t="s">
        <v>518</v>
      </c>
      <c r="E8357" s="29">
        <v>0</v>
      </c>
      <c r="F8357" s="29">
        <v>0</v>
      </c>
      <c r="G8357" s="29">
        <v>14669</v>
      </c>
      <c r="M8357" s="80" t="b">
        <f t="shared" si="130"/>
        <v>1</v>
      </c>
    </row>
    <row r="8358" spans="2:13" x14ac:dyDescent="0.15">
      <c r="B8358" s="333" t="s">
        <v>13705</v>
      </c>
      <c r="C8358" s="333" t="s">
        <v>518</v>
      </c>
      <c r="D8358" s="333" t="s">
        <v>518</v>
      </c>
      <c r="E8358" s="29">
        <v>0</v>
      </c>
      <c r="F8358" s="29">
        <v>0</v>
      </c>
      <c r="G8358" s="29">
        <v>14633</v>
      </c>
      <c r="M8358" s="80" t="b">
        <f t="shared" si="130"/>
        <v>1</v>
      </c>
    </row>
    <row r="8359" spans="2:13" x14ac:dyDescent="0.15">
      <c r="B8359" s="333" t="s">
        <v>13706</v>
      </c>
      <c r="C8359" s="333" t="s">
        <v>518</v>
      </c>
      <c r="D8359" s="333" t="s">
        <v>518</v>
      </c>
      <c r="E8359" s="29">
        <v>0</v>
      </c>
      <c r="F8359" s="29">
        <v>0</v>
      </c>
      <c r="G8359" s="29">
        <v>14652</v>
      </c>
      <c r="M8359" s="80" t="b">
        <f t="shared" si="130"/>
        <v>1</v>
      </c>
    </row>
    <row r="8360" spans="2:13" x14ac:dyDescent="0.15">
      <c r="B8360" s="333" t="s">
        <v>10003</v>
      </c>
      <c r="C8360" s="333" t="s">
        <v>716</v>
      </c>
      <c r="D8360" s="333" t="s">
        <v>519</v>
      </c>
      <c r="E8360" s="29">
        <v>4</v>
      </c>
      <c r="F8360" s="29">
        <v>1</v>
      </c>
      <c r="G8360" s="29">
        <v>10199</v>
      </c>
      <c r="M8360" s="80" t="b">
        <f t="shared" si="130"/>
        <v>1</v>
      </c>
    </row>
    <row r="8361" spans="2:13" x14ac:dyDescent="0.15">
      <c r="B8361" s="333" t="s">
        <v>13707</v>
      </c>
      <c r="C8361" s="333" t="s">
        <v>518</v>
      </c>
      <c r="D8361" s="333" t="s">
        <v>518</v>
      </c>
      <c r="E8361" s="29">
        <v>0</v>
      </c>
      <c r="F8361" s="29">
        <v>0</v>
      </c>
      <c r="G8361" s="29">
        <v>14650</v>
      </c>
      <c r="M8361" s="80" t="b">
        <f t="shared" si="130"/>
        <v>1</v>
      </c>
    </row>
    <row r="8362" spans="2:13" x14ac:dyDescent="0.15">
      <c r="B8362" s="333" t="s">
        <v>13708</v>
      </c>
      <c r="C8362" s="333" t="s">
        <v>518</v>
      </c>
      <c r="D8362" s="333" t="s">
        <v>518</v>
      </c>
      <c r="E8362" s="29">
        <v>0</v>
      </c>
      <c r="F8362" s="29">
        <v>0</v>
      </c>
      <c r="G8362" s="29">
        <v>14635</v>
      </c>
      <c r="M8362" s="80" t="b">
        <f t="shared" si="130"/>
        <v>1</v>
      </c>
    </row>
    <row r="8363" spans="2:13" x14ac:dyDescent="0.15">
      <c r="B8363" s="333" t="s">
        <v>13709</v>
      </c>
      <c r="C8363" s="333" t="s">
        <v>518</v>
      </c>
      <c r="D8363" s="333" t="s">
        <v>518</v>
      </c>
      <c r="E8363" s="29">
        <v>0</v>
      </c>
      <c r="F8363" s="29">
        <v>0</v>
      </c>
      <c r="G8363" s="29">
        <v>14664</v>
      </c>
      <c r="M8363" s="80" t="b">
        <f t="shared" si="130"/>
        <v>1</v>
      </c>
    </row>
    <row r="8364" spans="2:13" x14ac:dyDescent="0.15">
      <c r="B8364" s="333" t="s">
        <v>7669</v>
      </c>
      <c r="C8364" s="333" t="s">
        <v>716</v>
      </c>
      <c r="D8364" s="333" t="s">
        <v>519</v>
      </c>
      <c r="E8364" s="29">
        <v>4</v>
      </c>
      <c r="F8364" s="29">
        <v>1</v>
      </c>
      <c r="G8364" s="29">
        <v>7838</v>
      </c>
      <c r="M8364" s="80" t="b">
        <f t="shared" si="130"/>
        <v>1</v>
      </c>
    </row>
    <row r="8365" spans="2:13" x14ac:dyDescent="0.15">
      <c r="B8365" s="333" t="s">
        <v>14309</v>
      </c>
      <c r="C8365" s="333" t="s">
        <v>518</v>
      </c>
      <c r="D8365" s="333" t="s">
        <v>518</v>
      </c>
      <c r="E8365" s="29">
        <v>0</v>
      </c>
      <c r="F8365" s="29">
        <v>0</v>
      </c>
      <c r="G8365" s="29">
        <v>15806</v>
      </c>
      <c r="M8365" s="80" t="b">
        <f t="shared" si="130"/>
        <v>1</v>
      </c>
    </row>
    <row r="8366" spans="2:13" x14ac:dyDescent="0.15">
      <c r="B8366" s="333" t="s">
        <v>13710</v>
      </c>
      <c r="C8366" s="333" t="s">
        <v>518</v>
      </c>
      <c r="D8366" s="333" t="s">
        <v>518</v>
      </c>
      <c r="E8366" s="29">
        <v>0</v>
      </c>
      <c r="F8366" s="29">
        <v>0</v>
      </c>
      <c r="G8366" s="29">
        <v>15228</v>
      </c>
      <c r="M8366" s="80" t="b">
        <f t="shared" si="130"/>
        <v>1</v>
      </c>
    </row>
    <row r="8367" spans="2:13" x14ac:dyDescent="0.15">
      <c r="B8367" s="333" t="s">
        <v>10433</v>
      </c>
      <c r="C8367" s="333" t="s">
        <v>716</v>
      </c>
      <c r="D8367" s="333" t="s">
        <v>519</v>
      </c>
      <c r="E8367" s="29">
        <v>4</v>
      </c>
      <c r="F8367" s="29">
        <v>1</v>
      </c>
      <c r="G8367" s="29">
        <v>10462</v>
      </c>
      <c r="M8367" s="80" t="b">
        <f t="shared" si="130"/>
        <v>1</v>
      </c>
    </row>
    <row r="8368" spans="2:13" x14ac:dyDescent="0.15">
      <c r="B8368" s="333" t="s">
        <v>6535</v>
      </c>
      <c r="C8368" s="333" t="s">
        <v>716</v>
      </c>
      <c r="D8368" s="333" t="s">
        <v>518</v>
      </c>
      <c r="E8368" s="29">
        <v>4</v>
      </c>
      <c r="F8368" s="29">
        <v>0</v>
      </c>
      <c r="G8368" s="29">
        <v>6620</v>
      </c>
      <c r="M8368" s="80" t="b">
        <f t="shared" si="130"/>
        <v>1</v>
      </c>
    </row>
    <row r="8369" spans="2:13" x14ac:dyDescent="0.15">
      <c r="B8369" s="333" t="s">
        <v>9523</v>
      </c>
      <c r="C8369" s="333" t="s">
        <v>716</v>
      </c>
      <c r="D8369" s="333" t="s">
        <v>518</v>
      </c>
      <c r="E8369" s="29">
        <v>4</v>
      </c>
      <c r="F8369" s="29">
        <v>0</v>
      </c>
      <c r="G8369" s="29">
        <v>9667</v>
      </c>
      <c r="M8369" s="80" t="b">
        <f t="shared" si="130"/>
        <v>1</v>
      </c>
    </row>
    <row r="8370" spans="2:13" x14ac:dyDescent="0.15">
      <c r="B8370" s="333" t="s">
        <v>9524</v>
      </c>
      <c r="C8370" s="333" t="s">
        <v>716</v>
      </c>
      <c r="D8370" s="333" t="s">
        <v>519</v>
      </c>
      <c r="E8370" s="29">
        <v>4</v>
      </c>
      <c r="F8370" s="29">
        <v>1</v>
      </c>
      <c r="G8370" s="29">
        <v>9971</v>
      </c>
      <c r="M8370" s="80" t="b">
        <f t="shared" si="130"/>
        <v>1</v>
      </c>
    </row>
    <row r="8371" spans="2:13" x14ac:dyDescent="0.15">
      <c r="B8371" s="333" t="s">
        <v>2254</v>
      </c>
      <c r="C8371" s="333" t="s">
        <v>716</v>
      </c>
      <c r="D8371" s="333" t="s">
        <v>519</v>
      </c>
      <c r="E8371" s="29">
        <v>4</v>
      </c>
      <c r="F8371" s="29">
        <v>1</v>
      </c>
      <c r="G8371" s="29">
        <v>1878</v>
      </c>
      <c r="M8371" s="80" t="b">
        <f t="shared" si="130"/>
        <v>1</v>
      </c>
    </row>
    <row r="8372" spans="2:13" x14ac:dyDescent="0.15">
      <c r="B8372" s="333" t="s">
        <v>5049</v>
      </c>
      <c r="C8372" s="333" t="s">
        <v>716</v>
      </c>
      <c r="D8372" s="333" t="s">
        <v>519</v>
      </c>
      <c r="E8372" s="29">
        <v>4</v>
      </c>
      <c r="F8372" s="29">
        <v>1</v>
      </c>
      <c r="G8372" s="29">
        <v>5014</v>
      </c>
      <c r="M8372" s="80" t="b">
        <f t="shared" si="130"/>
        <v>1</v>
      </c>
    </row>
    <row r="8373" spans="2:13" x14ac:dyDescent="0.15">
      <c r="B8373" s="333" t="s">
        <v>14958</v>
      </c>
      <c r="C8373" s="333" t="s">
        <v>716</v>
      </c>
      <c r="D8373" s="333" t="s">
        <v>519</v>
      </c>
      <c r="E8373" s="29">
        <v>4</v>
      </c>
      <c r="F8373" s="29">
        <v>1</v>
      </c>
      <c r="G8373" s="29">
        <v>17196</v>
      </c>
      <c r="M8373" s="80" t="b">
        <f t="shared" si="130"/>
        <v>1</v>
      </c>
    </row>
    <row r="8374" spans="2:13" x14ac:dyDescent="0.15">
      <c r="B8374" s="333" t="s">
        <v>12115</v>
      </c>
      <c r="C8374" s="333" t="s">
        <v>714</v>
      </c>
      <c r="D8374" s="333" t="s">
        <v>519</v>
      </c>
      <c r="E8374" s="29">
        <v>3</v>
      </c>
      <c r="F8374" s="29">
        <v>1</v>
      </c>
      <c r="G8374" s="29">
        <v>13625</v>
      </c>
      <c r="M8374" s="80" t="b">
        <f t="shared" si="130"/>
        <v>1</v>
      </c>
    </row>
    <row r="8375" spans="2:13" x14ac:dyDescent="0.15">
      <c r="B8375" s="333" t="s">
        <v>6536</v>
      </c>
      <c r="C8375" s="333" t="s">
        <v>716</v>
      </c>
      <c r="D8375" s="333" t="s">
        <v>518</v>
      </c>
      <c r="E8375" s="29">
        <v>4</v>
      </c>
      <c r="F8375" s="29">
        <v>0</v>
      </c>
      <c r="G8375" s="29">
        <v>6621</v>
      </c>
      <c r="M8375" s="80" t="b">
        <f t="shared" si="130"/>
        <v>1</v>
      </c>
    </row>
    <row r="8376" spans="2:13" x14ac:dyDescent="0.15">
      <c r="B8376" s="333" t="s">
        <v>12880</v>
      </c>
      <c r="C8376" s="333" t="s">
        <v>716</v>
      </c>
      <c r="D8376" s="333" t="s">
        <v>519</v>
      </c>
      <c r="E8376" s="29">
        <v>4</v>
      </c>
      <c r="F8376" s="29">
        <v>1</v>
      </c>
      <c r="G8376" s="29">
        <v>14253</v>
      </c>
      <c r="M8376" s="80" t="b">
        <f t="shared" si="130"/>
        <v>1</v>
      </c>
    </row>
    <row r="8377" spans="2:13" x14ac:dyDescent="0.15">
      <c r="B8377" s="333" t="s">
        <v>10434</v>
      </c>
      <c r="C8377" s="333" t="s">
        <v>716</v>
      </c>
      <c r="D8377" s="333" t="s">
        <v>519</v>
      </c>
      <c r="E8377" s="29">
        <v>4</v>
      </c>
      <c r="F8377" s="29">
        <v>1</v>
      </c>
      <c r="G8377" s="29">
        <v>11098</v>
      </c>
      <c r="M8377" s="80" t="b">
        <f t="shared" si="130"/>
        <v>1</v>
      </c>
    </row>
    <row r="8378" spans="2:13" x14ac:dyDescent="0.15">
      <c r="B8378" s="333" t="s">
        <v>9525</v>
      </c>
      <c r="C8378" s="333" t="s">
        <v>716</v>
      </c>
      <c r="D8378" s="333" t="s">
        <v>519</v>
      </c>
      <c r="E8378" s="29">
        <v>4</v>
      </c>
      <c r="F8378" s="29">
        <v>1</v>
      </c>
      <c r="G8378" s="29">
        <v>9972</v>
      </c>
      <c r="M8378" s="80" t="b">
        <f t="shared" si="130"/>
        <v>1</v>
      </c>
    </row>
    <row r="8379" spans="2:13" x14ac:dyDescent="0.15">
      <c r="B8379" s="333" t="s">
        <v>9526</v>
      </c>
      <c r="C8379" s="333" t="s">
        <v>716</v>
      </c>
      <c r="D8379" s="333" t="s">
        <v>518</v>
      </c>
      <c r="E8379" s="29">
        <v>4</v>
      </c>
      <c r="F8379" s="29">
        <v>0</v>
      </c>
      <c r="G8379" s="29">
        <v>9668</v>
      </c>
      <c r="M8379" s="80" t="b">
        <f t="shared" si="130"/>
        <v>1</v>
      </c>
    </row>
    <row r="8380" spans="2:13" x14ac:dyDescent="0.15">
      <c r="B8380" s="333" t="s">
        <v>14959</v>
      </c>
      <c r="C8380" s="333" t="s">
        <v>714</v>
      </c>
      <c r="D8380" s="333" t="s">
        <v>519</v>
      </c>
      <c r="E8380" s="29">
        <v>3</v>
      </c>
      <c r="F8380" s="29">
        <v>1</v>
      </c>
      <c r="G8380" s="29">
        <v>17323</v>
      </c>
      <c r="M8380" s="80" t="b">
        <f t="shared" si="130"/>
        <v>1</v>
      </c>
    </row>
    <row r="8381" spans="2:13" x14ac:dyDescent="0.15">
      <c r="B8381" s="333" t="s">
        <v>12116</v>
      </c>
      <c r="C8381" s="333" t="s">
        <v>716</v>
      </c>
      <c r="D8381" s="333" t="s">
        <v>519</v>
      </c>
      <c r="E8381" s="29">
        <v>4</v>
      </c>
      <c r="F8381" s="29">
        <v>1</v>
      </c>
      <c r="G8381" s="29">
        <v>13799</v>
      </c>
      <c r="M8381" s="80" t="b">
        <f t="shared" si="130"/>
        <v>1</v>
      </c>
    </row>
    <row r="8382" spans="2:13" x14ac:dyDescent="0.15">
      <c r="B8382" s="333" t="s">
        <v>9527</v>
      </c>
      <c r="C8382" s="333" t="s">
        <v>716</v>
      </c>
      <c r="D8382" s="333" t="s">
        <v>518</v>
      </c>
      <c r="E8382" s="29">
        <v>4</v>
      </c>
      <c r="F8382" s="29">
        <v>0</v>
      </c>
      <c r="G8382" s="29">
        <v>9669</v>
      </c>
      <c r="M8382" s="80" t="b">
        <f t="shared" si="130"/>
        <v>1</v>
      </c>
    </row>
    <row r="8383" spans="2:13" x14ac:dyDescent="0.15">
      <c r="B8383" s="333" t="s">
        <v>13711</v>
      </c>
      <c r="C8383" s="333" t="s">
        <v>716</v>
      </c>
      <c r="D8383" s="333" t="s">
        <v>519</v>
      </c>
      <c r="E8383" s="29">
        <v>4</v>
      </c>
      <c r="F8383" s="29">
        <v>1</v>
      </c>
      <c r="G8383" s="29">
        <v>14953</v>
      </c>
      <c r="M8383" s="80" t="b">
        <f t="shared" si="130"/>
        <v>1</v>
      </c>
    </row>
    <row r="8384" spans="2:13" x14ac:dyDescent="0.15">
      <c r="B8384" s="333" t="s">
        <v>12117</v>
      </c>
      <c r="C8384" s="333" t="s">
        <v>716</v>
      </c>
      <c r="D8384" s="333" t="s">
        <v>519</v>
      </c>
      <c r="E8384" s="29">
        <v>4</v>
      </c>
      <c r="F8384" s="29">
        <v>1</v>
      </c>
      <c r="G8384" s="29">
        <v>13800</v>
      </c>
      <c r="M8384" s="80" t="b">
        <f t="shared" si="130"/>
        <v>1</v>
      </c>
    </row>
    <row r="8385" spans="2:13" x14ac:dyDescent="0.15">
      <c r="B8385" s="333" t="s">
        <v>9528</v>
      </c>
      <c r="C8385" s="333" t="s">
        <v>716</v>
      </c>
      <c r="D8385" s="333" t="s">
        <v>518</v>
      </c>
      <c r="E8385" s="29">
        <v>4</v>
      </c>
      <c r="F8385" s="29">
        <v>0</v>
      </c>
      <c r="G8385" s="29">
        <v>9670</v>
      </c>
      <c r="M8385" s="80" t="b">
        <f t="shared" si="130"/>
        <v>1</v>
      </c>
    </row>
    <row r="8386" spans="2:13" x14ac:dyDescent="0.15">
      <c r="B8386" s="333" t="s">
        <v>13712</v>
      </c>
      <c r="C8386" s="333" t="s">
        <v>714</v>
      </c>
      <c r="D8386" s="333" t="s">
        <v>519</v>
      </c>
      <c r="E8386" s="29">
        <v>3</v>
      </c>
      <c r="F8386" s="29">
        <v>1</v>
      </c>
      <c r="G8386" s="29">
        <v>14739</v>
      </c>
      <c r="M8386" s="80" t="b">
        <f t="shared" si="130"/>
        <v>1</v>
      </c>
    </row>
    <row r="8387" spans="2:13" x14ac:dyDescent="0.15">
      <c r="B8387" s="333" t="s">
        <v>12118</v>
      </c>
      <c r="C8387" s="333" t="s">
        <v>716</v>
      </c>
      <c r="D8387" s="333" t="s">
        <v>519</v>
      </c>
      <c r="E8387" s="29">
        <v>4</v>
      </c>
      <c r="F8387" s="29">
        <v>1</v>
      </c>
      <c r="G8387" s="29">
        <v>12581</v>
      </c>
      <c r="M8387" s="80" t="b">
        <f t="shared" si="130"/>
        <v>1</v>
      </c>
    </row>
    <row r="8388" spans="2:13" x14ac:dyDescent="0.15">
      <c r="B8388" s="333" t="s">
        <v>13713</v>
      </c>
      <c r="C8388" s="333" t="s">
        <v>518</v>
      </c>
      <c r="D8388" s="333" t="s">
        <v>518</v>
      </c>
      <c r="E8388" s="29">
        <v>0</v>
      </c>
      <c r="F8388" s="29">
        <v>0</v>
      </c>
      <c r="G8388" s="29">
        <v>14661</v>
      </c>
      <c r="M8388" s="80" t="b">
        <f t="shared" si="130"/>
        <v>1</v>
      </c>
    </row>
    <row r="8389" spans="2:13" x14ac:dyDescent="0.15">
      <c r="B8389" s="333" t="s">
        <v>13714</v>
      </c>
      <c r="C8389" s="333" t="s">
        <v>518</v>
      </c>
      <c r="D8389" s="333" t="s">
        <v>518</v>
      </c>
      <c r="E8389" s="29">
        <v>0</v>
      </c>
      <c r="F8389" s="29">
        <v>0</v>
      </c>
      <c r="G8389" s="29">
        <v>14649</v>
      </c>
      <c r="M8389" s="80" t="b">
        <f t="shared" si="130"/>
        <v>1</v>
      </c>
    </row>
    <row r="8390" spans="2:13" x14ac:dyDescent="0.15">
      <c r="B8390" s="333" t="s">
        <v>9529</v>
      </c>
      <c r="C8390" s="333" t="s">
        <v>716</v>
      </c>
      <c r="D8390" s="333" t="s">
        <v>518</v>
      </c>
      <c r="E8390" s="29">
        <v>4</v>
      </c>
      <c r="F8390" s="29">
        <v>0</v>
      </c>
      <c r="G8390" s="29">
        <v>9810</v>
      </c>
      <c r="M8390" s="80" t="b">
        <f t="shared" si="130"/>
        <v>1</v>
      </c>
    </row>
    <row r="8391" spans="2:13" x14ac:dyDescent="0.15">
      <c r="B8391" s="333" t="s">
        <v>10435</v>
      </c>
      <c r="C8391" s="333" t="s">
        <v>716</v>
      </c>
      <c r="D8391" s="333" t="s">
        <v>519</v>
      </c>
      <c r="E8391" s="29">
        <v>4</v>
      </c>
      <c r="F8391" s="29">
        <v>1</v>
      </c>
      <c r="G8391" s="29">
        <v>10739</v>
      </c>
      <c r="M8391" s="80" t="b">
        <f t="shared" si="130"/>
        <v>1</v>
      </c>
    </row>
    <row r="8392" spans="2:13" x14ac:dyDescent="0.15">
      <c r="B8392" s="333" t="s">
        <v>14960</v>
      </c>
      <c r="C8392" s="333" t="s">
        <v>716</v>
      </c>
      <c r="D8392" s="333" t="s">
        <v>519</v>
      </c>
      <c r="E8392" s="29">
        <v>4</v>
      </c>
      <c r="F8392" s="29">
        <v>1</v>
      </c>
      <c r="G8392" s="29">
        <v>17272</v>
      </c>
      <c r="M8392" s="80" t="b">
        <f t="shared" si="130"/>
        <v>1</v>
      </c>
    </row>
    <row r="8393" spans="2:13" x14ac:dyDescent="0.15">
      <c r="B8393" s="333" t="s">
        <v>8513</v>
      </c>
      <c r="C8393" s="333" t="s">
        <v>716</v>
      </c>
      <c r="D8393" s="333" t="s">
        <v>518</v>
      </c>
      <c r="E8393" s="29">
        <v>4</v>
      </c>
      <c r="F8393" s="29">
        <v>0</v>
      </c>
      <c r="G8393" s="29">
        <v>9973</v>
      </c>
      <c r="M8393" s="80" t="b">
        <f t="shared" si="130"/>
        <v>1</v>
      </c>
    </row>
    <row r="8394" spans="2:13" x14ac:dyDescent="0.15">
      <c r="B8394" s="333" t="s">
        <v>8513</v>
      </c>
      <c r="C8394" s="333" t="s">
        <v>716</v>
      </c>
      <c r="D8394" s="333" t="s">
        <v>519</v>
      </c>
      <c r="E8394" s="29">
        <v>4</v>
      </c>
      <c r="F8394" s="29">
        <v>1</v>
      </c>
      <c r="G8394" s="29">
        <v>8842</v>
      </c>
      <c r="M8394" s="80" t="b">
        <f t="shared" si="130"/>
        <v>1</v>
      </c>
    </row>
    <row r="8395" spans="2:13" x14ac:dyDescent="0.15">
      <c r="B8395" s="333" t="s">
        <v>13715</v>
      </c>
      <c r="C8395" s="333" t="s">
        <v>518</v>
      </c>
      <c r="D8395" s="333" t="s">
        <v>518</v>
      </c>
      <c r="E8395" s="29">
        <v>0</v>
      </c>
      <c r="F8395" s="29">
        <v>0</v>
      </c>
      <c r="G8395" s="29">
        <v>14656</v>
      </c>
      <c r="M8395" s="80" t="b">
        <f t="shared" si="130"/>
        <v>1</v>
      </c>
    </row>
    <row r="8396" spans="2:13" x14ac:dyDescent="0.15">
      <c r="B8396" s="333" t="s">
        <v>13716</v>
      </c>
      <c r="C8396" s="333" t="s">
        <v>518</v>
      </c>
      <c r="D8396" s="333" t="s">
        <v>518</v>
      </c>
      <c r="E8396" s="29">
        <v>0</v>
      </c>
      <c r="F8396" s="29">
        <v>0</v>
      </c>
      <c r="G8396" s="29">
        <v>14658</v>
      </c>
      <c r="M8396" s="80" t="b">
        <f t="shared" si="130"/>
        <v>1</v>
      </c>
    </row>
    <row r="8397" spans="2:13" x14ac:dyDescent="0.15">
      <c r="B8397" s="333" t="s">
        <v>13717</v>
      </c>
      <c r="C8397" s="333" t="s">
        <v>518</v>
      </c>
      <c r="D8397" s="333" t="s">
        <v>518</v>
      </c>
      <c r="E8397" s="29">
        <v>0</v>
      </c>
      <c r="F8397" s="29">
        <v>0</v>
      </c>
      <c r="G8397" s="29">
        <v>14665</v>
      </c>
      <c r="M8397" s="80" t="b">
        <f t="shared" si="130"/>
        <v>1</v>
      </c>
    </row>
    <row r="8398" spans="2:13" x14ac:dyDescent="0.15">
      <c r="B8398" s="333" t="s">
        <v>13718</v>
      </c>
      <c r="C8398" s="333" t="s">
        <v>518</v>
      </c>
      <c r="D8398" s="333" t="s">
        <v>518</v>
      </c>
      <c r="E8398" s="29">
        <v>0</v>
      </c>
      <c r="F8398" s="29">
        <v>0</v>
      </c>
      <c r="G8398" s="29">
        <v>14647</v>
      </c>
      <c r="M8398" s="80" t="b">
        <f t="shared" ref="M8398:M8461" si="131">AND(  NOT(ISERROR(FIND(UPPER($B$7),UPPER($B8398),1))),  OR($D$7="",NOT(ISERROR(FIND(UPPER($D$7),UPPER($B8398),1)))),    OR($D$8="",(ISERROR(FIND(UPPER($D$8),UPPER($B8398),1))))           )</f>
        <v>1</v>
      </c>
    </row>
    <row r="8399" spans="2:13" x14ac:dyDescent="0.15">
      <c r="B8399" s="333" t="s">
        <v>13719</v>
      </c>
      <c r="C8399" s="333" t="s">
        <v>518</v>
      </c>
      <c r="D8399" s="333" t="s">
        <v>518</v>
      </c>
      <c r="E8399" s="29">
        <v>0</v>
      </c>
      <c r="F8399" s="29">
        <v>0</v>
      </c>
      <c r="G8399" s="29">
        <v>14675</v>
      </c>
      <c r="M8399" s="80" t="b">
        <f t="shared" si="131"/>
        <v>1</v>
      </c>
    </row>
    <row r="8400" spans="2:13" x14ac:dyDescent="0.15">
      <c r="B8400" s="333" t="s">
        <v>14961</v>
      </c>
      <c r="C8400" s="333" t="s">
        <v>716</v>
      </c>
      <c r="D8400" s="333" t="s">
        <v>519</v>
      </c>
      <c r="E8400" s="29">
        <v>4</v>
      </c>
      <c r="F8400" s="29">
        <v>1</v>
      </c>
      <c r="G8400" s="29">
        <v>17394</v>
      </c>
      <c r="M8400" s="80" t="b">
        <f t="shared" si="131"/>
        <v>1</v>
      </c>
    </row>
    <row r="8401" spans="2:13" x14ac:dyDescent="0.15">
      <c r="B8401" s="333" t="s">
        <v>10436</v>
      </c>
      <c r="C8401" s="333" t="s">
        <v>716</v>
      </c>
      <c r="D8401" s="333" t="s">
        <v>519</v>
      </c>
      <c r="E8401" s="29">
        <v>4</v>
      </c>
      <c r="F8401" s="29">
        <v>1</v>
      </c>
      <c r="G8401" s="29">
        <v>10858</v>
      </c>
      <c r="M8401" s="80" t="b">
        <f t="shared" si="131"/>
        <v>1</v>
      </c>
    </row>
    <row r="8402" spans="2:13" x14ac:dyDescent="0.15">
      <c r="B8402" s="333" t="s">
        <v>12119</v>
      </c>
      <c r="C8402" s="333" t="s">
        <v>714</v>
      </c>
      <c r="D8402" s="333" t="s">
        <v>519</v>
      </c>
      <c r="E8402" s="29">
        <v>3</v>
      </c>
      <c r="F8402" s="29">
        <v>1</v>
      </c>
      <c r="G8402" s="29">
        <v>12933</v>
      </c>
      <c r="M8402" s="80" t="b">
        <f t="shared" si="131"/>
        <v>1</v>
      </c>
    </row>
    <row r="8403" spans="2:13" x14ac:dyDescent="0.15">
      <c r="B8403" s="333" t="s">
        <v>9530</v>
      </c>
      <c r="C8403" s="333" t="s">
        <v>716</v>
      </c>
      <c r="D8403" s="333" t="s">
        <v>518</v>
      </c>
      <c r="E8403" s="29">
        <v>4</v>
      </c>
      <c r="F8403" s="29">
        <v>0</v>
      </c>
      <c r="G8403" s="29">
        <v>9671</v>
      </c>
      <c r="M8403" s="80" t="b">
        <f t="shared" si="131"/>
        <v>1</v>
      </c>
    </row>
    <row r="8404" spans="2:13" x14ac:dyDescent="0.15">
      <c r="B8404" s="333" t="s">
        <v>4227</v>
      </c>
      <c r="C8404" s="333" t="s">
        <v>716</v>
      </c>
      <c r="D8404" s="333" t="s">
        <v>519</v>
      </c>
      <c r="E8404" s="29">
        <v>4</v>
      </c>
      <c r="F8404" s="29">
        <v>1</v>
      </c>
      <c r="G8404" s="29">
        <v>3878</v>
      </c>
      <c r="M8404" s="80" t="b">
        <f t="shared" si="131"/>
        <v>1</v>
      </c>
    </row>
    <row r="8405" spans="2:13" x14ac:dyDescent="0.15">
      <c r="B8405" s="333" t="s">
        <v>13720</v>
      </c>
      <c r="C8405" s="333" t="s">
        <v>518</v>
      </c>
      <c r="D8405" s="333" t="s">
        <v>518</v>
      </c>
      <c r="E8405" s="29">
        <v>0</v>
      </c>
      <c r="F8405" s="29">
        <v>0</v>
      </c>
      <c r="G8405" s="29">
        <v>14645</v>
      </c>
      <c r="M8405" s="80" t="b">
        <f t="shared" si="131"/>
        <v>1</v>
      </c>
    </row>
    <row r="8406" spans="2:13" x14ac:dyDescent="0.15">
      <c r="B8406" s="333" t="s">
        <v>13721</v>
      </c>
      <c r="C8406" s="333" t="s">
        <v>518</v>
      </c>
      <c r="D8406" s="333" t="s">
        <v>518</v>
      </c>
      <c r="E8406" s="29">
        <v>0</v>
      </c>
      <c r="F8406" s="29">
        <v>0</v>
      </c>
      <c r="G8406" s="29">
        <v>14651</v>
      </c>
      <c r="M8406" s="80" t="b">
        <f t="shared" si="131"/>
        <v>1</v>
      </c>
    </row>
    <row r="8407" spans="2:13" x14ac:dyDescent="0.15">
      <c r="B8407" s="333" t="s">
        <v>13722</v>
      </c>
      <c r="C8407" s="333" t="s">
        <v>518</v>
      </c>
      <c r="D8407" s="333" t="s">
        <v>518</v>
      </c>
      <c r="E8407" s="29">
        <v>0</v>
      </c>
      <c r="F8407" s="29">
        <v>0</v>
      </c>
      <c r="G8407" s="29">
        <v>14655</v>
      </c>
      <c r="M8407" s="80" t="b">
        <f t="shared" si="131"/>
        <v>1</v>
      </c>
    </row>
    <row r="8408" spans="2:13" x14ac:dyDescent="0.15">
      <c r="B8408" s="333" t="s">
        <v>13723</v>
      </c>
      <c r="C8408" s="333" t="s">
        <v>518</v>
      </c>
      <c r="D8408" s="333" t="s">
        <v>518</v>
      </c>
      <c r="E8408" s="29">
        <v>0</v>
      </c>
      <c r="F8408" s="29">
        <v>0</v>
      </c>
      <c r="G8408" s="29">
        <v>14636</v>
      </c>
      <c r="M8408" s="80" t="b">
        <f t="shared" si="131"/>
        <v>1</v>
      </c>
    </row>
    <row r="8409" spans="2:13" x14ac:dyDescent="0.15">
      <c r="B8409" s="333" t="s">
        <v>13724</v>
      </c>
      <c r="C8409" s="333" t="s">
        <v>518</v>
      </c>
      <c r="D8409" s="333" t="s">
        <v>518</v>
      </c>
      <c r="E8409" s="29">
        <v>0</v>
      </c>
      <c r="F8409" s="29">
        <v>0</v>
      </c>
      <c r="G8409" s="29">
        <v>14663</v>
      </c>
      <c r="M8409" s="80" t="b">
        <f t="shared" si="131"/>
        <v>1</v>
      </c>
    </row>
    <row r="8410" spans="2:13" x14ac:dyDescent="0.15">
      <c r="B8410" s="333" t="s">
        <v>13725</v>
      </c>
      <c r="C8410" s="333" t="s">
        <v>518</v>
      </c>
      <c r="D8410" s="333" t="s">
        <v>518</v>
      </c>
      <c r="E8410" s="29">
        <v>0</v>
      </c>
      <c r="F8410" s="29">
        <v>0</v>
      </c>
      <c r="G8410" s="29">
        <v>14662</v>
      </c>
      <c r="M8410" s="80" t="b">
        <f t="shared" si="131"/>
        <v>1</v>
      </c>
    </row>
    <row r="8411" spans="2:13" x14ac:dyDescent="0.15">
      <c r="B8411" s="333" t="s">
        <v>13726</v>
      </c>
      <c r="C8411" s="333" t="s">
        <v>518</v>
      </c>
      <c r="D8411" s="333" t="s">
        <v>518</v>
      </c>
      <c r="E8411" s="29">
        <v>0</v>
      </c>
      <c r="F8411" s="29">
        <v>0</v>
      </c>
      <c r="G8411" s="29">
        <v>14634</v>
      </c>
      <c r="M8411" s="80" t="b">
        <f t="shared" si="131"/>
        <v>1</v>
      </c>
    </row>
    <row r="8412" spans="2:13" x14ac:dyDescent="0.15">
      <c r="B8412" s="333" t="s">
        <v>13727</v>
      </c>
      <c r="C8412" s="333" t="s">
        <v>518</v>
      </c>
      <c r="D8412" s="333" t="s">
        <v>518</v>
      </c>
      <c r="E8412" s="29">
        <v>0</v>
      </c>
      <c r="F8412" s="29">
        <v>0</v>
      </c>
      <c r="G8412" s="29">
        <v>14657</v>
      </c>
      <c r="M8412" s="80" t="b">
        <f t="shared" si="131"/>
        <v>1</v>
      </c>
    </row>
    <row r="8413" spans="2:13" x14ac:dyDescent="0.15">
      <c r="B8413" s="333" t="s">
        <v>2255</v>
      </c>
      <c r="C8413" s="333" t="s">
        <v>716</v>
      </c>
      <c r="D8413" s="333" t="s">
        <v>519</v>
      </c>
      <c r="E8413" s="29">
        <v>4</v>
      </c>
      <c r="F8413" s="29">
        <v>1</v>
      </c>
      <c r="G8413" s="29">
        <v>1879</v>
      </c>
      <c r="M8413" s="80" t="b">
        <f t="shared" si="131"/>
        <v>1</v>
      </c>
    </row>
    <row r="8414" spans="2:13" x14ac:dyDescent="0.15">
      <c r="B8414" s="333" t="s">
        <v>9531</v>
      </c>
      <c r="C8414" s="333" t="s">
        <v>716</v>
      </c>
      <c r="D8414" s="333" t="s">
        <v>518</v>
      </c>
      <c r="E8414" s="29">
        <v>4</v>
      </c>
      <c r="F8414" s="29">
        <v>0</v>
      </c>
      <c r="G8414" s="29">
        <v>9811</v>
      </c>
      <c r="M8414" s="80" t="b">
        <f t="shared" si="131"/>
        <v>1</v>
      </c>
    </row>
    <row r="8415" spans="2:13" x14ac:dyDescent="0.15">
      <c r="B8415" s="333" t="s">
        <v>5533</v>
      </c>
      <c r="C8415" s="333" t="s">
        <v>716</v>
      </c>
      <c r="D8415" s="333" t="s">
        <v>519</v>
      </c>
      <c r="E8415" s="29">
        <v>4</v>
      </c>
      <c r="F8415" s="29">
        <v>1</v>
      </c>
      <c r="G8415" s="29">
        <v>5551</v>
      </c>
      <c r="M8415" s="80" t="b">
        <f t="shared" si="131"/>
        <v>1</v>
      </c>
    </row>
    <row r="8416" spans="2:13" x14ac:dyDescent="0.15">
      <c r="B8416" s="333" t="s">
        <v>10437</v>
      </c>
      <c r="C8416" s="333" t="s">
        <v>716</v>
      </c>
      <c r="D8416" s="333" t="s">
        <v>519</v>
      </c>
      <c r="E8416" s="29">
        <v>4</v>
      </c>
      <c r="F8416" s="29">
        <v>1</v>
      </c>
      <c r="G8416" s="29">
        <v>10463</v>
      </c>
      <c r="M8416" s="80" t="b">
        <f t="shared" si="131"/>
        <v>1</v>
      </c>
    </row>
    <row r="8417" spans="2:13" x14ac:dyDescent="0.15">
      <c r="B8417" s="333" t="s">
        <v>6765</v>
      </c>
      <c r="C8417" s="333" t="s">
        <v>716</v>
      </c>
      <c r="D8417" s="333" t="s">
        <v>519</v>
      </c>
      <c r="E8417" s="29">
        <v>4</v>
      </c>
      <c r="F8417" s="29">
        <v>1</v>
      </c>
      <c r="G8417" s="29">
        <v>6889</v>
      </c>
      <c r="M8417" s="80" t="b">
        <f t="shared" si="131"/>
        <v>1</v>
      </c>
    </row>
    <row r="8418" spans="2:13" x14ac:dyDescent="0.15">
      <c r="B8418" s="333" t="s">
        <v>9532</v>
      </c>
      <c r="C8418" s="333" t="s">
        <v>716</v>
      </c>
      <c r="D8418" s="333" t="s">
        <v>518</v>
      </c>
      <c r="E8418" s="29">
        <v>4</v>
      </c>
      <c r="F8418" s="29">
        <v>0</v>
      </c>
      <c r="G8418" s="29">
        <v>9812</v>
      </c>
      <c r="M8418" s="80" t="b">
        <f t="shared" si="131"/>
        <v>1</v>
      </c>
    </row>
    <row r="8419" spans="2:13" x14ac:dyDescent="0.15">
      <c r="B8419" s="333" t="s">
        <v>13728</v>
      </c>
      <c r="C8419" s="333" t="s">
        <v>518</v>
      </c>
      <c r="D8419" s="333" t="s">
        <v>518</v>
      </c>
      <c r="E8419" s="29">
        <v>0</v>
      </c>
      <c r="F8419" s="29">
        <v>0</v>
      </c>
      <c r="G8419" s="29">
        <v>15733</v>
      </c>
      <c r="M8419" s="80" t="b">
        <f t="shared" si="131"/>
        <v>1</v>
      </c>
    </row>
    <row r="8420" spans="2:13" x14ac:dyDescent="0.15">
      <c r="B8420" s="333" t="s">
        <v>25</v>
      </c>
      <c r="C8420" s="333" t="s">
        <v>716</v>
      </c>
      <c r="D8420" s="333" t="s">
        <v>519</v>
      </c>
      <c r="E8420" s="29">
        <v>4</v>
      </c>
      <c r="F8420" s="29">
        <v>1</v>
      </c>
      <c r="G8420" s="29">
        <v>8751</v>
      </c>
      <c r="M8420" s="80" t="b">
        <f t="shared" si="131"/>
        <v>1</v>
      </c>
    </row>
    <row r="8421" spans="2:13" x14ac:dyDescent="0.15">
      <c r="B8421" s="333" t="s">
        <v>14962</v>
      </c>
      <c r="C8421" s="333" t="s">
        <v>714</v>
      </c>
      <c r="D8421" s="333" t="s">
        <v>519</v>
      </c>
      <c r="E8421" s="29">
        <v>3</v>
      </c>
      <c r="F8421" s="29">
        <v>1</v>
      </c>
      <c r="G8421" s="29">
        <v>16592</v>
      </c>
      <c r="M8421" s="80" t="b">
        <f t="shared" si="131"/>
        <v>1</v>
      </c>
    </row>
    <row r="8422" spans="2:13" x14ac:dyDescent="0.15">
      <c r="B8422" s="333" t="s">
        <v>10438</v>
      </c>
      <c r="C8422" s="333" t="s">
        <v>716</v>
      </c>
      <c r="D8422" s="333" t="s">
        <v>519</v>
      </c>
      <c r="E8422" s="29">
        <v>4</v>
      </c>
      <c r="F8422" s="29">
        <v>1</v>
      </c>
      <c r="G8422" s="29">
        <v>10609</v>
      </c>
      <c r="M8422" s="80" t="b">
        <f t="shared" si="131"/>
        <v>1</v>
      </c>
    </row>
    <row r="8423" spans="2:13" x14ac:dyDescent="0.15">
      <c r="B8423" s="333" t="s">
        <v>7325</v>
      </c>
      <c r="C8423" s="333" t="s">
        <v>716</v>
      </c>
      <c r="D8423" s="333" t="s">
        <v>519</v>
      </c>
      <c r="E8423" s="29">
        <v>4</v>
      </c>
      <c r="F8423" s="29">
        <v>1</v>
      </c>
      <c r="G8423" s="29">
        <v>7474</v>
      </c>
      <c r="M8423" s="80" t="b">
        <f t="shared" si="131"/>
        <v>1</v>
      </c>
    </row>
    <row r="8424" spans="2:13" x14ac:dyDescent="0.15">
      <c r="B8424" s="333" t="s">
        <v>7361</v>
      </c>
      <c r="C8424" s="333" t="s">
        <v>716</v>
      </c>
      <c r="D8424" s="333" t="s">
        <v>444</v>
      </c>
      <c r="E8424" s="29">
        <v>4</v>
      </c>
      <c r="F8424" s="29">
        <v>6</v>
      </c>
      <c r="G8424" s="29">
        <v>7512</v>
      </c>
      <c r="M8424" s="80" t="b">
        <f t="shared" si="131"/>
        <v>1</v>
      </c>
    </row>
    <row r="8425" spans="2:13" x14ac:dyDescent="0.15">
      <c r="B8425" s="333" t="s">
        <v>14963</v>
      </c>
      <c r="C8425" s="333" t="s">
        <v>716</v>
      </c>
      <c r="D8425" s="333" t="s">
        <v>519</v>
      </c>
      <c r="E8425" s="29">
        <v>4</v>
      </c>
      <c r="F8425" s="29">
        <v>1</v>
      </c>
      <c r="G8425" s="29">
        <v>17229</v>
      </c>
      <c r="M8425" s="80" t="b">
        <f t="shared" si="131"/>
        <v>1</v>
      </c>
    </row>
    <row r="8426" spans="2:13" x14ac:dyDescent="0.15">
      <c r="B8426" s="333" t="s">
        <v>11332</v>
      </c>
      <c r="C8426" s="333" t="s">
        <v>716</v>
      </c>
      <c r="D8426" s="333" t="s">
        <v>519</v>
      </c>
      <c r="E8426" s="29">
        <v>4</v>
      </c>
      <c r="F8426" s="29">
        <v>1</v>
      </c>
      <c r="G8426" s="29">
        <v>11258</v>
      </c>
      <c r="M8426" s="80" t="b">
        <f t="shared" si="131"/>
        <v>1</v>
      </c>
    </row>
    <row r="8427" spans="2:13" x14ac:dyDescent="0.15">
      <c r="B8427" s="333" t="s">
        <v>9533</v>
      </c>
      <c r="C8427" s="333" t="s">
        <v>716</v>
      </c>
      <c r="D8427" s="333" t="s">
        <v>518</v>
      </c>
      <c r="E8427" s="29">
        <v>4</v>
      </c>
      <c r="F8427" s="29">
        <v>0</v>
      </c>
      <c r="G8427" s="29">
        <v>10005</v>
      </c>
      <c r="M8427" s="80" t="b">
        <f t="shared" si="131"/>
        <v>1</v>
      </c>
    </row>
    <row r="8428" spans="2:13" x14ac:dyDescent="0.15">
      <c r="B8428" s="333" t="s">
        <v>9534</v>
      </c>
      <c r="C8428" s="333" t="s">
        <v>716</v>
      </c>
      <c r="D8428" s="333" t="s">
        <v>518</v>
      </c>
      <c r="E8428" s="29">
        <v>4</v>
      </c>
      <c r="F8428" s="29">
        <v>0</v>
      </c>
      <c r="G8428" s="29">
        <v>10006</v>
      </c>
      <c r="M8428" s="80" t="b">
        <f t="shared" si="131"/>
        <v>1</v>
      </c>
    </row>
    <row r="8429" spans="2:13" x14ac:dyDescent="0.15">
      <c r="B8429" s="333" t="s">
        <v>9535</v>
      </c>
      <c r="C8429" s="333" t="s">
        <v>716</v>
      </c>
      <c r="D8429" s="333" t="s">
        <v>519</v>
      </c>
      <c r="E8429" s="29">
        <v>4</v>
      </c>
      <c r="F8429" s="29">
        <v>1</v>
      </c>
      <c r="G8429" s="29">
        <v>9379</v>
      </c>
      <c r="M8429" s="80" t="b">
        <f t="shared" si="131"/>
        <v>1</v>
      </c>
    </row>
    <row r="8430" spans="2:13" x14ac:dyDescent="0.15">
      <c r="B8430" s="333" t="s">
        <v>9536</v>
      </c>
      <c r="C8430" s="333" t="s">
        <v>716</v>
      </c>
      <c r="D8430" s="333" t="s">
        <v>519</v>
      </c>
      <c r="E8430" s="29">
        <v>4</v>
      </c>
      <c r="F8430" s="29">
        <v>1</v>
      </c>
      <c r="G8430" s="29">
        <v>9380</v>
      </c>
      <c r="M8430" s="80" t="b">
        <f t="shared" si="131"/>
        <v>1</v>
      </c>
    </row>
    <row r="8431" spans="2:13" x14ac:dyDescent="0.15">
      <c r="B8431" s="333" t="s">
        <v>13154</v>
      </c>
      <c r="C8431" s="333" t="s">
        <v>716</v>
      </c>
      <c r="D8431" s="333" t="s">
        <v>519</v>
      </c>
      <c r="E8431" s="29">
        <v>4</v>
      </c>
      <c r="F8431" s="29">
        <v>1</v>
      </c>
      <c r="G8431" s="29">
        <v>14538</v>
      </c>
      <c r="M8431" s="80" t="b">
        <f t="shared" si="131"/>
        <v>1</v>
      </c>
    </row>
    <row r="8432" spans="2:13" x14ac:dyDescent="0.15">
      <c r="B8432" s="333" t="s">
        <v>13729</v>
      </c>
      <c r="C8432" s="333" t="s">
        <v>716</v>
      </c>
      <c r="D8432" s="333" t="s">
        <v>519</v>
      </c>
      <c r="E8432" s="29">
        <v>4</v>
      </c>
      <c r="F8432" s="29">
        <v>1</v>
      </c>
      <c r="G8432" s="29">
        <v>15261</v>
      </c>
      <c r="M8432" s="80" t="b">
        <f t="shared" si="131"/>
        <v>1</v>
      </c>
    </row>
    <row r="8433" spans="2:13" x14ac:dyDescent="0.15">
      <c r="B8433" s="333" t="s">
        <v>13155</v>
      </c>
      <c r="C8433" s="333" t="s">
        <v>716</v>
      </c>
      <c r="D8433" s="333" t="s">
        <v>519</v>
      </c>
      <c r="E8433" s="29">
        <v>4</v>
      </c>
      <c r="F8433" s="29">
        <v>1</v>
      </c>
      <c r="G8433" s="29">
        <v>14539</v>
      </c>
      <c r="M8433" s="80" t="b">
        <f t="shared" si="131"/>
        <v>1</v>
      </c>
    </row>
    <row r="8434" spans="2:13" x14ac:dyDescent="0.15">
      <c r="B8434" s="333" t="s">
        <v>5149</v>
      </c>
      <c r="C8434" s="333" t="s">
        <v>710</v>
      </c>
      <c r="D8434" s="333" t="s">
        <v>521</v>
      </c>
      <c r="E8434" s="29">
        <v>1</v>
      </c>
      <c r="F8434" s="29">
        <v>2</v>
      </c>
      <c r="G8434" s="29">
        <v>5125</v>
      </c>
      <c r="M8434" s="80" t="b">
        <f t="shared" si="131"/>
        <v>1</v>
      </c>
    </row>
    <row r="8435" spans="2:13" x14ac:dyDescent="0.15">
      <c r="B8435" s="333" t="s">
        <v>10993</v>
      </c>
      <c r="C8435" s="333" t="s">
        <v>710</v>
      </c>
      <c r="D8435" s="333" t="s">
        <v>523</v>
      </c>
      <c r="E8435" s="29">
        <v>1</v>
      </c>
      <c r="F8435" s="29">
        <v>3</v>
      </c>
      <c r="G8435" s="29">
        <v>1880</v>
      </c>
      <c r="M8435" s="80" t="b">
        <f t="shared" si="131"/>
        <v>1</v>
      </c>
    </row>
    <row r="8436" spans="2:13" x14ac:dyDescent="0.15">
      <c r="B8436" s="333" t="s">
        <v>2256</v>
      </c>
      <c r="C8436" s="333" t="s">
        <v>710</v>
      </c>
      <c r="D8436" s="333" t="s">
        <v>521</v>
      </c>
      <c r="E8436" s="29">
        <v>1</v>
      </c>
      <c r="F8436" s="29">
        <v>2</v>
      </c>
      <c r="G8436" s="29">
        <v>1881</v>
      </c>
      <c r="M8436" s="80" t="b">
        <f t="shared" si="131"/>
        <v>1</v>
      </c>
    </row>
    <row r="8437" spans="2:13" x14ac:dyDescent="0.15">
      <c r="B8437" s="333" t="s">
        <v>354</v>
      </c>
      <c r="C8437" s="333" t="s">
        <v>710</v>
      </c>
      <c r="D8437" s="333" t="s">
        <v>521</v>
      </c>
      <c r="E8437" s="29">
        <v>1</v>
      </c>
      <c r="F8437" s="29">
        <v>2</v>
      </c>
      <c r="G8437" s="29">
        <v>8435</v>
      </c>
      <c r="M8437" s="80" t="b">
        <f t="shared" si="131"/>
        <v>1</v>
      </c>
    </row>
    <row r="8438" spans="2:13" x14ac:dyDescent="0.15">
      <c r="B8438" s="333" t="s">
        <v>4312</v>
      </c>
      <c r="C8438" s="333" t="s">
        <v>9879</v>
      </c>
      <c r="D8438" s="333" t="s">
        <v>519</v>
      </c>
      <c r="E8438" s="29">
        <v>13</v>
      </c>
      <c r="F8438" s="29">
        <v>1</v>
      </c>
      <c r="G8438" s="29">
        <v>4098</v>
      </c>
      <c r="M8438" s="80" t="b">
        <f t="shared" si="131"/>
        <v>1</v>
      </c>
    </row>
    <row r="8439" spans="2:13" x14ac:dyDescent="0.15">
      <c r="B8439" s="333" t="s">
        <v>9537</v>
      </c>
      <c r="C8439" s="333" t="s">
        <v>518</v>
      </c>
      <c r="D8439" s="333" t="s">
        <v>518</v>
      </c>
      <c r="E8439" s="29">
        <v>0</v>
      </c>
      <c r="F8439" s="29">
        <v>0</v>
      </c>
      <c r="G8439" s="29">
        <v>9813</v>
      </c>
      <c r="M8439" s="80" t="b">
        <f t="shared" si="131"/>
        <v>1</v>
      </c>
    </row>
    <row r="8440" spans="2:13" x14ac:dyDescent="0.15">
      <c r="B8440" s="333" t="s">
        <v>3997</v>
      </c>
      <c r="C8440" s="333" t="s">
        <v>712</v>
      </c>
      <c r="D8440" s="333" t="s">
        <v>523</v>
      </c>
      <c r="E8440" s="29">
        <v>2</v>
      </c>
      <c r="F8440" s="29">
        <v>3</v>
      </c>
      <c r="G8440" s="29">
        <v>3763</v>
      </c>
      <c r="M8440" s="80" t="b">
        <f t="shared" si="131"/>
        <v>1</v>
      </c>
    </row>
    <row r="8441" spans="2:13" x14ac:dyDescent="0.15">
      <c r="B8441" s="333" t="s">
        <v>2257</v>
      </c>
      <c r="C8441" s="333" t="s">
        <v>710</v>
      </c>
      <c r="D8441" s="333" t="s">
        <v>519</v>
      </c>
      <c r="E8441" s="29">
        <v>1</v>
      </c>
      <c r="F8441" s="29">
        <v>1</v>
      </c>
      <c r="G8441" s="29">
        <v>1882</v>
      </c>
      <c r="M8441" s="80" t="b">
        <f t="shared" si="131"/>
        <v>1</v>
      </c>
    </row>
    <row r="8442" spans="2:13" x14ac:dyDescent="0.15">
      <c r="B8442" s="333" t="s">
        <v>7608</v>
      </c>
      <c r="C8442" s="333" t="s">
        <v>716</v>
      </c>
      <c r="D8442" s="333" t="s">
        <v>523</v>
      </c>
      <c r="E8442" s="29">
        <v>4</v>
      </c>
      <c r="F8442" s="29">
        <v>3</v>
      </c>
      <c r="G8442" s="29">
        <v>7771</v>
      </c>
      <c r="M8442" s="80" t="b">
        <f t="shared" si="131"/>
        <v>1</v>
      </c>
    </row>
    <row r="8443" spans="2:13" x14ac:dyDescent="0.15">
      <c r="B8443" s="333" t="s">
        <v>3824</v>
      </c>
      <c r="C8443" s="333" t="s">
        <v>712</v>
      </c>
      <c r="D8443" s="333" t="s">
        <v>525</v>
      </c>
      <c r="E8443" s="29">
        <v>2</v>
      </c>
      <c r="F8443" s="29">
        <v>4</v>
      </c>
      <c r="G8443" s="29">
        <v>3584</v>
      </c>
      <c r="M8443" s="80" t="b">
        <f t="shared" si="131"/>
        <v>1</v>
      </c>
    </row>
    <row r="8444" spans="2:13" x14ac:dyDescent="0.15">
      <c r="B8444" s="333" t="s">
        <v>7092</v>
      </c>
      <c r="C8444" s="333" t="s">
        <v>710</v>
      </c>
      <c r="D8444" s="333" t="s">
        <v>523</v>
      </c>
      <c r="E8444" s="29">
        <v>1</v>
      </c>
      <c r="F8444" s="29">
        <v>3</v>
      </c>
      <c r="G8444" s="29">
        <v>7234</v>
      </c>
      <c r="M8444" s="80" t="b">
        <f t="shared" si="131"/>
        <v>1</v>
      </c>
    </row>
    <row r="8445" spans="2:13" x14ac:dyDescent="0.15">
      <c r="B8445" s="333" t="s">
        <v>10994</v>
      </c>
      <c r="C8445" s="333" t="s">
        <v>518</v>
      </c>
      <c r="D8445" s="333" t="s">
        <v>523</v>
      </c>
      <c r="E8445" s="29">
        <v>0</v>
      </c>
      <c r="F8445" s="29">
        <v>3</v>
      </c>
      <c r="G8445" s="29">
        <v>7611</v>
      </c>
      <c r="M8445" s="80" t="b">
        <f t="shared" si="131"/>
        <v>1</v>
      </c>
    </row>
    <row r="8446" spans="2:13" x14ac:dyDescent="0.15">
      <c r="B8446" s="333" t="s">
        <v>4170</v>
      </c>
      <c r="C8446" s="333" t="s">
        <v>712</v>
      </c>
      <c r="D8446" s="333" t="s">
        <v>523</v>
      </c>
      <c r="E8446" s="29">
        <v>2</v>
      </c>
      <c r="F8446" s="29">
        <v>3</v>
      </c>
      <c r="G8446" s="29">
        <v>3940</v>
      </c>
      <c r="M8446" s="80" t="b">
        <f t="shared" si="131"/>
        <v>1</v>
      </c>
    </row>
    <row r="8447" spans="2:13" x14ac:dyDescent="0.15">
      <c r="B8447" s="333" t="s">
        <v>6766</v>
      </c>
      <c r="C8447" s="333" t="s">
        <v>710</v>
      </c>
      <c r="D8447" s="333" t="s">
        <v>523</v>
      </c>
      <c r="E8447" s="29">
        <v>1</v>
      </c>
      <c r="F8447" s="29">
        <v>3</v>
      </c>
      <c r="G8447" s="29">
        <v>6890</v>
      </c>
      <c r="M8447" s="80" t="b">
        <f t="shared" si="131"/>
        <v>1</v>
      </c>
    </row>
    <row r="8448" spans="2:13" x14ac:dyDescent="0.15">
      <c r="B8448" s="333" t="s">
        <v>8729</v>
      </c>
      <c r="C8448" s="333" t="s">
        <v>710</v>
      </c>
      <c r="D8448" s="333" t="s">
        <v>444</v>
      </c>
      <c r="E8448" s="29">
        <v>1</v>
      </c>
      <c r="F8448" s="29">
        <v>6</v>
      </c>
      <c r="G8448" s="29">
        <v>9079</v>
      </c>
      <c r="M8448" s="80" t="b">
        <f t="shared" si="131"/>
        <v>1</v>
      </c>
    </row>
    <row r="8449" spans="2:13" x14ac:dyDescent="0.15">
      <c r="B8449" s="333" t="s">
        <v>7375</v>
      </c>
      <c r="C8449" s="333" t="s">
        <v>718</v>
      </c>
      <c r="D8449" s="333" t="s">
        <v>523</v>
      </c>
      <c r="E8449" s="29">
        <v>5</v>
      </c>
      <c r="F8449" s="29">
        <v>3</v>
      </c>
      <c r="G8449" s="29">
        <v>7407</v>
      </c>
      <c r="M8449" s="80" t="b">
        <f t="shared" si="131"/>
        <v>1</v>
      </c>
    </row>
    <row r="8450" spans="2:13" x14ac:dyDescent="0.15">
      <c r="B8450" s="333" t="s">
        <v>6907</v>
      </c>
      <c r="C8450" s="333" t="s">
        <v>710</v>
      </c>
      <c r="D8450" s="333" t="s">
        <v>523</v>
      </c>
      <c r="E8450" s="29">
        <v>1</v>
      </c>
      <c r="F8450" s="29">
        <v>3</v>
      </c>
      <c r="G8450" s="29">
        <v>6919</v>
      </c>
      <c r="M8450" s="80" t="b">
        <f t="shared" si="131"/>
        <v>1</v>
      </c>
    </row>
    <row r="8451" spans="2:13" x14ac:dyDescent="0.15">
      <c r="B8451" s="333" t="s">
        <v>211</v>
      </c>
      <c r="C8451" s="333" t="s">
        <v>710</v>
      </c>
      <c r="D8451" s="333" t="s">
        <v>444</v>
      </c>
      <c r="E8451" s="29">
        <v>1</v>
      </c>
      <c r="F8451" s="29">
        <v>6</v>
      </c>
      <c r="G8451" s="29">
        <v>8499</v>
      </c>
      <c r="M8451" s="80" t="b">
        <f t="shared" si="131"/>
        <v>1</v>
      </c>
    </row>
    <row r="8452" spans="2:13" x14ac:dyDescent="0.15">
      <c r="B8452" s="333" t="s">
        <v>6223</v>
      </c>
      <c r="C8452" s="333" t="s">
        <v>716</v>
      </c>
      <c r="D8452" s="333" t="s">
        <v>523</v>
      </c>
      <c r="E8452" s="29">
        <v>4</v>
      </c>
      <c r="F8452" s="29">
        <v>3</v>
      </c>
      <c r="G8452" s="29">
        <v>6276</v>
      </c>
      <c r="M8452" s="80" t="b">
        <f t="shared" si="131"/>
        <v>1</v>
      </c>
    </row>
    <row r="8453" spans="2:13" x14ac:dyDescent="0.15">
      <c r="B8453" s="333" t="s">
        <v>2258</v>
      </c>
      <c r="C8453" s="333" t="s">
        <v>716</v>
      </c>
      <c r="D8453" s="333" t="s">
        <v>521</v>
      </c>
      <c r="E8453" s="29">
        <v>4</v>
      </c>
      <c r="F8453" s="29">
        <v>2</v>
      </c>
      <c r="G8453" s="29">
        <v>1883</v>
      </c>
      <c r="M8453" s="80" t="b">
        <f t="shared" si="131"/>
        <v>1</v>
      </c>
    </row>
    <row r="8454" spans="2:13" x14ac:dyDescent="0.15">
      <c r="B8454" s="333" t="s">
        <v>2259</v>
      </c>
      <c r="C8454" s="333" t="s">
        <v>716</v>
      </c>
      <c r="D8454" s="333" t="s">
        <v>521</v>
      </c>
      <c r="E8454" s="29">
        <v>4</v>
      </c>
      <c r="F8454" s="29">
        <v>2</v>
      </c>
      <c r="G8454" s="29">
        <v>1884</v>
      </c>
      <c r="M8454" s="80" t="b">
        <f t="shared" si="131"/>
        <v>1</v>
      </c>
    </row>
    <row r="8455" spans="2:13" x14ac:dyDescent="0.15">
      <c r="B8455" s="333" t="s">
        <v>10439</v>
      </c>
      <c r="C8455" s="333" t="s">
        <v>718</v>
      </c>
      <c r="D8455" s="333" t="s">
        <v>523</v>
      </c>
      <c r="E8455" s="29">
        <v>5</v>
      </c>
      <c r="F8455" s="29">
        <v>3</v>
      </c>
      <c r="G8455" s="29">
        <v>10642</v>
      </c>
      <c r="M8455" s="80" t="b">
        <f t="shared" si="131"/>
        <v>1</v>
      </c>
    </row>
    <row r="8456" spans="2:13" x14ac:dyDescent="0.15">
      <c r="B8456" s="333" t="s">
        <v>2260</v>
      </c>
      <c r="C8456" s="333" t="s">
        <v>716</v>
      </c>
      <c r="D8456" s="333" t="s">
        <v>521</v>
      </c>
      <c r="E8456" s="29">
        <v>4</v>
      </c>
      <c r="F8456" s="29">
        <v>2</v>
      </c>
      <c r="G8456" s="29">
        <v>1885</v>
      </c>
      <c r="M8456" s="80" t="b">
        <f t="shared" si="131"/>
        <v>1</v>
      </c>
    </row>
    <row r="8457" spans="2:13" x14ac:dyDescent="0.15">
      <c r="B8457" s="333" t="s">
        <v>10440</v>
      </c>
      <c r="C8457" s="333" t="s">
        <v>714</v>
      </c>
      <c r="D8457" s="333" t="s">
        <v>521</v>
      </c>
      <c r="E8457" s="29">
        <v>3</v>
      </c>
      <c r="F8457" s="29">
        <v>2</v>
      </c>
      <c r="G8457" s="29">
        <v>10859</v>
      </c>
      <c r="M8457" s="80" t="b">
        <f t="shared" si="131"/>
        <v>1</v>
      </c>
    </row>
    <row r="8458" spans="2:13" x14ac:dyDescent="0.15">
      <c r="B8458" s="333" t="s">
        <v>7493</v>
      </c>
      <c r="C8458" s="333" t="s">
        <v>710</v>
      </c>
      <c r="D8458" s="333" t="s">
        <v>525</v>
      </c>
      <c r="E8458" s="29">
        <v>1</v>
      </c>
      <c r="F8458" s="29">
        <v>4</v>
      </c>
      <c r="G8458" s="29">
        <v>7651</v>
      </c>
      <c r="M8458" s="80" t="b">
        <f t="shared" si="131"/>
        <v>1</v>
      </c>
    </row>
    <row r="8459" spans="2:13" x14ac:dyDescent="0.15">
      <c r="B8459" s="333" t="s">
        <v>14964</v>
      </c>
      <c r="C8459" s="333" t="s">
        <v>714</v>
      </c>
      <c r="D8459" s="333" t="s">
        <v>444</v>
      </c>
      <c r="E8459" s="29">
        <v>3</v>
      </c>
      <c r="F8459" s="29">
        <v>6</v>
      </c>
      <c r="G8459" s="29">
        <v>16612</v>
      </c>
      <c r="M8459" s="80" t="b">
        <f t="shared" si="131"/>
        <v>1</v>
      </c>
    </row>
    <row r="8460" spans="2:13" x14ac:dyDescent="0.15">
      <c r="B8460" s="333" t="s">
        <v>4894</v>
      </c>
      <c r="C8460" s="333" t="s">
        <v>716</v>
      </c>
      <c r="D8460" s="333" t="s">
        <v>519</v>
      </c>
      <c r="E8460" s="29">
        <v>4</v>
      </c>
      <c r="F8460" s="29">
        <v>1</v>
      </c>
      <c r="G8460" s="29">
        <v>4852</v>
      </c>
      <c r="M8460" s="80" t="b">
        <f t="shared" si="131"/>
        <v>1</v>
      </c>
    </row>
    <row r="8461" spans="2:13" x14ac:dyDescent="0.15">
      <c r="B8461" s="333" t="s">
        <v>11333</v>
      </c>
      <c r="C8461" s="333" t="s">
        <v>710</v>
      </c>
      <c r="D8461" s="333" t="s">
        <v>444</v>
      </c>
      <c r="E8461" s="29">
        <v>1</v>
      </c>
      <c r="F8461" s="29">
        <v>6</v>
      </c>
      <c r="G8461" s="29">
        <v>11259</v>
      </c>
      <c r="M8461" s="80" t="b">
        <f t="shared" si="131"/>
        <v>1</v>
      </c>
    </row>
    <row r="8462" spans="2:13" x14ac:dyDescent="0.15">
      <c r="B8462" s="333" t="s">
        <v>5074</v>
      </c>
      <c r="C8462" s="333" t="s">
        <v>712</v>
      </c>
      <c r="D8462" s="333" t="s">
        <v>525</v>
      </c>
      <c r="E8462" s="29">
        <v>2</v>
      </c>
      <c r="F8462" s="29">
        <v>4</v>
      </c>
      <c r="G8462" s="29">
        <v>5150</v>
      </c>
      <c r="M8462" s="80" t="b">
        <f t="shared" ref="M8462:M8525" si="132">AND(  NOT(ISERROR(FIND(UPPER($B$7),UPPER($B8462),1))),  OR($D$7="",NOT(ISERROR(FIND(UPPER($D$7),UPPER($B8462),1)))),    OR($D$8="",(ISERROR(FIND(UPPER($D$8),UPPER($B8462),1))))           )</f>
        <v>1</v>
      </c>
    </row>
    <row r="8463" spans="2:13" x14ac:dyDescent="0.15">
      <c r="B8463" s="333" t="s">
        <v>12120</v>
      </c>
      <c r="C8463" s="333" t="s">
        <v>710</v>
      </c>
      <c r="D8463" s="333" t="s">
        <v>444</v>
      </c>
      <c r="E8463" s="29">
        <v>1</v>
      </c>
      <c r="F8463" s="29">
        <v>6</v>
      </c>
      <c r="G8463" s="29">
        <v>11651</v>
      </c>
      <c r="M8463" s="80" t="b">
        <f t="shared" si="132"/>
        <v>1</v>
      </c>
    </row>
    <row r="8464" spans="2:13" x14ac:dyDescent="0.15">
      <c r="B8464" s="333" t="s">
        <v>14965</v>
      </c>
      <c r="C8464" s="333" t="s">
        <v>710</v>
      </c>
      <c r="D8464" s="333" t="s">
        <v>525</v>
      </c>
      <c r="E8464" s="29">
        <v>1</v>
      </c>
      <c r="F8464" s="29">
        <v>4</v>
      </c>
      <c r="G8464" s="29">
        <v>17328</v>
      </c>
      <c r="M8464" s="80" t="b">
        <f t="shared" si="132"/>
        <v>1</v>
      </c>
    </row>
    <row r="8465" spans="2:13" x14ac:dyDescent="0.15">
      <c r="B8465" s="333" t="s">
        <v>12121</v>
      </c>
      <c r="C8465" s="333" t="s">
        <v>710</v>
      </c>
      <c r="D8465" s="333" t="s">
        <v>519</v>
      </c>
      <c r="E8465" s="29">
        <v>1</v>
      </c>
      <c r="F8465" s="29">
        <v>1</v>
      </c>
      <c r="G8465" s="29">
        <v>11677</v>
      </c>
      <c r="M8465" s="80" t="b">
        <f t="shared" si="132"/>
        <v>1</v>
      </c>
    </row>
    <row r="8466" spans="2:13" x14ac:dyDescent="0.15">
      <c r="B8466" s="333" t="s">
        <v>12881</v>
      </c>
      <c r="C8466" s="333" t="s">
        <v>710</v>
      </c>
      <c r="D8466" s="333" t="s">
        <v>521</v>
      </c>
      <c r="E8466" s="29">
        <v>1</v>
      </c>
      <c r="F8466" s="29">
        <v>2</v>
      </c>
      <c r="G8466" s="29">
        <v>14074</v>
      </c>
      <c r="M8466" s="80" t="b">
        <f t="shared" si="132"/>
        <v>1</v>
      </c>
    </row>
    <row r="8467" spans="2:13" x14ac:dyDescent="0.15">
      <c r="B8467" s="333" t="s">
        <v>4171</v>
      </c>
      <c r="C8467" s="333" t="s">
        <v>712</v>
      </c>
      <c r="D8467" s="333" t="s">
        <v>523</v>
      </c>
      <c r="E8467" s="29">
        <v>2</v>
      </c>
      <c r="F8467" s="29">
        <v>3</v>
      </c>
      <c r="G8467" s="29">
        <v>3941</v>
      </c>
      <c r="M8467" s="80" t="b">
        <f t="shared" si="132"/>
        <v>1</v>
      </c>
    </row>
    <row r="8468" spans="2:13" x14ac:dyDescent="0.15">
      <c r="B8468" s="333" t="s">
        <v>2261</v>
      </c>
      <c r="C8468" s="333" t="s">
        <v>712</v>
      </c>
      <c r="D8468" s="333" t="s">
        <v>525</v>
      </c>
      <c r="E8468" s="29">
        <v>2</v>
      </c>
      <c r="F8468" s="29">
        <v>4</v>
      </c>
      <c r="G8468" s="29">
        <v>1886</v>
      </c>
      <c r="M8468" s="80" t="b">
        <f t="shared" si="132"/>
        <v>1</v>
      </c>
    </row>
    <row r="8469" spans="2:13" x14ac:dyDescent="0.15">
      <c r="B8469" s="333" t="s">
        <v>4210</v>
      </c>
      <c r="C8469" s="333" t="s">
        <v>712</v>
      </c>
      <c r="D8469" s="333" t="s">
        <v>523</v>
      </c>
      <c r="E8469" s="29">
        <v>2</v>
      </c>
      <c r="F8469" s="29">
        <v>3</v>
      </c>
      <c r="G8469" s="29">
        <v>3994</v>
      </c>
      <c r="M8469" s="80" t="b">
        <f t="shared" si="132"/>
        <v>1</v>
      </c>
    </row>
    <row r="8470" spans="2:13" x14ac:dyDescent="0.15">
      <c r="B8470" s="333" t="s">
        <v>2262</v>
      </c>
      <c r="C8470" s="333" t="s">
        <v>712</v>
      </c>
      <c r="D8470" s="333" t="s">
        <v>444</v>
      </c>
      <c r="E8470" s="29">
        <v>2</v>
      </c>
      <c r="F8470" s="29">
        <v>6</v>
      </c>
      <c r="G8470" s="29">
        <v>1887</v>
      </c>
      <c r="M8470" s="80" t="b">
        <f t="shared" si="132"/>
        <v>1</v>
      </c>
    </row>
    <row r="8471" spans="2:13" x14ac:dyDescent="0.15">
      <c r="B8471" s="333" t="s">
        <v>2263</v>
      </c>
      <c r="C8471" s="333" t="s">
        <v>712</v>
      </c>
      <c r="D8471" s="333" t="s">
        <v>444</v>
      </c>
      <c r="E8471" s="29">
        <v>2</v>
      </c>
      <c r="F8471" s="29">
        <v>6</v>
      </c>
      <c r="G8471" s="29">
        <v>1888</v>
      </c>
      <c r="M8471" s="80" t="b">
        <f t="shared" si="132"/>
        <v>1</v>
      </c>
    </row>
    <row r="8472" spans="2:13" x14ac:dyDescent="0.15">
      <c r="B8472" s="333" t="s">
        <v>4211</v>
      </c>
      <c r="C8472" s="333" t="s">
        <v>712</v>
      </c>
      <c r="D8472" s="333" t="s">
        <v>523</v>
      </c>
      <c r="E8472" s="29">
        <v>2</v>
      </c>
      <c r="F8472" s="29">
        <v>3</v>
      </c>
      <c r="G8472" s="29">
        <v>3995</v>
      </c>
      <c r="M8472" s="80" t="b">
        <f t="shared" si="132"/>
        <v>1</v>
      </c>
    </row>
    <row r="8473" spans="2:13" x14ac:dyDescent="0.15">
      <c r="B8473" s="333" t="s">
        <v>2264</v>
      </c>
      <c r="C8473" s="333" t="s">
        <v>712</v>
      </c>
      <c r="D8473" s="333" t="s">
        <v>444</v>
      </c>
      <c r="E8473" s="29">
        <v>2</v>
      </c>
      <c r="F8473" s="29">
        <v>6</v>
      </c>
      <c r="G8473" s="29">
        <v>1889</v>
      </c>
      <c r="M8473" s="80" t="b">
        <f t="shared" si="132"/>
        <v>1</v>
      </c>
    </row>
    <row r="8474" spans="2:13" x14ac:dyDescent="0.15">
      <c r="B8474" s="333" t="s">
        <v>12122</v>
      </c>
      <c r="C8474" s="333" t="s">
        <v>712</v>
      </c>
      <c r="D8474" s="333" t="s">
        <v>521</v>
      </c>
      <c r="E8474" s="29">
        <v>2</v>
      </c>
      <c r="F8474" s="29">
        <v>2</v>
      </c>
      <c r="G8474" s="29">
        <v>12704</v>
      </c>
      <c r="M8474" s="80" t="b">
        <f t="shared" si="132"/>
        <v>1</v>
      </c>
    </row>
    <row r="8475" spans="2:13" x14ac:dyDescent="0.15">
      <c r="B8475" s="333" t="s">
        <v>2265</v>
      </c>
      <c r="C8475" s="333" t="s">
        <v>712</v>
      </c>
      <c r="D8475" s="333" t="s">
        <v>521</v>
      </c>
      <c r="E8475" s="29">
        <v>2</v>
      </c>
      <c r="F8475" s="29">
        <v>2</v>
      </c>
      <c r="G8475" s="29">
        <v>1890</v>
      </c>
      <c r="M8475" s="80" t="b">
        <f t="shared" si="132"/>
        <v>1</v>
      </c>
    </row>
    <row r="8476" spans="2:13" x14ac:dyDescent="0.15">
      <c r="B8476" s="333" t="s">
        <v>4251</v>
      </c>
      <c r="C8476" s="333" t="s">
        <v>712</v>
      </c>
      <c r="D8476" s="333" t="s">
        <v>521</v>
      </c>
      <c r="E8476" s="29">
        <v>2</v>
      </c>
      <c r="F8476" s="29">
        <v>2</v>
      </c>
      <c r="G8476" s="29">
        <v>4042</v>
      </c>
      <c r="M8476" s="80" t="b">
        <f t="shared" si="132"/>
        <v>1</v>
      </c>
    </row>
    <row r="8477" spans="2:13" x14ac:dyDescent="0.15">
      <c r="B8477" s="333" t="s">
        <v>6722</v>
      </c>
      <c r="C8477" s="333" t="s">
        <v>712</v>
      </c>
      <c r="D8477" s="333" t="s">
        <v>523</v>
      </c>
      <c r="E8477" s="29">
        <v>2</v>
      </c>
      <c r="F8477" s="29">
        <v>3</v>
      </c>
      <c r="G8477" s="29">
        <v>6844</v>
      </c>
      <c r="M8477" s="80" t="b">
        <f t="shared" si="132"/>
        <v>1</v>
      </c>
    </row>
    <row r="8478" spans="2:13" x14ac:dyDescent="0.15">
      <c r="B8478" s="333" t="s">
        <v>2266</v>
      </c>
      <c r="C8478" s="333" t="s">
        <v>712</v>
      </c>
      <c r="D8478" s="333" t="s">
        <v>521</v>
      </c>
      <c r="E8478" s="29">
        <v>2</v>
      </c>
      <c r="F8478" s="29">
        <v>2</v>
      </c>
      <c r="G8478" s="29">
        <v>1891</v>
      </c>
      <c r="M8478" s="80" t="b">
        <f t="shared" si="132"/>
        <v>1</v>
      </c>
    </row>
    <row r="8479" spans="2:13" x14ac:dyDescent="0.15">
      <c r="B8479" s="333" t="s">
        <v>12882</v>
      </c>
      <c r="C8479" s="333" t="s">
        <v>712</v>
      </c>
      <c r="D8479" s="333" t="s">
        <v>519</v>
      </c>
      <c r="E8479" s="29">
        <v>2</v>
      </c>
      <c r="F8479" s="29">
        <v>1</v>
      </c>
      <c r="G8479" s="29">
        <v>13965</v>
      </c>
      <c r="M8479" s="80" t="b">
        <f t="shared" si="132"/>
        <v>1</v>
      </c>
    </row>
    <row r="8480" spans="2:13" x14ac:dyDescent="0.15">
      <c r="B8480" s="333" t="s">
        <v>7656</v>
      </c>
      <c r="C8480" s="333" t="s">
        <v>712</v>
      </c>
      <c r="D8480" s="333" t="s">
        <v>521</v>
      </c>
      <c r="E8480" s="29">
        <v>2</v>
      </c>
      <c r="F8480" s="29">
        <v>2</v>
      </c>
      <c r="G8480" s="29">
        <v>7696</v>
      </c>
      <c r="M8480" s="80" t="b">
        <f t="shared" si="132"/>
        <v>1</v>
      </c>
    </row>
    <row r="8481" spans="2:13" x14ac:dyDescent="0.15">
      <c r="B8481" s="333" t="s">
        <v>14966</v>
      </c>
      <c r="C8481" s="333" t="s">
        <v>712</v>
      </c>
      <c r="D8481" s="333" t="s">
        <v>519</v>
      </c>
      <c r="E8481" s="29">
        <v>2</v>
      </c>
      <c r="F8481" s="29">
        <v>1</v>
      </c>
      <c r="G8481" s="29">
        <v>16789</v>
      </c>
      <c r="M8481" s="80" t="b">
        <f t="shared" si="132"/>
        <v>1</v>
      </c>
    </row>
    <row r="8482" spans="2:13" x14ac:dyDescent="0.15">
      <c r="B8482" s="333" t="s">
        <v>4212</v>
      </c>
      <c r="C8482" s="333" t="s">
        <v>712</v>
      </c>
      <c r="D8482" s="333" t="s">
        <v>523</v>
      </c>
      <c r="E8482" s="29">
        <v>2</v>
      </c>
      <c r="F8482" s="29">
        <v>3</v>
      </c>
      <c r="G8482" s="29">
        <v>3996</v>
      </c>
      <c r="M8482" s="80" t="b">
        <f t="shared" si="132"/>
        <v>1</v>
      </c>
    </row>
    <row r="8483" spans="2:13" x14ac:dyDescent="0.15">
      <c r="B8483" s="333" t="s">
        <v>6698</v>
      </c>
      <c r="C8483" s="333" t="s">
        <v>712</v>
      </c>
      <c r="D8483" s="333" t="s">
        <v>525</v>
      </c>
      <c r="E8483" s="29">
        <v>2</v>
      </c>
      <c r="F8483" s="29">
        <v>4</v>
      </c>
      <c r="G8483" s="29">
        <v>6718</v>
      </c>
      <c r="M8483" s="80" t="b">
        <f t="shared" si="132"/>
        <v>1</v>
      </c>
    </row>
    <row r="8484" spans="2:13" x14ac:dyDescent="0.15">
      <c r="B8484" s="333" t="s">
        <v>12883</v>
      </c>
      <c r="C8484" s="333" t="s">
        <v>712</v>
      </c>
      <c r="D8484" s="333" t="s">
        <v>525</v>
      </c>
      <c r="E8484" s="29">
        <v>2</v>
      </c>
      <c r="F8484" s="29">
        <v>4</v>
      </c>
      <c r="G8484" s="29">
        <v>14461</v>
      </c>
      <c r="M8484" s="80" t="b">
        <f t="shared" si="132"/>
        <v>1</v>
      </c>
    </row>
    <row r="8485" spans="2:13" x14ac:dyDescent="0.15">
      <c r="B8485" s="333" t="s">
        <v>4213</v>
      </c>
      <c r="C8485" s="333" t="s">
        <v>712</v>
      </c>
      <c r="D8485" s="333" t="s">
        <v>523</v>
      </c>
      <c r="E8485" s="29">
        <v>2</v>
      </c>
      <c r="F8485" s="29">
        <v>3</v>
      </c>
      <c r="G8485" s="29">
        <v>3997</v>
      </c>
      <c r="M8485" s="80" t="b">
        <f t="shared" si="132"/>
        <v>1</v>
      </c>
    </row>
    <row r="8486" spans="2:13" x14ac:dyDescent="0.15">
      <c r="B8486" s="333" t="s">
        <v>4214</v>
      </c>
      <c r="C8486" s="333" t="s">
        <v>712</v>
      </c>
      <c r="D8486" s="333" t="s">
        <v>523</v>
      </c>
      <c r="E8486" s="29">
        <v>2</v>
      </c>
      <c r="F8486" s="29">
        <v>3</v>
      </c>
      <c r="G8486" s="29">
        <v>3998</v>
      </c>
      <c r="M8486" s="80" t="b">
        <f t="shared" si="132"/>
        <v>1</v>
      </c>
    </row>
    <row r="8487" spans="2:13" x14ac:dyDescent="0.15">
      <c r="B8487" s="333" t="s">
        <v>7137</v>
      </c>
      <c r="C8487" s="333" t="s">
        <v>712</v>
      </c>
      <c r="D8487" s="333" t="s">
        <v>519</v>
      </c>
      <c r="E8487" s="29">
        <v>2</v>
      </c>
      <c r="F8487" s="29">
        <v>1</v>
      </c>
      <c r="G8487" s="29">
        <v>7147</v>
      </c>
      <c r="M8487" s="80" t="b">
        <f t="shared" si="132"/>
        <v>1</v>
      </c>
    </row>
    <row r="8488" spans="2:13" x14ac:dyDescent="0.15">
      <c r="B8488" s="333" t="s">
        <v>2267</v>
      </c>
      <c r="C8488" s="333" t="s">
        <v>712</v>
      </c>
      <c r="D8488" s="333" t="s">
        <v>521</v>
      </c>
      <c r="E8488" s="29">
        <v>2</v>
      </c>
      <c r="F8488" s="29">
        <v>2</v>
      </c>
      <c r="G8488" s="29">
        <v>1892</v>
      </c>
      <c r="M8488" s="80" t="b">
        <f t="shared" si="132"/>
        <v>1</v>
      </c>
    </row>
    <row r="8489" spans="2:13" x14ac:dyDescent="0.15">
      <c r="B8489" s="333" t="s">
        <v>12123</v>
      </c>
      <c r="C8489" s="333" t="s">
        <v>712</v>
      </c>
      <c r="D8489" s="333" t="s">
        <v>519</v>
      </c>
      <c r="E8489" s="29">
        <v>2</v>
      </c>
      <c r="F8489" s="29">
        <v>1</v>
      </c>
      <c r="G8489" s="29">
        <v>13091</v>
      </c>
      <c r="M8489" s="80" t="b">
        <f t="shared" si="132"/>
        <v>1</v>
      </c>
    </row>
    <row r="8490" spans="2:13" x14ac:dyDescent="0.15">
      <c r="B8490" s="333" t="s">
        <v>2268</v>
      </c>
      <c r="C8490" s="333" t="s">
        <v>712</v>
      </c>
      <c r="D8490" s="333" t="s">
        <v>521</v>
      </c>
      <c r="E8490" s="29">
        <v>2</v>
      </c>
      <c r="F8490" s="29">
        <v>2</v>
      </c>
      <c r="G8490" s="29">
        <v>1893</v>
      </c>
      <c r="M8490" s="80" t="b">
        <f t="shared" si="132"/>
        <v>1</v>
      </c>
    </row>
    <row r="8491" spans="2:13" x14ac:dyDescent="0.15">
      <c r="B8491" s="333" t="s">
        <v>2269</v>
      </c>
      <c r="C8491" s="333" t="s">
        <v>712</v>
      </c>
      <c r="D8491" s="333" t="s">
        <v>519</v>
      </c>
      <c r="E8491" s="29">
        <v>2</v>
      </c>
      <c r="F8491" s="29">
        <v>1</v>
      </c>
      <c r="G8491" s="29">
        <v>1894</v>
      </c>
      <c r="M8491" s="80" t="b">
        <f t="shared" si="132"/>
        <v>1</v>
      </c>
    </row>
    <row r="8492" spans="2:13" x14ac:dyDescent="0.15">
      <c r="B8492" s="333" t="s">
        <v>4085</v>
      </c>
      <c r="C8492" s="333" t="s">
        <v>712</v>
      </c>
      <c r="D8492" s="333" t="s">
        <v>525</v>
      </c>
      <c r="E8492" s="29">
        <v>2</v>
      </c>
      <c r="F8492" s="29">
        <v>4</v>
      </c>
      <c r="G8492" s="29">
        <v>3844</v>
      </c>
      <c r="M8492" s="80" t="b">
        <f t="shared" si="132"/>
        <v>1</v>
      </c>
    </row>
    <row r="8493" spans="2:13" x14ac:dyDescent="0.15">
      <c r="B8493" s="333" t="s">
        <v>13730</v>
      </c>
      <c r="C8493" s="333" t="s">
        <v>712</v>
      </c>
      <c r="D8493" s="333" t="s">
        <v>523</v>
      </c>
      <c r="E8493" s="29">
        <v>2</v>
      </c>
      <c r="F8493" s="29">
        <v>3</v>
      </c>
      <c r="G8493" s="29">
        <v>15319</v>
      </c>
      <c r="M8493" s="80" t="b">
        <f t="shared" si="132"/>
        <v>1</v>
      </c>
    </row>
    <row r="8494" spans="2:13" x14ac:dyDescent="0.15">
      <c r="B8494" s="333" t="s">
        <v>11334</v>
      </c>
      <c r="C8494" s="333" t="s">
        <v>712</v>
      </c>
      <c r="D8494" s="333" t="s">
        <v>521</v>
      </c>
      <c r="E8494" s="29">
        <v>2</v>
      </c>
      <c r="F8494" s="29">
        <v>2</v>
      </c>
      <c r="G8494" s="29">
        <v>11260</v>
      </c>
      <c r="M8494" s="80" t="b">
        <f t="shared" si="132"/>
        <v>1</v>
      </c>
    </row>
    <row r="8495" spans="2:13" x14ac:dyDescent="0.15">
      <c r="B8495" s="333" t="s">
        <v>2270</v>
      </c>
      <c r="C8495" s="333" t="s">
        <v>712</v>
      </c>
      <c r="D8495" s="333" t="s">
        <v>525</v>
      </c>
      <c r="E8495" s="29">
        <v>2</v>
      </c>
      <c r="F8495" s="29">
        <v>4</v>
      </c>
      <c r="G8495" s="29">
        <v>1895</v>
      </c>
      <c r="M8495" s="80" t="b">
        <f t="shared" si="132"/>
        <v>1</v>
      </c>
    </row>
    <row r="8496" spans="2:13" x14ac:dyDescent="0.15">
      <c r="B8496" s="333" t="s">
        <v>14967</v>
      </c>
      <c r="C8496" s="333" t="s">
        <v>712</v>
      </c>
      <c r="D8496" s="333" t="s">
        <v>519</v>
      </c>
      <c r="E8496" s="29">
        <v>2</v>
      </c>
      <c r="F8496" s="29">
        <v>1</v>
      </c>
      <c r="G8496" s="29">
        <v>16990</v>
      </c>
      <c r="M8496" s="80" t="b">
        <f t="shared" si="132"/>
        <v>1</v>
      </c>
    </row>
    <row r="8497" spans="2:13" x14ac:dyDescent="0.15">
      <c r="B8497" s="333" t="s">
        <v>4216</v>
      </c>
      <c r="C8497" s="333" t="s">
        <v>712</v>
      </c>
      <c r="D8497" s="333" t="s">
        <v>519</v>
      </c>
      <c r="E8497" s="29">
        <v>2</v>
      </c>
      <c r="F8497" s="29">
        <v>1</v>
      </c>
      <c r="G8497" s="29">
        <v>4000</v>
      </c>
      <c r="M8497" s="80" t="b">
        <f t="shared" si="132"/>
        <v>1</v>
      </c>
    </row>
    <row r="8498" spans="2:13" x14ac:dyDescent="0.15">
      <c r="B8498" s="333" t="s">
        <v>2271</v>
      </c>
      <c r="C8498" s="333" t="s">
        <v>712</v>
      </c>
      <c r="D8498" s="333" t="s">
        <v>519</v>
      </c>
      <c r="E8498" s="29">
        <v>2</v>
      </c>
      <c r="F8498" s="29">
        <v>1</v>
      </c>
      <c r="G8498" s="29">
        <v>1896</v>
      </c>
      <c r="M8498" s="80" t="b">
        <f t="shared" si="132"/>
        <v>1</v>
      </c>
    </row>
    <row r="8499" spans="2:13" x14ac:dyDescent="0.15">
      <c r="B8499" s="333" t="s">
        <v>4215</v>
      </c>
      <c r="C8499" s="333" t="s">
        <v>712</v>
      </c>
      <c r="D8499" s="333" t="s">
        <v>519</v>
      </c>
      <c r="E8499" s="29">
        <v>2</v>
      </c>
      <c r="F8499" s="29">
        <v>1</v>
      </c>
      <c r="G8499" s="29">
        <v>3999</v>
      </c>
      <c r="M8499" s="80" t="b">
        <f t="shared" si="132"/>
        <v>1</v>
      </c>
    </row>
    <row r="8500" spans="2:13" x14ac:dyDescent="0.15">
      <c r="B8500" s="333" t="s">
        <v>2272</v>
      </c>
      <c r="C8500" s="333" t="s">
        <v>712</v>
      </c>
      <c r="D8500" s="333" t="s">
        <v>519</v>
      </c>
      <c r="E8500" s="29">
        <v>2</v>
      </c>
      <c r="F8500" s="29">
        <v>1</v>
      </c>
      <c r="G8500" s="29">
        <v>1897</v>
      </c>
      <c r="M8500" s="80" t="b">
        <f t="shared" si="132"/>
        <v>1</v>
      </c>
    </row>
    <row r="8501" spans="2:13" x14ac:dyDescent="0.15">
      <c r="B8501" s="333" t="s">
        <v>4217</v>
      </c>
      <c r="C8501" s="333" t="s">
        <v>712</v>
      </c>
      <c r="D8501" s="333" t="s">
        <v>519</v>
      </c>
      <c r="E8501" s="29">
        <v>2</v>
      </c>
      <c r="F8501" s="29">
        <v>1</v>
      </c>
      <c r="G8501" s="29">
        <v>4001</v>
      </c>
      <c r="M8501" s="80" t="b">
        <f t="shared" si="132"/>
        <v>1</v>
      </c>
    </row>
    <row r="8502" spans="2:13" x14ac:dyDescent="0.15">
      <c r="B8502" s="333" t="s">
        <v>5033</v>
      </c>
      <c r="C8502" s="333" t="s">
        <v>712</v>
      </c>
      <c r="D8502" s="333" t="s">
        <v>519</v>
      </c>
      <c r="E8502" s="29">
        <v>2</v>
      </c>
      <c r="F8502" s="29">
        <v>1</v>
      </c>
      <c r="G8502" s="29">
        <v>4999</v>
      </c>
      <c r="M8502" s="80" t="b">
        <f t="shared" si="132"/>
        <v>1</v>
      </c>
    </row>
    <row r="8503" spans="2:13" x14ac:dyDescent="0.15">
      <c r="B8503" s="333" t="s">
        <v>2273</v>
      </c>
      <c r="C8503" s="333" t="s">
        <v>712</v>
      </c>
      <c r="D8503" s="333" t="s">
        <v>519</v>
      </c>
      <c r="E8503" s="29">
        <v>2</v>
      </c>
      <c r="F8503" s="29">
        <v>1</v>
      </c>
      <c r="G8503" s="29">
        <v>1898</v>
      </c>
      <c r="M8503" s="80" t="b">
        <f t="shared" si="132"/>
        <v>1</v>
      </c>
    </row>
    <row r="8504" spans="2:13" x14ac:dyDescent="0.15">
      <c r="B8504" s="333" t="s">
        <v>5029</v>
      </c>
      <c r="C8504" s="333" t="s">
        <v>712</v>
      </c>
      <c r="D8504" s="333" t="s">
        <v>519</v>
      </c>
      <c r="E8504" s="29">
        <v>2</v>
      </c>
      <c r="F8504" s="29">
        <v>1</v>
      </c>
      <c r="G8504" s="29">
        <v>4997</v>
      </c>
      <c r="M8504" s="80" t="b">
        <f t="shared" si="132"/>
        <v>1</v>
      </c>
    </row>
    <row r="8505" spans="2:13" x14ac:dyDescent="0.15">
      <c r="B8505" s="333" t="s">
        <v>5030</v>
      </c>
      <c r="C8505" s="333" t="s">
        <v>712</v>
      </c>
      <c r="D8505" s="333" t="s">
        <v>519</v>
      </c>
      <c r="E8505" s="29">
        <v>2</v>
      </c>
      <c r="F8505" s="29">
        <v>1</v>
      </c>
      <c r="G8505" s="29">
        <v>4998</v>
      </c>
      <c r="M8505" s="80" t="b">
        <f t="shared" si="132"/>
        <v>1</v>
      </c>
    </row>
    <row r="8506" spans="2:13" x14ac:dyDescent="0.15">
      <c r="B8506" s="333" t="s">
        <v>13731</v>
      </c>
      <c r="C8506" s="333" t="s">
        <v>712</v>
      </c>
      <c r="D8506" s="333" t="s">
        <v>519</v>
      </c>
      <c r="E8506" s="29">
        <v>2</v>
      </c>
      <c r="F8506" s="29">
        <v>1</v>
      </c>
      <c r="G8506" s="29">
        <v>15322</v>
      </c>
      <c r="M8506" s="80" t="b">
        <f t="shared" si="132"/>
        <v>1</v>
      </c>
    </row>
    <row r="8507" spans="2:13" x14ac:dyDescent="0.15">
      <c r="B8507" s="333" t="s">
        <v>12124</v>
      </c>
      <c r="C8507" s="333" t="s">
        <v>712</v>
      </c>
      <c r="D8507" s="333" t="s">
        <v>519</v>
      </c>
      <c r="E8507" s="29">
        <v>2</v>
      </c>
      <c r="F8507" s="29">
        <v>1</v>
      </c>
      <c r="G8507" s="29">
        <v>12705</v>
      </c>
      <c r="M8507" s="80" t="b">
        <f t="shared" si="132"/>
        <v>1</v>
      </c>
    </row>
    <row r="8508" spans="2:13" x14ac:dyDescent="0.15">
      <c r="B8508" s="333" t="s">
        <v>12125</v>
      </c>
      <c r="C8508" s="333" t="s">
        <v>712</v>
      </c>
      <c r="D8508" s="333" t="s">
        <v>519</v>
      </c>
      <c r="E8508" s="29">
        <v>2</v>
      </c>
      <c r="F8508" s="29">
        <v>1</v>
      </c>
      <c r="G8508" s="29">
        <v>12706</v>
      </c>
      <c r="M8508" s="80" t="b">
        <f t="shared" si="132"/>
        <v>1</v>
      </c>
    </row>
    <row r="8509" spans="2:13" x14ac:dyDescent="0.15">
      <c r="B8509" s="333" t="s">
        <v>4218</v>
      </c>
      <c r="C8509" s="333" t="s">
        <v>712</v>
      </c>
      <c r="D8509" s="333" t="s">
        <v>519</v>
      </c>
      <c r="E8509" s="29">
        <v>2</v>
      </c>
      <c r="F8509" s="29">
        <v>1</v>
      </c>
      <c r="G8509" s="29">
        <v>4002</v>
      </c>
      <c r="M8509" s="80" t="b">
        <f t="shared" si="132"/>
        <v>1</v>
      </c>
    </row>
    <row r="8510" spans="2:13" x14ac:dyDescent="0.15">
      <c r="B8510" s="333" t="s">
        <v>14968</v>
      </c>
      <c r="C8510" s="333" t="s">
        <v>712</v>
      </c>
      <c r="D8510" s="333" t="s">
        <v>519</v>
      </c>
      <c r="E8510" s="29">
        <v>2</v>
      </c>
      <c r="F8510" s="29">
        <v>1</v>
      </c>
      <c r="G8510" s="29">
        <v>16788</v>
      </c>
      <c r="M8510" s="80" t="b">
        <f t="shared" si="132"/>
        <v>1</v>
      </c>
    </row>
    <row r="8511" spans="2:13" x14ac:dyDescent="0.15">
      <c r="B8511" s="333" t="s">
        <v>10441</v>
      </c>
      <c r="C8511" s="333" t="s">
        <v>712</v>
      </c>
      <c r="D8511" s="333" t="s">
        <v>519</v>
      </c>
      <c r="E8511" s="29">
        <v>2</v>
      </c>
      <c r="F8511" s="29">
        <v>1</v>
      </c>
      <c r="G8511" s="29">
        <v>10307</v>
      </c>
      <c r="M8511" s="80" t="b">
        <f t="shared" si="132"/>
        <v>1</v>
      </c>
    </row>
    <row r="8512" spans="2:13" x14ac:dyDescent="0.15">
      <c r="B8512" s="333" t="s">
        <v>12126</v>
      </c>
      <c r="C8512" s="333" t="s">
        <v>712</v>
      </c>
      <c r="D8512" s="333" t="s">
        <v>519</v>
      </c>
      <c r="E8512" s="29">
        <v>2</v>
      </c>
      <c r="F8512" s="29">
        <v>1</v>
      </c>
      <c r="G8512" s="29">
        <v>12707</v>
      </c>
      <c r="M8512" s="80" t="b">
        <f t="shared" si="132"/>
        <v>1</v>
      </c>
    </row>
    <row r="8513" spans="2:13" x14ac:dyDescent="0.15">
      <c r="B8513" s="333" t="s">
        <v>12127</v>
      </c>
      <c r="C8513" s="333" t="s">
        <v>712</v>
      </c>
      <c r="D8513" s="333" t="s">
        <v>519</v>
      </c>
      <c r="E8513" s="29">
        <v>2</v>
      </c>
      <c r="F8513" s="29">
        <v>1</v>
      </c>
      <c r="G8513" s="29">
        <v>12709</v>
      </c>
      <c r="M8513" s="80" t="b">
        <f t="shared" si="132"/>
        <v>1</v>
      </c>
    </row>
    <row r="8514" spans="2:13" x14ac:dyDescent="0.15">
      <c r="B8514" s="333" t="s">
        <v>2274</v>
      </c>
      <c r="C8514" s="333" t="s">
        <v>712</v>
      </c>
      <c r="D8514" s="333" t="s">
        <v>519</v>
      </c>
      <c r="E8514" s="29">
        <v>2</v>
      </c>
      <c r="F8514" s="29">
        <v>1</v>
      </c>
      <c r="G8514" s="29">
        <v>1899</v>
      </c>
      <c r="M8514" s="80" t="b">
        <f t="shared" si="132"/>
        <v>1</v>
      </c>
    </row>
    <row r="8515" spans="2:13" x14ac:dyDescent="0.15">
      <c r="B8515" s="333" t="s">
        <v>2275</v>
      </c>
      <c r="C8515" s="333" t="s">
        <v>712</v>
      </c>
      <c r="D8515" s="333" t="s">
        <v>519</v>
      </c>
      <c r="E8515" s="29">
        <v>2</v>
      </c>
      <c r="F8515" s="29">
        <v>1</v>
      </c>
      <c r="G8515" s="29">
        <v>1900</v>
      </c>
      <c r="M8515" s="80" t="b">
        <f t="shared" si="132"/>
        <v>1</v>
      </c>
    </row>
    <row r="8516" spans="2:13" x14ac:dyDescent="0.15">
      <c r="B8516" s="333" t="s">
        <v>2372</v>
      </c>
      <c r="C8516" s="333" t="s">
        <v>712</v>
      </c>
      <c r="D8516" s="333" t="s">
        <v>519</v>
      </c>
      <c r="E8516" s="29">
        <v>2</v>
      </c>
      <c r="F8516" s="29">
        <v>1</v>
      </c>
      <c r="G8516" s="29">
        <v>1901</v>
      </c>
      <c r="M8516" s="80" t="b">
        <f t="shared" si="132"/>
        <v>1</v>
      </c>
    </row>
    <row r="8517" spans="2:13" x14ac:dyDescent="0.15">
      <c r="B8517" s="333" t="s">
        <v>2373</v>
      </c>
      <c r="C8517" s="333" t="s">
        <v>712</v>
      </c>
      <c r="D8517" s="333" t="s">
        <v>519</v>
      </c>
      <c r="E8517" s="29">
        <v>2</v>
      </c>
      <c r="F8517" s="29">
        <v>1</v>
      </c>
      <c r="G8517" s="29">
        <v>1902</v>
      </c>
      <c r="M8517" s="80" t="b">
        <f t="shared" si="132"/>
        <v>1</v>
      </c>
    </row>
    <row r="8518" spans="2:13" x14ac:dyDescent="0.15">
      <c r="B8518" s="333" t="s">
        <v>7011</v>
      </c>
      <c r="C8518" s="333" t="s">
        <v>712</v>
      </c>
      <c r="D8518" s="333" t="s">
        <v>519</v>
      </c>
      <c r="E8518" s="29">
        <v>2</v>
      </c>
      <c r="F8518" s="29">
        <v>1</v>
      </c>
      <c r="G8518" s="29">
        <v>7032</v>
      </c>
      <c r="M8518" s="80" t="b">
        <f t="shared" si="132"/>
        <v>1</v>
      </c>
    </row>
    <row r="8519" spans="2:13" x14ac:dyDescent="0.15">
      <c r="B8519" s="333" t="s">
        <v>4219</v>
      </c>
      <c r="C8519" s="333" t="s">
        <v>712</v>
      </c>
      <c r="D8519" s="333" t="s">
        <v>523</v>
      </c>
      <c r="E8519" s="29">
        <v>2</v>
      </c>
      <c r="F8519" s="29">
        <v>3</v>
      </c>
      <c r="G8519" s="29">
        <v>4003</v>
      </c>
      <c r="M8519" s="80" t="b">
        <f t="shared" si="132"/>
        <v>1</v>
      </c>
    </row>
    <row r="8520" spans="2:13" x14ac:dyDescent="0.15">
      <c r="B8520" s="333" t="s">
        <v>12128</v>
      </c>
      <c r="C8520" s="333" t="s">
        <v>712</v>
      </c>
      <c r="D8520" s="333" t="s">
        <v>519</v>
      </c>
      <c r="E8520" s="29">
        <v>2</v>
      </c>
      <c r="F8520" s="29">
        <v>1</v>
      </c>
      <c r="G8520" s="29">
        <v>12708</v>
      </c>
      <c r="M8520" s="80" t="b">
        <f t="shared" si="132"/>
        <v>1</v>
      </c>
    </row>
    <row r="8521" spans="2:13" x14ac:dyDescent="0.15">
      <c r="B8521" s="333" t="s">
        <v>10004</v>
      </c>
      <c r="C8521" s="333" t="s">
        <v>712</v>
      </c>
      <c r="D8521" s="333" t="s">
        <v>521</v>
      </c>
      <c r="E8521" s="29">
        <v>2</v>
      </c>
      <c r="F8521" s="29">
        <v>2</v>
      </c>
      <c r="G8521" s="29">
        <v>10200</v>
      </c>
      <c r="M8521" s="80" t="b">
        <f t="shared" si="132"/>
        <v>1</v>
      </c>
    </row>
    <row r="8522" spans="2:13" x14ac:dyDescent="0.15">
      <c r="B8522" s="333" t="s">
        <v>2374</v>
      </c>
      <c r="C8522" s="333" t="s">
        <v>712</v>
      </c>
      <c r="D8522" s="333" t="s">
        <v>523</v>
      </c>
      <c r="E8522" s="29">
        <v>2</v>
      </c>
      <c r="F8522" s="29">
        <v>3</v>
      </c>
      <c r="G8522" s="29">
        <v>1903</v>
      </c>
      <c r="M8522" s="80" t="b">
        <f t="shared" si="132"/>
        <v>1</v>
      </c>
    </row>
    <row r="8523" spans="2:13" x14ac:dyDescent="0.15">
      <c r="B8523" s="333" t="s">
        <v>4220</v>
      </c>
      <c r="C8523" s="333" t="s">
        <v>712</v>
      </c>
      <c r="D8523" s="333" t="s">
        <v>519</v>
      </c>
      <c r="E8523" s="29">
        <v>2</v>
      </c>
      <c r="F8523" s="29">
        <v>1</v>
      </c>
      <c r="G8523" s="29">
        <v>4004</v>
      </c>
      <c r="M8523" s="80" t="b">
        <f t="shared" si="132"/>
        <v>1</v>
      </c>
    </row>
    <row r="8524" spans="2:13" x14ac:dyDescent="0.15">
      <c r="B8524" s="333" t="s">
        <v>4221</v>
      </c>
      <c r="C8524" s="333" t="s">
        <v>712</v>
      </c>
      <c r="D8524" s="333" t="s">
        <v>523</v>
      </c>
      <c r="E8524" s="29">
        <v>2</v>
      </c>
      <c r="F8524" s="29">
        <v>3</v>
      </c>
      <c r="G8524" s="29">
        <v>4005</v>
      </c>
      <c r="M8524" s="80" t="b">
        <f t="shared" si="132"/>
        <v>1</v>
      </c>
    </row>
    <row r="8525" spans="2:13" x14ac:dyDescent="0.15">
      <c r="B8525" s="333" t="s">
        <v>10005</v>
      </c>
      <c r="C8525" s="333" t="s">
        <v>712</v>
      </c>
      <c r="D8525" s="333" t="s">
        <v>519</v>
      </c>
      <c r="E8525" s="29">
        <v>2</v>
      </c>
      <c r="F8525" s="29">
        <v>1</v>
      </c>
      <c r="G8525" s="29">
        <v>10201</v>
      </c>
      <c r="M8525" s="80" t="b">
        <f t="shared" si="132"/>
        <v>1</v>
      </c>
    </row>
    <row r="8526" spans="2:13" x14ac:dyDescent="0.15">
      <c r="B8526" s="333" t="s">
        <v>4252</v>
      </c>
      <c r="C8526" s="333" t="s">
        <v>712</v>
      </c>
      <c r="D8526" s="333" t="s">
        <v>521</v>
      </c>
      <c r="E8526" s="29">
        <v>2</v>
      </c>
      <c r="F8526" s="29">
        <v>2</v>
      </c>
      <c r="G8526" s="29">
        <v>4043</v>
      </c>
      <c r="M8526" s="80" t="b">
        <f t="shared" ref="M8526:M8589" si="133">AND(  NOT(ISERROR(FIND(UPPER($B$7),UPPER($B8526),1))),  OR($D$7="",NOT(ISERROR(FIND(UPPER($D$7),UPPER($B8526),1)))),    OR($D$8="",(ISERROR(FIND(UPPER($D$8),UPPER($B8526),1))))           )</f>
        <v>1</v>
      </c>
    </row>
    <row r="8527" spans="2:13" x14ac:dyDescent="0.15">
      <c r="B8527" s="333" t="s">
        <v>2375</v>
      </c>
      <c r="C8527" s="333" t="s">
        <v>712</v>
      </c>
      <c r="D8527" s="333" t="s">
        <v>519</v>
      </c>
      <c r="E8527" s="29">
        <v>2</v>
      </c>
      <c r="F8527" s="29">
        <v>1</v>
      </c>
      <c r="G8527" s="29">
        <v>1904</v>
      </c>
      <c r="M8527" s="80" t="b">
        <f t="shared" si="133"/>
        <v>1</v>
      </c>
    </row>
    <row r="8528" spans="2:13" x14ac:dyDescent="0.15">
      <c r="B8528" s="333" t="s">
        <v>4222</v>
      </c>
      <c r="C8528" s="333" t="s">
        <v>712</v>
      </c>
      <c r="D8528" s="333" t="s">
        <v>523</v>
      </c>
      <c r="E8528" s="29">
        <v>2</v>
      </c>
      <c r="F8528" s="29">
        <v>3</v>
      </c>
      <c r="G8528" s="29">
        <v>4006</v>
      </c>
      <c r="M8528" s="80" t="b">
        <f t="shared" si="133"/>
        <v>1</v>
      </c>
    </row>
    <row r="8529" spans="2:13" x14ac:dyDescent="0.15">
      <c r="B8529" s="333" t="s">
        <v>12129</v>
      </c>
      <c r="C8529" s="333" t="s">
        <v>712</v>
      </c>
      <c r="D8529" s="333" t="s">
        <v>519</v>
      </c>
      <c r="E8529" s="29">
        <v>2</v>
      </c>
      <c r="F8529" s="29">
        <v>1</v>
      </c>
      <c r="G8529" s="29">
        <v>12710</v>
      </c>
      <c r="M8529" s="80" t="b">
        <f t="shared" si="133"/>
        <v>1</v>
      </c>
    </row>
    <row r="8530" spans="2:13" x14ac:dyDescent="0.15">
      <c r="B8530" s="333" t="s">
        <v>12130</v>
      </c>
      <c r="C8530" s="333" t="s">
        <v>710</v>
      </c>
      <c r="D8530" s="333" t="s">
        <v>523</v>
      </c>
      <c r="E8530" s="29">
        <v>1</v>
      </c>
      <c r="F8530" s="29">
        <v>3</v>
      </c>
      <c r="G8530" s="29">
        <v>12711</v>
      </c>
      <c r="M8530" s="80" t="b">
        <f t="shared" si="133"/>
        <v>1</v>
      </c>
    </row>
    <row r="8531" spans="2:13" x14ac:dyDescent="0.15">
      <c r="B8531" s="333" t="s">
        <v>2376</v>
      </c>
      <c r="C8531" s="333" t="s">
        <v>712</v>
      </c>
      <c r="D8531" s="333" t="s">
        <v>521</v>
      </c>
      <c r="E8531" s="29">
        <v>2</v>
      </c>
      <c r="F8531" s="29">
        <v>2</v>
      </c>
      <c r="G8531" s="29">
        <v>1905</v>
      </c>
      <c r="M8531" s="80" t="b">
        <f t="shared" si="133"/>
        <v>1</v>
      </c>
    </row>
    <row r="8532" spans="2:13" x14ac:dyDescent="0.15">
      <c r="B8532" s="333" t="s">
        <v>10442</v>
      </c>
      <c r="C8532" s="333" t="s">
        <v>712</v>
      </c>
      <c r="D8532" s="333" t="s">
        <v>519</v>
      </c>
      <c r="E8532" s="29">
        <v>2</v>
      </c>
      <c r="F8532" s="29">
        <v>1</v>
      </c>
      <c r="G8532" s="29">
        <v>11078</v>
      </c>
      <c r="M8532" s="80" t="b">
        <f t="shared" si="133"/>
        <v>1</v>
      </c>
    </row>
    <row r="8533" spans="2:13" x14ac:dyDescent="0.15">
      <c r="B8533" s="333" t="s">
        <v>12131</v>
      </c>
      <c r="C8533" s="333" t="s">
        <v>712</v>
      </c>
      <c r="D8533" s="333" t="s">
        <v>519</v>
      </c>
      <c r="E8533" s="29">
        <v>2</v>
      </c>
      <c r="F8533" s="29">
        <v>1</v>
      </c>
      <c r="G8533" s="29">
        <v>12712</v>
      </c>
      <c r="M8533" s="80" t="b">
        <f t="shared" si="133"/>
        <v>1</v>
      </c>
    </row>
    <row r="8534" spans="2:13" x14ac:dyDescent="0.15">
      <c r="B8534" s="333" t="s">
        <v>4223</v>
      </c>
      <c r="C8534" s="333" t="s">
        <v>712</v>
      </c>
      <c r="D8534" s="333" t="s">
        <v>523</v>
      </c>
      <c r="E8534" s="29">
        <v>2</v>
      </c>
      <c r="F8534" s="29">
        <v>3</v>
      </c>
      <c r="G8534" s="29">
        <v>4007</v>
      </c>
      <c r="M8534" s="80" t="b">
        <f t="shared" si="133"/>
        <v>1</v>
      </c>
    </row>
    <row r="8535" spans="2:13" x14ac:dyDescent="0.15">
      <c r="B8535" s="333" t="s">
        <v>2377</v>
      </c>
      <c r="C8535" s="333" t="s">
        <v>712</v>
      </c>
      <c r="D8535" s="333" t="s">
        <v>519</v>
      </c>
      <c r="E8535" s="29">
        <v>2</v>
      </c>
      <c r="F8535" s="29">
        <v>1</v>
      </c>
      <c r="G8535" s="29">
        <v>1906</v>
      </c>
      <c r="M8535" s="80" t="b">
        <f t="shared" si="133"/>
        <v>1</v>
      </c>
    </row>
    <row r="8536" spans="2:13" x14ac:dyDescent="0.15">
      <c r="B8536" s="333" t="s">
        <v>10006</v>
      </c>
      <c r="C8536" s="333" t="s">
        <v>712</v>
      </c>
      <c r="D8536" s="333" t="s">
        <v>519</v>
      </c>
      <c r="E8536" s="29">
        <v>2</v>
      </c>
      <c r="F8536" s="29">
        <v>1</v>
      </c>
      <c r="G8536" s="29">
        <v>10202</v>
      </c>
      <c r="M8536" s="80" t="b">
        <f t="shared" si="133"/>
        <v>1</v>
      </c>
    </row>
    <row r="8537" spans="2:13" x14ac:dyDescent="0.15">
      <c r="B8537" s="333" t="s">
        <v>4318</v>
      </c>
      <c r="C8537" s="333" t="s">
        <v>712</v>
      </c>
      <c r="D8537" s="333" t="s">
        <v>523</v>
      </c>
      <c r="E8537" s="29">
        <v>2</v>
      </c>
      <c r="F8537" s="29">
        <v>3</v>
      </c>
      <c r="G8537" s="29">
        <v>4008</v>
      </c>
      <c r="M8537" s="80" t="b">
        <f t="shared" si="133"/>
        <v>1</v>
      </c>
    </row>
    <row r="8538" spans="2:13" x14ac:dyDescent="0.15">
      <c r="B8538" s="333" t="s">
        <v>2472</v>
      </c>
      <c r="C8538" s="333" t="s">
        <v>712</v>
      </c>
      <c r="D8538" s="333" t="s">
        <v>523</v>
      </c>
      <c r="E8538" s="29">
        <v>2</v>
      </c>
      <c r="F8538" s="29">
        <v>3</v>
      </c>
      <c r="G8538" s="29">
        <v>1908</v>
      </c>
      <c r="M8538" s="80" t="b">
        <f t="shared" si="133"/>
        <v>1</v>
      </c>
    </row>
    <row r="8539" spans="2:13" x14ac:dyDescent="0.15">
      <c r="B8539" s="333" t="s">
        <v>4320</v>
      </c>
      <c r="C8539" s="333" t="s">
        <v>712</v>
      </c>
      <c r="D8539" s="333" t="s">
        <v>519</v>
      </c>
      <c r="E8539" s="29">
        <v>2</v>
      </c>
      <c r="F8539" s="29">
        <v>1</v>
      </c>
      <c r="G8539" s="29">
        <v>4010</v>
      </c>
      <c r="M8539" s="80" t="b">
        <f t="shared" si="133"/>
        <v>1</v>
      </c>
    </row>
    <row r="8540" spans="2:13" x14ac:dyDescent="0.15">
      <c r="B8540" s="333" t="s">
        <v>12132</v>
      </c>
      <c r="C8540" s="333" t="s">
        <v>712</v>
      </c>
      <c r="D8540" s="333" t="s">
        <v>519</v>
      </c>
      <c r="E8540" s="29">
        <v>2</v>
      </c>
      <c r="F8540" s="29">
        <v>1</v>
      </c>
      <c r="G8540" s="29">
        <v>12713</v>
      </c>
      <c r="M8540" s="80" t="b">
        <f t="shared" si="133"/>
        <v>1</v>
      </c>
    </row>
    <row r="8541" spans="2:13" x14ac:dyDescent="0.15">
      <c r="B8541" s="333" t="s">
        <v>4253</v>
      </c>
      <c r="C8541" s="333" t="s">
        <v>712</v>
      </c>
      <c r="D8541" s="333" t="s">
        <v>521</v>
      </c>
      <c r="E8541" s="29">
        <v>2</v>
      </c>
      <c r="F8541" s="29">
        <v>2</v>
      </c>
      <c r="G8541" s="29">
        <v>4044</v>
      </c>
      <c r="M8541" s="80" t="b">
        <f t="shared" si="133"/>
        <v>1</v>
      </c>
    </row>
    <row r="8542" spans="2:13" x14ac:dyDescent="0.15">
      <c r="B8542" s="333" t="s">
        <v>4321</v>
      </c>
      <c r="C8542" s="333" t="s">
        <v>712</v>
      </c>
      <c r="D8542" s="333" t="s">
        <v>523</v>
      </c>
      <c r="E8542" s="29">
        <v>2</v>
      </c>
      <c r="F8542" s="29">
        <v>3</v>
      </c>
      <c r="G8542" s="29">
        <v>4011</v>
      </c>
      <c r="M8542" s="80" t="b">
        <f t="shared" si="133"/>
        <v>1</v>
      </c>
    </row>
    <row r="8543" spans="2:13" x14ac:dyDescent="0.15">
      <c r="B8543" s="333" t="s">
        <v>10007</v>
      </c>
      <c r="C8543" s="333" t="s">
        <v>712</v>
      </c>
      <c r="D8543" s="333" t="s">
        <v>519</v>
      </c>
      <c r="E8543" s="29">
        <v>2</v>
      </c>
      <c r="F8543" s="29">
        <v>1</v>
      </c>
      <c r="G8543" s="29">
        <v>10203</v>
      </c>
      <c r="M8543" s="80" t="b">
        <f t="shared" si="133"/>
        <v>1</v>
      </c>
    </row>
    <row r="8544" spans="2:13" x14ac:dyDescent="0.15">
      <c r="B8544" s="333" t="s">
        <v>4254</v>
      </c>
      <c r="C8544" s="333" t="s">
        <v>712</v>
      </c>
      <c r="D8544" s="333" t="s">
        <v>521</v>
      </c>
      <c r="E8544" s="29">
        <v>2</v>
      </c>
      <c r="F8544" s="29">
        <v>2</v>
      </c>
      <c r="G8544" s="29">
        <v>4045</v>
      </c>
      <c r="M8544" s="80" t="b">
        <f t="shared" si="133"/>
        <v>1</v>
      </c>
    </row>
    <row r="8545" spans="2:13" x14ac:dyDescent="0.15">
      <c r="B8545" s="333" t="s">
        <v>5133</v>
      </c>
      <c r="C8545" s="333" t="s">
        <v>712</v>
      </c>
      <c r="D8545" s="333" t="s">
        <v>521</v>
      </c>
      <c r="E8545" s="29">
        <v>2</v>
      </c>
      <c r="F8545" s="29">
        <v>2</v>
      </c>
      <c r="G8545" s="29">
        <v>5006</v>
      </c>
      <c r="M8545" s="80" t="b">
        <f t="shared" si="133"/>
        <v>1</v>
      </c>
    </row>
    <row r="8546" spans="2:13" x14ac:dyDescent="0.15">
      <c r="B8546" s="333" t="s">
        <v>3543</v>
      </c>
      <c r="C8546" s="333" t="s">
        <v>712</v>
      </c>
      <c r="D8546" s="333" t="s">
        <v>527</v>
      </c>
      <c r="E8546" s="29">
        <v>2</v>
      </c>
      <c r="F8546" s="29">
        <v>5</v>
      </c>
      <c r="G8546" s="29">
        <v>3288</v>
      </c>
      <c r="M8546" s="80" t="b">
        <f t="shared" si="133"/>
        <v>1</v>
      </c>
    </row>
    <row r="8547" spans="2:13" x14ac:dyDescent="0.15">
      <c r="B8547" s="333" t="s">
        <v>11335</v>
      </c>
      <c r="C8547" s="333" t="s">
        <v>712</v>
      </c>
      <c r="D8547" s="333" t="s">
        <v>527</v>
      </c>
      <c r="E8547" s="29">
        <v>2</v>
      </c>
      <c r="F8547" s="29">
        <v>5</v>
      </c>
      <c r="G8547" s="29">
        <v>11576</v>
      </c>
      <c r="M8547" s="80" t="b">
        <f t="shared" si="133"/>
        <v>1</v>
      </c>
    </row>
    <row r="8548" spans="2:13" x14ac:dyDescent="0.15">
      <c r="B8548" s="333" t="s">
        <v>4172</v>
      </c>
      <c r="C8548" s="333" t="s">
        <v>712</v>
      </c>
      <c r="D8548" s="333" t="s">
        <v>523</v>
      </c>
      <c r="E8548" s="29">
        <v>2</v>
      </c>
      <c r="F8548" s="29">
        <v>3</v>
      </c>
      <c r="G8548" s="29">
        <v>3942</v>
      </c>
      <c r="M8548" s="80" t="b">
        <f t="shared" si="133"/>
        <v>1</v>
      </c>
    </row>
    <row r="8549" spans="2:13" x14ac:dyDescent="0.15">
      <c r="B8549" s="333" t="s">
        <v>4255</v>
      </c>
      <c r="C8549" s="333" t="s">
        <v>712</v>
      </c>
      <c r="D8549" s="333" t="s">
        <v>521</v>
      </c>
      <c r="E8549" s="29">
        <v>2</v>
      </c>
      <c r="F8549" s="29">
        <v>2</v>
      </c>
      <c r="G8549" s="29">
        <v>4046</v>
      </c>
      <c r="M8549" s="80" t="b">
        <f t="shared" si="133"/>
        <v>1</v>
      </c>
    </row>
    <row r="8550" spans="2:13" x14ac:dyDescent="0.15">
      <c r="B8550" s="333" t="s">
        <v>10008</v>
      </c>
      <c r="C8550" s="333" t="s">
        <v>712</v>
      </c>
      <c r="D8550" s="333" t="s">
        <v>523</v>
      </c>
      <c r="E8550" s="29">
        <v>2</v>
      </c>
      <c r="F8550" s="29">
        <v>3</v>
      </c>
      <c r="G8550" s="29">
        <v>10204</v>
      </c>
      <c r="M8550" s="80" t="b">
        <f t="shared" si="133"/>
        <v>1</v>
      </c>
    </row>
    <row r="8551" spans="2:13" x14ac:dyDescent="0.15">
      <c r="B8551" s="333" t="s">
        <v>4406</v>
      </c>
      <c r="C8551" s="333" t="s">
        <v>712</v>
      </c>
      <c r="D8551" s="333" t="s">
        <v>523</v>
      </c>
      <c r="E8551" s="29">
        <v>2</v>
      </c>
      <c r="F8551" s="29">
        <v>3</v>
      </c>
      <c r="G8551" s="29">
        <v>4012</v>
      </c>
      <c r="M8551" s="80" t="b">
        <f t="shared" si="133"/>
        <v>1</v>
      </c>
    </row>
    <row r="8552" spans="2:13" x14ac:dyDescent="0.15">
      <c r="B8552" s="333" t="s">
        <v>12133</v>
      </c>
      <c r="C8552" s="333" t="s">
        <v>712</v>
      </c>
      <c r="D8552" s="333" t="s">
        <v>519</v>
      </c>
      <c r="E8552" s="29">
        <v>2</v>
      </c>
      <c r="F8552" s="29">
        <v>1</v>
      </c>
      <c r="G8552" s="29">
        <v>13095</v>
      </c>
      <c r="M8552" s="80" t="b">
        <f t="shared" si="133"/>
        <v>1</v>
      </c>
    </row>
    <row r="8553" spans="2:13" x14ac:dyDescent="0.15">
      <c r="B8553" s="333" t="s">
        <v>2474</v>
      </c>
      <c r="C8553" s="333" t="s">
        <v>712</v>
      </c>
      <c r="D8553" s="333" t="s">
        <v>523</v>
      </c>
      <c r="E8553" s="29">
        <v>2</v>
      </c>
      <c r="F8553" s="29">
        <v>3</v>
      </c>
      <c r="G8553" s="29">
        <v>1911</v>
      </c>
      <c r="M8553" s="80" t="b">
        <f t="shared" si="133"/>
        <v>1</v>
      </c>
    </row>
    <row r="8554" spans="2:13" x14ac:dyDescent="0.15">
      <c r="B8554" s="333" t="s">
        <v>2475</v>
      </c>
      <c r="C8554" s="333" t="s">
        <v>712</v>
      </c>
      <c r="D8554" s="333" t="s">
        <v>519</v>
      </c>
      <c r="E8554" s="29">
        <v>2</v>
      </c>
      <c r="F8554" s="29">
        <v>1</v>
      </c>
      <c r="G8554" s="29">
        <v>1912</v>
      </c>
      <c r="M8554" s="80" t="b">
        <f t="shared" si="133"/>
        <v>1</v>
      </c>
    </row>
    <row r="8555" spans="2:13" x14ac:dyDescent="0.15">
      <c r="B8555" s="333" t="s">
        <v>12134</v>
      </c>
      <c r="C8555" s="333" t="s">
        <v>712</v>
      </c>
      <c r="D8555" s="333" t="s">
        <v>519</v>
      </c>
      <c r="E8555" s="29">
        <v>2</v>
      </c>
      <c r="F8555" s="29">
        <v>1</v>
      </c>
      <c r="G8555" s="29">
        <v>12714</v>
      </c>
      <c r="M8555" s="80" t="b">
        <f t="shared" si="133"/>
        <v>1</v>
      </c>
    </row>
    <row r="8556" spans="2:13" x14ac:dyDescent="0.15">
      <c r="B8556" s="333" t="s">
        <v>14969</v>
      </c>
      <c r="C8556" s="333" t="s">
        <v>712</v>
      </c>
      <c r="D8556" s="333" t="s">
        <v>525</v>
      </c>
      <c r="E8556" s="29">
        <v>2</v>
      </c>
      <c r="F8556" s="29">
        <v>4</v>
      </c>
      <c r="G8556" s="29">
        <v>16979</v>
      </c>
      <c r="M8556" s="80" t="b">
        <f t="shared" si="133"/>
        <v>1</v>
      </c>
    </row>
    <row r="8557" spans="2:13" x14ac:dyDescent="0.15">
      <c r="B8557" s="333" t="s">
        <v>4082</v>
      </c>
      <c r="C8557" s="333" t="s">
        <v>712</v>
      </c>
      <c r="D8557" s="333" t="s">
        <v>525</v>
      </c>
      <c r="E8557" s="29">
        <v>2</v>
      </c>
      <c r="F8557" s="29">
        <v>4</v>
      </c>
      <c r="G8557" s="29">
        <v>3841</v>
      </c>
      <c r="M8557" s="80" t="b">
        <f t="shared" si="133"/>
        <v>1</v>
      </c>
    </row>
    <row r="8558" spans="2:13" x14ac:dyDescent="0.15">
      <c r="B8558" s="333" t="s">
        <v>4407</v>
      </c>
      <c r="C8558" s="333" t="s">
        <v>712</v>
      </c>
      <c r="D8558" s="333" t="s">
        <v>523</v>
      </c>
      <c r="E8558" s="29">
        <v>2</v>
      </c>
      <c r="F8558" s="29">
        <v>3</v>
      </c>
      <c r="G8558" s="29">
        <v>4013</v>
      </c>
      <c r="M8558" s="80" t="b">
        <f t="shared" si="133"/>
        <v>1</v>
      </c>
    </row>
    <row r="8559" spans="2:13" x14ac:dyDescent="0.15">
      <c r="B8559" s="333" t="s">
        <v>4083</v>
      </c>
      <c r="C8559" s="333" t="s">
        <v>712</v>
      </c>
      <c r="D8559" s="333" t="s">
        <v>525</v>
      </c>
      <c r="E8559" s="29">
        <v>2</v>
      </c>
      <c r="F8559" s="29">
        <v>4</v>
      </c>
      <c r="G8559" s="29">
        <v>3842</v>
      </c>
      <c r="M8559" s="80" t="b">
        <f t="shared" si="133"/>
        <v>1</v>
      </c>
    </row>
    <row r="8560" spans="2:13" x14ac:dyDescent="0.15">
      <c r="B8560" s="333" t="s">
        <v>10009</v>
      </c>
      <c r="C8560" s="333" t="s">
        <v>712</v>
      </c>
      <c r="D8560" s="333" t="s">
        <v>519</v>
      </c>
      <c r="E8560" s="29">
        <v>2</v>
      </c>
      <c r="F8560" s="29">
        <v>1</v>
      </c>
      <c r="G8560" s="29">
        <v>10205</v>
      </c>
      <c r="M8560" s="80" t="b">
        <f t="shared" si="133"/>
        <v>1</v>
      </c>
    </row>
    <row r="8561" spans="2:13" x14ac:dyDescent="0.15">
      <c r="B8561" s="333" t="s">
        <v>4408</v>
      </c>
      <c r="C8561" s="333" t="s">
        <v>712</v>
      </c>
      <c r="D8561" s="333" t="s">
        <v>519</v>
      </c>
      <c r="E8561" s="29">
        <v>2</v>
      </c>
      <c r="F8561" s="29">
        <v>1</v>
      </c>
      <c r="G8561" s="29">
        <v>4014</v>
      </c>
      <c r="M8561" s="80" t="b">
        <f t="shared" si="133"/>
        <v>1</v>
      </c>
    </row>
    <row r="8562" spans="2:13" x14ac:dyDescent="0.15">
      <c r="B8562" s="333" t="s">
        <v>4084</v>
      </c>
      <c r="C8562" s="333" t="s">
        <v>712</v>
      </c>
      <c r="D8562" s="333" t="s">
        <v>525</v>
      </c>
      <c r="E8562" s="29">
        <v>2</v>
      </c>
      <c r="F8562" s="29">
        <v>4</v>
      </c>
      <c r="G8562" s="29">
        <v>3843</v>
      </c>
      <c r="M8562" s="80" t="b">
        <f t="shared" si="133"/>
        <v>1</v>
      </c>
    </row>
    <row r="8563" spans="2:13" x14ac:dyDescent="0.15">
      <c r="B8563" s="333" t="s">
        <v>10443</v>
      </c>
      <c r="C8563" s="333" t="s">
        <v>712</v>
      </c>
      <c r="D8563" s="333" t="s">
        <v>525</v>
      </c>
      <c r="E8563" s="29">
        <v>2</v>
      </c>
      <c r="F8563" s="29">
        <v>4</v>
      </c>
      <c r="G8563" s="29">
        <v>11066</v>
      </c>
      <c r="M8563" s="80" t="b">
        <f t="shared" si="133"/>
        <v>1</v>
      </c>
    </row>
    <row r="8564" spans="2:13" x14ac:dyDescent="0.15">
      <c r="B8564" s="333" t="s">
        <v>2384</v>
      </c>
      <c r="C8564" s="333" t="s">
        <v>712</v>
      </c>
      <c r="D8564" s="333" t="s">
        <v>525</v>
      </c>
      <c r="E8564" s="29">
        <v>2</v>
      </c>
      <c r="F8564" s="29">
        <v>4</v>
      </c>
      <c r="G8564" s="29">
        <v>1913</v>
      </c>
      <c r="M8564" s="80" t="b">
        <f t="shared" si="133"/>
        <v>1</v>
      </c>
    </row>
    <row r="8565" spans="2:13" x14ac:dyDescent="0.15">
      <c r="B8565" s="333" t="s">
        <v>14970</v>
      </c>
      <c r="C8565" s="333" t="s">
        <v>712</v>
      </c>
      <c r="D8565" s="333" t="s">
        <v>525</v>
      </c>
      <c r="E8565" s="29">
        <v>2</v>
      </c>
      <c r="F8565" s="29">
        <v>4</v>
      </c>
      <c r="G8565" s="29">
        <v>16989</v>
      </c>
      <c r="M8565" s="80" t="b">
        <f t="shared" si="133"/>
        <v>1</v>
      </c>
    </row>
    <row r="8566" spans="2:13" x14ac:dyDescent="0.15">
      <c r="B8566" s="333" t="s">
        <v>12884</v>
      </c>
      <c r="C8566" s="333" t="s">
        <v>712</v>
      </c>
      <c r="D8566" s="333" t="s">
        <v>525</v>
      </c>
      <c r="E8566" s="29">
        <v>2</v>
      </c>
      <c r="F8566" s="29">
        <v>4</v>
      </c>
      <c r="G8566" s="29">
        <v>14440</v>
      </c>
      <c r="M8566" s="80" t="b">
        <f t="shared" si="133"/>
        <v>1</v>
      </c>
    </row>
    <row r="8567" spans="2:13" x14ac:dyDescent="0.15">
      <c r="B8567" s="333" t="s">
        <v>14971</v>
      </c>
      <c r="C8567" s="333" t="s">
        <v>712</v>
      </c>
      <c r="D8567" s="333" t="s">
        <v>525</v>
      </c>
      <c r="E8567" s="29">
        <v>2</v>
      </c>
      <c r="F8567" s="29">
        <v>4</v>
      </c>
      <c r="G8567" s="29">
        <v>16992</v>
      </c>
      <c r="M8567" s="80" t="b">
        <f t="shared" si="133"/>
        <v>1</v>
      </c>
    </row>
    <row r="8568" spans="2:13" x14ac:dyDescent="0.15">
      <c r="B8568" s="333" t="s">
        <v>14972</v>
      </c>
      <c r="C8568" s="333" t="s">
        <v>712</v>
      </c>
      <c r="D8568" s="333" t="s">
        <v>525</v>
      </c>
      <c r="E8568" s="29">
        <v>2</v>
      </c>
      <c r="F8568" s="29">
        <v>4</v>
      </c>
      <c r="G8568" s="29">
        <v>16981</v>
      </c>
      <c r="M8568" s="80" t="b">
        <f t="shared" si="133"/>
        <v>1</v>
      </c>
    </row>
    <row r="8569" spans="2:13" x14ac:dyDescent="0.15">
      <c r="B8569" s="333" t="s">
        <v>14973</v>
      </c>
      <c r="C8569" s="333" t="s">
        <v>712</v>
      </c>
      <c r="D8569" s="333" t="s">
        <v>525</v>
      </c>
      <c r="E8569" s="29">
        <v>2</v>
      </c>
      <c r="F8569" s="29">
        <v>4</v>
      </c>
      <c r="G8569" s="29">
        <v>16819</v>
      </c>
      <c r="M8569" s="80" t="b">
        <f t="shared" si="133"/>
        <v>1</v>
      </c>
    </row>
    <row r="8570" spans="2:13" x14ac:dyDescent="0.15">
      <c r="B8570" s="333" t="s">
        <v>12885</v>
      </c>
      <c r="C8570" s="333" t="s">
        <v>712</v>
      </c>
      <c r="D8570" s="333" t="s">
        <v>525</v>
      </c>
      <c r="E8570" s="29">
        <v>2</v>
      </c>
      <c r="F8570" s="29">
        <v>4</v>
      </c>
      <c r="G8570" s="29">
        <v>14449</v>
      </c>
      <c r="M8570" s="80" t="b">
        <f t="shared" si="133"/>
        <v>1</v>
      </c>
    </row>
    <row r="8571" spans="2:13" x14ac:dyDescent="0.15">
      <c r="B8571" s="333" t="s">
        <v>12886</v>
      </c>
      <c r="C8571" s="333" t="s">
        <v>712</v>
      </c>
      <c r="D8571" s="333" t="s">
        <v>525</v>
      </c>
      <c r="E8571" s="29">
        <v>2</v>
      </c>
      <c r="F8571" s="29">
        <v>4</v>
      </c>
      <c r="G8571" s="29">
        <v>14446</v>
      </c>
      <c r="M8571" s="80" t="b">
        <f t="shared" si="133"/>
        <v>1</v>
      </c>
    </row>
    <row r="8572" spans="2:13" x14ac:dyDescent="0.15">
      <c r="B8572" s="333" t="s">
        <v>12887</v>
      </c>
      <c r="C8572" s="333" t="s">
        <v>712</v>
      </c>
      <c r="D8572" s="333" t="s">
        <v>525</v>
      </c>
      <c r="E8572" s="29">
        <v>2</v>
      </c>
      <c r="F8572" s="29">
        <v>4</v>
      </c>
      <c r="G8572" s="29">
        <v>13941</v>
      </c>
      <c r="M8572" s="80" t="b">
        <f t="shared" si="133"/>
        <v>1</v>
      </c>
    </row>
    <row r="8573" spans="2:13" x14ac:dyDescent="0.15">
      <c r="B8573" s="333" t="s">
        <v>12888</v>
      </c>
      <c r="C8573" s="333" t="s">
        <v>712</v>
      </c>
      <c r="D8573" s="333" t="s">
        <v>525</v>
      </c>
      <c r="E8573" s="29">
        <v>2</v>
      </c>
      <c r="F8573" s="29">
        <v>4</v>
      </c>
      <c r="G8573" s="29">
        <v>14460</v>
      </c>
      <c r="M8573" s="80" t="b">
        <f t="shared" si="133"/>
        <v>1</v>
      </c>
    </row>
    <row r="8574" spans="2:13" x14ac:dyDescent="0.15">
      <c r="B8574" s="333" t="s">
        <v>12135</v>
      </c>
      <c r="C8574" s="333" t="s">
        <v>712</v>
      </c>
      <c r="D8574" s="333" t="s">
        <v>525</v>
      </c>
      <c r="E8574" s="29">
        <v>2</v>
      </c>
      <c r="F8574" s="29">
        <v>4</v>
      </c>
      <c r="G8574" s="29">
        <v>12697</v>
      </c>
      <c r="M8574" s="80" t="b">
        <f t="shared" si="133"/>
        <v>1</v>
      </c>
    </row>
    <row r="8575" spans="2:13" x14ac:dyDescent="0.15">
      <c r="B8575" s="333" t="s">
        <v>4409</v>
      </c>
      <c r="C8575" s="333" t="s">
        <v>712</v>
      </c>
      <c r="D8575" s="333" t="s">
        <v>523</v>
      </c>
      <c r="E8575" s="29">
        <v>2</v>
      </c>
      <c r="F8575" s="29">
        <v>3</v>
      </c>
      <c r="G8575" s="29">
        <v>4015</v>
      </c>
      <c r="M8575" s="80" t="b">
        <f t="shared" si="133"/>
        <v>1</v>
      </c>
    </row>
    <row r="8576" spans="2:13" x14ac:dyDescent="0.15">
      <c r="B8576" s="333" t="s">
        <v>4325</v>
      </c>
      <c r="C8576" s="333" t="s">
        <v>712</v>
      </c>
      <c r="D8576" s="333" t="s">
        <v>523</v>
      </c>
      <c r="E8576" s="29">
        <v>2</v>
      </c>
      <c r="F8576" s="29">
        <v>3</v>
      </c>
      <c r="G8576" s="29">
        <v>4016</v>
      </c>
      <c r="M8576" s="80" t="b">
        <f t="shared" si="133"/>
        <v>1</v>
      </c>
    </row>
    <row r="8577" spans="2:13" x14ac:dyDescent="0.15">
      <c r="B8577" s="333" t="s">
        <v>9941</v>
      </c>
      <c r="C8577" s="333" t="s">
        <v>712</v>
      </c>
      <c r="D8577" s="333" t="s">
        <v>525</v>
      </c>
      <c r="E8577" s="29">
        <v>2</v>
      </c>
      <c r="F8577" s="29">
        <v>4</v>
      </c>
      <c r="G8577" s="29">
        <v>10142</v>
      </c>
      <c r="M8577" s="80" t="b">
        <f t="shared" si="133"/>
        <v>1</v>
      </c>
    </row>
    <row r="8578" spans="2:13" x14ac:dyDescent="0.15">
      <c r="B8578" s="333" t="s">
        <v>10780</v>
      </c>
      <c r="C8578" s="333" t="s">
        <v>712</v>
      </c>
      <c r="D8578" s="333" t="s">
        <v>525</v>
      </c>
      <c r="E8578" s="29">
        <v>2</v>
      </c>
      <c r="F8578" s="29">
        <v>4</v>
      </c>
      <c r="G8578" s="29">
        <v>11161</v>
      </c>
      <c r="M8578" s="80" t="b">
        <f t="shared" si="133"/>
        <v>1</v>
      </c>
    </row>
    <row r="8579" spans="2:13" x14ac:dyDescent="0.15">
      <c r="B8579" s="333" t="s">
        <v>4326</v>
      </c>
      <c r="C8579" s="333" t="s">
        <v>712</v>
      </c>
      <c r="D8579" s="333" t="s">
        <v>523</v>
      </c>
      <c r="E8579" s="29">
        <v>2</v>
      </c>
      <c r="F8579" s="29">
        <v>3</v>
      </c>
      <c r="G8579" s="29">
        <v>4017</v>
      </c>
      <c r="M8579" s="80" t="b">
        <f t="shared" si="133"/>
        <v>1</v>
      </c>
    </row>
    <row r="8580" spans="2:13" x14ac:dyDescent="0.15">
      <c r="B8580" s="333" t="s">
        <v>4327</v>
      </c>
      <c r="C8580" s="333" t="s">
        <v>712</v>
      </c>
      <c r="D8580" s="333" t="s">
        <v>523</v>
      </c>
      <c r="E8580" s="29">
        <v>2</v>
      </c>
      <c r="F8580" s="29">
        <v>3</v>
      </c>
      <c r="G8580" s="29">
        <v>4018</v>
      </c>
      <c r="M8580" s="80" t="b">
        <f t="shared" si="133"/>
        <v>1</v>
      </c>
    </row>
    <row r="8581" spans="2:13" x14ac:dyDescent="0.15">
      <c r="B8581" s="333" t="s">
        <v>12136</v>
      </c>
      <c r="C8581" s="333" t="s">
        <v>712</v>
      </c>
      <c r="D8581" s="333" t="s">
        <v>521</v>
      </c>
      <c r="E8581" s="29">
        <v>2</v>
      </c>
      <c r="F8581" s="29">
        <v>2</v>
      </c>
      <c r="G8581" s="29">
        <v>12715</v>
      </c>
      <c r="M8581" s="80" t="b">
        <f t="shared" si="133"/>
        <v>1</v>
      </c>
    </row>
    <row r="8582" spans="2:13" x14ac:dyDescent="0.15">
      <c r="B8582" s="333" t="s">
        <v>4173</v>
      </c>
      <c r="C8582" s="333" t="s">
        <v>712</v>
      </c>
      <c r="D8582" s="333" t="s">
        <v>523</v>
      </c>
      <c r="E8582" s="29">
        <v>2</v>
      </c>
      <c r="F8582" s="29">
        <v>3</v>
      </c>
      <c r="G8582" s="29">
        <v>3943</v>
      </c>
      <c r="M8582" s="80" t="b">
        <f t="shared" si="133"/>
        <v>1</v>
      </c>
    </row>
    <row r="8583" spans="2:13" x14ac:dyDescent="0.15">
      <c r="B8583" s="333" t="s">
        <v>2385</v>
      </c>
      <c r="C8583" s="333" t="s">
        <v>712</v>
      </c>
      <c r="D8583" s="333" t="s">
        <v>521</v>
      </c>
      <c r="E8583" s="29">
        <v>2</v>
      </c>
      <c r="F8583" s="29">
        <v>2</v>
      </c>
      <c r="G8583" s="29">
        <v>1914</v>
      </c>
      <c r="M8583" s="80" t="b">
        <f t="shared" si="133"/>
        <v>1</v>
      </c>
    </row>
    <row r="8584" spans="2:13" x14ac:dyDescent="0.15">
      <c r="B8584" s="333" t="s">
        <v>4328</v>
      </c>
      <c r="C8584" s="333" t="s">
        <v>712</v>
      </c>
      <c r="D8584" s="333" t="s">
        <v>523</v>
      </c>
      <c r="E8584" s="29">
        <v>2</v>
      </c>
      <c r="F8584" s="29">
        <v>3</v>
      </c>
      <c r="G8584" s="29">
        <v>4019</v>
      </c>
      <c r="M8584" s="80" t="b">
        <f t="shared" si="133"/>
        <v>1</v>
      </c>
    </row>
    <row r="8585" spans="2:13" x14ac:dyDescent="0.15">
      <c r="B8585" s="333" t="s">
        <v>12137</v>
      </c>
      <c r="C8585" s="333" t="s">
        <v>712</v>
      </c>
      <c r="D8585" s="333" t="s">
        <v>527</v>
      </c>
      <c r="E8585" s="29">
        <v>2</v>
      </c>
      <c r="F8585" s="29">
        <v>5</v>
      </c>
      <c r="G8585" s="29">
        <v>13297</v>
      </c>
      <c r="M8585" s="80" t="b">
        <f t="shared" si="133"/>
        <v>1</v>
      </c>
    </row>
    <row r="8586" spans="2:13" x14ac:dyDescent="0.15">
      <c r="B8586" s="333" t="s">
        <v>2293</v>
      </c>
      <c r="C8586" s="333" t="s">
        <v>716</v>
      </c>
      <c r="D8586" s="333" t="s">
        <v>519</v>
      </c>
      <c r="E8586" s="29">
        <v>4</v>
      </c>
      <c r="F8586" s="29">
        <v>1</v>
      </c>
      <c r="G8586" s="29">
        <v>1915</v>
      </c>
      <c r="M8586" s="80" t="b">
        <f t="shared" si="133"/>
        <v>1</v>
      </c>
    </row>
    <row r="8587" spans="2:13" x14ac:dyDescent="0.15">
      <c r="B8587" s="333" t="s">
        <v>4960</v>
      </c>
      <c r="C8587" s="333" t="s">
        <v>710</v>
      </c>
      <c r="D8587" s="333" t="s">
        <v>519</v>
      </c>
      <c r="E8587" s="29">
        <v>1</v>
      </c>
      <c r="F8587" s="29">
        <v>1</v>
      </c>
      <c r="G8587" s="29">
        <v>4925</v>
      </c>
      <c r="M8587" s="80" t="b">
        <f t="shared" si="133"/>
        <v>1</v>
      </c>
    </row>
    <row r="8588" spans="2:13" x14ac:dyDescent="0.15">
      <c r="B8588" s="333" t="s">
        <v>5858</v>
      </c>
      <c r="C8588" s="333" t="s">
        <v>714</v>
      </c>
      <c r="D8588" s="333" t="s">
        <v>523</v>
      </c>
      <c r="E8588" s="29">
        <v>3</v>
      </c>
      <c r="F8588" s="29">
        <v>3</v>
      </c>
      <c r="G8588" s="29">
        <v>5880</v>
      </c>
      <c r="M8588" s="80" t="b">
        <f t="shared" si="133"/>
        <v>1</v>
      </c>
    </row>
    <row r="8589" spans="2:13" x14ac:dyDescent="0.15">
      <c r="B8589" s="333" t="s">
        <v>2294</v>
      </c>
      <c r="C8589" s="333" t="s">
        <v>714</v>
      </c>
      <c r="D8589" s="333" t="s">
        <v>521</v>
      </c>
      <c r="E8589" s="29">
        <v>3</v>
      </c>
      <c r="F8589" s="29">
        <v>2</v>
      </c>
      <c r="G8589" s="29">
        <v>1916</v>
      </c>
      <c r="M8589" s="80" t="b">
        <f t="shared" si="133"/>
        <v>1</v>
      </c>
    </row>
    <row r="8590" spans="2:13" x14ac:dyDescent="0.15">
      <c r="B8590" s="333" t="s">
        <v>5244</v>
      </c>
      <c r="C8590" s="333" t="s">
        <v>710</v>
      </c>
      <c r="D8590" s="333" t="s">
        <v>521</v>
      </c>
      <c r="E8590" s="29">
        <v>1</v>
      </c>
      <c r="F8590" s="29">
        <v>2</v>
      </c>
      <c r="G8590" s="29">
        <v>5102</v>
      </c>
      <c r="M8590" s="80" t="b">
        <f t="shared" ref="M8590:M8653" si="134">AND(  NOT(ISERROR(FIND(UPPER($B$7),UPPER($B8590),1))),  OR($D$7="",NOT(ISERROR(FIND(UPPER($D$7),UPPER($B8590),1)))),    OR($D$8="",(ISERROR(FIND(UPPER($D$8),UPPER($B8590),1))))           )</f>
        <v>1</v>
      </c>
    </row>
    <row r="8591" spans="2:13" x14ac:dyDescent="0.15">
      <c r="B8591" s="333" t="s">
        <v>7446</v>
      </c>
      <c r="C8591" s="333" t="s">
        <v>712</v>
      </c>
      <c r="D8591" s="333" t="s">
        <v>521</v>
      </c>
      <c r="E8591" s="29">
        <v>2</v>
      </c>
      <c r="F8591" s="29">
        <v>2</v>
      </c>
      <c r="G8591" s="29">
        <v>7591</v>
      </c>
      <c r="M8591" s="80" t="b">
        <f t="shared" si="134"/>
        <v>1</v>
      </c>
    </row>
    <row r="8592" spans="2:13" x14ac:dyDescent="0.15">
      <c r="B8592" s="333" t="s">
        <v>3636</v>
      </c>
      <c r="C8592" s="333" t="s">
        <v>714</v>
      </c>
      <c r="D8592" s="333" t="s">
        <v>519</v>
      </c>
      <c r="E8592" s="29">
        <v>3</v>
      </c>
      <c r="F8592" s="29">
        <v>1</v>
      </c>
      <c r="G8592" s="29">
        <v>3391</v>
      </c>
      <c r="M8592" s="80" t="b">
        <f t="shared" si="134"/>
        <v>1</v>
      </c>
    </row>
    <row r="8593" spans="2:13" x14ac:dyDescent="0.15">
      <c r="B8593" s="333" t="s">
        <v>2295</v>
      </c>
      <c r="C8593" s="333" t="s">
        <v>714</v>
      </c>
      <c r="D8593" s="333" t="s">
        <v>521</v>
      </c>
      <c r="E8593" s="29">
        <v>3</v>
      </c>
      <c r="F8593" s="29">
        <v>2</v>
      </c>
      <c r="G8593" s="29">
        <v>1917</v>
      </c>
      <c r="M8593" s="80" t="b">
        <f t="shared" si="134"/>
        <v>1</v>
      </c>
    </row>
    <row r="8594" spans="2:13" x14ac:dyDescent="0.15">
      <c r="B8594" s="333" t="s">
        <v>2296</v>
      </c>
      <c r="C8594" s="333" t="s">
        <v>718</v>
      </c>
      <c r="D8594" s="333" t="s">
        <v>519</v>
      </c>
      <c r="E8594" s="29">
        <v>5</v>
      </c>
      <c r="F8594" s="29">
        <v>1</v>
      </c>
      <c r="G8594" s="29">
        <v>1918</v>
      </c>
      <c r="M8594" s="80" t="b">
        <f t="shared" si="134"/>
        <v>1</v>
      </c>
    </row>
    <row r="8595" spans="2:13" x14ac:dyDescent="0.15">
      <c r="B8595" s="333" t="s">
        <v>12138</v>
      </c>
      <c r="C8595" s="333" t="s">
        <v>714</v>
      </c>
      <c r="D8595" s="333" t="s">
        <v>519</v>
      </c>
      <c r="E8595" s="29">
        <v>3</v>
      </c>
      <c r="F8595" s="29">
        <v>1</v>
      </c>
      <c r="G8595" s="29">
        <v>13251</v>
      </c>
      <c r="M8595" s="80" t="b">
        <f t="shared" si="134"/>
        <v>1</v>
      </c>
    </row>
    <row r="8596" spans="2:13" x14ac:dyDescent="0.15">
      <c r="B8596" s="333" t="s">
        <v>5859</v>
      </c>
      <c r="C8596" s="333" t="s">
        <v>714</v>
      </c>
      <c r="D8596" s="333" t="s">
        <v>521</v>
      </c>
      <c r="E8596" s="29">
        <v>3</v>
      </c>
      <c r="F8596" s="29">
        <v>2</v>
      </c>
      <c r="G8596" s="29">
        <v>5881</v>
      </c>
      <c r="M8596" s="80" t="b">
        <f t="shared" si="134"/>
        <v>1</v>
      </c>
    </row>
    <row r="8597" spans="2:13" x14ac:dyDescent="0.15">
      <c r="B8597" s="333" t="s">
        <v>7711</v>
      </c>
      <c r="C8597" s="333" t="s">
        <v>710</v>
      </c>
      <c r="D8597" s="333" t="s">
        <v>523</v>
      </c>
      <c r="E8597" s="29">
        <v>1</v>
      </c>
      <c r="F8597" s="29">
        <v>3</v>
      </c>
      <c r="G8597" s="29">
        <v>7884</v>
      </c>
      <c r="M8597" s="80" t="b">
        <f t="shared" si="134"/>
        <v>1</v>
      </c>
    </row>
    <row r="8598" spans="2:13" x14ac:dyDescent="0.15">
      <c r="B8598" s="333" t="s">
        <v>2297</v>
      </c>
      <c r="C8598" s="333" t="s">
        <v>712</v>
      </c>
      <c r="D8598" s="333" t="s">
        <v>519</v>
      </c>
      <c r="E8598" s="29">
        <v>2</v>
      </c>
      <c r="F8598" s="29">
        <v>1</v>
      </c>
      <c r="G8598" s="29">
        <v>1919</v>
      </c>
      <c r="M8598" s="80" t="b">
        <f t="shared" si="134"/>
        <v>1</v>
      </c>
    </row>
    <row r="8599" spans="2:13" x14ac:dyDescent="0.15">
      <c r="B8599" s="333" t="s">
        <v>2298</v>
      </c>
      <c r="C8599" s="333" t="s">
        <v>710</v>
      </c>
      <c r="D8599" s="333" t="s">
        <v>519</v>
      </c>
      <c r="E8599" s="29">
        <v>1</v>
      </c>
      <c r="F8599" s="29">
        <v>1</v>
      </c>
      <c r="G8599" s="29">
        <v>1920</v>
      </c>
      <c r="M8599" s="80" t="b">
        <f t="shared" si="134"/>
        <v>1</v>
      </c>
    </row>
    <row r="8600" spans="2:13" x14ac:dyDescent="0.15">
      <c r="B8600" s="333" t="s">
        <v>12139</v>
      </c>
      <c r="C8600" s="333" t="s">
        <v>714</v>
      </c>
      <c r="D8600" s="333" t="s">
        <v>519</v>
      </c>
      <c r="E8600" s="29">
        <v>3</v>
      </c>
      <c r="F8600" s="29">
        <v>1</v>
      </c>
      <c r="G8600" s="29">
        <v>13011</v>
      </c>
      <c r="M8600" s="80" t="b">
        <f t="shared" si="134"/>
        <v>1</v>
      </c>
    </row>
    <row r="8601" spans="2:13" x14ac:dyDescent="0.15">
      <c r="B8601" s="333" t="s">
        <v>13732</v>
      </c>
      <c r="C8601" s="333" t="s">
        <v>710</v>
      </c>
      <c r="D8601" s="333" t="s">
        <v>523</v>
      </c>
      <c r="E8601" s="29">
        <v>1</v>
      </c>
      <c r="F8601" s="29">
        <v>3</v>
      </c>
      <c r="G8601" s="29">
        <v>14886</v>
      </c>
      <c r="M8601" s="80" t="b">
        <f t="shared" si="134"/>
        <v>1</v>
      </c>
    </row>
    <row r="8602" spans="2:13" x14ac:dyDescent="0.15">
      <c r="B8602" s="333" t="s">
        <v>8477</v>
      </c>
      <c r="C8602" s="333" t="s">
        <v>710</v>
      </c>
      <c r="D8602" s="333" t="s">
        <v>519</v>
      </c>
      <c r="E8602" s="29">
        <v>1</v>
      </c>
      <c r="F8602" s="29">
        <v>1</v>
      </c>
      <c r="G8602" s="29">
        <v>8806</v>
      </c>
      <c r="M8602" s="80" t="b">
        <f t="shared" si="134"/>
        <v>1</v>
      </c>
    </row>
    <row r="8603" spans="2:13" x14ac:dyDescent="0.15">
      <c r="B8603" s="333" t="s">
        <v>2299</v>
      </c>
      <c r="C8603" s="333" t="s">
        <v>714</v>
      </c>
      <c r="D8603" s="333" t="s">
        <v>521</v>
      </c>
      <c r="E8603" s="29">
        <v>3</v>
      </c>
      <c r="F8603" s="29">
        <v>2</v>
      </c>
      <c r="G8603" s="29">
        <v>1921</v>
      </c>
      <c r="M8603" s="80" t="b">
        <f t="shared" si="134"/>
        <v>1</v>
      </c>
    </row>
    <row r="8604" spans="2:13" x14ac:dyDescent="0.15">
      <c r="B8604" s="333" t="s">
        <v>5313</v>
      </c>
      <c r="C8604" s="333" t="s">
        <v>710</v>
      </c>
      <c r="D8604" s="333" t="s">
        <v>525</v>
      </c>
      <c r="E8604" s="29">
        <v>1</v>
      </c>
      <c r="F8604" s="29">
        <v>4</v>
      </c>
      <c r="G8604" s="29">
        <v>5311</v>
      </c>
      <c r="M8604" s="80" t="b">
        <f t="shared" si="134"/>
        <v>1</v>
      </c>
    </row>
    <row r="8605" spans="2:13" x14ac:dyDescent="0.15">
      <c r="B8605" s="333" t="s">
        <v>4803</v>
      </c>
      <c r="C8605" s="333" t="s">
        <v>716</v>
      </c>
      <c r="D8605" s="333" t="s">
        <v>519</v>
      </c>
      <c r="E8605" s="29">
        <v>4</v>
      </c>
      <c r="F8605" s="29">
        <v>1</v>
      </c>
      <c r="G8605" s="29">
        <v>4678</v>
      </c>
      <c r="M8605" s="80" t="b">
        <f t="shared" si="134"/>
        <v>1</v>
      </c>
    </row>
    <row r="8606" spans="2:13" x14ac:dyDescent="0.15">
      <c r="B8606" s="333" t="s">
        <v>12889</v>
      </c>
      <c r="C8606" s="333" t="s">
        <v>518</v>
      </c>
      <c r="D8606" s="333" t="s">
        <v>518</v>
      </c>
      <c r="E8606" s="29">
        <v>0</v>
      </c>
      <c r="F8606" s="29">
        <v>0</v>
      </c>
      <c r="G8606" s="29">
        <v>14297</v>
      </c>
      <c r="M8606" s="80" t="b">
        <f t="shared" si="134"/>
        <v>1</v>
      </c>
    </row>
    <row r="8607" spans="2:13" x14ac:dyDescent="0.15">
      <c r="B8607" s="333" t="s">
        <v>209</v>
      </c>
      <c r="C8607" s="333" t="s">
        <v>710</v>
      </c>
      <c r="D8607" s="333" t="s">
        <v>444</v>
      </c>
      <c r="E8607" s="29">
        <v>1</v>
      </c>
      <c r="F8607" s="29">
        <v>6</v>
      </c>
      <c r="G8607" s="29">
        <v>8497</v>
      </c>
      <c r="M8607" s="80" t="b">
        <f t="shared" si="134"/>
        <v>1</v>
      </c>
    </row>
    <row r="8608" spans="2:13" x14ac:dyDescent="0.15">
      <c r="B8608" s="333" t="s">
        <v>9538</v>
      </c>
      <c r="C8608" s="333" t="s">
        <v>710</v>
      </c>
      <c r="D8608" s="333" t="s">
        <v>523</v>
      </c>
      <c r="E8608" s="29">
        <v>1</v>
      </c>
      <c r="F8608" s="29">
        <v>3</v>
      </c>
      <c r="G8608" s="29">
        <v>9566</v>
      </c>
      <c r="M8608" s="80" t="b">
        <f t="shared" si="134"/>
        <v>1</v>
      </c>
    </row>
    <row r="8609" spans="2:13" x14ac:dyDescent="0.15">
      <c r="B8609" s="333" t="s">
        <v>2300</v>
      </c>
      <c r="C8609" s="333" t="s">
        <v>710</v>
      </c>
      <c r="D8609" s="333" t="s">
        <v>519</v>
      </c>
      <c r="E8609" s="29">
        <v>1</v>
      </c>
      <c r="F8609" s="29">
        <v>1</v>
      </c>
      <c r="G8609" s="29">
        <v>1922</v>
      </c>
      <c r="M8609" s="80" t="b">
        <f t="shared" si="134"/>
        <v>1</v>
      </c>
    </row>
    <row r="8610" spans="2:13" x14ac:dyDescent="0.15">
      <c r="B8610" s="333" t="s">
        <v>9539</v>
      </c>
      <c r="C8610" s="333" t="s">
        <v>710</v>
      </c>
      <c r="D8610" s="333" t="s">
        <v>521</v>
      </c>
      <c r="E8610" s="29">
        <v>1</v>
      </c>
      <c r="F8610" s="29">
        <v>2</v>
      </c>
      <c r="G8610" s="29">
        <v>9567</v>
      </c>
      <c r="M8610" s="80" t="b">
        <f t="shared" si="134"/>
        <v>1</v>
      </c>
    </row>
    <row r="8611" spans="2:13" x14ac:dyDescent="0.15">
      <c r="B8611" s="333" t="s">
        <v>4489</v>
      </c>
      <c r="C8611" s="333" t="s">
        <v>710</v>
      </c>
      <c r="D8611" s="333" t="s">
        <v>525</v>
      </c>
      <c r="E8611" s="29">
        <v>1</v>
      </c>
      <c r="F8611" s="29">
        <v>4</v>
      </c>
      <c r="G8611" s="29">
        <v>4200</v>
      </c>
      <c r="M8611" s="80" t="b">
        <f t="shared" si="134"/>
        <v>1</v>
      </c>
    </row>
    <row r="8612" spans="2:13" x14ac:dyDescent="0.15">
      <c r="B8612" s="333" t="s">
        <v>8471</v>
      </c>
      <c r="C8612" s="333" t="s">
        <v>710</v>
      </c>
      <c r="D8612" s="333" t="s">
        <v>521</v>
      </c>
      <c r="E8612" s="29">
        <v>1</v>
      </c>
      <c r="F8612" s="29">
        <v>2</v>
      </c>
      <c r="G8612" s="29">
        <v>8800</v>
      </c>
      <c r="M8612" s="80" t="b">
        <f t="shared" si="134"/>
        <v>1</v>
      </c>
    </row>
    <row r="8613" spans="2:13" x14ac:dyDescent="0.15">
      <c r="B8613" s="333" t="s">
        <v>2301</v>
      </c>
      <c r="C8613" s="333" t="s">
        <v>710</v>
      </c>
      <c r="D8613" s="333" t="s">
        <v>523</v>
      </c>
      <c r="E8613" s="29">
        <v>1</v>
      </c>
      <c r="F8613" s="29">
        <v>3</v>
      </c>
      <c r="G8613" s="29">
        <v>1923</v>
      </c>
      <c r="M8613" s="80" t="b">
        <f t="shared" si="134"/>
        <v>1</v>
      </c>
    </row>
    <row r="8614" spans="2:13" x14ac:dyDescent="0.15">
      <c r="B8614" s="333" t="s">
        <v>2302</v>
      </c>
      <c r="C8614" s="333" t="s">
        <v>710</v>
      </c>
      <c r="D8614" s="333" t="s">
        <v>521</v>
      </c>
      <c r="E8614" s="29">
        <v>1</v>
      </c>
      <c r="F8614" s="29">
        <v>2</v>
      </c>
      <c r="G8614" s="29">
        <v>1924</v>
      </c>
      <c r="M8614" s="80" t="b">
        <f t="shared" si="134"/>
        <v>1</v>
      </c>
    </row>
    <row r="8615" spans="2:13" x14ac:dyDescent="0.15">
      <c r="B8615" s="333" t="s">
        <v>7376</v>
      </c>
      <c r="C8615" s="333" t="s">
        <v>710</v>
      </c>
      <c r="D8615" s="333" t="s">
        <v>523</v>
      </c>
      <c r="E8615" s="29">
        <v>1</v>
      </c>
      <c r="F8615" s="29">
        <v>3</v>
      </c>
      <c r="G8615" s="29">
        <v>7408</v>
      </c>
      <c r="M8615" s="80" t="b">
        <f t="shared" si="134"/>
        <v>1</v>
      </c>
    </row>
    <row r="8616" spans="2:13" x14ac:dyDescent="0.15">
      <c r="B8616" s="333" t="s">
        <v>4490</v>
      </c>
      <c r="C8616" s="333" t="s">
        <v>710</v>
      </c>
      <c r="D8616" s="333" t="s">
        <v>525</v>
      </c>
      <c r="E8616" s="29">
        <v>1</v>
      </c>
      <c r="F8616" s="29">
        <v>4</v>
      </c>
      <c r="G8616" s="29">
        <v>4201</v>
      </c>
      <c r="M8616" s="80" t="b">
        <f t="shared" si="134"/>
        <v>1</v>
      </c>
    </row>
    <row r="8617" spans="2:13" x14ac:dyDescent="0.15">
      <c r="B8617" s="333" t="s">
        <v>9540</v>
      </c>
      <c r="C8617" s="333" t="s">
        <v>710</v>
      </c>
      <c r="D8617" s="333" t="s">
        <v>525</v>
      </c>
      <c r="E8617" s="29">
        <v>1</v>
      </c>
      <c r="F8617" s="29">
        <v>4</v>
      </c>
      <c r="G8617" s="29">
        <v>9974</v>
      </c>
      <c r="M8617" s="80" t="b">
        <f t="shared" si="134"/>
        <v>1</v>
      </c>
    </row>
    <row r="8618" spans="2:13" x14ac:dyDescent="0.15">
      <c r="B8618" s="333" t="s">
        <v>8500</v>
      </c>
      <c r="C8618" s="333" t="s">
        <v>710</v>
      </c>
      <c r="D8618" s="333" t="s">
        <v>519</v>
      </c>
      <c r="E8618" s="29">
        <v>1</v>
      </c>
      <c r="F8618" s="29">
        <v>1</v>
      </c>
      <c r="G8618" s="29">
        <v>8829</v>
      </c>
      <c r="M8618" s="80" t="b">
        <f t="shared" si="134"/>
        <v>1</v>
      </c>
    </row>
    <row r="8619" spans="2:13" x14ac:dyDescent="0.15">
      <c r="B8619" s="333" t="s">
        <v>10781</v>
      </c>
      <c r="C8619" s="333" t="s">
        <v>710</v>
      </c>
      <c r="D8619" s="333" t="s">
        <v>519</v>
      </c>
      <c r="E8619" s="29">
        <v>1</v>
      </c>
      <c r="F8619" s="29">
        <v>1</v>
      </c>
      <c r="G8619" s="29">
        <v>11154</v>
      </c>
      <c r="M8619" s="80" t="b">
        <f t="shared" si="134"/>
        <v>1</v>
      </c>
    </row>
    <row r="8620" spans="2:13" x14ac:dyDescent="0.15">
      <c r="B8620" s="333" t="s">
        <v>6980</v>
      </c>
      <c r="C8620" s="333" t="s">
        <v>710</v>
      </c>
      <c r="D8620" s="333" t="s">
        <v>521</v>
      </c>
      <c r="E8620" s="29">
        <v>1</v>
      </c>
      <c r="F8620" s="29">
        <v>2</v>
      </c>
      <c r="G8620" s="29">
        <v>7115</v>
      </c>
      <c r="M8620" s="80" t="b">
        <f t="shared" si="134"/>
        <v>1</v>
      </c>
    </row>
    <row r="8621" spans="2:13" x14ac:dyDescent="0.15">
      <c r="B8621" s="333" t="s">
        <v>10995</v>
      </c>
      <c r="C8621" s="333" t="s">
        <v>710</v>
      </c>
      <c r="D8621" s="333" t="s">
        <v>519</v>
      </c>
      <c r="E8621" s="29">
        <v>1</v>
      </c>
      <c r="F8621" s="29">
        <v>1</v>
      </c>
      <c r="G8621" s="29">
        <v>4679</v>
      </c>
      <c r="M8621" s="80" t="b">
        <f t="shared" si="134"/>
        <v>1</v>
      </c>
    </row>
    <row r="8622" spans="2:13" x14ac:dyDescent="0.15">
      <c r="B8622" s="333" t="s">
        <v>12140</v>
      </c>
      <c r="C8622" s="333" t="s">
        <v>710</v>
      </c>
      <c r="D8622" s="333" t="s">
        <v>521</v>
      </c>
      <c r="E8622" s="29">
        <v>1</v>
      </c>
      <c r="F8622" s="29">
        <v>2</v>
      </c>
      <c r="G8622" s="29">
        <v>13181</v>
      </c>
      <c r="M8622" s="80" t="b">
        <f t="shared" si="134"/>
        <v>1</v>
      </c>
    </row>
    <row r="8623" spans="2:13" x14ac:dyDescent="0.15">
      <c r="B8623" s="333" t="s">
        <v>2303</v>
      </c>
      <c r="C8623" s="333" t="s">
        <v>710</v>
      </c>
      <c r="D8623" s="333" t="s">
        <v>521</v>
      </c>
      <c r="E8623" s="29">
        <v>1</v>
      </c>
      <c r="F8623" s="29">
        <v>2</v>
      </c>
      <c r="G8623" s="29">
        <v>1925</v>
      </c>
      <c r="M8623" s="80" t="b">
        <f t="shared" si="134"/>
        <v>1</v>
      </c>
    </row>
    <row r="8624" spans="2:13" x14ac:dyDescent="0.15">
      <c r="B8624" s="333" t="s">
        <v>4374</v>
      </c>
      <c r="C8624" s="333" t="s">
        <v>718</v>
      </c>
      <c r="D8624" s="333" t="s">
        <v>444</v>
      </c>
      <c r="E8624" s="29">
        <v>5</v>
      </c>
      <c r="F8624" s="29">
        <v>6</v>
      </c>
      <c r="G8624" s="29">
        <v>4170</v>
      </c>
      <c r="M8624" s="80" t="b">
        <f t="shared" si="134"/>
        <v>1</v>
      </c>
    </row>
    <row r="8625" spans="2:13" x14ac:dyDescent="0.15">
      <c r="B8625" s="333" t="s">
        <v>2304</v>
      </c>
      <c r="C8625" s="333" t="s">
        <v>716</v>
      </c>
      <c r="D8625" s="333" t="s">
        <v>519</v>
      </c>
      <c r="E8625" s="29">
        <v>4</v>
      </c>
      <c r="F8625" s="29">
        <v>1</v>
      </c>
      <c r="G8625" s="29">
        <v>1926</v>
      </c>
      <c r="M8625" s="80" t="b">
        <f t="shared" si="134"/>
        <v>1</v>
      </c>
    </row>
    <row r="8626" spans="2:13" x14ac:dyDescent="0.15">
      <c r="B8626" s="333" t="s">
        <v>2305</v>
      </c>
      <c r="C8626" s="333" t="s">
        <v>716</v>
      </c>
      <c r="D8626" s="333" t="s">
        <v>519</v>
      </c>
      <c r="E8626" s="29">
        <v>4</v>
      </c>
      <c r="F8626" s="29">
        <v>1</v>
      </c>
      <c r="G8626" s="29">
        <v>1927</v>
      </c>
      <c r="M8626" s="80" t="b">
        <f t="shared" si="134"/>
        <v>1</v>
      </c>
    </row>
    <row r="8627" spans="2:13" x14ac:dyDescent="0.15">
      <c r="B8627" s="333" t="s">
        <v>12890</v>
      </c>
      <c r="C8627" s="333" t="s">
        <v>714</v>
      </c>
      <c r="D8627" s="333" t="s">
        <v>521</v>
      </c>
      <c r="E8627" s="29">
        <v>3</v>
      </c>
      <c r="F8627" s="29">
        <v>2</v>
      </c>
      <c r="G8627" s="29">
        <v>14033</v>
      </c>
      <c r="M8627" s="80" t="b">
        <f t="shared" si="134"/>
        <v>1</v>
      </c>
    </row>
    <row r="8628" spans="2:13" x14ac:dyDescent="0.15">
      <c r="B8628" s="333" t="s">
        <v>2306</v>
      </c>
      <c r="C8628" s="333" t="s">
        <v>714</v>
      </c>
      <c r="D8628" s="333" t="s">
        <v>523</v>
      </c>
      <c r="E8628" s="29">
        <v>3</v>
      </c>
      <c r="F8628" s="29">
        <v>3</v>
      </c>
      <c r="G8628" s="29">
        <v>1928</v>
      </c>
      <c r="M8628" s="80" t="b">
        <f t="shared" si="134"/>
        <v>1</v>
      </c>
    </row>
    <row r="8629" spans="2:13" x14ac:dyDescent="0.15">
      <c r="B8629" s="333" t="s">
        <v>5100</v>
      </c>
      <c r="C8629" s="333" t="s">
        <v>714</v>
      </c>
      <c r="D8629" s="333" t="s">
        <v>521</v>
      </c>
      <c r="E8629" s="29">
        <v>3</v>
      </c>
      <c r="F8629" s="29">
        <v>2</v>
      </c>
      <c r="G8629" s="29">
        <v>5074</v>
      </c>
      <c r="M8629" s="80" t="b">
        <f t="shared" si="134"/>
        <v>1</v>
      </c>
    </row>
    <row r="8630" spans="2:13" x14ac:dyDescent="0.15">
      <c r="B8630" s="333" t="s">
        <v>2307</v>
      </c>
      <c r="C8630" s="333" t="s">
        <v>714</v>
      </c>
      <c r="D8630" s="333" t="s">
        <v>523</v>
      </c>
      <c r="E8630" s="29">
        <v>3</v>
      </c>
      <c r="F8630" s="29">
        <v>3</v>
      </c>
      <c r="G8630" s="29">
        <v>1929</v>
      </c>
      <c r="M8630" s="80" t="b">
        <f t="shared" si="134"/>
        <v>1</v>
      </c>
    </row>
    <row r="8631" spans="2:13" x14ac:dyDescent="0.15">
      <c r="B8631" s="333" t="s">
        <v>12141</v>
      </c>
      <c r="C8631" s="333" t="s">
        <v>710</v>
      </c>
      <c r="D8631" s="333" t="s">
        <v>521</v>
      </c>
      <c r="E8631" s="29">
        <v>1</v>
      </c>
      <c r="F8631" s="29">
        <v>2</v>
      </c>
      <c r="G8631" s="29">
        <v>13182</v>
      </c>
      <c r="M8631" s="80" t="b">
        <f t="shared" si="134"/>
        <v>1</v>
      </c>
    </row>
    <row r="8632" spans="2:13" x14ac:dyDescent="0.15">
      <c r="B8632" s="333" t="s">
        <v>2308</v>
      </c>
      <c r="C8632" s="333" t="s">
        <v>718</v>
      </c>
      <c r="D8632" s="333" t="s">
        <v>521</v>
      </c>
      <c r="E8632" s="29">
        <v>5</v>
      </c>
      <c r="F8632" s="29">
        <v>2</v>
      </c>
      <c r="G8632" s="29">
        <v>1930</v>
      </c>
      <c r="M8632" s="80" t="b">
        <f t="shared" si="134"/>
        <v>1</v>
      </c>
    </row>
    <row r="8633" spans="2:13" x14ac:dyDescent="0.15">
      <c r="B8633" s="333" t="s">
        <v>2309</v>
      </c>
      <c r="C8633" s="333" t="s">
        <v>714</v>
      </c>
      <c r="D8633" s="333" t="s">
        <v>523</v>
      </c>
      <c r="E8633" s="29">
        <v>3</v>
      </c>
      <c r="F8633" s="29">
        <v>3</v>
      </c>
      <c r="G8633" s="29">
        <v>1931</v>
      </c>
      <c r="M8633" s="80" t="b">
        <f t="shared" si="134"/>
        <v>1</v>
      </c>
    </row>
    <row r="8634" spans="2:13" x14ac:dyDescent="0.15">
      <c r="B8634" s="333" t="s">
        <v>2310</v>
      </c>
      <c r="C8634" s="333" t="s">
        <v>716</v>
      </c>
      <c r="D8634" s="333" t="s">
        <v>521</v>
      </c>
      <c r="E8634" s="29">
        <v>4</v>
      </c>
      <c r="F8634" s="29">
        <v>2</v>
      </c>
      <c r="G8634" s="29">
        <v>1932</v>
      </c>
      <c r="M8634" s="80" t="b">
        <f t="shared" si="134"/>
        <v>1</v>
      </c>
    </row>
    <row r="8635" spans="2:13" x14ac:dyDescent="0.15">
      <c r="B8635" s="333" t="s">
        <v>13733</v>
      </c>
      <c r="C8635" s="333" t="s">
        <v>710</v>
      </c>
      <c r="D8635" s="333" t="s">
        <v>519</v>
      </c>
      <c r="E8635" s="29">
        <v>1</v>
      </c>
      <c r="F8635" s="29">
        <v>1</v>
      </c>
      <c r="G8635" s="29">
        <v>14808</v>
      </c>
      <c r="M8635" s="80" t="b">
        <f t="shared" si="134"/>
        <v>1</v>
      </c>
    </row>
    <row r="8636" spans="2:13" x14ac:dyDescent="0.15">
      <c r="B8636" s="333" t="s">
        <v>210</v>
      </c>
      <c r="C8636" s="333" t="s">
        <v>710</v>
      </c>
      <c r="D8636" s="333" t="s">
        <v>444</v>
      </c>
      <c r="E8636" s="29">
        <v>1</v>
      </c>
      <c r="F8636" s="29">
        <v>6</v>
      </c>
      <c r="G8636" s="29">
        <v>8498</v>
      </c>
      <c r="M8636" s="80" t="b">
        <f t="shared" si="134"/>
        <v>1</v>
      </c>
    </row>
    <row r="8637" spans="2:13" x14ac:dyDescent="0.15">
      <c r="B8637" s="333" t="s">
        <v>2311</v>
      </c>
      <c r="C8637" s="333" t="s">
        <v>710</v>
      </c>
      <c r="D8637" s="333" t="s">
        <v>523</v>
      </c>
      <c r="E8637" s="29">
        <v>1</v>
      </c>
      <c r="F8637" s="29">
        <v>3</v>
      </c>
      <c r="G8637" s="29">
        <v>1933</v>
      </c>
      <c r="M8637" s="80" t="b">
        <f t="shared" si="134"/>
        <v>1</v>
      </c>
    </row>
    <row r="8638" spans="2:13" x14ac:dyDescent="0.15">
      <c r="B8638" s="333" t="s">
        <v>10444</v>
      </c>
      <c r="C8638" s="333" t="s">
        <v>710</v>
      </c>
      <c r="D8638" s="333" t="s">
        <v>525</v>
      </c>
      <c r="E8638" s="29">
        <v>1</v>
      </c>
      <c r="F8638" s="29">
        <v>4</v>
      </c>
      <c r="G8638" s="29">
        <v>10860</v>
      </c>
      <c r="M8638" s="80" t="b">
        <f t="shared" si="134"/>
        <v>1</v>
      </c>
    </row>
    <row r="8639" spans="2:13" x14ac:dyDescent="0.15">
      <c r="B8639" s="333" t="s">
        <v>14974</v>
      </c>
      <c r="C8639" s="333" t="s">
        <v>710</v>
      </c>
      <c r="D8639" s="333" t="s">
        <v>525</v>
      </c>
      <c r="E8639" s="29">
        <v>1</v>
      </c>
      <c r="F8639" s="29">
        <v>4</v>
      </c>
      <c r="G8639" s="29">
        <v>16584</v>
      </c>
      <c r="M8639" s="80" t="b">
        <f t="shared" si="134"/>
        <v>1</v>
      </c>
    </row>
    <row r="8640" spans="2:13" x14ac:dyDescent="0.15">
      <c r="B8640" s="333" t="s">
        <v>4491</v>
      </c>
      <c r="C8640" s="333" t="s">
        <v>710</v>
      </c>
      <c r="D8640" s="333" t="s">
        <v>525</v>
      </c>
      <c r="E8640" s="29">
        <v>1</v>
      </c>
      <c r="F8640" s="29">
        <v>4</v>
      </c>
      <c r="G8640" s="29">
        <v>4202</v>
      </c>
      <c r="M8640" s="80" t="b">
        <f t="shared" si="134"/>
        <v>1</v>
      </c>
    </row>
    <row r="8641" spans="2:13" x14ac:dyDescent="0.15">
      <c r="B8641" s="333" t="s">
        <v>2312</v>
      </c>
      <c r="C8641" s="333" t="s">
        <v>710</v>
      </c>
      <c r="D8641" s="333" t="s">
        <v>523</v>
      </c>
      <c r="E8641" s="29">
        <v>1</v>
      </c>
      <c r="F8641" s="29">
        <v>3</v>
      </c>
      <c r="G8641" s="29">
        <v>1934</v>
      </c>
      <c r="M8641" s="80" t="b">
        <f t="shared" si="134"/>
        <v>1</v>
      </c>
    </row>
    <row r="8642" spans="2:13" x14ac:dyDescent="0.15">
      <c r="B8642" s="333" t="s">
        <v>6195</v>
      </c>
      <c r="C8642" s="333" t="s">
        <v>714</v>
      </c>
      <c r="D8642" s="333" t="s">
        <v>519</v>
      </c>
      <c r="E8642" s="29">
        <v>3</v>
      </c>
      <c r="F8642" s="29">
        <v>1</v>
      </c>
      <c r="G8642" s="29">
        <v>6245</v>
      </c>
      <c r="M8642" s="80" t="b">
        <f t="shared" si="134"/>
        <v>1</v>
      </c>
    </row>
    <row r="8643" spans="2:13" x14ac:dyDescent="0.15">
      <c r="B8643" s="333" t="s">
        <v>2313</v>
      </c>
      <c r="C8643" s="333" t="s">
        <v>710</v>
      </c>
      <c r="D8643" s="333" t="s">
        <v>519</v>
      </c>
      <c r="E8643" s="29">
        <v>1</v>
      </c>
      <c r="F8643" s="29">
        <v>1</v>
      </c>
      <c r="G8643" s="29">
        <v>1935</v>
      </c>
      <c r="M8643" s="80" t="b">
        <f t="shared" si="134"/>
        <v>1</v>
      </c>
    </row>
    <row r="8644" spans="2:13" x14ac:dyDescent="0.15">
      <c r="B8644" s="333" t="s">
        <v>14975</v>
      </c>
      <c r="C8644" s="333" t="s">
        <v>710</v>
      </c>
      <c r="D8644" s="333" t="s">
        <v>519</v>
      </c>
      <c r="E8644" s="29">
        <v>1</v>
      </c>
      <c r="F8644" s="29">
        <v>1</v>
      </c>
      <c r="G8644" s="29">
        <v>17195</v>
      </c>
      <c r="M8644" s="80" t="b">
        <f t="shared" si="134"/>
        <v>1</v>
      </c>
    </row>
    <row r="8645" spans="2:13" x14ac:dyDescent="0.15">
      <c r="B8645" s="333" t="s">
        <v>5398</v>
      </c>
      <c r="C8645" s="333" t="s">
        <v>712</v>
      </c>
      <c r="D8645" s="333" t="s">
        <v>444</v>
      </c>
      <c r="E8645" s="29">
        <v>2</v>
      </c>
      <c r="F8645" s="29">
        <v>6</v>
      </c>
      <c r="G8645" s="29">
        <v>5399</v>
      </c>
      <c r="M8645" s="80" t="b">
        <f t="shared" si="134"/>
        <v>1</v>
      </c>
    </row>
    <row r="8646" spans="2:13" x14ac:dyDescent="0.15">
      <c r="B8646" s="333" t="s">
        <v>8501</v>
      </c>
      <c r="C8646" s="333" t="s">
        <v>710</v>
      </c>
      <c r="D8646" s="333" t="s">
        <v>525</v>
      </c>
      <c r="E8646" s="29">
        <v>1</v>
      </c>
      <c r="F8646" s="29">
        <v>4</v>
      </c>
      <c r="G8646" s="29">
        <v>8830</v>
      </c>
      <c r="M8646" s="80" t="b">
        <f t="shared" si="134"/>
        <v>1</v>
      </c>
    </row>
    <row r="8647" spans="2:13" x14ac:dyDescent="0.15">
      <c r="B8647" s="333" t="s">
        <v>12891</v>
      </c>
      <c r="C8647" s="333" t="s">
        <v>710</v>
      </c>
      <c r="D8647" s="333" t="s">
        <v>519</v>
      </c>
      <c r="E8647" s="29">
        <v>1</v>
      </c>
      <c r="F8647" s="29">
        <v>1</v>
      </c>
      <c r="G8647" s="29">
        <v>13967</v>
      </c>
      <c r="M8647" s="80" t="b">
        <f t="shared" si="134"/>
        <v>1</v>
      </c>
    </row>
    <row r="8648" spans="2:13" x14ac:dyDescent="0.15">
      <c r="B8648" s="333" t="s">
        <v>8736</v>
      </c>
      <c r="C8648" s="333" t="s">
        <v>710</v>
      </c>
      <c r="D8648" s="333" t="s">
        <v>444</v>
      </c>
      <c r="E8648" s="29">
        <v>1</v>
      </c>
      <c r="F8648" s="29">
        <v>6</v>
      </c>
      <c r="G8648" s="29">
        <v>9086</v>
      </c>
      <c r="M8648" s="80" t="b">
        <f t="shared" si="134"/>
        <v>1</v>
      </c>
    </row>
    <row r="8649" spans="2:13" x14ac:dyDescent="0.15">
      <c r="B8649" s="333" t="s">
        <v>5557</v>
      </c>
      <c r="C8649" s="333" t="s">
        <v>710</v>
      </c>
      <c r="D8649" s="333" t="s">
        <v>519</v>
      </c>
      <c r="E8649" s="29">
        <v>1</v>
      </c>
      <c r="F8649" s="29">
        <v>1</v>
      </c>
      <c r="G8649" s="29">
        <v>5475</v>
      </c>
      <c r="M8649" s="80" t="b">
        <f t="shared" si="134"/>
        <v>1</v>
      </c>
    </row>
    <row r="8650" spans="2:13" x14ac:dyDescent="0.15">
      <c r="B8650" s="333" t="s">
        <v>14976</v>
      </c>
      <c r="C8650" s="333" t="s">
        <v>710</v>
      </c>
      <c r="D8650" s="333" t="s">
        <v>519</v>
      </c>
      <c r="E8650" s="29">
        <v>1</v>
      </c>
      <c r="F8650" s="29">
        <v>1</v>
      </c>
      <c r="G8650" s="29">
        <v>17395</v>
      </c>
      <c r="M8650" s="80" t="b">
        <f t="shared" si="134"/>
        <v>1</v>
      </c>
    </row>
    <row r="8651" spans="2:13" x14ac:dyDescent="0.15">
      <c r="B8651" s="333" t="s">
        <v>9541</v>
      </c>
      <c r="C8651" s="333" t="s">
        <v>710</v>
      </c>
      <c r="D8651" s="333" t="s">
        <v>519</v>
      </c>
      <c r="E8651" s="29">
        <v>1</v>
      </c>
      <c r="F8651" s="29">
        <v>1</v>
      </c>
      <c r="G8651" s="29">
        <v>9431</v>
      </c>
      <c r="M8651" s="80" t="b">
        <f t="shared" si="134"/>
        <v>1</v>
      </c>
    </row>
    <row r="8652" spans="2:13" x14ac:dyDescent="0.15">
      <c r="B8652" s="333" t="s">
        <v>14977</v>
      </c>
      <c r="C8652" s="333" t="s">
        <v>714</v>
      </c>
      <c r="D8652" s="333" t="s">
        <v>523</v>
      </c>
      <c r="E8652" s="29">
        <v>3</v>
      </c>
      <c r="F8652" s="29">
        <v>3</v>
      </c>
      <c r="G8652" s="29">
        <v>16955</v>
      </c>
      <c r="M8652" s="80" t="b">
        <f t="shared" si="134"/>
        <v>1</v>
      </c>
    </row>
    <row r="8653" spans="2:13" x14ac:dyDescent="0.15">
      <c r="B8653" s="333" t="s">
        <v>2314</v>
      </c>
      <c r="C8653" s="333" t="s">
        <v>714</v>
      </c>
      <c r="D8653" s="333" t="s">
        <v>444</v>
      </c>
      <c r="E8653" s="29">
        <v>3</v>
      </c>
      <c r="F8653" s="29">
        <v>6</v>
      </c>
      <c r="G8653" s="29">
        <v>1936</v>
      </c>
      <c r="M8653" s="80" t="b">
        <f t="shared" si="134"/>
        <v>1</v>
      </c>
    </row>
    <row r="8654" spans="2:13" x14ac:dyDescent="0.15">
      <c r="B8654" s="333" t="s">
        <v>10010</v>
      </c>
      <c r="C8654" s="333" t="s">
        <v>714</v>
      </c>
      <c r="D8654" s="333" t="s">
        <v>525</v>
      </c>
      <c r="E8654" s="29">
        <v>3</v>
      </c>
      <c r="F8654" s="29">
        <v>4</v>
      </c>
      <c r="G8654" s="29">
        <v>10189</v>
      </c>
      <c r="M8654" s="80" t="b">
        <f t="shared" ref="M8654:M8717" si="135">AND(  NOT(ISERROR(FIND(UPPER($B$7),UPPER($B8654),1))),  OR($D$7="",NOT(ISERROR(FIND(UPPER($D$7),UPPER($B8654),1)))),    OR($D$8="",(ISERROR(FIND(UPPER($D$8),UPPER($B8654),1))))           )</f>
        <v>1</v>
      </c>
    </row>
    <row r="8655" spans="2:13" x14ac:dyDescent="0.15">
      <c r="B8655" s="333" t="s">
        <v>12892</v>
      </c>
      <c r="C8655" s="333" t="s">
        <v>714</v>
      </c>
      <c r="D8655" s="333" t="s">
        <v>519</v>
      </c>
      <c r="E8655" s="29">
        <v>3</v>
      </c>
      <c r="F8655" s="29">
        <v>1</v>
      </c>
      <c r="G8655" s="29">
        <v>14071</v>
      </c>
      <c r="M8655" s="80" t="b">
        <f t="shared" si="135"/>
        <v>1</v>
      </c>
    </row>
    <row r="8656" spans="2:13" x14ac:dyDescent="0.15">
      <c r="B8656" s="333" t="s">
        <v>5314</v>
      </c>
      <c r="C8656" s="333" t="s">
        <v>714</v>
      </c>
      <c r="D8656" s="333" t="s">
        <v>518</v>
      </c>
      <c r="E8656" s="29">
        <v>3</v>
      </c>
      <c r="F8656" s="29">
        <v>0</v>
      </c>
      <c r="G8656" s="29">
        <v>5312</v>
      </c>
      <c r="M8656" s="80" t="b">
        <f t="shared" si="135"/>
        <v>1</v>
      </c>
    </row>
    <row r="8657" spans="2:13" x14ac:dyDescent="0.15">
      <c r="B8657" s="333" t="s">
        <v>2315</v>
      </c>
      <c r="C8657" s="333" t="s">
        <v>714</v>
      </c>
      <c r="D8657" s="333" t="s">
        <v>521</v>
      </c>
      <c r="E8657" s="29">
        <v>3</v>
      </c>
      <c r="F8657" s="29">
        <v>2</v>
      </c>
      <c r="G8657" s="29">
        <v>1937</v>
      </c>
      <c r="M8657" s="80" t="b">
        <f t="shared" si="135"/>
        <v>1</v>
      </c>
    </row>
    <row r="8658" spans="2:13" x14ac:dyDescent="0.15">
      <c r="B8658" s="333" t="s">
        <v>7670</v>
      </c>
      <c r="C8658" s="333" t="s">
        <v>714</v>
      </c>
      <c r="D8658" s="333" t="s">
        <v>525</v>
      </c>
      <c r="E8658" s="29">
        <v>3</v>
      </c>
      <c r="F8658" s="29">
        <v>4</v>
      </c>
      <c r="G8658" s="29">
        <v>7839</v>
      </c>
      <c r="M8658" s="80" t="b">
        <f t="shared" si="135"/>
        <v>1</v>
      </c>
    </row>
    <row r="8659" spans="2:13" x14ac:dyDescent="0.15">
      <c r="B8659" s="333" t="s">
        <v>10445</v>
      </c>
      <c r="C8659" s="333" t="s">
        <v>714</v>
      </c>
      <c r="D8659" s="333" t="s">
        <v>521</v>
      </c>
      <c r="E8659" s="29">
        <v>3</v>
      </c>
      <c r="F8659" s="29">
        <v>2</v>
      </c>
      <c r="G8659" s="29">
        <v>10861</v>
      </c>
      <c r="M8659" s="80" t="b">
        <f t="shared" si="135"/>
        <v>1</v>
      </c>
    </row>
    <row r="8660" spans="2:13" x14ac:dyDescent="0.15">
      <c r="B8660" s="333" t="s">
        <v>5234</v>
      </c>
      <c r="C8660" s="333" t="s">
        <v>714</v>
      </c>
      <c r="D8660" s="333" t="s">
        <v>525</v>
      </c>
      <c r="E8660" s="29">
        <v>3</v>
      </c>
      <c r="F8660" s="29">
        <v>4</v>
      </c>
      <c r="G8660" s="29">
        <v>5220</v>
      </c>
      <c r="M8660" s="80" t="b">
        <f t="shared" si="135"/>
        <v>1</v>
      </c>
    </row>
    <row r="8661" spans="2:13" x14ac:dyDescent="0.15">
      <c r="B8661" s="333" t="s">
        <v>11336</v>
      </c>
      <c r="C8661" s="333" t="s">
        <v>716</v>
      </c>
      <c r="D8661" s="333" t="s">
        <v>519</v>
      </c>
      <c r="E8661" s="29">
        <v>4</v>
      </c>
      <c r="F8661" s="29">
        <v>1</v>
      </c>
      <c r="G8661" s="29">
        <v>11493</v>
      </c>
      <c r="M8661" s="80" t="b">
        <f t="shared" si="135"/>
        <v>1</v>
      </c>
    </row>
    <row r="8662" spans="2:13" x14ac:dyDescent="0.15">
      <c r="B8662" s="333" t="s">
        <v>13734</v>
      </c>
      <c r="C8662" s="333" t="s">
        <v>714</v>
      </c>
      <c r="D8662" s="333" t="s">
        <v>519</v>
      </c>
      <c r="E8662" s="29">
        <v>3</v>
      </c>
      <c r="F8662" s="29">
        <v>1</v>
      </c>
      <c r="G8662" s="29">
        <v>14585</v>
      </c>
      <c r="M8662" s="80" t="b">
        <f t="shared" si="135"/>
        <v>1</v>
      </c>
    </row>
    <row r="8663" spans="2:13" x14ac:dyDescent="0.15">
      <c r="B8663" s="333" t="s">
        <v>6365</v>
      </c>
      <c r="C8663" s="333" t="s">
        <v>714</v>
      </c>
      <c r="D8663" s="333" t="s">
        <v>444</v>
      </c>
      <c r="E8663" s="29">
        <v>3</v>
      </c>
      <c r="F8663" s="29">
        <v>6</v>
      </c>
      <c r="G8663" s="29">
        <v>6424</v>
      </c>
      <c r="M8663" s="80" t="b">
        <f t="shared" si="135"/>
        <v>1</v>
      </c>
    </row>
    <row r="8664" spans="2:13" x14ac:dyDescent="0.15">
      <c r="B8664" s="333" t="s">
        <v>5209</v>
      </c>
      <c r="C8664" s="333" t="s">
        <v>718</v>
      </c>
      <c r="D8664" s="333" t="s">
        <v>525</v>
      </c>
      <c r="E8664" s="29">
        <v>5</v>
      </c>
      <c r="F8664" s="29">
        <v>4</v>
      </c>
      <c r="G8664" s="29">
        <v>5195</v>
      </c>
      <c r="M8664" s="80" t="b">
        <f t="shared" si="135"/>
        <v>1</v>
      </c>
    </row>
    <row r="8665" spans="2:13" x14ac:dyDescent="0.15">
      <c r="B8665" s="333" t="s">
        <v>2317</v>
      </c>
      <c r="C8665" s="333" t="s">
        <v>714</v>
      </c>
      <c r="D8665" s="333" t="s">
        <v>444</v>
      </c>
      <c r="E8665" s="29">
        <v>3</v>
      </c>
      <c r="F8665" s="29">
        <v>6</v>
      </c>
      <c r="G8665" s="29">
        <v>1939</v>
      </c>
      <c r="M8665" s="80" t="b">
        <f t="shared" si="135"/>
        <v>1</v>
      </c>
    </row>
    <row r="8666" spans="2:13" x14ac:dyDescent="0.15">
      <c r="B8666" s="333" t="s">
        <v>2318</v>
      </c>
      <c r="C8666" s="333" t="s">
        <v>716</v>
      </c>
      <c r="D8666" s="333" t="s">
        <v>519</v>
      </c>
      <c r="E8666" s="29">
        <v>4</v>
      </c>
      <c r="F8666" s="29">
        <v>1</v>
      </c>
      <c r="G8666" s="29">
        <v>1940</v>
      </c>
      <c r="M8666" s="80" t="b">
        <f t="shared" si="135"/>
        <v>1</v>
      </c>
    </row>
    <row r="8667" spans="2:13" x14ac:dyDescent="0.15">
      <c r="B8667" s="333" t="s">
        <v>2319</v>
      </c>
      <c r="C8667" s="333" t="s">
        <v>716</v>
      </c>
      <c r="D8667" s="333" t="s">
        <v>519</v>
      </c>
      <c r="E8667" s="29">
        <v>4</v>
      </c>
      <c r="F8667" s="29">
        <v>1</v>
      </c>
      <c r="G8667" s="29">
        <v>1941</v>
      </c>
      <c r="M8667" s="80" t="b">
        <f t="shared" si="135"/>
        <v>1</v>
      </c>
    </row>
    <row r="8668" spans="2:13" x14ac:dyDescent="0.15">
      <c r="B8668" s="333" t="s">
        <v>9888</v>
      </c>
      <c r="C8668" s="333" t="s">
        <v>714</v>
      </c>
      <c r="D8668" s="333" t="s">
        <v>444</v>
      </c>
      <c r="E8668" s="29">
        <v>3</v>
      </c>
      <c r="F8668" s="29">
        <v>6</v>
      </c>
      <c r="G8668" s="29">
        <v>9533</v>
      </c>
      <c r="M8668" s="80" t="b">
        <f t="shared" si="135"/>
        <v>1</v>
      </c>
    </row>
    <row r="8669" spans="2:13" x14ac:dyDescent="0.15">
      <c r="B8669" s="333" t="s">
        <v>9889</v>
      </c>
      <c r="C8669" s="333" t="s">
        <v>714</v>
      </c>
      <c r="D8669" s="333" t="s">
        <v>444</v>
      </c>
      <c r="E8669" s="29">
        <v>3</v>
      </c>
      <c r="F8669" s="29">
        <v>6</v>
      </c>
      <c r="G8669" s="29">
        <v>9534</v>
      </c>
      <c r="M8669" s="80" t="b">
        <f t="shared" si="135"/>
        <v>1</v>
      </c>
    </row>
    <row r="8670" spans="2:13" x14ac:dyDescent="0.15">
      <c r="B8670" s="333" t="s">
        <v>7849</v>
      </c>
      <c r="C8670" s="333" t="s">
        <v>710</v>
      </c>
      <c r="D8670" s="333" t="s">
        <v>519</v>
      </c>
      <c r="E8670" s="29">
        <v>1</v>
      </c>
      <c r="F8670" s="29">
        <v>1</v>
      </c>
      <c r="G8670" s="29">
        <v>7930</v>
      </c>
      <c r="M8670" s="80" t="b">
        <f t="shared" si="135"/>
        <v>1</v>
      </c>
    </row>
    <row r="8671" spans="2:13" x14ac:dyDescent="0.15">
      <c r="B8671" s="333" t="s">
        <v>13735</v>
      </c>
      <c r="C8671" s="333" t="s">
        <v>710</v>
      </c>
      <c r="D8671" s="333" t="s">
        <v>523</v>
      </c>
      <c r="E8671" s="29">
        <v>1</v>
      </c>
      <c r="F8671" s="29">
        <v>3</v>
      </c>
      <c r="G8671" s="29">
        <v>15728</v>
      </c>
      <c r="M8671" s="80" t="b">
        <f t="shared" si="135"/>
        <v>1</v>
      </c>
    </row>
    <row r="8672" spans="2:13" x14ac:dyDescent="0.15">
      <c r="B8672" s="333" t="s">
        <v>6366</v>
      </c>
      <c r="C8672" s="333" t="s">
        <v>710</v>
      </c>
      <c r="D8672" s="333" t="s">
        <v>525</v>
      </c>
      <c r="E8672" s="29">
        <v>1</v>
      </c>
      <c r="F8672" s="29">
        <v>4</v>
      </c>
      <c r="G8672" s="29">
        <v>6425</v>
      </c>
      <c r="M8672" s="80" t="b">
        <f t="shared" si="135"/>
        <v>1</v>
      </c>
    </row>
    <row r="8673" spans="2:13" x14ac:dyDescent="0.15">
      <c r="B8673" s="333" t="s">
        <v>11337</v>
      </c>
      <c r="C8673" s="333" t="s">
        <v>712</v>
      </c>
      <c r="D8673" s="333" t="s">
        <v>523</v>
      </c>
      <c r="E8673" s="29">
        <v>2</v>
      </c>
      <c r="F8673" s="29">
        <v>3</v>
      </c>
      <c r="G8673" s="29">
        <v>11533</v>
      </c>
      <c r="M8673" s="80" t="b">
        <f t="shared" si="135"/>
        <v>1</v>
      </c>
    </row>
    <row r="8674" spans="2:13" x14ac:dyDescent="0.15">
      <c r="B8674" s="333" t="s">
        <v>2320</v>
      </c>
      <c r="C8674" s="333" t="s">
        <v>714</v>
      </c>
      <c r="D8674" s="333" t="s">
        <v>519</v>
      </c>
      <c r="E8674" s="29">
        <v>3</v>
      </c>
      <c r="F8674" s="29">
        <v>1</v>
      </c>
      <c r="G8674" s="29">
        <v>1942</v>
      </c>
      <c r="M8674" s="80" t="b">
        <f t="shared" si="135"/>
        <v>1</v>
      </c>
    </row>
    <row r="8675" spans="2:13" x14ac:dyDescent="0.15">
      <c r="B8675" s="333" t="s">
        <v>7893</v>
      </c>
      <c r="C8675" s="333" t="s">
        <v>710</v>
      </c>
      <c r="D8675" s="333" t="s">
        <v>521</v>
      </c>
      <c r="E8675" s="29">
        <v>1</v>
      </c>
      <c r="F8675" s="29">
        <v>2</v>
      </c>
      <c r="G8675" s="29">
        <v>7978</v>
      </c>
      <c r="M8675" s="80" t="b">
        <f t="shared" si="135"/>
        <v>1</v>
      </c>
    </row>
    <row r="8676" spans="2:13" x14ac:dyDescent="0.15">
      <c r="B8676" s="333" t="s">
        <v>14978</v>
      </c>
      <c r="C8676" s="333" t="s">
        <v>712</v>
      </c>
      <c r="D8676" s="333" t="s">
        <v>519</v>
      </c>
      <c r="E8676" s="29">
        <v>2</v>
      </c>
      <c r="F8676" s="29">
        <v>1</v>
      </c>
      <c r="G8676" s="29">
        <v>17053</v>
      </c>
      <c r="M8676" s="80" t="b">
        <f t="shared" si="135"/>
        <v>1</v>
      </c>
    </row>
    <row r="8677" spans="2:13" x14ac:dyDescent="0.15">
      <c r="B8677" s="333" t="s">
        <v>12142</v>
      </c>
      <c r="C8677" s="333" t="s">
        <v>712</v>
      </c>
      <c r="D8677" s="333" t="s">
        <v>527</v>
      </c>
      <c r="E8677" s="29">
        <v>2</v>
      </c>
      <c r="F8677" s="29">
        <v>5</v>
      </c>
      <c r="G8677" s="29">
        <v>13298</v>
      </c>
      <c r="M8677" s="80" t="b">
        <f t="shared" si="135"/>
        <v>1</v>
      </c>
    </row>
    <row r="8678" spans="2:13" x14ac:dyDescent="0.15">
      <c r="B8678" s="333" t="s">
        <v>8593</v>
      </c>
      <c r="C8678" s="333" t="s">
        <v>518</v>
      </c>
      <c r="D8678" s="333" t="s">
        <v>521</v>
      </c>
      <c r="E8678" s="29">
        <v>0</v>
      </c>
      <c r="F8678" s="29">
        <v>2</v>
      </c>
      <c r="G8678" s="29">
        <v>8934</v>
      </c>
      <c r="M8678" s="80" t="b">
        <f t="shared" si="135"/>
        <v>1</v>
      </c>
    </row>
    <row r="8679" spans="2:13" x14ac:dyDescent="0.15">
      <c r="B8679" s="333" t="s">
        <v>7661</v>
      </c>
      <c r="C8679" s="333" t="s">
        <v>710</v>
      </c>
      <c r="D8679" s="333" t="s">
        <v>521</v>
      </c>
      <c r="E8679" s="29">
        <v>1</v>
      </c>
      <c r="F8679" s="29">
        <v>2</v>
      </c>
      <c r="G8679" s="29">
        <v>7824</v>
      </c>
      <c r="M8679" s="80" t="b">
        <f t="shared" si="135"/>
        <v>1</v>
      </c>
    </row>
    <row r="8680" spans="2:13" x14ac:dyDescent="0.15">
      <c r="B8680" s="333" t="s">
        <v>7522</v>
      </c>
      <c r="C8680" s="333" t="s">
        <v>714</v>
      </c>
      <c r="D8680" s="333" t="s">
        <v>523</v>
      </c>
      <c r="E8680" s="29">
        <v>3</v>
      </c>
      <c r="F8680" s="29">
        <v>3</v>
      </c>
      <c r="G8680" s="29">
        <v>7680</v>
      </c>
      <c r="M8680" s="80" t="b">
        <f t="shared" si="135"/>
        <v>1</v>
      </c>
    </row>
    <row r="8681" spans="2:13" x14ac:dyDescent="0.15">
      <c r="B8681" s="333" t="s">
        <v>2321</v>
      </c>
      <c r="C8681" s="333" t="s">
        <v>716</v>
      </c>
      <c r="D8681" s="333" t="s">
        <v>519</v>
      </c>
      <c r="E8681" s="29">
        <v>4</v>
      </c>
      <c r="F8681" s="29">
        <v>1</v>
      </c>
      <c r="G8681" s="29">
        <v>1943</v>
      </c>
      <c r="M8681" s="80" t="b">
        <f t="shared" si="135"/>
        <v>1</v>
      </c>
    </row>
    <row r="8682" spans="2:13" x14ac:dyDescent="0.15">
      <c r="B8682" s="333" t="s">
        <v>5597</v>
      </c>
      <c r="C8682" s="333" t="s">
        <v>714</v>
      </c>
      <c r="D8682" s="333" t="s">
        <v>519</v>
      </c>
      <c r="E8682" s="29">
        <v>3</v>
      </c>
      <c r="F8682" s="29">
        <v>1</v>
      </c>
      <c r="G8682" s="29">
        <v>5533</v>
      </c>
      <c r="M8682" s="80" t="b">
        <f t="shared" si="135"/>
        <v>1</v>
      </c>
    </row>
    <row r="8683" spans="2:13" x14ac:dyDescent="0.15">
      <c r="B8683" s="333" t="s">
        <v>12893</v>
      </c>
      <c r="C8683" s="333" t="s">
        <v>714</v>
      </c>
      <c r="D8683" s="333" t="s">
        <v>521</v>
      </c>
      <c r="E8683" s="29">
        <v>3</v>
      </c>
      <c r="F8683" s="29">
        <v>2</v>
      </c>
      <c r="G8683" s="29">
        <v>13859</v>
      </c>
      <c r="M8683" s="80" t="b">
        <f t="shared" si="135"/>
        <v>1</v>
      </c>
    </row>
    <row r="8684" spans="2:13" x14ac:dyDescent="0.15">
      <c r="B8684" s="333" t="s">
        <v>4120</v>
      </c>
      <c r="C8684" s="333" t="s">
        <v>714</v>
      </c>
      <c r="D8684" s="333" t="s">
        <v>519</v>
      </c>
      <c r="E8684" s="29">
        <v>3</v>
      </c>
      <c r="F8684" s="29">
        <v>1</v>
      </c>
      <c r="G8684" s="29">
        <v>3779</v>
      </c>
      <c r="M8684" s="80" t="b">
        <f t="shared" si="135"/>
        <v>1</v>
      </c>
    </row>
    <row r="8685" spans="2:13" x14ac:dyDescent="0.15">
      <c r="B8685" s="333" t="s">
        <v>10446</v>
      </c>
      <c r="C8685" s="333" t="s">
        <v>714</v>
      </c>
      <c r="D8685" s="333" t="s">
        <v>525</v>
      </c>
      <c r="E8685" s="29">
        <v>3</v>
      </c>
      <c r="F8685" s="29">
        <v>4</v>
      </c>
      <c r="G8685" s="29">
        <v>10866</v>
      </c>
      <c r="M8685" s="80" t="b">
        <f t="shared" si="135"/>
        <v>1</v>
      </c>
    </row>
    <row r="8686" spans="2:13" x14ac:dyDescent="0.15">
      <c r="B8686" s="333" t="s">
        <v>2322</v>
      </c>
      <c r="C8686" s="333" t="s">
        <v>714</v>
      </c>
      <c r="D8686" s="333" t="s">
        <v>519</v>
      </c>
      <c r="E8686" s="29">
        <v>3</v>
      </c>
      <c r="F8686" s="29">
        <v>1</v>
      </c>
      <c r="G8686" s="29">
        <v>1944</v>
      </c>
      <c r="M8686" s="80" t="b">
        <f t="shared" si="135"/>
        <v>1</v>
      </c>
    </row>
    <row r="8687" spans="2:13" x14ac:dyDescent="0.15">
      <c r="B8687" s="333" t="s">
        <v>8595</v>
      </c>
      <c r="C8687" s="333" t="s">
        <v>714</v>
      </c>
      <c r="D8687" s="333" t="s">
        <v>519</v>
      </c>
      <c r="E8687" s="29">
        <v>3</v>
      </c>
      <c r="F8687" s="29">
        <v>1</v>
      </c>
      <c r="G8687" s="29">
        <v>8936</v>
      </c>
      <c r="M8687" s="80" t="b">
        <f t="shared" si="135"/>
        <v>1</v>
      </c>
    </row>
    <row r="8688" spans="2:13" x14ac:dyDescent="0.15">
      <c r="B8688" s="333" t="s">
        <v>5877</v>
      </c>
      <c r="C8688" s="333" t="s">
        <v>714</v>
      </c>
      <c r="D8688" s="333" t="s">
        <v>519</v>
      </c>
      <c r="E8688" s="29">
        <v>3</v>
      </c>
      <c r="F8688" s="29">
        <v>1</v>
      </c>
      <c r="G8688" s="29">
        <v>5898</v>
      </c>
      <c r="M8688" s="80" t="b">
        <f t="shared" si="135"/>
        <v>1</v>
      </c>
    </row>
    <row r="8689" spans="2:13" x14ac:dyDescent="0.15">
      <c r="B8689" s="333" t="s">
        <v>2414</v>
      </c>
      <c r="C8689" s="333" t="s">
        <v>714</v>
      </c>
      <c r="D8689" s="333" t="s">
        <v>523</v>
      </c>
      <c r="E8689" s="29">
        <v>3</v>
      </c>
      <c r="F8689" s="29">
        <v>3</v>
      </c>
      <c r="G8689" s="29">
        <v>1945</v>
      </c>
      <c r="M8689" s="80" t="b">
        <f t="shared" si="135"/>
        <v>1</v>
      </c>
    </row>
    <row r="8690" spans="2:13" x14ac:dyDescent="0.15">
      <c r="B8690" s="333" t="s">
        <v>10447</v>
      </c>
      <c r="C8690" s="333" t="s">
        <v>710</v>
      </c>
      <c r="D8690" s="333" t="s">
        <v>525</v>
      </c>
      <c r="E8690" s="29">
        <v>1</v>
      </c>
      <c r="F8690" s="29">
        <v>4</v>
      </c>
      <c r="G8690" s="29">
        <v>10696</v>
      </c>
      <c r="M8690" s="80" t="b">
        <f t="shared" si="135"/>
        <v>1</v>
      </c>
    </row>
    <row r="8691" spans="2:13" x14ac:dyDescent="0.15">
      <c r="B8691" s="333" t="s">
        <v>2316</v>
      </c>
      <c r="C8691" s="333" t="s">
        <v>714</v>
      </c>
      <c r="D8691" s="333" t="s">
        <v>527</v>
      </c>
      <c r="E8691" s="29">
        <v>3</v>
      </c>
      <c r="F8691" s="29">
        <v>5</v>
      </c>
      <c r="G8691" s="29">
        <v>1938</v>
      </c>
      <c r="M8691" s="80" t="b">
        <f t="shared" si="135"/>
        <v>1</v>
      </c>
    </row>
    <row r="8692" spans="2:13" x14ac:dyDescent="0.15">
      <c r="B8692" s="333" t="s">
        <v>4121</v>
      </c>
      <c r="C8692" s="333" t="s">
        <v>714</v>
      </c>
      <c r="D8692" s="333" t="s">
        <v>521</v>
      </c>
      <c r="E8692" s="29">
        <v>3</v>
      </c>
      <c r="F8692" s="29">
        <v>2</v>
      </c>
      <c r="G8692" s="29">
        <v>3780</v>
      </c>
      <c r="M8692" s="80" t="b">
        <f t="shared" si="135"/>
        <v>1</v>
      </c>
    </row>
    <row r="8693" spans="2:13" x14ac:dyDescent="0.15">
      <c r="B8693" s="333" t="s">
        <v>239</v>
      </c>
      <c r="C8693" s="333" t="s">
        <v>716</v>
      </c>
      <c r="D8693" s="333" t="s">
        <v>521</v>
      </c>
      <c r="E8693" s="29">
        <v>4</v>
      </c>
      <c r="F8693" s="29">
        <v>2</v>
      </c>
      <c r="G8693" s="29">
        <v>8527</v>
      </c>
      <c r="M8693" s="80" t="b">
        <f t="shared" si="135"/>
        <v>1</v>
      </c>
    </row>
    <row r="8694" spans="2:13" x14ac:dyDescent="0.15">
      <c r="B8694" s="333" t="s">
        <v>4021</v>
      </c>
      <c r="C8694" s="333" t="s">
        <v>714</v>
      </c>
      <c r="D8694" s="333" t="s">
        <v>521</v>
      </c>
      <c r="E8694" s="29">
        <v>3</v>
      </c>
      <c r="F8694" s="29">
        <v>2</v>
      </c>
      <c r="G8694" s="29">
        <v>3781</v>
      </c>
      <c r="M8694" s="80" t="b">
        <f t="shared" si="135"/>
        <v>1</v>
      </c>
    </row>
    <row r="8695" spans="2:13" x14ac:dyDescent="0.15">
      <c r="B8695" s="333" t="s">
        <v>14979</v>
      </c>
      <c r="C8695" s="333" t="s">
        <v>714</v>
      </c>
      <c r="D8695" s="333" t="s">
        <v>519</v>
      </c>
      <c r="E8695" s="29">
        <v>3</v>
      </c>
      <c r="F8695" s="29">
        <v>1</v>
      </c>
      <c r="G8695" s="29">
        <v>16997</v>
      </c>
      <c r="M8695" s="80" t="b">
        <f t="shared" si="135"/>
        <v>1</v>
      </c>
    </row>
    <row r="8696" spans="2:13" x14ac:dyDescent="0.15">
      <c r="B8696" s="333" t="s">
        <v>5141</v>
      </c>
      <c r="C8696" s="333" t="s">
        <v>714</v>
      </c>
      <c r="D8696" s="333" t="s">
        <v>525</v>
      </c>
      <c r="E8696" s="29">
        <v>3</v>
      </c>
      <c r="F8696" s="29">
        <v>4</v>
      </c>
      <c r="G8696" s="29">
        <v>5117</v>
      </c>
      <c r="M8696" s="80" t="b">
        <f t="shared" si="135"/>
        <v>1</v>
      </c>
    </row>
    <row r="8697" spans="2:13" x14ac:dyDescent="0.15">
      <c r="B8697" s="333" t="s">
        <v>13736</v>
      </c>
      <c r="C8697" s="333" t="s">
        <v>710</v>
      </c>
      <c r="D8697" s="333" t="s">
        <v>521</v>
      </c>
      <c r="E8697" s="29">
        <v>1</v>
      </c>
      <c r="F8697" s="29">
        <v>2</v>
      </c>
      <c r="G8697" s="29">
        <v>14737</v>
      </c>
      <c r="M8697" s="80" t="b">
        <f t="shared" si="135"/>
        <v>1</v>
      </c>
    </row>
    <row r="8698" spans="2:13" x14ac:dyDescent="0.15">
      <c r="B8698" s="333" t="s">
        <v>4184</v>
      </c>
      <c r="C8698" s="333" t="s">
        <v>714</v>
      </c>
      <c r="D8698" s="333" t="s">
        <v>521</v>
      </c>
      <c r="E8698" s="29">
        <v>3</v>
      </c>
      <c r="F8698" s="29">
        <v>2</v>
      </c>
      <c r="G8698" s="29">
        <v>3730</v>
      </c>
      <c r="M8698" s="80" t="b">
        <f t="shared" si="135"/>
        <v>1</v>
      </c>
    </row>
    <row r="8699" spans="2:13" x14ac:dyDescent="0.15">
      <c r="B8699" s="333" t="s">
        <v>2415</v>
      </c>
      <c r="C8699" s="333" t="s">
        <v>714</v>
      </c>
      <c r="D8699" s="333" t="s">
        <v>444</v>
      </c>
      <c r="E8699" s="29">
        <v>3</v>
      </c>
      <c r="F8699" s="29">
        <v>6</v>
      </c>
      <c r="G8699" s="29">
        <v>1946</v>
      </c>
      <c r="M8699" s="80" t="b">
        <f t="shared" si="135"/>
        <v>1</v>
      </c>
    </row>
    <row r="8700" spans="2:13" x14ac:dyDescent="0.15">
      <c r="B8700" s="333" t="s">
        <v>9542</v>
      </c>
      <c r="C8700" s="333" t="s">
        <v>714</v>
      </c>
      <c r="D8700" s="333" t="s">
        <v>444</v>
      </c>
      <c r="E8700" s="29">
        <v>3</v>
      </c>
      <c r="F8700" s="29">
        <v>6</v>
      </c>
      <c r="G8700" s="29">
        <v>9432</v>
      </c>
      <c r="M8700" s="80" t="b">
        <f t="shared" si="135"/>
        <v>1</v>
      </c>
    </row>
    <row r="8701" spans="2:13" x14ac:dyDescent="0.15">
      <c r="B8701" s="333" t="s">
        <v>2416</v>
      </c>
      <c r="C8701" s="333" t="s">
        <v>714</v>
      </c>
      <c r="D8701" s="333" t="s">
        <v>519</v>
      </c>
      <c r="E8701" s="29">
        <v>3</v>
      </c>
      <c r="F8701" s="29">
        <v>1</v>
      </c>
      <c r="G8701" s="29">
        <v>1947</v>
      </c>
      <c r="M8701" s="80" t="b">
        <f t="shared" si="135"/>
        <v>1</v>
      </c>
    </row>
    <row r="8702" spans="2:13" x14ac:dyDescent="0.15">
      <c r="B8702" s="333" t="s">
        <v>5898</v>
      </c>
      <c r="C8702" s="333" t="s">
        <v>712</v>
      </c>
      <c r="D8702" s="333" t="s">
        <v>525</v>
      </c>
      <c r="E8702" s="29">
        <v>2</v>
      </c>
      <c r="F8702" s="29">
        <v>4</v>
      </c>
      <c r="G8702" s="29">
        <v>5922</v>
      </c>
      <c r="M8702" s="80" t="b">
        <f t="shared" si="135"/>
        <v>1</v>
      </c>
    </row>
    <row r="8703" spans="2:13" x14ac:dyDescent="0.15">
      <c r="B8703" s="333" t="s">
        <v>5734</v>
      </c>
      <c r="C8703" s="333" t="s">
        <v>714</v>
      </c>
      <c r="D8703" s="333" t="s">
        <v>444</v>
      </c>
      <c r="E8703" s="29">
        <v>3</v>
      </c>
      <c r="F8703" s="29">
        <v>6</v>
      </c>
      <c r="G8703" s="29">
        <v>5765</v>
      </c>
      <c r="M8703" s="80" t="b">
        <f t="shared" si="135"/>
        <v>1</v>
      </c>
    </row>
    <row r="8704" spans="2:13" x14ac:dyDescent="0.15">
      <c r="B8704" s="333" t="s">
        <v>5175</v>
      </c>
      <c r="C8704" s="333" t="s">
        <v>714</v>
      </c>
      <c r="D8704" s="333" t="s">
        <v>444</v>
      </c>
      <c r="E8704" s="29">
        <v>3</v>
      </c>
      <c r="F8704" s="29">
        <v>6</v>
      </c>
      <c r="G8704" s="29">
        <v>5151</v>
      </c>
      <c r="M8704" s="80" t="b">
        <f t="shared" si="135"/>
        <v>1</v>
      </c>
    </row>
    <row r="8705" spans="2:13" x14ac:dyDescent="0.15">
      <c r="B8705" s="333" t="s">
        <v>6933</v>
      </c>
      <c r="C8705" s="333" t="s">
        <v>714</v>
      </c>
      <c r="D8705" s="333" t="s">
        <v>519</v>
      </c>
      <c r="E8705" s="29">
        <v>3</v>
      </c>
      <c r="F8705" s="29">
        <v>1</v>
      </c>
      <c r="G8705" s="29">
        <v>7068</v>
      </c>
      <c r="M8705" s="80" t="b">
        <f t="shared" si="135"/>
        <v>1</v>
      </c>
    </row>
    <row r="8706" spans="2:13" x14ac:dyDescent="0.15">
      <c r="B8706" s="333" t="s">
        <v>11338</v>
      </c>
      <c r="C8706" s="333" t="s">
        <v>714</v>
      </c>
      <c r="D8706" s="333" t="s">
        <v>521</v>
      </c>
      <c r="E8706" s="29">
        <v>3</v>
      </c>
      <c r="F8706" s="29">
        <v>2</v>
      </c>
      <c r="G8706" s="29">
        <v>11176</v>
      </c>
      <c r="M8706" s="80" t="b">
        <f t="shared" si="135"/>
        <v>1</v>
      </c>
    </row>
    <row r="8707" spans="2:13" x14ac:dyDescent="0.15">
      <c r="B8707" s="333" t="s">
        <v>3825</v>
      </c>
      <c r="C8707" s="333" t="s">
        <v>712</v>
      </c>
      <c r="D8707" s="333" t="s">
        <v>525</v>
      </c>
      <c r="E8707" s="29">
        <v>2</v>
      </c>
      <c r="F8707" s="29">
        <v>4</v>
      </c>
      <c r="G8707" s="29">
        <v>3585</v>
      </c>
      <c r="M8707" s="80" t="b">
        <f t="shared" si="135"/>
        <v>1</v>
      </c>
    </row>
    <row r="8708" spans="2:13" x14ac:dyDescent="0.15">
      <c r="B8708" s="333" t="s">
        <v>2417</v>
      </c>
      <c r="C8708" s="333" t="s">
        <v>716</v>
      </c>
      <c r="D8708" s="333" t="s">
        <v>521</v>
      </c>
      <c r="E8708" s="29">
        <v>4</v>
      </c>
      <c r="F8708" s="29">
        <v>2</v>
      </c>
      <c r="G8708" s="29">
        <v>1948</v>
      </c>
      <c r="M8708" s="80" t="b">
        <f t="shared" si="135"/>
        <v>1</v>
      </c>
    </row>
    <row r="8709" spans="2:13" x14ac:dyDescent="0.15">
      <c r="B8709" s="333" t="s">
        <v>2418</v>
      </c>
      <c r="C8709" s="333" t="s">
        <v>716</v>
      </c>
      <c r="D8709" s="333" t="s">
        <v>519</v>
      </c>
      <c r="E8709" s="29">
        <v>4</v>
      </c>
      <c r="F8709" s="29">
        <v>1</v>
      </c>
      <c r="G8709" s="29">
        <v>1949</v>
      </c>
      <c r="M8709" s="80" t="b">
        <f t="shared" si="135"/>
        <v>1</v>
      </c>
    </row>
    <row r="8710" spans="2:13" x14ac:dyDescent="0.15">
      <c r="B8710" s="333" t="s">
        <v>2419</v>
      </c>
      <c r="C8710" s="333" t="s">
        <v>714</v>
      </c>
      <c r="D8710" s="333" t="s">
        <v>519</v>
      </c>
      <c r="E8710" s="29">
        <v>3</v>
      </c>
      <c r="F8710" s="29">
        <v>1</v>
      </c>
      <c r="G8710" s="29">
        <v>1950</v>
      </c>
      <c r="M8710" s="80" t="b">
        <f t="shared" si="135"/>
        <v>1</v>
      </c>
    </row>
    <row r="8711" spans="2:13" x14ac:dyDescent="0.15">
      <c r="B8711" s="333" t="s">
        <v>12894</v>
      </c>
      <c r="C8711" s="333" t="s">
        <v>712</v>
      </c>
      <c r="D8711" s="333" t="s">
        <v>523</v>
      </c>
      <c r="E8711" s="29">
        <v>2</v>
      </c>
      <c r="F8711" s="29">
        <v>3</v>
      </c>
      <c r="G8711" s="29">
        <v>14293</v>
      </c>
      <c r="M8711" s="80" t="b">
        <f t="shared" si="135"/>
        <v>1</v>
      </c>
    </row>
    <row r="8712" spans="2:13" x14ac:dyDescent="0.15">
      <c r="B8712" s="333" t="s">
        <v>2420</v>
      </c>
      <c r="C8712" s="333" t="s">
        <v>714</v>
      </c>
      <c r="D8712" s="333" t="s">
        <v>523</v>
      </c>
      <c r="E8712" s="29">
        <v>3</v>
      </c>
      <c r="F8712" s="29">
        <v>3</v>
      </c>
      <c r="G8712" s="29">
        <v>1951</v>
      </c>
      <c r="M8712" s="80" t="b">
        <f t="shared" si="135"/>
        <v>1</v>
      </c>
    </row>
    <row r="8713" spans="2:13" x14ac:dyDescent="0.15">
      <c r="B8713" s="333" t="s">
        <v>435</v>
      </c>
      <c r="C8713" s="333" t="s">
        <v>714</v>
      </c>
      <c r="D8713" s="333" t="s">
        <v>521</v>
      </c>
      <c r="E8713" s="29">
        <v>3</v>
      </c>
      <c r="F8713" s="29">
        <v>2</v>
      </c>
      <c r="G8713" s="29">
        <v>8322</v>
      </c>
      <c r="M8713" s="80" t="b">
        <f t="shared" si="135"/>
        <v>1</v>
      </c>
    </row>
    <row r="8714" spans="2:13" x14ac:dyDescent="0.15">
      <c r="B8714" s="333" t="s">
        <v>2421</v>
      </c>
      <c r="C8714" s="333" t="s">
        <v>714</v>
      </c>
      <c r="D8714" s="333" t="s">
        <v>519</v>
      </c>
      <c r="E8714" s="29">
        <v>3</v>
      </c>
      <c r="F8714" s="29">
        <v>1</v>
      </c>
      <c r="G8714" s="29">
        <v>1952</v>
      </c>
      <c r="M8714" s="80" t="b">
        <f t="shared" si="135"/>
        <v>1</v>
      </c>
    </row>
    <row r="8715" spans="2:13" x14ac:dyDescent="0.15">
      <c r="B8715" s="333" t="s">
        <v>8576</v>
      </c>
      <c r="C8715" s="333" t="s">
        <v>518</v>
      </c>
      <c r="D8715" s="333" t="s">
        <v>518</v>
      </c>
      <c r="E8715" s="29">
        <v>0</v>
      </c>
      <c r="F8715" s="29">
        <v>0</v>
      </c>
      <c r="G8715" s="29">
        <v>8915</v>
      </c>
      <c r="M8715" s="80" t="b">
        <f t="shared" si="135"/>
        <v>1</v>
      </c>
    </row>
    <row r="8716" spans="2:13" x14ac:dyDescent="0.15">
      <c r="B8716" s="333" t="s">
        <v>2515</v>
      </c>
      <c r="C8716" s="333" t="s">
        <v>716</v>
      </c>
      <c r="D8716" s="333" t="s">
        <v>519</v>
      </c>
      <c r="E8716" s="29">
        <v>4</v>
      </c>
      <c r="F8716" s="29">
        <v>1</v>
      </c>
      <c r="G8716" s="29">
        <v>1953</v>
      </c>
      <c r="M8716" s="80" t="b">
        <f t="shared" si="135"/>
        <v>1</v>
      </c>
    </row>
    <row r="8717" spans="2:13" x14ac:dyDescent="0.15">
      <c r="B8717" s="333" t="s">
        <v>9543</v>
      </c>
      <c r="C8717" s="333" t="s">
        <v>518</v>
      </c>
      <c r="D8717" s="333" t="s">
        <v>518</v>
      </c>
      <c r="E8717" s="29">
        <v>0</v>
      </c>
      <c r="F8717" s="29">
        <v>0</v>
      </c>
      <c r="G8717" s="29">
        <v>9814</v>
      </c>
      <c r="M8717" s="80" t="b">
        <f t="shared" si="135"/>
        <v>1</v>
      </c>
    </row>
    <row r="8718" spans="2:13" x14ac:dyDescent="0.15">
      <c r="B8718" s="333" t="s">
        <v>3637</v>
      </c>
      <c r="C8718" s="333" t="s">
        <v>714</v>
      </c>
      <c r="D8718" s="333" t="s">
        <v>519</v>
      </c>
      <c r="E8718" s="29">
        <v>3</v>
      </c>
      <c r="F8718" s="29">
        <v>1</v>
      </c>
      <c r="G8718" s="29">
        <v>3392</v>
      </c>
      <c r="M8718" s="80" t="b">
        <f t="shared" ref="M8718:M8781" si="136">AND(  NOT(ISERROR(FIND(UPPER($B$7),UPPER($B8718),1))),  OR($D$7="",NOT(ISERROR(FIND(UPPER($D$7),UPPER($B8718),1)))),    OR($D$8="",(ISERROR(FIND(UPPER($D$8),UPPER($B8718),1))))           )</f>
        <v>1</v>
      </c>
    </row>
    <row r="8719" spans="2:13" x14ac:dyDescent="0.15">
      <c r="B8719" s="333" t="s">
        <v>6078</v>
      </c>
      <c r="C8719" s="333" t="s">
        <v>710</v>
      </c>
      <c r="D8719" s="333" t="s">
        <v>521</v>
      </c>
      <c r="E8719" s="29">
        <v>1</v>
      </c>
      <c r="F8719" s="29">
        <v>2</v>
      </c>
      <c r="G8719" s="29">
        <v>6025</v>
      </c>
      <c r="M8719" s="80" t="b">
        <f t="shared" si="136"/>
        <v>1</v>
      </c>
    </row>
    <row r="8720" spans="2:13" x14ac:dyDescent="0.15">
      <c r="B8720" s="333" t="s">
        <v>2516</v>
      </c>
      <c r="C8720" s="333" t="s">
        <v>712</v>
      </c>
      <c r="D8720" s="333" t="s">
        <v>525</v>
      </c>
      <c r="E8720" s="29">
        <v>2</v>
      </c>
      <c r="F8720" s="29">
        <v>4</v>
      </c>
      <c r="G8720" s="29">
        <v>1954</v>
      </c>
      <c r="M8720" s="80" t="b">
        <f t="shared" si="136"/>
        <v>1</v>
      </c>
    </row>
    <row r="8721" spans="2:13" x14ac:dyDescent="0.15">
      <c r="B8721" s="333" t="s">
        <v>13737</v>
      </c>
      <c r="C8721" s="333" t="s">
        <v>712</v>
      </c>
      <c r="D8721" s="333" t="s">
        <v>523</v>
      </c>
      <c r="E8721" s="29">
        <v>2</v>
      </c>
      <c r="F8721" s="29">
        <v>3</v>
      </c>
      <c r="G8721" s="29">
        <v>14759</v>
      </c>
      <c r="M8721" s="80" t="b">
        <f t="shared" si="136"/>
        <v>1</v>
      </c>
    </row>
    <row r="8722" spans="2:13" x14ac:dyDescent="0.15">
      <c r="B8722" s="333" t="s">
        <v>6138</v>
      </c>
      <c r="C8722" s="333" t="s">
        <v>712</v>
      </c>
      <c r="D8722" s="333" t="s">
        <v>519</v>
      </c>
      <c r="E8722" s="29">
        <v>2</v>
      </c>
      <c r="F8722" s="29">
        <v>1</v>
      </c>
      <c r="G8722" s="29">
        <v>6196</v>
      </c>
      <c r="M8722" s="80" t="b">
        <f t="shared" si="136"/>
        <v>1</v>
      </c>
    </row>
    <row r="8723" spans="2:13" x14ac:dyDescent="0.15">
      <c r="B8723" s="333" t="s">
        <v>2517</v>
      </c>
      <c r="C8723" s="333" t="s">
        <v>716</v>
      </c>
      <c r="D8723" s="333" t="s">
        <v>523</v>
      </c>
      <c r="E8723" s="29">
        <v>4</v>
      </c>
      <c r="F8723" s="29">
        <v>3</v>
      </c>
      <c r="G8723" s="29">
        <v>1955</v>
      </c>
      <c r="M8723" s="80" t="b">
        <f t="shared" si="136"/>
        <v>1</v>
      </c>
    </row>
    <row r="8724" spans="2:13" x14ac:dyDescent="0.15">
      <c r="B8724" s="333" t="s">
        <v>8583</v>
      </c>
      <c r="C8724" s="333" t="s">
        <v>518</v>
      </c>
      <c r="D8724" s="333" t="s">
        <v>518</v>
      </c>
      <c r="E8724" s="29">
        <v>0</v>
      </c>
      <c r="F8724" s="29">
        <v>0</v>
      </c>
      <c r="G8724" s="29">
        <v>8922</v>
      </c>
      <c r="M8724" s="80" t="b">
        <f t="shared" si="136"/>
        <v>1</v>
      </c>
    </row>
    <row r="8725" spans="2:13" x14ac:dyDescent="0.15">
      <c r="B8725" s="333" t="s">
        <v>3826</v>
      </c>
      <c r="C8725" s="333" t="s">
        <v>712</v>
      </c>
      <c r="D8725" s="333" t="s">
        <v>525</v>
      </c>
      <c r="E8725" s="29">
        <v>2</v>
      </c>
      <c r="F8725" s="29">
        <v>4</v>
      </c>
      <c r="G8725" s="29">
        <v>3586</v>
      </c>
      <c r="M8725" s="80" t="b">
        <f t="shared" si="136"/>
        <v>1</v>
      </c>
    </row>
    <row r="8726" spans="2:13" x14ac:dyDescent="0.15">
      <c r="B8726" s="333" t="s">
        <v>9544</v>
      </c>
      <c r="C8726" s="333" t="s">
        <v>714</v>
      </c>
      <c r="D8726" s="333" t="s">
        <v>518</v>
      </c>
      <c r="E8726" s="29">
        <v>3</v>
      </c>
      <c r="F8726" s="29">
        <v>0</v>
      </c>
      <c r="G8726" s="29">
        <v>9433</v>
      </c>
      <c r="M8726" s="80" t="b">
        <f t="shared" si="136"/>
        <v>1</v>
      </c>
    </row>
    <row r="8727" spans="2:13" x14ac:dyDescent="0.15">
      <c r="B8727" s="333" t="s">
        <v>13738</v>
      </c>
      <c r="C8727" s="333" t="s">
        <v>710</v>
      </c>
      <c r="D8727" s="333" t="s">
        <v>521</v>
      </c>
      <c r="E8727" s="29">
        <v>1</v>
      </c>
      <c r="F8727" s="29">
        <v>2</v>
      </c>
      <c r="G8727" s="29">
        <v>15610</v>
      </c>
      <c r="M8727" s="80" t="b">
        <f t="shared" si="136"/>
        <v>1</v>
      </c>
    </row>
    <row r="8728" spans="2:13" x14ac:dyDescent="0.15">
      <c r="B8728" s="333" t="s">
        <v>5549</v>
      </c>
      <c r="C8728" s="333" t="s">
        <v>712</v>
      </c>
      <c r="D8728" s="333" t="s">
        <v>519</v>
      </c>
      <c r="E8728" s="29">
        <v>2</v>
      </c>
      <c r="F8728" s="29">
        <v>1</v>
      </c>
      <c r="G8728" s="29">
        <v>5466</v>
      </c>
      <c r="M8728" s="80" t="b">
        <f t="shared" si="136"/>
        <v>1</v>
      </c>
    </row>
    <row r="8729" spans="2:13" x14ac:dyDescent="0.15">
      <c r="B8729" s="333" t="s">
        <v>13739</v>
      </c>
      <c r="C8729" s="333" t="s">
        <v>712</v>
      </c>
      <c r="D8729" s="333" t="s">
        <v>525</v>
      </c>
      <c r="E8729" s="29">
        <v>2</v>
      </c>
      <c r="F8729" s="29">
        <v>4</v>
      </c>
      <c r="G8729" s="29">
        <v>15611</v>
      </c>
      <c r="M8729" s="80" t="b">
        <f t="shared" si="136"/>
        <v>1</v>
      </c>
    </row>
    <row r="8730" spans="2:13" x14ac:dyDescent="0.15">
      <c r="B8730" s="333" t="s">
        <v>10448</v>
      </c>
      <c r="C8730" s="333" t="s">
        <v>710</v>
      </c>
      <c r="D8730" s="333" t="s">
        <v>521</v>
      </c>
      <c r="E8730" s="29">
        <v>1</v>
      </c>
      <c r="F8730" s="29">
        <v>2</v>
      </c>
      <c r="G8730" s="29">
        <v>10793</v>
      </c>
      <c r="M8730" s="80" t="b">
        <f t="shared" si="136"/>
        <v>1</v>
      </c>
    </row>
    <row r="8731" spans="2:13" x14ac:dyDescent="0.15">
      <c r="B8731" s="333" t="s">
        <v>8893</v>
      </c>
      <c r="C8731" s="333" t="s">
        <v>718</v>
      </c>
      <c r="D8731" s="333" t="s">
        <v>523</v>
      </c>
      <c r="E8731" s="29">
        <v>5</v>
      </c>
      <c r="F8731" s="29">
        <v>3</v>
      </c>
      <c r="G8731" s="29">
        <v>9243</v>
      </c>
      <c r="M8731" s="80" t="b">
        <f t="shared" si="136"/>
        <v>1</v>
      </c>
    </row>
    <row r="8732" spans="2:13" x14ac:dyDescent="0.15">
      <c r="B8732" s="333" t="s">
        <v>2518</v>
      </c>
      <c r="C8732" s="333" t="s">
        <v>714</v>
      </c>
      <c r="D8732" s="333" t="s">
        <v>523</v>
      </c>
      <c r="E8732" s="29">
        <v>3</v>
      </c>
      <c r="F8732" s="29">
        <v>3</v>
      </c>
      <c r="G8732" s="29">
        <v>1956</v>
      </c>
      <c r="M8732" s="80" t="b">
        <f t="shared" si="136"/>
        <v>1</v>
      </c>
    </row>
    <row r="8733" spans="2:13" x14ac:dyDescent="0.15">
      <c r="B8733" s="333" t="s">
        <v>3827</v>
      </c>
      <c r="C8733" s="333" t="s">
        <v>714</v>
      </c>
      <c r="D8733" s="333" t="s">
        <v>521</v>
      </c>
      <c r="E8733" s="29">
        <v>3</v>
      </c>
      <c r="F8733" s="29">
        <v>2</v>
      </c>
      <c r="G8733" s="29">
        <v>3587</v>
      </c>
      <c r="M8733" s="80" t="b">
        <f t="shared" si="136"/>
        <v>1</v>
      </c>
    </row>
    <row r="8734" spans="2:13" x14ac:dyDescent="0.15">
      <c r="B8734" s="333" t="s">
        <v>5487</v>
      </c>
      <c r="C8734" s="333" t="s">
        <v>712</v>
      </c>
      <c r="D8734" s="333" t="s">
        <v>519</v>
      </c>
      <c r="E8734" s="29">
        <v>2</v>
      </c>
      <c r="F8734" s="29">
        <v>1</v>
      </c>
      <c r="G8734" s="29">
        <v>5502</v>
      </c>
      <c r="M8734" s="80" t="b">
        <f t="shared" si="136"/>
        <v>1</v>
      </c>
    </row>
    <row r="8735" spans="2:13" x14ac:dyDescent="0.15">
      <c r="B8735" s="333" t="s">
        <v>2519</v>
      </c>
      <c r="C8735" s="333" t="s">
        <v>714</v>
      </c>
      <c r="D8735" s="333" t="s">
        <v>523</v>
      </c>
      <c r="E8735" s="29">
        <v>3</v>
      </c>
      <c r="F8735" s="29">
        <v>3</v>
      </c>
      <c r="G8735" s="29">
        <v>1957</v>
      </c>
      <c r="M8735" s="80" t="b">
        <f t="shared" si="136"/>
        <v>1</v>
      </c>
    </row>
    <row r="8736" spans="2:13" x14ac:dyDescent="0.15">
      <c r="B8736" s="333" t="s">
        <v>5315</v>
      </c>
      <c r="C8736" s="333" t="s">
        <v>710</v>
      </c>
      <c r="D8736" s="333" t="s">
        <v>525</v>
      </c>
      <c r="E8736" s="29">
        <v>1</v>
      </c>
      <c r="F8736" s="29">
        <v>4</v>
      </c>
      <c r="G8736" s="29">
        <v>5313</v>
      </c>
      <c r="M8736" s="80" t="b">
        <f t="shared" si="136"/>
        <v>1</v>
      </c>
    </row>
    <row r="8737" spans="2:13" x14ac:dyDescent="0.15">
      <c r="B8737" s="333" t="s">
        <v>2520</v>
      </c>
      <c r="C8737" s="333" t="s">
        <v>714</v>
      </c>
      <c r="D8737" s="333" t="s">
        <v>525</v>
      </c>
      <c r="E8737" s="29">
        <v>3</v>
      </c>
      <c r="F8737" s="29">
        <v>4</v>
      </c>
      <c r="G8737" s="29">
        <v>1958</v>
      </c>
      <c r="M8737" s="80" t="b">
        <f t="shared" si="136"/>
        <v>1</v>
      </c>
    </row>
    <row r="8738" spans="2:13" x14ac:dyDescent="0.15">
      <c r="B8738" s="333" t="s">
        <v>7264</v>
      </c>
      <c r="C8738" s="333" t="s">
        <v>710</v>
      </c>
      <c r="D8738" s="333" t="s">
        <v>523</v>
      </c>
      <c r="E8738" s="29">
        <v>1</v>
      </c>
      <c r="F8738" s="29">
        <v>3</v>
      </c>
      <c r="G8738" s="29">
        <v>7282</v>
      </c>
      <c r="M8738" s="80" t="b">
        <f t="shared" si="136"/>
        <v>1</v>
      </c>
    </row>
    <row r="8739" spans="2:13" x14ac:dyDescent="0.15">
      <c r="B8739" s="333" t="s">
        <v>8431</v>
      </c>
      <c r="C8739" s="333" t="s">
        <v>714</v>
      </c>
      <c r="D8739" s="333" t="s">
        <v>519</v>
      </c>
      <c r="E8739" s="29">
        <v>3</v>
      </c>
      <c r="F8739" s="29">
        <v>1</v>
      </c>
      <c r="G8739" s="29">
        <v>8760</v>
      </c>
      <c r="M8739" s="80" t="b">
        <f t="shared" si="136"/>
        <v>1</v>
      </c>
    </row>
    <row r="8740" spans="2:13" x14ac:dyDescent="0.15">
      <c r="B8740" s="333" t="s">
        <v>6249</v>
      </c>
      <c r="C8740" s="333" t="s">
        <v>714</v>
      </c>
      <c r="D8740" s="333" t="s">
        <v>521</v>
      </c>
      <c r="E8740" s="29">
        <v>3</v>
      </c>
      <c r="F8740" s="29">
        <v>2</v>
      </c>
      <c r="G8740" s="29">
        <v>6303</v>
      </c>
      <c r="M8740" s="80" t="b">
        <f t="shared" si="136"/>
        <v>1</v>
      </c>
    </row>
    <row r="8741" spans="2:13" x14ac:dyDescent="0.15">
      <c r="B8741" s="333" t="s">
        <v>7429</v>
      </c>
      <c r="C8741" s="333" t="s">
        <v>710</v>
      </c>
      <c r="D8741" s="333" t="s">
        <v>523</v>
      </c>
      <c r="E8741" s="29">
        <v>1</v>
      </c>
      <c r="F8741" s="29">
        <v>3</v>
      </c>
      <c r="G8741" s="29">
        <v>8436</v>
      </c>
      <c r="M8741" s="80" t="b">
        <f t="shared" si="136"/>
        <v>1</v>
      </c>
    </row>
    <row r="8742" spans="2:13" x14ac:dyDescent="0.15">
      <c r="B8742" s="333" t="s">
        <v>7429</v>
      </c>
      <c r="C8742" s="333" t="s">
        <v>714</v>
      </c>
      <c r="D8742" s="333" t="s">
        <v>523</v>
      </c>
      <c r="E8742" s="29">
        <v>3</v>
      </c>
      <c r="F8742" s="29">
        <v>3</v>
      </c>
      <c r="G8742" s="29">
        <v>7460</v>
      </c>
      <c r="M8742" s="80" t="b">
        <f t="shared" si="136"/>
        <v>1</v>
      </c>
    </row>
    <row r="8743" spans="2:13" x14ac:dyDescent="0.15">
      <c r="B8743" s="333" t="s">
        <v>10449</v>
      </c>
      <c r="C8743" s="333" t="s">
        <v>712</v>
      </c>
      <c r="D8743" s="333" t="s">
        <v>523</v>
      </c>
      <c r="E8743" s="29">
        <v>2</v>
      </c>
      <c r="F8743" s="29">
        <v>3</v>
      </c>
      <c r="G8743" s="29">
        <v>10973</v>
      </c>
      <c r="M8743" s="80" t="b">
        <f t="shared" si="136"/>
        <v>1</v>
      </c>
    </row>
    <row r="8744" spans="2:13" x14ac:dyDescent="0.15">
      <c r="B8744" s="333" t="s">
        <v>6749</v>
      </c>
      <c r="C8744" s="333" t="s">
        <v>718</v>
      </c>
      <c r="D8744" s="333" t="s">
        <v>523</v>
      </c>
      <c r="E8744" s="29">
        <v>5</v>
      </c>
      <c r="F8744" s="29">
        <v>3</v>
      </c>
      <c r="G8744" s="29">
        <v>6872</v>
      </c>
      <c r="M8744" s="80" t="b">
        <f t="shared" si="136"/>
        <v>1</v>
      </c>
    </row>
    <row r="8745" spans="2:13" x14ac:dyDescent="0.15">
      <c r="B8745" s="333" t="s">
        <v>2521</v>
      </c>
      <c r="C8745" s="333" t="s">
        <v>714</v>
      </c>
      <c r="D8745" s="333" t="s">
        <v>523</v>
      </c>
      <c r="E8745" s="29">
        <v>3</v>
      </c>
      <c r="F8745" s="29">
        <v>3</v>
      </c>
      <c r="G8745" s="29">
        <v>1959</v>
      </c>
      <c r="M8745" s="80" t="b">
        <f t="shared" si="136"/>
        <v>1</v>
      </c>
    </row>
    <row r="8746" spans="2:13" x14ac:dyDescent="0.15">
      <c r="B8746" s="333" t="s">
        <v>2522</v>
      </c>
      <c r="C8746" s="333" t="s">
        <v>714</v>
      </c>
      <c r="D8746" s="333" t="s">
        <v>444</v>
      </c>
      <c r="E8746" s="29">
        <v>3</v>
      </c>
      <c r="F8746" s="29">
        <v>6</v>
      </c>
      <c r="G8746" s="29">
        <v>1960</v>
      </c>
      <c r="M8746" s="80" t="b">
        <f t="shared" si="136"/>
        <v>1</v>
      </c>
    </row>
    <row r="8747" spans="2:13" x14ac:dyDescent="0.15">
      <c r="B8747" s="333" t="s">
        <v>11339</v>
      </c>
      <c r="C8747" s="333" t="s">
        <v>710</v>
      </c>
      <c r="D8747" s="333" t="s">
        <v>523</v>
      </c>
      <c r="E8747" s="29">
        <v>1</v>
      </c>
      <c r="F8747" s="29">
        <v>3</v>
      </c>
      <c r="G8747" s="29">
        <v>11494</v>
      </c>
      <c r="M8747" s="80" t="b">
        <f t="shared" si="136"/>
        <v>1</v>
      </c>
    </row>
    <row r="8748" spans="2:13" x14ac:dyDescent="0.15">
      <c r="B8748" s="333" t="s">
        <v>13740</v>
      </c>
      <c r="C8748" s="333" t="s">
        <v>718</v>
      </c>
      <c r="D8748" s="333" t="s">
        <v>525</v>
      </c>
      <c r="E8748" s="29">
        <v>5</v>
      </c>
      <c r="F8748" s="29">
        <v>4</v>
      </c>
      <c r="G8748" s="29">
        <v>15287</v>
      </c>
      <c r="M8748" s="80" t="b">
        <f t="shared" si="136"/>
        <v>1</v>
      </c>
    </row>
    <row r="8749" spans="2:13" x14ac:dyDescent="0.15">
      <c r="B8749" s="333" t="s">
        <v>2523</v>
      </c>
      <c r="C8749" s="333" t="s">
        <v>714</v>
      </c>
      <c r="D8749" s="333" t="s">
        <v>521</v>
      </c>
      <c r="E8749" s="29">
        <v>3</v>
      </c>
      <c r="F8749" s="29">
        <v>2</v>
      </c>
      <c r="G8749" s="29">
        <v>1961</v>
      </c>
      <c r="M8749" s="80" t="b">
        <f t="shared" si="136"/>
        <v>1</v>
      </c>
    </row>
    <row r="8750" spans="2:13" x14ac:dyDescent="0.15">
      <c r="B8750" s="333" t="s">
        <v>10450</v>
      </c>
      <c r="C8750" s="333" t="s">
        <v>714</v>
      </c>
      <c r="D8750" s="333" t="s">
        <v>523</v>
      </c>
      <c r="E8750" s="29">
        <v>3</v>
      </c>
      <c r="F8750" s="29">
        <v>3</v>
      </c>
      <c r="G8750" s="29">
        <v>11038</v>
      </c>
      <c r="M8750" s="80" t="b">
        <f t="shared" si="136"/>
        <v>1</v>
      </c>
    </row>
    <row r="8751" spans="2:13" x14ac:dyDescent="0.15">
      <c r="B8751" s="333" t="s">
        <v>12895</v>
      </c>
      <c r="C8751" s="333" t="s">
        <v>710</v>
      </c>
      <c r="D8751" s="333" t="s">
        <v>519</v>
      </c>
      <c r="E8751" s="29">
        <v>1</v>
      </c>
      <c r="F8751" s="29">
        <v>1</v>
      </c>
      <c r="G8751" s="29">
        <v>14034</v>
      </c>
      <c r="M8751" s="80" t="b">
        <f t="shared" si="136"/>
        <v>1</v>
      </c>
    </row>
    <row r="8752" spans="2:13" x14ac:dyDescent="0.15">
      <c r="B8752" s="333" t="s">
        <v>2431</v>
      </c>
      <c r="C8752" s="333" t="s">
        <v>714</v>
      </c>
      <c r="D8752" s="333" t="s">
        <v>444</v>
      </c>
      <c r="E8752" s="29">
        <v>3</v>
      </c>
      <c r="F8752" s="29">
        <v>6</v>
      </c>
      <c r="G8752" s="29">
        <v>1962</v>
      </c>
      <c r="M8752" s="80" t="b">
        <f t="shared" si="136"/>
        <v>1</v>
      </c>
    </row>
    <row r="8753" spans="2:13" x14ac:dyDescent="0.15">
      <c r="B8753" s="333" t="s">
        <v>2432</v>
      </c>
      <c r="C8753" s="333" t="s">
        <v>714</v>
      </c>
      <c r="D8753" s="333" t="s">
        <v>521</v>
      </c>
      <c r="E8753" s="29">
        <v>3</v>
      </c>
      <c r="F8753" s="29">
        <v>2</v>
      </c>
      <c r="G8753" s="29">
        <v>1963</v>
      </c>
      <c r="M8753" s="80" t="b">
        <f t="shared" si="136"/>
        <v>1</v>
      </c>
    </row>
    <row r="8754" spans="2:13" x14ac:dyDescent="0.15">
      <c r="B8754" s="333" t="s">
        <v>2432</v>
      </c>
      <c r="C8754" s="333" t="s">
        <v>714</v>
      </c>
      <c r="D8754" s="333" t="s">
        <v>521</v>
      </c>
      <c r="E8754" s="29">
        <v>3</v>
      </c>
      <c r="F8754" s="29">
        <v>2</v>
      </c>
      <c r="G8754" s="29">
        <v>6426</v>
      </c>
      <c r="M8754" s="80" t="b">
        <f t="shared" si="136"/>
        <v>1</v>
      </c>
    </row>
    <row r="8755" spans="2:13" x14ac:dyDescent="0.15">
      <c r="B8755" s="333" t="s">
        <v>2433</v>
      </c>
      <c r="C8755" s="333" t="s">
        <v>714</v>
      </c>
      <c r="D8755" s="333" t="s">
        <v>523</v>
      </c>
      <c r="E8755" s="29">
        <v>3</v>
      </c>
      <c r="F8755" s="29">
        <v>3</v>
      </c>
      <c r="G8755" s="29">
        <v>1964</v>
      </c>
      <c r="M8755" s="80" t="b">
        <f t="shared" si="136"/>
        <v>1</v>
      </c>
    </row>
    <row r="8756" spans="2:13" x14ac:dyDescent="0.15">
      <c r="B8756" s="333" t="s">
        <v>355</v>
      </c>
      <c r="C8756" s="333" t="s">
        <v>710</v>
      </c>
      <c r="D8756" s="333" t="s">
        <v>525</v>
      </c>
      <c r="E8756" s="29">
        <v>1</v>
      </c>
      <c r="F8756" s="29">
        <v>4</v>
      </c>
      <c r="G8756" s="29">
        <v>8437</v>
      </c>
      <c r="M8756" s="80" t="b">
        <f t="shared" si="136"/>
        <v>1</v>
      </c>
    </row>
    <row r="8757" spans="2:13" x14ac:dyDescent="0.15">
      <c r="B8757" s="333" t="s">
        <v>4518</v>
      </c>
      <c r="C8757" s="333" t="s">
        <v>710</v>
      </c>
      <c r="D8757" s="333" t="s">
        <v>523</v>
      </c>
      <c r="E8757" s="29">
        <v>1</v>
      </c>
      <c r="F8757" s="29">
        <v>3</v>
      </c>
      <c r="G8757" s="29">
        <v>4338</v>
      </c>
      <c r="M8757" s="80" t="b">
        <f t="shared" si="136"/>
        <v>1</v>
      </c>
    </row>
    <row r="8758" spans="2:13" x14ac:dyDescent="0.15">
      <c r="B8758" s="333" t="s">
        <v>2340</v>
      </c>
      <c r="C8758" s="333" t="s">
        <v>716</v>
      </c>
      <c r="D8758" s="333" t="s">
        <v>519</v>
      </c>
      <c r="E8758" s="29">
        <v>4</v>
      </c>
      <c r="F8758" s="29">
        <v>1</v>
      </c>
      <c r="G8758" s="29">
        <v>1965</v>
      </c>
      <c r="M8758" s="80" t="b">
        <f t="shared" si="136"/>
        <v>1</v>
      </c>
    </row>
    <row r="8759" spans="2:13" x14ac:dyDescent="0.15">
      <c r="B8759" s="333" t="s">
        <v>12143</v>
      </c>
      <c r="C8759" s="333" t="s">
        <v>716</v>
      </c>
      <c r="D8759" s="333" t="s">
        <v>519</v>
      </c>
      <c r="E8759" s="29">
        <v>4</v>
      </c>
      <c r="F8759" s="29">
        <v>1</v>
      </c>
      <c r="G8759" s="29">
        <v>13183</v>
      </c>
      <c r="M8759" s="80" t="b">
        <f t="shared" si="136"/>
        <v>1</v>
      </c>
    </row>
    <row r="8760" spans="2:13" x14ac:dyDescent="0.15">
      <c r="B8760" s="333" t="s">
        <v>12144</v>
      </c>
      <c r="C8760" s="333" t="s">
        <v>716</v>
      </c>
      <c r="D8760" s="333" t="s">
        <v>519</v>
      </c>
      <c r="E8760" s="29">
        <v>4</v>
      </c>
      <c r="F8760" s="29">
        <v>1</v>
      </c>
      <c r="G8760" s="29">
        <v>13184</v>
      </c>
      <c r="M8760" s="80" t="b">
        <f t="shared" si="136"/>
        <v>1</v>
      </c>
    </row>
    <row r="8761" spans="2:13" x14ac:dyDescent="0.15">
      <c r="B8761" s="333" t="s">
        <v>12145</v>
      </c>
      <c r="C8761" s="333" t="s">
        <v>716</v>
      </c>
      <c r="D8761" s="333" t="s">
        <v>519</v>
      </c>
      <c r="E8761" s="29">
        <v>4</v>
      </c>
      <c r="F8761" s="29">
        <v>1</v>
      </c>
      <c r="G8761" s="29">
        <v>13185</v>
      </c>
      <c r="M8761" s="80" t="b">
        <f t="shared" si="136"/>
        <v>1</v>
      </c>
    </row>
    <row r="8762" spans="2:13" x14ac:dyDescent="0.15">
      <c r="B8762" s="333" t="s">
        <v>6537</v>
      </c>
      <c r="C8762" s="333" t="s">
        <v>518</v>
      </c>
      <c r="D8762" s="333" t="s">
        <v>518</v>
      </c>
      <c r="E8762" s="29">
        <v>0</v>
      </c>
      <c r="F8762" s="29">
        <v>0</v>
      </c>
      <c r="G8762" s="29">
        <v>6622</v>
      </c>
      <c r="M8762" s="80" t="b">
        <f t="shared" si="136"/>
        <v>1</v>
      </c>
    </row>
    <row r="8763" spans="2:13" x14ac:dyDescent="0.15">
      <c r="B8763" s="333" t="s">
        <v>7766</v>
      </c>
      <c r="C8763" s="333" t="s">
        <v>710</v>
      </c>
      <c r="D8763" s="333" t="s">
        <v>519</v>
      </c>
      <c r="E8763" s="29">
        <v>1</v>
      </c>
      <c r="F8763" s="29">
        <v>1</v>
      </c>
      <c r="G8763" s="29">
        <v>7945</v>
      </c>
      <c r="M8763" s="80" t="b">
        <f t="shared" si="136"/>
        <v>1</v>
      </c>
    </row>
    <row r="8764" spans="2:13" x14ac:dyDescent="0.15">
      <c r="B8764" s="333" t="s">
        <v>2341</v>
      </c>
      <c r="C8764" s="333" t="s">
        <v>712</v>
      </c>
      <c r="D8764" s="333" t="s">
        <v>525</v>
      </c>
      <c r="E8764" s="29">
        <v>2</v>
      </c>
      <c r="F8764" s="29">
        <v>4</v>
      </c>
      <c r="G8764" s="29">
        <v>1966</v>
      </c>
      <c r="M8764" s="80" t="b">
        <f t="shared" si="136"/>
        <v>1</v>
      </c>
    </row>
    <row r="8765" spans="2:13" x14ac:dyDescent="0.15">
      <c r="B8765" s="333" t="s">
        <v>2342</v>
      </c>
      <c r="C8765" s="333" t="s">
        <v>710</v>
      </c>
      <c r="D8765" s="333" t="s">
        <v>444</v>
      </c>
      <c r="E8765" s="29">
        <v>1</v>
      </c>
      <c r="F8765" s="29">
        <v>6</v>
      </c>
      <c r="G8765" s="29">
        <v>1967</v>
      </c>
      <c r="M8765" s="80" t="b">
        <f t="shared" si="136"/>
        <v>1</v>
      </c>
    </row>
    <row r="8766" spans="2:13" x14ac:dyDescent="0.15">
      <c r="B8766" s="333" t="s">
        <v>5495</v>
      </c>
      <c r="C8766" s="333" t="s">
        <v>710</v>
      </c>
      <c r="D8766" s="333" t="s">
        <v>521</v>
      </c>
      <c r="E8766" s="29">
        <v>1</v>
      </c>
      <c r="F8766" s="29">
        <v>2</v>
      </c>
      <c r="G8766" s="29">
        <v>5510</v>
      </c>
      <c r="M8766" s="80" t="b">
        <f t="shared" si="136"/>
        <v>1</v>
      </c>
    </row>
    <row r="8767" spans="2:13" x14ac:dyDescent="0.15">
      <c r="B8767" s="333" t="s">
        <v>12146</v>
      </c>
      <c r="C8767" s="333" t="s">
        <v>710</v>
      </c>
      <c r="D8767" s="333" t="s">
        <v>521</v>
      </c>
      <c r="E8767" s="29">
        <v>1</v>
      </c>
      <c r="F8767" s="29">
        <v>2</v>
      </c>
      <c r="G8767" s="29">
        <v>13801</v>
      </c>
      <c r="M8767" s="80" t="b">
        <f t="shared" si="136"/>
        <v>1</v>
      </c>
    </row>
    <row r="8768" spans="2:13" x14ac:dyDescent="0.15">
      <c r="B8768" s="333" t="s">
        <v>5589</v>
      </c>
      <c r="C8768" s="333" t="s">
        <v>710</v>
      </c>
      <c r="D8768" s="333" t="s">
        <v>521</v>
      </c>
      <c r="E8768" s="29">
        <v>1</v>
      </c>
      <c r="F8768" s="29">
        <v>2</v>
      </c>
      <c r="G8768" s="29">
        <v>5524</v>
      </c>
      <c r="M8768" s="80" t="b">
        <f t="shared" si="136"/>
        <v>1</v>
      </c>
    </row>
    <row r="8769" spans="2:13" x14ac:dyDescent="0.15">
      <c r="B8769" s="333" t="s">
        <v>9545</v>
      </c>
      <c r="C8769" s="333" t="s">
        <v>714</v>
      </c>
      <c r="D8769" s="333" t="s">
        <v>519</v>
      </c>
      <c r="E8769" s="29">
        <v>3</v>
      </c>
      <c r="F8769" s="29">
        <v>1</v>
      </c>
      <c r="G8769" s="29">
        <v>9434</v>
      </c>
      <c r="M8769" s="80" t="b">
        <f t="shared" si="136"/>
        <v>1</v>
      </c>
    </row>
    <row r="8770" spans="2:13" x14ac:dyDescent="0.15">
      <c r="B8770" s="333" t="s">
        <v>4629</v>
      </c>
      <c r="C8770" s="333" t="s">
        <v>714</v>
      </c>
      <c r="D8770" s="333" t="s">
        <v>523</v>
      </c>
      <c r="E8770" s="29">
        <v>3</v>
      </c>
      <c r="F8770" s="29">
        <v>3</v>
      </c>
      <c r="G8770" s="29">
        <v>4441</v>
      </c>
      <c r="M8770" s="80" t="b">
        <f t="shared" si="136"/>
        <v>1</v>
      </c>
    </row>
    <row r="8771" spans="2:13" x14ac:dyDescent="0.15">
      <c r="B8771" s="333" t="s">
        <v>356</v>
      </c>
      <c r="C8771" s="333" t="s">
        <v>710</v>
      </c>
      <c r="D8771" s="333" t="s">
        <v>521</v>
      </c>
      <c r="E8771" s="29">
        <v>1</v>
      </c>
      <c r="F8771" s="29">
        <v>2</v>
      </c>
      <c r="G8771" s="29">
        <v>8438</v>
      </c>
      <c r="M8771" s="80" t="b">
        <f t="shared" si="136"/>
        <v>1</v>
      </c>
    </row>
    <row r="8772" spans="2:13" x14ac:dyDescent="0.15">
      <c r="B8772" s="333" t="s">
        <v>13741</v>
      </c>
      <c r="C8772" s="333" t="s">
        <v>710</v>
      </c>
      <c r="D8772" s="333" t="s">
        <v>518</v>
      </c>
      <c r="E8772" s="29">
        <v>1</v>
      </c>
      <c r="F8772" s="29">
        <v>0</v>
      </c>
      <c r="G8772" s="29">
        <v>15700</v>
      </c>
      <c r="M8772" s="80" t="b">
        <f t="shared" si="136"/>
        <v>1</v>
      </c>
    </row>
    <row r="8773" spans="2:13" x14ac:dyDescent="0.15">
      <c r="B8773" s="333" t="s">
        <v>2343</v>
      </c>
      <c r="C8773" s="333" t="s">
        <v>712</v>
      </c>
      <c r="D8773" s="333" t="s">
        <v>525</v>
      </c>
      <c r="E8773" s="29">
        <v>2</v>
      </c>
      <c r="F8773" s="29">
        <v>4</v>
      </c>
      <c r="G8773" s="29">
        <v>1968</v>
      </c>
      <c r="M8773" s="80" t="b">
        <f t="shared" si="136"/>
        <v>1</v>
      </c>
    </row>
    <row r="8774" spans="2:13" x14ac:dyDescent="0.15">
      <c r="B8774" s="333" t="s">
        <v>4624</v>
      </c>
      <c r="C8774" s="333" t="s">
        <v>714</v>
      </c>
      <c r="D8774" s="333" t="s">
        <v>525</v>
      </c>
      <c r="E8774" s="29">
        <v>3</v>
      </c>
      <c r="F8774" s="29">
        <v>4</v>
      </c>
      <c r="G8774" s="29">
        <v>4436</v>
      </c>
      <c r="M8774" s="80" t="b">
        <f t="shared" si="136"/>
        <v>1</v>
      </c>
    </row>
    <row r="8775" spans="2:13" x14ac:dyDescent="0.15">
      <c r="B8775" s="333" t="s">
        <v>2344</v>
      </c>
      <c r="C8775" s="333" t="s">
        <v>714</v>
      </c>
      <c r="D8775" s="333" t="s">
        <v>523</v>
      </c>
      <c r="E8775" s="29">
        <v>3</v>
      </c>
      <c r="F8775" s="29">
        <v>3</v>
      </c>
      <c r="G8775" s="29">
        <v>1969</v>
      </c>
      <c r="M8775" s="80" t="b">
        <f t="shared" si="136"/>
        <v>1</v>
      </c>
    </row>
    <row r="8776" spans="2:13" x14ac:dyDescent="0.15">
      <c r="B8776" s="333" t="s">
        <v>13742</v>
      </c>
      <c r="C8776" s="333" t="s">
        <v>518</v>
      </c>
      <c r="D8776" s="333" t="s">
        <v>518</v>
      </c>
      <c r="E8776" s="29">
        <v>0</v>
      </c>
      <c r="F8776" s="29">
        <v>0</v>
      </c>
      <c r="G8776" s="29">
        <v>15706</v>
      </c>
      <c r="M8776" s="80" t="b">
        <f t="shared" si="136"/>
        <v>1</v>
      </c>
    </row>
    <row r="8777" spans="2:13" x14ac:dyDescent="0.15">
      <c r="B8777" s="333" t="s">
        <v>13743</v>
      </c>
      <c r="C8777" s="333" t="s">
        <v>710</v>
      </c>
      <c r="D8777" s="333" t="s">
        <v>444</v>
      </c>
      <c r="E8777" s="29">
        <v>1</v>
      </c>
      <c r="F8777" s="29">
        <v>6</v>
      </c>
      <c r="G8777" s="29">
        <v>14617</v>
      </c>
      <c r="M8777" s="80" t="b">
        <f t="shared" si="136"/>
        <v>1</v>
      </c>
    </row>
    <row r="8778" spans="2:13" x14ac:dyDescent="0.15">
      <c r="B8778" s="333" t="s">
        <v>10451</v>
      </c>
      <c r="C8778" s="333" t="s">
        <v>710</v>
      </c>
      <c r="D8778" s="333" t="s">
        <v>519</v>
      </c>
      <c r="E8778" s="29">
        <v>1</v>
      </c>
      <c r="F8778" s="29">
        <v>1</v>
      </c>
      <c r="G8778" s="29">
        <v>10680</v>
      </c>
      <c r="M8778" s="80" t="b">
        <f t="shared" si="136"/>
        <v>1</v>
      </c>
    </row>
    <row r="8779" spans="2:13" x14ac:dyDescent="0.15">
      <c r="B8779" s="333" t="s">
        <v>8610</v>
      </c>
      <c r="C8779" s="333" t="s">
        <v>710</v>
      </c>
      <c r="D8779" s="333" t="s">
        <v>521</v>
      </c>
      <c r="E8779" s="29">
        <v>1</v>
      </c>
      <c r="F8779" s="29">
        <v>2</v>
      </c>
      <c r="G8779" s="29">
        <v>8960</v>
      </c>
      <c r="M8779" s="80" t="b">
        <f t="shared" si="136"/>
        <v>1</v>
      </c>
    </row>
    <row r="8780" spans="2:13" x14ac:dyDescent="0.15">
      <c r="B8780" s="333" t="s">
        <v>6538</v>
      </c>
      <c r="C8780" s="333" t="s">
        <v>518</v>
      </c>
      <c r="D8780" s="333" t="s">
        <v>518</v>
      </c>
      <c r="E8780" s="29">
        <v>0</v>
      </c>
      <c r="F8780" s="29">
        <v>0</v>
      </c>
      <c r="G8780" s="29">
        <v>6623</v>
      </c>
      <c r="M8780" s="80" t="b">
        <f t="shared" si="136"/>
        <v>1</v>
      </c>
    </row>
    <row r="8781" spans="2:13" x14ac:dyDescent="0.15">
      <c r="B8781" s="333" t="s">
        <v>5973</v>
      </c>
      <c r="C8781" s="333" t="s">
        <v>716</v>
      </c>
      <c r="D8781" s="333" t="s">
        <v>519</v>
      </c>
      <c r="E8781" s="29">
        <v>4</v>
      </c>
      <c r="F8781" s="29">
        <v>1</v>
      </c>
      <c r="G8781" s="29">
        <v>5895</v>
      </c>
      <c r="M8781" s="80" t="b">
        <f t="shared" si="136"/>
        <v>1</v>
      </c>
    </row>
    <row r="8782" spans="2:13" x14ac:dyDescent="0.15">
      <c r="B8782" s="333" t="s">
        <v>5316</v>
      </c>
      <c r="C8782" s="333" t="s">
        <v>710</v>
      </c>
      <c r="D8782" s="333" t="s">
        <v>521</v>
      </c>
      <c r="E8782" s="29">
        <v>1</v>
      </c>
      <c r="F8782" s="29">
        <v>2</v>
      </c>
      <c r="G8782" s="29">
        <v>5314</v>
      </c>
      <c r="M8782" s="80" t="b">
        <f t="shared" ref="M8782:M8845" si="137">AND(  NOT(ISERROR(FIND(UPPER($B$7),UPPER($B8782),1))),  OR($D$7="",NOT(ISERROR(FIND(UPPER($D$7),UPPER($B8782),1)))),    OR($D$8="",(ISERROR(FIND(UPPER($D$8),UPPER($B8782),1))))           )</f>
        <v>1</v>
      </c>
    </row>
    <row r="8783" spans="2:13" x14ac:dyDescent="0.15">
      <c r="B8783" s="333" t="s">
        <v>2345</v>
      </c>
      <c r="C8783" s="333" t="s">
        <v>712</v>
      </c>
      <c r="D8783" s="333" t="s">
        <v>521</v>
      </c>
      <c r="E8783" s="29">
        <v>2</v>
      </c>
      <c r="F8783" s="29">
        <v>2</v>
      </c>
      <c r="G8783" s="29">
        <v>1970</v>
      </c>
      <c r="M8783" s="80" t="b">
        <f t="shared" si="137"/>
        <v>1</v>
      </c>
    </row>
    <row r="8784" spans="2:13" x14ac:dyDescent="0.15">
      <c r="B8784" s="333" t="s">
        <v>7187</v>
      </c>
      <c r="C8784" s="333" t="s">
        <v>714</v>
      </c>
      <c r="D8784" s="333" t="s">
        <v>521</v>
      </c>
      <c r="E8784" s="29">
        <v>3</v>
      </c>
      <c r="F8784" s="29">
        <v>2</v>
      </c>
      <c r="G8784" s="29">
        <v>7442</v>
      </c>
      <c r="M8784" s="80" t="b">
        <f t="shared" si="137"/>
        <v>1</v>
      </c>
    </row>
    <row r="8785" spans="2:13" x14ac:dyDescent="0.15">
      <c r="B8785" s="333" t="s">
        <v>2346</v>
      </c>
      <c r="C8785" s="333" t="s">
        <v>714</v>
      </c>
      <c r="D8785" s="333" t="s">
        <v>523</v>
      </c>
      <c r="E8785" s="29">
        <v>3</v>
      </c>
      <c r="F8785" s="29">
        <v>3</v>
      </c>
      <c r="G8785" s="29">
        <v>1971</v>
      </c>
      <c r="M8785" s="80" t="b">
        <f t="shared" si="137"/>
        <v>1</v>
      </c>
    </row>
    <row r="8786" spans="2:13" x14ac:dyDescent="0.15">
      <c r="B8786" s="333" t="s">
        <v>2347</v>
      </c>
      <c r="C8786" s="333" t="s">
        <v>710</v>
      </c>
      <c r="D8786" s="333" t="s">
        <v>444</v>
      </c>
      <c r="E8786" s="29">
        <v>1</v>
      </c>
      <c r="F8786" s="29">
        <v>6</v>
      </c>
      <c r="G8786" s="29">
        <v>1972</v>
      </c>
      <c r="M8786" s="80" t="b">
        <f t="shared" si="137"/>
        <v>1</v>
      </c>
    </row>
    <row r="8787" spans="2:13" x14ac:dyDescent="0.15">
      <c r="B8787" s="333" t="s">
        <v>357</v>
      </c>
      <c r="C8787" s="333" t="s">
        <v>712</v>
      </c>
      <c r="D8787" s="333" t="s">
        <v>521</v>
      </c>
      <c r="E8787" s="29">
        <v>2</v>
      </c>
      <c r="F8787" s="29">
        <v>2</v>
      </c>
      <c r="G8787" s="29">
        <v>8439</v>
      </c>
      <c r="M8787" s="80" t="b">
        <f t="shared" si="137"/>
        <v>1</v>
      </c>
    </row>
    <row r="8788" spans="2:13" x14ac:dyDescent="0.15">
      <c r="B8788" s="333" t="s">
        <v>10452</v>
      </c>
      <c r="C8788" s="333" t="s">
        <v>714</v>
      </c>
      <c r="D8788" s="333" t="s">
        <v>525</v>
      </c>
      <c r="E8788" s="29">
        <v>3</v>
      </c>
      <c r="F8788" s="29">
        <v>4</v>
      </c>
      <c r="G8788" s="29">
        <v>10671</v>
      </c>
      <c r="M8788" s="80" t="b">
        <f t="shared" si="137"/>
        <v>1</v>
      </c>
    </row>
    <row r="8789" spans="2:13" x14ac:dyDescent="0.15">
      <c r="B8789" s="333" t="s">
        <v>2348</v>
      </c>
      <c r="C8789" s="333" t="s">
        <v>714</v>
      </c>
      <c r="D8789" s="333" t="s">
        <v>521</v>
      </c>
      <c r="E8789" s="29">
        <v>3</v>
      </c>
      <c r="F8789" s="29">
        <v>2</v>
      </c>
      <c r="G8789" s="29">
        <v>1973</v>
      </c>
      <c r="M8789" s="80" t="b">
        <f t="shared" si="137"/>
        <v>1</v>
      </c>
    </row>
    <row r="8790" spans="2:13" x14ac:dyDescent="0.15">
      <c r="B8790" s="333" t="s">
        <v>7459</v>
      </c>
      <c r="C8790" s="333" t="s">
        <v>714</v>
      </c>
      <c r="D8790" s="333" t="s">
        <v>521</v>
      </c>
      <c r="E8790" s="29">
        <v>3</v>
      </c>
      <c r="F8790" s="29">
        <v>2</v>
      </c>
      <c r="G8790" s="29">
        <v>7607</v>
      </c>
      <c r="M8790" s="80" t="b">
        <f t="shared" si="137"/>
        <v>1</v>
      </c>
    </row>
    <row r="8791" spans="2:13" x14ac:dyDescent="0.15">
      <c r="B8791" s="333" t="s">
        <v>2349</v>
      </c>
      <c r="C8791" s="333" t="s">
        <v>714</v>
      </c>
      <c r="D8791" s="333" t="s">
        <v>519</v>
      </c>
      <c r="E8791" s="29">
        <v>3</v>
      </c>
      <c r="F8791" s="29">
        <v>1</v>
      </c>
      <c r="G8791" s="29">
        <v>1974</v>
      </c>
      <c r="M8791" s="80" t="b">
        <f t="shared" si="137"/>
        <v>1</v>
      </c>
    </row>
    <row r="8792" spans="2:13" x14ac:dyDescent="0.15">
      <c r="B8792" s="333" t="s">
        <v>2350</v>
      </c>
      <c r="C8792" s="333" t="s">
        <v>714</v>
      </c>
      <c r="D8792" s="333" t="s">
        <v>523</v>
      </c>
      <c r="E8792" s="29">
        <v>3</v>
      </c>
      <c r="F8792" s="29">
        <v>3</v>
      </c>
      <c r="G8792" s="29">
        <v>1975</v>
      </c>
      <c r="M8792" s="80" t="b">
        <f t="shared" si="137"/>
        <v>1</v>
      </c>
    </row>
    <row r="8793" spans="2:13" x14ac:dyDescent="0.15">
      <c r="B8793" s="333" t="s">
        <v>2351</v>
      </c>
      <c r="C8793" s="333" t="s">
        <v>714</v>
      </c>
      <c r="D8793" s="333" t="s">
        <v>521</v>
      </c>
      <c r="E8793" s="29">
        <v>3</v>
      </c>
      <c r="F8793" s="29">
        <v>2</v>
      </c>
      <c r="G8793" s="29">
        <v>1976</v>
      </c>
      <c r="M8793" s="80" t="b">
        <f t="shared" si="137"/>
        <v>1</v>
      </c>
    </row>
    <row r="8794" spans="2:13" x14ac:dyDescent="0.15">
      <c r="B8794" s="333" t="s">
        <v>2352</v>
      </c>
      <c r="C8794" s="333" t="s">
        <v>716</v>
      </c>
      <c r="D8794" s="333" t="s">
        <v>519</v>
      </c>
      <c r="E8794" s="29">
        <v>4</v>
      </c>
      <c r="F8794" s="29">
        <v>1</v>
      </c>
      <c r="G8794" s="29">
        <v>1977</v>
      </c>
      <c r="M8794" s="80" t="b">
        <f t="shared" si="137"/>
        <v>1</v>
      </c>
    </row>
    <row r="8795" spans="2:13" x14ac:dyDescent="0.15">
      <c r="B8795" s="333" t="s">
        <v>2353</v>
      </c>
      <c r="C8795" s="333" t="s">
        <v>714</v>
      </c>
      <c r="D8795" s="333" t="s">
        <v>519</v>
      </c>
      <c r="E8795" s="29">
        <v>3</v>
      </c>
      <c r="F8795" s="29">
        <v>1</v>
      </c>
      <c r="G8795" s="29">
        <v>1978</v>
      </c>
      <c r="M8795" s="80" t="b">
        <f t="shared" si="137"/>
        <v>1</v>
      </c>
    </row>
    <row r="8796" spans="2:13" x14ac:dyDescent="0.15">
      <c r="B8796" s="333" t="s">
        <v>14310</v>
      </c>
      <c r="C8796" s="333" t="s">
        <v>518</v>
      </c>
      <c r="D8796" s="333" t="s">
        <v>518</v>
      </c>
      <c r="E8796" s="29">
        <v>0</v>
      </c>
      <c r="F8796" s="29">
        <v>0</v>
      </c>
      <c r="G8796" s="29">
        <v>15810</v>
      </c>
      <c r="M8796" s="80" t="b">
        <f t="shared" si="137"/>
        <v>1</v>
      </c>
    </row>
    <row r="8797" spans="2:13" x14ac:dyDescent="0.15">
      <c r="B8797" s="333" t="s">
        <v>13744</v>
      </c>
      <c r="C8797" s="333" t="s">
        <v>710</v>
      </c>
      <c r="D8797" s="333" t="s">
        <v>525</v>
      </c>
      <c r="E8797" s="29">
        <v>1</v>
      </c>
      <c r="F8797" s="29">
        <v>4</v>
      </c>
      <c r="G8797" s="29">
        <v>15304</v>
      </c>
      <c r="M8797" s="80" t="b">
        <f t="shared" si="137"/>
        <v>1</v>
      </c>
    </row>
    <row r="8798" spans="2:13" x14ac:dyDescent="0.15">
      <c r="B8798" s="333" t="s">
        <v>9546</v>
      </c>
      <c r="C8798" s="333" t="s">
        <v>712</v>
      </c>
      <c r="D8798" s="333" t="s">
        <v>525</v>
      </c>
      <c r="E8798" s="29">
        <v>2</v>
      </c>
      <c r="F8798" s="29">
        <v>4</v>
      </c>
      <c r="G8798" s="29">
        <v>9496</v>
      </c>
      <c r="M8798" s="80" t="b">
        <f t="shared" si="137"/>
        <v>1</v>
      </c>
    </row>
    <row r="8799" spans="2:13" x14ac:dyDescent="0.15">
      <c r="B8799" s="333" t="s">
        <v>8770</v>
      </c>
      <c r="C8799" s="333" t="s">
        <v>712</v>
      </c>
      <c r="D8799" s="333" t="s">
        <v>525</v>
      </c>
      <c r="E8799" s="29">
        <v>2</v>
      </c>
      <c r="F8799" s="29">
        <v>4</v>
      </c>
      <c r="G8799" s="29">
        <v>9120</v>
      </c>
      <c r="M8799" s="80" t="b">
        <f t="shared" si="137"/>
        <v>1</v>
      </c>
    </row>
    <row r="8800" spans="2:13" x14ac:dyDescent="0.15">
      <c r="B8800" s="333" t="s">
        <v>12896</v>
      </c>
      <c r="C8800" s="333" t="s">
        <v>710</v>
      </c>
      <c r="D8800" s="333" t="s">
        <v>525</v>
      </c>
      <c r="E8800" s="29">
        <v>1</v>
      </c>
      <c r="F8800" s="29">
        <v>4</v>
      </c>
      <c r="G8800" s="29">
        <v>13945</v>
      </c>
      <c r="M8800" s="80" t="b">
        <f t="shared" si="137"/>
        <v>1</v>
      </c>
    </row>
    <row r="8801" spans="2:13" x14ac:dyDescent="0.15">
      <c r="B8801" s="333" t="s">
        <v>2354</v>
      </c>
      <c r="C8801" s="333" t="s">
        <v>712</v>
      </c>
      <c r="D8801" s="333" t="s">
        <v>525</v>
      </c>
      <c r="E8801" s="29">
        <v>2</v>
      </c>
      <c r="F8801" s="29">
        <v>4</v>
      </c>
      <c r="G8801" s="29">
        <v>1979</v>
      </c>
      <c r="M8801" s="80" t="b">
        <f t="shared" si="137"/>
        <v>1</v>
      </c>
    </row>
    <row r="8802" spans="2:13" x14ac:dyDescent="0.15">
      <c r="B8802" s="333" t="s">
        <v>9547</v>
      </c>
      <c r="C8802" s="333" t="s">
        <v>714</v>
      </c>
      <c r="D8802" s="333" t="s">
        <v>444</v>
      </c>
      <c r="E8802" s="29">
        <v>3</v>
      </c>
      <c r="F8802" s="29">
        <v>6</v>
      </c>
      <c r="G8802" s="29">
        <v>9435</v>
      </c>
      <c r="M8802" s="80" t="b">
        <f t="shared" si="137"/>
        <v>1</v>
      </c>
    </row>
    <row r="8803" spans="2:13" x14ac:dyDescent="0.15">
      <c r="B8803" s="333" t="s">
        <v>5317</v>
      </c>
      <c r="C8803" s="333" t="s">
        <v>710</v>
      </c>
      <c r="D8803" s="333" t="s">
        <v>521</v>
      </c>
      <c r="E8803" s="29">
        <v>1</v>
      </c>
      <c r="F8803" s="29">
        <v>2</v>
      </c>
      <c r="G8803" s="29">
        <v>5315</v>
      </c>
      <c r="M8803" s="80" t="b">
        <f t="shared" si="137"/>
        <v>1</v>
      </c>
    </row>
    <row r="8804" spans="2:13" x14ac:dyDescent="0.15">
      <c r="B8804" s="333" t="s">
        <v>2355</v>
      </c>
      <c r="C8804" s="333" t="s">
        <v>710</v>
      </c>
      <c r="D8804" s="333" t="s">
        <v>521</v>
      </c>
      <c r="E8804" s="29">
        <v>1</v>
      </c>
      <c r="F8804" s="29">
        <v>2</v>
      </c>
      <c r="G8804" s="29">
        <v>1980</v>
      </c>
      <c r="M8804" s="80" t="b">
        <f t="shared" si="137"/>
        <v>1</v>
      </c>
    </row>
    <row r="8805" spans="2:13" x14ac:dyDescent="0.15">
      <c r="B8805" s="333" t="s">
        <v>5431</v>
      </c>
      <c r="C8805" s="333" t="s">
        <v>710</v>
      </c>
      <c r="D8805" s="333" t="s">
        <v>444</v>
      </c>
      <c r="E8805" s="29">
        <v>1</v>
      </c>
      <c r="F8805" s="29">
        <v>6</v>
      </c>
      <c r="G8805" s="29">
        <v>5440</v>
      </c>
      <c r="M8805" s="80" t="b">
        <f t="shared" si="137"/>
        <v>1</v>
      </c>
    </row>
    <row r="8806" spans="2:13" x14ac:dyDescent="0.15">
      <c r="B8806" s="333" t="s">
        <v>13745</v>
      </c>
      <c r="C8806" s="333" t="s">
        <v>710</v>
      </c>
      <c r="D8806" s="333" t="s">
        <v>523</v>
      </c>
      <c r="E8806" s="29">
        <v>1</v>
      </c>
      <c r="F8806" s="29">
        <v>3</v>
      </c>
      <c r="G8806" s="29">
        <v>15612</v>
      </c>
      <c r="M8806" s="80" t="b">
        <f t="shared" si="137"/>
        <v>1</v>
      </c>
    </row>
    <row r="8807" spans="2:13" x14ac:dyDescent="0.15">
      <c r="B8807" s="333" t="s">
        <v>2356</v>
      </c>
      <c r="C8807" s="333" t="s">
        <v>716</v>
      </c>
      <c r="D8807" s="333" t="s">
        <v>523</v>
      </c>
      <c r="E8807" s="29">
        <v>4</v>
      </c>
      <c r="F8807" s="29">
        <v>3</v>
      </c>
      <c r="G8807" s="29">
        <v>1981</v>
      </c>
      <c r="M8807" s="80" t="b">
        <f t="shared" si="137"/>
        <v>1</v>
      </c>
    </row>
    <row r="8808" spans="2:13" x14ac:dyDescent="0.15">
      <c r="B8808" s="333" t="s">
        <v>13746</v>
      </c>
      <c r="C8808" s="333" t="s">
        <v>710</v>
      </c>
      <c r="D8808" s="333" t="s">
        <v>523</v>
      </c>
      <c r="E8808" s="29">
        <v>1</v>
      </c>
      <c r="F8808" s="29">
        <v>3</v>
      </c>
      <c r="G8808" s="29">
        <v>15613</v>
      </c>
      <c r="M8808" s="80" t="b">
        <f t="shared" si="137"/>
        <v>1</v>
      </c>
    </row>
    <row r="8809" spans="2:13" x14ac:dyDescent="0.15">
      <c r="B8809" s="333" t="s">
        <v>14980</v>
      </c>
      <c r="C8809" s="333" t="s">
        <v>712</v>
      </c>
      <c r="D8809" s="333" t="s">
        <v>525</v>
      </c>
      <c r="E8809" s="29">
        <v>2</v>
      </c>
      <c r="F8809" s="29">
        <v>4</v>
      </c>
      <c r="G8809" s="29">
        <v>16909</v>
      </c>
      <c r="M8809" s="80" t="b">
        <f t="shared" si="137"/>
        <v>1</v>
      </c>
    </row>
    <row r="8810" spans="2:13" x14ac:dyDescent="0.15">
      <c r="B8810" s="333" t="s">
        <v>12897</v>
      </c>
      <c r="C8810" s="333" t="s">
        <v>518</v>
      </c>
      <c r="D8810" s="333" t="s">
        <v>518</v>
      </c>
      <c r="E8810" s="29">
        <v>0</v>
      </c>
      <c r="F8810" s="29">
        <v>0</v>
      </c>
      <c r="G8810" s="29">
        <v>14336</v>
      </c>
      <c r="M8810" s="80" t="b">
        <f t="shared" si="137"/>
        <v>1</v>
      </c>
    </row>
    <row r="8811" spans="2:13" x14ac:dyDescent="0.15">
      <c r="B8811" s="333" t="s">
        <v>12898</v>
      </c>
      <c r="C8811" s="333" t="s">
        <v>518</v>
      </c>
      <c r="D8811" s="333" t="s">
        <v>518</v>
      </c>
      <c r="E8811" s="29">
        <v>0</v>
      </c>
      <c r="F8811" s="29">
        <v>0</v>
      </c>
      <c r="G8811" s="29">
        <v>14334</v>
      </c>
      <c r="M8811" s="80" t="b">
        <f t="shared" si="137"/>
        <v>1</v>
      </c>
    </row>
    <row r="8812" spans="2:13" x14ac:dyDescent="0.15">
      <c r="B8812" s="333" t="s">
        <v>10453</v>
      </c>
      <c r="C8812" s="333" t="s">
        <v>518</v>
      </c>
      <c r="D8812" s="333" t="s">
        <v>518</v>
      </c>
      <c r="E8812" s="29">
        <v>0</v>
      </c>
      <c r="F8812" s="29">
        <v>0</v>
      </c>
      <c r="G8812" s="29">
        <v>11037</v>
      </c>
      <c r="M8812" s="80" t="b">
        <f t="shared" si="137"/>
        <v>1</v>
      </c>
    </row>
    <row r="8813" spans="2:13" x14ac:dyDescent="0.15">
      <c r="B8813" s="333" t="s">
        <v>12899</v>
      </c>
      <c r="C8813" s="333" t="s">
        <v>518</v>
      </c>
      <c r="D8813" s="333" t="s">
        <v>518</v>
      </c>
      <c r="E8813" s="29">
        <v>0</v>
      </c>
      <c r="F8813" s="29">
        <v>0</v>
      </c>
      <c r="G8813" s="29">
        <v>14350</v>
      </c>
      <c r="M8813" s="80" t="b">
        <f t="shared" si="137"/>
        <v>1</v>
      </c>
    </row>
    <row r="8814" spans="2:13" x14ac:dyDescent="0.15">
      <c r="B8814" s="333" t="s">
        <v>4284</v>
      </c>
      <c r="C8814" s="333" t="s">
        <v>712</v>
      </c>
      <c r="D8814" s="333" t="s">
        <v>525</v>
      </c>
      <c r="E8814" s="29">
        <v>2</v>
      </c>
      <c r="F8814" s="29">
        <v>4</v>
      </c>
      <c r="G8814" s="29">
        <v>3826</v>
      </c>
      <c r="M8814" s="80" t="b">
        <f t="shared" si="137"/>
        <v>1</v>
      </c>
    </row>
    <row r="8815" spans="2:13" x14ac:dyDescent="0.15">
      <c r="B8815" s="333" t="s">
        <v>169</v>
      </c>
      <c r="C8815" s="333" t="s">
        <v>718</v>
      </c>
      <c r="D8815" s="333" t="s">
        <v>519</v>
      </c>
      <c r="E8815" s="29">
        <v>5</v>
      </c>
      <c r="F8815" s="29">
        <v>1</v>
      </c>
      <c r="G8815" s="29">
        <v>8572</v>
      </c>
      <c r="M8815" s="80" t="b">
        <f t="shared" si="137"/>
        <v>1</v>
      </c>
    </row>
    <row r="8816" spans="2:13" x14ac:dyDescent="0.15">
      <c r="B8816" s="333" t="s">
        <v>2357</v>
      </c>
      <c r="C8816" s="333" t="s">
        <v>712</v>
      </c>
      <c r="D8816" s="333" t="s">
        <v>525</v>
      </c>
      <c r="E8816" s="29">
        <v>2</v>
      </c>
      <c r="F8816" s="29">
        <v>4</v>
      </c>
      <c r="G8816" s="29">
        <v>1982</v>
      </c>
      <c r="M8816" s="80" t="b">
        <f t="shared" si="137"/>
        <v>1</v>
      </c>
    </row>
    <row r="8817" spans="2:13" x14ac:dyDescent="0.15">
      <c r="B8817" s="333" t="s">
        <v>2358</v>
      </c>
      <c r="C8817" s="333" t="s">
        <v>716</v>
      </c>
      <c r="D8817" s="333" t="s">
        <v>523</v>
      </c>
      <c r="E8817" s="29">
        <v>4</v>
      </c>
      <c r="F8817" s="29">
        <v>3</v>
      </c>
      <c r="G8817" s="29">
        <v>1983</v>
      </c>
      <c r="M8817" s="80" t="b">
        <f t="shared" si="137"/>
        <v>1</v>
      </c>
    </row>
    <row r="8818" spans="2:13" x14ac:dyDescent="0.15">
      <c r="B8818" s="333" t="s">
        <v>3638</v>
      </c>
      <c r="C8818" s="333" t="s">
        <v>712</v>
      </c>
      <c r="D8818" s="333" t="s">
        <v>519</v>
      </c>
      <c r="E8818" s="29">
        <v>2</v>
      </c>
      <c r="F8818" s="29">
        <v>1</v>
      </c>
      <c r="G8818" s="29">
        <v>3393</v>
      </c>
      <c r="M8818" s="80" t="b">
        <f t="shared" si="137"/>
        <v>1</v>
      </c>
    </row>
    <row r="8819" spans="2:13" x14ac:dyDescent="0.15">
      <c r="B8819" s="333" t="s">
        <v>3639</v>
      </c>
      <c r="C8819" s="333" t="s">
        <v>712</v>
      </c>
      <c r="D8819" s="333" t="s">
        <v>519</v>
      </c>
      <c r="E8819" s="29">
        <v>2</v>
      </c>
      <c r="F8819" s="29">
        <v>1</v>
      </c>
      <c r="G8819" s="29">
        <v>3394</v>
      </c>
      <c r="M8819" s="80" t="b">
        <f t="shared" si="137"/>
        <v>1</v>
      </c>
    </row>
    <row r="8820" spans="2:13" x14ac:dyDescent="0.15">
      <c r="B8820" s="333" t="s">
        <v>11340</v>
      </c>
      <c r="C8820" s="333" t="s">
        <v>710</v>
      </c>
      <c r="D8820" s="333" t="s">
        <v>521</v>
      </c>
      <c r="E8820" s="29">
        <v>1</v>
      </c>
      <c r="F8820" s="29">
        <v>2</v>
      </c>
      <c r="G8820" s="29">
        <v>11326</v>
      </c>
      <c r="M8820" s="80" t="b">
        <f t="shared" si="137"/>
        <v>1</v>
      </c>
    </row>
    <row r="8821" spans="2:13" x14ac:dyDescent="0.15">
      <c r="B8821" s="333" t="s">
        <v>5735</v>
      </c>
      <c r="C8821" s="333" t="s">
        <v>714</v>
      </c>
      <c r="D8821" s="333" t="s">
        <v>523</v>
      </c>
      <c r="E8821" s="29">
        <v>3</v>
      </c>
      <c r="F8821" s="29">
        <v>3</v>
      </c>
      <c r="G8821" s="29">
        <v>5766</v>
      </c>
      <c r="M8821" s="80" t="b">
        <f t="shared" si="137"/>
        <v>1</v>
      </c>
    </row>
    <row r="8822" spans="2:13" x14ac:dyDescent="0.15">
      <c r="B8822" s="333" t="s">
        <v>8436</v>
      </c>
      <c r="C8822" s="333" t="s">
        <v>714</v>
      </c>
      <c r="D8822" s="333" t="s">
        <v>521</v>
      </c>
      <c r="E8822" s="29">
        <v>3</v>
      </c>
      <c r="F8822" s="29">
        <v>2</v>
      </c>
      <c r="G8822" s="29">
        <v>8765</v>
      </c>
      <c r="M8822" s="80" t="b">
        <f t="shared" si="137"/>
        <v>1</v>
      </c>
    </row>
    <row r="8823" spans="2:13" x14ac:dyDescent="0.15">
      <c r="B8823" s="333" t="s">
        <v>7041</v>
      </c>
      <c r="C8823" s="333" t="s">
        <v>710</v>
      </c>
      <c r="D8823" s="333" t="s">
        <v>523</v>
      </c>
      <c r="E8823" s="29">
        <v>1</v>
      </c>
      <c r="F8823" s="29">
        <v>3</v>
      </c>
      <c r="G8823" s="29">
        <v>7179</v>
      </c>
      <c r="M8823" s="80" t="b">
        <f t="shared" si="137"/>
        <v>1</v>
      </c>
    </row>
    <row r="8824" spans="2:13" x14ac:dyDescent="0.15">
      <c r="B8824" s="333" t="s">
        <v>13747</v>
      </c>
      <c r="C8824" s="333" t="s">
        <v>710</v>
      </c>
      <c r="D8824" s="333" t="s">
        <v>519</v>
      </c>
      <c r="E8824" s="29">
        <v>1</v>
      </c>
      <c r="F8824" s="29">
        <v>1</v>
      </c>
      <c r="G8824" s="29">
        <v>15637</v>
      </c>
      <c r="M8824" s="80" t="b">
        <f t="shared" si="137"/>
        <v>1</v>
      </c>
    </row>
    <row r="8825" spans="2:13" x14ac:dyDescent="0.15">
      <c r="B8825" s="333" t="s">
        <v>12147</v>
      </c>
      <c r="C8825" s="333" t="s">
        <v>710</v>
      </c>
      <c r="D8825" s="333" t="s">
        <v>519</v>
      </c>
      <c r="E8825" s="29">
        <v>1</v>
      </c>
      <c r="F8825" s="29">
        <v>1</v>
      </c>
      <c r="G8825" s="29">
        <v>13049</v>
      </c>
      <c r="M8825" s="80" t="b">
        <f t="shared" si="137"/>
        <v>1</v>
      </c>
    </row>
    <row r="8826" spans="2:13" x14ac:dyDescent="0.15">
      <c r="B8826" s="333" t="s">
        <v>5506</v>
      </c>
      <c r="C8826" s="333" t="s">
        <v>712</v>
      </c>
      <c r="D8826" s="333" t="s">
        <v>523</v>
      </c>
      <c r="E8826" s="29">
        <v>2</v>
      </c>
      <c r="F8826" s="29">
        <v>3</v>
      </c>
      <c r="G8826" s="29">
        <v>5411</v>
      </c>
      <c r="M8826" s="80" t="b">
        <f t="shared" si="137"/>
        <v>1</v>
      </c>
    </row>
    <row r="8827" spans="2:13" x14ac:dyDescent="0.15">
      <c r="B8827" s="333" t="s">
        <v>12148</v>
      </c>
      <c r="C8827" s="333" t="s">
        <v>712</v>
      </c>
      <c r="D8827" s="333" t="s">
        <v>523</v>
      </c>
      <c r="E8827" s="29">
        <v>2</v>
      </c>
      <c r="F8827" s="29">
        <v>3</v>
      </c>
      <c r="G8827" s="29">
        <v>13299</v>
      </c>
      <c r="M8827" s="80" t="b">
        <f t="shared" si="137"/>
        <v>1</v>
      </c>
    </row>
    <row r="8828" spans="2:13" x14ac:dyDescent="0.15">
      <c r="B8828" s="333" t="s">
        <v>12149</v>
      </c>
      <c r="C8828" s="333" t="s">
        <v>714</v>
      </c>
      <c r="D8828" s="333" t="s">
        <v>521</v>
      </c>
      <c r="E8828" s="29">
        <v>3</v>
      </c>
      <c r="F8828" s="29">
        <v>2</v>
      </c>
      <c r="G8828" s="29">
        <v>13126</v>
      </c>
      <c r="M8828" s="80" t="b">
        <f t="shared" si="137"/>
        <v>1</v>
      </c>
    </row>
    <row r="8829" spans="2:13" x14ac:dyDescent="0.15">
      <c r="B8829" s="333" t="s">
        <v>2359</v>
      </c>
      <c r="C8829" s="333" t="s">
        <v>712</v>
      </c>
      <c r="D8829" s="333" t="s">
        <v>523</v>
      </c>
      <c r="E8829" s="29">
        <v>2</v>
      </c>
      <c r="F8829" s="29">
        <v>3</v>
      </c>
      <c r="G8829" s="29">
        <v>1984</v>
      </c>
      <c r="M8829" s="80" t="b">
        <f t="shared" si="137"/>
        <v>1</v>
      </c>
    </row>
    <row r="8830" spans="2:13" x14ac:dyDescent="0.15">
      <c r="B8830" s="333" t="s">
        <v>9548</v>
      </c>
      <c r="C8830" s="333" t="s">
        <v>518</v>
      </c>
      <c r="D8830" s="333" t="s">
        <v>518</v>
      </c>
      <c r="E8830" s="29">
        <v>0</v>
      </c>
      <c r="F8830" s="29">
        <v>0</v>
      </c>
      <c r="G8830" s="29">
        <v>9815</v>
      </c>
      <c r="M8830" s="80" t="b">
        <f t="shared" si="137"/>
        <v>1</v>
      </c>
    </row>
    <row r="8831" spans="2:13" x14ac:dyDescent="0.15">
      <c r="B8831" s="333" t="s">
        <v>7671</v>
      </c>
      <c r="C8831" s="333" t="s">
        <v>714</v>
      </c>
      <c r="D8831" s="333" t="s">
        <v>519</v>
      </c>
      <c r="E8831" s="29">
        <v>3</v>
      </c>
      <c r="F8831" s="29">
        <v>1</v>
      </c>
      <c r="G8831" s="29">
        <v>7840</v>
      </c>
      <c r="M8831" s="80" t="b">
        <f t="shared" si="137"/>
        <v>1</v>
      </c>
    </row>
    <row r="8832" spans="2:13" x14ac:dyDescent="0.15">
      <c r="B8832" s="333" t="s">
        <v>10454</v>
      </c>
      <c r="C8832" s="333" t="s">
        <v>714</v>
      </c>
      <c r="D8832" s="333" t="s">
        <v>521</v>
      </c>
      <c r="E8832" s="29">
        <v>3</v>
      </c>
      <c r="F8832" s="29">
        <v>2</v>
      </c>
      <c r="G8832" s="29">
        <v>10571</v>
      </c>
      <c r="M8832" s="80" t="b">
        <f t="shared" si="137"/>
        <v>1</v>
      </c>
    </row>
    <row r="8833" spans="2:13" x14ac:dyDescent="0.15">
      <c r="B8833" s="333" t="s">
        <v>5829</v>
      </c>
      <c r="C8833" s="333" t="s">
        <v>712</v>
      </c>
      <c r="D8833" s="333" t="s">
        <v>523</v>
      </c>
      <c r="E8833" s="29">
        <v>2</v>
      </c>
      <c r="F8833" s="29">
        <v>3</v>
      </c>
      <c r="G8833" s="29">
        <v>5848</v>
      </c>
      <c r="M8833" s="80" t="b">
        <f t="shared" si="137"/>
        <v>1</v>
      </c>
    </row>
    <row r="8834" spans="2:13" x14ac:dyDescent="0.15">
      <c r="B8834" s="333" t="s">
        <v>12150</v>
      </c>
      <c r="C8834" s="333" t="s">
        <v>712</v>
      </c>
      <c r="D8834" s="333" t="s">
        <v>521</v>
      </c>
      <c r="E8834" s="29">
        <v>2</v>
      </c>
      <c r="F8834" s="29">
        <v>2</v>
      </c>
      <c r="G8834" s="29">
        <v>12373</v>
      </c>
      <c r="M8834" s="80" t="b">
        <f t="shared" si="137"/>
        <v>1</v>
      </c>
    </row>
    <row r="8835" spans="2:13" x14ac:dyDescent="0.15">
      <c r="B8835" s="333" t="s">
        <v>7900</v>
      </c>
      <c r="C8835" s="333" t="s">
        <v>710</v>
      </c>
      <c r="D8835" s="333" t="s">
        <v>521</v>
      </c>
      <c r="E8835" s="29">
        <v>1</v>
      </c>
      <c r="F8835" s="29">
        <v>2</v>
      </c>
      <c r="G8835" s="29">
        <v>8101</v>
      </c>
      <c r="M8835" s="80" t="b">
        <f t="shared" si="137"/>
        <v>1</v>
      </c>
    </row>
    <row r="8836" spans="2:13" x14ac:dyDescent="0.15">
      <c r="B8836" s="333" t="s">
        <v>10455</v>
      </c>
      <c r="C8836" s="333" t="s">
        <v>716</v>
      </c>
      <c r="D8836" s="333" t="s">
        <v>519</v>
      </c>
      <c r="E8836" s="29">
        <v>4</v>
      </c>
      <c r="F8836" s="29">
        <v>1</v>
      </c>
      <c r="G8836" s="29">
        <v>10599</v>
      </c>
      <c r="M8836" s="80" t="b">
        <f t="shared" si="137"/>
        <v>1</v>
      </c>
    </row>
    <row r="8837" spans="2:13" x14ac:dyDescent="0.15">
      <c r="B8837" s="333" t="s">
        <v>230</v>
      </c>
      <c r="C8837" s="333" t="s">
        <v>710</v>
      </c>
      <c r="D8837" s="333" t="s">
        <v>444</v>
      </c>
      <c r="E8837" s="29">
        <v>1</v>
      </c>
      <c r="F8837" s="29">
        <v>6</v>
      </c>
      <c r="G8837" s="29">
        <v>8518</v>
      </c>
      <c r="M8837" s="80" t="b">
        <f t="shared" si="137"/>
        <v>1</v>
      </c>
    </row>
    <row r="8838" spans="2:13" x14ac:dyDescent="0.15">
      <c r="B8838" s="333" t="s">
        <v>14981</v>
      </c>
      <c r="C8838" s="333" t="s">
        <v>710</v>
      </c>
      <c r="D8838" s="333" t="s">
        <v>444</v>
      </c>
      <c r="E8838" s="29">
        <v>1</v>
      </c>
      <c r="F8838" s="29">
        <v>6</v>
      </c>
      <c r="G8838" s="29">
        <v>16392</v>
      </c>
      <c r="M8838" s="80" t="b">
        <f t="shared" si="137"/>
        <v>1</v>
      </c>
    </row>
    <row r="8839" spans="2:13" x14ac:dyDescent="0.15">
      <c r="B8839" s="333" t="s">
        <v>5830</v>
      </c>
      <c r="C8839" s="333" t="s">
        <v>710</v>
      </c>
      <c r="D8839" s="333" t="s">
        <v>519</v>
      </c>
      <c r="E8839" s="29">
        <v>1</v>
      </c>
      <c r="F8839" s="29">
        <v>1</v>
      </c>
      <c r="G8839" s="29">
        <v>5849</v>
      </c>
      <c r="M8839" s="80" t="b">
        <f t="shared" si="137"/>
        <v>1</v>
      </c>
    </row>
    <row r="8840" spans="2:13" x14ac:dyDescent="0.15">
      <c r="B8840" s="333" t="s">
        <v>7339</v>
      </c>
      <c r="C8840" s="333" t="s">
        <v>712</v>
      </c>
      <c r="D8840" s="333" t="s">
        <v>525</v>
      </c>
      <c r="E8840" s="29">
        <v>2</v>
      </c>
      <c r="F8840" s="29">
        <v>4</v>
      </c>
      <c r="G8840" s="29">
        <v>7489</v>
      </c>
      <c r="M8840" s="80" t="b">
        <f t="shared" si="137"/>
        <v>1</v>
      </c>
    </row>
    <row r="8841" spans="2:13" x14ac:dyDescent="0.15">
      <c r="B8841" s="333" t="s">
        <v>12151</v>
      </c>
      <c r="C8841" s="333" t="s">
        <v>712</v>
      </c>
      <c r="D8841" s="333" t="s">
        <v>519</v>
      </c>
      <c r="E8841" s="29">
        <v>2</v>
      </c>
      <c r="F8841" s="29">
        <v>1</v>
      </c>
      <c r="G8841" s="29">
        <v>12568</v>
      </c>
      <c r="M8841" s="80" t="b">
        <f t="shared" si="137"/>
        <v>1</v>
      </c>
    </row>
    <row r="8842" spans="2:13" x14ac:dyDescent="0.15">
      <c r="B8842" s="333" t="s">
        <v>8040</v>
      </c>
      <c r="C8842" s="333" t="s">
        <v>710</v>
      </c>
      <c r="D8842" s="333" t="s">
        <v>519</v>
      </c>
      <c r="E8842" s="29">
        <v>1</v>
      </c>
      <c r="F8842" s="29">
        <v>1</v>
      </c>
      <c r="G8842" s="29">
        <v>8261</v>
      </c>
      <c r="M8842" s="80" t="b">
        <f t="shared" si="137"/>
        <v>1</v>
      </c>
    </row>
    <row r="8843" spans="2:13" x14ac:dyDescent="0.15">
      <c r="B8843" s="333" t="s">
        <v>12900</v>
      </c>
      <c r="C8843" s="333" t="s">
        <v>718</v>
      </c>
      <c r="D8843" s="333" t="s">
        <v>521</v>
      </c>
      <c r="E8843" s="29">
        <v>5</v>
      </c>
      <c r="F8843" s="29">
        <v>2</v>
      </c>
      <c r="G8843" s="29">
        <v>13978</v>
      </c>
      <c r="M8843" s="80" t="b">
        <f t="shared" si="137"/>
        <v>1</v>
      </c>
    </row>
    <row r="8844" spans="2:13" x14ac:dyDescent="0.15">
      <c r="B8844" s="333" t="s">
        <v>4519</v>
      </c>
      <c r="C8844" s="333" t="s">
        <v>710</v>
      </c>
      <c r="D8844" s="333" t="s">
        <v>523</v>
      </c>
      <c r="E8844" s="29">
        <v>1</v>
      </c>
      <c r="F8844" s="29">
        <v>3</v>
      </c>
      <c r="G8844" s="29">
        <v>4339</v>
      </c>
      <c r="M8844" s="80" t="b">
        <f t="shared" si="137"/>
        <v>1</v>
      </c>
    </row>
    <row r="8845" spans="2:13" x14ac:dyDescent="0.15">
      <c r="B8845" s="333" t="s">
        <v>14982</v>
      </c>
      <c r="C8845" s="333" t="s">
        <v>712</v>
      </c>
      <c r="D8845" s="333" t="s">
        <v>444</v>
      </c>
      <c r="E8845" s="29">
        <v>2</v>
      </c>
      <c r="F8845" s="29">
        <v>6</v>
      </c>
      <c r="G8845" s="29">
        <v>17396</v>
      </c>
      <c r="M8845" s="80" t="b">
        <f t="shared" si="137"/>
        <v>1</v>
      </c>
    </row>
    <row r="8846" spans="2:13" x14ac:dyDescent="0.15">
      <c r="B8846" s="333" t="s">
        <v>5912</v>
      </c>
      <c r="C8846" s="333" t="s">
        <v>710</v>
      </c>
      <c r="D8846" s="333" t="s">
        <v>519</v>
      </c>
      <c r="E8846" s="29">
        <v>1</v>
      </c>
      <c r="F8846" s="29">
        <v>1</v>
      </c>
      <c r="G8846" s="29">
        <v>5938</v>
      </c>
      <c r="M8846" s="80" t="b">
        <f t="shared" ref="M8846:M8909" si="138">AND(  NOT(ISERROR(FIND(UPPER($B$7),UPPER($B8846),1))),  OR($D$7="",NOT(ISERROR(FIND(UPPER($D$7),UPPER($B8846),1)))),    OR($D$8="",(ISERROR(FIND(UPPER($D$8),UPPER($B8846),1))))           )</f>
        <v>1</v>
      </c>
    </row>
    <row r="8847" spans="2:13" x14ac:dyDescent="0.15">
      <c r="B8847" s="333" t="s">
        <v>7714</v>
      </c>
      <c r="C8847" s="333" t="s">
        <v>716</v>
      </c>
      <c r="D8847" s="333" t="s">
        <v>519</v>
      </c>
      <c r="E8847" s="29">
        <v>4</v>
      </c>
      <c r="F8847" s="29">
        <v>1</v>
      </c>
      <c r="G8847" s="29">
        <v>7887</v>
      </c>
      <c r="M8847" s="80" t="b">
        <f t="shared" si="138"/>
        <v>1</v>
      </c>
    </row>
    <row r="8848" spans="2:13" x14ac:dyDescent="0.15">
      <c r="B8848" s="333" t="s">
        <v>4313</v>
      </c>
      <c r="C8848" s="333" t="s">
        <v>716</v>
      </c>
      <c r="D8848" s="333" t="s">
        <v>519</v>
      </c>
      <c r="E8848" s="29">
        <v>4</v>
      </c>
      <c r="F8848" s="29">
        <v>1</v>
      </c>
      <c r="G8848" s="29">
        <v>4099</v>
      </c>
      <c r="M8848" s="80" t="b">
        <f t="shared" si="138"/>
        <v>1</v>
      </c>
    </row>
    <row r="8849" spans="2:13" x14ac:dyDescent="0.15">
      <c r="B8849" s="333" t="s">
        <v>7734</v>
      </c>
      <c r="C8849" s="333" t="s">
        <v>710</v>
      </c>
      <c r="D8849" s="333" t="s">
        <v>519</v>
      </c>
      <c r="E8849" s="29">
        <v>1</v>
      </c>
      <c r="F8849" s="29">
        <v>1</v>
      </c>
      <c r="G8849" s="29">
        <v>7911</v>
      </c>
      <c r="M8849" s="80" t="b">
        <f t="shared" si="138"/>
        <v>1</v>
      </c>
    </row>
    <row r="8850" spans="2:13" x14ac:dyDescent="0.15">
      <c r="B8850" s="333" t="s">
        <v>5950</v>
      </c>
      <c r="C8850" s="333" t="s">
        <v>710</v>
      </c>
      <c r="D8850" s="333" t="s">
        <v>519</v>
      </c>
      <c r="E8850" s="29">
        <v>1</v>
      </c>
      <c r="F8850" s="29">
        <v>1</v>
      </c>
      <c r="G8850" s="29">
        <v>5994</v>
      </c>
      <c r="M8850" s="80" t="b">
        <f t="shared" si="138"/>
        <v>1</v>
      </c>
    </row>
    <row r="8851" spans="2:13" x14ac:dyDescent="0.15">
      <c r="B8851" s="333" t="s">
        <v>5929</v>
      </c>
      <c r="C8851" s="333" t="s">
        <v>712</v>
      </c>
      <c r="D8851" s="333" t="s">
        <v>525</v>
      </c>
      <c r="E8851" s="29">
        <v>2</v>
      </c>
      <c r="F8851" s="29">
        <v>4</v>
      </c>
      <c r="G8851" s="29">
        <v>5971</v>
      </c>
      <c r="M8851" s="80" t="b">
        <f t="shared" si="138"/>
        <v>1</v>
      </c>
    </row>
    <row r="8852" spans="2:13" x14ac:dyDescent="0.15">
      <c r="B8852" s="333" t="s">
        <v>42</v>
      </c>
      <c r="C8852" s="333" t="s">
        <v>710</v>
      </c>
      <c r="D8852" s="333" t="s">
        <v>521</v>
      </c>
      <c r="E8852" s="29">
        <v>1</v>
      </c>
      <c r="F8852" s="29">
        <v>2</v>
      </c>
      <c r="G8852" s="29">
        <v>8675</v>
      </c>
      <c r="M8852" s="80" t="b">
        <f t="shared" si="138"/>
        <v>1</v>
      </c>
    </row>
    <row r="8853" spans="2:13" x14ac:dyDescent="0.15">
      <c r="B8853" s="333" t="s">
        <v>13748</v>
      </c>
      <c r="C8853" s="333" t="s">
        <v>710</v>
      </c>
      <c r="D8853" s="333" t="s">
        <v>521</v>
      </c>
      <c r="E8853" s="29">
        <v>1</v>
      </c>
      <c r="F8853" s="29">
        <v>2</v>
      </c>
      <c r="G8853" s="29">
        <v>15128</v>
      </c>
      <c r="M8853" s="80" t="b">
        <f t="shared" si="138"/>
        <v>1</v>
      </c>
    </row>
    <row r="8854" spans="2:13" x14ac:dyDescent="0.15">
      <c r="B8854" s="333" t="s">
        <v>10996</v>
      </c>
      <c r="C8854" s="333" t="s">
        <v>712</v>
      </c>
      <c r="D8854" s="333" t="s">
        <v>525</v>
      </c>
      <c r="E8854" s="29">
        <v>2</v>
      </c>
      <c r="F8854" s="29">
        <v>4</v>
      </c>
      <c r="G8854" s="29">
        <v>1985</v>
      </c>
      <c r="M8854" s="80" t="b">
        <f t="shared" si="138"/>
        <v>1</v>
      </c>
    </row>
    <row r="8855" spans="2:13" x14ac:dyDescent="0.15">
      <c r="B8855" s="333" t="s">
        <v>12152</v>
      </c>
      <c r="C8855" s="333" t="s">
        <v>710</v>
      </c>
      <c r="D8855" s="333" t="s">
        <v>523</v>
      </c>
      <c r="E8855" s="29">
        <v>1</v>
      </c>
      <c r="F8855" s="29">
        <v>3</v>
      </c>
      <c r="G8855" s="29">
        <v>13721</v>
      </c>
      <c r="M8855" s="80" t="b">
        <f t="shared" si="138"/>
        <v>1</v>
      </c>
    </row>
    <row r="8856" spans="2:13" x14ac:dyDescent="0.15">
      <c r="B8856" s="333" t="s">
        <v>10456</v>
      </c>
      <c r="C8856" s="333" t="s">
        <v>718</v>
      </c>
      <c r="D8856" s="333" t="s">
        <v>521</v>
      </c>
      <c r="E8856" s="29">
        <v>5</v>
      </c>
      <c r="F8856" s="29">
        <v>2</v>
      </c>
      <c r="G8856" s="29">
        <v>10516</v>
      </c>
      <c r="M8856" s="80" t="b">
        <f t="shared" si="138"/>
        <v>1</v>
      </c>
    </row>
    <row r="8857" spans="2:13" x14ac:dyDescent="0.15">
      <c r="B8857" s="333" t="s">
        <v>5600</v>
      </c>
      <c r="C8857" s="333" t="s">
        <v>716</v>
      </c>
      <c r="D8857" s="333" t="s">
        <v>519</v>
      </c>
      <c r="E8857" s="29">
        <v>4</v>
      </c>
      <c r="F8857" s="29">
        <v>1</v>
      </c>
      <c r="G8857" s="29">
        <v>5613</v>
      </c>
      <c r="M8857" s="80" t="b">
        <f t="shared" si="138"/>
        <v>1</v>
      </c>
    </row>
    <row r="8858" spans="2:13" x14ac:dyDescent="0.15">
      <c r="B8858" s="333" t="s">
        <v>6695</v>
      </c>
      <c r="C8858" s="333" t="s">
        <v>712</v>
      </c>
      <c r="D8858" s="333" t="s">
        <v>519</v>
      </c>
      <c r="E8858" s="29">
        <v>2</v>
      </c>
      <c r="F8858" s="29">
        <v>1</v>
      </c>
      <c r="G8858" s="29">
        <v>6715</v>
      </c>
      <c r="M8858" s="80" t="b">
        <f t="shared" si="138"/>
        <v>1</v>
      </c>
    </row>
    <row r="8859" spans="2:13" x14ac:dyDescent="0.15">
      <c r="B8859" s="333" t="s">
        <v>2360</v>
      </c>
      <c r="C8859" s="333" t="s">
        <v>718</v>
      </c>
      <c r="D8859" s="333" t="s">
        <v>521</v>
      </c>
      <c r="E8859" s="29">
        <v>5</v>
      </c>
      <c r="F8859" s="29">
        <v>2</v>
      </c>
      <c r="G8859" s="29">
        <v>1986</v>
      </c>
      <c r="M8859" s="80" t="b">
        <f t="shared" si="138"/>
        <v>1</v>
      </c>
    </row>
    <row r="8860" spans="2:13" x14ac:dyDescent="0.15">
      <c r="B8860" s="333" t="s">
        <v>4447</v>
      </c>
      <c r="C8860" s="333" t="s">
        <v>714</v>
      </c>
      <c r="D8860" s="333" t="s">
        <v>523</v>
      </c>
      <c r="E8860" s="29">
        <v>3</v>
      </c>
      <c r="F8860" s="29">
        <v>3</v>
      </c>
      <c r="G8860" s="29">
        <v>4079</v>
      </c>
      <c r="M8860" s="80" t="b">
        <f t="shared" si="138"/>
        <v>1</v>
      </c>
    </row>
    <row r="8861" spans="2:13" x14ac:dyDescent="0.15">
      <c r="B8861" s="333" t="s">
        <v>12153</v>
      </c>
      <c r="C8861" s="333" t="s">
        <v>710</v>
      </c>
      <c r="D8861" s="333" t="s">
        <v>523</v>
      </c>
      <c r="E8861" s="29">
        <v>1</v>
      </c>
      <c r="F8861" s="29">
        <v>3</v>
      </c>
      <c r="G8861" s="29">
        <v>12716</v>
      </c>
      <c r="M8861" s="80" t="b">
        <f t="shared" si="138"/>
        <v>1</v>
      </c>
    </row>
    <row r="8862" spans="2:13" x14ac:dyDescent="0.15">
      <c r="B8862" s="333" t="s">
        <v>8491</v>
      </c>
      <c r="C8862" s="333" t="s">
        <v>710</v>
      </c>
      <c r="D8862" s="333" t="s">
        <v>525</v>
      </c>
      <c r="E8862" s="29">
        <v>1</v>
      </c>
      <c r="F8862" s="29">
        <v>4</v>
      </c>
      <c r="G8862" s="29">
        <v>8820</v>
      </c>
      <c r="M8862" s="80" t="b">
        <f t="shared" si="138"/>
        <v>1</v>
      </c>
    </row>
    <row r="8863" spans="2:13" x14ac:dyDescent="0.15">
      <c r="B8863" s="333" t="s">
        <v>2361</v>
      </c>
      <c r="C8863" s="333" t="s">
        <v>716</v>
      </c>
      <c r="D8863" s="333" t="s">
        <v>523</v>
      </c>
      <c r="E8863" s="29">
        <v>4</v>
      </c>
      <c r="F8863" s="29">
        <v>3</v>
      </c>
      <c r="G8863" s="29">
        <v>1987</v>
      </c>
      <c r="M8863" s="80" t="b">
        <f t="shared" si="138"/>
        <v>1</v>
      </c>
    </row>
    <row r="8864" spans="2:13" x14ac:dyDescent="0.15">
      <c r="B8864" s="333" t="s">
        <v>7497</v>
      </c>
      <c r="C8864" s="333" t="s">
        <v>718</v>
      </c>
      <c r="D8864" s="333" t="s">
        <v>521</v>
      </c>
      <c r="E8864" s="29">
        <v>5</v>
      </c>
      <c r="F8864" s="29">
        <v>2</v>
      </c>
      <c r="G8864" s="29">
        <v>7656</v>
      </c>
      <c r="M8864" s="80" t="b">
        <f t="shared" si="138"/>
        <v>1</v>
      </c>
    </row>
    <row r="8865" spans="2:13" x14ac:dyDescent="0.15">
      <c r="B8865" s="333" t="s">
        <v>13749</v>
      </c>
      <c r="C8865" s="333" t="s">
        <v>710</v>
      </c>
      <c r="D8865" s="333" t="s">
        <v>523</v>
      </c>
      <c r="E8865" s="29">
        <v>1</v>
      </c>
      <c r="F8865" s="29">
        <v>3</v>
      </c>
      <c r="G8865" s="29">
        <v>15614</v>
      </c>
      <c r="M8865" s="80" t="b">
        <f t="shared" si="138"/>
        <v>1</v>
      </c>
    </row>
    <row r="8866" spans="2:13" x14ac:dyDescent="0.15">
      <c r="B8866" s="333" t="s">
        <v>10457</v>
      </c>
      <c r="C8866" s="333" t="s">
        <v>718</v>
      </c>
      <c r="D8866" s="333" t="s">
        <v>444</v>
      </c>
      <c r="E8866" s="29">
        <v>5</v>
      </c>
      <c r="F8866" s="29">
        <v>6</v>
      </c>
      <c r="G8866" s="29">
        <v>10517</v>
      </c>
      <c r="M8866" s="80" t="b">
        <f t="shared" si="138"/>
        <v>1</v>
      </c>
    </row>
    <row r="8867" spans="2:13" x14ac:dyDescent="0.15">
      <c r="B8867" s="333" t="s">
        <v>6403</v>
      </c>
      <c r="C8867" s="333" t="s">
        <v>712</v>
      </c>
      <c r="D8867" s="333" t="s">
        <v>521</v>
      </c>
      <c r="E8867" s="29">
        <v>2</v>
      </c>
      <c r="F8867" s="29">
        <v>2</v>
      </c>
      <c r="G8867" s="29">
        <v>6460</v>
      </c>
      <c r="M8867" s="80" t="b">
        <f t="shared" si="138"/>
        <v>1</v>
      </c>
    </row>
    <row r="8868" spans="2:13" x14ac:dyDescent="0.15">
      <c r="B8868" s="333" t="s">
        <v>11341</v>
      </c>
      <c r="C8868" s="333" t="s">
        <v>710</v>
      </c>
      <c r="D8868" s="333" t="s">
        <v>523</v>
      </c>
      <c r="E8868" s="29">
        <v>1</v>
      </c>
      <c r="F8868" s="29">
        <v>3</v>
      </c>
      <c r="G8868" s="29">
        <v>11261</v>
      </c>
      <c r="M8868" s="80" t="b">
        <f t="shared" si="138"/>
        <v>1</v>
      </c>
    </row>
    <row r="8869" spans="2:13" x14ac:dyDescent="0.15">
      <c r="B8869" s="333" t="s">
        <v>4804</v>
      </c>
      <c r="C8869" s="333" t="s">
        <v>710</v>
      </c>
      <c r="D8869" s="333" t="s">
        <v>521</v>
      </c>
      <c r="E8869" s="29">
        <v>1</v>
      </c>
      <c r="F8869" s="29">
        <v>2</v>
      </c>
      <c r="G8869" s="29">
        <v>4685</v>
      </c>
      <c r="M8869" s="80" t="b">
        <f t="shared" si="138"/>
        <v>1</v>
      </c>
    </row>
    <row r="8870" spans="2:13" x14ac:dyDescent="0.15">
      <c r="B8870" s="333" t="s">
        <v>2362</v>
      </c>
      <c r="C8870" s="333" t="s">
        <v>718</v>
      </c>
      <c r="D8870" s="333" t="s">
        <v>521</v>
      </c>
      <c r="E8870" s="29">
        <v>5</v>
      </c>
      <c r="F8870" s="29">
        <v>2</v>
      </c>
      <c r="G8870" s="29">
        <v>1988</v>
      </c>
      <c r="M8870" s="80" t="b">
        <f t="shared" si="138"/>
        <v>1</v>
      </c>
    </row>
    <row r="8871" spans="2:13" x14ac:dyDescent="0.15">
      <c r="B8871" s="333" t="s">
        <v>6287</v>
      </c>
      <c r="C8871" s="333" t="s">
        <v>714</v>
      </c>
      <c r="D8871" s="333" t="s">
        <v>521</v>
      </c>
      <c r="E8871" s="29">
        <v>3</v>
      </c>
      <c r="F8871" s="29">
        <v>2</v>
      </c>
      <c r="G8871" s="29">
        <v>6349</v>
      </c>
      <c r="M8871" s="80" t="b">
        <f t="shared" si="138"/>
        <v>1</v>
      </c>
    </row>
    <row r="8872" spans="2:13" x14ac:dyDescent="0.15">
      <c r="B8872" s="333" t="s">
        <v>2363</v>
      </c>
      <c r="C8872" s="333" t="s">
        <v>710</v>
      </c>
      <c r="D8872" s="333" t="s">
        <v>519</v>
      </c>
      <c r="E8872" s="29">
        <v>1</v>
      </c>
      <c r="F8872" s="29">
        <v>1</v>
      </c>
      <c r="G8872" s="29">
        <v>1989</v>
      </c>
      <c r="M8872" s="80" t="b">
        <f t="shared" si="138"/>
        <v>1</v>
      </c>
    </row>
    <row r="8873" spans="2:13" x14ac:dyDescent="0.15">
      <c r="B8873" s="333" t="s">
        <v>5038</v>
      </c>
      <c r="C8873" s="333" t="s">
        <v>712</v>
      </c>
      <c r="D8873" s="333" t="s">
        <v>525</v>
      </c>
      <c r="E8873" s="29">
        <v>2</v>
      </c>
      <c r="F8873" s="29">
        <v>4</v>
      </c>
      <c r="G8873" s="29">
        <v>4885</v>
      </c>
      <c r="M8873" s="80" t="b">
        <f t="shared" si="138"/>
        <v>1</v>
      </c>
    </row>
    <row r="8874" spans="2:13" x14ac:dyDescent="0.15">
      <c r="B8874" s="333" t="s">
        <v>13750</v>
      </c>
      <c r="C8874" s="333" t="s">
        <v>710</v>
      </c>
      <c r="D8874" s="333" t="s">
        <v>444</v>
      </c>
      <c r="E8874" s="29">
        <v>1</v>
      </c>
      <c r="F8874" s="29">
        <v>6</v>
      </c>
      <c r="G8874" s="29">
        <v>15006</v>
      </c>
      <c r="M8874" s="80" t="b">
        <f t="shared" si="138"/>
        <v>1</v>
      </c>
    </row>
    <row r="8875" spans="2:13" x14ac:dyDescent="0.15">
      <c r="B8875" s="333" t="s">
        <v>4889</v>
      </c>
      <c r="C8875" s="333" t="s">
        <v>712</v>
      </c>
      <c r="D8875" s="333" t="s">
        <v>519</v>
      </c>
      <c r="E8875" s="29">
        <v>2</v>
      </c>
      <c r="F8875" s="29">
        <v>1</v>
      </c>
      <c r="G8875" s="29">
        <v>4847</v>
      </c>
      <c r="M8875" s="80" t="b">
        <f t="shared" si="138"/>
        <v>1</v>
      </c>
    </row>
    <row r="8876" spans="2:13" x14ac:dyDescent="0.15">
      <c r="B8876" s="333" t="s">
        <v>4890</v>
      </c>
      <c r="C8876" s="333" t="s">
        <v>712</v>
      </c>
      <c r="D8876" s="333" t="s">
        <v>519</v>
      </c>
      <c r="E8876" s="29">
        <v>2</v>
      </c>
      <c r="F8876" s="29">
        <v>1</v>
      </c>
      <c r="G8876" s="29">
        <v>4848</v>
      </c>
      <c r="M8876" s="80" t="b">
        <f t="shared" si="138"/>
        <v>1</v>
      </c>
    </row>
    <row r="8877" spans="2:13" x14ac:dyDescent="0.15">
      <c r="B8877" s="333" t="s">
        <v>4891</v>
      </c>
      <c r="C8877" s="333" t="s">
        <v>712</v>
      </c>
      <c r="D8877" s="333" t="s">
        <v>519</v>
      </c>
      <c r="E8877" s="29">
        <v>2</v>
      </c>
      <c r="F8877" s="29">
        <v>1</v>
      </c>
      <c r="G8877" s="29">
        <v>4849</v>
      </c>
      <c r="M8877" s="80" t="b">
        <f t="shared" si="138"/>
        <v>1</v>
      </c>
    </row>
    <row r="8878" spans="2:13" x14ac:dyDescent="0.15">
      <c r="B8878" s="333" t="s">
        <v>13751</v>
      </c>
      <c r="C8878" s="333" t="s">
        <v>710</v>
      </c>
      <c r="D8878" s="333" t="s">
        <v>519</v>
      </c>
      <c r="E8878" s="29">
        <v>1</v>
      </c>
      <c r="F8878" s="29">
        <v>1</v>
      </c>
      <c r="G8878" s="29">
        <v>15013</v>
      </c>
      <c r="M8878" s="80" t="b">
        <f t="shared" si="138"/>
        <v>1</v>
      </c>
    </row>
    <row r="8879" spans="2:13" x14ac:dyDescent="0.15">
      <c r="B8879" s="333" t="s">
        <v>12154</v>
      </c>
      <c r="C8879" s="333" t="s">
        <v>710</v>
      </c>
      <c r="D8879" s="333" t="s">
        <v>521</v>
      </c>
      <c r="E8879" s="29">
        <v>1</v>
      </c>
      <c r="F8879" s="29">
        <v>2</v>
      </c>
      <c r="G8879" s="29">
        <v>13114</v>
      </c>
      <c r="M8879" s="80" t="b">
        <f t="shared" si="138"/>
        <v>1</v>
      </c>
    </row>
    <row r="8880" spans="2:13" x14ac:dyDescent="0.15">
      <c r="B8880" s="333" t="s">
        <v>10458</v>
      </c>
      <c r="C8880" s="333" t="s">
        <v>712</v>
      </c>
      <c r="D8880" s="333" t="s">
        <v>519</v>
      </c>
      <c r="E8880" s="29">
        <v>2</v>
      </c>
      <c r="F8880" s="29">
        <v>1</v>
      </c>
      <c r="G8880" s="29">
        <v>10546</v>
      </c>
      <c r="M8880" s="80" t="b">
        <f t="shared" si="138"/>
        <v>1</v>
      </c>
    </row>
    <row r="8881" spans="2:13" x14ac:dyDescent="0.15">
      <c r="B8881" s="333" t="s">
        <v>9549</v>
      </c>
      <c r="C8881" s="333" t="s">
        <v>518</v>
      </c>
      <c r="D8881" s="333" t="s">
        <v>518</v>
      </c>
      <c r="E8881" s="29">
        <v>0</v>
      </c>
      <c r="F8881" s="29">
        <v>0</v>
      </c>
      <c r="G8881" s="29">
        <v>10007</v>
      </c>
      <c r="M8881" s="80" t="b">
        <f t="shared" si="138"/>
        <v>1</v>
      </c>
    </row>
    <row r="8882" spans="2:13" x14ac:dyDescent="0.15">
      <c r="B8882" s="333" t="s">
        <v>7785</v>
      </c>
      <c r="C8882" s="333" t="s">
        <v>714</v>
      </c>
      <c r="D8882" s="333" t="s">
        <v>523</v>
      </c>
      <c r="E8882" s="29">
        <v>3</v>
      </c>
      <c r="F8882" s="29">
        <v>3</v>
      </c>
      <c r="G8882" s="29">
        <v>7965</v>
      </c>
      <c r="M8882" s="80" t="b">
        <f t="shared" si="138"/>
        <v>1</v>
      </c>
    </row>
    <row r="8883" spans="2:13" x14ac:dyDescent="0.15">
      <c r="B8883" s="333" t="s">
        <v>3726</v>
      </c>
      <c r="C8883" s="333" t="s">
        <v>712</v>
      </c>
      <c r="D8883" s="333" t="s">
        <v>525</v>
      </c>
      <c r="E8883" s="29">
        <v>2</v>
      </c>
      <c r="F8883" s="29">
        <v>4</v>
      </c>
      <c r="G8883" s="29">
        <v>3483</v>
      </c>
      <c r="M8883" s="80" t="b">
        <f t="shared" si="138"/>
        <v>1</v>
      </c>
    </row>
    <row r="8884" spans="2:13" x14ac:dyDescent="0.15">
      <c r="B8884" s="333" t="s">
        <v>7897</v>
      </c>
      <c r="C8884" s="333" t="s">
        <v>716</v>
      </c>
      <c r="D8884" s="333" t="s">
        <v>519</v>
      </c>
      <c r="E8884" s="29">
        <v>4</v>
      </c>
      <c r="F8884" s="29">
        <v>1</v>
      </c>
      <c r="G8884" s="29">
        <v>8098</v>
      </c>
      <c r="M8884" s="80" t="b">
        <f t="shared" si="138"/>
        <v>1</v>
      </c>
    </row>
    <row r="8885" spans="2:13" x14ac:dyDescent="0.15">
      <c r="B8885" s="333" t="s">
        <v>5736</v>
      </c>
      <c r="C8885" s="333" t="s">
        <v>718</v>
      </c>
      <c r="D8885" s="333" t="s">
        <v>523</v>
      </c>
      <c r="E8885" s="29">
        <v>5</v>
      </c>
      <c r="F8885" s="29">
        <v>3</v>
      </c>
      <c r="G8885" s="29">
        <v>5767</v>
      </c>
      <c r="M8885" s="80" t="b">
        <f t="shared" si="138"/>
        <v>1</v>
      </c>
    </row>
    <row r="8886" spans="2:13" x14ac:dyDescent="0.15">
      <c r="B8886" s="333" t="s">
        <v>13752</v>
      </c>
      <c r="C8886" s="333" t="s">
        <v>716</v>
      </c>
      <c r="D8886" s="333" t="s">
        <v>521</v>
      </c>
      <c r="E8886" s="29">
        <v>4</v>
      </c>
      <c r="F8886" s="29">
        <v>2</v>
      </c>
      <c r="G8886" s="29">
        <v>14858</v>
      </c>
      <c r="M8886" s="80" t="b">
        <f t="shared" si="138"/>
        <v>1</v>
      </c>
    </row>
    <row r="8887" spans="2:13" x14ac:dyDescent="0.15">
      <c r="B8887" s="333" t="s">
        <v>2364</v>
      </c>
      <c r="C8887" s="333" t="s">
        <v>716</v>
      </c>
      <c r="D8887" s="333" t="s">
        <v>519</v>
      </c>
      <c r="E8887" s="29">
        <v>4</v>
      </c>
      <c r="F8887" s="29">
        <v>1</v>
      </c>
      <c r="G8887" s="29">
        <v>1990</v>
      </c>
      <c r="M8887" s="80" t="b">
        <f t="shared" si="138"/>
        <v>1</v>
      </c>
    </row>
    <row r="8888" spans="2:13" x14ac:dyDescent="0.15">
      <c r="B8888" s="333" t="s">
        <v>3640</v>
      </c>
      <c r="C8888" s="333" t="s">
        <v>714</v>
      </c>
      <c r="D8888" s="333" t="s">
        <v>519</v>
      </c>
      <c r="E8888" s="29">
        <v>3</v>
      </c>
      <c r="F8888" s="29">
        <v>1</v>
      </c>
      <c r="G8888" s="29">
        <v>3395</v>
      </c>
      <c r="M8888" s="80" t="b">
        <f t="shared" si="138"/>
        <v>1</v>
      </c>
    </row>
    <row r="8889" spans="2:13" x14ac:dyDescent="0.15">
      <c r="B8889" s="333" t="s">
        <v>10459</v>
      </c>
      <c r="C8889" s="333" t="s">
        <v>710</v>
      </c>
      <c r="D8889" s="333" t="s">
        <v>519</v>
      </c>
      <c r="E8889" s="29">
        <v>1</v>
      </c>
      <c r="F8889" s="29">
        <v>1</v>
      </c>
      <c r="G8889" s="29">
        <v>10558</v>
      </c>
      <c r="M8889" s="80" t="b">
        <f t="shared" si="138"/>
        <v>1</v>
      </c>
    </row>
    <row r="8890" spans="2:13" x14ac:dyDescent="0.15">
      <c r="B8890" s="333" t="s">
        <v>8737</v>
      </c>
      <c r="C8890" s="333" t="s">
        <v>710</v>
      </c>
      <c r="D8890" s="333" t="s">
        <v>444</v>
      </c>
      <c r="E8890" s="29">
        <v>1</v>
      </c>
      <c r="F8890" s="29">
        <v>6</v>
      </c>
      <c r="G8890" s="29">
        <v>9087</v>
      </c>
      <c r="M8890" s="80" t="b">
        <f t="shared" si="138"/>
        <v>1</v>
      </c>
    </row>
    <row r="8891" spans="2:13" x14ac:dyDescent="0.15">
      <c r="B8891" s="333" t="s">
        <v>14983</v>
      </c>
      <c r="C8891" s="333" t="s">
        <v>718</v>
      </c>
      <c r="D8891" s="333" t="s">
        <v>521</v>
      </c>
      <c r="E8891" s="29">
        <v>5</v>
      </c>
      <c r="F8891" s="29">
        <v>2</v>
      </c>
      <c r="G8891" s="29">
        <v>16930</v>
      </c>
      <c r="M8891" s="80" t="b">
        <f t="shared" si="138"/>
        <v>1</v>
      </c>
    </row>
    <row r="8892" spans="2:13" x14ac:dyDescent="0.15">
      <c r="B8892" s="333" t="s">
        <v>6621</v>
      </c>
      <c r="C8892" s="333" t="s">
        <v>518</v>
      </c>
      <c r="D8892" s="333" t="s">
        <v>523</v>
      </c>
      <c r="E8892" s="29">
        <v>0</v>
      </c>
      <c r="F8892" s="29">
        <v>3</v>
      </c>
      <c r="G8892" s="29">
        <v>6731</v>
      </c>
      <c r="M8892" s="80" t="b">
        <f t="shared" si="138"/>
        <v>1</v>
      </c>
    </row>
    <row r="8893" spans="2:13" x14ac:dyDescent="0.15">
      <c r="B8893" s="333" t="s">
        <v>4665</v>
      </c>
      <c r="C8893" s="333" t="s">
        <v>710</v>
      </c>
      <c r="D8893" s="333" t="s">
        <v>521</v>
      </c>
      <c r="E8893" s="29">
        <v>1</v>
      </c>
      <c r="F8893" s="29">
        <v>2</v>
      </c>
      <c r="G8893" s="29">
        <v>4393</v>
      </c>
      <c r="M8893" s="80" t="b">
        <f t="shared" si="138"/>
        <v>1</v>
      </c>
    </row>
    <row r="8894" spans="2:13" x14ac:dyDescent="0.15">
      <c r="B8894" s="333" t="s">
        <v>7615</v>
      </c>
      <c r="C8894" s="333" t="s">
        <v>716</v>
      </c>
      <c r="D8894" s="333" t="s">
        <v>521</v>
      </c>
      <c r="E8894" s="29">
        <v>4</v>
      </c>
      <c r="F8894" s="29">
        <v>2</v>
      </c>
      <c r="G8894" s="29">
        <v>7778</v>
      </c>
      <c r="M8894" s="80" t="b">
        <f t="shared" si="138"/>
        <v>1</v>
      </c>
    </row>
    <row r="8895" spans="2:13" x14ac:dyDescent="0.15">
      <c r="B8895" s="333" t="s">
        <v>5128</v>
      </c>
      <c r="C8895" s="333" t="s">
        <v>710</v>
      </c>
      <c r="D8895" s="333" t="s">
        <v>519</v>
      </c>
      <c r="E8895" s="29">
        <v>1</v>
      </c>
      <c r="F8895" s="29">
        <v>1</v>
      </c>
      <c r="G8895" s="29">
        <v>5001</v>
      </c>
      <c r="M8895" s="80" t="b">
        <f t="shared" si="138"/>
        <v>1</v>
      </c>
    </row>
    <row r="8896" spans="2:13" x14ac:dyDescent="0.15">
      <c r="B8896" s="333" t="s">
        <v>7093</v>
      </c>
      <c r="C8896" s="333" t="s">
        <v>710</v>
      </c>
      <c r="D8896" s="333" t="s">
        <v>523</v>
      </c>
      <c r="E8896" s="29">
        <v>1</v>
      </c>
      <c r="F8896" s="29">
        <v>3</v>
      </c>
      <c r="G8896" s="29">
        <v>7235</v>
      </c>
      <c r="M8896" s="80" t="b">
        <f t="shared" si="138"/>
        <v>1</v>
      </c>
    </row>
    <row r="8897" spans="2:13" x14ac:dyDescent="0.15">
      <c r="B8897" s="333" t="s">
        <v>39</v>
      </c>
      <c r="C8897" s="333" t="s">
        <v>716</v>
      </c>
      <c r="D8897" s="333" t="s">
        <v>519</v>
      </c>
      <c r="E8897" s="29">
        <v>4</v>
      </c>
      <c r="F8897" s="29">
        <v>1</v>
      </c>
      <c r="G8897" s="29">
        <v>8672</v>
      </c>
      <c r="M8897" s="80" t="b">
        <f t="shared" si="138"/>
        <v>1</v>
      </c>
    </row>
    <row r="8898" spans="2:13" x14ac:dyDescent="0.15">
      <c r="B8898" s="333" t="s">
        <v>14984</v>
      </c>
      <c r="C8898" s="333" t="s">
        <v>710</v>
      </c>
      <c r="D8898" s="333" t="s">
        <v>525</v>
      </c>
      <c r="E8898" s="29">
        <v>1</v>
      </c>
      <c r="F8898" s="29">
        <v>4</v>
      </c>
      <c r="G8898" s="29">
        <v>17332</v>
      </c>
      <c r="M8898" s="80" t="b">
        <f t="shared" si="138"/>
        <v>1</v>
      </c>
    </row>
    <row r="8899" spans="2:13" x14ac:dyDescent="0.15">
      <c r="B8899" s="333" t="s">
        <v>5991</v>
      </c>
      <c r="C8899" s="333" t="s">
        <v>718</v>
      </c>
      <c r="D8899" s="333" t="s">
        <v>523</v>
      </c>
      <c r="E8899" s="29">
        <v>5</v>
      </c>
      <c r="F8899" s="29">
        <v>3</v>
      </c>
      <c r="G8899" s="29">
        <v>6044</v>
      </c>
      <c r="M8899" s="80" t="b">
        <f t="shared" si="138"/>
        <v>1</v>
      </c>
    </row>
    <row r="8900" spans="2:13" x14ac:dyDescent="0.15">
      <c r="B8900" s="333" t="s">
        <v>10460</v>
      </c>
      <c r="C8900" s="333" t="s">
        <v>718</v>
      </c>
      <c r="D8900" s="333" t="s">
        <v>523</v>
      </c>
      <c r="E8900" s="29">
        <v>5</v>
      </c>
      <c r="F8900" s="29">
        <v>3</v>
      </c>
      <c r="G8900" s="29">
        <v>10643</v>
      </c>
      <c r="M8900" s="80" t="b">
        <f t="shared" si="138"/>
        <v>1</v>
      </c>
    </row>
    <row r="8901" spans="2:13" x14ac:dyDescent="0.15">
      <c r="B8901" s="333" t="s">
        <v>10461</v>
      </c>
      <c r="C8901" s="333" t="s">
        <v>710</v>
      </c>
      <c r="D8901" s="333" t="s">
        <v>521</v>
      </c>
      <c r="E8901" s="29">
        <v>1</v>
      </c>
      <c r="F8901" s="29">
        <v>2</v>
      </c>
      <c r="G8901" s="29">
        <v>10644</v>
      </c>
      <c r="M8901" s="80" t="b">
        <f t="shared" si="138"/>
        <v>1</v>
      </c>
    </row>
    <row r="8902" spans="2:13" x14ac:dyDescent="0.15">
      <c r="B8902" s="333" t="s">
        <v>4520</v>
      </c>
      <c r="C8902" s="333" t="s">
        <v>718</v>
      </c>
      <c r="D8902" s="333" t="s">
        <v>523</v>
      </c>
      <c r="E8902" s="29">
        <v>5</v>
      </c>
      <c r="F8902" s="29">
        <v>3</v>
      </c>
      <c r="G8902" s="29">
        <v>4340</v>
      </c>
      <c r="M8902" s="80" t="b">
        <f t="shared" si="138"/>
        <v>1</v>
      </c>
    </row>
    <row r="8903" spans="2:13" x14ac:dyDescent="0.15">
      <c r="B8903" s="333" t="s">
        <v>6288</v>
      </c>
      <c r="C8903" s="333" t="s">
        <v>712</v>
      </c>
      <c r="D8903" s="333" t="s">
        <v>519</v>
      </c>
      <c r="E8903" s="29">
        <v>2</v>
      </c>
      <c r="F8903" s="29">
        <v>1</v>
      </c>
      <c r="G8903" s="29">
        <v>6350</v>
      </c>
      <c r="M8903" s="80" t="b">
        <f t="shared" si="138"/>
        <v>1</v>
      </c>
    </row>
    <row r="8904" spans="2:13" x14ac:dyDescent="0.15">
      <c r="B8904" s="333" t="s">
        <v>4272</v>
      </c>
      <c r="C8904" s="333" t="s">
        <v>712</v>
      </c>
      <c r="D8904" s="333" t="s">
        <v>523</v>
      </c>
      <c r="E8904" s="29">
        <v>2</v>
      </c>
      <c r="F8904" s="29">
        <v>3</v>
      </c>
      <c r="G8904" s="29">
        <v>3944</v>
      </c>
      <c r="M8904" s="80" t="b">
        <f t="shared" si="138"/>
        <v>1</v>
      </c>
    </row>
    <row r="8905" spans="2:13" x14ac:dyDescent="0.15">
      <c r="B8905" s="333" t="s">
        <v>5358</v>
      </c>
      <c r="C8905" s="333" t="s">
        <v>716</v>
      </c>
      <c r="D8905" s="333" t="s">
        <v>523</v>
      </c>
      <c r="E8905" s="29">
        <v>4</v>
      </c>
      <c r="F8905" s="29">
        <v>3</v>
      </c>
      <c r="G8905" s="29">
        <v>5242</v>
      </c>
      <c r="M8905" s="80" t="b">
        <f t="shared" si="138"/>
        <v>1</v>
      </c>
    </row>
    <row r="8906" spans="2:13" x14ac:dyDescent="0.15">
      <c r="B8906" s="333" t="s">
        <v>4492</v>
      </c>
      <c r="C8906" s="333" t="s">
        <v>710</v>
      </c>
      <c r="D8906" s="333" t="s">
        <v>525</v>
      </c>
      <c r="E8906" s="29">
        <v>1</v>
      </c>
      <c r="F8906" s="29">
        <v>4</v>
      </c>
      <c r="G8906" s="29">
        <v>4203</v>
      </c>
      <c r="M8906" s="80" t="b">
        <f t="shared" si="138"/>
        <v>1</v>
      </c>
    </row>
    <row r="8907" spans="2:13" x14ac:dyDescent="0.15">
      <c r="B8907" s="333" t="s">
        <v>2365</v>
      </c>
      <c r="C8907" s="333" t="s">
        <v>716</v>
      </c>
      <c r="D8907" s="333" t="s">
        <v>521</v>
      </c>
      <c r="E8907" s="29">
        <v>4</v>
      </c>
      <c r="F8907" s="29">
        <v>2</v>
      </c>
      <c r="G8907" s="29">
        <v>1991</v>
      </c>
      <c r="M8907" s="80" t="b">
        <f t="shared" si="138"/>
        <v>1</v>
      </c>
    </row>
    <row r="8908" spans="2:13" x14ac:dyDescent="0.15">
      <c r="B8908" s="333" t="s">
        <v>12155</v>
      </c>
      <c r="C8908" s="333" t="s">
        <v>716</v>
      </c>
      <c r="D8908" s="333" t="s">
        <v>519</v>
      </c>
      <c r="E8908" s="29">
        <v>4</v>
      </c>
      <c r="F8908" s="29">
        <v>1</v>
      </c>
      <c r="G8908" s="29">
        <v>13088</v>
      </c>
      <c r="M8908" s="80" t="b">
        <f t="shared" si="138"/>
        <v>1</v>
      </c>
    </row>
    <row r="8909" spans="2:13" x14ac:dyDescent="0.15">
      <c r="B8909" s="333" t="s">
        <v>12901</v>
      </c>
      <c r="C8909" s="333" t="s">
        <v>718</v>
      </c>
      <c r="D8909" s="333" t="s">
        <v>523</v>
      </c>
      <c r="E8909" s="29">
        <v>5</v>
      </c>
      <c r="F8909" s="29">
        <v>3</v>
      </c>
      <c r="G8909" s="29">
        <v>13860</v>
      </c>
      <c r="M8909" s="80" t="b">
        <f t="shared" si="138"/>
        <v>1</v>
      </c>
    </row>
    <row r="8910" spans="2:13" x14ac:dyDescent="0.15">
      <c r="B8910" s="333" t="s">
        <v>4319</v>
      </c>
      <c r="C8910" s="333" t="s">
        <v>712</v>
      </c>
      <c r="D8910" s="333" t="s">
        <v>523</v>
      </c>
      <c r="E8910" s="29">
        <v>2</v>
      </c>
      <c r="F8910" s="29">
        <v>3</v>
      </c>
      <c r="G8910" s="29">
        <v>4009</v>
      </c>
      <c r="M8910" s="80" t="b">
        <f t="shared" ref="M8910:M8973" si="139">AND(  NOT(ISERROR(FIND(UPPER($B$7),UPPER($B8910),1))),  OR($D$7="",NOT(ISERROR(FIND(UPPER($D$7),UPPER($B8910),1)))),    OR($D$8="",(ISERROR(FIND(UPPER($D$8),UPPER($B8910),1))))           )</f>
        <v>1</v>
      </c>
    </row>
    <row r="8911" spans="2:13" x14ac:dyDescent="0.15">
      <c r="B8911" s="333" t="s">
        <v>5666</v>
      </c>
      <c r="C8911" s="333" t="s">
        <v>714</v>
      </c>
      <c r="D8911" s="333" t="s">
        <v>521</v>
      </c>
      <c r="E8911" s="29">
        <v>3</v>
      </c>
      <c r="F8911" s="29">
        <v>2</v>
      </c>
      <c r="G8911" s="29">
        <v>5685</v>
      </c>
      <c r="M8911" s="80" t="b">
        <f t="shared" si="139"/>
        <v>1</v>
      </c>
    </row>
    <row r="8912" spans="2:13" x14ac:dyDescent="0.15">
      <c r="B8912" s="333" t="s">
        <v>4273</v>
      </c>
      <c r="C8912" s="333" t="s">
        <v>712</v>
      </c>
      <c r="D8912" s="333" t="s">
        <v>523</v>
      </c>
      <c r="E8912" s="29">
        <v>2</v>
      </c>
      <c r="F8912" s="29">
        <v>3</v>
      </c>
      <c r="G8912" s="29">
        <v>3945</v>
      </c>
      <c r="M8912" s="80" t="b">
        <f t="shared" si="139"/>
        <v>1</v>
      </c>
    </row>
    <row r="8913" spans="2:13" x14ac:dyDescent="0.15">
      <c r="B8913" s="333" t="s">
        <v>3828</v>
      </c>
      <c r="C8913" s="333" t="s">
        <v>518</v>
      </c>
      <c r="D8913" s="333" t="s">
        <v>518</v>
      </c>
      <c r="E8913" s="29">
        <v>0</v>
      </c>
      <c r="F8913" s="29">
        <v>0</v>
      </c>
      <c r="G8913" s="29">
        <v>3588</v>
      </c>
      <c r="M8913" s="80" t="b">
        <f t="shared" si="139"/>
        <v>1</v>
      </c>
    </row>
    <row r="8914" spans="2:13" x14ac:dyDescent="0.15">
      <c r="B8914" s="333" t="s">
        <v>6539</v>
      </c>
      <c r="C8914" s="333" t="s">
        <v>518</v>
      </c>
      <c r="D8914" s="333" t="s">
        <v>518</v>
      </c>
      <c r="E8914" s="29">
        <v>0</v>
      </c>
      <c r="F8914" s="29">
        <v>0</v>
      </c>
      <c r="G8914" s="29">
        <v>6624</v>
      </c>
      <c r="M8914" s="80" t="b">
        <f t="shared" si="139"/>
        <v>1</v>
      </c>
    </row>
    <row r="8915" spans="2:13" x14ac:dyDescent="0.15">
      <c r="B8915" s="333" t="s">
        <v>9550</v>
      </c>
      <c r="C8915" s="333" t="s">
        <v>712</v>
      </c>
      <c r="D8915" s="333" t="s">
        <v>523</v>
      </c>
      <c r="E8915" s="29">
        <v>2</v>
      </c>
      <c r="F8915" s="29">
        <v>3</v>
      </c>
      <c r="G8915" s="29">
        <v>9568</v>
      </c>
      <c r="M8915" s="80" t="b">
        <f t="shared" si="139"/>
        <v>1</v>
      </c>
    </row>
    <row r="8916" spans="2:13" x14ac:dyDescent="0.15">
      <c r="B8916" s="333" t="s">
        <v>894</v>
      </c>
      <c r="C8916" s="333" t="s">
        <v>712</v>
      </c>
      <c r="D8916" s="333" t="s">
        <v>525</v>
      </c>
      <c r="E8916" s="29">
        <v>2</v>
      </c>
      <c r="F8916" s="29">
        <v>4</v>
      </c>
      <c r="G8916" s="29">
        <v>394</v>
      </c>
      <c r="M8916" s="80" t="b">
        <f t="shared" si="139"/>
        <v>1</v>
      </c>
    </row>
    <row r="8917" spans="2:13" x14ac:dyDescent="0.15">
      <c r="B8917" s="333" t="s">
        <v>13753</v>
      </c>
      <c r="C8917" s="333" t="s">
        <v>710</v>
      </c>
      <c r="D8917" s="333" t="s">
        <v>518</v>
      </c>
      <c r="E8917" s="29">
        <v>1</v>
      </c>
      <c r="F8917" s="29">
        <v>0</v>
      </c>
      <c r="G8917" s="29">
        <v>15294</v>
      </c>
      <c r="M8917" s="80" t="b">
        <f t="shared" si="139"/>
        <v>1</v>
      </c>
    </row>
    <row r="8918" spans="2:13" x14ac:dyDescent="0.15">
      <c r="B8918" s="333" t="s">
        <v>2366</v>
      </c>
      <c r="C8918" s="333" t="s">
        <v>716</v>
      </c>
      <c r="D8918" s="333" t="s">
        <v>521</v>
      </c>
      <c r="E8918" s="29">
        <v>4</v>
      </c>
      <c r="F8918" s="29">
        <v>2</v>
      </c>
      <c r="G8918" s="29">
        <v>1992</v>
      </c>
      <c r="M8918" s="80" t="b">
        <f t="shared" si="139"/>
        <v>1</v>
      </c>
    </row>
    <row r="8919" spans="2:13" x14ac:dyDescent="0.15">
      <c r="B8919" s="333" t="s">
        <v>14985</v>
      </c>
      <c r="C8919" s="333" t="s">
        <v>518</v>
      </c>
      <c r="D8919" s="333" t="s">
        <v>523</v>
      </c>
      <c r="E8919" s="29">
        <v>0</v>
      </c>
      <c r="F8919" s="29">
        <v>3</v>
      </c>
      <c r="G8919" s="29">
        <v>17182</v>
      </c>
      <c r="M8919" s="80" t="b">
        <f t="shared" si="139"/>
        <v>1</v>
      </c>
    </row>
    <row r="8920" spans="2:13" x14ac:dyDescent="0.15">
      <c r="B8920" s="333" t="s">
        <v>13754</v>
      </c>
      <c r="C8920" s="333" t="s">
        <v>710</v>
      </c>
      <c r="D8920" s="333" t="s">
        <v>519</v>
      </c>
      <c r="E8920" s="29">
        <v>1</v>
      </c>
      <c r="F8920" s="29">
        <v>1</v>
      </c>
      <c r="G8920" s="29">
        <v>15325</v>
      </c>
      <c r="M8920" s="80" t="b">
        <f t="shared" si="139"/>
        <v>1</v>
      </c>
    </row>
    <row r="8921" spans="2:13" x14ac:dyDescent="0.15">
      <c r="B8921" s="333" t="s">
        <v>14311</v>
      </c>
      <c r="C8921" s="333" t="s">
        <v>718</v>
      </c>
      <c r="D8921" s="333" t="s">
        <v>521</v>
      </c>
      <c r="E8921" s="29">
        <v>5</v>
      </c>
      <c r="F8921" s="29">
        <v>2</v>
      </c>
      <c r="G8921" s="29">
        <v>15973</v>
      </c>
      <c r="M8921" s="80" t="b">
        <f t="shared" si="139"/>
        <v>1</v>
      </c>
    </row>
    <row r="8922" spans="2:13" x14ac:dyDescent="0.15">
      <c r="B8922" s="333" t="s">
        <v>2367</v>
      </c>
      <c r="C8922" s="333" t="s">
        <v>716</v>
      </c>
      <c r="D8922" s="333" t="s">
        <v>521</v>
      </c>
      <c r="E8922" s="29">
        <v>4</v>
      </c>
      <c r="F8922" s="29">
        <v>2</v>
      </c>
      <c r="G8922" s="29">
        <v>1993</v>
      </c>
      <c r="M8922" s="80" t="b">
        <f t="shared" si="139"/>
        <v>1</v>
      </c>
    </row>
    <row r="8923" spans="2:13" x14ac:dyDescent="0.15">
      <c r="B8923" s="333" t="s">
        <v>2368</v>
      </c>
      <c r="C8923" s="333" t="s">
        <v>718</v>
      </c>
      <c r="D8923" s="333" t="s">
        <v>521</v>
      </c>
      <c r="E8923" s="29">
        <v>5</v>
      </c>
      <c r="F8923" s="29">
        <v>2</v>
      </c>
      <c r="G8923" s="29">
        <v>1994</v>
      </c>
      <c r="M8923" s="80" t="b">
        <f t="shared" si="139"/>
        <v>1</v>
      </c>
    </row>
    <row r="8924" spans="2:13" x14ac:dyDescent="0.15">
      <c r="B8924" s="333" t="s">
        <v>5959</v>
      </c>
      <c r="C8924" s="333" t="s">
        <v>710</v>
      </c>
      <c r="D8924" s="333" t="s">
        <v>519</v>
      </c>
      <c r="E8924" s="29">
        <v>1</v>
      </c>
      <c r="F8924" s="29">
        <v>1</v>
      </c>
      <c r="G8924" s="29">
        <v>6004</v>
      </c>
      <c r="M8924" s="80" t="b">
        <f t="shared" si="139"/>
        <v>1</v>
      </c>
    </row>
    <row r="8925" spans="2:13" x14ac:dyDescent="0.15">
      <c r="B8925" s="333" t="s">
        <v>14986</v>
      </c>
      <c r="C8925" s="333" t="s">
        <v>710</v>
      </c>
      <c r="D8925" s="333" t="s">
        <v>523</v>
      </c>
      <c r="E8925" s="29">
        <v>1</v>
      </c>
      <c r="F8925" s="29">
        <v>3</v>
      </c>
      <c r="G8925" s="29">
        <v>16599</v>
      </c>
      <c r="M8925" s="80" t="b">
        <f t="shared" si="139"/>
        <v>1</v>
      </c>
    </row>
    <row r="8926" spans="2:13" x14ac:dyDescent="0.15">
      <c r="B8926" s="333" t="s">
        <v>3829</v>
      </c>
      <c r="C8926" s="333" t="s">
        <v>518</v>
      </c>
      <c r="D8926" s="333" t="s">
        <v>518</v>
      </c>
      <c r="E8926" s="29">
        <v>0</v>
      </c>
      <c r="F8926" s="29">
        <v>0</v>
      </c>
      <c r="G8926" s="29">
        <v>3589</v>
      </c>
      <c r="M8926" s="80" t="b">
        <f t="shared" si="139"/>
        <v>1</v>
      </c>
    </row>
    <row r="8927" spans="2:13" x14ac:dyDescent="0.15">
      <c r="B8927" s="333" t="s">
        <v>2369</v>
      </c>
      <c r="C8927" s="333" t="s">
        <v>718</v>
      </c>
      <c r="D8927" s="333" t="s">
        <v>521</v>
      </c>
      <c r="E8927" s="29">
        <v>5</v>
      </c>
      <c r="F8927" s="29">
        <v>2</v>
      </c>
      <c r="G8927" s="29">
        <v>1995</v>
      </c>
      <c r="M8927" s="80" t="b">
        <f t="shared" si="139"/>
        <v>1</v>
      </c>
    </row>
    <row r="8928" spans="2:13" x14ac:dyDescent="0.15">
      <c r="B8928" s="333" t="s">
        <v>14312</v>
      </c>
      <c r="C8928" s="333" t="s">
        <v>714</v>
      </c>
      <c r="D8928" s="333" t="s">
        <v>523</v>
      </c>
      <c r="E8928" s="29">
        <v>3</v>
      </c>
      <c r="F8928" s="29">
        <v>3</v>
      </c>
      <c r="G8928" s="29">
        <v>16254</v>
      </c>
      <c r="M8928" s="80" t="b">
        <f t="shared" si="139"/>
        <v>1</v>
      </c>
    </row>
    <row r="8929" spans="2:13" x14ac:dyDescent="0.15">
      <c r="B8929" s="333" t="s">
        <v>13755</v>
      </c>
      <c r="C8929" s="333" t="s">
        <v>518</v>
      </c>
      <c r="D8929" s="333" t="s">
        <v>518</v>
      </c>
      <c r="E8929" s="29">
        <v>0</v>
      </c>
      <c r="F8929" s="29">
        <v>0</v>
      </c>
      <c r="G8929" s="29">
        <v>14646</v>
      </c>
      <c r="M8929" s="80" t="b">
        <f t="shared" si="139"/>
        <v>1</v>
      </c>
    </row>
    <row r="8930" spans="2:13" x14ac:dyDescent="0.15">
      <c r="B8930" s="333" t="s">
        <v>5559</v>
      </c>
      <c r="C8930" s="333" t="s">
        <v>716</v>
      </c>
      <c r="D8930" s="333" t="s">
        <v>519</v>
      </c>
      <c r="E8930" s="29">
        <v>4</v>
      </c>
      <c r="F8930" s="29">
        <v>1</v>
      </c>
      <c r="G8930" s="29">
        <v>5573</v>
      </c>
      <c r="M8930" s="80" t="b">
        <f t="shared" si="139"/>
        <v>1</v>
      </c>
    </row>
    <row r="8931" spans="2:13" x14ac:dyDescent="0.15">
      <c r="B8931" s="333" t="s">
        <v>12156</v>
      </c>
      <c r="C8931" s="333" t="s">
        <v>710</v>
      </c>
      <c r="D8931" s="333" t="s">
        <v>519</v>
      </c>
      <c r="E8931" s="29">
        <v>1</v>
      </c>
      <c r="F8931" s="29">
        <v>1</v>
      </c>
      <c r="G8931" s="29">
        <v>13115</v>
      </c>
      <c r="M8931" s="80" t="b">
        <f t="shared" si="139"/>
        <v>1</v>
      </c>
    </row>
    <row r="8932" spans="2:13" x14ac:dyDescent="0.15">
      <c r="B8932" s="333" t="s">
        <v>12157</v>
      </c>
      <c r="C8932" s="333" t="s">
        <v>710</v>
      </c>
      <c r="D8932" s="333" t="s">
        <v>525</v>
      </c>
      <c r="E8932" s="29">
        <v>1</v>
      </c>
      <c r="F8932" s="29">
        <v>4</v>
      </c>
      <c r="G8932" s="29">
        <v>12717</v>
      </c>
      <c r="M8932" s="80" t="b">
        <f t="shared" si="139"/>
        <v>1</v>
      </c>
    </row>
    <row r="8933" spans="2:13" x14ac:dyDescent="0.15">
      <c r="B8933" s="333" t="s">
        <v>2370</v>
      </c>
      <c r="C8933" s="333" t="s">
        <v>718</v>
      </c>
      <c r="D8933" s="333" t="s">
        <v>521</v>
      </c>
      <c r="E8933" s="29">
        <v>5</v>
      </c>
      <c r="F8933" s="29">
        <v>2</v>
      </c>
      <c r="G8933" s="29">
        <v>1996</v>
      </c>
      <c r="M8933" s="80" t="b">
        <f t="shared" si="139"/>
        <v>1</v>
      </c>
    </row>
    <row r="8934" spans="2:13" x14ac:dyDescent="0.15">
      <c r="B8934" s="333" t="s">
        <v>6862</v>
      </c>
      <c r="C8934" s="333" t="s">
        <v>518</v>
      </c>
      <c r="D8934" s="333" t="s">
        <v>523</v>
      </c>
      <c r="E8934" s="29">
        <v>0</v>
      </c>
      <c r="F8934" s="29">
        <v>3</v>
      </c>
      <c r="G8934" s="29">
        <v>6993</v>
      </c>
      <c r="M8934" s="80" t="b">
        <f t="shared" si="139"/>
        <v>1</v>
      </c>
    </row>
    <row r="8935" spans="2:13" x14ac:dyDescent="0.15">
      <c r="B8935" s="333" t="s">
        <v>2371</v>
      </c>
      <c r="C8935" s="333" t="s">
        <v>718</v>
      </c>
      <c r="D8935" s="333" t="s">
        <v>521</v>
      </c>
      <c r="E8935" s="29">
        <v>5</v>
      </c>
      <c r="F8935" s="29">
        <v>2</v>
      </c>
      <c r="G8935" s="29">
        <v>1997</v>
      </c>
      <c r="M8935" s="80" t="b">
        <f t="shared" si="139"/>
        <v>1</v>
      </c>
    </row>
    <row r="8936" spans="2:13" x14ac:dyDescent="0.15">
      <c r="B8936" s="333" t="s">
        <v>12902</v>
      </c>
      <c r="C8936" s="333" t="s">
        <v>718</v>
      </c>
      <c r="D8936" s="333" t="s">
        <v>521</v>
      </c>
      <c r="E8936" s="29">
        <v>5</v>
      </c>
      <c r="F8936" s="29">
        <v>2</v>
      </c>
      <c r="G8936" s="29">
        <v>14476</v>
      </c>
      <c r="M8936" s="80" t="b">
        <f t="shared" si="139"/>
        <v>1</v>
      </c>
    </row>
    <row r="8937" spans="2:13" x14ac:dyDescent="0.15">
      <c r="B8937" s="333" t="s">
        <v>5507</v>
      </c>
      <c r="C8937" s="333" t="s">
        <v>710</v>
      </c>
      <c r="D8937" s="333" t="s">
        <v>521</v>
      </c>
      <c r="E8937" s="29">
        <v>1</v>
      </c>
      <c r="F8937" s="29">
        <v>2</v>
      </c>
      <c r="G8937" s="29">
        <v>5412</v>
      </c>
      <c r="M8937" s="80" t="b">
        <f t="shared" si="139"/>
        <v>1</v>
      </c>
    </row>
    <row r="8938" spans="2:13" x14ac:dyDescent="0.15">
      <c r="B8938" s="333" t="s">
        <v>10997</v>
      </c>
      <c r="C8938" s="333" t="s">
        <v>710</v>
      </c>
      <c r="D8938" s="333" t="s">
        <v>521</v>
      </c>
      <c r="E8938" s="29">
        <v>1</v>
      </c>
      <c r="F8938" s="29">
        <v>2</v>
      </c>
      <c r="G8938" s="29">
        <v>7301</v>
      </c>
      <c r="M8938" s="80" t="b">
        <f t="shared" si="139"/>
        <v>1</v>
      </c>
    </row>
    <row r="8939" spans="2:13" x14ac:dyDescent="0.15">
      <c r="B8939" s="333" t="s">
        <v>259</v>
      </c>
      <c r="C8939" s="333" t="s">
        <v>710</v>
      </c>
      <c r="D8939" s="333" t="s">
        <v>523</v>
      </c>
      <c r="E8939" s="29">
        <v>1</v>
      </c>
      <c r="F8939" s="29">
        <v>3</v>
      </c>
      <c r="G8939" s="29">
        <v>8547</v>
      </c>
      <c r="M8939" s="80" t="b">
        <f t="shared" si="139"/>
        <v>1</v>
      </c>
    </row>
    <row r="8940" spans="2:13" x14ac:dyDescent="0.15">
      <c r="B8940" s="333" t="s">
        <v>10998</v>
      </c>
      <c r="C8940" s="333" t="s">
        <v>710</v>
      </c>
      <c r="D8940" s="333" t="s">
        <v>523</v>
      </c>
      <c r="E8940" s="29">
        <v>1</v>
      </c>
      <c r="F8940" s="29">
        <v>3</v>
      </c>
      <c r="G8940" s="29">
        <v>8235</v>
      </c>
      <c r="M8940" s="80" t="b">
        <f t="shared" si="139"/>
        <v>1</v>
      </c>
    </row>
    <row r="8941" spans="2:13" x14ac:dyDescent="0.15">
      <c r="B8941" s="333" t="s">
        <v>10462</v>
      </c>
      <c r="C8941" s="333" t="s">
        <v>710</v>
      </c>
      <c r="D8941" s="333" t="s">
        <v>444</v>
      </c>
      <c r="E8941" s="29">
        <v>1</v>
      </c>
      <c r="F8941" s="29">
        <v>6</v>
      </c>
      <c r="G8941" s="29">
        <v>10365</v>
      </c>
      <c r="M8941" s="80" t="b">
        <f t="shared" si="139"/>
        <v>1</v>
      </c>
    </row>
    <row r="8942" spans="2:13" x14ac:dyDescent="0.15">
      <c r="B8942" s="333" t="s">
        <v>12903</v>
      </c>
      <c r="C8942" s="333" t="s">
        <v>710</v>
      </c>
      <c r="D8942" s="333" t="s">
        <v>523</v>
      </c>
      <c r="E8942" s="29">
        <v>1</v>
      </c>
      <c r="F8942" s="29">
        <v>3</v>
      </c>
      <c r="G8942" s="29">
        <v>14464</v>
      </c>
      <c r="M8942" s="80" t="b">
        <f t="shared" si="139"/>
        <v>1</v>
      </c>
    </row>
    <row r="8943" spans="2:13" x14ac:dyDescent="0.15">
      <c r="B8943" s="333" t="s">
        <v>5134</v>
      </c>
      <c r="C8943" s="333" t="s">
        <v>712</v>
      </c>
      <c r="D8943" s="333" t="s">
        <v>521</v>
      </c>
      <c r="E8943" s="29">
        <v>2</v>
      </c>
      <c r="F8943" s="29">
        <v>2</v>
      </c>
      <c r="G8943" s="29">
        <v>5007</v>
      </c>
      <c r="M8943" s="80" t="b">
        <f t="shared" si="139"/>
        <v>1</v>
      </c>
    </row>
    <row r="8944" spans="2:13" x14ac:dyDescent="0.15">
      <c r="B8944" s="333" t="s">
        <v>4329</v>
      </c>
      <c r="C8944" s="333" t="s">
        <v>518</v>
      </c>
      <c r="D8944" s="333" t="s">
        <v>525</v>
      </c>
      <c r="E8944" s="29">
        <v>0</v>
      </c>
      <c r="F8944" s="29">
        <v>4</v>
      </c>
      <c r="G8944" s="29">
        <v>4020</v>
      </c>
      <c r="M8944" s="80" t="b">
        <f t="shared" si="139"/>
        <v>1</v>
      </c>
    </row>
    <row r="8945" spans="2:13" x14ac:dyDescent="0.15">
      <c r="B8945" s="333" t="s">
        <v>5129</v>
      </c>
      <c r="C8945" s="333" t="s">
        <v>710</v>
      </c>
      <c r="D8945" s="333" t="s">
        <v>519</v>
      </c>
      <c r="E8945" s="29">
        <v>1</v>
      </c>
      <c r="F8945" s="29">
        <v>1</v>
      </c>
      <c r="G8945" s="29">
        <v>5002</v>
      </c>
      <c r="M8945" s="80" t="b">
        <f t="shared" si="139"/>
        <v>1</v>
      </c>
    </row>
    <row r="8946" spans="2:13" x14ac:dyDescent="0.15">
      <c r="B8946" s="333" t="s">
        <v>12904</v>
      </c>
      <c r="C8946" s="333" t="s">
        <v>710</v>
      </c>
      <c r="D8946" s="333" t="s">
        <v>521</v>
      </c>
      <c r="E8946" s="29">
        <v>1</v>
      </c>
      <c r="F8946" s="29">
        <v>2</v>
      </c>
      <c r="G8946" s="29">
        <v>14428</v>
      </c>
      <c r="M8946" s="80" t="b">
        <f t="shared" si="139"/>
        <v>1</v>
      </c>
    </row>
    <row r="8947" spans="2:13" x14ac:dyDescent="0.15">
      <c r="B8947" s="333" t="s">
        <v>14987</v>
      </c>
      <c r="C8947" s="333" t="s">
        <v>710</v>
      </c>
      <c r="D8947" s="333" t="s">
        <v>525</v>
      </c>
      <c r="E8947" s="29">
        <v>1</v>
      </c>
      <c r="F8947" s="29">
        <v>4</v>
      </c>
      <c r="G8947" s="29">
        <v>16821</v>
      </c>
      <c r="M8947" s="80" t="b">
        <f t="shared" si="139"/>
        <v>1</v>
      </c>
    </row>
    <row r="8948" spans="2:13" x14ac:dyDescent="0.15">
      <c r="B8948" s="333" t="s">
        <v>4330</v>
      </c>
      <c r="C8948" s="333" t="s">
        <v>518</v>
      </c>
      <c r="D8948" s="333" t="s">
        <v>525</v>
      </c>
      <c r="E8948" s="29">
        <v>0</v>
      </c>
      <c r="F8948" s="29">
        <v>4</v>
      </c>
      <c r="G8948" s="29">
        <v>4021</v>
      </c>
      <c r="M8948" s="80" t="b">
        <f t="shared" si="139"/>
        <v>1</v>
      </c>
    </row>
    <row r="8949" spans="2:13" x14ac:dyDescent="0.15">
      <c r="B8949" s="333" t="s">
        <v>12905</v>
      </c>
      <c r="C8949" s="333" t="s">
        <v>710</v>
      </c>
      <c r="D8949" s="333" t="s">
        <v>523</v>
      </c>
      <c r="E8949" s="29">
        <v>1</v>
      </c>
      <c r="F8949" s="29">
        <v>3</v>
      </c>
      <c r="G8949" s="29">
        <v>14463</v>
      </c>
      <c r="M8949" s="80" t="b">
        <f t="shared" si="139"/>
        <v>1</v>
      </c>
    </row>
    <row r="8950" spans="2:13" x14ac:dyDescent="0.15">
      <c r="B8950" s="333" t="s">
        <v>12158</v>
      </c>
      <c r="C8950" s="333" t="s">
        <v>710</v>
      </c>
      <c r="D8950" s="333" t="s">
        <v>521</v>
      </c>
      <c r="E8950" s="29">
        <v>1</v>
      </c>
      <c r="F8950" s="29">
        <v>2</v>
      </c>
      <c r="G8950" s="29">
        <v>12718</v>
      </c>
      <c r="M8950" s="80" t="b">
        <f t="shared" si="139"/>
        <v>1</v>
      </c>
    </row>
    <row r="8951" spans="2:13" x14ac:dyDescent="0.15">
      <c r="B8951" s="333" t="s">
        <v>7377</v>
      </c>
      <c r="C8951" s="333" t="s">
        <v>718</v>
      </c>
      <c r="D8951" s="333" t="s">
        <v>523</v>
      </c>
      <c r="E8951" s="29">
        <v>5</v>
      </c>
      <c r="F8951" s="29">
        <v>3</v>
      </c>
      <c r="G8951" s="29">
        <v>7409</v>
      </c>
      <c r="M8951" s="80" t="b">
        <f t="shared" si="139"/>
        <v>1</v>
      </c>
    </row>
    <row r="8952" spans="2:13" x14ac:dyDescent="0.15">
      <c r="B8952" s="333" t="s">
        <v>12906</v>
      </c>
      <c r="C8952" s="333" t="s">
        <v>712</v>
      </c>
      <c r="D8952" s="333" t="s">
        <v>519</v>
      </c>
      <c r="E8952" s="29">
        <v>2</v>
      </c>
      <c r="F8952" s="29">
        <v>1</v>
      </c>
      <c r="G8952" s="29">
        <v>14225</v>
      </c>
      <c r="M8952" s="80" t="b">
        <f t="shared" si="139"/>
        <v>1</v>
      </c>
    </row>
    <row r="8953" spans="2:13" x14ac:dyDescent="0.15">
      <c r="B8953" s="333" t="s">
        <v>6540</v>
      </c>
      <c r="C8953" s="333" t="s">
        <v>518</v>
      </c>
      <c r="D8953" s="333" t="s">
        <v>518</v>
      </c>
      <c r="E8953" s="29">
        <v>0</v>
      </c>
      <c r="F8953" s="29">
        <v>0</v>
      </c>
      <c r="G8953" s="29">
        <v>6625</v>
      </c>
      <c r="M8953" s="80" t="b">
        <f t="shared" si="139"/>
        <v>1</v>
      </c>
    </row>
    <row r="8954" spans="2:13" x14ac:dyDescent="0.15">
      <c r="B8954" s="333" t="s">
        <v>2464</v>
      </c>
      <c r="C8954" s="333" t="s">
        <v>718</v>
      </c>
      <c r="D8954" s="333" t="s">
        <v>523</v>
      </c>
      <c r="E8954" s="29">
        <v>5</v>
      </c>
      <c r="F8954" s="29">
        <v>3</v>
      </c>
      <c r="G8954" s="29">
        <v>1998</v>
      </c>
      <c r="M8954" s="80" t="b">
        <f t="shared" si="139"/>
        <v>1</v>
      </c>
    </row>
    <row r="8955" spans="2:13" x14ac:dyDescent="0.15">
      <c r="B8955" s="333" t="s">
        <v>9551</v>
      </c>
      <c r="C8955" s="333" t="s">
        <v>716</v>
      </c>
      <c r="D8955" s="333" t="s">
        <v>519</v>
      </c>
      <c r="E8955" s="29">
        <v>4</v>
      </c>
      <c r="F8955" s="29">
        <v>1</v>
      </c>
      <c r="G8955" s="29">
        <v>9296</v>
      </c>
      <c r="M8955" s="80" t="b">
        <f t="shared" si="139"/>
        <v>1</v>
      </c>
    </row>
    <row r="8956" spans="2:13" x14ac:dyDescent="0.15">
      <c r="B8956" s="333" t="s">
        <v>14988</v>
      </c>
      <c r="C8956" s="333" t="s">
        <v>518</v>
      </c>
      <c r="D8956" s="333" t="s">
        <v>518</v>
      </c>
      <c r="E8956" s="29">
        <v>0</v>
      </c>
      <c r="F8956" s="29">
        <v>0</v>
      </c>
      <c r="G8956" s="29">
        <v>16341</v>
      </c>
      <c r="M8956" s="80" t="b">
        <f t="shared" si="139"/>
        <v>1</v>
      </c>
    </row>
    <row r="8957" spans="2:13" x14ac:dyDescent="0.15">
      <c r="B8957" s="333" t="s">
        <v>10463</v>
      </c>
      <c r="C8957" s="333" t="s">
        <v>518</v>
      </c>
      <c r="D8957" s="333" t="s">
        <v>518</v>
      </c>
      <c r="E8957" s="29">
        <v>0</v>
      </c>
      <c r="F8957" s="29">
        <v>0</v>
      </c>
      <c r="G8957" s="29">
        <v>11051</v>
      </c>
      <c r="M8957" s="80" t="b">
        <f t="shared" si="139"/>
        <v>1</v>
      </c>
    </row>
    <row r="8958" spans="2:13" x14ac:dyDescent="0.15">
      <c r="B8958" s="333" t="s">
        <v>7537</v>
      </c>
      <c r="C8958" s="333" t="s">
        <v>716</v>
      </c>
      <c r="D8958" s="333" t="s">
        <v>519</v>
      </c>
      <c r="E8958" s="29">
        <v>4</v>
      </c>
      <c r="F8958" s="29">
        <v>1</v>
      </c>
      <c r="G8958" s="29">
        <v>7700</v>
      </c>
      <c r="M8958" s="80" t="b">
        <f t="shared" si="139"/>
        <v>1</v>
      </c>
    </row>
    <row r="8959" spans="2:13" x14ac:dyDescent="0.15">
      <c r="B8959" s="333" t="s">
        <v>2465</v>
      </c>
      <c r="C8959" s="333" t="s">
        <v>716</v>
      </c>
      <c r="D8959" s="333" t="s">
        <v>519</v>
      </c>
      <c r="E8959" s="29">
        <v>4</v>
      </c>
      <c r="F8959" s="29">
        <v>1</v>
      </c>
      <c r="G8959" s="29">
        <v>1999</v>
      </c>
      <c r="M8959" s="80" t="b">
        <f t="shared" si="139"/>
        <v>1</v>
      </c>
    </row>
    <row r="8960" spans="2:13" x14ac:dyDescent="0.15">
      <c r="B8960" s="333" t="s">
        <v>10464</v>
      </c>
      <c r="C8960" s="333" t="s">
        <v>716</v>
      </c>
      <c r="D8960" s="333" t="s">
        <v>519</v>
      </c>
      <c r="E8960" s="29">
        <v>4</v>
      </c>
      <c r="F8960" s="29">
        <v>1</v>
      </c>
      <c r="G8960" s="29">
        <v>11053</v>
      </c>
      <c r="M8960" s="80" t="b">
        <f t="shared" si="139"/>
        <v>1</v>
      </c>
    </row>
    <row r="8961" spans="2:13" x14ac:dyDescent="0.15">
      <c r="B8961" s="333" t="s">
        <v>6399</v>
      </c>
      <c r="C8961" s="333" t="s">
        <v>716</v>
      </c>
      <c r="D8961" s="333" t="s">
        <v>519</v>
      </c>
      <c r="E8961" s="29">
        <v>4</v>
      </c>
      <c r="F8961" s="29">
        <v>1</v>
      </c>
      <c r="G8961" s="29">
        <v>6456</v>
      </c>
      <c r="M8961" s="80" t="b">
        <f t="shared" si="139"/>
        <v>1</v>
      </c>
    </row>
    <row r="8962" spans="2:13" x14ac:dyDescent="0.15">
      <c r="B8962" s="333" t="s">
        <v>9552</v>
      </c>
      <c r="C8962" s="333" t="s">
        <v>518</v>
      </c>
      <c r="D8962" s="333" t="s">
        <v>518</v>
      </c>
      <c r="E8962" s="29">
        <v>0</v>
      </c>
      <c r="F8962" s="29">
        <v>0</v>
      </c>
      <c r="G8962" s="29">
        <v>9816</v>
      </c>
      <c r="M8962" s="80" t="b">
        <f t="shared" si="139"/>
        <v>1</v>
      </c>
    </row>
    <row r="8963" spans="2:13" x14ac:dyDescent="0.15">
      <c r="B8963" s="333" t="s">
        <v>5168</v>
      </c>
      <c r="C8963" s="333" t="s">
        <v>712</v>
      </c>
      <c r="D8963" s="333" t="s">
        <v>525</v>
      </c>
      <c r="E8963" s="29">
        <v>2</v>
      </c>
      <c r="F8963" s="29">
        <v>4</v>
      </c>
      <c r="G8963" s="29">
        <v>5144</v>
      </c>
      <c r="M8963" s="80" t="b">
        <f t="shared" si="139"/>
        <v>1</v>
      </c>
    </row>
    <row r="8964" spans="2:13" x14ac:dyDescent="0.15">
      <c r="B8964" s="333" t="s">
        <v>2466</v>
      </c>
      <c r="C8964" s="333" t="s">
        <v>716</v>
      </c>
      <c r="D8964" s="333" t="s">
        <v>519</v>
      </c>
      <c r="E8964" s="29">
        <v>4</v>
      </c>
      <c r="F8964" s="29">
        <v>1</v>
      </c>
      <c r="G8964" s="29">
        <v>2000</v>
      </c>
      <c r="M8964" s="80" t="b">
        <f t="shared" si="139"/>
        <v>1</v>
      </c>
    </row>
    <row r="8965" spans="2:13" x14ac:dyDescent="0.15">
      <c r="B8965" s="333" t="s">
        <v>2467</v>
      </c>
      <c r="C8965" s="333" t="s">
        <v>716</v>
      </c>
      <c r="D8965" s="333" t="s">
        <v>519</v>
      </c>
      <c r="E8965" s="29">
        <v>4</v>
      </c>
      <c r="F8965" s="29">
        <v>1</v>
      </c>
      <c r="G8965" s="29">
        <v>2001</v>
      </c>
      <c r="M8965" s="80" t="b">
        <f t="shared" si="139"/>
        <v>1</v>
      </c>
    </row>
    <row r="8966" spans="2:13" x14ac:dyDescent="0.15">
      <c r="B8966" s="333" t="s">
        <v>4805</v>
      </c>
      <c r="C8966" s="333" t="s">
        <v>716</v>
      </c>
      <c r="D8966" s="333" t="s">
        <v>519</v>
      </c>
      <c r="E8966" s="29">
        <v>4</v>
      </c>
      <c r="F8966" s="29">
        <v>1</v>
      </c>
      <c r="G8966" s="29">
        <v>4687</v>
      </c>
      <c r="M8966" s="80" t="b">
        <f t="shared" si="139"/>
        <v>1</v>
      </c>
    </row>
    <row r="8967" spans="2:13" x14ac:dyDescent="0.15">
      <c r="B8967" s="333" t="s">
        <v>2468</v>
      </c>
      <c r="C8967" s="333" t="s">
        <v>716</v>
      </c>
      <c r="D8967" s="333" t="s">
        <v>519</v>
      </c>
      <c r="E8967" s="29">
        <v>4</v>
      </c>
      <c r="F8967" s="29">
        <v>1</v>
      </c>
      <c r="G8967" s="29">
        <v>2002</v>
      </c>
      <c r="M8967" s="80" t="b">
        <f t="shared" si="139"/>
        <v>1</v>
      </c>
    </row>
    <row r="8968" spans="2:13" x14ac:dyDescent="0.15">
      <c r="B8968" s="333" t="s">
        <v>5625</v>
      </c>
      <c r="C8968" s="333" t="s">
        <v>716</v>
      </c>
      <c r="D8968" s="333" t="s">
        <v>519</v>
      </c>
      <c r="E8968" s="29">
        <v>4</v>
      </c>
      <c r="F8968" s="29">
        <v>1</v>
      </c>
      <c r="G8968" s="29">
        <v>5644</v>
      </c>
      <c r="M8968" s="80" t="b">
        <f t="shared" si="139"/>
        <v>1</v>
      </c>
    </row>
    <row r="8969" spans="2:13" x14ac:dyDescent="0.15">
      <c r="B8969" s="333" t="s">
        <v>7867</v>
      </c>
      <c r="C8969" s="333" t="s">
        <v>716</v>
      </c>
      <c r="D8969" s="333" t="s">
        <v>519</v>
      </c>
      <c r="E8969" s="29">
        <v>4</v>
      </c>
      <c r="F8969" s="29">
        <v>1</v>
      </c>
      <c r="G8969" s="29">
        <v>8053</v>
      </c>
      <c r="M8969" s="80" t="b">
        <f t="shared" si="139"/>
        <v>1</v>
      </c>
    </row>
    <row r="8970" spans="2:13" x14ac:dyDescent="0.15">
      <c r="B8970" s="333" t="s">
        <v>2469</v>
      </c>
      <c r="C8970" s="333" t="s">
        <v>712</v>
      </c>
      <c r="D8970" s="333" t="s">
        <v>519</v>
      </c>
      <c r="E8970" s="29">
        <v>2</v>
      </c>
      <c r="F8970" s="29">
        <v>1</v>
      </c>
      <c r="G8970" s="29">
        <v>2003</v>
      </c>
      <c r="M8970" s="80" t="b">
        <f t="shared" si="139"/>
        <v>1</v>
      </c>
    </row>
    <row r="8971" spans="2:13" x14ac:dyDescent="0.15">
      <c r="B8971" s="333" t="s">
        <v>358</v>
      </c>
      <c r="C8971" s="333" t="s">
        <v>710</v>
      </c>
      <c r="D8971" s="333" t="s">
        <v>519</v>
      </c>
      <c r="E8971" s="29">
        <v>1</v>
      </c>
      <c r="F8971" s="29">
        <v>1</v>
      </c>
      <c r="G8971" s="29">
        <v>8440</v>
      </c>
      <c r="M8971" s="80" t="b">
        <f t="shared" si="139"/>
        <v>1</v>
      </c>
    </row>
    <row r="8972" spans="2:13" x14ac:dyDescent="0.15">
      <c r="B8972" s="333" t="s">
        <v>9553</v>
      </c>
      <c r="C8972" s="333" t="s">
        <v>518</v>
      </c>
      <c r="D8972" s="333" t="s">
        <v>518</v>
      </c>
      <c r="E8972" s="29">
        <v>0</v>
      </c>
      <c r="F8972" s="29">
        <v>0</v>
      </c>
      <c r="G8972" s="29">
        <v>9817</v>
      </c>
      <c r="M8972" s="80" t="b">
        <f t="shared" si="139"/>
        <v>1</v>
      </c>
    </row>
    <row r="8973" spans="2:13" x14ac:dyDescent="0.15">
      <c r="B8973" s="333" t="s">
        <v>12907</v>
      </c>
      <c r="C8973" s="333" t="s">
        <v>716</v>
      </c>
      <c r="D8973" s="333" t="s">
        <v>519</v>
      </c>
      <c r="E8973" s="29">
        <v>4</v>
      </c>
      <c r="F8973" s="29">
        <v>1</v>
      </c>
      <c r="G8973" s="29">
        <v>13996</v>
      </c>
      <c r="M8973" s="80" t="b">
        <f t="shared" si="139"/>
        <v>1</v>
      </c>
    </row>
    <row r="8974" spans="2:13" x14ac:dyDescent="0.15">
      <c r="B8974" s="333" t="s">
        <v>12908</v>
      </c>
      <c r="C8974" s="333" t="s">
        <v>716</v>
      </c>
      <c r="D8974" s="333" t="s">
        <v>519</v>
      </c>
      <c r="E8974" s="29">
        <v>4</v>
      </c>
      <c r="F8974" s="29">
        <v>1</v>
      </c>
      <c r="G8974" s="29">
        <v>14118</v>
      </c>
      <c r="M8974" s="80" t="b">
        <f t="shared" ref="M8974:M9037" si="140">AND(  NOT(ISERROR(FIND(UPPER($B$7),UPPER($B8974),1))),  OR($D$7="",NOT(ISERROR(FIND(UPPER($D$7),UPPER($B8974),1)))),    OR($D$8="",(ISERROR(FIND(UPPER($D$8),UPPER($B8974),1))))           )</f>
        <v>1</v>
      </c>
    </row>
    <row r="8975" spans="2:13" x14ac:dyDescent="0.15">
      <c r="B8975" s="333" t="s">
        <v>5560</v>
      </c>
      <c r="C8975" s="333" t="s">
        <v>716</v>
      </c>
      <c r="D8975" s="333" t="s">
        <v>519</v>
      </c>
      <c r="E8975" s="29">
        <v>4</v>
      </c>
      <c r="F8975" s="29">
        <v>1</v>
      </c>
      <c r="G8975" s="29">
        <v>5575</v>
      </c>
      <c r="M8975" s="80" t="b">
        <f t="shared" si="140"/>
        <v>1</v>
      </c>
    </row>
    <row r="8976" spans="2:13" x14ac:dyDescent="0.15">
      <c r="B8976" s="333" t="s">
        <v>4322</v>
      </c>
      <c r="C8976" s="333" t="s">
        <v>716</v>
      </c>
      <c r="D8976" s="333" t="s">
        <v>519</v>
      </c>
      <c r="E8976" s="29">
        <v>4</v>
      </c>
      <c r="F8976" s="29">
        <v>1</v>
      </c>
      <c r="G8976" s="29">
        <v>3879</v>
      </c>
      <c r="M8976" s="80" t="b">
        <f t="shared" si="140"/>
        <v>1</v>
      </c>
    </row>
    <row r="8977" spans="2:13" x14ac:dyDescent="0.15">
      <c r="B8977" s="333" t="s">
        <v>11342</v>
      </c>
      <c r="C8977" s="333" t="s">
        <v>716</v>
      </c>
      <c r="D8977" s="333" t="s">
        <v>519</v>
      </c>
      <c r="E8977" s="29">
        <v>4</v>
      </c>
      <c r="F8977" s="29">
        <v>1</v>
      </c>
      <c r="G8977" s="29">
        <v>5615</v>
      </c>
      <c r="M8977" s="80" t="b">
        <f t="shared" si="140"/>
        <v>1</v>
      </c>
    </row>
    <row r="8978" spans="2:13" x14ac:dyDescent="0.15">
      <c r="B8978" s="333" t="s">
        <v>5601</v>
      </c>
      <c r="C8978" s="333" t="s">
        <v>716</v>
      </c>
      <c r="D8978" s="333" t="s">
        <v>519</v>
      </c>
      <c r="E8978" s="29">
        <v>4</v>
      </c>
      <c r="F8978" s="29">
        <v>1</v>
      </c>
      <c r="G8978" s="29">
        <v>5616</v>
      </c>
      <c r="M8978" s="80" t="b">
        <f t="shared" si="140"/>
        <v>1</v>
      </c>
    </row>
    <row r="8979" spans="2:13" x14ac:dyDescent="0.15">
      <c r="B8979" s="333" t="s">
        <v>10465</v>
      </c>
      <c r="C8979" s="333" t="s">
        <v>518</v>
      </c>
      <c r="D8979" s="333" t="s">
        <v>518</v>
      </c>
      <c r="E8979" s="29">
        <v>0</v>
      </c>
      <c r="F8979" s="29">
        <v>0</v>
      </c>
      <c r="G8979" s="29">
        <v>11050</v>
      </c>
      <c r="M8979" s="80" t="b">
        <f t="shared" si="140"/>
        <v>1</v>
      </c>
    </row>
    <row r="8980" spans="2:13" x14ac:dyDescent="0.15">
      <c r="B8980" s="333" t="s">
        <v>5602</v>
      </c>
      <c r="C8980" s="333" t="s">
        <v>716</v>
      </c>
      <c r="D8980" s="333" t="s">
        <v>519</v>
      </c>
      <c r="E8980" s="29">
        <v>4</v>
      </c>
      <c r="F8980" s="29">
        <v>1</v>
      </c>
      <c r="G8980" s="29">
        <v>5617</v>
      </c>
      <c r="M8980" s="80" t="b">
        <f t="shared" si="140"/>
        <v>1</v>
      </c>
    </row>
    <row r="8981" spans="2:13" x14ac:dyDescent="0.15">
      <c r="B8981" s="333" t="s">
        <v>5603</v>
      </c>
      <c r="C8981" s="333" t="s">
        <v>716</v>
      </c>
      <c r="D8981" s="333" t="s">
        <v>519</v>
      </c>
      <c r="E8981" s="29">
        <v>4</v>
      </c>
      <c r="F8981" s="29">
        <v>1</v>
      </c>
      <c r="G8981" s="29">
        <v>5618</v>
      </c>
      <c r="M8981" s="80" t="b">
        <f t="shared" si="140"/>
        <v>1</v>
      </c>
    </row>
    <row r="8982" spans="2:13" x14ac:dyDescent="0.15">
      <c r="B8982" s="333" t="s">
        <v>5604</v>
      </c>
      <c r="C8982" s="333" t="s">
        <v>716</v>
      </c>
      <c r="D8982" s="333" t="s">
        <v>519</v>
      </c>
      <c r="E8982" s="29">
        <v>4</v>
      </c>
      <c r="F8982" s="29">
        <v>1</v>
      </c>
      <c r="G8982" s="29">
        <v>5619</v>
      </c>
      <c r="M8982" s="80" t="b">
        <f t="shared" si="140"/>
        <v>1</v>
      </c>
    </row>
    <row r="8983" spans="2:13" x14ac:dyDescent="0.15">
      <c r="B8983" s="333" t="s">
        <v>10466</v>
      </c>
      <c r="C8983" s="333" t="s">
        <v>716</v>
      </c>
      <c r="D8983" s="333" t="s">
        <v>519</v>
      </c>
      <c r="E8983" s="29">
        <v>4</v>
      </c>
      <c r="F8983" s="29">
        <v>1</v>
      </c>
      <c r="G8983" s="29">
        <v>11049</v>
      </c>
      <c r="M8983" s="80" t="b">
        <f t="shared" si="140"/>
        <v>1</v>
      </c>
    </row>
    <row r="8984" spans="2:13" x14ac:dyDescent="0.15">
      <c r="B8984" s="333" t="s">
        <v>5711</v>
      </c>
      <c r="C8984" s="333" t="s">
        <v>716</v>
      </c>
      <c r="D8984" s="333" t="s">
        <v>519</v>
      </c>
      <c r="E8984" s="29">
        <v>4</v>
      </c>
      <c r="F8984" s="29">
        <v>1</v>
      </c>
      <c r="G8984" s="29">
        <v>5645</v>
      </c>
      <c r="M8984" s="80" t="b">
        <f t="shared" si="140"/>
        <v>1</v>
      </c>
    </row>
    <row r="8985" spans="2:13" x14ac:dyDescent="0.15">
      <c r="B8985" s="333" t="s">
        <v>2470</v>
      </c>
      <c r="C8985" s="333" t="s">
        <v>716</v>
      </c>
      <c r="D8985" s="333" t="s">
        <v>519</v>
      </c>
      <c r="E8985" s="29">
        <v>4</v>
      </c>
      <c r="F8985" s="29">
        <v>1</v>
      </c>
      <c r="G8985" s="29">
        <v>2004</v>
      </c>
      <c r="M8985" s="80" t="b">
        <f t="shared" si="140"/>
        <v>1</v>
      </c>
    </row>
    <row r="8986" spans="2:13" x14ac:dyDescent="0.15">
      <c r="B8986" s="333" t="s">
        <v>2571</v>
      </c>
      <c r="C8986" s="333" t="s">
        <v>716</v>
      </c>
      <c r="D8986" s="333" t="s">
        <v>519</v>
      </c>
      <c r="E8986" s="29">
        <v>4</v>
      </c>
      <c r="F8986" s="29">
        <v>1</v>
      </c>
      <c r="G8986" s="29">
        <v>2005</v>
      </c>
      <c r="M8986" s="80" t="b">
        <f t="shared" si="140"/>
        <v>1</v>
      </c>
    </row>
    <row r="8987" spans="2:13" x14ac:dyDescent="0.15">
      <c r="B8987" s="333" t="s">
        <v>2572</v>
      </c>
      <c r="C8987" s="333" t="s">
        <v>716</v>
      </c>
      <c r="D8987" s="333" t="s">
        <v>519</v>
      </c>
      <c r="E8987" s="29">
        <v>4</v>
      </c>
      <c r="F8987" s="29">
        <v>1</v>
      </c>
      <c r="G8987" s="29">
        <v>2006</v>
      </c>
      <c r="M8987" s="80" t="b">
        <f t="shared" si="140"/>
        <v>1</v>
      </c>
    </row>
    <row r="8988" spans="2:13" x14ac:dyDescent="0.15">
      <c r="B8988" s="333" t="s">
        <v>2573</v>
      </c>
      <c r="C8988" s="333" t="s">
        <v>716</v>
      </c>
      <c r="D8988" s="333" t="s">
        <v>519</v>
      </c>
      <c r="E8988" s="29">
        <v>4</v>
      </c>
      <c r="F8988" s="29">
        <v>1</v>
      </c>
      <c r="G8988" s="29">
        <v>2007</v>
      </c>
      <c r="M8988" s="80" t="b">
        <f t="shared" si="140"/>
        <v>1</v>
      </c>
    </row>
    <row r="8989" spans="2:13" x14ac:dyDescent="0.15">
      <c r="B8989" s="333" t="s">
        <v>4314</v>
      </c>
      <c r="C8989" s="333" t="s">
        <v>716</v>
      </c>
      <c r="D8989" s="333" t="s">
        <v>519</v>
      </c>
      <c r="E8989" s="29">
        <v>4</v>
      </c>
      <c r="F8989" s="29">
        <v>1</v>
      </c>
      <c r="G8989" s="29">
        <v>4100</v>
      </c>
      <c r="M8989" s="80" t="b">
        <f t="shared" si="140"/>
        <v>1</v>
      </c>
    </row>
    <row r="8990" spans="2:13" x14ac:dyDescent="0.15">
      <c r="B8990" s="333" t="s">
        <v>5605</v>
      </c>
      <c r="C8990" s="333" t="s">
        <v>716</v>
      </c>
      <c r="D8990" s="333" t="s">
        <v>519</v>
      </c>
      <c r="E8990" s="29">
        <v>4</v>
      </c>
      <c r="F8990" s="29">
        <v>1</v>
      </c>
      <c r="G8990" s="29">
        <v>5620</v>
      </c>
      <c r="M8990" s="80" t="b">
        <f t="shared" si="140"/>
        <v>1</v>
      </c>
    </row>
    <row r="8991" spans="2:13" x14ac:dyDescent="0.15">
      <c r="B8991" s="333" t="s">
        <v>5698</v>
      </c>
      <c r="C8991" s="333" t="s">
        <v>712</v>
      </c>
      <c r="D8991" s="333" t="s">
        <v>519</v>
      </c>
      <c r="E8991" s="29">
        <v>2</v>
      </c>
      <c r="F8991" s="29">
        <v>1</v>
      </c>
      <c r="G8991" s="29">
        <v>5725</v>
      </c>
      <c r="M8991" s="80" t="b">
        <f t="shared" si="140"/>
        <v>1</v>
      </c>
    </row>
    <row r="8992" spans="2:13" x14ac:dyDescent="0.15">
      <c r="B8992" s="333" t="s">
        <v>5606</v>
      </c>
      <c r="C8992" s="333" t="s">
        <v>716</v>
      </c>
      <c r="D8992" s="333" t="s">
        <v>519</v>
      </c>
      <c r="E8992" s="29">
        <v>4</v>
      </c>
      <c r="F8992" s="29">
        <v>1</v>
      </c>
      <c r="G8992" s="29">
        <v>5621</v>
      </c>
      <c r="M8992" s="80" t="b">
        <f t="shared" si="140"/>
        <v>1</v>
      </c>
    </row>
    <row r="8993" spans="2:13" x14ac:dyDescent="0.15">
      <c r="B8993" s="333" t="s">
        <v>5607</v>
      </c>
      <c r="C8993" s="333" t="s">
        <v>716</v>
      </c>
      <c r="D8993" s="333" t="s">
        <v>519</v>
      </c>
      <c r="E8993" s="29">
        <v>4</v>
      </c>
      <c r="F8993" s="29">
        <v>1</v>
      </c>
      <c r="G8993" s="29">
        <v>5622</v>
      </c>
      <c r="M8993" s="80" t="b">
        <f t="shared" si="140"/>
        <v>1</v>
      </c>
    </row>
    <row r="8994" spans="2:13" x14ac:dyDescent="0.15">
      <c r="B8994" s="333" t="s">
        <v>5563</v>
      </c>
      <c r="C8994" s="333" t="s">
        <v>716</v>
      </c>
      <c r="D8994" s="333" t="s">
        <v>519</v>
      </c>
      <c r="E8994" s="29">
        <v>4</v>
      </c>
      <c r="F8994" s="29">
        <v>1</v>
      </c>
      <c r="G8994" s="29">
        <v>5578</v>
      </c>
      <c r="M8994" s="80" t="b">
        <f t="shared" si="140"/>
        <v>1</v>
      </c>
    </row>
    <row r="8995" spans="2:13" x14ac:dyDescent="0.15">
      <c r="B8995" s="333" t="s">
        <v>7886</v>
      </c>
      <c r="C8995" s="333" t="s">
        <v>716</v>
      </c>
      <c r="D8995" s="333" t="s">
        <v>519</v>
      </c>
      <c r="E8995" s="29">
        <v>4</v>
      </c>
      <c r="F8995" s="29">
        <v>1</v>
      </c>
      <c r="G8995" s="29">
        <v>8084</v>
      </c>
      <c r="M8995" s="80" t="b">
        <f t="shared" si="140"/>
        <v>1</v>
      </c>
    </row>
    <row r="8996" spans="2:13" x14ac:dyDescent="0.15">
      <c r="B8996" s="333" t="s">
        <v>5608</v>
      </c>
      <c r="C8996" s="333" t="s">
        <v>716</v>
      </c>
      <c r="D8996" s="333" t="s">
        <v>519</v>
      </c>
      <c r="E8996" s="29">
        <v>4</v>
      </c>
      <c r="F8996" s="29">
        <v>1</v>
      </c>
      <c r="G8996" s="29">
        <v>5624</v>
      </c>
      <c r="M8996" s="80" t="b">
        <f t="shared" si="140"/>
        <v>1</v>
      </c>
    </row>
    <row r="8997" spans="2:13" x14ac:dyDescent="0.15">
      <c r="B8997" s="333" t="s">
        <v>5609</v>
      </c>
      <c r="C8997" s="333" t="s">
        <v>716</v>
      </c>
      <c r="D8997" s="333" t="s">
        <v>519</v>
      </c>
      <c r="E8997" s="29">
        <v>4</v>
      </c>
      <c r="F8997" s="29">
        <v>1</v>
      </c>
      <c r="G8997" s="29">
        <v>5625</v>
      </c>
      <c r="M8997" s="80" t="b">
        <f t="shared" si="140"/>
        <v>1</v>
      </c>
    </row>
    <row r="8998" spans="2:13" x14ac:dyDescent="0.15">
      <c r="B8998" s="333" t="s">
        <v>2574</v>
      </c>
      <c r="C8998" s="333" t="s">
        <v>716</v>
      </c>
      <c r="D8998" s="333" t="s">
        <v>519</v>
      </c>
      <c r="E8998" s="29">
        <v>4</v>
      </c>
      <c r="F8998" s="29">
        <v>1</v>
      </c>
      <c r="G8998" s="29">
        <v>2008</v>
      </c>
      <c r="M8998" s="80" t="b">
        <f t="shared" si="140"/>
        <v>1</v>
      </c>
    </row>
    <row r="8999" spans="2:13" x14ac:dyDescent="0.15">
      <c r="B8999" s="333" t="s">
        <v>5610</v>
      </c>
      <c r="C8999" s="333" t="s">
        <v>716</v>
      </c>
      <c r="D8999" s="333" t="s">
        <v>519</v>
      </c>
      <c r="E8999" s="29">
        <v>4</v>
      </c>
      <c r="F8999" s="29">
        <v>1</v>
      </c>
      <c r="G8999" s="29">
        <v>5626</v>
      </c>
      <c r="M8999" s="80" t="b">
        <f t="shared" si="140"/>
        <v>1</v>
      </c>
    </row>
    <row r="9000" spans="2:13" x14ac:dyDescent="0.15">
      <c r="B9000" s="333" t="s">
        <v>5611</v>
      </c>
      <c r="C9000" s="333" t="s">
        <v>716</v>
      </c>
      <c r="D9000" s="333" t="s">
        <v>519</v>
      </c>
      <c r="E9000" s="29">
        <v>4</v>
      </c>
      <c r="F9000" s="29">
        <v>1</v>
      </c>
      <c r="G9000" s="29">
        <v>5627</v>
      </c>
      <c r="M9000" s="80" t="b">
        <f t="shared" si="140"/>
        <v>1</v>
      </c>
    </row>
    <row r="9001" spans="2:13" x14ac:dyDescent="0.15">
      <c r="B9001" s="333" t="s">
        <v>10467</v>
      </c>
      <c r="C9001" s="333" t="s">
        <v>518</v>
      </c>
      <c r="D9001" s="333" t="s">
        <v>518</v>
      </c>
      <c r="E9001" s="29">
        <v>0</v>
      </c>
      <c r="F9001" s="29">
        <v>0</v>
      </c>
      <c r="G9001" s="29">
        <v>11048</v>
      </c>
      <c r="M9001" s="80" t="b">
        <f t="shared" si="140"/>
        <v>1</v>
      </c>
    </row>
    <row r="9002" spans="2:13" x14ac:dyDescent="0.15">
      <c r="B9002" s="333" t="s">
        <v>2598</v>
      </c>
      <c r="C9002" s="333" t="s">
        <v>716</v>
      </c>
      <c r="D9002" s="333" t="s">
        <v>519</v>
      </c>
      <c r="E9002" s="29">
        <v>4</v>
      </c>
      <c r="F9002" s="29">
        <v>1</v>
      </c>
      <c r="G9002" s="29">
        <v>2259</v>
      </c>
      <c r="M9002" s="80" t="b">
        <f t="shared" si="140"/>
        <v>1</v>
      </c>
    </row>
    <row r="9003" spans="2:13" x14ac:dyDescent="0.15">
      <c r="B9003" s="333" t="s">
        <v>6541</v>
      </c>
      <c r="C9003" s="333" t="s">
        <v>716</v>
      </c>
      <c r="D9003" s="333" t="s">
        <v>518</v>
      </c>
      <c r="E9003" s="29">
        <v>4</v>
      </c>
      <c r="F9003" s="29">
        <v>0</v>
      </c>
      <c r="G9003" s="29">
        <v>6626</v>
      </c>
      <c r="M9003" s="80" t="b">
        <f t="shared" si="140"/>
        <v>1</v>
      </c>
    </row>
    <row r="9004" spans="2:13" x14ac:dyDescent="0.15">
      <c r="B9004" s="333" t="s">
        <v>2476</v>
      </c>
      <c r="C9004" s="333" t="s">
        <v>716</v>
      </c>
      <c r="D9004" s="333" t="s">
        <v>519</v>
      </c>
      <c r="E9004" s="29">
        <v>4</v>
      </c>
      <c r="F9004" s="29">
        <v>1</v>
      </c>
      <c r="G9004" s="29">
        <v>2009</v>
      </c>
      <c r="M9004" s="80" t="b">
        <f t="shared" si="140"/>
        <v>1</v>
      </c>
    </row>
    <row r="9005" spans="2:13" x14ac:dyDescent="0.15">
      <c r="B9005" s="333" t="s">
        <v>2477</v>
      </c>
      <c r="C9005" s="333" t="s">
        <v>716</v>
      </c>
      <c r="D9005" s="333" t="s">
        <v>519</v>
      </c>
      <c r="E9005" s="29">
        <v>4</v>
      </c>
      <c r="F9005" s="29">
        <v>1</v>
      </c>
      <c r="G9005" s="29">
        <v>2010</v>
      </c>
      <c r="M9005" s="80" t="b">
        <f t="shared" si="140"/>
        <v>1</v>
      </c>
    </row>
    <row r="9006" spans="2:13" x14ac:dyDescent="0.15">
      <c r="B9006" s="333" t="s">
        <v>12909</v>
      </c>
      <c r="C9006" s="333" t="s">
        <v>716</v>
      </c>
      <c r="D9006" s="333" t="s">
        <v>519</v>
      </c>
      <c r="E9006" s="29">
        <v>4</v>
      </c>
      <c r="F9006" s="29">
        <v>1</v>
      </c>
      <c r="G9006" s="29">
        <v>14400</v>
      </c>
      <c r="M9006" s="80" t="b">
        <f t="shared" si="140"/>
        <v>1</v>
      </c>
    </row>
    <row r="9007" spans="2:13" x14ac:dyDescent="0.15">
      <c r="B9007" s="333" t="s">
        <v>10468</v>
      </c>
      <c r="C9007" s="333" t="s">
        <v>712</v>
      </c>
      <c r="D9007" s="333" t="s">
        <v>519</v>
      </c>
      <c r="E9007" s="29">
        <v>2</v>
      </c>
      <c r="F9007" s="29">
        <v>1</v>
      </c>
      <c r="G9007" s="29">
        <v>10518</v>
      </c>
      <c r="M9007" s="80" t="b">
        <f t="shared" si="140"/>
        <v>1</v>
      </c>
    </row>
    <row r="9008" spans="2:13" x14ac:dyDescent="0.15">
      <c r="B9008" s="333" t="s">
        <v>12159</v>
      </c>
      <c r="C9008" s="333" t="s">
        <v>716</v>
      </c>
      <c r="D9008" s="333" t="s">
        <v>519</v>
      </c>
      <c r="E9008" s="29">
        <v>4</v>
      </c>
      <c r="F9008" s="29">
        <v>1</v>
      </c>
      <c r="G9008" s="29">
        <v>12719</v>
      </c>
      <c r="M9008" s="80" t="b">
        <f t="shared" si="140"/>
        <v>1</v>
      </c>
    </row>
    <row r="9009" spans="2:13" x14ac:dyDescent="0.15">
      <c r="B9009" s="333" t="s">
        <v>6419</v>
      </c>
      <c r="C9009" s="333" t="s">
        <v>716</v>
      </c>
      <c r="D9009" s="333" t="s">
        <v>519</v>
      </c>
      <c r="E9009" s="29">
        <v>4</v>
      </c>
      <c r="F9009" s="29">
        <v>1</v>
      </c>
      <c r="G9009" s="29">
        <v>6480</v>
      </c>
      <c r="M9009" s="80" t="b">
        <f t="shared" si="140"/>
        <v>1</v>
      </c>
    </row>
    <row r="9010" spans="2:13" x14ac:dyDescent="0.15">
      <c r="B9010" s="333" t="s">
        <v>2386</v>
      </c>
      <c r="C9010" s="333" t="s">
        <v>716</v>
      </c>
      <c r="D9010" s="333" t="s">
        <v>519</v>
      </c>
      <c r="E9010" s="29">
        <v>4</v>
      </c>
      <c r="F9010" s="29">
        <v>1</v>
      </c>
      <c r="G9010" s="29">
        <v>2011</v>
      </c>
      <c r="M9010" s="80" t="b">
        <f t="shared" si="140"/>
        <v>1</v>
      </c>
    </row>
    <row r="9011" spans="2:13" x14ac:dyDescent="0.15">
      <c r="B9011" s="333" t="s">
        <v>5712</v>
      </c>
      <c r="C9011" s="333" t="s">
        <v>716</v>
      </c>
      <c r="D9011" s="333" t="s">
        <v>519</v>
      </c>
      <c r="E9011" s="29">
        <v>4</v>
      </c>
      <c r="F9011" s="29">
        <v>1</v>
      </c>
      <c r="G9011" s="29">
        <v>5646</v>
      </c>
      <c r="M9011" s="80" t="b">
        <f t="shared" si="140"/>
        <v>1</v>
      </c>
    </row>
    <row r="9012" spans="2:13" x14ac:dyDescent="0.15">
      <c r="B9012" s="333" t="s">
        <v>7536</v>
      </c>
      <c r="C9012" s="333" t="s">
        <v>716</v>
      </c>
      <c r="D9012" s="333" t="s">
        <v>519</v>
      </c>
      <c r="E9012" s="29">
        <v>4</v>
      </c>
      <c r="F9012" s="29">
        <v>1</v>
      </c>
      <c r="G9012" s="29">
        <v>7699</v>
      </c>
      <c r="M9012" s="80" t="b">
        <f t="shared" si="140"/>
        <v>1</v>
      </c>
    </row>
    <row r="9013" spans="2:13" x14ac:dyDescent="0.15">
      <c r="B9013" s="333" t="s">
        <v>12160</v>
      </c>
      <c r="C9013" s="333" t="s">
        <v>716</v>
      </c>
      <c r="D9013" s="333" t="s">
        <v>519</v>
      </c>
      <c r="E9013" s="29">
        <v>4</v>
      </c>
      <c r="F9013" s="29">
        <v>1</v>
      </c>
      <c r="G9013" s="29">
        <v>13050</v>
      </c>
      <c r="M9013" s="80" t="b">
        <f t="shared" si="140"/>
        <v>1</v>
      </c>
    </row>
    <row r="9014" spans="2:13" x14ac:dyDescent="0.15">
      <c r="B9014" s="333" t="s">
        <v>2387</v>
      </c>
      <c r="C9014" s="333" t="s">
        <v>716</v>
      </c>
      <c r="D9014" s="333" t="s">
        <v>519</v>
      </c>
      <c r="E9014" s="29">
        <v>4</v>
      </c>
      <c r="F9014" s="29">
        <v>1</v>
      </c>
      <c r="G9014" s="29">
        <v>2012</v>
      </c>
      <c r="M9014" s="80" t="b">
        <f t="shared" si="140"/>
        <v>1</v>
      </c>
    </row>
    <row r="9015" spans="2:13" x14ac:dyDescent="0.15">
      <c r="B9015" s="333" t="s">
        <v>10469</v>
      </c>
      <c r="C9015" s="333" t="s">
        <v>712</v>
      </c>
      <c r="D9015" s="333" t="s">
        <v>519</v>
      </c>
      <c r="E9015" s="29">
        <v>2</v>
      </c>
      <c r="F9015" s="29">
        <v>1</v>
      </c>
      <c r="G9015" s="29">
        <v>10519</v>
      </c>
      <c r="M9015" s="80" t="b">
        <f t="shared" si="140"/>
        <v>1</v>
      </c>
    </row>
    <row r="9016" spans="2:13" x14ac:dyDescent="0.15">
      <c r="B9016" s="333" t="s">
        <v>9554</v>
      </c>
      <c r="C9016" s="333" t="s">
        <v>518</v>
      </c>
      <c r="D9016" s="333" t="s">
        <v>518</v>
      </c>
      <c r="E9016" s="29">
        <v>0</v>
      </c>
      <c r="F9016" s="29">
        <v>0</v>
      </c>
      <c r="G9016" s="29">
        <v>9818</v>
      </c>
      <c r="M9016" s="80" t="b">
        <f t="shared" si="140"/>
        <v>1</v>
      </c>
    </row>
    <row r="9017" spans="2:13" x14ac:dyDescent="0.15">
      <c r="B9017" s="333" t="s">
        <v>5612</v>
      </c>
      <c r="C9017" s="333" t="s">
        <v>716</v>
      </c>
      <c r="D9017" s="333" t="s">
        <v>519</v>
      </c>
      <c r="E9017" s="29">
        <v>4</v>
      </c>
      <c r="F9017" s="29">
        <v>1</v>
      </c>
      <c r="G9017" s="29">
        <v>5628</v>
      </c>
      <c r="M9017" s="80" t="b">
        <f t="shared" si="140"/>
        <v>1</v>
      </c>
    </row>
    <row r="9018" spans="2:13" x14ac:dyDescent="0.15">
      <c r="B9018" s="333" t="s">
        <v>5613</v>
      </c>
      <c r="C9018" s="333" t="s">
        <v>716</v>
      </c>
      <c r="D9018" s="333" t="s">
        <v>519</v>
      </c>
      <c r="E9018" s="29">
        <v>4</v>
      </c>
      <c r="F9018" s="29">
        <v>1</v>
      </c>
      <c r="G9018" s="29">
        <v>5629</v>
      </c>
      <c r="M9018" s="80" t="b">
        <f t="shared" si="140"/>
        <v>1</v>
      </c>
    </row>
    <row r="9019" spans="2:13" x14ac:dyDescent="0.15">
      <c r="B9019" s="333" t="s">
        <v>5713</v>
      </c>
      <c r="C9019" s="333" t="s">
        <v>716</v>
      </c>
      <c r="D9019" s="333" t="s">
        <v>519</v>
      </c>
      <c r="E9019" s="29">
        <v>4</v>
      </c>
      <c r="F9019" s="29">
        <v>1</v>
      </c>
      <c r="G9019" s="29">
        <v>5647</v>
      </c>
      <c r="M9019" s="80" t="b">
        <f t="shared" si="140"/>
        <v>1</v>
      </c>
    </row>
    <row r="9020" spans="2:13" x14ac:dyDescent="0.15">
      <c r="B9020" s="333" t="s">
        <v>10750</v>
      </c>
      <c r="C9020" s="333" t="s">
        <v>716</v>
      </c>
      <c r="D9020" s="333" t="s">
        <v>519</v>
      </c>
      <c r="E9020" s="29">
        <v>4</v>
      </c>
      <c r="F9020" s="29">
        <v>1</v>
      </c>
      <c r="G9020" s="29">
        <v>11118</v>
      </c>
      <c r="M9020" s="80" t="b">
        <f t="shared" si="140"/>
        <v>1</v>
      </c>
    </row>
    <row r="9021" spans="2:13" x14ac:dyDescent="0.15">
      <c r="B9021" s="333" t="s">
        <v>5614</v>
      </c>
      <c r="C9021" s="333" t="s">
        <v>716</v>
      </c>
      <c r="D9021" s="333" t="s">
        <v>519</v>
      </c>
      <c r="E9021" s="29">
        <v>4</v>
      </c>
      <c r="F9021" s="29">
        <v>1</v>
      </c>
      <c r="G9021" s="29">
        <v>5630</v>
      </c>
      <c r="M9021" s="80" t="b">
        <f t="shared" si="140"/>
        <v>1</v>
      </c>
    </row>
    <row r="9022" spans="2:13" x14ac:dyDescent="0.15">
      <c r="B9022" s="333" t="s">
        <v>5615</v>
      </c>
      <c r="C9022" s="333" t="s">
        <v>716</v>
      </c>
      <c r="D9022" s="333" t="s">
        <v>519</v>
      </c>
      <c r="E9022" s="29">
        <v>4</v>
      </c>
      <c r="F9022" s="29">
        <v>1</v>
      </c>
      <c r="G9022" s="29">
        <v>5631</v>
      </c>
      <c r="M9022" s="80" t="b">
        <f t="shared" si="140"/>
        <v>1</v>
      </c>
    </row>
    <row r="9023" spans="2:13" x14ac:dyDescent="0.15">
      <c r="B9023" s="333" t="s">
        <v>5616</v>
      </c>
      <c r="C9023" s="333" t="s">
        <v>716</v>
      </c>
      <c r="D9023" s="333" t="s">
        <v>519</v>
      </c>
      <c r="E9023" s="29">
        <v>4</v>
      </c>
      <c r="F9023" s="29">
        <v>1</v>
      </c>
      <c r="G9023" s="29">
        <v>5632</v>
      </c>
      <c r="M9023" s="80" t="b">
        <f t="shared" si="140"/>
        <v>1</v>
      </c>
    </row>
    <row r="9024" spans="2:13" x14ac:dyDescent="0.15">
      <c r="B9024" s="333" t="s">
        <v>12910</v>
      </c>
      <c r="C9024" s="333" t="s">
        <v>716</v>
      </c>
      <c r="D9024" s="333" t="s">
        <v>519</v>
      </c>
      <c r="E9024" s="29">
        <v>4</v>
      </c>
      <c r="F9024" s="29">
        <v>1</v>
      </c>
      <c r="G9024" s="29">
        <v>14084</v>
      </c>
      <c r="M9024" s="80" t="b">
        <f t="shared" si="140"/>
        <v>1</v>
      </c>
    </row>
    <row r="9025" spans="2:13" x14ac:dyDescent="0.15">
      <c r="B9025" s="333" t="s">
        <v>10470</v>
      </c>
      <c r="C9025" s="333" t="s">
        <v>716</v>
      </c>
      <c r="D9025" s="333" t="s">
        <v>519</v>
      </c>
      <c r="E9025" s="29">
        <v>4</v>
      </c>
      <c r="F9025" s="29">
        <v>1</v>
      </c>
      <c r="G9025" s="29">
        <v>10366</v>
      </c>
      <c r="M9025" s="80" t="b">
        <f t="shared" si="140"/>
        <v>1</v>
      </c>
    </row>
    <row r="9026" spans="2:13" x14ac:dyDescent="0.15">
      <c r="B9026" s="333" t="s">
        <v>8748</v>
      </c>
      <c r="C9026" s="333" t="s">
        <v>714</v>
      </c>
      <c r="D9026" s="333" t="s">
        <v>525</v>
      </c>
      <c r="E9026" s="29">
        <v>3</v>
      </c>
      <c r="F9026" s="29">
        <v>4</v>
      </c>
      <c r="G9026" s="29">
        <v>9098</v>
      </c>
      <c r="M9026" s="80" t="b">
        <f t="shared" si="140"/>
        <v>1</v>
      </c>
    </row>
    <row r="9027" spans="2:13" x14ac:dyDescent="0.15">
      <c r="B9027" s="333" t="s">
        <v>12161</v>
      </c>
      <c r="C9027" s="333" t="s">
        <v>712</v>
      </c>
      <c r="D9027" s="333" t="s">
        <v>519</v>
      </c>
      <c r="E9027" s="29">
        <v>2</v>
      </c>
      <c r="F9027" s="29">
        <v>1</v>
      </c>
      <c r="G9027" s="29">
        <v>13186</v>
      </c>
      <c r="M9027" s="80" t="b">
        <f t="shared" si="140"/>
        <v>1</v>
      </c>
    </row>
    <row r="9028" spans="2:13" x14ac:dyDescent="0.15">
      <c r="B9028" s="333" t="s">
        <v>5562</v>
      </c>
      <c r="C9028" s="333" t="s">
        <v>716</v>
      </c>
      <c r="D9028" s="333" t="s">
        <v>519</v>
      </c>
      <c r="E9028" s="29">
        <v>4</v>
      </c>
      <c r="F9028" s="29">
        <v>1</v>
      </c>
      <c r="G9028" s="29">
        <v>5577</v>
      </c>
      <c r="M9028" s="80" t="b">
        <f t="shared" si="140"/>
        <v>1</v>
      </c>
    </row>
    <row r="9029" spans="2:13" x14ac:dyDescent="0.15">
      <c r="B9029" s="333" t="s">
        <v>2388</v>
      </c>
      <c r="C9029" s="333" t="s">
        <v>716</v>
      </c>
      <c r="D9029" s="333" t="s">
        <v>519</v>
      </c>
      <c r="E9029" s="29">
        <v>4</v>
      </c>
      <c r="F9029" s="29">
        <v>1</v>
      </c>
      <c r="G9029" s="29">
        <v>2013</v>
      </c>
      <c r="M9029" s="80" t="b">
        <f t="shared" si="140"/>
        <v>1</v>
      </c>
    </row>
    <row r="9030" spans="2:13" x14ac:dyDescent="0.15">
      <c r="B9030" s="333" t="s">
        <v>2389</v>
      </c>
      <c r="C9030" s="333" t="s">
        <v>712</v>
      </c>
      <c r="D9030" s="333" t="s">
        <v>525</v>
      </c>
      <c r="E9030" s="29">
        <v>2</v>
      </c>
      <c r="F9030" s="29">
        <v>4</v>
      </c>
      <c r="G9030" s="29">
        <v>2014</v>
      </c>
      <c r="M9030" s="80" t="b">
        <f t="shared" si="140"/>
        <v>1</v>
      </c>
    </row>
    <row r="9031" spans="2:13" x14ac:dyDescent="0.15">
      <c r="B9031" s="333" t="s">
        <v>2391</v>
      </c>
      <c r="C9031" s="333" t="s">
        <v>716</v>
      </c>
      <c r="D9031" s="333" t="s">
        <v>519</v>
      </c>
      <c r="E9031" s="29">
        <v>4</v>
      </c>
      <c r="F9031" s="29">
        <v>1</v>
      </c>
      <c r="G9031" s="29">
        <v>2016</v>
      </c>
      <c r="M9031" s="80" t="b">
        <f t="shared" si="140"/>
        <v>1</v>
      </c>
    </row>
    <row r="9032" spans="2:13" x14ac:dyDescent="0.15">
      <c r="B9032" s="333" t="s">
        <v>6139</v>
      </c>
      <c r="C9032" s="333" t="s">
        <v>518</v>
      </c>
      <c r="D9032" s="333" t="s">
        <v>519</v>
      </c>
      <c r="E9032" s="29">
        <v>0</v>
      </c>
      <c r="F9032" s="29">
        <v>1</v>
      </c>
      <c r="G9032" s="29">
        <v>6197</v>
      </c>
      <c r="M9032" s="80" t="b">
        <f t="shared" si="140"/>
        <v>1</v>
      </c>
    </row>
    <row r="9033" spans="2:13" x14ac:dyDescent="0.15">
      <c r="B9033" s="333" t="s">
        <v>8559</v>
      </c>
      <c r="C9033" s="333" t="s">
        <v>718</v>
      </c>
      <c r="D9033" s="333" t="s">
        <v>518</v>
      </c>
      <c r="E9033" s="29">
        <v>5</v>
      </c>
      <c r="F9033" s="29">
        <v>0</v>
      </c>
      <c r="G9033" s="29">
        <v>8896</v>
      </c>
      <c r="M9033" s="80" t="b">
        <f t="shared" si="140"/>
        <v>1</v>
      </c>
    </row>
    <row r="9034" spans="2:13" x14ac:dyDescent="0.15">
      <c r="B9034" s="333" t="s">
        <v>6837</v>
      </c>
      <c r="C9034" s="333" t="s">
        <v>518</v>
      </c>
      <c r="D9034" s="333" t="s">
        <v>521</v>
      </c>
      <c r="E9034" s="29">
        <v>0</v>
      </c>
      <c r="F9034" s="29">
        <v>2</v>
      </c>
      <c r="G9034" s="29">
        <v>6966</v>
      </c>
      <c r="M9034" s="80" t="b">
        <f t="shared" si="140"/>
        <v>1</v>
      </c>
    </row>
    <row r="9035" spans="2:13" x14ac:dyDescent="0.15">
      <c r="B9035" s="333" t="s">
        <v>14989</v>
      </c>
      <c r="C9035" s="333" t="s">
        <v>518</v>
      </c>
      <c r="D9035" s="333" t="s">
        <v>521</v>
      </c>
      <c r="E9035" s="29">
        <v>0</v>
      </c>
      <c r="F9035" s="29">
        <v>2</v>
      </c>
      <c r="G9035" s="29">
        <v>17274</v>
      </c>
      <c r="M9035" s="80" t="b">
        <f t="shared" si="140"/>
        <v>1</v>
      </c>
    </row>
    <row r="9036" spans="2:13" x14ac:dyDescent="0.15">
      <c r="B9036" s="333" t="s">
        <v>4806</v>
      </c>
      <c r="C9036" s="333" t="s">
        <v>710</v>
      </c>
      <c r="D9036" s="333" t="s">
        <v>523</v>
      </c>
      <c r="E9036" s="29">
        <v>1</v>
      </c>
      <c r="F9036" s="29">
        <v>3</v>
      </c>
      <c r="G9036" s="29">
        <v>4689</v>
      </c>
      <c r="M9036" s="80" t="b">
        <f t="shared" si="140"/>
        <v>1</v>
      </c>
    </row>
    <row r="9037" spans="2:13" x14ac:dyDescent="0.15">
      <c r="B9037" s="333" t="s">
        <v>5903</v>
      </c>
      <c r="C9037" s="333" t="s">
        <v>710</v>
      </c>
      <c r="D9037" s="333" t="s">
        <v>519</v>
      </c>
      <c r="E9037" s="29">
        <v>1</v>
      </c>
      <c r="F9037" s="29">
        <v>1</v>
      </c>
      <c r="G9037" s="29">
        <v>5928</v>
      </c>
      <c r="M9037" s="80" t="b">
        <f t="shared" si="140"/>
        <v>1</v>
      </c>
    </row>
    <row r="9038" spans="2:13" x14ac:dyDescent="0.15">
      <c r="B9038" s="333" t="s">
        <v>7115</v>
      </c>
      <c r="C9038" s="333" t="s">
        <v>710</v>
      </c>
      <c r="D9038" s="333" t="s">
        <v>521</v>
      </c>
      <c r="E9038" s="29">
        <v>1</v>
      </c>
      <c r="F9038" s="29">
        <v>2</v>
      </c>
      <c r="G9038" s="29">
        <v>7257</v>
      </c>
      <c r="M9038" s="80" t="b">
        <f t="shared" ref="M9038:M9101" si="141">AND(  NOT(ISERROR(FIND(UPPER($B$7),UPPER($B9038),1))),  OR($D$7="",NOT(ISERROR(FIND(UPPER($D$7),UPPER($B9038),1)))),    OR($D$8="",(ISERROR(FIND(UPPER($D$8),UPPER($B9038),1))))           )</f>
        <v>1</v>
      </c>
    </row>
    <row r="9039" spans="2:13" x14ac:dyDescent="0.15">
      <c r="B9039" s="333" t="s">
        <v>7114</v>
      </c>
      <c r="C9039" s="333" t="s">
        <v>710</v>
      </c>
      <c r="D9039" s="333" t="s">
        <v>519</v>
      </c>
      <c r="E9039" s="29">
        <v>1</v>
      </c>
      <c r="F9039" s="29">
        <v>1</v>
      </c>
      <c r="G9039" s="29">
        <v>7256</v>
      </c>
      <c r="M9039" s="80" t="b">
        <f t="shared" si="141"/>
        <v>1</v>
      </c>
    </row>
    <row r="9040" spans="2:13" x14ac:dyDescent="0.15">
      <c r="B9040" s="333" t="s">
        <v>8901</v>
      </c>
      <c r="C9040" s="333" t="s">
        <v>712</v>
      </c>
      <c r="D9040" s="333" t="s">
        <v>523</v>
      </c>
      <c r="E9040" s="29">
        <v>2</v>
      </c>
      <c r="F9040" s="29">
        <v>3</v>
      </c>
      <c r="G9040" s="29">
        <v>9251</v>
      </c>
      <c r="M9040" s="80" t="b">
        <f t="shared" si="141"/>
        <v>1</v>
      </c>
    </row>
    <row r="9041" spans="2:13" x14ac:dyDescent="0.15">
      <c r="B9041" s="333" t="s">
        <v>8037</v>
      </c>
      <c r="C9041" s="333" t="s">
        <v>710</v>
      </c>
      <c r="D9041" s="333" t="s">
        <v>523</v>
      </c>
      <c r="E9041" s="29">
        <v>1</v>
      </c>
      <c r="F9041" s="29">
        <v>3</v>
      </c>
      <c r="G9041" s="29">
        <v>8258</v>
      </c>
      <c r="M9041" s="80" t="b">
        <f t="shared" si="141"/>
        <v>1</v>
      </c>
    </row>
    <row r="9042" spans="2:13" x14ac:dyDescent="0.15">
      <c r="B9042" s="333" t="s">
        <v>13756</v>
      </c>
      <c r="C9042" s="333" t="s">
        <v>712</v>
      </c>
      <c r="D9042" s="333" t="s">
        <v>444</v>
      </c>
      <c r="E9042" s="29">
        <v>2</v>
      </c>
      <c r="F9042" s="29">
        <v>6</v>
      </c>
      <c r="G9042" s="29">
        <v>15272</v>
      </c>
      <c r="M9042" s="80" t="b">
        <f t="shared" si="141"/>
        <v>1</v>
      </c>
    </row>
    <row r="9043" spans="2:13" x14ac:dyDescent="0.15">
      <c r="B9043" s="333" t="s">
        <v>12162</v>
      </c>
      <c r="C9043" s="333" t="s">
        <v>712</v>
      </c>
      <c r="D9043" s="333" t="s">
        <v>525</v>
      </c>
      <c r="E9043" s="29">
        <v>2</v>
      </c>
      <c r="F9043" s="29">
        <v>4</v>
      </c>
      <c r="G9043" s="29">
        <v>13329</v>
      </c>
      <c r="M9043" s="80" t="b">
        <f t="shared" si="141"/>
        <v>1</v>
      </c>
    </row>
    <row r="9044" spans="2:13" x14ac:dyDescent="0.15">
      <c r="B9044" s="333" t="s">
        <v>13757</v>
      </c>
      <c r="C9044" s="333" t="s">
        <v>712</v>
      </c>
      <c r="D9044" s="333" t="s">
        <v>525</v>
      </c>
      <c r="E9044" s="29">
        <v>2</v>
      </c>
      <c r="F9044" s="29">
        <v>4</v>
      </c>
      <c r="G9044" s="29">
        <v>15543</v>
      </c>
      <c r="M9044" s="80" t="b">
        <f t="shared" si="141"/>
        <v>1</v>
      </c>
    </row>
    <row r="9045" spans="2:13" x14ac:dyDescent="0.15">
      <c r="B9045" s="333" t="s">
        <v>12163</v>
      </c>
      <c r="C9045" s="333" t="s">
        <v>712</v>
      </c>
      <c r="D9045" s="333" t="s">
        <v>523</v>
      </c>
      <c r="E9045" s="29">
        <v>2</v>
      </c>
      <c r="F9045" s="29">
        <v>3</v>
      </c>
      <c r="G9045" s="29">
        <v>13300</v>
      </c>
      <c r="M9045" s="80" t="b">
        <f t="shared" si="141"/>
        <v>1</v>
      </c>
    </row>
    <row r="9046" spans="2:13" x14ac:dyDescent="0.15">
      <c r="B9046" s="333" t="s">
        <v>14990</v>
      </c>
      <c r="C9046" s="333" t="s">
        <v>712</v>
      </c>
      <c r="D9046" s="333" t="s">
        <v>519</v>
      </c>
      <c r="E9046" s="29">
        <v>2</v>
      </c>
      <c r="F9046" s="29">
        <v>1</v>
      </c>
      <c r="G9046" s="29">
        <v>17067</v>
      </c>
      <c r="M9046" s="80" t="b">
        <f t="shared" si="141"/>
        <v>1</v>
      </c>
    </row>
    <row r="9047" spans="2:13" x14ac:dyDescent="0.15">
      <c r="B9047" s="333" t="s">
        <v>5167</v>
      </c>
      <c r="C9047" s="333" t="s">
        <v>712</v>
      </c>
      <c r="D9047" s="333" t="s">
        <v>519</v>
      </c>
      <c r="E9047" s="29">
        <v>2</v>
      </c>
      <c r="F9047" s="29">
        <v>1</v>
      </c>
      <c r="G9047" s="29">
        <v>5143</v>
      </c>
      <c r="M9047" s="80" t="b">
        <f t="shared" si="141"/>
        <v>1</v>
      </c>
    </row>
    <row r="9048" spans="2:13" x14ac:dyDescent="0.15">
      <c r="B9048" s="333" t="s">
        <v>14991</v>
      </c>
      <c r="C9048" s="333" t="s">
        <v>712</v>
      </c>
      <c r="D9048" s="333" t="s">
        <v>525</v>
      </c>
      <c r="E9048" s="29">
        <v>2</v>
      </c>
      <c r="F9048" s="29">
        <v>4</v>
      </c>
      <c r="G9048" s="29">
        <v>17064</v>
      </c>
      <c r="M9048" s="80" t="b">
        <f t="shared" si="141"/>
        <v>1</v>
      </c>
    </row>
    <row r="9049" spans="2:13" x14ac:dyDescent="0.15">
      <c r="B9049" s="333" t="s">
        <v>12164</v>
      </c>
      <c r="C9049" s="333" t="s">
        <v>712</v>
      </c>
      <c r="D9049" s="333" t="s">
        <v>523</v>
      </c>
      <c r="E9049" s="29">
        <v>2</v>
      </c>
      <c r="F9049" s="29">
        <v>3</v>
      </c>
      <c r="G9049" s="29">
        <v>13301</v>
      </c>
      <c r="M9049" s="80" t="b">
        <f t="shared" si="141"/>
        <v>1</v>
      </c>
    </row>
    <row r="9050" spans="2:13" x14ac:dyDescent="0.15">
      <c r="B9050" s="333" t="s">
        <v>2392</v>
      </c>
      <c r="C9050" s="333" t="s">
        <v>712</v>
      </c>
      <c r="D9050" s="333" t="s">
        <v>444</v>
      </c>
      <c r="E9050" s="29">
        <v>2</v>
      </c>
      <c r="F9050" s="29">
        <v>6</v>
      </c>
      <c r="G9050" s="29">
        <v>2017</v>
      </c>
      <c r="M9050" s="80" t="b">
        <f t="shared" si="141"/>
        <v>1</v>
      </c>
    </row>
    <row r="9051" spans="2:13" x14ac:dyDescent="0.15">
      <c r="B9051" s="333" t="s">
        <v>2393</v>
      </c>
      <c r="C9051" s="333" t="s">
        <v>712</v>
      </c>
      <c r="D9051" s="333" t="s">
        <v>521</v>
      </c>
      <c r="E9051" s="29">
        <v>2</v>
      </c>
      <c r="F9051" s="29">
        <v>2</v>
      </c>
      <c r="G9051" s="29">
        <v>2018</v>
      </c>
      <c r="M9051" s="80" t="b">
        <f t="shared" si="141"/>
        <v>1</v>
      </c>
    </row>
    <row r="9052" spans="2:13" x14ac:dyDescent="0.15">
      <c r="B9052" s="333" t="s">
        <v>2394</v>
      </c>
      <c r="C9052" s="333" t="s">
        <v>712</v>
      </c>
      <c r="D9052" s="333" t="s">
        <v>519</v>
      </c>
      <c r="E9052" s="29">
        <v>2</v>
      </c>
      <c r="F9052" s="29">
        <v>1</v>
      </c>
      <c r="G9052" s="29">
        <v>2019</v>
      </c>
      <c r="M9052" s="80" t="b">
        <f t="shared" si="141"/>
        <v>1</v>
      </c>
    </row>
    <row r="9053" spans="2:13" x14ac:dyDescent="0.15">
      <c r="B9053" s="333" t="s">
        <v>2395</v>
      </c>
      <c r="C9053" s="333" t="s">
        <v>712</v>
      </c>
      <c r="D9053" s="333" t="s">
        <v>519</v>
      </c>
      <c r="E9053" s="29">
        <v>2</v>
      </c>
      <c r="F9053" s="29">
        <v>1</v>
      </c>
      <c r="G9053" s="29">
        <v>2020</v>
      </c>
      <c r="M9053" s="80" t="b">
        <f t="shared" si="141"/>
        <v>1</v>
      </c>
    </row>
    <row r="9054" spans="2:13" x14ac:dyDescent="0.15">
      <c r="B9054" s="333" t="s">
        <v>2396</v>
      </c>
      <c r="C9054" s="333" t="s">
        <v>712</v>
      </c>
      <c r="D9054" s="333" t="s">
        <v>519</v>
      </c>
      <c r="E9054" s="29">
        <v>2</v>
      </c>
      <c r="F9054" s="29">
        <v>1</v>
      </c>
      <c r="G9054" s="29">
        <v>2021</v>
      </c>
      <c r="M9054" s="80" t="b">
        <f t="shared" si="141"/>
        <v>1</v>
      </c>
    </row>
    <row r="9055" spans="2:13" x14ac:dyDescent="0.15">
      <c r="B9055" s="333" t="s">
        <v>14992</v>
      </c>
      <c r="C9055" s="333" t="s">
        <v>712</v>
      </c>
      <c r="D9055" s="333" t="s">
        <v>525</v>
      </c>
      <c r="E9055" s="29">
        <v>2</v>
      </c>
      <c r="F9055" s="29">
        <v>4</v>
      </c>
      <c r="G9055" s="29">
        <v>17046</v>
      </c>
      <c r="M9055" s="80" t="b">
        <f t="shared" si="141"/>
        <v>1</v>
      </c>
    </row>
    <row r="9056" spans="2:13" x14ac:dyDescent="0.15">
      <c r="B9056" s="333" t="s">
        <v>9555</v>
      </c>
      <c r="C9056" s="333" t="s">
        <v>518</v>
      </c>
      <c r="D9056" s="333" t="s">
        <v>518</v>
      </c>
      <c r="E9056" s="29">
        <v>0</v>
      </c>
      <c r="F9056" s="29">
        <v>0</v>
      </c>
      <c r="G9056" s="29">
        <v>10041</v>
      </c>
      <c r="M9056" s="80" t="b">
        <f t="shared" si="141"/>
        <v>1</v>
      </c>
    </row>
    <row r="9057" spans="2:13" x14ac:dyDescent="0.15">
      <c r="B9057" s="333" t="s">
        <v>2397</v>
      </c>
      <c r="C9057" s="333" t="s">
        <v>712</v>
      </c>
      <c r="D9057" s="333" t="s">
        <v>519</v>
      </c>
      <c r="E9057" s="29">
        <v>2</v>
      </c>
      <c r="F9057" s="29">
        <v>1</v>
      </c>
      <c r="G9057" s="29">
        <v>2022</v>
      </c>
      <c r="M9057" s="80" t="b">
        <f t="shared" si="141"/>
        <v>1</v>
      </c>
    </row>
    <row r="9058" spans="2:13" x14ac:dyDescent="0.15">
      <c r="B9058" s="333" t="s">
        <v>10471</v>
      </c>
      <c r="C9058" s="333" t="s">
        <v>518</v>
      </c>
      <c r="D9058" s="333" t="s">
        <v>518</v>
      </c>
      <c r="E9058" s="29">
        <v>0</v>
      </c>
      <c r="F9058" s="29">
        <v>0</v>
      </c>
      <c r="G9058" s="29">
        <v>11019</v>
      </c>
      <c r="M9058" s="80" t="b">
        <f t="shared" si="141"/>
        <v>1</v>
      </c>
    </row>
    <row r="9059" spans="2:13" x14ac:dyDescent="0.15">
      <c r="B9059" s="333" t="s">
        <v>12165</v>
      </c>
      <c r="C9059" s="333" t="s">
        <v>712</v>
      </c>
      <c r="D9059" s="333" t="s">
        <v>519</v>
      </c>
      <c r="E9059" s="29">
        <v>2</v>
      </c>
      <c r="F9059" s="29">
        <v>1</v>
      </c>
      <c r="G9059" s="29">
        <v>13302</v>
      </c>
      <c r="M9059" s="80" t="b">
        <f t="shared" si="141"/>
        <v>1</v>
      </c>
    </row>
    <row r="9060" spans="2:13" x14ac:dyDescent="0.15">
      <c r="B9060" s="333" t="s">
        <v>14993</v>
      </c>
      <c r="C9060" s="333" t="s">
        <v>712</v>
      </c>
      <c r="D9060" s="333" t="s">
        <v>519</v>
      </c>
      <c r="E9060" s="29">
        <v>2</v>
      </c>
      <c r="F9060" s="29">
        <v>1</v>
      </c>
      <c r="G9060" s="29">
        <v>17035</v>
      </c>
      <c r="M9060" s="80" t="b">
        <f t="shared" si="141"/>
        <v>1</v>
      </c>
    </row>
    <row r="9061" spans="2:13" x14ac:dyDescent="0.15">
      <c r="B9061" s="333" t="s">
        <v>2398</v>
      </c>
      <c r="C9061" s="333" t="s">
        <v>712</v>
      </c>
      <c r="D9061" s="333" t="s">
        <v>519</v>
      </c>
      <c r="E9061" s="29">
        <v>2</v>
      </c>
      <c r="F9061" s="29">
        <v>1</v>
      </c>
      <c r="G9061" s="29">
        <v>2023</v>
      </c>
      <c r="M9061" s="80" t="b">
        <f t="shared" si="141"/>
        <v>1</v>
      </c>
    </row>
    <row r="9062" spans="2:13" x14ac:dyDescent="0.15">
      <c r="B9062" s="333" t="s">
        <v>13758</v>
      </c>
      <c r="C9062" s="333" t="s">
        <v>712</v>
      </c>
      <c r="D9062" s="333" t="s">
        <v>519</v>
      </c>
      <c r="E9062" s="29">
        <v>2</v>
      </c>
      <c r="F9062" s="29">
        <v>1</v>
      </c>
      <c r="G9062" s="29">
        <v>15544</v>
      </c>
      <c r="M9062" s="80" t="b">
        <f t="shared" si="141"/>
        <v>1</v>
      </c>
    </row>
    <row r="9063" spans="2:13" x14ac:dyDescent="0.15">
      <c r="B9063" s="333" t="s">
        <v>2399</v>
      </c>
      <c r="C9063" s="333" t="s">
        <v>712</v>
      </c>
      <c r="D9063" s="333" t="s">
        <v>519</v>
      </c>
      <c r="E9063" s="29">
        <v>2</v>
      </c>
      <c r="F9063" s="29">
        <v>1</v>
      </c>
      <c r="G9063" s="29">
        <v>2024</v>
      </c>
      <c r="M9063" s="80" t="b">
        <f t="shared" si="141"/>
        <v>1</v>
      </c>
    </row>
    <row r="9064" spans="2:13" x14ac:dyDescent="0.15">
      <c r="B9064" s="333" t="s">
        <v>2400</v>
      </c>
      <c r="C9064" s="333" t="s">
        <v>712</v>
      </c>
      <c r="D9064" s="333" t="s">
        <v>519</v>
      </c>
      <c r="E9064" s="29">
        <v>2</v>
      </c>
      <c r="F9064" s="29">
        <v>1</v>
      </c>
      <c r="G9064" s="29">
        <v>2025</v>
      </c>
      <c r="M9064" s="80" t="b">
        <f t="shared" si="141"/>
        <v>1</v>
      </c>
    </row>
    <row r="9065" spans="2:13" x14ac:dyDescent="0.15">
      <c r="B9065" s="333" t="s">
        <v>2401</v>
      </c>
      <c r="C9065" s="333" t="s">
        <v>712</v>
      </c>
      <c r="D9065" s="333" t="s">
        <v>519</v>
      </c>
      <c r="E9065" s="29">
        <v>2</v>
      </c>
      <c r="F9065" s="29">
        <v>1</v>
      </c>
      <c r="G9065" s="29">
        <v>2026</v>
      </c>
      <c r="M9065" s="80" t="b">
        <f t="shared" si="141"/>
        <v>1</v>
      </c>
    </row>
    <row r="9066" spans="2:13" x14ac:dyDescent="0.15">
      <c r="B9066" s="333" t="s">
        <v>2402</v>
      </c>
      <c r="C9066" s="333" t="s">
        <v>712</v>
      </c>
      <c r="D9066" s="333" t="s">
        <v>519</v>
      </c>
      <c r="E9066" s="29">
        <v>2</v>
      </c>
      <c r="F9066" s="29">
        <v>1</v>
      </c>
      <c r="G9066" s="29">
        <v>2027</v>
      </c>
      <c r="M9066" s="80" t="b">
        <f t="shared" si="141"/>
        <v>1</v>
      </c>
    </row>
    <row r="9067" spans="2:13" x14ac:dyDescent="0.15">
      <c r="B9067" s="333" t="s">
        <v>2403</v>
      </c>
      <c r="C9067" s="333" t="s">
        <v>712</v>
      </c>
      <c r="D9067" s="333" t="s">
        <v>519</v>
      </c>
      <c r="E9067" s="29">
        <v>2</v>
      </c>
      <c r="F9067" s="29">
        <v>1</v>
      </c>
      <c r="G9067" s="29">
        <v>2028</v>
      </c>
      <c r="M9067" s="80" t="b">
        <f t="shared" si="141"/>
        <v>1</v>
      </c>
    </row>
    <row r="9068" spans="2:13" x14ac:dyDescent="0.15">
      <c r="B9068" s="333" t="s">
        <v>14994</v>
      </c>
      <c r="C9068" s="333" t="s">
        <v>712</v>
      </c>
      <c r="D9068" s="333" t="s">
        <v>519</v>
      </c>
      <c r="E9068" s="29">
        <v>2</v>
      </c>
      <c r="F9068" s="29">
        <v>1</v>
      </c>
      <c r="G9068" s="29">
        <v>17061</v>
      </c>
      <c r="M9068" s="80" t="b">
        <f t="shared" si="141"/>
        <v>1</v>
      </c>
    </row>
    <row r="9069" spans="2:13" x14ac:dyDescent="0.15">
      <c r="B9069" s="333" t="s">
        <v>12166</v>
      </c>
      <c r="C9069" s="333" t="s">
        <v>712</v>
      </c>
      <c r="D9069" s="333" t="s">
        <v>523</v>
      </c>
      <c r="E9069" s="29">
        <v>2</v>
      </c>
      <c r="F9069" s="29">
        <v>3</v>
      </c>
      <c r="G9069" s="29">
        <v>13303</v>
      </c>
      <c r="M9069" s="80" t="b">
        <f t="shared" si="141"/>
        <v>1</v>
      </c>
    </row>
    <row r="9070" spans="2:13" x14ac:dyDescent="0.15">
      <c r="B9070" s="333" t="s">
        <v>3830</v>
      </c>
      <c r="C9070" s="333" t="s">
        <v>518</v>
      </c>
      <c r="D9070" s="333" t="s">
        <v>518</v>
      </c>
      <c r="E9070" s="29">
        <v>0</v>
      </c>
      <c r="F9070" s="29">
        <v>0</v>
      </c>
      <c r="G9070" s="29">
        <v>3590</v>
      </c>
      <c r="M9070" s="80" t="b">
        <f t="shared" si="141"/>
        <v>1</v>
      </c>
    </row>
    <row r="9071" spans="2:13" x14ac:dyDescent="0.15">
      <c r="B9071" s="333" t="s">
        <v>2404</v>
      </c>
      <c r="C9071" s="333" t="s">
        <v>712</v>
      </c>
      <c r="D9071" s="333" t="s">
        <v>519</v>
      </c>
      <c r="E9071" s="29">
        <v>2</v>
      </c>
      <c r="F9071" s="29">
        <v>1</v>
      </c>
      <c r="G9071" s="29">
        <v>2029</v>
      </c>
      <c r="M9071" s="80" t="b">
        <f t="shared" si="141"/>
        <v>1</v>
      </c>
    </row>
    <row r="9072" spans="2:13" x14ac:dyDescent="0.15">
      <c r="B9072" s="333" t="s">
        <v>2405</v>
      </c>
      <c r="C9072" s="333" t="s">
        <v>712</v>
      </c>
      <c r="D9072" s="333" t="s">
        <v>519</v>
      </c>
      <c r="E9072" s="29">
        <v>2</v>
      </c>
      <c r="F9072" s="29">
        <v>1</v>
      </c>
      <c r="G9072" s="29">
        <v>2030</v>
      </c>
      <c r="M9072" s="80" t="b">
        <f t="shared" si="141"/>
        <v>1</v>
      </c>
    </row>
    <row r="9073" spans="2:13" x14ac:dyDescent="0.15">
      <c r="B9073" s="333" t="s">
        <v>12167</v>
      </c>
      <c r="C9073" s="333" t="s">
        <v>712</v>
      </c>
      <c r="D9073" s="333" t="s">
        <v>521</v>
      </c>
      <c r="E9073" s="29">
        <v>2</v>
      </c>
      <c r="F9073" s="29">
        <v>2</v>
      </c>
      <c r="G9073" s="29">
        <v>13304</v>
      </c>
      <c r="M9073" s="80" t="b">
        <f t="shared" si="141"/>
        <v>1</v>
      </c>
    </row>
    <row r="9074" spans="2:13" x14ac:dyDescent="0.15">
      <c r="B9074" s="333" t="s">
        <v>2406</v>
      </c>
      <c r="C9074" s="333" t="s">
        <v>712</v>
      </c>
      <c r="D9074" s="333" t="s">
        <v>519</v>
      </c>
      <c r="E9074" s="29">
        <v>2</v>
      </c>
      <c r="F9074" s="29">
        <v>1</v>
      </c>
      <c r="G9074" s="29">
        <v>2031</v>
      </c>
      <c r="M9074" s="80" t="b">
        <f t="shared" si="141"/>
        <v>1</v>
      </c>
    </row>
    <row r="9075" spans="2:13" x14ac:dyDescent="0.15">
      <c r="B9075" s="333" t="s">
        <v>4187</v>
      </c>
      <c r="C9075" s="333" t="s">
        <v>712</v>
      </c>
      <c r="D9075" s="333" t="s">
        <v>525</v>
      </c>
      <c r="E9075" s="29">
        <v>2</v>
      </c>
      <c r="F9075" s="29">
        <v>4</v>
      </c>
      <c r="G9075" s="29">
        <v>3834</v>
      </c>
      <c r="M9075" s="80" t="b">
        <f t="shared" si="141"/>
        <v>1</v>
      </c>
    </row>
    <row r="9076" spans="2:13" x14ac:dyDescent="0.15">
      <c r="B9076" s="333" t="s">
        <v>3544</v>
      </c>
      <c r="C9076" s="333" t="s">
        <v>712</v>
      </c>
      <c r="D9076" s="333" t="s">
        <v>527</v>
      </c>
      <c r="E9076" s="29">
        <v>2</v>
      </c>
      <c r="F9076" s="29">
        <v>5</v>
      </c>
      <c r="G9076" s="29">
        <v>3289</v>
      </c>
      <c r="M9076" s="80" t="b">
        <f t="shared" si="141"/>
        <v>1</v>
      </c>
    </row>
    <row r="9077" spans="2:13" x14ac:dyDescent="0.15">
      <c r="B9077" s="333" t="s">
        <v>12168</v>
      </c>
      <c r="C9077" s="333" t="s">
        <v>712</v>
      </c>
      <c r="D9077" s="333" t="s">
        <v>523</v>
      </c>
      <c r="E9077" s="29">
        <v>2</v>
      </c>
      <c r="F9077" s="29">
        <v>3</v>
      </c>
      <c r="G9077" s="29">
        <v>13305</v>
      </c>
      <c r="M9077" s="80" t="b">
        <f t="shared" si="141"/>
        <v>1</v>
      </c>
    </row>
    <row r="9078" spans="2:13" x14ac:dyDescent="0.15">
      <c r="B9078" s="333" t="s">
        <v>13759</v>
      </c>
      <c r="C9078" s="333" t="s">
        <v>518</v>
      </c>
      <c r="D9078" s="333" t="s">
        <v>518</v>
      </c>
      <c r="E9078" s="29">
        <v>0</v>
      </c>
      <c r="F9078" s="29">
        <v>0</v>
      </c>
      <c r="G9078" s="29">
        <v>15717</v>
      </c>
      <c r="M9078" s="80" t="b">
        <f t="shared" si="141"/>
        <v>1</v>
      </c>
    </row>
    <row r="9079" spans="2:13" x14ac:dyDescent="0.15">
      <c r="B9079" s="333" t="s">
        <v>2407</v>
      </c>
      <c r="C9079" s="333" t="s">
        <v>712</v>
      </c>
      <c r="D9079" s="333" t="s">
        <v>525</v>
      </c>
      <c r="E9079" s="29">
        <v>2</v>
      </c>
      <c r="F9079" s="29">
        <v>4</v>
      </c>
      <c r="G9079" s="29">
        <v>2033</v>
      </c>
      <c r="M9079" s="80" t="b">
        <f t="shared" si="141"/>
        <v>1</v>
      </c>
    </row>
    <row r="9080" spans="2:13" x14ac:dyDescent="0.15">
      <c r="B9080" s="333" t="s">
        <v>13760</v>
      </c>
      <c r="C9080" s="333" t="s">
        <v>712</v>
      </c>
      <c r="D9080" s="333" t="s">
        <v>525</v>
      </c>
      <c r="E9080" s="29">
        <v>2</v>
      </c>
      <c r="F9080" s="29">
        <v>4</v>
      </c>
      <c r="G9080" s="29">
        <v>15550</v>
      </c>
      <c r="M9080" s="80" t="b">
        <f t="shared" si="141"/>
        <v>1</v>
      </c>
    </row>
    <row r="9081" spans="2:13" x14ac:dyDescent="0.15">
      <c r="B9081" s="333" t="s">
        <v>13761</v>
      </c>
      <c r="C9081" s="333" t="s">
        <v>712</v>
      </c>
      <c r="D9081" s="333" t="s">
        <v>525</v>
      </c>
      <c r="E9081" s="29">
        <v>2</v>
      </c>
      <c r="F9081" s="29">
        <v>4</v>
      </c>
      <c r="G9081" s="29">
        <v>15274</v>
      </c>
      <c r="M9081" s="80" t="b">
        <f t="shared" si="141"/>
        <v>1</v>
      </c>
    </row>
    <row r="9082" spans="2:13" x14ac:dyDescent="0.15">
      <c r="B9082" s="333" t="s">
        <v>5831</v>
      </c>
      <c r="C9082" s="333" t="s">
        <v>712</v>
      </c>
      <c r="D9082" s="333" t="s">
        <v>525</v>
      </c>
      <c r="E9082" s="29">
        <v>2</v>
      </c>
      <c r="F9082" s="29">
        <v>4</v>
      </c>
      <c r="G9082" s="29">
        <v>5850</v>
      </c>
      <c r="M9082" s="80" t="b">
        <f t="shared" si="141"/>
        <v>1</v>
      </c>
    </row>
    <row r="9083" spans="2:13" x14ac:dyDescent="0.15">
      <c r="B9083" s="333" t="s">
        <v>13762</v>
      </c>
      <c r="C9083" s="333" t="s">
        <v>712</v>
      </c>
      <c r="D9083" s="333" t="s">
        <v>519</v>
      </c>
      <c r="E9083" s="29">
        <v>2</v>
      </c>
      <c r="F9083" s="29">
        <v>1</v>
      </c>
      <c r="G9083" s="29">
        <v>15278</v>
      </c>
      <c r="M9083" s="80" t="b">
        <f t="shared" si="141"/>
        <v>1</v>
      </c>
    </row>
    <row r="9084" spans="2:13" x14ac:dyDescent="0.15">
      <c r="B9084" s="333" t="s">
        <v>13763</v>
      </c>
      <c r="C9084" s="333" t="s">
        <v>712</v>
      </c>
      <c r="D9084" s="333" t="s">
        <v>444</v>
      </c>
      <c r="E9084" s="29">
        <v>2</v>
      </c>
      <c r="F9084" s="29">
        <v>6</v>
      </c>
      <c r="G9084" s="29">
        <v>15284</v>
      </c>
      <c r="M9084" s="80" t="b">
        <f t="shared" si="141"/>
        <v>1</v>
      </c>
    </row>
    <row r="9085" spans="2:13" x14ac:dyDescent="0.15">
      <c r="B9085" s="333" t="s">
        <v>2408</v>
      </c>
      <c r="C9085" s="333" t="s">
        <v>712</v>
      </c>
      <c r="D9085" s="333" t="s">
        <v>525</v>
      </c>
      <c r="E9085" s="29">
        <v>2</v>
      </c>
      <c r="F9085" s="29">
        <v>4</v>
      </c>
      <c r="G9085" s="29">
        <v>2034</v>
      </c>
      <c r="M9085" s="80" t="b">
        <f t="shared" si="141"/>
        <v>1</v>
      </c>
    </row>
    <row r="9086" spans="2:13" x14ac:dyDescent="0.15">
      <c r="B9086" s="333" t="s">
        <v>14995</v>
      </c>
      <c r="C9086" s="333" t="s">
        <v>712</v>
      </c>
      <c r="D9086" s="333" t="s">
        <v>525</v>
      </c>
      <c r="E9086" s="29">
        <v>2</v>
      </c>
      <c r="F9086" s="29">
        <v>4</v>
      </c>
      <c r="G9086" s="29">
        <v>17344</v>
      </c>
      <c r="M9086" s="80" t="b">
        <f t="shared" si="141"/>
        <v>1</v>
      </c>
    </row>
    <row r="9087" spans="2:13" x14ac:dyDescent="0.15">
      <c r="B9087" s="333" t="s">
        <v>9556</v>
      </c>
      <c r="C9087" s="333" t="s">
        <v>710</v>
      </c>
      <c r="D9087" s="333" t="s">
        <v>521</v>
      </c>
      <c r="E9087" s="29">
        <v>1</v>
      </c>
      <c r="F9087" s="29">
        <v>2</v>
      </c>
      <c r="G9087" s="29">
        <v>9975</v>
      </c>
      <c r="M9087" s="80" t="b">
        <f t="shared" si="141"/>
        <v>1</v>
      </c>
    </row>
    <row r="9088" spans="2:13" x14ac:dyDescent="0.15">
      <c r="B9088" s="333" t="s">
        <v>3727</v>
      </c>
      <c r="C9088" s="333" t="s">
        <v>710</v>
      </c>
      <c r="D9088" s="333" t="s">
        <v>521</v>
      </c>
      <c r="E9088" s="29">
        <v>1</v>
      </c>
      <c r="F9088" s="29">
        <v>2</v>
      </c>
      <c r="G9088" s="29">
        <v>3484</v>
      </c>
      <c r="M9088" s="80" t="b">
        <f t="shared" si="141"/>
        <v>1</v>
      </c>
    </row>
    <row r="9089" spans="2:13" x14ac:dyDescent="0.15">
      <c r="B9089" s="333" t="s">
        <v>2409</v>
      </c>
      <c r="C9089" s="333" t="s">
        <v>716</v>
      </c>
      <c r="D9089" s="333" t="s">
        <v>521</v>
      </c>
      <c r="E9089" s="29">
        <v>4</v>
      </c>
      <c r="F9089" s="29">
        <v>2</v>
      </c>
      <c r="G9089" s="29">
        <v>2035</v>
      </c>
      <c r="M9089" s="80" t="b">
        <f t="shared" si="141"/>
        <v>1</v>
      </c>
    </row>
    <row r="9090" spans="2:13" x14ac:dyDescent="0.15">
      <c r="B9090" s="333" t="s">
        <v>6818</v>
      </c>
      <c r="C9090" s="333" t="s">
        <v>518</v>
      </c>
      <c r="D9090" s="333" t="s">
        <v>523</v>
      </c>
      <c r="E9090" s="29">
        <v>0</v>
      </c>
      <c r="F9090" s="29">
        <v>3</v>
      </c>
      <c r="G9090" s="29">
        <v>6945</v>
      </c>
      <c r="M9090" s="80" t="b">
        <f t="shared" si="141"/>
        <v>1</v>
      </c>
    </row>
    <row r="9091" spans="2:13" x14ac:dyDescent="0.15">
      <c r="B9091" s="333" t="s">
        <v>2410</v>
      </c>
      <c r="C9091" s="333" t="s">
        <v>712</v>
      </c>
      <c r="D9091" s="333" t="s">
        <v>525</v>
      </c>
      <c r="E9091" s="29">
        <v>2</v>
      </c>
      <c r="F9091" s="29">
        <v>4</v>
      </c>
      <c r="G9091" s="29">
        <v>2036</v>
      </c>
      <c r="M9091" s="80" t="b">
        <f t="shared" si="141"/>
        <v>1</v>
      </c>
    </row>
    <row r="9092" spans="2:13" x14ac:dyDescent="0.15">
      <c r="B9092" s="333" t="s">
        <v>6542</v>
      </c>
      <c r="C9092" s="333" t="s">
        <v>518</v>
      </c>
      <c r="D9092" s="333" t="s">
        <v>518</v>
      </c>
      <c r="E9092" s="29">
        <v>0</v>
      </c>
      <c r="F9092" s="29">
        <v>0</v>
      </c>
      <c r="G9092" s="29">
        <v>6627</v>
      </c>
      <c r="M9092" s="80" t="b">
        <f t="shared" si="141"/>
        <v>1</v>
      </c>
    </row>
    <row r="9093" spans="2:13" x14ac:dyDescent="0.15">
      <c r="B9093" s="333" t="s">
        <v>14996</v>
      </c>
      <c r="C9093" s="333" t="s">
        <v>710</v>
      </c>
      <c r="D9093" s="333" t="s">
        <v>519</v>
      </c>
      <c r="E9093" s="29">
        <v>1</v>
      </c>
      <c r="F9093" s="29">
        <v>1</v>
      </c>
      <c r="G9093" s="29">
        <v>16335</v>
      </c>
      <c r="M9093" s="80" t="b">
        <f t="shared" si="141"/>
        <v>1</v>
      </c>
    </row>
    <row r="9094" spans="2:13" x14ac:dyDescent="0.15">
      <c r="B9094" s="333" t="s">
        <v>10999</v>
      </c>
      <c r="C9094" s="333" t="s">
        <v>710</v>
      </c>
      <c r="D9094" s="333" t="s">
        <v>444</v>
      </c>
      <c r="E9094" s="29">
        <v>1</v>
      </c>
      <c r="F9094" s="29">
        <v>6</v>
      </c>
      <c r="G9094" s="29">
        <v>2037</v>
      </c>
      <c r="M9094" s="80" t="b">
        <f t="shared" si="141"/>
        <v>1</v>
      </c>
    </row>
    <row r="9095" spans="2:13" x14ac:dyDescent="0.15">
      <c r="B9095" s="333" t="s">
        <v>10472</v>
      </c>
      <c r="C9095" s="333" t="s">
        <v>716</v>
      </c>
      <c r="D9095" s="333" t="s">
        <v>519</v>
      </c>
      <c r="E9095" s="29">
        <v>4</v>
      </c>
      <c r="F9095" s="29">
        <v>1</v>
      </c>
      <c r="G9095" s="29">
        <v>10350</v>
      </c>
      <c r="M9095" s="80" t="b">
        <f t="shared" si="141"/>
        <v>1</v>
      </c>
    </row>
    <row r="9096" spans="2:13" x14ac:dyDescent="0.15">
      <c r="B9096" s="333" t="s">
        <v>2411</v>
      </c>
      <c r="C9096" s="333" t="s">
        <v>712</v>
      </c>
      <c r="D9096" s="333" t="s">
        <v>519</v>
      </c>
      <c r="E9096" s="29">
        <v>2</v>
      </c>
      <c r="F9096" s="29">
        <v>1</v>
      </c>
      <c r="G9096" s="29">
        <v>2038</v>
      </c>
      <c r="M9096" s="80" t="b">
        <f t="shared" si="141"/>
        <v>1</v>
      </c>
    </row>
    <row r="9097" spans="2:13" x14ac:dyDescent="0.15">
      <c r="B9097" s="333" t="s">
        <v>6303</v>
      </c>
      <c r="C9097" s="333" t="s">
        <v>712</v>
      </c>
      <c r="D9097" s="333" t="s">
        <v>525</v>
      </c>
      <c r="E9097" s="29">
        <v>2</v>
      </c>
      <c r="F9097" s="29">
        <v>4</v>
      </c>
      <c r="G9097" s="29">
        <v>6470</v>
      </c>
      <c r="M9097" s="80" t="b">
        <f t="shared" si="141"/>
        <v>1</v>
      </c>
    </row>
    <row r="9098" spans="2:13" x14ac:dyDescent="0.15">
      <c r="B9098" s="333" t="s">
        <v>14313</v>
      </c>
      <c r="C9098" s="333" t="s">
        <v>710</v>
      </c>
      <c r="D9098" s="333" t="s">
        <v>523</v>
      </c>
      <c r="E9098" s="29">
        <v>1</v>
      </c>
      <c r="F9098" s="29">
        <v>3</v>
      </c>
      <c r="G9098" s="29">
        <v>16121</v>
      </c>
      <c r="M9098" s="80" t="b">
        <f t="shared" si="141"/>
        <v>1</v>
      </c>
    </row>
    <row r="9099" spans="2:13" x14ac:dyDescent="0.15">
      <c r="B9099" s="333" t="s">
        <v>2412</v>
      </c>
      <c r="C9099" s="333" t="s">
        <v>712</v>
      </c>
      <c r="D9099" s="333" t="s">
        <v>525</v>
      </c>
      <c r="E9099" s="29">
        <v>2</v>
      </c>
      <c r="F9099" s="29">
        <v>4</v>
      </c>
      <c r="G9099" s="29">
        <v>2039</v>
      </c>
      <c r="M9099" s="80" t="b">
        <f t="shared" si="141"/>
        <v>1</v>
      </c>
    </row>
    <row r="9100" spans="2:13" x14ac:dyDescent="0.15">
      <c r="B9100" s="333" t="s">
        <v>14997</v>
      </c>
      <c r="C9100" s="333" t="s">
        <v>712</v>
      </c>
      <c r="D9100" s="333" t="s">
        <v>525</v>
      </c>
      <c r="E9100" s="29">
        <v>2</v>
      </c>
      <c r="F9100" s="29">
        <v>4</v>
      </c>
      <c r="G9100" s="29">
        <v>17398</v>
      </c>
      <c r="M9100" s="80" t="b">
        <f t="shared" si="141"/>
        <v>1</v>
      </c>
    </row>
    <row r="9101" spans="2:13" x14ac:dyDescent="0.15">
      <c r="B9101" s="333" t="s">
        <v>14998</v>
      </c>
      <c r="C9101" s="333" t="s">
        <v>712</v>
      </c>
      <c r="D9101" s="333" t="s">
        <v>525</v>
      </c>
      <c r="E9101" s="29">
        <v>2</v>
      </c>
      <c r="F9101" s="29">
        <v>4</v>
      </c>
      <c r="G9101" s="29">
        <v>17397</v>
      </c>
      <c r="M9101" s="80" t="b">
        <f t="shared" si="141"/>
        <v>1</v>
      </c>
    </row>
    <row r="9102" spans="2:13" x14ac:dyDescent="0.15">
      <c r="B9102" s="333" t="s">
        <v>11343</v>
      </c>
      <c r="C9102" s="333" t="s">
        <v>710</v>
      </c>
      <c r="D9102" s="333" t="s">
        <v>523</v>
      </c>
      <c r="E9102" s="29">
        <v>1</v>
      </c>
      <c r="F9102" s="29">
        <v>3</v>
      </c>
      <c r="G9102" s="29">
        <v>11262</v>
      </c>
      <c r="M9102" s="80" t="b">
        <f t="shared" ref="M9102:M9165" si="142">AND(  NOT(ISERROR(FIND(UPPER($B$7),UPPER($B9102),1))),  OR($D$7="",NOT(ISERROR(FIND(UPPER($D$7),UPPER($B9102),1)))),    OR($D$8="",(ISERROR(FIND(UPPER($D$8),UPPER($B9102),1))))           )</f>
        <v>1</v>
      </c>
    </row>
    <row r="9103" spans="2:13" x14ac:dyDescent="0.15">
      <c r="B9103" s="333" t="s">
        <v>7523</v>
      </c>
      <c r="C9103" s="333" t="s">
        <v>710</v>
      </c>
      <c r="D9103" s="333" t="s">
        <v>523</v>
      </c>
      <c r="E9103" s="29">
        <v>1</v>
      </c>
      <c r="F9103" s="29">
        <v>3</v>
      </c>
      <c r="G9103" s="29">
        <v>7681</v>
      </c>
      <c r="M9103" s="80" t="b">
        <f t="shared" si="142"/>
        <v>1</v>
      </c>
    </row>
    <row r="9104" spans="2:13" x14ac:dyDescent="0.15">
      <c r="B9104" s="333" t="s">
        <v>10473</v>
      </c>
      <c r="C9104" s="333" t="s">
        <v>710</v>
      </c>
      <c r="D9104" s="333" t="s">
        <v>521</v>
      </c>
      <c r="E9104" s="29">
        <v>1</v>
      </c>
      <c r="F9104" s="29">
        <v>2</v>
      </c>
      <c r="G9104" s="29">
        <v>10618</v>
      </c>
      <c r="M9104" s="80" t="b">
        <f t="shared" si="142"/>
        <v>1</v>
      </c>
    </row>
    <row r="9105" spans="2:13" x14ac:dyDescent="0.15">
      <c r="B9105" s="333" t="s">
        <v>7094</v>
      </c>
      <c r="C9105" s="333" t="s">
        <v>710</v>
      </c>
      <c r="D9105" s="333" t="s">
        <v>523</v>
      </c>
      <c r="E9105" s="29">
        <v>1</v>
      </c>
      <c r="F9105" s="29">
        <v>3</v>
      </c>
      <c r="G9105" s="29">
        <v>7236</v>
      </c>
      <c r="M9105" s="80" t="b">
        <f t="shared" si="142"/>
        <v>1</v>
      </c>
    </row>
    <row r="9106" spans="2:13" x14ac:dyDescent="0.15">
      <c r="B9106" s="333" t="s">
        <v>7095</v>
      </c>
      <c r="C9106" s="333" t="s">
        <v>710</v>
      </c>
      <c r="D9106" s="333" t="s">
        <v>523</v>
      </c>
      <c r="E9106" s="29">
        <v>1</v>
      </c>
      <c r="F9106" s="29">
        <v>3</v>
      </c>
      <c r="G9106" s="29">
        <v>7237</v>
      </c>
      <c r="M9106" s="80" t="b">
        <f t="shared" si="142"/>
        <v>1</v>
      </c>
    </row>
    <row r="9107" spans="2:13" x14ac:dyDescent="0.15">
      <c r="B9107" s="333" t="s">
        <v>7043</v>
      </c>
      <c r="C9107" s="333" t="s">
        <v>710</v>
      </c>
      <c r="D9107" s="333" t="s">
        <v>444</v>
      </c>
      <c r="E9107" s="29">
        <v>1</v>
      </c>
      <c r="F9107" s="29">
        <v>6</v>
      </c>
      <c r="G9107" s="29">
        <v>7182</v>
      </c>
      <c r="M9107" s="80" t="b">
        <f t="shared" si="142"/>
        <v>1</v>
      </c>
    </row>
    <row r="9108" spans="2:13" x14ac:dyDescent="0.15">
      <c r="B9108" s="333" t="s">
        <v>13764</v>
      </c>
      <c r="C9108" s="333" t="s">
        <v>710</v>
      </c>
      <c r="D9108" s="333" t="s">
        <v>519</v>
      </c>
      <c r="E9108" s="29">
        <v>1</v>
      </c>
      <c r="F9108" s="29">
        <v>1</v>
      </c>
      <c r="G9108" s="29">
        <v>14857</v>
      </c>
      <c r="M9108" s="80" t="b">
        <f t="shared" si="142"/>
        <v>1</v>
      </c>
    </row>
    <row r="9109" spans="2:13" x14ac:dyDescent="0.15">
      <c r="B9109" s="333" t="s">
        <v>14999</v>
      </c>
      <c r="C9109" s="333" t="s">
        <v>710</v>
      </c>
      <c r="D9109" s="333" t="s">
        <v>521</v>
      </c>
      <c r="E9109" s="29">
        <v>1</v>
      </c>
      <c r="F9109" s="29">
        <v>2</v>
      </c>
      <c r="G9109" s="29">
        <v>16679</v>
      </c>
      <c r="M9109" s="80" t="b">
        <f t="shared" si="142"/>
        <v>1</v>
      </c>
    </row>
    <row r="9110" spans="2:13" x14ac:dyDescent="0.15">
      <c r="B9110" s="333" t="s">
        <v>2413</v>
      </c>
      <c r="C9110" s="333" t="s">
        <v>716</v>
      </c>
      <c r="D9110" s="333" t="s">
        <v>519</v>
      </c>
      <c r="E9110" s="29">
        <v>4</v>
      </c>
      <c r="F9110" s="29">
        <v>1</v>
      </c>
      <c r="G9110" s="29">
        <v>2040</v>
      </c>
      <c r="M9110" s="80" t="b">
        <f t="shared" si="142"/>
        <v>1</v>
      </c>
    </row>
    <row r="9111" spans="2:13" x14ac:dyDescent="0.15">
      <c r="B9111" s="333" t="s">
        <v>10474</v>
      </c>
      <c r="C9111" s="333" t="s">
        <v>710</v>
      </c>
      <c r="D9111" s="333" t="s">
        <v>519</v>
      </c>
      <c r="E9111" s="29">
        <v>1</v>
      </c>
      <c r="F9111" s="29">
        <v>1</v>
      </c>
      <c r="G9111" s="29">
        <v>10870</v>
      </c>
      <c r="M9111" s="80" t="b">
        <f t="shared" si="142"/>
        <v>1</v>
      </c>
    </row>
    <row r="9112" spans="2:13" x14ac:dyDescent="0.15">
      <c r="B9112" s="333" t="s">
        <v>5946</v>
      </c>
      <c r="C9112" s="333" t="s">
        <v>716</v>
      </c>
      <c r="D9112" s="333" t="s">
        <v>519</v>
      </c>
      <c r="E9112" s="29">
        <v>4</v>
      </c>
      <c r="F9112" s="29">
        <v>1</v>
      </c>
      <c r="G9112" s="29">
        <v>5990</v>
      </c>
      <c r="M9112" s="80" t="b">
        <f t="shared" si="142"/>
        <v>1</v>
      </c>
    </row>
    <row r="9113" spans="2:13" x14ac:dyDescent="0.15">
      <c r="B9113" s="333" t="s">
        <v>15000</v>
      </c>
      <c r="C9113" s="333" t="s">
        <v>712</v>
      </c>
      <c r="D9113" s="333" t="s">
        <v>519</v>
      </c>
      <c r="E9113" s="29">
        <v>2</v>
      </c>
      <c r="F9113" s="29">
        <v>1</v>
      </c>
      <c r="G9113" s="29">
        <v>16671</v>
      </c>
      <c r="M9113" s="80" t="b">
        <f t="shared" si="142"/>
        <v>1</v>
      </c>
    </row>
    <row r="9114" spans="2:13" x14ac:dyDescent="0.15">
      <c r="B9114" s="333" t="s">
        <v>8102</v>
      </c>
      <c r="C9114" s="333" t="s">
        <v>712</v>
      </c>
      <c r="D9114" s="333" t="s">
        <v>521</v>
      </c>
      <c r="E9114" s="29">
        <v>2</v>
      </c>
      <c r="F9114" s="29">
        <v>2</v>
      </c>
      <c r="G9114" s="29">
        <v>8253</v>
      </c>
      <c r="M9114" s="80" t="b">
        <f t="shared" si="142"/>
        <v>1</v>
      </c>
    </row>
    <row r="9115" spans="2:13" x14ac:dyDescent="0.15">
      <c r="B9115" s="333" t="s">
        <v>2507</v>
      </c>
      <c r="C9115" s="333" t="s">
        <v>710</v>
      </c>
      <c r="D9115" s="333" t="s">
        <v>521</v>
      </c>
      <c r="E9115" s="29">
        <v>1</v>
      </c>
      <c r="F9115" s="29">
        <v>2</v>
      </c>
      <c r="G9115" s="29">
        <v>2041</v>
      </c>
      <c r="M9115" s="80" t="b">
        <f t="shared" si="142"/>
        <v>1</v>
      </c>
    </row>
    <row r="9116" spans="2:13" x14ac:dyDescent="0.15">
      <c r="B9116" s="333" t="s">
        <v>7767</v>
      </c>
      <c r="C9116" s="333" t="s">
        <v>710</v>
      </c>
      <c r="D9116" s="333" t="s">
        <v>523</v>
      </c>
      <c r="E9116" s="29">
        <v>1</v>
      </c>
      <c r="F9116" s="29">
        <v>3</v>
      </c>
      <c r="G9116" s="29">
        <v>7946</v>
      </c>
      <c r="M9116" s="80" t="b">
        <f t="shared" si="142"/>
        <v>1</v>
      </c>
    </row>
    <row r="9117" spans="2:13" x14ac:dyDescent="0.15">
      <c r="B9117" s="333" t="s">
        <v>8503</v>
      </c>
      <c r="C9117" s="333" t="s">
        <v>716</v>
      </c>
      <c r="D9117" s="333" t="s">
        <v>523</v>
      </c>
      <c r="E9117" s="29">
        <v>4</v>
      </c>
      <c r="F9117" s="29">
        <v>3</v>
      </c>
      <c r="G9117" s="29">
        <v>8832</v>
      </c>
      <c r="M9117" s="80" t="b">
        <f t="shared" si="142"/>
        <v>1</v>
      </c>
    </row>
    <row r="9118" spans="2:13" x14ac:dyDescent="0.15">
      <c r="B9118" s="333" t="s">
        <v>12169</v>
      </c>
      <c r="C9118" s="333" t="s">
        <v>712</v>
      </c>
      <c r="D9118" s="333" t="s">
        <v>525</v>
      </c>
      <c r="E9118" s="29">
        <v>2</v>
      </c>
      <c r="F9118" s="29">
        <v>4</v>
      </c>
      <c r="G9118" s="29">
        <v>13830</v>
      </c>
      <c r="M9118" s="80" t="b">
        <f t="shared" si="142"/>
        <v>1</v>
      </c>
    </row>
    <row r="9119" spans="2:13" x14ac:dyDescent="0.15">
      <c r="B9119" s="333" t="s">
        <v>12170</v>
      </c>
      <c r="C9119" s="333" t="s">
        <v>710</v>
      </c>
      <c r="D9119" s="333" t="s">
        <v>523</v>
      </c>
      <c r="E9119" s="29">
        <v>1</v>
      </c>
      <c r="F9119" s="29">
        <v>3</v>
      </c>
      <c r="G9119" s="29">
        <v>12720</v>
      </c>
      <c r="M9119" s="80" t="b">
        <f t="shared" si="142"/>
        <v>1</v>
      </c>
    </row>
    <row r="9120" spans="2:13" x14ac:dyDescent="0.15">
      <c r="B9120" s="333" t="s">
        <v>13765</v>
      </c>
      <c r="C9120" s="333" t="s">
        <v>710</v>
      </c>
      <c r="D9120" s="333" t="s">
        <v>519</v>
      </c>
      <c r="E9120" s="29">
        <v>1</v>
      </c>
      <c r="F9120" s="29">
        <v>1</v>
      </c>
      <c r="G9120" s="29">
        <v>14770</v>
      </c>
      <c r="M9120" s="80" t="b">
        <f t="shared" si="142"/>
        <v>1</v>
      </c>
    </row>
    <row r="9121" spans="2:13" x14ac:dyDescent="0.15">
      <c r="B9121" s="333" t="s">
        <v>12171</v>
      </c>
      <c r="C9121" s="333" t="s">
        <v>710</v>
      </c>
      <c r="D9121" s="333" t="s">
        <v>523</v>
      </c>
      <c r="E9121" s="29">
        <v>1</v>
      </c>
      <c r="F9121" s="29">
        <v>3</v>
      </c>
      <c r="G9121" s="29">
        <v>13059</v>
      </c>
      <c r="M9121" s="80" t="b">
        <f t="shared" si="142"/>
        <v>1</v>
      </c>
    </row>
    <row r="9122" spans="2:13" x14ac:dyDescent="0.15">
      <c r="B9122" s="333" t="s">
        <v>8511</v>
      </c>
      <c r="C9122" s="333" t="s">
        <v>714</v>
      </c>
      <c r="D9122" s="333" t="s">
        <v>523</v>
      </c>
      <c r="E9122" s="29">
        <v>3</v>
      </c>
      <c r="F9122" s="29">
        <v>3</v>
      </c>
      <c r="G9122" s="29">
        <v>8840</v>
      </c>
      <c r="M9122" s="80" t="b">
        <f t="shared" si="142"/>
        <v>1</v>
      </c>
    </row>
    <row r="9123" spans="2:13" x14ac:dyDescent="0.15">
      <c r="B9123" s="333" t="s">
        <v>10475</v>
      </c>
      <c r="C9123" s="333" t="s">
        <v>710</v>
      </c>
      <c r="D9123" s="333" t="s">
        <v>525</v>
      </c>
      <c r="E9123" s="29">
        <v>1</v>
      </c>
      <c r="F9123" s="29">
        <v>4</v>
      </c>
      <c r="G9123" s="29">
        <v>10520</v>
      </c>
      <c r="M9123" s="80" t="b">
        <f t="shared" si="142"/>
        <v>1</v>
      </c>
    </row>
    <row r="9124" spans="2:13" x14ac:dyDescent="0.15">
      <c r="B9124" s="333" t="s">
        <v>4315</v>
      </c>
      <c r="C9124" s="333" t="s">
        <v>716</v>
      </c>
      <c r="D9124" s="333" t="s">
        <v>519</v>
      </c>
      <c r="E9124" s="29">
        <v>4</v>
      </c>
      <c r="F9124" s="29">
        <v>1</v>
      </c>
      <c r="G9124" s="29">
        <v>4101</v>
      </c>
      <c r="M9124" s="80" t="b">
        <f t="shared" si="142"/>
        <v>1</v>
      </c>
    </row>
    <row r="9125" spans="2:13" x14ac:dyDescent="0.15">
      <c r="B9125" s="333" t="s">
        <v>2508</v>
      </c>
      <c r="C9125" s="333" t="s">
        <v>710</v>
      </c>
      <c r="D9125" s="333" t="s">
        <v>525</v>
      </c>
      <c r="E9125" s="29">
        <v>1</v>
      </c>
      <c r="F9125" s="29">
        <v>4</v>
      </c>
      <c r="G9125" s="29">
        <v>2042</v>
      </c>
      <c r="M9125" s="80" t="b">
        <f t="shared" si="142"/>
        <v>1</v>
      </c>
    </row>
    <row r="9126" spans="2:13" x14ac:dyDescent="0.15">
      <c r="B9126" s="333" t="s">
        <v>4460</v>
      </c>
      <c r="C9126" s="333" t="s">
        <v>710</v>
      </c>
      <c r="D9126" s="333" t="s">
        <v>525</v>
      </c>
      <c r="E9126" s="29">
        <v>1</v>
      </c>
      <c r="F9126" s="29">
        <v>4</v>
      </c>
      <c r="G9126" s="29">
        <v>4271</v>
      </c>
      <c r="M9126" s="80" t="b">
        <f t="shared" si="142"/>
        <v>1</v>
      </c>
    </row>
    <row r="9127" spans="2:13" x14ac:dyDescent="0.15">
      <c r="B9127" s="333" t="s">
        <v>7284</v>
      </c>
      <c r="C9127" s="333" t="s">
        <v>710</v>
      </c>
      <c r="D9127" s="333" t="s">
        <v>525</v>
      </c>
      <c r="E9127" s="29">
        <v>1</v>
      </c>
      <c r="F9127" s="29">
        <v>4</v>
      </c>
      <c r="G9127" s="29">
        <v>7430</v>
      </c>
      <c r="M9127" s="80" t="b">
        <f t="shared" si="142"/>
        <v>1</v>
      </c>
    </row>
    <row r="9128" spans="2:13" x14ac:dyDescent="0.15">
      <c r="B9128" s="333" t="s">
        <v>2509</v>
      </c>
      <c r="C9128" s="333" t="s">
        <v>716</v>
      </c>
      <c r="D9128" s="333" t="s">
        <v>519</v>
      </c>
      <c r="E9128" s="29">
        <v>4</v>
      </c>
      <c r="F9128" s="29">
        <v>1</v>
      </c>
      <c r="G9128" s="29">
        <v>2043</v>
      </c>
      <c r="M9128" s="80" t="b">
        <f t="shared" si="142"/>
        <v>1</v>
      </c>
    </row>
    <row r="9129" spans="2:13" x14ac:dyDescent="0.15">
      <c r="B9129" s="333" t="s">
        <v>7430</v>
      </c>
      <c r="C9129" s="333" t="s">
        <v>714</v>
      </c>
      <c r="D9129" s="333" t="s">
        <v>523</v>
      </c>
      <c r="E9129" s="29">
        <v>3</v>
      </c>
      <c r="F9129" s="29">
        <v>3</v>
      </c>
      <c r="G9129" s="29">
        <v>7461</v>
      </c>
      <c r="M9129" s="80" t="b">
        <f t="shared" si="142"/>
        <v>1</v>
      </c>
    </row>
    <row r="9130" spans="2:13" x14ac:dyDescent="0.15">
      <c r="B9130" s="333" t="s">
        <v>2511</v>
      </c>
      <c r="C9130" s="333" t="s">
        <v>712</v>
      </c>
      <c r="D9130" s="333" t="s">
        <v>523</v>
      </c>
      <c r="E9130" s="29">
        <v>2</v>
      </c>
      <c r="F9130" s="29">
        <v>3</v>
      </c>
      <c r="G9130" s="29">
        <v>2045</v>
      </c>
      <c r="M9130" s="80" t="b">
        <f t="shared" si="142"/>
        <v>1</v>
      </c>
    </row>
    <row r="9131" spans="2:13" x14ac:dyDescent="0.15">
      <c r="B9131" s="333" t="s">
        <v>8636</v>
      </c>
      <c r="C9131" s="333" t="s">
        <v>718</v>
      </c>
      <c r="D9131" s="333" t="s">
        <v>519</v>
      </c>
      <c r="E9131" s="29">
        <v>5</v>
      </c>
      <c r="F9131" s="29">
        <v>1</v>
      </c>
      <c r="G9131" s="29">
        <v>8986</v>
      </c>
      <c r="M9131" s="80" t="b">
        <f t="shared" si="142"/>
        <v>1</v>
      </c>
    </row>
    <row r="9132" spans="2:13" x14ac:dyDescent="0.15">
      <c r="B9132" s="333" t="s">
        <v>8659</v>
      </c>
      <c r="C9132" s="333" t="s">
        <v>710</v>
      </c>
      <c r="D9132" s="333" t="s">
        <v>523</v>
      </c>
      <c r="E9132" s="29">
        <v>1</v>
      </c>
      <c r="F9132" s="29">
        <v>3</v>
      </c>
      <c r="G9132" s="29">
        <v>9009</v>
      </c>
      <c r="M9132" s="80" t="b">
        <f t="shared" si="142"/>
        <v>1</v>
      </c>
    </row>
    <row r="9133" spans="2:13" x14ac:dyDescent="0.15">
      <c r="B9133" s="333" t="s">
        <v>8872</v>
      </c>
      <c r="C9133" s="333" t="s">
        <v>518</v>
      </c>
      <c r="D9133" s="333" t="s">
        <v>518</v>
      </c>
      <c r="E9133" s="29">
        <v>0</v>
      </c>
      <c r="F9133" s="29">
        <v>0</v>
      </c>
      <c r="G9133" s="29">
        <v>9222</v>
      </c>
      <c r="M9133" s="80" t="b">
        <f t="shared" si="142"/>
        <v>1</v>
      </c>
    </row>
    <row r="9134" spans="2:13" x14ac:dyDescent="0.15">
      <c r="B9134" s="333" t="s">
        <v>5321</v>
      </c>
      <c r="C9134" s="333" t="s">
        <v>710</v>
      </c>
      <c r="D9134" s="333" t="s">
        <v>523</v>
      </c>
      <c r="E9134" s="29">
        <v>1</v>
      </c>
      <c r="F9134" s="29">
        <v>3</v>
      </c>
      <c r="G9134" s="29">
        <v>5319</v>
      </c>
      <c r="M9134" s="80" t="b">
        <f t="shared" si="142"/>
        <v>1</v>
      </c>
    </row>
    <row r="9135" spans="2:13" x14ac:dyDescent="0.15">
      <c r="B9135" s="333" t="s">
        <v>10011</v>
      </c>
      <c r="C9135" s="333" t="s">
        <v>710</v>
      </c>
      <c r="D9135" s="333" t="s">
        <v>519</v>
      </c>
      <c r="E9135" s="29">
        <v>1</v>
      </c>
      <c r="F9135" s="29">
        <v>1</v>
      </c>
      <c r="G9135" s="29">
        <v>10185</v>
      </c>
      <c r="M9135" s="80" t="b">
        <f t="shared" si="142"/>
        <v>1</v>
      </c>
    </row>
    <row r="9136" spans="2:13" x14ac:dyDescent="0.15">
      <c r="B9136" s="333" t="s">
        <v>8835</v>
      </c>
      <c r="C9136" s="333" t="s">
        <v>710</v>
      </c>
      <c r="D9136" s="333" t="s">
        <v>525</v>
      </c>
      <c r="E9136" s="29">
        <v>1</v>
      </c>
      <c r="F9136" s="29">
        <v>4</v>
      </c>
      <c r="G9136" s="29">
        <v>9185</v>
      </c>
      <c r="M9136" s="80" t="b">
        <f t="shared" si="142"/>
        <v>1</v>
      </c>
    </row>
    <row r="9137" spans="2:13" x14ac:dyDescent="0.15">
      <c r="B9137" s="333" t="s">
        <v>8836</v>
      </c>
      <c r="C9137" s="333" t="s">
        <v>710</v>
      </c>
      <c r="D9137" s="333" t="s">
        <v>525</v>
      </c>
      <c r="E9137" s="29">
        <v>1</v>
      </c>
      <c r="F9137" s="29">
        <v>4</v>
      </c>
      <c r="G9137" s="29">
        <v>9186</v>
      </c>
      <c r="M9137" s="80" t="b">
        <f t="shared" si="142"/>
        <v>1</v>
      </c>
    </row>
    <row r="9138" spans="2:13" x14ac:dyDescent="0.15">
      <c r="B9138" s="333" t="s">
        <v>12172</v>
      </c>
      <c r="C9138" s="333" t="s">
        <v>712</v>
      </c>
      <c r="D9138" s="333" t="s">
        <v>519</v>
      </c>
      <c r="E9138" s="29">
        <v>2</v>
      </c>
      <c r="F9138" s="29">
        <v>1</v>
      </c>
      <c r="G9138" s="29">
        <v>13090</v>
      </c>
      <c r="M9138" s="80" t="b">
        <f t="shared" si="142"/>
        <v>1</v>
      </c>
    </row>
    <row r="9139" spans="2:13" x14ac:dyDescent="0.15">
      <c r="B9139" s="333" t="s">
        <v>6323</v>
      </c>
      <c r="C9139" s="333" t="s">
        <v>710</v>
      </c>
      <c r="D9139" s="333" t="s">
        <v>523</v>
      </c>
      <c r="E9139" s="29">
        <v>1</v>
      </c>
      <c r="F9139" s="29">
        <v>3</v>
      </c>
      <c r="G9139" s="29">
        <v>6271</v>
      </c>
      <c r="M9139" s="80" t="b">
        <f t="shared" si="142"/>
        <v>1</v>
      </c>
    </row>
    <row r="9140" spans="2:13" x14ac:dyDescent="0.15">
      <c r="B9140" s="333" t="s">
        <v>10012</v>
      </c>
      <c r="C9140" s="333" t="s">
        <v>710</v>
      </c>
      <c r="D9140" s="333" t="s">
        <v>523</v>
      </c>
      <c r="E9140" s="29">
        <v>1</v>
      </c>
      <c r="F9140" s="29">
        <v>3</v>
      </c>
      <c r="G9140" s="29">
        <v>10206</v>
      </c>
      <c r="M9140" s="80" t="b">
        <f t="shared" si="142"/>
        <v>1</v>
      </c>
    </row>
    <row r="9141" spans="2:13" x14ac:dyDescent="0.15">
      <c r="B9141" s="333" t="s">
        <v>2512</v>
      </c>
      <c r="C9141" s="333" t="s">
        <v>710</v>
      </c>
      <c r="D9141" s="333" t="s">
        <v>444</v>
      </c>
      <c r="E9141" s="29">
        <v>1</v>
      </c>
      <c r="F9141" s="29">
        <v>6</v>
      </c>
      <c r="G9141" s="29">
        <v>2046</v>
      </c>
      <c r="M9141" s="80" t="b">
        <f t="shared" si="142"/>
        <v>1</v>
      </c>
    </row>
    <row r="9142" spans="2:13" x14ac:dyDescent="0.15">
      <c r="B9142" s="333" t="s">
        <v>13766</v>
      </c>
      <c r="C9142" s="333" t="s">
        <v>718</v>
      </c>
      <c r="D9142" s="333" t="s">
        <v>521</v>
      </c>
      <c r="E9142" s="29">
        <v>5</v>
      </c>
      <c r="F9142" s="29">
        <v>2</v>
      </c>
      <c r="G9142" s="29">
        <v>15096</v>
      </c>
      <c r="M9142" s="80" t="b">
        <f t="shared" si="142"/>
        <v>1</v>
      </c>
    </row>
    <row r="9143" spans="2:13" x14ac:dyDescent="0.15">
      <c r="B9143" s="333" t="s">
        <v>302</v>
      </c>
      <c r="C9143" s="333" t="s">
        <v>710</v>
      </c>
      <c r="D9143" s="333" t="s">
        <v>521</v>
      </c>
      <c r="E9143" s="29">
        <v>1</v>
      </c>
      <c r="F9143" s="29">
        <v>2</v>
      </c>
      <c r="G9143" s="29">
        <v>8486</v>
      </c>
      <c r="M9143" s="80" t="b">
        <f t="shared" si="142"/>
        <v>1</v>
      </c>
    </row>
    <row r="9144" spans="2:13" x14ac:dyDescent="0.15">
      <c r="B9144" s="333" t="s">
        <v>12173</v>
      </c>
      <c r="C9144" s="333" t="s">
        <v>710</v>
      </c>
      <c r="D9144" s="333" t="s">
        <v>519</v>
      </c>
      <c r="E9144" s="29">
        <v>1</v>
      </c>
      <c r="F9144" s="29">
        <v>1</v>
      </c>
      <c r="G9144" s="29">
        <v>12365</v>
      </c>
      <c r="M9144" s="80" t="b">
        <f t="shared" si="142"/>
        <v>1</v>
      </c>
    </row>
    <row r="9145" spans="2:13" x14ac:dyDescent="0.15">
      <c r="B9145" s="333" t="s">
        <v>13767</v>
      </c>
      <c r="C9145" s="333" t="s">
        <v>710</v>
      </c>
      <c r="D9145" s="333" t="s">
        <v>518</v>
      </c>
      <c r="E9145" s="29">
        <v>1</v>
      </c>
      <c r="F9145" s="29">
        <v>0</v>
      </c>
      <c r="G9145" s="29">
        <v>14967</v>
      </c>
      <c r="M9145" s="80" t="b">
        <f t="shared" si="142"/>
        <v>1</v>
      </c>
    </row>
    <row r="9146" spans="2:13" x14ac:dyDescent="0.15">
      <c r="B9146" s="333" t="s">
        <v>12174</v>
      </c>
      <c r="C9146" s="333" t="s">
        <v>712</v>
      </c>
      <c r="D9146" s="333" t="s">
        <v>523</v>
      </c>
      <c r="E9146" s="29">
        <v>2</v>
      </c>
      <c r="F9146" s="29">
        <v>3</v>
      </c>
      <c r="G9146" s="29">
        <v>13831</v>
      </c>
      <c r="M9146" s="80" t="b">
        <f t="shared" si="142"/>
        <v>1</v>
      </c>
    </row>
    <row r="9147" spans="2:13" x14ac:dyDescent="0.15">
      <c r="B9147" s="333" t="s">
        <v>4331</v>
      </c>
      <c r="C9147" s="333" t="s">
        <v>518</v>
      </c>
      <c r="D9147" s="333" t="s">
        <v>525</v>
      </c>
      <c r="E9147" s="29">
        <v>0</v>
      </c>
      <c r="F9147" s="29">
        <v>4</v>
      </c>
      <c r="G9147" s="29">
        <v>4022</v>
      </c>
      <c r="M9147" s="80" t="b">
        <f t="shared" si="142"/>
        <v>1</v>
      </c>
    </row>
    <row r="9148" spans="2:13" x14ac:dyDescent="0.15">
      <c r="B9148" s="333" t="s">
        <v>2513</v>
      </c>
      <c r="C9148" s="333" t="s">
        <v>718</v>
      </c>
      <c r="D9148" s="333" t="s">
        <v>519</v>
      </c>
      <c r="E9148" s="29">
        <v>5</v>
      </c>
      <c r="F9148" s="29">
        <v>1</v>
      </c>
      <c r="G9148" s="29">
        <v>2047</v>
      </c>
      <c r="M9148" s="80" t="b">
        <f t="shared" si="142"/>
        <v>1</v>
      </c>
    </row>
    <row r="9149" spans="2:13" x14ac:dyDescent="0.15">
      <c r="B9149" s="333" t="s">
        <v>2514</v>
      </c>
      <c r="C9149" s="333" t="s">
        <v>718</v>
      </c>
      <c r="D9149" s="333" t="s">
        <v>519</v>
      </c>
      <c r="E9149" s="29">
        <v>5</v>
      </c>
      <c r="F9149" s="29">
        <v>1</v>
      </c>
      <c r="G9149" s="29">
        <v>2048</v>
      </c>
      <c r="M9149" s="80" t="b">
        <f t="shared" si="142"/>
        <v>1</v>
      </c>
    </row>
    <row r="9150" spans="2:13" x14ac:dyDescent="0.15">
      <c r="B9150" s="333" t="s">
        <v>2618</v>
      </c>
      <c r="C9150" s="333" t="s">
        <v>718</v>
      </c>
      <c r="D9150" s="333" t="s">
        <v>519</v>
      </c>
      <c r="E9150" s="29">
        <v>5</v>
      </c>
      <c r="F9150" s="29">
        <v>1</v>
      </c>
      <c r="G9150" s="29">
        <v>2049</v>
      </c>
      <c r="M9150" s="80" t="b">
        <f t="shared" si="142"/>
        <v>1</v>
      </c>
    </row>
    <row r="9151" spans="2:13" x14ac:dyDescent="0.15">
      <c r="B9151" s="333" t="s">
        <v>2619</v>
      </c>
      <c r="C9151" s="333" t="s">
        <v>710</v>
      </c>
      <c r="D9151" s="333" t="s">
        <v>444</v>
      </c>
      <c r="E9151" s="29">
        <v>1</v>
      </c>
      <c r="F9151" s="29">
        <v>6</v>
      </c>
      <c r="G9151" s="29">
        <v>2050</v>
      </c>
      <c r="M9151" s="80" t="b">
        <f t="shared" si="142"/>
        <v>1</v>
      </c>
    </row>
    <row r="9152" spans="2:13" x14ac:dyDescent="0.15">
      <c r="B9152" s="333" t="s">
        <v>12175</v>
      </c>
      <c r="C9152" s="333" t="s">
        <v>710</v>
      </c>
      <c r="D9152" s="333" t="s">
        <v>444</v>
      </c>
      <c r="E9152" s="29">
        <v>1</v>
      </c>
      <c r="F9152" s="29">
        <v>6</v>
      </c>
      <c r="G9152" s="29">
        <v>12480</v>
      </c>
      <c r="M9152" s="80" t="b">
        <f t="shared" si="142"/>
        <v>1</v>
      </c>
    </row>
    <row r="9153" spans="2:13" x14ac:dyDescent="0.15">
      <c r="B9153" s="333" t="s">
        <v>13768</v>
      </c>
      <c r="C9153" s="333" t="s">
        <v>710</v>
      </c>
      <c r="D9153" s="333" t="s">
        <v>523</v>
      </c>
      <c r="E9153" s="29">
        <v>1</v>
      </c>
      <c r="F9153" s="29">
        <v>3</v>
      </c>
      <c r="G9153" s="29">
        <v>15459</v>
      </c>
      <c r="M9153" s="80" t="b">
        <f t="shared" si="142"/>
        <v>1</v>
      </c>
    </row>
    <row r="9154" spans="2:13" x14ac:dyDescent="0.15">
      <c r="B9154" s="333" t="s">
        <v>5322</v>
      </c>
      <c r="C9154" s="333" t="s">
        <v>710</v>
      </c>
      <c r="D9154" s="333" t="s">
        <v>525</v>
      </c>
      <c r="E9154" s="29">
        <v>1</v>
      </c>
      <c r="F9154" s="29">
        <v>4</v>
      </c>
      <c r="G9154" s="29">
        <v>5320</v>
      </c>
      <c r="M9154" s="80" t="b">
        <f t="shared" si="142"/>
        <v>1</v>
      </c>
    </row>
    <row r="9155" spans="2:13" x14ac:dyDescent="0.15">
      <c r="B9155" s="333" t="s">
        <v>5096</v>
      </c>
      <c r="C9155" s="333" t="s">
        <v>716</v>
      </c>
      <c r="D9155" s="333" t="s">
        <v>521</v>
      </c>
      <c r="E9155" s="29">
        <v>4</v>
      </c>
      <c r="F9155" s="29">
        <v>2</v>
      </c>
      <c r="G9155" s="29">
        <v>5070</v>
      </c>
      <c r="M9155" s="80" t="b">
        <f t="shared" si="142"/>
        <v>1</v>
      </c>
    </row>
    <row r="9156" spans="2:13" x14ac:dyDescent="0.15">
      <c r="B9156" s="333" t="s">
        <v>11000</v>
      </c>
      <c r="C9156" s="333" t="s">
        <v>710</v>
      </c>
      <c r="D9156" s="333" t="s">
        <v>521</v>
      </c>
      <c r="E9156" s="29">
        <v>1</v>
      </c>
      <c r="F9156" s="29">
        <v>2</v>
      </c>
      <c r="G9156" s="29">
        <v>8645</v>
      </c>
      <c r="M9156" s="80" t="b">
        <f t="shared" si="142"/>
        <v>1</v>
      </c>
    </row>
    <row r="9157" spans="2:13" x14ac:dyDescent="0.15">
      <c r="B9157" s="333" t="s">
        <v>366</v>
      </c>
      <c r="C9157" s="333" t="s">
        <v>710</v>
      </c>
      <c r="D9157" s="333" t="s">
        <v>521</v>
      </c>
      <c r="E9157" s="29">
        <v>1</v>
      </c>
      <c r="F9157" s="29">
        <v>2</v>
      </c>
      <c r="G9157" s="29">
        <v>8344</v>
      </c>
      <c r="M9157" s="80" t="b">
        <f t="shared" si="142"/>
        <v>1</v>
      </c>
    </row>
    <row r="9158" spans="2:13" x14ac:dyDescent="0.15">
      <c r="B9158" s="333" t="s">
        <v>6543</v>
      </c>
      <c r="C9158" s="333" t="s">
        <v>518</v>
      </c>
      <c r="D9158" s="333" t="s">
        <v>518</v>
      </c>
      <c r="E9158" s="29">
        <v>0</v>
      </c>
      <c r="F9158" s="29">
        <v>0</v>
      </c>
      <c r="G9158" s="29">
        <v>6628</v>
      </c>
      <c r="M9158" s="80" t="b">
        <f t="shared" si="142"/>
        <v>1</v>
      </c>
    </row>
    <row r="9159" spans="2:13" x14ac:dyDescent="0.15">
      <c r="B9159" s="333" t="s">
        <v>9557</v>
      </c>
      <c r="C9159" s="333" t="s">
        <v>710</v>
      </c>
      <c r="D9159" s="333" t="s">
        <v>523</v>
      </c>
      <c r="E9159" s="29">
        <v>1</v>
      </c>
      <c r="F9159" s="29">
        <v>3</v>
      </c>
      <c r="G9159" s="29">
        <v>9523</v>
      </c>
      <c r="M9159" s="80" t="b">
        <f t="shared" si="142"/>
        <v>1</v>
      </c>
    </row>
    <row r="9160" spans="2:13" x14ac:dyDescent="0.15">
      <c r="B9160" s="333" t="s">
        <v>15001</v>
      </c>
      <c r="C9160" s="333" t="s">
        <v>710</v>
      </c>
      <c r="D9160" s="333" t="s">
        <v>523</v>
      </c>
      <c r="E9160" s="29">
        <v>1</v>
      </c>
      <c r="F9160" s="29">
        <v>3</v>
      </c>
      <c r="G9160" s="29">
        <v>16333</v>
      </c>
      <c r="M9160" s="80" t="b">
        <f t="shared" si="142"/>
        <v>1</v>
      </c>
    </row>
    <row r="9161" spans="2:13" x14ac:dyDescent="0.15">
      <c r="B9161" s="333" t="s">
        <v>2620</v>
      </c>
      <c r="C9161" s="333" t="s">
        <v>710</v>
      </c>
      <c r="D9161" s="333" t="s">
        <v>521</v>
      </c>
      <c r="E9161" s="29">
        <v>1</v>
      </c>
      <c r="F9161" s="29">
        <v>2</v>
      </c>
      <c r="G9161" s="29">
        <v>2051</v>
      </c>
      <c r="M9161" s="80" t="b">
        <f t="shared" si="142"/>
        <v>1</v>
      </c>
    </row>
    <row r="9162" spans="2:13" x14ac:dyDescent="0.15">
      <c r="B9162" s="333" t="s">
        <v>7824</v>
      </c>
      <c r="C9162" s="333" t="s">
        <v>714</v>
      </c>
      <c r="D9162" s="333" t="s">
        <v>521</v>
      </c>
      <c r="E9162" s="29">
        <v>3</v>
      </c>
      <c r="F9162" s="29">
        <v>2</v>
      </c>
      <c r="G9162" s="29">
        <v>8010</v>
      </c>
      <c r="M9162" s="80" t="b">
        <f t="shared" si="142"/>
        <v>1</v>
      </c>
    </row>
    <row r="9163" spans="2:13" x14ac:dyDescent="0.15">
      <c r="B9163" s="333" t="s">
        <v>2621</v>
      </c>
      <c r="C9163" s="333" t="s">
        <v>710</v>
      </c>
      <c r="D9163" s="333" t="s">
        <v>519</v>
      </c>
      <c r="E9163" s="29">
        <v>1</v>
      </c>
      <c r="F9163" s="29">
        <v>1</v>
      </c>
      <c r="G9163" s="29">
        <v>2052</v>
      </c>
      <c r="M9163" s="80" t="b">
        <f t="shared" si="142"/>
        <v>1</v>
      </c>
    </row>
    <row r="9164" spans="2:13" x14ac:dyDescent="0.15">
      <c r="B9164" s="333" t="s">
        <v>10476</v>
      </c>
      <c r="C9164" s="333" t="s">
        <v>710</v>
      </c>
      <c r="D9164" s="333" t="s">
        <v>519</v>
      </c>
      <c r="E9164" s="29">
        <v>1</v>
      </c>
      <c r="F9164" s="29">
        <v>1</v>
      </c>
      <c r="G9164" s="29">
        <v>10706</v>
      </c>
      <c r="M9164" s="80" t="b">
        <f t="shared" si="142"/>
        <v>1</v>
      </c>
    </row>
    <row r="9165" spans="2:13" x14ac:dyDescent="0.15">
      <c r="B9165" s="333" t="s">
        <v>2622</v>
      </c>
      <c r="C9165" s="333" t="s">
        <v>710</v>
      </c>
      <c r="D9165" s="333" t="s">
        <v>521</v>
      </c>
      <c r="E9165" s="29">
        <v>1</v>
      </c>
      <c r="F9165" s="29">
        <v>2</v>
      </c>
      <c r="G9165" s="29">
        <v>2053</v>
      </c>
      <c r="M9165" s="80" t="b">
        <f t="shared" si="142"/>
        <v>1</v>
      </c>
    </row>
    <row r="9166" spans="2:13" x14ac:dyDescent="0.15">
      <c r="B9166" s="333" t="s">
        <v>2623</v>
      </c>
      <c r="C9166" s="333" t="s">
        <v>710</v>
      </c>
      <c r="D9166" s="333" t="s">
        <v>519</v>
      </c>
      <c r="E9166" s="29">
        <v>1</v>
      </c>
      <c r="F9166" s="29">
        <v>1</v>
      </c>
      <c r="G9166" s="29">
        <v>2054</v>
      </c>
      <c r="M9166" s="80" t="b">
        <f t="shared" ref="M9166:M9229" si="143">AND(  NOT(ISERROR(FIND(UPPER($B$7),UPPER($B9166),1))),  OR($D$7="",NOT(ISERROR(FIND(UPPER($D$7),UPPER($B9166),1)))),    OR($D$8="",(ISERROR(FIND(UPPER($D$8),UPPER($B9166),1))))           )</f>
        <v>1</v>
      </c>
    </row>
    <row r="9167" spans="2:13" x14ac:dyDescent="0.15">
      <c r="B9167" s="333" t="s">
        <v>2624</v>
      </c>
      <c r="C9167" s="333" t="s">
        <v>710</v>
      </c>
      <c r="D9167" s="333" t="s">
        <v>525</v>
      </c>
      <c r="E9167" s="29">
        <v>1</v>
      </c>
      <c r="F9167" s="29">
        <v>4</v>
      </c>
      <c r="G9167" s="29">
        <v>2055</v>
      </c>
      <c r="M9167" s="80" t="b">
        <f t="shared" si="143"/>
        <v>1</v>
      </c>
    </row>
    <row r="9168" spans="2:13" x14ac:dyDescent="0.15">
      <c r="B9168" s="333" t="s">
        <v>13769</v>
      </c>
      <c r="C9168" s="333" t="s">
        <v>710</v>
      </c>
      <c r="D9168" s="333" t="s">
        <v>519</v>
      </c>
      <c r="E9168" s="29">
        <v>1</v>
      </c>
      <c r="F9168" s="29">
        <v>1</v>
      </c>
      <c r="G9168" s="29">
        <v>14765</v>
      </c>
      <c r="M9168" s="80" t="b">
        <f t="shared" si="143"/>
        <v>1</v>
      </c>
    </row>
    <row r="9169" spans="2:13" x14ac:dyDescent="0.15">
      <c r="B9169" s="333" t="s">
        <v>13770</v>
      </c>
      <c r="C9169" s="333" t="s">
        <v>710</v>
      </c>
      <c r="D9169" s="333" t="s">
        <v>519</v>
      </c>
      <c r="E9169" s="29">
        <v>1</v>
      </c>
      <c r="F9169" s="29">
        <v>1</v>
      </c>
      <c r="G9169" s="29">
        <v>14766</v>
      </c>
      <c r="M9169" s="80" t="b">
        <f t="shared" si="143"/>
        <v>1</v>
      </c>
    </row>
    <row r="9170" spans="2:13" x14ac:dyDescent="0.15">
      <c r="B9170" s="333" t="s">
        <v>13771</v>
      </c>
      <c r="C9170" s="333" t="s">
        <v>714</v>
      </c>
      <c r="D9170" s="333" t="s">
        <v>523</v>
      </c>
      <c r="E9170" s="29">
        <v>3</v>
      </c>
      <c r="F9170" s="29">
        <v>3</v>
      </c>
      <c r="G9170" s="29">
        <v>15469</v>
      </c>
      <c r="M9170" s="80" t="b">
        <f t="shared" si="143"/>
        <v>1</v>
      </c>
    </row>
    <row r="9171" spans="2:13" x14ac:dyDescent="0.15">
      <c r="B9171" s="333" t="s">
        <v>2625</v>
      </c>
      <c r="C9171" s="333" t="s">
        <v>710</v>
      </c>
      <c r="D9171" s="333" t="s">
        <v>523</v>
      </c>
      <c r="E9171" s="29">
        <v>1</v>
      </c>
      <c r="F9171" s="29">
        <v>3</v>
      </c>
      <c r="G9171" s="29">
        <v>2056</v>
      </c>
      <c r="M9171" s="80" t="b">
        <f t="shared" si="143"/>
        <v>1</v>
      </c>
    </row>
    <row r="9172" spans="2:13" x14ac:dyDescent="0.15">
      <c r="B9172" s="333" t="s">
        <v>12911</v>
      </c>
      <c r="C9172" s="333" t="s">
        <v>710</v>
      </c>
      <c r="D9172" s="333" t="s">
        <v>523</v>
      </c>
      <c r="E9172" s="29">
        <v>1</v>
      </c>
      <c r="F9172" s="29">
        <v>3</v>
      </c>
      <c r="G9172" s="29">
        <v>14250</v>
      </c>
      <c r="M9172" s="80" t="b">
        <f t="shared" si="143"/>
        <v>1</v>
      </c>
    </row>
    <row r="9173" spans="2:13" x14ac:dyDescent="0.15">
      <c r="B9173" s="333" t="s">
        <v>4570</v>
      </c>
      <c r="C9173" s="333" t="s">
        <v>710</v>
      </c>
      <c r="D9173" s="333" t="s">
        <v>521</v>
      </c>
      <c r="E9173" s="29">
        <v>1</v>
      </c>
      <c r="F9173" s="29">
        <v>2</v>
      </c>
      <c r="G9173" s="29">
        <v>4394</v>
      </c>
      <c r="M9173" s="80" t="b">
        <f t="shared" si="143"/>
        <v>1</v>
      </c>
    </row>
    <row r="9174" spans="2:13" x14ac:dyDescent="0.15">
      <c r="B9174" s="333" t="s">
        <v>7973</v>
      </c>
      <c r="C9174" s="333" t="s">
        <v>718</v>
      </c>
      <c r="D9174" s="333" t="s">
        <v>523</v>
      </c>
      <c r="E9174" s="29">
        <v>5</v>
      </c>
      <c r="F9174" s="29">
        <v>3</v>
      </c>
      <c r="G9174" s="29">
        <v>8183</v>
      </c>
      <c r="M9174" s="80" t="b">
        <f t="shared" si="143"/>
        <v>1</v>
      </c>
    </row>
    <row r="9175" spans="2:13" x14ac:dyDescent="0.15">
      <c r="B9175" s="333" t="s">
        <v>7938</v>
      </c>
      <c r="C9175" s="333" t="s">
        <v>718</v>
      </c>
      <c r="D9175" s="333" t="s">
        <v>523</v>
      </c>
      <c r="E9175" s="29">
        <v>5</v>
      </c>
      <c r="F9175" s="29">
        <v>3</v>
      </c>
      <c r="G9175" s="29">
        <v>8138</v>
      </c>
      <c r="M9175" s="80" t="b">
        <f t="shared" si="143"/>
        <v>1</v>
      </c>
    </row>
    <row r="9176" spans="2:13" x14ac:dyDescent="0.15">
      <c r="B9176" s="333" t="s">
        <v>2626</v>
      </c>
      <c r="C9176" s="333" t="s">
        <v>712</v>
      </c>
      <c r="D9176" s="333" t="s">
        <v>519</v>
      </c>
      <c r="E9176" s="29">
        <v>2</v>
      </c>
      <c r="F9176" s="29">
        <v>1</v>
      </c>
      <c r="G9176" s="29">
        <v>2057</v>
      </c>
      <c r="M9176" s="80" t="b">
        <f t="shared" si="143"/>
        <v>1</v>
      </c>
    </row>
    <row r="9177" spans="2:13" x14ac:dyDescent="0.15">
      <c r="B9177" s="333" t="s">
        <v>9942</v>
      </c>
      <c r="C9177" s="333" t="s">
        <v>712</v>
      </c>
      <c r="D9177" s="333" t="s">
        <v>521</v>
      </c>
      <c r="E9177" s="29">
        <v>2</v>
      </c>
      <c r="F9177" s="29">
        <v>2</v>
      </c>
      <c r="G9177" s="29">
        <v>10143</v>
      </c>
      <c r="M9177" s="80" t="b">
        <f t="shared" si="143"/>
        <v>1</v>
      </c>
    </row>
    <row r="9178" spans="2:13" x14ac:dyDescent="0.15">
      <c r="B9178" s="333" t="s">
        <v>7447</v>
      </c>
      <c r="C9178" s="333" t="s">
        <v>712</v>
      </c>
      <c r="D9178" s="333" t="s">
        <v>525</v>
      </c>
      <c r="E9178" s="29">
        <v>2</v>
      </c>
      <c r="F9178" s="29">
        <v>4</v>
      </c>
      <c r="G9178" s="29">
        <v>7592</v>
      </c>
      <c r="M9178" s="80" t="b">
        <f t="shared" si="143"/>
        <v>1</v>
      </c>
    </row>
    <row r="9179" spans="2:13" x14ac:dyDescent="0.15">
      <c r="B9179" s="333" t="s">
        <v>2524</v>
      </c>
      <c r="C9179" s="333" t="s">
        <v>712</v>
      </c>
      <c r="D9179" s="333" t="s">
        <v>521</v>
      </c>
      <c r="E9179" s="29">
        <v>2</v>
      </c>
      <c r="F9179" s="29">
        <v>2</v>
      </c>
      <c r="G9179" s="29">
        <v>2058</v>
      </c>
      <c r="M9179" s="80" t="b">
        <f t="shared" si="143"/>
        <v>1</v>
      </c>
    </row>
    <row r="9180" spans="2:13" x14ac:dyDescent="0.15">
      <c r="B9180" s="333" t="s">
        <v>14314</v>
      </c>
      <c r="C9180" s="333" t="s">
        <v>712</v>
      </c>
      <c r="D9180" s="333" t="s">
        <v>519</v>
      </c>
      <c r="E9180" s="29">
        <v>2</v>
      </c>
      <c r="F9180" s="29">
        <v>1</v>
      </c>
      <c r="G9180" s="29">
        <v>15998</v>
      </c>
      <c r="M9180" s="80" t="b">
        <f t="shared" si="143"/>
        <v>1</v>
      </c>
    </row>
    <row r="9181" spans="2:13" x14ac:dyDescent="0.15">
      <c r="B9181" s="333" t="s">
        <v>12912</v>
      </c>
      <c r="C9181" s="333" t="s">
        <v>712</v>
      </c>
      <c r="D9181" s="333" t="s">
        <v>525</v>
      </c>
      <c r="E9181" s="29">
        <v>2</v>
      </c>
      <c r="F9181" s="29">
        <v>4</v>
      </c>
      <c r="G9181" s="29">
        <v>14220</v>
      </c>
      <c r="M9181" s="80" t="b">
        <f t="shared" si="143"/>
        <v>1</v>
      </c>
    </row>
    <row r="9182" spans="2:13" x14ac:dyDescent="0.15">
      <c r="B9182" s="333" t="s">
        <v>2525</v>
      </c>
      <c r="C9182" s="333" t="s">
        <v>712</v>
      </c>
      <c r="D9182" s="333" t="s">
        <v>521</v>
      </c>
      <c r="E9182" s="29">
        <v>2</v>
      </c>
      <c r="F9182" s="29">
        <v>2</v>
      </c>
      <c r="G9182" s="29">
        <v>2059</v>
      </c>
      <c r="M9182" s="80" t="b">
        <f t="shared" si="143"/>
        <v>1</v>
      </c>
    </row>
    <row r="9183" spans="2:13" x14ac:dyDescent="0.15">
      <c r="B9183" s="333" t="s">
        <v>2526</v>
      </c>
      <c r="C9183" s="333" t="s">
        <v>712</v>
      </c>
      <c r="D9183" s="333" t="s">
        <v>525</v>
      </c>
      <c r="E9183" s="29">
        <v>2</v>
      </c>
      <c r="F9183" s="29">
        <v>4</v>
      </c>
      <c r="G9183" s="29">
        <v>2060</v>
      </c>
      <c r="M9183" s="80" t="b">
        <f t="shared" si="143"/>
        <v>1</v>
      </c>
    </row>
    <row r="9184" spans="2:13" x14ac:dyDescent="0.15">
      <c r="B9184" s="333" t="s">
        <v>15002</v>
      </c>
      <c r="C9184" s="333" t="s">
        <v>710</v>
      </c>
      <c r="D9184" s="333" t="s">
        <v>444</v>
      </c>
      <c r="E9184" s="29">
        <v>1</v>
      </c>
      <c r="F9184" s="29">
        <v>6</v>
      </c>
      <c r="G9184" s="29">
        <v>16576</v>
      </c>
      <c r="M9184" s="80" t="b">
        <f t="shared" si="143"/>
        <v>1</v>
      </c>
    </row>
    <row r="9185" spans="2:13" x14ac:dyDescent="0.15">
      <c r="B9185" s="333" t="s">
        <v>9943</v>
      </c>
      <c r="C9185" s="333" t="s">
        <v>710</v>
      </c>
      <c r="D9185" s="333" t="s">
        <v>525</v>
      </c>
      <c r="E9185" s="29">
        <v>1</v>
      </c>
      <c r="F9185" s="29">
        <v>4</v>
      </c>
      <c r="G9185" s="29">
        <v>10144</v>
      </c>
      <c r="M9185" s="80" t="b">
        <f t="shared" si="143"/>
        <v>1</v>
      </c>
    </row>
    <row r="9186" spans="2:13" x14ac:dyDescent="0.15">
      <c r="B9186" s="333" t="s">
        <v>7681</v>
      </c>
      <c r="C9186" s="333" t="s">
        <v>712</v>
      </c>
      <c r="D9186" s="333" t="s">
        <v>519</v>
      </c>
      <c r="E9186" s="29">
        <v>2</v>
      </c>
      <c r="F9186" s="29">
        <v>1</v>
      </c>
      <c r="G9186" s="29">
        <v>7850</v>
      </c>
      <c r="M9186" s="80" t="b">
        <f t="shared" si="143"/>
        <v>1</v>
      </c>
    </row>
    <row r="9187" spans="2:13" x14ac:dyDescent="0.15">
      <c r="B9187" s="333" t="s">
        <v>7449</v>
      </c>
      <c r="C9187" s="333" t="s">
        <v>710</v>
      </c>
      <c r="D9187" s="333" t="s">
        <v>519</v>
      </c>
      <c r="E9187" s="29">
        <v>1</v>
      </c>
      <c r="F9187" s="29">
        <v>1</v>
      </c>
      <c r="G9187" s="29">
        <v>7594</v>
      </c>
      <c r="M9187" s="80" t="b">
        <f t="shared" si="143"/>
        <v>1</v>
      </c>
    </row>
    <row r="9188" spans="2:13" x14ac:dyDescent="0.15">
      <c r="B9188" s="333" t="s">
        <v>2434</v>
      </c>
      <c r="C9188" s="333" t="s">
        <v>712</v>
      </c>
      <c r="D9188" s="333" t="s">
        <v>521</v>
      </c>
      <c r="E9188" s="29">
        <v>2</v>
      </c>
      <c r="F9188" s="29">
        <v>2</v>
      </c>
      <c r="G9188" s="29">
        <v>2061</v>
      </c>
      <c r="M9188" s="80" t="b">
        <f t="shared" si="143"/>
        <v>1</v>
      </c>
    </row>
    <row r="9189" spans="2:13" x14ac:dyDescent="0.15">
      <c r="B9189" s="333" t="s">
        <v>5212</v>
      </c>
      <c r="C9189" s="333" t="s">
        <v>712</v>
      </c>
      <c r="D9189" s="333" t="s">
        <v>521</v>
      </c>
      <c r="E9189" s="29">
        <v>2</v>
      </c>
      <c r="F9189" s="29">
        <v>2</v>
      </c>
      <c r="G9189" s="29">
        <v>5198</v>
      </c>
      <c r="M9189" s="80" t="b">
        <f t="shared" si="143"/>
        <v>1</v>
      </c>
    </row>
    <row r="9190" spans="2:13" x14ac:dyDescent="0.15">
      <c r="B9190" s="333" t="s">
        <v>2435</v>
      </c>
      <c r="C9190" s="333" t="s">
        <v>712</v>
      </c>
      <c r="D9190" s="333" t="s">
        <v>521</v>
      </c>
      <c r="E9190" s="29">
        <v>2</v>
      </c>
      <c r="F9190" s="29">
        <v>2</v>
      </c>
      <c r="G9190" s="29">
        <v>2062</v>
      </c>
      <c r="M9190" s="80" t="b">
        <f t="shared" si="143"/>
        <v>1</v>
      </c>
    </row>
    <row r="9191" spans="2:13" x14ac:dyDescent="0.15">
      <c r="B9191" s="333" t="s">
        <v>9944</v>
      </c>
      <c r="C9191" s="333" t="s">
        <v>712</v>
      </c>
      <c r="D9191" s="333" t="s">
        <v>519</v>
      </c>
      <c r="E9191" s="29">
        <v>2</v>
      </c>
      <c r="F9191" s="29">
        <v>1</v>
      </c>
      <c r="G9191" s="29">
        <v>10145</v>
      </c>
      <c r="M9191" s="80" t="b">
        <f t="shared" si="143"/>
        <v>1</v>
      </c>
    </row>
    <row r="9192" spans="2:13" x14ac:dyDescent="0.15">
      <c r="B9192" s="333" t="s">
        <v>2436</v>
      </c>
      <c r="C9192" s="333" t="s">
        <v>712</v>
      </c>
      <c r="D9192" s="333" t="s">
        <v>519</v>
      </c>
      <c r="E9192" s="29">
        <v>2</v>
      </c>
      <c r="F9192" s="29">
        <v>1</v>
      </c>
      <c r="G9192" s="29">
        <v>2063</v>
      </c>
      <c r="M9192" s="80" t="b">
        <f t="shared" si="143"/>
        <v>1</v>
      </c>
    </row>
    <row r="9193" spans="2:13" x14ac:dyDescent="0.15">
      <c r="B9193" s="333" t="s">
        <v>2437</v>
      </c>
      <c r="C9193" s="333" t="s">
        <v>712</v>
      </c>
      <c r="D9193" s="333" t="s">
        <v>519</v>
      </c>
      <c r="E9193" s="29">
        <v>2</v>
      </c>
      <c r="F9193" s="29">
        <v>1</v>
      </c>
      <c r="G9193" s="29">
        <v>2064</v>
      </c>
      <c r="M9193" s="80" t="b">
        <f t="shared" si="143"/>
        <v>1</v>
      </c>
    </row>
    <row r="9194" spans="2:13" x14ac:dyDescent="0.15">
      <c r="B9194" s="333" t="s">
        <v>2438</v>
      </c>
      <c r="C9194" s="333" t="s">
        <v>712</v>
      </c>
      <c r="D9194" s="333" t="s">
        <v>519</v>
      </c>
      <c r="E9194" s="29">
        <v>2</v>
      </c>
      <c r="F9194" s="29">
        <v>1</v>
      </c>
      <c r="G9194" s="29">
        <v>2065</v>
      </c>
      <c r="M9194" s="80" t="b">
        <f t="shared" si="143"/>
        <v>1</v>
      </c>
    </row>
    <row r="9195" spans="2:13" x14ac:dyDescent="0.15">
      <c r="B9195" s="333" t="s">
        <v>3831</v>
      </c>
      <c r="C9195" s="333" t="s">
        <v>712</v>
      </c>
      <c r="D9195" s="333" t="s">
        <v>519</v>
      </c>
      <c r="E9195" s="29">
        <v>2</v>
      </c>
      <c r="F9195" s="29">
        <v>1</v>
      </c>
      <c r="G9195" s="29">
        <v>3591</v>
      </c>
      <c r="M9195" s="80" t="b">
        <f t="shared" si="143"/>
        <v>1</v>
      </c>
    </row>
    <row r="9196" spans="2:13" x14ac:dyDescent="0.15">
      <c r="B9196" s="333" t="s">
        <v>2439</v>
      </c>
      <c r="C9196" s="333" t="s">
        <v>712</v>
      </c>
      <c r="D9196" s="333" t="s">
        <v>519</v>
      </c>
      <c r="E9196" s="29">
        <v>2</v>
      </c>
      <c r="F9196" s="29">
        <v>1</v>
      </c>
      <c r="G9196" s="29">
        <v>2066</v>
      </c>
      <c r="M9196" s="80" t="b">
        <f t="shared" si="143"/>
        <v>1</v>
      </c>
    </row>
    <row r="9197" spans="2:13" x14ac:dyDescent="0.15">
      <c r="B9197" s="333" t="s">
        <v>2440</v>
      </c>
      <c r="C9197" s="333" t="s">
        <v>712</v>
      </c>
      <c r="D9197" s="333" t="s">
        <v>519</v>
      </c>
      <c r="E9197" s="29">
        <v>2</v>
      </c>
      <c r="F9197" s="29">
        <v>1</v>
      </c>
      <c r="G9197" s="29">
        <v>2067</v>
      </c>
      <c r="M9197" s="80" t="b">
        <f t="shared" si="143"/>
        <v>1</v>
      </c>
    </row>
    <row r="9198" spans="2:13" x14ac:dyDescent="0.15">
      <c r="B9198" s="333" t="s">
        <v>5860</v>
      </c>
      <c r="C9198" s="333" t="s">
        <v>712</v>
      </c>
      <c r="D9198" s="333" t="s">
        <v>519</v>
      </c>
      <c r="E9198" s="29">
        <v>2</v>
      </c>
      <c r="F9198" s="29">
        <v>1</v>
      </c>
      <c r="G9198" s="29">
        <v>5882</v>
      </c>
      <c r="M9198" s="80" t="b">
        <f t="shared" si="143"/>
        <v>1</v>
      </c>
    </row>
    <row r="9199" spans="2:13" x14ac:dyDescent="0.15">
      <c r="B9199" s="333" t="s">
        <v>9945</v>
      </c>
      <c r="C9199" s="333" t="s">
        <v>712</v>
      </c>
      <c r="D9199" s="333" t="s">
        <v>519</v>
      </c>
      <c r="E9199" s="29">
        <v>2</v>
      </c>
      <c r="F9199" s="29">
        <v>1</v>
      </c>
      <c r="G9199" s="29">
        <v>10146</v>
      </c>
      <c r="M9199" s="80" t="b">
        <f t="shared" si="143"/>
        <v>1</v>
      </c>
    </row>
    <row r="9200" spans="2:13" x14ac:dyDescent="0.15">
      <c r="B9200" s="333" t="s">
        <v>2441</v>
      </c>
      <c r="C9200" s="333" t="s">
        <v>712</v>
      </c>
      <c r="D9200" s="333" t="s">
        <v>519</v>
      </c>
      <c r="E9200" s="29">
        <v>2</v>
      </c>
      <c r="F9200" s="29">
        <v>1</v>
      </c>
      <c r="G9200" s="29">
        <v>2068</v>
      </c>
      <c r="M9200" s="80" t="b">
        <f t="shared" si="143"/>
        <v>1</v>
      </c>
    </row>
    <row r="9201" spans="2:13" x14ac:dyDescent="0.15">
      <c r="B9201" s="333" t="s">
        <v>87</v>
      </c>
      <c r="C9201" s="333" t="s">
        <v>712</v>
      </c>
      <c r="D9201" s="333" t="s">
        <v>519</v>
      </c>
      <c r="E9201" s="29">
        <v>2</v>
      </c>
      <c r="F9201" s="29">
        <v>1</v>
      </c>
      <c r="G9201" s="29">
        <v>8720</v>
      </c>
      <c r="M9201" s="80" t="b">
        <f t="shared" si="143"/>
        <v>1</v>
      </c>
    </row>
    <row r="9202" spans="2:13" x14ac:dyDescent="0.15">
      <c r="B9202" s="333" t="s">
        <v>2442</v>
      </c>
      <c r="C9202" s="333" t="s">
        <v>712</v>
      </c>
      <c r="D9202" s="333" t="s">
        <v>444</v>
      </c>
      <c r="E9202" s="29">
        <v>2</v>
      </c>
      <c r="F9202" s="29">
        <v>6</v>
      </c>
      <c r="G9202" s="29">
        <v>2069</v>
      </c>
      <c r="M9202" s="80" t="b">
        <f t="shared" si="143"/>
        <v>1</v>
      </c>
    </row>
    <row r="9203" spans="2:13" x14ac:dyDescent="0.15">
      <c r="B9203" s="333" t="s">
        <v>2443</v>
      </c>
      <c r="C9203" s="333" t="s">
        <v>712</v>
      </c>
      <c r="D9203" s="333" t="s">
        <v>523</v>
      </c>
      <c r="E9203" s="29">
        <v>2</v>
      </c>
      <c r="F9203" s="29">
        <v>3</v>
      </c>
      <c r="G9203" s="29">
        <v>2070</v>
      </c>
      <c r="M9203" s="80" t="b">
        <f t="shared" si="143"/>
        <v>1</v>
      </c>
    </row>
    <row r="9204" spans="2:13" x14ac:dyDescent="0.15">
      <c r="B9204" s="333" t="s">
        <v>35</v>
      </c>
      <c r="C9204" s="333" t="s">
        <v>712</v>
      </c>
      <c r="D9204" s="333" t="s">
        <v>444</v>
      </c>
      <c r="E9204" s="29">
        <v>2</v>
      </c>
      <c r="F9204" s="29">
        <v>6</v>
      </c>
      <c r="G9204" s="29">
        <v>8668</v>
      </c>
      <c r="M9204" s="80" t="b">
        <f t="shared" si="143"/>
        <v>1</v>
      </c>
    </row>
    <row r="9205" spans="2:13" x14ac:dyDescent="0.15">
      <c r="B9205" s="333" t="s">
        <v>5861</v>
      </c>
      <c r="C9205" s="333" t="s">
        <v>712</v>
      </c>
      <c r="D9205" s="333" t="s">
        <v>519</v>
      </c>
      <c r="E9205" s="29">
        <v>2</v>
      </c>
      <c r="F9205" s="29">
        <v>1</v>
      </c>
      <c r="G9205" s="29">
        <v>5883</v>
      </c>
      <c r="M9205" s="80" t="b">
        <f t="shared" si="143"/>
        <v>1</v>
      </c>
    </row>
    <row r="9206" spans="2:13" x14ac:dyDescent="0.15">
      <c r="B9206" s="333" t="s">
        <v>2444</v>
      </c>
      <c r="C9206" s="333" t="s">
        <v>712</v>
      </c>
      <c r="D9206" s="333" t="s">
        <v>523</v>
      </c>
      <c r="E9206" s="29">
        <v>2</v>
      </c>
      <c r="F9206" s="29">
        <v>3</v>
      </c>
      <c r="G9206" s="29">
        <v>2071</v>
      </c>
      <c r="M9206" s="80" t="b">
        <f t="shared" si="143"/>
        <v>1</v>
      </c>
    </row>
    <row r="9207" spans="2:13" x14ac:dyDescent="0.15">
      <c r="B9207" s="333" t="s">
        <v>14315</v>
      </c>
      <c r="C9207" s="333" t="s">
        <v>714</v>
      </c>
      <c r="D9207" s="333" t="s">
        <v>521</v>
      </c>
      <c r="E9207" s="29">
        <v>3</v>
      </c>
      <c r="F9207" s="29">
        <v>2</v>
      </c>
      <c r="G9207" s="29">
        <v>16001</v>
      </c>
      <c r="M9207" s="80" t="b">
        <f t="shared" si="143"/>
        <v>1</v>
      </c>
    </row>
    <row r="9208" spans="2:13" x14ac:dyDescent="0.15">
      <c r="B9208" s="333" t="s">
        <v>9946</v>
      </c>
      <c r="C9208" s="333" t="s">
        <v>712</v>
      </c>
      <c r="D9208" s="333" t="s">
        <v>519</v>
      </c>
      <c r="E9208" s="29">
        <v>2</v>
      </c>
      <c r="F9208" s="29">
        <v>1</v>
      </c>
      <c r="G9208" s="29">
        <v>10147</v>
      </c>
      <c r="M9208" s="80" t="b">
        <f t="shared" si="143"/>
        <v>1</v>
      </c>
    </row>
    <row r="9209" spans="2:13" x14ac:dyDescent="0.15">
      <c r="B9209" s="333" t="s">
        <v>6280</v>
      </c>
      <c r="C9209" s="333" t="s">
        <v>712</v>
      </c>
      <c r="D9209" s="333" t="s">
        <v>519</v>
      </c>
      <c r="E9209" s="29">
        <v>2</v>
      </c>
      <c r="F9209" s="29">
        <v>1</v>
      </c>
      <c r="G9209" s="29">
        <v>6342</v>
      </c>
      <c r="M9209" s="80" t="b">
        <f t="shared" si="143"/>
        <v>1</v>
      </c>
    </row>
    <row r="9210" spans="2:13" x14ac:dyDescent="0.15">
      <c r="B9210" s="333" t="s">
        <v>2445</v>
      </c>
      <c r="C9210" s="333" t="s">
        <v>712</v>
      </c>
      <c r="D9210" s="333" t="s">
        <v>525</v>
      </c>
      <c r="E9210" s="29">
        <v>2</v>
      </c>
      <c r="F9210" s="29">
        <v>4</v>
      </c>
      <c r="G9210" s="29">
        <v>2072</v>
      </c>
      <c r="M9210" s="80" t="b">
        <f t="shared" si="143"/>
        <v>1</v>
      </c>
    </row>
    <row r="9211" spans="2:13" x14ac:dyDescent="0.15">
      <c r="B9211" s="333" t="s">
        <v>13772</v>
      </c>
      <c r="C9211" s="333" t="s">
        <v>518</v>
      </c>
      <c r="D9211" s="333" t="s">
        <v>518</v>
      </c>
      <c r="E9211" s="29">
        <v>0</v>
      </c>
      <c r="F9211" s="29">
        <v>0</v>
      </c>
      <c r="G9211" s="29">
        <v>14709</v>
      </c>
      <c r="M9211" s="80" t="b">
        <f t="shared" si="143"/>
        <v>1</v>
      </c>
    </row>
    <row r="9212" spans="2:13" x14ac:dyDescent="0.15">
      <c r="B9212" s="333" t="s">
        <v>9947</v>
      </c>
      <c r="C9212" s="333" t="s">
        <v>712</v>
      </c>
      <c r="D9212" s="333" t="s">
        <v>519</v>
      </c>
      <c r="E9212" s="29">
        <v>2</v>
      </c>
      <c r="F9212" s="29">
        <v>1</v>
      </c>
      <c r="G9212" s="29">
        <v>10148</v>
      </c>
      <c r="M9212" s="80" t="b">
        <f t="shared" si="143"/>
        <v>1</v>
      </c>
    </row>
    <row r="9213" spans="2:13" x14ac:dyDescent="0.15">
      <c r="B9213" s="333" t="s">
        <v>2446</v>
      </c>
      <c r="C9213" s="333" t="s">
        <v>712</v>
      </c>
      <c r="D9213" s="333" t="s">
        <v>525</v>
      </c>
      <c r="E9213" s="29">
        <v>2</v>
      </c>
      <c r="F9213" s="29">
        <v>4</v>
      </c>
      <c r="G9213" s="29">
        <v>2073</v>
      </c>
      <c r="M9213" s="80" t="b">
        <f t="shared" si="143"/>
        <v>1</v>
      </c>
    </row>
    <row r="9214" spans="2:13" x14ac:dyDescent="0.15">
      <c r="B9214" s="333" t="s">
        <v>12913</v>
      </c>
      <c r="C9214" s="333" t="s">
        <v>712</v>
      </c>
      <c r="D9214" s="333" t="s">
        <v>519</v>
      </c>
      <c r="E9214" s="29">
        <v>2</v>
      </c>
      <c r="F9214" s="29">
        <v>1</v>
      </c>
      <c r="G9214" s="29">
        <v>14223</v>
      </c>
      <c r="M9214" s="80" t="b">
        <f t="shared" si="143"/>
        <v>1</v>
      </c>
    </row>
    <row r="9215" spans="2:13" x14ac:dyDescent="0.15">
      <c r="B9215" s="333" t="s">
        <v>12176</v>
      </c>
      <c r="C9215" s="333" t="s">
        <v>712</v>
      </c>
      <c r="D9215" s="333" t="s">
        <v>519</v>
      </c>
      <c r="E9215" s="29">
        <v>2</v>
      </c>
      <c r="F9215" s="29">
        <v>1</v>
      </c>
      <c r="G9215" s="29">
        <v>12500</v>
      </c>
      <c r="M9215" s="80" t="b">
        <f t="shared" si="143"/>
        <v>1</v>
      </c>
    </row>
    <row r="9216" spans="2:13" x14ac:dyDescent="0.15">
      <c r="B9216" s="333" t="s">
        <v>2447</v>
      </c>
      <c r="C9216" s="333" t="s">
        <v>712</v>
      </c>
      <c r="D9216" s="333" t="s">
        <v>525</v>
      </c>
      <c r="E9216" s="29">
        <v>2</v>
      </c>
      <c r="F9216" s="29">
        <v>4</v>
      </c>
      <c r="G9216" s="29">
        <v>2074</v>
      </c>
      <c r="M9216" s="80" t="b">
        <f t="shared" si="143"/>
        <v>1</v>
      </c>
    </row>
    <row r="9217" spans="2:13" x14ac:dyDescent="0.15">
      <c r="B9217" s="333" t="s">
        <v>2448</v>
      </c>
      <c r="C9217" s="333" t="s">
        <v>712</v>
      </c>
      <c r="D9217" s="333" t="s">
        <v>519</v>
      </c>
      <c r="E9217" s="29">
        <v>2</v>
      </c>
      <c r="F9217" s="29">
        <v>1</v>
      </c>
      <c r="G9217" s="29">
        <v>2075</v>
      </c>
      <c r="M9217" s="80" t="b">
        <f t="shared" si="143"/>
        <v>1</v>
      </c>
    </row>
    <row r="9218" spans="2:13" x14ac:dyDescent="0.15">
      <c r="B9218" s="333" t="s">
        <v>12177</v>
      </c>
      <c r="C9218" s="333" t="s">
        <v>712</v>
      </c>
      <c r="D9218" s="333" t="s">
        <v>525</v>
      </c>
      <c r="E9218" s="29">
        <v>2</v>
      </c>
      <c r="F9218" s="29">
        <v>4</v>
      </c>
      <c r="G9218" s="29">
        <v>11602</v>
      </c>
      <c r="M9218" s="80" t="b">
        <f t="shared" si="143"/>
        <v>1</v>
      </c>
    </row>
    <row r="9219" spans="2:13" x14ac:dyDescent="0.15">
      <c r="B9219" s="333" t="s">
        <v>15003</v>
      </c>
      <c r="C9219" s="333" t="s">
        <v>712</v>
      </c>
      <c r="D9219" s="333" t="s">
        <v>444</v>
      </c>
      <c r="E9219" s="29">
        <v>2</v>
      </c>
      <c r="F9219" s="29">
        <v>6</v>
      </c>
      <c r="G9219" s="29">
        <v>16483</v>
      </c>
      <c r="M9219" s="80" t="b">
        <f t="shared" si="143"/>
        <v>1</v>
      </c>
    </row>
    <row r="9220" spans="2:13" x14ac:dyDescent="0.15">
      <c r="B9220" s="333" t="s">
        <v>507</v>
      </c>
      <c r="C9220" s="333" t="s">
        <v>712</v>
      </c>
      <c r="D9220" s="333" t="s">
        <v>519</v>
      </c>
      <c r="E9220" s="29">
        <v>2</v>
      </c>
      <c r="F9220" s="29">
        <v>1</v>
      </c>
      <c r="G9220" s="29">
        <v>2076</v>
      </c>
      <c r="M9220" s="80" t="b">
        <f t="shared" si="143"/>
        <v>1</v>
      </c>
    </row>
    <row r="9221" spans="2:13" x14ac:dyDescent="0.15">
      <c r="B9221" s="333" t="s">
        <v>2449</v>
      </c>
      <c r="C9221" s="333" t="s">
        <v>712</v>
      </c>
      <c r="D9221" s="333" t="s">
        <v>444</v>
      </c>
      <c r="E9221" s="29">
        <v>2</v>
      </c>
      <c r="F9221" s="29">
        <v>6</v>
      </c>
      <c r="G9221" s="29">
        <v>2077</v>
      </c>
      <c r="M9221" s="80" t="b">
        <f t="shared" si="143"/>
        <v>1</v>
      </c>
    </row>
    <row r="9222" spans="2:13" x14ac:dyDescent="0.15">
      <c r="B9222" s="333" t="s">
        <v>14316</v>
      </c>
      <c r="C9222" s="333" t="s">
        <v>712</v>
      </c>
      <c r="D9222" s="333" t="s">
        <v>521</v>
      </c>
      <c r="E9222" s="29">
        <v>2</v>
      </c>
      <c r="F9222" s="29">
        <v>2</v>
      </c>
      <c r="G9222" s="29">
        <v>15999</v>
      </c>
      <c r="M9222" s="80" t="b">
        <f t="shared" si="143"/>
        <v>1</v>
      </c>
    </row>
    <row r="9223" spans="2:13" x14ac:dyDescent="0.15">
      <c r="B9223" s="333" t="s">
        <v>9948</v>
      </c>
      <c r="C9223" s="333" t="s">
        <v>712</v>
      </c>
      <c r="D9223" s="333" t="s">
        <v>519</v>
      </c>
      <c r="E9223" s="29">
        <v>2</v>
      </c>
      <c r="F9223" s="29">
        <v>1</v>
      </c>
      <c r="G9223" s="29">
        <v>10149</v>
      </c>
      <c r="M9223" s="80" t="b">
        <f t="shared" si="143"/>
        <v>1</v>
      </c>
    </row>
    <row r="9224" spans="2:13" x14ac:dyDescent="0.15">
      <c r="B9224" s="333" t="s">
        <v>7452</v>
      </c>
      <c r="C9224" s="333" t="s">
        <v>712</v>
      </c>
      <c r="D9224" s="333" t="s">
        <v>519</v>
      </c>
      <c r="E9224" s="29">
        <v>2</v>
      </c>
      <c r="F9224" s="29">
        <v>1</v>
      </c>
      <c r="G9224" s="29">
        <v>7597</v>
      </c>
      <c r="M9224" s="80" t="b">
        <f t="shared" si="143"/>
        <v>1</v>
      </c>
    </row>
    <row r="9225" spans="2:13" x14ac:dyDescent="0.15">
      <c r="B9225" s="333" t="s">
        <v>4722</v>
      </c>
      <c r="C9225" s="333" t="s">
        <v>712</v>
      </c>
      <c r="D9225" s="333" t="s">
        <v>519</v>
      </c>
      <c r="E9225" s="29">
        <v>2</v>
      </c>
      <c r="F9225" s="29">
        <v>1</v>
      </c>
      <c r="G9225" s="29">
        <v>4511</v>
      </c>
      <c r="M9225" s="80" t="b">
        <f t="shared" si="143"/>
        <v>1</v>
      </c>
    </row>
    <row r="9226" spans="2:13" x14ac:dyDescent="0.15">
      <c r="B9226" s="333" t="s">
        <v>12178</v>
      </c>
      <c r="C9226" s="333" t="s">
        <v>712</v>
      </c>
      <c r="D9226" s="333" t="s">
        <v>519</v>
      </c>
      <c r="E9226" s="29">
        <v>2</v>
      </c>
      <c r="F9226" s="29">
        <v>1</v>
      </c>
      <c r="G9226" s="29">
        <v>11615</v>
      </c>
      <c r="M9226" s="80" t="b">
        <f t="shared" si="143"/>
        <v>1</v>
      </c>
    </row>
    <row r="9227" spans="2:13" x14ac:dyDescent="0.15">
      <c r="B9227" s="333" t="s">
        <v>7378</v>
      </c>
      <c r="C9227" s="333" t="s">
        <v>714</v>
      </c>
      <c r="D9227" s="333" t="s">
        <v>523</v>
      </c>
      <c r="E9227" s="29">
        <v>3</v>
      </c>
      <c r="F9227" s="29">
        <v>3</v>
      </c>
      <c r="G9227" s="29">
        <v>7410</v>
      </c>
      <c r="M9227" s="80" t="b">
        <f t="shared" si="143"/>
        <v>1</v>
      </c>
    </row>
    <row r="9228" spans="2:13" x14ac:dyDescent="0.15">
      <c r="B9228" s="333" t="s">
        <v>2450</v>
      </c>
      <c r="C9228" s="333" t="s">
        <v>712</v>
      </c>
      <c r="D9228" s="333" t="s">
        <v>519</v>
      </c>
      <c r="E9228" s="29">
        <v>2</v>
      </c>
      <c r="F9228" s="29">
        <v>1</v>
      </c>
      <c r="G9228" s="29">
        <v>2078</v>
      </c>
      <c r="M9228" s="80" t="b">
        <f t="shared" si="143"/>
        <v>1</v>
      </c>
    </row>
    <row r="9229" spans="2:13" x14ac:dyDescent="0.15">
      <c r="B9229" s="333" t="s">
        <v>10477</v>
      </c>
      <c r="C9229" s="333" t="s">
        <v>712</v>
      </c>
      <c r="D9229" s="333" t="s">
        <v>523</v>
      </c>
      <c r="E9229" s="29">
        <v>2</v>
      </c>
      <c r="F9229" s="29">
        <v>3</v>
      </c>
      <c r="G9229" s="29">
        <v>10473</v>
      </c>
      <c r="M9229" s="80" t="b">
        <f t="shared" si="143"/>
        <v>1</v>
      </c>
    </row>
    <row r="9230" spans="2:13" x14ac:dyDescent="0.15">
      <c r="B9230" s="333" t="s">
        <v>4736</v>
      </c>
      <c r="C9230" s="333" t="s">
        <v>712</v>
      </c>
      <c r="D9230" s="333" t="s">
        <v>521</v>
      </c>
      <c r="E9230" s="29">
        <v>2</v>
      </c>
      <c r="F9230" s="29">
        <v>2</v>
      </c>
      <c r="G9230" s="29">
        <v>4525</v>
      </c>
      <c r="M9230" s="80" t="b">
        <f t="shared" ref="M9230:M9293" si="144">AND(  NOT(ISERROR(FIND(UPPER($B$7),UPPER($B9230),1))),  OR($D$7="",NOT(ISERROR(FIND(UPPER($D$7),UPPER($B9230),1)))),    OR($D$8="",(ISERROR(FIND(UPPER($D$8),UPPER($B9230),1))))           )</f>
        <v>1</v>
      </c>
    </row>
    <row r="9231" spans="2:13" x14ac:dyDescent="0.15">
      <c r="B9231" s="333" t="s">
        <v>2451</v>
      </c>
      <c r="C9231" s="333" t="s">
        <v>712</v>
      </c>
      <c r="D9231" s="333" t="s">
        <v>519</v>
      </c>
      <c r="E9231" s="29">
        <v>2</v>
      </c>
      <c r="F9231" s="29">
        <v>1</v>
      </c>
      <c r="G9231" s="29">
        <v>2079</v>
      </c>
      <c r="M9231" s="80" t="b">
        <f t="shared" si="144"/>
        <v>1</v>
      </c>
    </row>
    <row r="9232" spans="2:13" x14ac:dyDescent="0.15">
      <c r="B9232" s="333" t="s">
        <v>7448</v>
      </c>
      <c r="C9232" s="333" t="s">
        <v>712</v>
      </c>
      <c r="D9232" s="333" t="s">
        <v>525</v>
      </c>
      <c r="E9232" s="29">
        <v>2</v>
      </c>
      <c r="F9232" s="29">
        <v>4</v>
      </c>
      <c r="G9232" s="29">
        <v>7593</v>
      </c>
      <c r="M9232" s="80" t="b">
        <f t="shared" si="144"/>
        <v>1</v>
      </c>
    </row>
    <row r="9233" spans="2:13" x14ac:dyDescent="0.15">
      <c r="B9233" s="333" t="s">
        <v>5862</v>
      </c>
      <c r="C9233" s="333" t="s">
        <v>712</v>
      </c>
      <c r="D9233" s="333" t="s">
        <v>519</v>
      </c>
      <c r="E9233" s="29">
        <v>2</v>
      </c>
      <c r="F9233" s="29">
        <v>1</v>
      </c>
      <c r="G9233" s="29">
        <v>5884</v>
      </c>
      <c r="M9233" s="80" t="b">
        <f t="shared" si="144"/>
        <v>1</v>
      </c>
    </row>
    <row r="9234" spans="2:13" x14ac:dyDescent="0.15">
      <c r="B9234" s="333" t="s">
        <v>3545</v>
      </c>
      <c r="C9234" s="333" t="s">
        <v>712</v>
      </c>
      <c r="D9234" s="333" t="s">
        <v>527</v>
      </c>
      <c r="E9234" s="29">
        <v>2</v>
      </c>
      <c r="F9234" s="29">
        <v>5</v>
      </c>
      <c r="G9234" s="29">
        <v>3290</v>
      </c>
      <c r="M9234" s="80" t="b">
        <f t="shared" si="144"/>
        <v>1</v>
      </c>
    </row>
    <row r="9235" spans="2:13" x14ac:dyDescent="0.15">
      <c r="B9235" s="333" t="s">
        <v>6289</v>
      </c>
      <c r="C9235" s="333" t="s">
        <v>710</v>
      </c>
      <c r="D9235" s="333" t="s">
        <v>523</v>
      </c>
      <c r="E9235" s="29">
        <v>1</v>
      </c>
      <c r="F9235" s="29">
        <v>3</v>
      </c>
      <c r="G9235" s="29">
        <v>6351</v>
      </c>
      <c r="M9235" s="80" t="b">
        <f t="shared" si="144"/>
        <v>1</v>
      </c>
    </row>
    <row r="9236" spans="2:13" x14ac:dyDescent="0.15">
      <c r="B9236" s="333" t="s">
        <v>5863</v>
      </c>
      <c r="C9236" s="333" t="s">
        <v>712</v>
      </c>
      <c r="D9236" s="333" t="s">
        <v>519</v>
      </c>
      <c r="E9236" s="29">
        <v>2</v>
      </c>
      <c r="F9236" s="29">
        <v>1</v>
      </c>
      <c r="G9236" s="29">
        <v>5885</v>
      </c>
      <c r="M9236" s="80" t="b">
        <f t="shared" si="144"/>
        <v>1</v>
      </c>
    </row>
    <row r="9237" spans="2:13" x14ac:dyDescent="0.15">
      <c r="B9237" s="333" t="s">
        <v>15004</v>
      </c>
      <c r="C9237" s="333" t="s">
        <v>712</v>
      </c>
      <c r="D9237" s="333" t="s">
        <v>521</v>
      </c>
      <c r="E9237" s="29">
        <v>2</v>
      </c>
      <c r="F9237" s="29">
        <v>2</v>
      </c>
      <c r="G9237" s="29">
        <v>16475</v>
      </c>
      <c r="M9237" s="80" t="b">
        <f t="shared" si="144"/>
        <v>1</v>
      </c>
    </row>
    <row r="9238" spans="2:13" x14ac:dyDescent="0.15">
      <c r="B9238" s="333" t="s">
        <v>15005</v>
      </c>
      <c r="C9238" s="333" t="s">
        <v>712</v>
      </c>
      <c r="D9238" s="333" t="s">
        <v>525</v>
      </c>
      <c r="E9238" s="29">
        <v>2</v>
      </c>
      <c r="F9238" s="29">
        <v>4</v>
      </c>
      <c r="G9238" s="29">
        <v>17326</v>
      </c>
      <c r="M9238" s="80" t="b">
        <f t="shared" si="144"/>
        <v>1</v>
      </c>
    </row>
    <row r="9239" spans="2:13" x14ac:dyDescent="0.15">
      <c r="B9239" s="333" t="s">
        <v>2452</v>
      </c>
      <c r="C9239" s="333" t="s">
        <v>712</v>
      </c>
      <c r="D9239" s="333" t="s">
        <v>519</v>
      </c>
      <c r="E9239" s="29">
        <v>2</v>
      </c>
      <c r="F9239" s="29">
        <v>1</v>
      </c>
      <c r="G9239" s="29">
        <v>2081</v>
      </c>
      <c r="M9239" s="80" t="b">
        <f t="shared" si="144"/>
        <v>1</v>
      </c>
    </row>
    <row r="9240" spans="2:13" x14ac:dyDescent="0.15">
      <c r="B9240" s="333" t="s">
        <v>4723</v>
      </c>
      <c r="C9240" s="333" t="s">
        <v>712</v>
      </c>
      <c r="D9240" s="333" t="s">
        <v>519</v>
      </c>
      <c r="E9240" s="29">
        <v>2</v>
      </c>
      <c r="F9240" s="29">
        <v>1</v>
      </c>
      <c r="G9240" s="29">
        <v>4512</v>
      </c>
      <c r="M9240" s="80" t="b">
        <f t="shared" si="144"/>
        <v>1</v>
      </c>
    </row>
    <row r="9241" spans="2:13" x14ac:dyDescent="0.15">
      <c r="B9241" s="333" t="s">
        <v>9949</v>
      </c>
      <c r="C9241" s="333" t="s">
        <v>712</v>
      </c>
      <c r="D9241" s="333" t="s">
        <v>519</v>
      </c>
      <c r="E9241" s="29">
        <v>2</v>
      </c>
      <c r="F9241" s="29">
        <v>1</v>
      </c>
      <c r="G9241" s="29">
        <v>10150</v>
      </c>
      <c r="M9241" s="80" t="b">
        <f t="shared" si="144"/>
        <v>1</v>
      </c>
    </row>
    <row r="9242" spans="2:13" x14ac:dyDescent="0.15">
      <c r="B9242" s="333" t="s">
        <v>10478</v>
      </c>
      <c r="C9242" s="333" t="s">
        <v>712</v>
      </c>
      <c r="D9242" s="333" t="s">
        <v>525</v>
      </c>
      <c r="E9242" s="29">
        <v>2</v>
      </c>
      <c r="F9242" s="29">
        <v>4</v>
      </c>
      <c r="G9242" s="29">
        <v>11044</v>
      </c>
      <c r="M9242" s="80" t="b">
        <f t="shared" si="144"/>
        <v>1</v>
      </c>
    </row>
    <row r="9243" spans="2:13" x14ac:dyDescent="0.15">
      <c r="B9243" s="333" t="s">
        <v>2453</v>
      </c>
      <c r="C9243" s="333" t="s">
        <v>712</v>
      </c>
      <c r="D9243" s="333" t="s">
        <v>525</v>
      </c>
      <c r="E9243" s="29">
        <v>2</v>
      </c>
      <c r="F9243" s="29">
        <v>4</v>
      </c>
      <c r="G9243" s="29">
        <v>2082</v>
      </c>
      <c r="M9243" s="80" t="b">
        <f t="shared" si="144"/>
        <v>1</v>
      </c>
    </row>
    <row r="9244" spans="2:13" x14ac:dyDescent="0.15">
      <c r="B9244" s="333" t="s">
        <v>15006</v>
      </c>
      <c r="C9244" s="333" t="s">
        <v>712</v>
      </c>
      <c r="D9244" s="333" t="s">
        <v>525</v>
      </c>
      <c r="E9244" s="29">
        <v>2</v>
      </c>
      <c r="F9244" s="29">
        <v>4</v>
      </c>
      <c r="G9244" s="29">
        <v>17339</v>
      </c>
      <c r="M9244" s="80" t="b">
        <f t="shared" si="144"/>
        <v>1</v>
      </c>
    </row>
    <row r="9245" spans="2:13" x14ac:dyDescent="0.15">
      <c r="B9245" s="333" t="s">
        <v>15007</v>
      </c>
      <c r="C9245" s="333" t="s">
        <v>712</v>
      </c>
      <c r="D9245" s="333" t="s">
        <v>525</v>
      </c>
      <c r="E9245" s="29">
        <v>2</v>
      </c>
      <c r="F9245" s="29">
        <v>4</v>
      </c>
      <c r="G9245" s="29">
        <v>17333</v>
      </c>
      <c r="M9245" s="80" t="b">
        <f t="shared" si="144"/>
        <v>1</v>
      </c>
    </row>
    <row r="9246" spans="2:13" x14ac:dyDescent="0.15">
      <c r="B9246" s="333" t="s">
        <v>13156</v>
      </c>
      <c r="C9246" s="333" t="s">
        <v>712</v>
      </c>
      <c r="D9246" s="333" t="s">
        <v>525</v>
      </c>
      <c r="E9246" s="29">
        <v>2</v>
      </c>
      <c r="F9246" s="29">
        <v>4</v>
      </c>
      <c r="G9246" s="29">
        <v>14533</v>
      </c>
      <c r="M9246" s="80" t="b">
        <f t="shared" si="144"/>
        <v>1</v>
      </c>
    </row>
    <row r="9247" spans="2:13" x14ac:dyDescent="0.15">
      <c r="B9247" s="333" t="s">
        <v>15008</v>
      </c>
      <c r="C9247" s="333" t="s">
        <v>712</v>
      </c>
      <c r="D9247" s="333" t="s">
        <v>525</v>
      </c>
      <c r="E9247" s="29">
        <v>2</v>
      </c>
      <c r="F9247" s="29">
        <v>4</v>
      </c>
      <c r="G9247" s="29">
        <v>16577</v>
      </c>
      <c r="M9247" s="80" t="b">
        <f t="shared" si="144"/>
        <v>1</v>
      </c>
    </row>
    <row r="9248" spans="2:13" x14ac:dyDescent="0.15">
      <c r="B9248" s="333" t="s">
        <v>15009</v>
      </c>
      <c r="C9248" s="333" t="s">
        <v>712</v>
      </c>
      <c r="D9248" s="333" t="s">
        <v>525</v>
      </c>
      <c r="E9248" s="29">
        <v>2</v>
      </c>
      <c r="F9248" s="29">
        <v>4</v>
      </c>
      <c r="G9248" s="29">
        <v>16574</v>
      </c>
      <c r="M9248" s="80" t="b">
        <f t="shared" si="144"/>
        <v>1</v>
      </c>
    </row>
    <row r="9249" spans="2:13" x14ac:dyDescent="0.15">
      <c r="B9249" s="333" t="s">
        <v>13157</v>
      </c>
      <c r="C9249" s="333" t="s">
        <v>712</v>
      </c>
      <c r="D9249" s="333" t="s">
        <v>525</v>
      </c>
      <c r="E9249" s="29">
        <v>2</v>
      </c>
      <c r="F9249" s="29">
        <v>4</v>
      </c>
      <c r="G9249" s="29">
        <v>14526</v>
      </c>
      <c r="M9249" s="80" t="b">
        <f t="shared" si="144"/>
        <v>1</v>
      </c>
    </row>
    <row r="9250" spans="2:13" x14ac:dyDescent="0.15">
      <c r="B9250" s="333" t="s">
        <v>13773</v>
      </c>
      <c r="C9250" s="333" t="s">
        <v>712</v>
      </c>
      <c r="D9250" s="333" t="s">
        <v>525</v>
      </c>
      <c r="E9250" s="29">
        <v>2</v>
      </c>
      <c r="F9250" s="29">
        <v>4</v>
      </c>
      <c r="G9250" s="29">
        <v>15222</v>
      </c>
      <c r="M9250" s="80" t="b">
        <f t="shared" si="144"/>
        <v>1</v>
      </c>
    </row>
    <row r="9251" spans="2:13" x14ac:dyDescent="0.15">
      <c r="B9251" s="333" t="s">
        <v>13158</v>
      </c>
      <c r="C9251" s="333" t="s">
        <v>714</v>
      </c>
      <c r="D9251" s="333" t="s">
        <v>521</v>
      </c>
      <c r="E9251" s="29">
        <v>3</v>
      </c>
      <c r="F9251" s="29">
        <v>2</v>
      </c>
      <c r="G9251" s="29">
        <v>14492</v>
      </c>
      <c r="M9251" s="80" t="b">
        <f t="shared" si="144"/>
        <v>1</v>
      </c>
    </row>
    <row r="9252" spans="2:13" x14ac:dyDescent="0.15">
      <c r="B9252" s="333" t="s">
        <v>13159</v>
      </c>
      <c r="C9252" s="333" t="s">
        <v>712</v>
      </c>
      <c r="D9252" s="333" t="s">
        <v>525</v>
      </c>
      <c r="E9252" s="29">
        <v>2</v>
      </c>
      <c r="F9252" s="29">
        <v>4</v>
      </c>
      <c r="G9252" s="29">
        <v>14494</v>
      </c>
      <c r="M9252" s="80" t="b">
        <f t="shared" si="144"/>
        <v>1</v>
      </c>
    </row>
    <row r="9253" spans="2:13" x14ac:dyDescent="0.15">
      <c r="B9253" s="333" t="s">
        <v>2454</v>
      </c>
      <c r="C9253" s="333" t="s">
        <v>712</v>
      </c>
      <c r="D9253" s="333" t="s">
        <v>525</v>
      </c>
      <c r="E9253" s="29">
        <v>2</v>
      </c>
      <c r="F9253" s="29">
        <v>4</v>
      </c>
      <c r="G9253" s="29">
        <v>2083</v>
      </c>
      <c r="M9253" s="80" t="b">
        <f t="shared" si="144"/>
        <v>1</v>
      </c>
    </row>
    <row r="9254" spans="2:13" x14ac:dyDescent="0.15">
      <c r="B9254" s="333" t="s">
        <v>13160</v>
      </c>
      <c r="C9254" s="333" t="s">
        <v>712</v>
      </c>
      <c r="D9254" s="333" t="s">
        <v>525</v>
      </c>
      <c r="E9254" s="29">
        <v>2</v>
      </c>
      <c r="F9254" s="29">
        <v>4</v>
      </c>
      <c r="G9254" s="29">
        <v>14495</v>
      </c>
      <c r="M9254" s="80" t="b">
        <f t="shared" si="144"/>
        <v>1</v>
      </c>
    </row>
    <row r="9255" spans="2:13" x14ac:dyDescent="0.15">
      <c r="B9255" s="333" t="s">
        <v>13161</v>
      </c>
      <c r="C9255" s="333" t="s">
        <v>712</v>
      </c>
      <c r="D9255" s="333" t="s">
        <v>525</v>
      </c>
      <c r="E9255" s="29">
        <v>2</v>
      </c>
      <c r="F9255" s="29">
        <v>4</v>
      </c>
      <c r="G9255" s="29">
        <v>14493</v>
      </c>
      <c r="M9255" s="80" t="b">
        <f t="shared" si="144"/>
        <v>1</v>
      </c>
    </row>
    <row r="9256" spans="2:13" x14ac:dyDescent="0.15">
      <c r="B9256" s="333" t="s">
        <v>12914</v>
      </c>
      <c r="C9256" s="333" t="s">
        <v>712</v>
      </c>
      <c r="D9256" s="333" t="s">
        <v>525</v>
      </c>
      <c r="E9256" s="29">
        <v>2</v>
      </c>
      <c r="F9256" s="29">
        <v>4</v>
      </c>
      <c r="G9256" s="29">
        <v>14221</v>
      </c>
      <c r="M9256" s="80" t="b">
        <f t="shared" si="144"/>
        <v>1</v>
      </c>
    </row>
    <row r="9257" spans="2:13" x14ac:dyDescent="0.15">
      <c r="B9257" s="333" t="s">
        <v>12915</v>
      </c>
      <c r="C9257" s="333" t="s">
        <v>712</v>
      </c>
      <c r="D9257" s="333" t="s">
        <v>525</v>
      </c>
      <c r="E9257" s="29">
        <v>2</v>
      </c>
      <c r="F9257" s="29">
        <v>4</v>
      </c>
      <c r="G9257" s="29">
        <v>14243</v>
      </c>
      <c r="M9257" s="80" t="b">
        <f t="shared" si="144"/>
        <v>1</v>
      </c>
    </row>
    <row r="9258" spans="2:13" x14ac:dyDescent="0.15">
      <c r="B9258" s="333" t="s">
        <v>12916</v>
      </c>
      <c r="C9258" s="333" t="s">
        <v>712</v>
      </c>
      <c r="D9258" s="333" t="s">
        <v>525</v>
      </c>
      <c r="E9258" s="29">
        <v>2</v>
      </c>
      <c r="F9258" s="29">
        <v>4</v>
      </c>
      <c r="G9258" s="29">
        <v>14219</v>
      </c>
      <c r="M9258" s="80" t="b">
        <f t="shared" si="144"/>
        <v>1</v>
      </c>
    </row>
    <row r="9259" spans="2:13" x14ac:dyDescent="0.15">
      <c r="B9259" s="333" t="s">
        <v>15010</v>
      </c>
      <c r="C9259" s="333" t="s">
        <v>712</v>
      </c>
      <c r="D9259" s="333" t="s">
        <v>525</v>
      </c>
      <c r="E9259" s="29">
        <v>2</v>
      </c>
      <c r="F9259" s="29">
        <v>4</v>
      </c>
      <c r="G9259" s="29">
        <v>16586</v>
      </c>
      <c r="M9259" s="80" t="b">
        <f t="shared" si="144"/>
        <v>1</v>
      </c>
    </row>
    <row r="9260" spans="2:13" x14ac:dyDescent="0.15">
      <c r="B9260" s="333" t="s">
        <v>22</v>
      </c>
      <c r="C9260" s="333" t="s">
        <v>712</v>
      </c>
      <c r="D9260" s="333" t="s">
        <v>525</v>
      </c>
      <c r="E9260" s="29">
        <v>2</v>
      </c>
      <c r="F9260" s="29">
        <v>4</v>
      </c>
      <c r="G9260" s="29">
        <v>8746</v>
      </c>
      <c r="M9260" s="80" t="b">
        <f t="shared" si="144"/>
        <v>1</v>
      </c>
    </row>
    <row r="9261" spans="2:13" x14ac:dyDescent="0.15">
      <c r="B9261" s="333" t="s">
        <v>12917</v>
      </c>
      <c r="C9261" s="333" t="s">
        <v>712</v>
      </c>
      <c r="D9261" s="333" t="s">
        <v>525</v>
      </c>
      <c r="E9261" s="29">
        <v>2</v>
      </c>
      <c r="F9261" s="29">
        <v>4</v>
      </c>
      <c r="G9261" s="29">
        <v>14244</v>
      </c>
      <c r="M9261" s="80" t="b">
        <f t="shared" si="144"/>
        <v>1</v>
      </c>
    </row>
    <row r="9262" spans="2:13" x14ac:dyDescent="0.15">
      <c r="B9262" s="333" t="s">
        <v>7358</v>
      </c>
      <c r="C9262" s="333" t="s">
        <v>712</v>
      </c>
      <c r="D9262" s="333" t="s">
        <v>525</v>
      </c>
      <c r="E9262" s="29">
        <v>2</v>
      </c>
      <c r="F9262" s="29">
        <v>4</v>
      </c>
      <c r="G9262" s="29">
        <v>7509</v>
      </c>
      <c r="M9262" s="80" t="b">
        <f t="shared" si="144"/>
        <v>1</v>
      </c>
    </row>
    <row r="9263" spans="2:13" x14ac:dyDescent="0.15">
      <c r="B9263" s="333" t="s">
        <v>79</v>
      </c>
      <c r="C9263" s="333" t="s">
        <v>712</v>
      </c>
      <c r="D9263" s="333" t="s">
        <v>525</v>
      </c>
      <c r="E9263" s="29">
        <v>2</v>
      </c>
      <c r="F9263" s="29">
        <v>4</v>
      </c>
      <c r="G9263" s="29">
        <v>8712</v>
      </c>
      <c r="M9263" s="80" t="b">
        <f t="shared" si="144"/>
        <v>1</v>
      </c>
    </row>
    <row r="9264" spans="2:13" x14ac:dyDescent="0.15">
      <c r="B9264" s="333" t="s">
        <v>12918</v>
      </c>
      <c r="C9264" s="333" t="s">
        <v>712</v>
      </c>
      <c r="D9264" s="333" t="s">
        <v>525</v>
      </c>
      <c r="E9264" s="29">
        <v>2</v>
      </c>
      <c r="F9264" s="29">
        <v>4</v>
      </c>
      <c r="G9264" s="29">
        <v>14242</v>
      </c>
      <c r="M9264" s="80" t="b">
        <f t="shared" si="144"/>
        <v>1</v>
      </c>
    </row>
    <row r="9265" spans="2:13" x14ac:dyDescent="0.15">
      <c r="B9265" s="333" t="s">
        <v>5864</v>
      </c>
      <c r="C9265" s="333" t="s">
        <v>712</v>
      </c>
      <c r="D9265" s="333" t="s">
        <v>525</v>
      </c>
      <c r="E9265" s="29">
        <v>2</v>
      </c>
      <c r="F9265" s="29">
        <v>4</v>
      </c>
      <c r="G9265" s="29">
        <v>5886</v>
      </c>
      <c r="M9265" s="80" t="b">
        <f t="shared" si="144"/>
        <v>1</v>
      </c>
    </row>
    <row r="9266" spans="2:13" x14ac:dyDescent="0.15">
      <c r="B9266" s="333" t="s">
        <v>13162</v>
      </c>
      <c r="C9266" s="333" t="s">
        <v>712</v>
      </c>
      <c r="D9266" s="333" t="s">
        <v>525</v>
      </c>
      <c r="E9266" s="29">
        <v>2</v>
      </c>
      <c r="F9266" s="29">
        <v>4</v>
      </c>
      <c r="G9266" s="29">
        <v>14515</v>
      </c>
      <c r="M9266" s="80" t="b">
        <f t="shared" si="144"/>
        <v>1</v>
      </c>
    </row>
    <row r="9267" spans="2:13" x14ac:dyDescent="0.15">
      <c r="B9267" s="333" t="s">
        <v>80</v>
      </c>
      <c r="C9267" s="333" t="s">
        <v>712</v>
      </c>
      <c r="D9267" s="333" t="s">
        <v>525</v>
      </c>
      <c r="E9267" s="29">
        <v>2</v>
      </c>
      <c r="F9267" s="29">
        <v>4</v>
      </c>
      <c r="G9267" s="29">
        <v>8713</v>
      </c>
      <c r="M9267" s="80" t="b">
        <f t="shared" si="144"/>
        <v>1</v>
      </c>
    </row>
    <row r="9268" spans="2:13" x14ac:dyDescent="0.15">
      <c r="B9268" s="333" t="s">
        <v>9558</v>
      </c>
      <c r="C9268" s="333" t="s">
        <v>712</v>
      </c>
      <c r="D9268" s="333" t="s">
        <v>525</v>
      </c>
      <c r="E9268" s="29">
        <v>2</v>
      </c>
      <c r="F9268" s="29">
        <v>4</v>
      </c>
      <c r="G9268" s="29">
        <v>9551</v>
      </c>
      <c r="M9268" s="80" t="b">
        <f t="shared" si="144"/>
        <v>1</v>
      </c>
    </row>
    <row r="9269" spans="2:13" x14ac:dyDescent="0.15">
      <c r="B9269" s="333" t="s">
        <v>15011</v>
      </c>
      <c r="C9269" s="333" t="s">
        <v>712</v>
      </c>
      <c r="D9269" s="333" t="s">
        <v>525</v>
      </c>
      <c r="E9269" s="29">
        <v>2</v>
      </c>
      <c r="F9269" s="29">
        <v>4</v>
      </c>
      <c r="G9269" s="29">
        <v>16473</v>
      </c>
      <c r="M9269" s="80" t="b">
        <f t="shared" si="144"/>
        <v>1</v>
      </c>
    </row>
    <row r="9270" spans="2:13" x14ac:dyDescent="0.15">
      <c r="B9270" s="333" t="s">
        <v>81</v>
      </c>
      <c r="C9270" s="333" t="s">
        <v>712</v>
      </c>
      <c r="D9270" s="333" t="s">
        <v>525</v>
      </c>
      <c r="E9270" s="29">
        <v>2</v>
      </c>
      <c r="F9270" s="29">
        <v>4</v>
      </c>
      <c r="G9270" s="29">
        <v>8714</v>
      </c>
      <c r="M9270" s="80" t="b">
        <f t="shared" si="144"/>
        <v>1</v>
      </c>
    </row>
    <row r="9271" spans="2:13" x14ac:dyDescent="0.15">
      <c r="B9271" s="333" t="s">
        <v>6290</v>
      </c>
      <c r="C9271" s="333" t="s">
        <v>712</v>
      </c>
      <c r="D9271" s="333" t="s">
        <v>525</v>
      </c>
      <c r="E9271" s="29">
        <v>2</v>
      </c>
      <c r="F9271" s="29">
        <v>4</v>
      </c>
      <c r="G9271" s="29">
        <v>6352</v>
      </c>
      <c r="M9271" s="80" t="b">
        <f t="shared" si="144"/>
        <v>1</v>
      </c>
    </row>
    <row r="9272" spans="2:13" x14ac:dyDescent="0.15">
      <c r="B9272" s="333" t="s">
        <v>13163</v>
      </c>
      <c r="C9272" s="333" t="s">
        <v>712</v>
      </c>
      <c r="D9272" s="333" t="s">
        <v>525</v>
      </c>
      <c r="E9272" s="29">
        <v>2</v>
      </c>
      <c r="F9272" s="29">
        <v>4</v>
      </c>
      <c r="G9272" s="29">
        <v>14519</v>
      </c>
      <c r="M9272" s="80" t="b">
        <f t="shared" si="144"/>
        <v>1</v>
      </c>
    </row>
    <row r="9273" spans="2:13" x14ac:dyDescent="0.15">
      <c r="B9273" s="333" t="s">
        <v>8015</v>
      </c>
      <c r="C9273" s="333" t="s">
        <v>712</v>
      </c>
      <c r="D9273" s="333" t="s">
        <v>525</v>
      </c>
      <c r="E9273" s="29">
        <v>2</v>
      </c>
      <c r="F9273" s="29">
        <v>4</v>
      </c>
      <c r="G9273" s="29">
        <v>8226</v>
      </c>
      <c r="M9273" s="80" t="b">
        <f t="shared" si="144"/>
        <v>1</v>
      </c>
    </row>
    <row r="9274" spans="2:13" x14ac:dyDescent="0.15">
      <c r="B9274" s="333" t="s">
        <v>15012</v>
      </c>
      <c r="C9274" s="333" t="s">
        <v>712</v>
      </c>
      <c r="D9274" s="333" t="s">
        <v>525</v>
      </c>
      <c r="E9274" s="29">
        <v>2</v>
      </c>
      <c r="F9274" s="29">
        <v>4</v>
      </c>
      <c r="G9274" s="29">
        <v>16472</v>
      </c>
      <c r="M9274" s="80" t="b">
        <f t="shared" si="144"/>
        <v>1</v>
      </c>
    </row>
    <row r="9275" spans="2:13" x14ac:dyDescent="0.15">
      <c r="B9275" s="333" t="s">
        <v>7574</v>
      </c>
      <c r="C9275" s="333" t="s">
        <v>712</v>
      </c>
      <c r="D9275" s="333" t="s">
        <v>525</v>
      </c>
      <c r="E9275" s="29">
        <v>2</v>
      </c>
      <c r="F9275" s="29">
        <v>4</v>
      </c>
      <c r="G9275" s="29">
        <v>7739</v>
      </c>
      <c r="M9275" s="80" t="b">
        <f t="shared" si="144"/>
        <v>1</v>
      </c>
    </row>
    <row r="9276" spans="2:13" x14ac:dyDescent="0.15">
      <c r="B9276" s="333" t="s">
        <v>9559</v>
      </c>
      <c r="C9276" s="333" t="s">
        <v>712</v>
      </c>
      <c r="D9276" s="333" t="s">
        <v>525</v>
      </c>
      <c r="E9276" s="29">
        <v>2</v>
      </c>
      <c r="F9276" s="29">
        <v>4</v>
      </c>
      <c r="G9276" s="29">
        <v>9552</v>
      </c>
      <c r="M9276" s="80" t="b">
        <f t="shared" si="144"/>
        <v>1</v>
      </c>
    </row>
    <row r="9277" spans="2:13" x14ac:dyDescent="0.15">
      <c r="B9277" s="333" t="s">
        <v>9950</v>
      </c>
      <c r="C9277" s="333" t="s">
        <v>712</v>
      </c>
      <c r="D9277" s="333" t="s">
        <v>525</v>
      </c>
      <c r="E9277" s="29">
        <v>2</v>
      </c>
      <c r="F9277" s="29">
        <v>4</v>
      </c>
      <c r="G9277" s="29">
        <v>10151</v>
      </c>
      <c r="M9277" s="80" t="b">
        <f t="shared" si="144"/>
        <v>1</v>
      </c>
    </row>
    <row r="9278" spans="2:13" x14ac:dyDescent="0.15">
      <c r="B9278" s="333" t="s">
        <v>9951</v>
      </c>
      <c r="C9278" s="333" t="s">
        <v>712</v>
      </c>
      <c r="D9278" s="333" t="s">
        <v>525</v>
      </c>
      <c r="E9278" s="29">
        <v>2</v>
      </c>
      <c r="F9278" s="29">
        <v>4</v>
      </c>
      <c r="G9278" s="29">
        <v>10152</v>
      </c>
      <c r="M9278" s="80" t="b">
        <f t="shared" si="144"/>
        <v>1</v>
      </c>
    </row>
    <row r="9279" spans="2:13" x14ac:dyDescent="0.15">
      <c r="B9279" s="333" t="s">
        <v>7247</v>
      </c>
      <c r="C9279" s="333" t="s">
        <v>712</v>
      </c>
      <c r="D9279" s="333" t="s">
        <v>525</v>
      </c>
      <c r="E9279" s="29">
        <v>2</v>
      </c>
      <c r="F9279" s="29">
        <v>4</v>
      </c>
      <c r="G9279" s="29">
        <v>7511</v>
      </c>
      <c r="M9279" s="80" t="b">
        <f t="shared" si="144"/>
        <v>1</v>
      </c>
    </row>
    <row r="9280" spans="2:13" x14ac:dyDescent="0.15">
      <c r="B9280" s="333" t="s">
        <v>6291</v>
      </c>
      <c r="C9280" s="333" t="s">
        <v>712</v>
      </c>
      <c r="D9280" s="333" t="s">
        <v>525</v>
      </c>
      <c r="E9280" s="29">
        <v>2</v>
      </c>
      <c r="F9280" s="29">
        <v>4</v>
      </c>
      <c r="G9280" s="29">
        <v>6353</v>
      </c>
      <c r="M9280" s="80" t="b">
        <f t="shared" si="144"/>
        <v>1</v>
      </c>
    </row>
    <row r="9281" spans="2:13" x14ac:dyDescent="0.15">
      <c r="B9281" s="333" t="s">
        <v>7445</v>
      </c>
      <c r="C9281" s="333" t="s">
        <v>712</v>
      </c>
      <c r="D9281" s="333" t="s">
        <v>525</v>
      </c>
      <c r="E9281" s="29">
        <v>2</v>
      </c>
      <c r="F9281" s="29">
        <v>4</v>
      </c>
      <c r="G9281" s="29">
        <v>7590</v>
      </c>
      <c r="M9281" s="80" t="b">
        <f t="shared" si="144"/>
        <v>1</v>
      </c>
    </row>
    <row r="9282" spans="2:13" x14ac:dyDescent="0.15">
      <c r="B9282" s="333" t="s">
        <v>6292</v>
      </c>
      <c r="C9282" s="333" t="s">
        <v>710</v>
      </c>
      <c r="D9282" s="333" t="s">
        <v>525</v>
      </c>
      <c r="E9282" s="29">
        <v>1</v>
      </c>
      <c r="F9282" s="29">
        <v>4</v>
      </c>
      <c r="G9282" s="29">
        <v>6354</v>
      </c>
      <c r="M9282" s="80" t="b">
        <f t="shared" si="144"/>
        <v>1</v>
      </c>
    </row>
    <row r="9283" spans="2:13" x14ac:dyDescent="0.15">
      <c r="B9283" s="333" t="s">
        <v>13164</v>
      </c>
      <c r="C9283" s="333" t="s">
        <v>712</v>
      </c>
      <c r="D9283" s="333" t="s">
        <v>525</v>
      </c>
      <c r="E9283" s="29">
        <v>2</v>
      </c>
      <c r="F9283" s="29">
        <v>4</v>
      </c>
      <c r="G9283" s="29">
        <v>14531</v>
      </c>
      <c r="M9283" s="80" t="b">
        <f t="shared" si="144"/>
        <v>1</v>
      </c>
    </row>
    <row r="9284" spans="2:13" x14ac:dyDescent="0.15">
      <c r="B9284" s="333" t="s">
        <v>2455</v>
      </c>
      <c r="C9284" s="333" t="s">
        <v>712</v>
      </c>
      <c r="D9284" s="333" t="s">
        <v>521</v>
      </c>
      <c r="E9284" s="29">
        <v>2</v>
      </c>
      <c r="F9284" s="29">
        <v>2</v>
      </c>
      <c r="G9284" s="29">
        <v>2084</v>
      </c>
      <c r="M9284" s="80" t="b">
        <f t="shared" si="144"/>
        <v>1</v>
      </c>
    </row>
    <row r="9285" spans="2:13" x14ac:dyDescent="0.15">
      <c r="B9285" s="333" t="s">
        <v>7677</v>
      </c>
      <c r="C9285" s="333" t="s">
        <v>712</v>
      </c>
      <c r="D9285" s="333" t="s">
        <v>523</v>
      </c>
      <c r="E9285" s="29">
        <v>2</v>
      </c>
      <c r="F9285" s="29">
        <v>3</v>
      </c>
      <c r="G9285" s="29">
        <v>7846</v>
      </c>
      <c r="M9285" s="80" t="b">
        <f t="shared" si="144"/>
        <v>1</v>
      </c>
    </row>
    <row r="9286" spans="2:13" x14ac:dyDescent="0.15">
      <c r="B9286" s="333" t="s">
        <v>2456</v>
      </c>
      <c r="C9286" s="333" t="s">
        <v>712</v>
      </c>
      <c r="D9286" s="333" t="s">
        <v>521</v>
      </c>
      <c r="E9286" s="29">
        <v>2</v>
      </c>
      <c r="F9286" s="29">
        <v>2</v>
      </c>
      <c r="G9286" s="29">
        <v>2085</v>
      </c>
      <c r="M9286" s="80" t="b">
        <f t="shared" si="144"/>
        <v>1</v>
      </c>
    </row>
    <row r="9287" spans="2:13" x14ac:dyDescent="0.15">
      <c r="B9287" s="333" t="s">
        <v>2457</v>
      </c>
      <c r="C9287" s="333" t="s">
        <v>712</v>
      </c>
      <c r="D9287" s="333" t="s">
        <v>521</v>
      </c>
      <c r="E9287" s="29">
        <v>2</v>
      </c>
      <c r="F9287" s="29">
        <v>2</v>
      </c>
      <c r="G9287" s="29">
        <v>2086</v>
      </c>
      <c r="M9287" s="80" t="b">
        <f t="shared" si="144"/>
        <v>1</v>
      </c>
    </row>
    <row r="9288" spans="2:13" x14ac:dyDescent="0.15">
      <c r="B9288" s="333" t="s">
        <v>15013</v>
      </c>
      <c r="C9288" s="333" t="s">
        <v>712</v>
      </c>
      <c r="D9288" s="333" t="s">
        <v>519</v>
      </c>
      <c r="E9288" s="29">
        <v>2</v>
      </c>
      <c r="F9288" s="29">
        <v>1</v>
      </c>
      <c r="G9288" s="29">
        <v>16570</v>
      </c>
      <c r="M9288" s="80" t="b">
        <f t="shared" si="144"/>
        <v>1</v>
      </c>
    </row>
    <row r="9289" spans="2:13" x14ac:dyDescent="0.15">
      <c r="B9289" s="333" t="s">
        <v>2458</v>
      </c>
      <c r="C9289" s="333" t="s">
        <v>712</v>
      </c>
      <c r="D9289" s="333" t="s">
        <v>521</v>
      </c>
      <c r="E9289" s="29">
        <v>2</v>
      </c>
      <c r="F9289" s="29">
        <v>2</v>
      </c>
      <c r="G9289" s="29">
        <v>2087</v>
      </c>
      <c r="M9289" s="80" t="b">
        <f t="shared" si="144"/>
        <v>1</v>
      </c>
    </row>
    <row r="9290" spans="2:13" x14ac:dyDescent="0.15">
      <c r="B9290" s="333" t="s">
        <v>5210</v>
      </c>
      <c r="C9290" s="333" t="s">
        <v>710</v>
      </c>
      <c r="D9290" s="333" t="s">
        <v>521</v>
      </c>
      <c r="E9290" s="29">
        <v>1</v>
      </c>
      <c r="F9290" s="29">
        <v>2</v>
      </c>
      <c r="G9290" s="29">
        <v>5196</v>
      </c>
      <c r="M9290" s="80" t="b">
        <f t="shared" si="144"/>
        <v>1</v>
      </c>
    </row>
    <row r="9291" spans="2:13" x14ac:dyDescent="0.15">
      <c r="B9291" s="333" t="s">
        <v>7337</v>
      </c>
      <c r="C9291" s="333" t="s">
        <v>712</v>
      </c>
      <c r="D9291" s="333" t="s">
        <v>519</v>
      </c>
      <c r="E9291" s="29">
        <v>2</v>
      </c>
      <c r="F9291" s="29">
        <v>1</v>
      </c>
      <c r="G9291" s="29">
        <v>7487</v>
      </c>
      <c r="M9291" s="80" t="b">
        <f t="shared" si="144"/>
        <v>1</v>
      </c>
    </row>
    <row r="9292" spans="2:13" x14ac:dyDescent="0.15">
      <c r="B9292" s="333" t="s">
        <v>9</v>
      </c>
      <c r="C9292" s="333" t="s">
        <v>710</v>
      </c>
      <c r="D9292" s="333" t="s">
        <v>525</v>
      </c>
      <c r="E9292" s="29">
        <v>1</v>
      </c>
      <c r="F9292" s="29">
        <v>4</v>
      </c>
      <c r="G9292" s="29">
        <v>8732</v>
      </c>
      <c r="M9292" s="80" t="b">
        <f t="shared" si="144"/>
        <v>1</v>
      </c>
    </row>
    <row r="9293" spans="2:13" x14ac:dyDescent="0.15">
      <c r="B9293" s="333" t="s">
        <v>27</v>
      </c>
      <c r="C9293" s="333" t="s">
        <v>710</v>
      </c>
      <c r="D9293" s="333" t="s">
        <v>519</v>
      </c>
      <c r="E9293" s="29">
        <v>1</v>
      </c>
      <c r="F9293" s="29">
        <v>1</v>
      </c>
      <c r="G9293" s="29">
        <v>8753</v>
      </c>
      <c r="M9293" s="80" t="b">
        <f t="shared" si="144"/>
        <v>1</v>
      </c>
    </row>
    <row r="9294" spans="2:13" x14ac:dyDescent="0.15">
      <c r="B9294" s="333" t="s">
        <v>6089</v>
      </c>
      <c r="C9294" s="333" t="s">
        <v>710</v>
      </c>
      <c r="D9294" s="333" t="s">
        <v>523</v>
      </c>
      <c r="E9294" s="29">
        <v>1</v>
      </c>
      <c r="F9294" s="29">
        <v>3</v>
      </c>
      <c r="G9294" s="29">
        <v>6144</v>
      </c>
      <c r="M9294" s="80" t="b">
        <f t="shared" ref="M9294:M9357" si="145">AND(  NOT(ISERROR(FIND(UPPER($B$7),UPPER($B9294),1))),  OR($D$7="",NOT(ISERROR(FIND(UPPER($D$7),UPPER($B9294),1)))),    OR($D$8="",(ISERROR(FIND(UPPER($D$8),UPPER($B9294),1))))           )</f>
        <v>1</v>
      </c>
    </row>
    <row r="9295" spans="2:13" x14ac:dyDescent="0.15">
      <c r="B9295" s="333" t="s">
        <v>6212</v>
      </c>
      <c r="C9295" s="333" t="s">
        <v>710</v>
      </c>
      <c r="D9295" s="333" t="s">
        <v>523</v>
      </c>
      <c r="E9295" s="29">
        <v>1</v>
      </c>
      <c r="F9295" s="29">
        <v>3</v>
      </c>
      <c r="G9295" s="29">
        <v>6180</v>
      </c>
      <c r="M9295" s="80" t="b">
        <f t="shared" si="145"/>
        <v>1</v>
      </c>
    </row>
    <row r="9296" spans="2:13" x14ac:dyDescent="0.15">
      <c r="B9296" s="333" t="s">
        <v>2459</v>
      </c>
      <c r="C9296" s="333" t="s">
        <v>710</v>
      </c>
      <c r="D9296" s="333" t="s">
        <v>523</v>
      </c>
      <c r="E9296" s="29">
        <v>1</v>
      </c>
      <c r="F9296" s="29">
        <v>3</v>
      </c>
      <c r="G9296" s="29">
        <v>2088</v>
      </c>
      <c r="M9296" s="80" t="b">
        <f t="shared" si="145"/>
        <v>1</v>
      </c>
    </row>
    <row r="9297" spans="2:13" x14ac:dyDescent="0.15">
      <c r="B9297" s="333" t="s">
        <v>2460</v>
      </c>
      <c r="C9297" s="333" t="s">
        <v>712</v>
      </c>
      <c r="D9297" s="333" t="s">
        <v>523</v>
      </c>
      <c r="E9297" s="29">
        <v>2</v>
      </c>
      <c r="F9297" s="29">
        <v>3</v>
      </c>
      <c r="G9297" s="29">
        <v>2089</v>
      </c>
      <c r="M9297" s="80" t="b">
        <f t="shared" si="145"/>
        <v>1</v>
      </c>
    </row>
    <row r="9298" spans="2:13" x14ac:dyDescent="0.15">
      <c r="B9298" s="333" t="s">
        <v>5291</v>
      </c>
      <c r="C9298" s="333" t="s">
        <v>710</v>
      </c>
      <c r="D9298" s="333" t="s">
        <v>519</v>
      </c>
      <c r="E9298" s="29">
        <v>1</v>
      </c>
      <c r="F9298" s="29">
        <v>1</v>
      </c>
      <c r="G9298" s="29">
        <v>5400</v>
      </c>
      <c r="M9298" s="80" t="b">
        <f t="shared" si="145"/>
        <v>1</v>
      </c>
    </row>
    <row r="9299" spans="2:13" x14ac:dyDescent="0.15">
      <c r="B9299" s="333" t="s">
        <v>12919</v>
      </c>
      <c r="C9299" s="333" t="s">
        <v>710</v>
      </c>
      <c r="D9299" s="333" t="s">
        <v>523</v>
      </c>
      <c r="E9299" s="29">
        <v>1</v>
      </c>
      <c r="F9299" s="29">
        <v>3</v>
      </c>
      <c r="G9299" s="29">
        <v>13861</v>
      </c>
      <c r="M9299" s="80" t="b">
        <f t="shared" si="145"/>
        <v>1</v>
      </c>
    </row>
    <row r="9300" spans="2:13" x14ac:dyDescent="0.15">
      <c r="B9300" s="333" t="s">
        <v>8898</v>
      </c>
      <c r="C9300" s="333" t="s">
        <v>714</v>
      </c>
      <c r="D9300" s="333" t="s">
        <v>523</v>
      </c>
      <c r="E9300" s="29">
        <v>3</v>
      </c>
      <c r="F9300" s="29">
        <v>3</v>
      </c>
      <c r="G9300" s="29">
        <v>9248</v>
      </c>
      <c r="M9300" s="80" t="b">
        <f t="shared" si="145"/>
        <v>1</v>
      </c>
    </row>
    <row r="9301" spans="2:13" x14ac:dyDescent="0.15">
      <c r="B9301" s="333" t="s">
        <v>9560</v>
      </c>
      <c r="C9301" s="333" t="s">
        <v>710</v>
      </c>
      <c r="D9301" s="333" t="s">
        <v>523</v>
      </c>
      <c r="E9301" s="29">
        <v>1</v>
      </c>
      <c r="F9301" s="29">
        <v>3</v>
      </c>
      <c r="G9301" s="29">
        <v>9497</v>
      </c>
      <c r="M9301" s="80" t="b">
        <f t="shared" si="145"/>
        <v>1</v>
      </c>
    </row>
    <row r="9302" spans="2:13" x14ac:dyDescent="0.15">
      <c r="B9302" s="333" t="s">
        <v>14317</v>
      </c>
      <c r="C9302" s="333" t="s">
        <v>714</v>
      </c>
      <c r="D9302" s="333" t="s">
        <v>523</v>
      </c>
      <c r="E9302" s="29">
        <v>3</v>
      </c>
      <c r="F9302" s="29">
        <v>3</v>
      </c>
      <c r="G9302" s="29">
        <v>16241</v>
      </c>
      <c r="M9302" s="80" t="b">
        <f t="shared" si="145"/>
        <v>1</v>
      </c>
    </row>
    <row r="9303" spans="2:13" x14ac:dyDescent="0.15">
      <c r="B9303" s="333" t="s">
        <v>5832</v>
      </c>
      <c r="C9303" s="333" t="s">
        <v>710</v>
      </c>
      <c r="D9303" s="333" t="s">
        <v>519</v>
      </c>
      <c r="E9303" s="29">
        <v>1</v>
      </c>
      <c r="F9303" s="29">
        <v>1</v>
      </c>
      <c r="G9303" s="29">
        <v>5851</v>
      </c>
      <c r="M9303" s="80" t="b">
        <f t="shared" si="145"/>
        <v>1</v>
      </c>
    </row>
    <row r="9304" spans="2:13" x14ac:dyDescent="0.15">
      <c r="B9304" s="333" t="s">
        <v>9561</v>
      </c>
      <c r="C9304" s="333" t="s">
        <v>518</v>
      </c>
      <c r="D9304" s="333" t="s">
        <v>518</v>
      </c>
      <c r="E9304" s="29">
        <v>0</v>
      </c>
      <c r="F9304" s="29">
        <v>0</v>
      </c>
      <c r="G9304" s="29">
        <v>9819</v>
      </c>
      <c r="M9304" s="80" t="b">
        <f t="shared" si="145"/>
        <v>1</v>
      </c>
    </row>
    <row r="9305" spans="2:13" x14ac:dyDescent="0.15">
      <c r="B9305" s="333" t="s">
        <v>5182</v>
      </c>
      <c r="C9305" s="333" t="s">
        <v>710</v>
      </c>
      <c r="D9305" s="333" t="s">
        <v>519</v>
      </c>
      <c r="E9305" s="29">
        <v>1</v>
      </c>
      <c r="F9305" s="29">
        <v>1</v>
      </c>
      <c r="G9305" s="29">
        <v>5047</v>
      </c>
      <c r="M9305" s="80" t="b">
        <f t="shared" si="145"/>
        <v>1</v>
      </c>
    </row>
    <row r="9306" spans="2:13" x14ac:dyDescent="0.15">
      <c r="B9306" s="333" t="s">
        <v>3641</v>
      </c>
      <c r="C9306" s="333" t="s">
        <v>714</v>
      </c>
      <c r="D9306" s="333" t="s">
        <v>519</v>
      </c>
      <c r="E9306" s="29">
        <v>3</v>
      </c>
      <c r="F9306" s="29">
        <v>1</v>
      </c>
      <c r="G9306" s="29">
        <v>3396</v>
      </c>
      <c r="M9306" s="80" t="b">
        <f t="shared" si="145"/>
        <v>1</v>
      </c>
    </row>
    <row r="9307" spans="2:13" x14ac:dyDescent="0.15">
      <c r="B9307" s="333" t="s">
        <v>12179</v>
      </c>
      <c r="C9307" s="333" t="s">
        <v>718</v>
      </c>
      <c r="D9307" s="333" t="s">
        <v>444</v>
      </c>
      <c r="E9307" s="29">
        <v>5</v>
      </c>
      <c r="F9307" s="29">
        <v>6</v>
      </c>
      <c r="G9307" s="29">
        <v>11644</v>
      </c>
      <c r="M9307" s="80" t="b">
        <f t="shared" si="145"/>
        <v>1</v>
      </c>
    </row>
    <row r="9308" spans="2:13" x14ac:dyDescent="0.15">
      <c r="B9308" s="333" t="s">
        <v>2461</v>
      </c>
      <c r="C9308" s="333" t="s">
        <v>710</v>
      </c>
      <c r="D9308" s="333" t="s">
        <v>444</v>
      </c>
      <c r="E9308" s="29">
        <v>1</v>
      </c>
      <c r="F9308" s="29">
        <v>6</v>
      </c>
      <c r="G9308" s="29">
        <v>2090</v>
      </c>
      <c r="M9308" s="80" t="b">
        <f t="shared" si="145"/>
        <v>1</v>
      </c>
    </row>
    <row r="9309" spans="2:13" x14ac:dyDescent="0.15">
      <c r="B9309" s="333" t="s">
        <v>5323</v>
      </c>
      <c r="C9309" s="333" t="s">
        <v>710</v>
      </c>
      <c r="D9309" s="333" t="s">
        <v>525</v>
      </c>
      <c r="E9309" s="29">
        <v>1</v>
      </c>
      <c r="F9309" s="29">
        <v>4</v>
      </c>
      <c r="G9309" s="29">
        <v>5321</v>
      </c>
      <c r="M9309" s="80" t="b">
        <f t="shared" si="145"/>
        <v>1</v>
      </c>
    </row>
    <row r="9310" spans="2:13" x14ac:dyDescent="0.15">
      <c r="B9310" s="333" t="s">
        <v>128</v>
      </c>
      <c r="C9310" s="333" t="s">
        <v>710</v>
      </c>
      <c r="D9310" s="333" t="s">
        <v>523</v>
      </c>
      <c r="E9310" s="29">
        <v>1</v>
      </c>
      <c r="F9310" s="29">
        <v>3</v>
      </c>
      <c r="G9310" s="29">
        <v>8646</v>
      </c>
      <c r="M9310" s="80" t="b">
        <f t="shared" si="145"/>
        <v>1</v>
      </c>
    </row>
    <row r="9311" spans="2:13" x14ac:dyDescent="0.15">
      <c r="B9311" s="333" t="s">
        <v>8837</v>
      </c>
      <c r="C9311" s="333" t="s">
        <v>710</v>
      </c>
      <c r="D9311" s="333" t="s">
        <v>525</v>
      </c>
      <c r="E9311" s="29">
        <v>1</v>
      </c>
      <c r="F9311" s="29">
        <v>4</v>
      </c>
      <c r="G9311" s="29">
        <v>9187</v>
      </c>
      <c r="M9311" s="80" t="b">
        <f t="shared" si="145"/>
        <v>1</v>
      </c>
    </row>
    <row r="9312" spans="2:13" x14ac:dyDescent="0.15">
      <c r="B9312" s="333" t="s">
        <v>2462</v>
      </c>
      <c r="C9312" s="333" t="s">
        <v>710</v>
      </c>
      <c r="D9312" s="333" t="s">
        <v>523</v>
      </c>
      <c r="E9312" s="29">
        <v>1</v>
      </c>
      <c r="F9312" s="29">
        <v>3</v>
      </c>
      <c r="G9312" s="29">
        <v>2091</v>
      </c>
      <c r="M9312" s="80" t="b">
        <f t="shared" si="145"/>
        <v>1</v>
      </c>
    </row>
    <row r="9313" spans="2:13" x14ac:dyDescent="0.15">
      <c r="B9313" s="333" t="s">
        <v>8838</v>
      </c>
      <c r="C9313" s="333" t="s">
        <v>710</v>
      </c>
      <c r="D9313" s="333" t="s">
        <v>519</v>
      </c>
      <c r="E9313" s="29">
        <v>1</v>
      </c>
      <c r="F9313" s="29">
        <v>1</v>
      </c>
      <c r="G9313" s="29">
        <v>9188</v>
      </c>
      <c r="M9313" s="80" t="b">
        <f t="shared" si="145"/>
        <v>1</v>
      </c>
    </row>
    <row r="9314" spans="2:13" x14ac:dyDescent="0.15">
      <c r="B9314" s="333" t="s">
        <v>2463</v>
      </c>
      <c r="C9314" s="333" t="s">
        <v>710</v>
      </c>
      <c r="D9314" s="333" t="s">
        <v>523</v>
      </c>
      <c r="E9314" s="29">
        <v>1</v>
      </c>
      <c r="F9314" s="29">
        <v>3</v>
      </c>
      <c r="G9314" s="29">
        <v>2092</v>
      </c>
      <c r="M9314" s="80" t="b">
        <f t="shared" si="145"/>
        <v>1</v>
      </c>
    </row>
    <row r="9315" spans="2:13" x14ac:dyDescent="0.15">
      <c r="B9315" s="333" t="s">
        <v>6147</v>
      </c>
      <c r="C9315" s="333" t="s">
        <v>710</v>
      </c>
      <c r="D9315" s="333" t="s">
        <v>525</v>
      </c>
      <c r="E9315" s="29">
        <v>1</v>
      </c>
      <c r="F9315" s="29">
        <v>4</v>
      </c>
      <c r="G9315" s="29">
        <v>6207</v>
      </c>
      <c r="M9315" s="80" t="b">
        <f t="shared" si="145"/>
        <v>1</v>
      </c>
    </row>
    <row r="9316" spans="2:13" x14ac:dyDescent="0.15">
      <c r="B9316" s="333" t="s">
        <v>6271</v>
      </c>
      <c r="C9316" s="333" t="s">
        <v>710</v>
      </c>
      <c r="D9316" s="333" t="s">
        <v>444</v>
      </c>
      <c r="E9316" s="29">
        <v>1</v>
      </c>
      <c r="F9316" s="29">
        <v>6</v>
      </c>
      <c r="G9316" s="29">
        <v>6332</v>
      </c>
      <c r="M9316" s="80" t="b">
        <f t="shared" si="145"/>
        <v>1</v>
      </c>
    </row>
    <row r="9317" spans="2:13" x14ac:dyDescent="0.15">
      <c r="B9317" s="333" t="s">
        <v>4074</v>
      </c>
      <c r="C9317" s="333" t="s">
        <v>710</v>
      </c>
      <c r="D9317" s="333" t="s">
        <v>519</v>
      </c>
      <c r="E9317" s="29">
        <v>1</v>
      </c>
      <c r="F9317" s="29">
        <v>1</v>
      </c>
      <c r="G9317" s="29">
        <v>3731</v>
      </c>
      <c r="M9317" s="80" t="b">
        <f t="shared" si="145"/>
        <v>1</v>
      </c>
    </row>
    <row r="9318" spans="2:13" x14ac:dyDescent="0.15">
      <c r="B9318" s="333" t="s">
        <v>12920</v>
      </c>
      <c r="C9318" s="333" t="s">
        <v>710</v>
      </c>
      <c r="D9318" s="333" t="s">
        <v>523</v>
      </c>
      <c r="E9318" s="29">
        <v>1</v>
      </c>
      <c r="F9318" s="29">
        <v>3</v>
      </c>
      <c r="G9318" s="29">
        <v>14259</v>
      </c>
      <c r="M9318" s="80" t="b">
        <f t="shared" si="145"/>
        <v>1</v>
      </c>
    </row>
    <row r="9319" spans="2:13" x14ac:dyDescent="0.15">
      <c r="B9319" s="333" t="s">
        <v>5767</v>
      </c>
      <c r="C9319" s="333" t="s">
        <v>710</v>
      </c>
      <c r="D9319" s="333" t="s">
        <v>523</v>
      </c>
      <c r="E9319" s="29">
        <v>1</v>
      </c>
      <c r="F9319" s="29">
        <v>3</v>
      </c>
      <c r="G9319" s="29">
        <v>5695</v>
      </c>
      <c r="M9319" s="80" t="b">
        <f t="shared" si="145"/>
        <v>1</v>
      </c>
    </row>
    <row r="9320" spans="2:13" x14ac:dyDescent="0.15">
      <c r="B9320" s="333" t="s">
        <v>2559</v>
      </c>
      <c r="C9320" s="333" t="s">
        <v>710</v>
      </c>
      <c r="D9320" s="333" t="s">
        <v>444</v>
      </c>
      <c r="E9320" s="29">
        <v>1</v>
      </c>
      <c r="F9320" s="29">
        <v>6</v>
      </c>
      <c r="G9320" s="29">
        <v>2093</v>
      </c>
      <c r="M9320" s="80" t="b">
        <f t="shared" si="145"/>
        <v>1</v>
      </c>
    </row>
    <row r="9321" spans="2:13" x14ac:dyDescent="0.15">
      <c r="B9321" s="333" t="s">
        <v>11001</v>
      </c>
      <c r="C9321" s="333" t="s">
        <v>518</v>
      </c>
      <c r="D9321" s="333" t="s">
        <v>518</v>
      </c>
      <c r="E9321" s="29">
        <v>0</v>
      </c>
      <c r="F9321" s="29">
        <v>0</v>
      </c>
      <c r="G9321" s="29">
        <v>4072</v>
      </c>
      <c r="M9321" s="80" t="b">
        <f t="shared" si="145"/>
        <v>1</v>
      </c>
    </row>
    <row r="9322" spans="2:13" x14ac:dyDescent="0.15">
      <c r="B9322" s="333" t="s">
        <v>10479</v>
      </c>
      <c r="C9322" s="333" t="s">
        <v>710</v>
      </c>
      <c r="D9322" s="333" t="s">
        <v>523</v>
      </c>
      <c r="E9322" s="29">
        <v>1</v>
      </c>
      <c r="F9322" s="29">
        <v>3</v>
      </c>
      <c r="G9322" s="29">
        <v>10303</v>
      </c>
      <c r="M9322" s="80" t="b">
        <f t="shared" si="145"/>
        <v>1</v>
      </c>
    </row>
    <row r="9323" spans="2:13" x14ac:dyDescent="0.15">
      <c r="B9323" s="333" t="s">
        <v>9952</v>
      </c>
      <c r="C9323" s="333" t="s">
        <v>712</v>
      </c>
      <c r="D9323" s="333" t="s">
        <v>525</v>
      </c>
      <c r="E9323" s="29">
        <v>2</v>
      </c>
      <c r="F9323" s="29">
        <v>4</v>
      </c>
      <c r="G9323" s="29">
        <v>10153</v>
      </c>
      <c r="M9323" s="80" t="b">
        <f t="shared" si="145"/>
        <v>1</v>
      </c>
    </row>
    <row r="9324" spans="2:13" x14ac:dyDescent="0.15">
      <c r="B9324" s="333" t="s">
        <v>9953</v>
      </c>
      <c r="C9324" s="333" t="s">
        <v>712</v>
      </c>
      <c r="D9324" s="333" t="s">
        <v>525</v>
      </c>
      <c r="E9324" s="29">
        <v>2</v>
      </c>
      <c r="F9324" s="29">
        <v>4</v>
      </c>
      <c r="G9324" s="29">
        <v>10154</v>
      </c>
      <c r="M9324" s="80" t="b">
        <f t="shared" si="145"/>
        <v>1</v>
      </c>
    </row>
    <row r="9325" spans="2:13" x14ac:dyDescent="0.15">
      <c r="B9325" s="333" t="s">
        <v>12921</v>
      </c>
      <c r="C9325" s="333" t="s">
        <v>712</v>
      </c>
      <c r="D9325" s="333" t="s">
        <v>525</v>
      </c>
      <c r="E9325" s="29">
        <v>2</v>
      </c>
      <c r="F9325" s="29">
        <v>4</v>
      </c>
      <c r="G9325" s="29">
        <v>14213</v>
      </c>
      <c r="M9325" s="80" t="b">
        <f t="shared" si="145"/>
        <v>1</v>
      </c>
    </row>
    <row r="9326" spans="2:13" x14ac:dyDescent="0.15">
      <c r="B9326" s="333" t="s">
        <v>5833</v>
      </c>
      <c r="C9326" s="333" t="s">
        <v>710</v>
      </c>
      <c r="D9326" s="333" t="s">
        <v>525</v>
      </c>
      <c r="E9326" s="29">
        <v>1</v>
      </c>
      <c r="F9326" s="29">
        <v>4</v>
      </c>
      <c r="G9326" s="29">
        <v>5852</v>
      </c>
      <c r="M9326" s="80" t="b">
        <f t="shared" si="145"/>
        <v>1</v>
      </c>
    </row>
    <row r="9327" spans="2:13" x14ac:dyDescent="0.15">
      <c r="B9327" s="333" t="s">
        <v>212</v>
      </c>
      <c r="C9327" s="333" t="s">
        <v>710</v>
      </c>
      <c r="D9327" s="333" t="s">
        <v>521</v>
      </c>
      <c r="E9327" s="29">
        <v>1</v>
      </c>
      <c r="F9327" s="29">
        <v>2</v>
      </c>
      <c r="G9327" s="29">
        <v>8500</v>
      </c>
      <c r="M9327" s="80" t="b">
        <f t="shared" si="145"/>
        <v>1</v>
      </c>
    </row>
    <row r="9328" spans="2:13" x14ac:dyDescent="0.15">
      <c r="B9328" s="333" t="s">
        <v>213</v>
      </c>
      <c r="C9328" s="333" t="s">
        <v>710</v>
      </c>
      <c r="D9328" s="333" t="s">
        <v>519</v>
      </c>
      <c r="E9328" s="29">
        <v>1</v>
      </c>
      <c r="F9328" s="29">
        <v>1</v>
      </c>
      <c r="G9328" s="29">
        <v>8501</v>
      </c>
      <c r="M9328" s="80" t="b">
        <f t="shared" si="145"/>
        <v>1</v>
      </c>
    </row>
    <row r="9329" spans="2:13" x14ac:dyDescent="0.15">
      <c r="B9329" s="333" t="s">
        <v>214</v>
      </c>
      <c r="C9329" s="333" t="s">
        <v>710</v>
      </c>
      <c r="D9329" s="333" t="s">
        <v>519</v>
      </c>
      <c r="E9329" s="29">
        <v>1</v>
      </c>
      <c r="F9329" s="29">
        <v>1</v>
      </c>
      <c r="G9329" s="29">
        <v>8502</v>
      </c>
      <c r="M9329" s="80" t="b">
        <f t="shared" si="145"/>
        <v>1</v>
      </c>
    </row>
    <row r="9330" spans="2:13" x14ac:dyDescent="0.15">
      <c r="B9330" s="333" t="s">
        <v>7667</v>
      </c>
      <c r="C9330" s="333" t="s">
        <v>710</v>
      </c>
      <c r="D9330" s="333" t="s">
        <v>521</v>
      </c>
      <c r="E9330" s="29">
        <v>1</v>
      </c>
      <c r="F9330" s="29">
        <v>2</v>
      </c>
      <c r="G9330" s="29">
        <v>7833</v>
      </c>
      <c r="M9330" s="80" t="b">
        <f t="shared" si="145"/>
        <v>1</v>
      </c>
    </row>
    <row r="9331" spans="2:13" x14ac:dyDescent="0.15">
      <c r="B9331" s="333" t="s">
        <v>2561</v>
      </c>
      <c r="C9331" s="333" t="s">
        <v>710</v>
      </c>
      <c r="D9331" s="333" t="s">
        <v>519</v>
      </c>
      <c r="E9331" s="29">
        <v>1</v>
      </c>
      <c r="F9331" s="29">
        <v>1</v>
      </c>
      <c r="G9331" s="29">
        <v>2095</v>
      </c>
      <c r="M9331" s="80" t="b">
        <f t="shared" si="145"/>
        <v>1</v>
      </c>
    </row>
    <row r="9332" spans="2:13" x14ac:dyDescent="0.15">
      <c r="B9332" s="333" t="s">
        <v>13774</v>
      </c>
      <c r="C9332" s="333" t="s">
        <v>710</v>
      </c>
      <c r="D9332" s="333" t="s">
        <v>519</v>
      </c>
      <c r="E9332" s="29">
        <v>1</v>
      </c>
      <c r="F9332" s="29">
        <v>1</v>
      </c>
      <c r="G9332" s="29">
        <v>14979</v>
      </c>
      <c r="M9332" s="80" t="b">
        <f t="shared" si="145"/>
        <v>1</v>
      </c>
    </row>
    <row r="9333" spans="2:13" x14ac:dyDescent="0.15">
      <c r="B9333" s="333" t="s">
        <v>7662</v>
      </c>
      <c r="C9333" s="333" t="s">
        <v>710</v>
      </c>
      <c r="D9333" s="333" t="s">
        <v>521</v>
      </c>
      <c r="E9333" s="29">
        <v>1</v>
      </c>
      <c r="F9333" s="29">
        <v>2</v>
      </c>
      <c r="G9333" s="29">
        <v>7825</v>
      </c>
      <c r="M9333" s="80" t="b">
        <f t="shared" si="145"/>
        <v>1</v>
      </c>
    </row>
    <row r="9334" spans="2:13" x14ac:dyDescent="0.15">
      <c r="B9334" s="333" t="s">
        <v>2562</v>
      </c>
      <c r="C9334" s="333" t="s">
        <v>710</v>
      </c>
      <c r="D9334" s="333" t="s">
        <v>521</v>
      </c>
      <c r="E9334" s="29">
        <v>1</v>
      </c>
      <c r="F9334" s="29">
        <v>2</v>
      </c>
      <c r="G9334" s="29">
        <v>7826</v>
      </c>
      <c r="M9334" s="80" t="b">
        <f t="shared" si="145"/>
        <v>1</v>
      </c>
    </row>
    <row r="9335" spans="2:13" x14ac:dyDescent="0.15">
      <c r="B9335" s="333" t="s">
        <v>2562</v>
      </c>
      <c r="C9335" s="333" t="s">
        <v>710</v>
      </c>
      <c r="D9335" s="333" t="s">
        <v>523</v>
      </c>
      <c r="E9335" s="29">
        <v>1</v>
      </c>
      <c r="F9335" s="29">
        <v>3</v>
      </c>
      <c r="G9335" s="29">
        <v>2096</v>
      </c>
      <c r="M9335" s="80" t="b">
        <f t="shared" si="145"/>
        <v>1</v>
      </c>
    </row>
    <row r="9336" spans="2:13" x14ac:dyDescent="0.15">
      <c r="B9336" s="333" t="s">
        <v>8839</v>
      </c>
      <c r="C9336" s="333" t="s">
        <v>710</v>
      </c>
      <c r="D9336" s="333" t="s">
        <v>521</v>
      </c>
      <c r="E9336" s="29">
        <v>1</v>
      </c>
      <c r="F9336" s="29">
        <v>2</v>
      </c>
      <c r="G9336" s="29">
        <v>9189</v>
      </c>
      <c r="M9336" s="80" t="b">
        <f t="shared" si="145"/>
        <v>1</v>
      </c>
    </row>
    <row r="9337" spans="2:13" x14ac:dyDescent="0.15">
      <c r="B9337" s="333" t="s">
        <v>5583</v>
      </c>
      <c r="C9337" s="333" t="s">
        <v>710</v>
      </c>
      <c r="D9337" s="333" t="s">
        <v>519</v>
      </c>
      <c r="E9337" s="29">
        <v>1</v>
      </c>
      <c r="F9337" s="29">
        <v>1</v>
      </c>
      <c r="G9337" s="29">
        <v>5518</v>
      </c>
      <c r="M9337" s="80" t="b">
        <f t="shared" si="145"/>
        <v>1</v>
      </c>
    </row>
    <row r="9338" spans="2:13" x14ac:dyDescent="0.15">
      <c r="B9338" s="333" t="s">
        <v>12180</v>
      </c>
      <c r="C9338" s="333" t="s">
        <v>712</v>
      </c>
      <c r="D9338" s="333" t="s">
        <v>519</v>
      </c>
      <c r="E9338" s="29">
        <v>2</v>
      </c>
      <c r="F9338" s="29">
        <v>1</v>
      </c>
      <c r="G9338" s="29">
        <v>13306</v>
      </c>
      <c r="M9338" s="80" t="b">
        <f t="shared" si="145"/>
        <v>1</v>
      </c>
    </row>
    <row r="9339" spans="2:13" x14ac:dyDescent="0.15">
      <c r="B9339" s="333" t="s">
        <v>12181</v>
      </c>
      <c r="C9339" s="333" t="s">
        <v>712</v>
      </c>
      <c r="D9339" s="333" t="s">
        <v>523</v>
      </c>
      <c r="E9339" s="29">
        <v>2</v>
      </c>
      <c r="F9339" s="29">
        <v>3</v>
      </c>
      <c r="G9339" s="29">
        <v>13307</v>
      </c>
      <c r="M9339" s="80" t="b">
        <f t="shared" si="145"/>
        <v>1</v>
      </c>
    </row>
    <row r="9340" spans="2:13" x14ac:dyDescent="0.15">
      <c r="B9340" s="333" t="s">
        <v>13775</v>
      </c>
      <c r="C9340" s="333" t="s">
        <v>710</v>
      </c>
      <c r="D9340" s="333" t="s">
        <v>519</v>
      </c>
      <c r="E9340" s="29">
        <v>1</v>
      </c>
      <c r="F9340" s="29">
        <v>1</v>
      </c>
      <c r="G9340" s="29">
        <v>15273</v>
      </c>
      <c r="M9340" s="80" t="b">
        <f t="shared" si="145"/>
        <v>1</v>
      </c>
    </row>
    <row r="9341" spans="2:13" x14ac:dyDescent="0.15">
      <c r="B9341" s="333" t="s">
        <v>12182</v>
      </c>
      <c r="C9341" s="333" t="s">
        <v>712</v>
      </c>
      <c r="D9341" s="333" t="s">
        <v>523</v>
      </c>
      <c r="E9341" s="29">
        <v>2</v>
      </c>
      <c r="F9341" s="29">
        <v>3</v>
      </c>
      <c r="G9341" s="29">
        <v>13308</v>
      </c>
      <c r="M9341" s="80" t="b">
        <f t="shared" si="145"/>
        <v>1</v>
      </c>
    </row>
    <row r="9342" spans="2:13" x14ac:dyDescent="0.15">
      <c r="B9342" s="333" t="s">
        <v>13776</v>
      </c>
      <c r="C9342" s="333" t="s">
        <v>716</v>
      </c>
      <c r="D9342" s="333" t="s">
        <v>519</v>
      </c>
      <c r="E9342" s="29">
        <v>4</v>
      </c>
      <c r="F9342" s="29">
        <v>1</v>
      </c>
      <c r="G9342" s="29">
        <v>15275</v>
      </c>
      <c r="M9342" s="80" t="b">
        <f t="shared" si="145"/>
        <v>1</v>
      </c>
    </row>
    <row r="9343" spans="2:13" x14ac:dyDescent="0.15">
      <c r="B9343" s="333" t="s">
        <v>4807</v>
      </c>
      <c r="C9343" s="333" t="s">
        <v>710</v>
      </c>
      <c r="D9343" s="333" t="s">
        <v>523</v>
      </c>
      <c r="E9343" s="29">
        <v>1</v>
      </c>
      <c r="F9343" s="29">
        <v>3</v>
      </c>
      <c r="G9343" s="29">
        <v>4692</v>
      </c>
      <c r="M9343" s="80" t="b">
        <f t="shared" si="145"/>
        <v>1</v>
      </c>
    </row>
    <row r="9344" spans="2:13" x14ac:dyDescent="0.15">
      <c r="B9344" s="333" t="s">
        <v>5901</v>
      </c>
      <c r="C9344" s="333" t="s">
        <v>710</v>
      </c>
      <c r="D9344" s="333" t="s">
        <v>519</v>
      </c>
      <c r="E9344" s="29">
        <v>1</v>
      </c>
      <c r="F9344" s="29">
        <v>1</v>
      </c>
      <c r="G9344" s="29">
        <v>5926</v>
      </c>
      <c r="M9344" s="80" t="b">
        <f t="shared" si="145"/>
        <v>1</v>
      </c>
    </row>
    <row r="9345" spans="2:13" x14ac:dyDescent="0.15">
      <c r="B9345" s="333" t="s">
        <v>12922</v>
      </c>
      <c r="C9345" s="333" t="s">
        <v>710</v>
      </c>
      <c r="D9345" s="333" t="s">
        <v>523</v>
      </c>
      <c r="E9345" s="29">
        <v>1</v>
      </c>
      <c r="F9345" s="29">
        <v>3</v>
      </c>
      <c r="G9345" s="29">
        <v>13862</v>
      </c>
      <c r="M9345" s="80" t="b">
        <f t="shared" si="145"/>
        <v>1</v>
      </c>
    </row>
    <row r="9346" spans="2:13" x14ac:dyDescent="0.15">
      <c r="B9346" s="333" t="s">
        <v>5324</v>
      </c>
      <c r="C9346" s="333" t="s">
        <v>710</v>
      </c>
      <c r="D9346" s="333" t="s">
        <v>519</v>
      </c>
      <c r="E9346" s="29">
        <v>1</v>
      </c>
      <c r="F9346" s="29">
        <v>1</v>
      </c>
      <c r="G9346" s="29">
        <v>5322</v>
      </c>
      <c r="M9346" s="80" t="b">
        <f t="shared" si="145"/>
        <v>1</v>
      </c>
    </row>
    <row r="9347" spans="2:13" x14ac:dyDescent="0.15">
      <c r="B9347" s="333" t="s">
        <v>2563</v>
      </c>
      <c r="C9347" s="333" t="s">
        <v>712</v>
      </c>
      <c r="D9347" s="333" t="s">
        <v>525</v>
      </c>
      <c r="E9347" s="29">
        <v>2</v>
      </c>
      <c r="F9347" s="29">
        <v>4</v>
      </c>
      <c r="G9347" s="29">
        <v>2097</v>
      </c>
      <c r="M9347" s="80" t="b">
        <f t="shared" si="145"/>
        <v>1</v>
      </c>
    </row>
    <row r="9348" spans="2:13" x14ac:dyDescent="0.15">
      <c r="B9348" s="333" t="s">
        <v>8467</v>
      </c>
      <c r="C9348" s="333" t="s">
        <v>714</v>
      </c>
      <c r="D9348" s="333" t="s">
        <v>521</v>
      </c>
      <c r="E9348" s="29">
        <v>3</v>
      </c>
      <c r="F9348" s="29">
        <v>2</v>
      </c>
      <c r="G9348" s="29">
        <v>8796</v>
      </c>
      <c r="M9348" s="80" t="b">
        <f t="shared" si="145"/>
        <v>1</v>
      </c>
    </row>
    <row r="9349" spans="2:13" x14ac:dyDescent="0.15">
      <c r="B9349" s="333" t="s">
        <v>5292</v>
      </c>
      <c r="C9349" s="333" t="s">
        <v>710</v>
      </c>
      <c r="D9349" s="333" t="s">
        <v>521</v>
      </c>
      <c r="E9349" s="29">
        <v>1</v>
      </c>
      <c r="F9349" s="29">
        <v>2</v>
      </c>
      <c r="G9349" s="29">
        <v>5401</v>
      </c>
      <c r="M9349" s="80" t="b">
        <f t="shared" si="145"/>
        <v>1</v>
      </c>
    </row>
    <row r="9350" spans="2:13" x14ac:dyDescent="0.15">
      <c r="B9350" s="333" t="s">
        <v>15014</v>
      </c>
      <c r="C9350" s="333" t="s">
        <v>710</v>
      </c>
      <c r="D9350" s="333" t="s">
        <v>444</v>
      </c>
      <c r="E9350" s="29">
        <v>1</v>
      </c>
      <c r="F9350" s="29">
        <v>6</v>
      </c>
      <c r="G9350" s="29">
        <v>17088</v>
      </c>
      <c r="M9350" s="80" t="b">
        <f t="shared" si="145"/>
        <v>1</v>
      </c>
    </row>
    <row r="9351" spans="2:13" x14ac:dyDescent="0.15">
      <c r="B9351" s="333" t="s">
        <v>6213</v>
      </c>
      <c r="C9351" s="333" t="s">
        <v>710</v>
      </c>
      <c r="D9351" s="333" t="s">
        <v>525</v>
      </c>
      <c r="E9351" s="29">
        <v>1</v>
      </c>
      <c r="F9351" s="29">
        <v>4</v>
      </c>
      <c r="G9351" s="29">
        <v>6181</v>
      </c>
      <c r="M9351" s="80" t="b">
        <f t="shared" si="145"/>
        <v>1</v>
      </c>
    </row>
    <row r="9352" spans="2:13" x14ac:dyDescent="0.15">
      <c r="B9352" s="333" t="s">
        <v>15015</v>
      </c>
      <c r="C9352" s="333" t="s">
        <v>710</v>
      </c>
      <c r="D9352" s="333" t="s">
        <v>525</v>
      </c>
      <c r="E9352" s="29">
        <v>1</v>
      </c>
      <c r="F9352" s="29">
        <v>4</v>
      </c>
      <c r="G9352" s="29">
        <v>16650</v>
      </c>
      <c r="M9352" s="80" t="b">
        <f t="shared" si="145"/>
        <v>1</v>
      </c>
    </row>
    <row r="9353" spans="2:13" x14ac:dyDescent="0.15">
      <c r="B9353" s="333" t="s">
        <v>4075</v>
      </c>
      <c r="C9353" s="333" t="s">
        <v>710</v>
      </c>
      <c r="D9353" s="333" t="s">
        <v>519</v>
      </c>
      <c r="E9353" s="29">
        <v>1</v>
      </c>
      <c r="F9353" s="29">
        <v>1</v>
      </c>
      <c r="G9353" s="29">
        <v>3732</v>
      </c>
      <c r="M9353" s="80" t="b">
        <f t="shared" si="145"/>
        <v>1</v>
      </c>
    </row>
    <row r="9354" spans="2:13" x14ac:dyDescent="0.15">
      <c r="B9354" s="333" t="s">
        <v>4076</v>
      </c>
      <c r="C9354" s="333" t="s">
        <v>710</v>
      </c>
      <c r="D9354" s="333" t="s">
        <v>519</v>
      </c>
      <c r="E9354" s="29">
        <v>1</v>
      </c>
      <c r="F9354" s="29">
        <v>1</v>
      </c>
      <c r="G9354" s="29">
        <v>3733</v>
      </c>
      <c r="M9354" s="80" t="b">
        <f t="shared" si="145"/>
        <v>1</v>
      </c>
    </row>
    <row r="9355" spans="2:13" x14ac:dyDescent="0.15">
      <c r="B9355" s="333" t="s">
        <v>8883</v>
      </c>
      <c r="C9355" s="333" t="s">
        <v>710</v>
      </c>
      <c r="D9355" s="333" t="s">
        <v>523</v>
      </c>
      <c r="E9355" s="29">
        <v>1</v>
      </c>
      <c r="F9355" s="29">
        <v>3</v>
      </c>
      <c r="G9355" s="29">
        <v>9233</v>
      </c>
      <c r="M9355" s="80" t="b">
        <f t="shared" si="145"/>
        <v>1</v>
      </c>
    </row>
    <row r="9356" spans="2:13" x14ac:dyDescent="0.15">
      <c r="B9356" s="333" t="s">
        <v>13777</v>
      </c>
      <c r="C9356" s="333" t="s">
        <v>714</v>
      </c>
      <c r="D9356" s="333" t="s">
        <v>523</v>
      </c>
      <c r="E9356" s="29">
        <v>3</v>
      </c>
      <c r="F9356" s="29">
        <v>3</v>
      </c>
      <c r="G9356" s="29">
        <v>14948</v>
      </c>
      <c r="M9356" s="80" t="b">
        <f t="shared" si="145"/>
        <v>1</v>
      </c>
    </row>
    <row r="9357" spans="2:13" x14ac:dyDescent="0.15">
      <c r="B9357" s="333" t="s">
        <v>4332</v>
      </c>
      <c r="C9357" s="333" t="s">
        <v>518</v>
      </c>
      <c r="D9357" s="333" t="s">
        <v>525</v>
      </c>
      <c r="E9357" s="29">
        <v>0</v>
      </c>
      <c r="F9357" s="29">
        <v>4</v>
      </c>
      <c r="G9357" s="29">
        <v>4023</v>
      </c>
      <c r="M9357" s="80" t="b">
        <f t="shared" si="145"/>
        <v>1</v>
      </c>
    </row>
    <row r="9358" spans="2:13" x14ac:dyDescent="0.15">
      <c r="B9358" s="333" t="s">
        <v>12183</v>
      </c>
      <c r="C9358" s="333" t="s">
        <v>710</v>
      </c>
      <c r="D9358" s="333" t="s">
        <v>521</v>
      </c>
      <c r="E9358" s="29">
        <v>1</v>
      </c>
      <c r="F9358" s="29">
        <v>2</v>
      </c>
      <c r="G9358" s="29">
        <v>12721</v>
      </c>
      <c r="M9358" s="80" t="b">
        <f t="shared" ref="M9358:M9421" si="146">AND(  NOT(ISERROR(FIND(UPPER($B$7),UPPER($B9358),1))),  OR($D$7="",NOT(ISERROR(FIND(UPPER($D$7),UPPER($B9358),1)))),    OR($D$8="",(ISERROR(FIND(UPPER($D$8),UPPER($B9358),1))))           )</f>
        <v>1</v>
      </c>
    </row>
    <row r="9359" spans="2:13" x14ac:dyDescent="0.15">
      <c r="B9359" s="333" t="s">
        <v>12184</v>
      </c>
      <c r="C9359" s="333" t="s">
        <v>710</v>
      </c>
      <c r="D9359" s="333" t="s">
        <v>519</v>
      </c>
      <c r="E9359" s="29">
        <v>1</v>
      </c>
      <c r="F9359" s="29">
        <v>1</v>
      </c>
      <c r="G9359" s="29">
        <v>12722</v>
      </c>
      <c r="M9359" s="80" t="b">
        <f t="shared" si="146"/>
        <v>1</v>
      </c>
    </row>
    <row r="9360" spans="2:13" x14ac:dyDescent="0.15">
      <c r="B9360" s="333" t="s">
        <v>12185</v>
      </c>
      <c r="C9360" s="333" t="s">
        <v>710</v>
      </c>
      <c r="D9360" s="333" t="s">
        <v>523</v>
      </c>
      <c r="E9360" s="29">
        <v>1</v>
      </c>
      <c r="F9360" s="29">
        <v>3</v>
      </c>
      <c r="G9360" s="29">
        <v>12723</v>
      </c>
      <c r="M9360" s="80" t="b">
        <f t="shared" si="146"/>
        <v>1</v>
      </c>
    </row>
    <row r="9361" spans="2:13" x14ac:dyDescent="0.15">
      <c r="B9361" s="333" t="s">
        <v>12923</v>
      </c>
      <c r="C9361" s="333" t="s">
        <v>710</v>
      </c>
      <c r="D9361" s="333" t="s">
        <v>521</v>
      </c>
      <c r="E9361" s="29">
        <v>1</v>
      </c>
      <c r="F9361" s="29">
        <v>2</v>
      </c>
      <c r="G9361" s="29">
        <v>14429</v>
      </c>
      <c r="M9361" s="80" t="b">
        <f t="shared" si="146"/>
        <v>1</v>
      </c>
    </row>
    <row r="9362" spans="2:13" x14ac:dyDescent="0.15">
      <c r="B9362" s="333" t="s">
        <v>2564</v>
      </c>
      <c r="C9362" s="333" t="s">
        <v>710</v>
      </c>
      <c r="D9362" s="333" t="s">
        <v>519</v>
      </c>
      <c r="E9362" s="29">
        <v>1</v>
      </c>
      <c r="F9362" s="29">
        <v>1</v>
      </c>
      <c r="G9362" s="29">
        <v>2098</v>
      </c>
      <c r="M9362" s="80" t="b">
        <f t="shared" si="146"/>
        <v>1</v>
      </c>
    </row>
    <row r="9363" spans="2:13" x14ac:dyDescent="0.15">
      <c r="B9363" s="333" t="s">
        <v>7658</v>
      </c>
      <c r="C9363" s="333" t="s">
        <v>710</v>
      </c>
      <c r="D9363" s="333" t="s">
        <v>521</v>
      </c>
      <c r="E9363" s="29">
        <v>1</v>
      </c>
      <c r="F9363" s="29">
        <v>2</v>
      </c>
      <c r="G9363" s="29">
        <v>7698</v>
      </c>
      <c r="M9363" s="80" t="b">
        <f t="shared" si="146"/>
        <v>1</v>
      </c>
    </row>
    <row r="9364" spans="2:13" x14ac:dyDescent="0.15">
      <c r="B9364" s="333" t="s">
        <v>12186</v>
      </c>
      <c r="C9364" s="333" t="s">
        <v>710</v>
      </c>
      <c r="D9364" s="333" t="s">
        <v>521</v>
      </c>
      <c r="E9364" s="29">
        <v>1</v>
      </c>
      <c r="F9364" s="29">
        <v>2</v>
      </c>
      <c r="G9364" s="29">
        <v>12724</v>
      </c>
      <c r="M9364" s="80" t="b">
        <f t="shared" si="146"/>
        <v>1</v>
      </c>
    </row>
    <row r="9365" spans="2:13" x14ac:dyDescent="0.15">
      <c r="B9365" s="333" t="s">
        <v>12187</v>
      </c>
      <c r="C9365" s="333" t="s">
        <v>710</v>
      </c>
      <c r="D9365" s="333" t="s">
        <v>521</v>
      </c>
      <c r="E9365" s="29">
        <v>1</v>
      </c>
      <c r="F9365" s="29">
        <v>2</v>
      </c>
      <c r="G9365" s="29">
        <v>12725</v>
      </c>
      <c r="M9365" s="80" t="b">
        <f t="shared" si="146"/>
        <v>1</v>
      </c>
    </row>
    <row r="9366" spans="2:13" x14ac:dyDescent="0.15">
      <c r="B9366" s="333" t="s">
        <v>12188</v>
      </c>
      <c r="C9366" s="333" t="s">
        <v>710</v>
      </c>
      <c r="D9366" s="333" t="s">
        <v>519</v>
      </c>
      <c r="E9366" s="29">
        <v>1</v>
      </c>
      <c r="F9366" s="29">
        <v>1</v>
      </c>
      <c r="G9366" s="29">
        <v>12726</v>
      </c>
      <c r="M9366" s="80" t="b">
        <f t="shared" si="146"/>
        <v>1</v>
      </c>
    </row>
    <row r="9367" spans="2:13" x14ac:dyDescent="0.15">
      <c r="B9367" s="333" t="s">
        <v>6338</v>
      </c>
      <c r="C9367" s="333" t="s">
        <v>716</v>
      </c>
      <c r="D9367" s="333" t="s">
        <v>519</v>
      </c>
      <c r="E9367" s="29">
        <v>4</v>
      </c>
      <c r="F9367" s="29">
        <v>1</v>
      </c>
      <c r="G9367" s="29">
        <v>6399</v>
      </c>
      <c r="M9367" s="80" t="b">
        <f t="shared" si="146"/>
        <v>1</v>
      </c>
    </row>
    <row r="9368" spans="2:13" x14ac:dyDescent="0.15">
      <c r="B9368" s="333" t="s">
        <v>4274</v>
      </c>
      <c r="C9368" s="333" t="s">
        <v>712</v>
      </c>
      <c r="D9368" s="333" t="s">
        <v>523</v>
      </c>
      <c r="E9368" s="29">
        <v>2</v>
      </c>
      <c r="F9368" s="29">
        <v>3</v>
      </c>
      <c r="G9368" s="29">
        <v>3946</v>
      </c>
      <c r="M9368" s="80" t="b">
        <f t="shared" si="146"/>
        <v>1</v>
      </c>
    </row>
    <row r="9369" spans="2:13" x14ac:dyDescent="0.15">
      <c r="B9369" s="333" t="s">
        <v>15016</v>
      </c>
      <c r="C9369" s="333" t="s">
        <v>710</v>
      </c>
      <c r="D9369" s="333" t="s">
        <v>523</v>
      </c>
      <c r="E9369" s="29">
        <v>1</v>
      </c>
      <c r="F9369" s="29">
        <v>3</v>
      </c>
      <c r="G9369" s="29">
        <v>17399</v>
      </c>
      <c r="M9369" s="80" t="b">
        <f t="shared" si="146"/>
        <v>1</v>
      </c>
    </row>
    <row r="9370" spans="2:13" x14ac:dyDescent="0.15">
      <c r="B9370" s="333" t="s">
        <v>9562</v>
      </c>
      <c r="C9370" s="333" t="s">
        <v>710</v>
      </c>
      <c r="D9370" s="333" t="s">
        <v>523</v>
      </c>
      <c r="E9370" s="29">
        <v>1</v>
      </c>
      <c r="F9370" s="29">
        <v>3</v>
      </c>
      <c r="G9370" s="29">
        <v>9616</v>
      </c>
      <c r="M9370" s="80" t="b">
        <f t="shared" si="146"/>
        <v>1</v>
      </c>
    </row>
    <row r="9371" spans="2:13" x14ac:dyDescent="0.15">
      <c r="B9371" s="333" t="s">
        <v>5737</v>
      </c>
      <c r="C9371" s="333" t="s">
        <v>718</v>
      </c>
      <c r="D9371" s="333" t="s">
        <v>523</v>
      </c>
      <c r="E9371" s="29">
        <v>5</v>
      </c>
      <c r="F9371" s="29">
        <v>3</v>
      </c>
      <c r="G9371" s="29">
        <v>5768</v>
      </c>
      <c r="M9371" s="80" t="b">
        <f t="shared" si="146"/>
        <v>1</v>
      </c>
    </row>
    <row r="9372" spans="2:13" x14ac:dyDescent="0.15">
      <c r="B9372" s="333" t="s">
        <v>13778</v>
      </c>
      <c r="C9372" s="333" t="s">
        <v>710</v>
      </c>
      <c r="D9372" s="333" t="s">
        <v>518</v>
      </c>
      <c r="E9372" s="29">
        <v>1</v>
      </c>
      <c r="F9372" s="29">
        <v>0</v>
      </c>
      <c r="G9372" s="29">
        <v>14960</v>
      </c>
      <c r="M9372" s="80" t="b">
        <f t="shared" si="146"/>
        <v>1</v>
      </c>
    </row>
    <row r="9373" spans="2:13" x14ac:dyDescent="0.15">
      <c r="B9373" s="333" t="s">
        <v>13779</v>
      </c>
      <c r="C9373" s="333" t="s">
        <v>710</v>
      </c>
      <c r="D9373" s="333" t="s">
        <v>518</v>
      </c>
      <c r="E9373" s="29">
        <v>1</v>
      </c>
      <c r="F9373" s="29">
        <v>0</v>
      </c>
      <c r="G9373" s="29">
        <v>14962</v>
      </c>
      <c r="M9373" s="80" t="b">
        <f t="shared" si="146"/>
        <v>1</v>
      </c>
    </row>
    <row r="9374" spans="2:13" x14ac:dyDescent="0.15">
      <c r="B9374" s="333" t="s">
        <v>13780</v>
      </c>
      <c r="C9374" s="333" t="s">
        <v>710</v>
      </c>
      <c r="D9374" s="333" t="s">
        <v>518</v>
      </c>
      <c r="E9374" s="29">
        <v>1</v>
      </c>
      <c r="F9374" s="29">
        <v>0</v>
      </c>
      <c r="G9374" s="29">
        <v>14961</v>
      </c>
      <c r="M9374" s="80" t="b">
        <f t="shared" si="146"/>
        <v>1</v>
      </c>
    </row>
    <row r="9375" spans="2:13" x14ac:dyDescent="0.15">
      <c r="B9375" s="333" t="s">
        <v>15017</v>
      </c>
      <c r="C9375" s="333" t="s">
        <v>714</v>
      </c>
      <c r="D9375" s="333" t="s">
        <v>444</v>
      </c>
      <c r="E9375" s="29">
        <v>3</v>
      </c>
      <c r="F9375" s="29">
        <v>6</v>
      </c>
      <c r="G9375" s="29">
        <v>17289</v>
      </c>
      <c r="M9375" s="80" t="b">
        <f t="shared" si="146"/>
        <v>1</v>
      </c>
    </row>
    <row r="9376" spans="2:13" x14ac:dyDescent="0.15">
      <c r="B9376" s="333" t="s">
        <v>12924</v>
      </c>
      <c r="C9376" s="333" t="s">
        <v>518</v>
      </c>
      <c r="D9376" s="333" t="s">
        <v>518</v>
      </c>
      <c r="E9376" s="29">
        <v>0</v>
      </c>
      <c r="F9376" s="29">
        <v>0</v>
      </c>
      <c r="G9376" s="29">
        <v>13963</v>
      </c>
      <c r="M9376" s="80" t="b">
        <f t="shared" si="146"/>
        <v>1</v>
      </c>
    </row>
    <row r="9377" spans="2:13" x14ac:dyDescent="0.15">
      <c r="B9377" s="333" t="s">
        <v>5245</v>
      </c>
      <c r="C9377" s="333" t="s">
        <v>710</v>
      </c>
      <c r="D9377" s="333" t="s">
        <v>519</v>
      </c>
      <c r="E9377" s="29">
        <v>1</v>
      </c>
      <c r="F9377" s="29">
        <v>1</v>
      </c>
      <c r="G9377" s="29">
        <v>5104</v>
      </c>
      <c r="M9377" s="80" t="b">
        <f t="shared" si="146"/>
        <v>1</v>
      </c>
    </row>
    <row r="9378" spans="2:13" x14ac:dyDescent="0.15">
      <c r="B9378" s="333" t="s">
        <v>2565</v>
      </c>
      <c r="C9378" s="333" t="s">
        <v>716</v>
      </c>
      <c r="D9378" s="333" t="s">
        <v>523</v>
      </c>
      <c r="E9378" s="29">
        <v>4</v>
      </c>
      <c r="F9378" s="29">
        <v>3</v>
      </c>
      <c r="G9378" s="29">
        <v>2099</v>
      </c>
      <c r="M9378" s="80" t="b">
        <f t="shared" si="146"/>
        <v>1</v>
      </c>
    </row>
    <row r="9379" spans="2:13" x14ac:dyDescent="0.15">
      <c r="B9379" s="333" t="s">
        <v>15018</v>
      </c>
      <c r="C9379" s="333" t="s">
        <v>710</v>
      </c>
      <c r="D9379" s="333" t="s">
        <v>523</v>
      </c>
      <c r="E9379" s="29">
        <v>1</v>
      </c>
      <c r="F9379" s="29">
        <v>3</v>
      </c>
      <c r="G9379" s="29">
        <v>16912</v>
      </c>
      <c r="M9379" s="80" t="b">
        <f t="shared" si="146"/>
        <v>1</v>
      </c>
    </row>
    <row r="9380" spans="2:13" x14ac:dyDescent="0.15">
      <c r="B9380" s="333" t="s">
        <v>5177</v>
      </c>
      <c r="C9380" s="333" t="s">
        <v>712</v>
      </c>
      <c r="D9380" s="333" t="s">
        <v>521</v>
      </c>
      <c r="E9380" s="29">
        <v>2</v>
      </c>
      <c r="F9380" s="29">
        <v>2</v>
      </c>
      <c r="G9380" s="29">
        <v>5153</v>
      </c>
      <c r="M9380" s="80" t="b">
        <f t="shared" si="146"/>
        <v>1</v>
      </c>
    </row>
    <row r="9381" spans="2:13" x14ac:dyDescent="0.15">
      <c r="B9381" s="333" t="s">
        <v>2566</v>
      </c>
      <c r="C9381" s="333" t="s">
        <v>712</v>
      </c>
      <c r="D9381" s="333" t="s">
        <v>521</v>
      </c>
      <c r="E9381" s="29">
        <v>2</v>
      </c>
      <c r="F9381" s="29">
        <v>2</v>
      </c>
      <c r="G9381" s="29">
        <v>2100</v>
      </c>
      <c r="M9381" s="80" t="b">
        <f t="shared" si="146"/>
        <v>1</v>
      </c>
    </row>
    <row r="9382" spans="2:13" x14ac:dyDescent="0.15">
      <c r="B9382" s="333" t="s">
        <v>9563</v>
      </c>
      <c r="C9382" s="333" t="s">
        <v>716</v>
      </c>
      <c r="D9382" s="333" t="s">
        <v>521</v>
      </c>
      <c r="E9382" s="29">
        <v>4</v>
      </c>
      <c r="F9382" s="29">
        <v>2</v>
      </c>
      <c r="G9382" s="29">
        <v>9301</v>
      </c>
      <c r="M9382" s="80" t="b">
        <f t="shared" si="146"/>
        <v>1</v>
      </c>
    </row>
    <row r="9383" spans="2:13" x14ac:dyDescent="0.15">
      <c r="B9383" s="333" t="s">
        <v>13781</v>
      </c>
      <c r="C9383" s="333" t="s">
        <v>710</v>
      </c>
      <c r="D9383" s="333" t="s">
        <v>525</v>
      </c>
      <c r="E9383" s="29">
        <v>1</v>
      </c>
      <c r="F9383" s="29">
        <v>4</v>
      </c>
      <c r="G9383" s="29">
        <v>14859</v>
      </c>
      <c r="M9383" s="80" t="b">
        <f t="shared" si="146"/>
        <v>1</v>
      </c>
    </row>
    <row r="9384" spans="2:13" x14ac:dyDescent="0.15">
      <c r="B9384" s="333" t="s">
        <v>13782</v>
      </c>
      <c r="C9384" s="333" t="s">
        <v>710</v>
      </c>
      <c r="D9384" s="333" t="s">
        <v>525</v>
      </c>
      <c r="E9384" s="29">
        <v>1</v>
      </c>
      <c r="F9384" s="29">
        <v>4</v>
      </c>
      <c r="G9384" s="29">
        <v>15658</v>
      </c>
      <c r="M9384" s="80" t="b">
        <f t="shared" si="146"/>
        <v>1</v>
      </c>
    </row>
    <row r="9385" spans="2:13" x14ac:dyDescent="0.15">
      <c r="B9385" s="333" t="s">
        <v>13783</v>
      </c>
      <c r="C9385" s="333" t="s">
        <v>712</v>
      </c>
      <c r="D9385" s="333" t="s">
        <v>523</v>
      </c>
      <c r="E9385" s="29">
        <v>2</v>
      </c>
      <c r="F9385" s="29">
        <v>3</v>
      </c>
      <c r="G9385" s="29">
        <v>15615</v>
      </c>
      <c r="M9385" s="80" t="b">
        <f t="shared" si="146"/>
        <v>1</v>
      </c>
    </row>
    <row r="9386" spans="2:13" x14ac:dyDescent="0.15">
      <c r="B9386" s="333" t="s">
        <v>14318</v>
      </c>
      <c r="C9386" s="333" t="s">
        <v>714</v>
      </c>
      <c r="D9386" s="333" t="s">
        <v>523</v>
      </c>
      <c r="E9386" s="29">
        <v>3</v>
      </c>
      <c r="F9386" s="29">
        <v>3</v>
      </c>
      <c r="G9386" s="29">
        <v>15818</v>
      </c>
      <c r="M9386" s="80" t="b">
        <f t="shared" si="146"/>
        <v>1</v>
      </c>
    </row>
    <row r="9387" spans="2:13" x14ac:dyDescent="0.15">
      <c r="B9387" s="333" t="s">
        <v>9564</v>
      </c>
      <c r="C9387" s="333" t="s">
        <v>518</v>
      </c>
      <c r="D9387" s="333" t="s">
        <v>518</v>
      </c>
      <c r="E9387" s="29">
        <v>0</v>
      </c>
      <c r="F9387" s="29">
        <v>0</v>
      </c>
      <c r="G9387" s="29">
        <v>9820</v>
      </c>
      <c r="M9387" s="80" t="b">
        <f t="shared" si="146"/>
        <v>1</v>
      </c>
    </row>
    <row r="9388" spans="2:13" x14ac:dyDescent="0.15">
      <c r="B9388" s="333" t="s">
        <v>15019</v>
      </c>
      <c r="C9388" s="333" t="s">
        <v>710</v>
      </c>
      <c r="D9388" s="333" t="s">
        <v>523</v>
      </c>
      <c r="E9388" s="29">
        <v>1</v>
      </c>
      <c r="F9388" s="29">
        <v>3</v>
      </c>
      <c r="G9388" s="29">
        <v>17400</v>
      </c>
      <c r="M9388" s="80" t="b">
        <f t="shared" si="146"/>
        <v>1</v>
      </c>
    </row>
    <row r="9389" spans="2:13" x14ac:dyDescent="0.15">
      <c r="B9389" s="333" t="s">
        <v>15020</v>
      </c>
      <c r="C9389" s="333" t="s">
        <v>710</v>
      </c>
      <c r="D9389" s="333" t="s">
        <v>523</v>
      </c>
      <c r="E9389" s="29">
        <v>1</v>
      </c>
      <c r="F9389" s="29">
        <v>3</v>
      </c>
      <c r="G9389" s="29">
        <v>17401</v>
      </c>
      <c r="M9389" s="80" t="b">
        <f t="shared" si="146"/>
        <v>1</v>
      </c>
    </row>
    <row r="9390" spans="2:13" x14ac:dyDescent="0.15">
      <c r="B9390" s="333" t="s">
        <v>13784</v>
      </c>
      <c r="C9390" s="333" t="s">
        <v>714</v>
      </c>
      <c r="D9390" s="333" t="s">
        <v>521</v>
      </c>
      <c r="E9390" s="29">
        <v>3</v>
      </c>
      <c r="F9390" s="29">
        <v>2</v>
      </c>
      <c r="G9390" s="29">
        <v>15267</v>
      </c>
      <c r="M9390" s="80" t="b">
        <f t="shared" si="146"/>
        <v>1</v>
      </c>
    </row>
    <row r="9391" spans="2:13" x14ac:dyDescent="0.15">
      <c r="B9391" s="333" t="s">
        <v>2567</v>
      </c>
      <c r="C9391" s="333" t="s">
        <v>714</v>
      </c>
      <c r="D9391" s="333" t="s">
        <v>523</v>
      </c>
      <c r="E9391" s="29">
        <v>3</v>
      </c>
      <c r="F9391" s="29">
        <v>3</v>
      </c>
      <c r="G9391" s="29">
        <v>2101</v>
      </c>
      <c r="M9391" s="80" t="b">
        <f t="shared" si="146"/>
        <v>1</v>
      </c>
    </row>
    <row r="9392" spans="2:13" x14ac:dyDescent="0.15">
      <c r="B9392" s="333" t="s">
        <v>2568</v>
      </c>
      <c r="C9392" s="333" t="s">
        <v>710</v>
      </c>
      <c r="D9392" s="333" t="s">
        <v>519</v>
      </c>
      <c r="E9392" s="29">
        <v>1</v>
      </c>
      <c r="F9392" s="29">
        <v>1</v>
      </c>
      <c r="G9392" s="29">
        <v>2102</v>
      </c>
      <c r="M9392" s="80" t="b">
        <f t="shared" si="146"/>
        <v>1</v>
      </c>
    </row>
    <row r="9393" spans="2:13" x14ac:dyDescent="0.15">
      <c r="B9393" s="333" t="s">
        <v>9565</v>
      </c>
      <c r="C9393" s="333" t="s">
        <v>518</v>
      </c>
      <c r="D9393" s="333" t="s">
        <v>518</v>
      </c>
      <c r="E9393" s="29">
        <v>0</v>
      </c>
      <c r="F9393" s="29">
        <v>0</v>
      </c>
      <c r="G9393" s="29">
        <v>9821</v>
      </c>
      <c r="M9393" s="80" t="b">
        <f t="shared" si="146"/>
        <v>1</v>
      </c>
    </row>
    <row r="9394" spans="2:13" x14ac:dyDescent="0.15">
      <c r="B9394" s="333" t="s">
        <v>13785</v>
      </c>
      <c r="C9394" s="333" t="s">
        <v>518</v>
      </c>
      <c r="D9394" s="333" t="s">
        <v>518</v>
      </c>
      <c r="E9394" s="29">
        <v>0</v>
      </c>
      <c r="F9394" s="29">
        <v>0</v>
      </c>
      <c r="G9394" s="29">
        <v>15221</v>
      </c>
      <c r="M9394" s="80" t="b">
        <f t="shared" si="146"/>
        <v>1</v>
      </c>
    </row>
    <row r="9395" spans="2:13" x14ac:dyDescent="0.15">
      <c r="B9395" s="333" t="s">
        <v>10480</v>
      </c>
      <c r="C9395" s="333" t="s">
        <v>518</v>
      </c>
      <c r="D9395" s="333" t="s">
        <v>518</v>
      </c>
      <c r="E9395" s="29">
        <v>0</v>
      </c>
      <c r="F9395" s="29">
        <v>0</v>
      </c>
      <c r="G9395" s="29">
        <v>11080</v>
      </c>
      <c r="M9395" s="80" t="b">
        <f t="shared" si="146"/>
        <v>1</v>
      </c>
    </row>
    <row r="9396" spans="2:13" x14ac:dyDescent="0.15">
      <c r="B9396" s="333" t="s">
        <v>12189</v>
      </c>
      <c r="C9396" s="333" t="s">
        <v>710</v>
      </c>
      <c r="D9396" s="333" t="s">
        <v>523</v>
      </c>
      <c r="E9396" s="29">
        <v>1</v>
      </c>
      <c r="F9396" s="29">
        <v>3</v>
      </c>
      <c r="G9396" s="29">
        <v>11654</v>
      </c>
      <c r="M9396" s="80" t="b">
        <f t="shared" si="146"/>
        <v>1</v>
      </c>
    </row>
    <row r="9397" spans="2:13" x14ac:dyDescent="0.15">
      <c r="B9397" s="333" t="s">
        <v>7871</v>
      </c>
      <c r="C9397" s="333" t="s">
        <v>712</v>
      </c>
      <c r="D9397" s="333" t="s">
        <v>525</v>
      </c>
      <c r="E9397" s="29">
        <v>2</v>
      </c>
      <c r="F9397" s="29">
        <v>4</v>
      </c>
      <c r="G9397" s="29">
        <v>8057</v>
      </c>
      <c r="M9397" s="80" t="b">
        <f t="shared" si="146"/>
        <v>1</v>
      </c>
    </row>
    <row r="9398" spans="2:13" x14ac:dyDescent="0.15">
      <c r="B9398" s="333" t="s">
        <v>3832</v>
      </c>
      <c r="C9398" s="333" t="s">
        <v>712</v>
      </c>
      <c r="D9398" s="333" t="s">
        <v>525</v>
      </c>
      <c r="E9398" s="29">
        <v>2</v>
      </c>
      <c r="F9398" s="29">
        <v>4</v>
      </c>
      <c r="G9398" s="29">
        <v>3593</v>
      </c>
      <c r="M9398" s="80" t="b">
        <f t="shared" si="146"/>
        <v>1</v>
      </c>
    </row>
    <row r="9399" spans="2:13" x14ac:dyDescent="0.15">
      <c r="B9399" s="333" t="s">
        <v>3642</v>
      </c>
      <c r="C9399" s="333" t="s">
        <v>712</v>
      </c>
      <c r="D9399" s="333" t="s">
        <v>521</v>
      </c>
      <c r="E9399" s="29">
        <v>2</v>
      </c>
      <c r="F9399" s="29">
        <v>2</v>
      </c>
      <c r="G9399" s="29">
        <v>3397</v>
      </c>
      <c r="M9399" s="80" t="b">
        <f t="shared" si="146"/>
        <v>1</v>
      </c>
    </row>
    <row r="9400" spans="2:13" x14ac:dyDescent="0.15">
      <c r="B9400" s="333" t="s">
        <v>2569</v>
      </c>
      <c r="C9400" s="333" t="s">
        <v>714</v>
      </c>
      <c r="D9400" s="333" t="s">
        <v>521</v>
      </c>
      <c r="E9400" s="29">
        <v>3</v>
      </c>
      <c r="F9400" s="29">
        <v>2</v>
      </c>
      <c r="G9400" s="29">
        <v>2103</v>
      </c>
      <c r="M9400" s="80" t="b">
        <f t="shared" si="146"/>
        <v>1</v>
      </c>
    </row>
    <row r="9401" spans="2:13" x14ac:dyDescent="0.15">
      <c r="B9401" s="333" t="s">
        <v>2570</v>
      </c>
      <c r="C9401" s="333" t="s">
        <v>714</v>
      </c>
      <c r="D9401" s="333" t="s">
        <v>521</v>
      </c>
      <c r="E9401" s="29">
        <v>3</v>
      </c>
      <c r="F9401" s="29">
        <v>2</v>
      </c>
      <c r="G9401" s="29">
        <v>2104</v>
      </c>
      <c r="M9401" s="80" t="b">
        <f t="shared" si="146"/>
        <v>1</v>
      </c>
    </row>
    <row r="9402" spans="2:13" x14ac:dyDescent="0.15">
      <c r="B9402" s="333" t="s">
        <v>3906</v>
      </c>
      <c r="C9402" s="333" t="s">
        <v>9881</v>
      </c>
      <c r="D9402" s="333" t="s">
        <v>527</v>
      </c>
      <c r="E9402" s="29">
        <v>6</v>
      </c>
      <c r="F9402" s="29">
        <v>5</v>
      </c>
      <c r="G9402" s="29">
        <v>3460</v>
      </c>
      <c r="M9402" s="80" t="b">
        <f t="shared" si="146"/>
        <v>1</v>
      </c>
    </row>
    <row r="9403" spans="2:13" x14ac:dyDescent="0.15">
      <c r="B9403" s="333" t="s">
        <v>4521</v>
      </c>
      <c r="C9403" s="333" t="s">
        <v>714</v>
      </c>
      <c r="D9403" s="333" t="s">
        <v>523</v>
      </c>
      <c r="E9403" s="29">
        <v>3</v>
      </c>
      <c r="F9403" s="29">
        <v>3</v>
      </c>
      <c r="G9403" s="29">
        <v>4341</v>
      </c>
      <c r="M9403" s="80" t="b">
        <f t="shared" si="146"/>
        <v>1</v>
      </c>
    </row>
    <row r="9404" spans="2:13" x14ac:dyDescent="0.15">
      <c r="B9404" s="333" t="s">
        <v>5050</v>
      </c>
      <c r="C9404" s="333" t="s">
        <v>716</v>
      </c>
      <c r="D9404" s="333" t="s">
        <v>519</v>
      </c>
      <c r="E9404" s="29">
        <v>4</v>
      </c>
      <c r="F9404" s="29">
        <v>1</v>
      </c>
      <c r="G9404" s="29">
        <v>5015</v>
      </c>
      <c r="M9404" s="80" t="b">
        <f t="shared" si="146"/>
        <v>1</v>
      </c>
    </row>
    <row r="9405" spans="2:13" x14ac:dyDescent="0.15">
      <c r="B9405" s="333" t="s">
        <v>7335</v>
      </c>
      <c r="C9405" s="333" t="s">
        <v>714</v>
      </c>
      <c r="D9405" s="333" t="s">
        <v>521</v>
      </c>
      <c r="E9405" s="29">
        <v>3</v>
      </c>
      <c r="F9405" s="29">
        <v>2</v>
      </c>
      <c r="G9405" s="29">
        <v>7485</v>
      </c>
      <c r="M9405" s="80" t="b">
        <f t="shared" si="146"/>
        <v>1</v>
      </c>
    </row>
    <row r="9406" spans="2:13" x14ac:dyDescent="0.15">
      <c r="B9406" s="333" t="s">
        <v>6775</v>
      </c>
      <c r="C9406" s="333" t="s">
        <v>712</v>
      </c>
      <c r="D9406" s="333" t="s">
        <v>521</v>
      </c>
      <c r="E9406" s="29">
        <v>2</v>
      </c>
      <c r="F9406" s="29">
        <v>2</v>
      </c>
      <c r="G9406" s="29">
        <v>6900</v>
      </c>
      <c r="M9406" s="80" t="b">
        <f t="shared" si="146"/>
        <v>1</v>
      </c>
    </row>
    <row r="9407" spans="2:13" x14ac:dyDescent="0.15">
      <c r="B9407" s="333" t="s">
        <v>3643</v>
      </c>
      <c r="C9407" s="333" t="s">
        <v>712</v>
      </c>
      <c r="D9407" s="333" t="s">
        <v>521</v>
      </c>
      <c r="E9407" s="29">
        <v>2</v>
      </c>
      <c r="F9407" s="29">
        <v>2</v>
      </c>
      <c r="G9407" s="29">
        <v>3398</v>
      </c>
      <c r="M9407" s="80" t="b">
        <f t="shared" si="146"/>
        <v>1</v>
      </c>
    </row>
    <row r="9408" spans="2:13" x14ac:dyDescent="0.15">
      <c r="B9408" s="333" t="s">
        <v>5101</v>
      </c>
      <c r="C9408" s="333" t="s">
        <v>714</v>
      </c>
      <c r="D9408" s="333" t="s">
        <v>521</v>
      </c>
      <c r="E9408" s="29">
        <v>3</v>
      </c>
      <c r="F9408" s="29">
        <v>2</v>
      </c>
      <c r="G9408" s="29">
        <v>5075</v>
      </c>
      <c r="M9408" s="80" t="b">
        <f t="shared" si="146"/>
        <v>1</v>
      </c>
    </row>
    <row r="9409" spans="2:13" x14ac:dyDescent="0.15">
      <c r="B9409" s="333" t="s">
        <v>3644</v>
      </c>
      <c r="C9409" s="333" t="s">
        <v>712</v>
      </c>
      <c r="D9409" s="333" t="s">
        <v>521</v>
      </c>
      <c r="E9409" s="29">
        <v>2</v>
      </c>
      <c r="F9409" s="29">
        <v>2</v>
      </c>
      <c r="G9409" s="29">
        <v>3399</v>
      </c>
      <c r="M9409" s="80" t="b">
        <f t="shared" si="146"/>
        <v>1</v>
      </c>
    </row>
    <row r="9410" spans="2:13" x14ac:dyDescent="0.15">
      <c r="B9410" s="333" t="s">
        <v>2680</v>
      </c>
      <c r="C9410" s="333" t="s">
        <v>714</v>
      </c>
      <c r="D9410" s="333" t="s">
        <v>523</v>
      </c>
      <c r="E9410" s="29">
        <v>3</v>
      </c>
      <c r="F9410" s="29">
        <v>3</v>
      </c>
      <c r="G9410" s="29">
        <v>2105</v>
      </c>
      <c r="M9410" s="80" t="b">
        <f t="shared" si="146"/>
        <v>1</v>
      </c>
    </row>
    <row r="9411" spans="2:13" x14ac:dyDescent="0.15">
      <c r="B9411" s="333" t="s">
        <v>4316</v>
      </c>
      <c r="C9411" s="333" t="s">
        <v>716</v>
      </c>
      <c r="D9411" s="333" t="s">
        <v>519</v>
      </c>
      <c r="E9411" s="29">
        <v>4</v>
      </c>
      <c r="F9411" s="29">
        <v>1</v>
      </c>
      <c r="G9411" s="29">
        <v>4102</v>
      </c>
      <c r="M9411" s="80" t="b">
        <f t="shared" si="146"/>
        <v>1</v>
      </c>
    </row>
    <row r="9412" spans="2:13" x14ac:dyDescent="0.15">
      <c r="B9412" s="333" t="s">
        <v>7841</v>
      </c>
      <c r="C9412" s="333" t="s">
        <v>710</v>
      </c>
      <c r="D9412" s="333" t="s">
        <v>523</v>
      </c>
      <c r="E9412" s="29">
        <v>1</v>
      </c>
      <c r="F9412" s="29">
        <v>3</v>
      </c>
      <c r="G9412" s="29">
        <v>7922</v>
      </c>
      <c r="M9412" s="80" t="b">
        <f t="shared" si="146"/>
        <v>1</v>
      </c>
    </row>
    <row r="9413" spans="2:13" x14ac:dyDescent="0.15">
      <c r="B9413" s="333" t="s">
        <v>2681</v>
      </c>
      <c r="C9413" s="333" t="s">
        <v>714</v>
      </c>
      <c r="D9413" s="333" t="s">
        <v>521</v>
      </c>
      <c r="E9413" s="29">
        <v>3</v>
      </c>
      <c r="F9413" s="29">
        <v>2</v>
      </c>
      <c r="G9413" s="29">
        <v>2106</v>
      </c>
      <c r="M9413" s="80" t="b">
        <f t="shared" si="146"/>
        <v>1</v>
      </c>
    </row>
    <row r="9414" spans="2:13" x14ac:dyDescent="0.15">
      <c r="B9414" s="333" t="s">
        <v>4461</v>
      </c>
      <c r="C9414" s="333" t="s">
        <v>710</v>
      </c>
      <c r="D9414" s="333" t="s">
        <v>519</v>
      </c>
      <c r="E9414" s="29">
        <v>1</v>
      </c>
      <c r="F9414" s="29">
        <v>1</v>
      </c>
      <c r="G9414" s="29">
        <v>4272</v>
      </c>
      <c r="M9414" s="80" t="b">
        <f t="shared" si="146"/>
        <v>1</v>
      </c>
    </row>
    <row r="9415" spans="2:13" x14ac:dyDescent="0.15">
      <c r="B9415" s="333" t="s">
        <v>2682</v>
      </c>
      <c r="C9415" s="333" t="s">
        <v>710</v>
      </c>
      <c r="D9415" s="333" t="s">
        <v>519</v>
      </c>
      <c r="E9415" s="29">
        <v>1</v>
      </c>
      <c r="F9415" s="29">
        <v>1</v>
      </c>
      <c r="G9415" s="29">
        <v>2107</v>
      </c>
      <c r="M9415" s="80" t="b">
        <f t="shared" si="146"/>
        <v>1</v>
      </c>
    </row>
    <row r="9416" spans="2:13" x14ac:dyDescent="0.15">
      <c r="B9416" s="333" t="s">
        <v>4522</v>
      </c>
      <c r="C9416" s="333" t="s">
        <v>710</v>
      </c>
      <c r="D9416" s="333" t="s">
        <v>444</v>
      </c>
      <c r="E9416" s="29">
        <v>1</v>
      </c>
      <c r="F9416" s="29">
        <v>6</v>
      </c>
      <c r="G9416" s="29">
        <v>4342</v>
      </c>
      <c r="M9416" s="80" t="b">
        <f t="shared" si="146"/>
        <v>1</v>
      </c>
    </row>
    <row r="9417" spans="2:13" x14ac:dyDescent="0.15">
      <c r="B9417" s="333" t="s">
        <v>4595</v>
      </c>
      <c r="C9417" s="333" t="s">
        <v>710</v>
      </c>
      <c r="D9417" s="333" t="s">
        <v>444</v>
      </c>
      <c r="E9417" s="29">
        <v>1</v>
      </c>
      <c r="F9417" s="29">
        <v>6</v>
      </c>
      <c r="G9417" s="29">
        <v>4421</v>
      </c>
      <c r="M9417" s="80" t="b">
        <f t="shared" si="146"/>
        <v>1</v>
      </c>
    </row>
    <row r="9418" spans="2:13" x14ac:dyDescent="0.15">
      <c r="B9418" s="333" t="s">
        <v>12190</v>
      </c>
      <c r="C9418" s="333" t="s">
        <v>710</v>
      </c>
      <c r="D9418" s="333" t="s">
        <v>521</v>
      </c>
      <c r="E9418" s="29">
        <v>1</v>
      </c>
      <c r="F9418" s="29">
        <v>2</v>
      </c>
      <c r="G9418" s="29">
        <v>13187</v>
      </c>
      <c r="M9418" s="80" t="b">
        <f t="shared" si="146"/>
        <v>1</v>
      </c>
    </row>
    <row r="9419" spans="2:13" x14ac:dyDescent="0.15">
      <c r="B9419" s="333" t="s">
        <v>12191</v>
      </c>
      <c r="C9419" s="333" t="s">
        <v>710</v>
      </c>
      <c r="D9419" s="333" t="s">
        <v>519</v>
      </c>
      <c r="E9419" s="29">
        <v>1</v>
      </c>
      <c r="F9419" s="29">
        <v>1</v>
      </c>
      <c r="G9419" s="29">
        <v>13188</v>
      </c>
      <c r="M9419" s="80" t="b">
        <f t="shared" si="146"/>
        <v>1</v>
      </c>
    </row>
    <row r="9420" spans="2:13" x14ac:dyDescent="0.15">
      <c r="B9420" s="333" t="s">
        <v>7320</v>
      </c>
      <c r="C9420" s="333" t="s">
        <v>710</v>
      </c>
      <c r="D9420" s="333" t="s">
        <v>519</v>
      </c>
      <c r="E9420" s="29">
        <v>1</v>
      </c>
      <c r="F9420" s="29">
        <v>1</v>
      </c>
      <c r="G9420" s="29">
        <v>7349</v>
      </c>
      <c r="M9420" s="80" t="b">
        <f t="shared" si="146"/>
        <v>1</v>
      </c>
    </row>
    <row r="9421" spans="2:13" x14ac:dyDescent="0.15">
      <c r="B9421" s="333" t="s">
        <v>8575</v>
      </c>
      <c r="C9421" s="333" t="s">
        <v>518</v>
      </c>
      <c r="D9421" s="333" t="s">
        <v>518</v>
      </c>
      <c r="E9421" s="29">
        <v>0</v>
      </c>
      <c r="F9421" s="29">
        <v>0</v>
      </c>
      <c r="G9421" s="29">
        <v>8914</v>
      </c>
      <c r="M9421" s="80" t="b">
        <f t="shared" si="146"/>
        <v>1</v>
      </c>
    </row>
    <row r="9422" spans="2:13" x14ac:dyDescent="0.15">
      <c r="B9422" s="333" t="s">
        <v>2683</v>
      </c>
      <c r="C9422" s="333" t="s">
        <v>714</v>
      </c>
      <c r="D9422" s="333" t="s">
        <v>444</v>
      </c>
      <c r="E9422" s="29">
        <v>3</v>
      </c>
      <c r="F9422" s="29">
        <v>6</v>
      </c>
      <c r="G9422" s="29">
        <v>2108</v>
      </c>
      <c r="M9422" s="80" t="b">
        <f t="shared" ref="M9422:M9485" si="147">AND(  NOT(ISERROR(FIND(UPPER($B$7),UPPER($B9422),1))),  OR($D$7="",NOT(ISERROR(FIND(UPPER($D$7),UPPER($B9422),1)))),    OR($D$8="",(ISERROR(FIND(UPPER($D$8),UPPER($B9422),1))))           )</f>
        <v>1</v>
      </c>
    </row>
    <row r="9423" spans="2:13" x14ac:dyDescent="0.15">
      <c r="B9423" s="333" t="s">
        <v>4737</v>
      </c>
      <c r="C9423" s="333" t="s">
        <v>712</v>
      </c>
      <c r="D9423" s="333" t="s">
        <v>521</v>
      </c>
      <c r="E9423" s="29">
        <v>2</v>
      </c>
      <c r="F9423" s="29">
        <v>2</v>
      </c>
      <c r="G9423" s="29">
        <v>4526</v>
      </c>
      <c r="M9423" s="80" t="b">
        <f t="shared" si="147"/>
        <v>1</v>
      </c>
    </row>
    <row r="9424" spans="2:13" x14ac:dyDescent="0.15">
      <c r="B9424" s="333" t="s">
        <v>13786</v>
      </c>
      <c r="C9424" s="333" t="s">
        <v>716</v>
      </c>
      <c r="D9424" s="333" t="s">
        <v>519</v>
      </c>
      <c r="E9424" s="29">
        <v>4</v>
      </c>
      <c r="F9424" s="29">
        <v>1</v>
      </c>
      <c r="G9424" s="29">
        <v>14933</v>
      </c>
      <c r="M9424" s="80" t="b">
        <f t="shared" si="147"/>
        <v>1</v>
      </c>
    </row>
    <row r="9425" spans="2:13" x14ac:dyDescent="0.15">
      <c r="B9425" s="333" t="s">
        <v>2684</v>
      </c>
      <c r="C9425" s="333" t="s">
        <v>714</v>
      </c>
      <c r="D9425" s="333" t="s">
        <v>521</v>
      </c>
      <c r="E9425" s="29">
        <v>3</v>
      </c>
      <c r="F9425" s="29">
        <v>2</v>
      </c>
      <c r="G9425" s="29">
        <v>2109</v>
      </c>
      <c r="M9425" s="80" t="b">
        <f t="shared" si="147"/>
        <v>1</v>
      </c>
    </row>
    <row r="9426" spans="2:13" x14ac:dyDescent="0.15">
      <c r="B9426" s="333" t="s">
        <v>4630</v>
      </c>
      <c r="C9426" s="333" t="s">
        <v>714</v>
      </c>
      <c r="D9426" s="333" t="s">
        <v>521</v>
      </c>
      <c r="E9426" s="29">
        <v>3</v>
      </c>
      <c r="F9426" s="29">
        <v>2</v>
      </c>
      <c r="G9426" s="29">
        <v>4442</v>
      </c>
      <c r="M9426" s="80" t="b">
        <f t="shared" si="147"/>
        <v>1</v>
      </c>
    </row>
    <row r="9427" spans="2:13" x14ac:dyDescent="0.15">
      <c r="B9427" s="333" t="s">
        <v>2685</v>
      </c>
      <c r="C9427" s="333" t="s">
        <v>714</v>
      </c>
      <c r="D9427" s="333" t="s">
        <v>521</v>
      </c>
      <c r="E9427" s="29">
        <v>3</v>
      </c>
      <c r="F9427" s="29">
        <v>2</v>
      </c>
      <c r="G9427" s="29">
        <v>2110</v>
      </c>
      <c r="M9427" s="80" t="b">
        <f t="shared" si="147"/>
        <v>1</v>
      </c>
    </row>
    <row r="9428" spans="2:13" x14ac:dyDescent="0.15">
      <c r="B9428" s="333" t="s">
        <v>2686</v>
      </c>
      <c r="C9428" s="333" t="s">
        <v>716</v>
      </c>
      <c r="D9428" s="333" t="s">
        <v>519</v>
      </c>
      <c r="E9428" s="29">
        <v>4</v>
      </c>
      <c r="F9428" s="29">
        <v>1</v>
      </c>
      <c r="G9428" s="29">
        <v>2111</v>
      </c>
      <c r="M9428" s="80" t="b">
        <f t="shared" si="147"/>
        <v>1</v>
      </c>
    </row>
    <row r="9429" spans="2:13" x14ac:dyDescent="0.15">
      <c r="B9429" s="333" t="s">
        <v>3573</v>
      </c>
      <c r="C9429" s="333" t="s">
        <v>718</v>
      </c>
      <c r="D9429" s="333" t="s">
        <v>523</v>
      </c>
      <c r="E9429" s="29">
        <v>5</v>
      </c>
      <c r="F9429" s="29">
        <v>3</v>
      </c>
      <c r="G9429" s="29">
        <v>3322</v>
      </c>
      <c r="M9429" s="80" t="b">
        <f t="shared" si="147"/>
        <v>1</v>
      </c>
    </row>
    <row r="9430" spans="2:13" x14ac:dyDescent="0.15">
      <c r="B9430" s="333" t="s">
        <v>2575</v>
      </c>
      <c r="C9430" s="333" t="s">
        <v>718</v>
      </c>
      <c r="D9430" s="333" t="s">
        <v>519</v>
      </c>
      <c r="E9430" s="29">
        <v>5</v>
      </c>
      <c r="F9430" s="29">
        <v>1</v>
      </c>
      <c r="G9430" s="29">
        <v>2112</v>
      </c>
      <c r="M9430" s="80" t="b">
        <f t="shared" si="147"/>
        <v>1</v>
      </c>
    </row>
    <row r="9431" spans="2:13" x14ac:dyDescent="0.15">
      <c r="B9431" s="333" t="s">
        <v>2576</v>
      </c>
      <c r="C9431" s="333" t="s">
        <v>714</v>
      </c>
      <c r="D9431" s="333" t="s">
        <v>521</v>
      </c>
      <c r="E9431" s="29">
        <v>3</v>
      </c>
      <c r="F9431" s="29">
        <v>2</v>
      </c>
      <c r="G9431" s="29">
        <v>2113</v>
      </c>
      <c r="M9431" s="80" t="b">
        <f t="shared" si="147"/>
        <v>1</v>
      </c>
    </row>
    <row r="9432" spans="2:13" x14ac:dyDescent="0.15">
      <c r="B9432" s="333" t="s">
        <v>2577</v>
      </c>
      <c r="C9432" s="333" t="s">
        <v>716</v>
      </c>
      <c r="D9432" s="333" t="s">
        <v>519</v>
      </c>
      <c r="E9432" s="29">
        <v>4</v>
      </c>
      <c r="F9432" s="29">
        <v>1</v>
      </c>
      <c r="G9432" s="29">
        <v>2114</v>
      </c>
      <c r="M9432" s="80" t="b">
        <f t="shared" si="147"/>
        <v>1</v>
      </c>
    </row>
    <row r="9433" spans="2:13" x14ac:dyDescent="0.15">
      <c r="B9433" s="333" t="s">
        <v>6668</v>
      </c>
      <c r="C9433" s="333" t="s">
        <v>714</v>
      </c>
      <c r="D9433" s="333" t="s">
        <v>523</v>
      </c>
      <c r="E9433" s="29">
        <v>3</v>
      </c>
      <c r="F9433" s="29">
        <v>3</v>
      </c>
      <c r="G9433" s="29">
        <v>6782</v>
      </c>
      <c r="M9433" s="80" t="b">
        <f t="shared" si="147"/>
        <v>1</v>
      </c>
    </row>
    <row r="9434" spans="2:13" x14ac:dyDescent="0.15">
      <c r="B9434" s="333" t="s">
        <v>10481</v>
      </c>
      <c r="C9434" s="333" t="s">
        <v>714</v>
      </c>
      <c r="D9434" s="333" t="s">
        <v>521</v>
      </c>
      <c r="E9434" s="29">
        <v>3</v>
      </c>
      <c r="F9434" s="29">
        <v>2</v>
      </c>
      <c r="G9434" s="29">
        <v>10707</v>
      </c>
      <c r="M9434" s="80" t="b">
        <f t="shared" si="147"/>
        <v>1</v>
      </c>
    </row>
    <row r="9435" spans="2:13" x14ac:dyDescent="0.15">
      <c r="B9435" s="333" t="s">
        <v>2478</v>
      </c>
      <c r="C9435" s="333" t="s">
        <v>714</v>
      </c>
      <c r="D9435" s="333" t="s">
        <v>523</v>
      </c>
      <c r="E9435" s="29">
        <v>3</v>
      </c>
      <c r="F9435" s="29">
        <v>3</v>
      </c>
      <c r="G9435" s="29">
        <v>2115</v>
      </c>
      <c r="M9435" s="80" t="b">
        <f t="shared" si="147"/>
        <v>1</v>
      </c>
    </row>
    <row r="9436" spans="2:13" x14ac:dyDescent="0.15">
      <c r="B9436" s="333" t="s">
        <v>6549</v>
      </c>
      <c r="C9436" s="333" t="s">
        <v>714</v>
      </c>
      <c r="D9436" s="333" t="s">
        <v>519</v>
      </c>
      <c r="E9436" s="29">
        <v>3</v>
      </c>
      <c r="F9436" s="29">
        <v>1</v>
      </c>
      <c r="G9436" s="29">
        <v>6756</v>
      </c>
      <c r="M9436" s="80" t="b">
        <f t="shared" si="147"/>
        <v>1</v>
      </c>
    </row>
    <row r="9437" spans="2:13" x14ac:dyDescent="0.15">
      <c r="B9437" s="333" t="s">
        <v>4317</v>
      </c>
      <c r="C9437" s="333" t="s">
        <v>716</v>
      </c>
      <c r="D9437" s="333" t="s">
        <v>519</v>
      </c>
      <c r="E9437" s="29">
        <v>4</v>
      </c>
      <c r="F9437" s="29">
        <v>1</v>
      </c>
      <c r="G9437" s="29">
        <v>4103</v>
      </c>
      <c r="M9437" s="80" t="b">
        <f t="shared" si="147"/>
        <v>1</v>
      </c>
    </row>
    <row r="9438" spans="2:13" x14ac:dyDescent="0.15">
      <c r="B9438" s="333" t="s">
        <v>9566</v>
      </c>
      <c r="C9438" s="333" t="s">
        <v>716</v>
      </c>
      <c r="D9438" s="333" t="s">
        <v>521</v>
      </c>
      <c r="E9438" s="29">
        <v>4</v>
      </c>
      <c r="F9438" s="29">
        <v>2</v>
      </c>
      <c r="G9438" s="29">
        <v>9436</v>
      </c>
      <c r="M9438" s="80" t="b">
        <f t="shared" si="147"/>
        <v>1</v>
      </c>
    </row>
    <row r="9439" spans="2:13" x14ac:dyDescent="0.15">
      <c r="B9439" s="333" t="s">
        <v>4336</v>
      </c>
      <c r="C9439" s="333" t="s">
        <v>718</v>
      </c>
      <c r="D9439" s="333" t="s">
        <v>525</v>
      </c>
      <c r="E9439" s="29">
        <v>5</v>
      </c>
      <c r="F9439" s="29">
        <v>4</v>
      </c>
      <c r="G9439" s="29">
        <v>4128</v>
      </c>
      <c r="M9439" s="80" t="b">
        <f t="shared" si="147"/>
        <v>1</v>
      </c>
    </row>
    <row r="9440" spans="2:13" x14ac:dyDescent="0.15">
      <c r="B9440" s="333" t="s">
        <v>413</v>
      </c>
      <c r="C9440" s="333" t="s">
        <v>716</v>
      </c>
      <c r="D9440" s="333" t="s">
        <v>519</v>
      </c>
      <c r="E9440" s="29">
        <v>4</v>
      </c>
      <c r="F9440" s="29">
        <v>1</v>
      </c>
      <c r="G9440" s="29">
        <v>8300</v>
      </c>
      <c r="M9440" s="80" t="b">
        <f t="shared" si="147"/>
        <v>1</v>
      </c>
    </row>
    <row r="9441" spans="2:13" x14ac:dyDescent="0.15">
      <c r="B9441" s="333" t="s">
        <v>12192</v>
      </c>
      <c r="C9441" s="333" t="s">
        <v>714</v>
      </c>
      <c r="D9441" s="333" t="s">
        <v>523</v>
      </c>
      <c r="E9441" s="29">
        <v>3</v>
      </c>
      <c r="F9441" s="29">
        <v>3</v>
      </c>
      <c r="G9441" s="29">
        <v>13387</v>
      </c>
      <c r="M9441" s="80" t="b">
        <f t="shared" si="147"/>
        <v>1</v>
      </c>
    </row>
    <row r="9442" spans="2:13" x14ac:dyDescent="0.15">
      <c r="B9442" s="333" t="s">
        <v>13787</v>
      </c>
      <c r="C9442" s="333" t="s">
        <v>714</v>
      </c>
      <c r="D9442" s="333" t="s">
        <v>525</v>
      </c>
      <c r="E9442" s="29">
        <v>3</v>
      </c>
      <c r="F9442" s="29">
        <v>4</v>
      </c>
      <c r="G9442" s="29">
        <v>14936</v>
      </c>
      <c r="M9442" s="80" t="b">
        <f t="shared" si="147"/>
        <v>1</v>
      </c>
    </row>
    <row r="9443" spans="2:13" x14ac:dyDescent="0.15">
      <c r="B9443" s="333" t="s">
        <v>10013</v>
      </c>
      <c r="C9443" s="333" t="s">
        <v>710</v>
      </c>
      <c r="D9443" s="333" t="s">
        <v>519</v>
      </c>
      <c r="E9443" s="29">
        <v>1</v>
      </c>
      <c r="F9443" s="29">
        <v>1</v>
      </c>
      <c r="G9443" s="29">
        <v>10207</v>
      </c>
      <c r="M9443" s="80" t="b">
        <f t="shared" si="147"/>
        <v>1</v>
      </c>
    </row>
    <row r="9444" spans="2:13" x14ac:dyDescent="0.15">
      <c r="B9444" s="333" t="s">
        <v>10751</v>
      </c>
      <c r="C9444" s="333" t="s">
        <v>714</v>
      </c>
      <c r="D9444" s="333" t="s">
        <v>519</v>
      </c>
      <c r="E9444" s="29">
        <v>3</v>
      </c>
      <c r="F9444" s="29">
        <v>1</v>
      </c>
      <c r="G9444" s="29">
        <v>11111</v>
      </c>
      <c r="M9444" s="80" t="b">
        <f t="shared" si="147"/>
        <v>1</v>
      </c>
    </row>
    <row r="9445" spans="2:13" x14ac:dyDescent="0.15">
      <c r="B9445" s="333" t="s">
        <v>5138</v>
      </c>
      <c r="C9445" s="333" t="s">
        <v>714</v>
      </c>
      <c r="D9445" s="333" t="s">
        <v>519</v>
      </c>
      <c r="E9445" s="29">
        <v>3</v>
      </c>
      <c r="F9445" s="29">
        <v>1</v>
      </c>
      <c r="G9445" s="29">
        <v>5011</v>
      </c>
      <c r="M9445" s="80" t="b">
        <f t="shared" si="147"/>
        <v>1</v>
      </c>
    </row>
    <row r="9446" spans="2:13" x14ac:dyDescent="0.15">
      <c r="B9446" s="333" t="s">
        <v>7689</v>
      </c>
      <c r="C9446" s="333" t="s">
        <v>716</v>
      </c>
      <c r="D9446" s="333" t="s">
        <v>519</v>
      </c>
      <c r="E9446" s="29">
        <v>4</v>
      </c>
      <c r="F9446" s="29">
        <v>1</v>
      </c>
      <c r="G9446" s="29">
        <v>7859</v>
      </c>
      <c r="M9446" s="80" t="b">
        <f t="shared" si="147"/>
        <v>1</v>
      </c>
    </row>
    <row r="9447" spans="2:13" x14ac:dyDescent="0.15">
      <c r="B9447" s="333" t="s">
        <v>2479</v>
      </c>
      <c r="C9447" s="333" t="s">
        <v>716</v>
      </c>
      <c r="D9447" s="333" t="s">
        <v>519</v>
      </c>
      <c r="E9447" s="29">
        <v>4</v>
      </c>
      <c r="F9447" s="29">
        <v>1</v>
      </c>
      <c r="G9447" s="29">
        <v>2116</v>
      </c>
      <c r="M9447" s="80" t="b">
        <f t="shared" si="147"/>
        <v>1</v>
      </c>
    </row>
    <row r="9448" spans="2:13" x14ac:dyDescent="0.15">
      <c r="B9448" s="333" t="s">
        <v>12193</v>
      </c>
      <c r="C9448" s="333" t="s">
        <v>518</v>
      </c>
      <c r="D9448" s="333" t="s">
        <v>525</v>
      </c>
      <c r="E9448" s="29">
        <v>0</v>
      </c>
      <c r="F9448" s="29">
        <v>4</v>
      </c>
      <c r="G9448" s="29">
        <v>11606</v>
      </c>
      <c r="M9448" s="80" t="b">
        <f t="shared" si="147"/>
        <v>1</v>
      </c>
    </row>
    <row r="9449" spans="2:13" x14ac:dyDescent="0.15">
      <c r="B9449" s="333" t="s">
        <v>2480</v>
      </c>
      <c r="C9449" s="333" t="s">
        <v>714</v>
      </c>
      <c r="D9449" s="333" t="s">
        <v>521</v>
      </c>
      <c r="E9449" s="29">
        <v>3</v>
      </c>
      <c r="F9449" s="29">
        <v>2</v>
      </c>
      <c r="G9449" s="29">
        <v>2117</v>
      </c>
      <c r="M9449" s="80" t="b">
        <f t="shared" si="147"/>
        <v>1</v>
      </c>
    </row>
    <row r="9450" spans="2:13" x14ac:dyDescent="0.15">
      <c r="B9450" s="333" t="s">
        <v>2481</v>
      </c>
      <c r="C9450" s="333" t="s">
        <v>716</v>
      </c>
      <c r="D9450" s="333" t="s">
        <v>519</v>
      </c>
      <c r="E9450" s="29">
        <v>4</v>
      </c>
      <c r="F9450" s="29">
        <v>1</v>
      </c>
      <c r="G9450" s="29">
        <v>2118</v>
      </c>
      <c r="M9450" s="80" t="b">
        <f t="shared" si="147"/>
        <v>1</v>
      </c>
    </row>
    <row r="9451" spans="2:13" x14ac:dyDescent="0.15">
      <c r="B9451" s="333" t="s">
        <v>4627</v>
      </c>
      <c r="C9451" s="333" t="s">
        <v>714</v>
      </c>
      <c r="D9451" s="333" t="s">
        <v>523</v>
      </c>
      <c r="E9451" s="29">
        <v>3</v>
      </c>
      <c r="F9451" s="29">
        <v>3</v>
      </c>
      <c r="G9451" s="29">
        <v>4439</v>
      </c>
      <c r="M9451" s="80" t="b">
        <f t="shared" si="147"/>
        <v>1</v>
      </c>
    </row>
    <row r="9452" spans="2:13" x14ac:dyDescent="0.15">
      <c r="B9452" s="333" t="s">
        <v>5055</v>
      </c>
      <c r="C9452" s="333" t="s">
        <v>714</v>
      </c>
      <c r="D9452" s="333" t="s">
        <v>525</v>
      </c>
      <c r="E9452" s="29">
        <v>3</v>
      </c>
      <c r="F9452" s="29">
        <v>4</v>
      </c>
      <c r="G9452" s="29">
        <v>5020</v>
      </c>
      <c r="M9452" s="80" t="b">
        <f t="shared" si="147"/>
        <v>1</v>
      </c>
    </row>
    <row r="9453" spans="2:13" x14ac:dyDescent="0.15">
      <c r="B9453" s="333" t="s">
        <v>2482</v>
      </c>
      <c r="C9453" s="333" t="s">
        <v>714</v>
      </c>
      <c r="D9453" s="333" t="s">
        <v>521</v>
      </c>
      <c r="E9453" s="29">
        <v>3</v>
      </c>
      <c r="F9453" s="29">
        <v>2</v>
      </c>
      <c r="G9453" s="29">
        <v>2119</v>
      </c>
      <c r="M9453" s="80" t="b">
        <f t="shared" si="147"/>
        <v>1</v>
      </c>
    </row>
    <row r="9454" spans="2:13" x14ac:dyDescent="0.15">
      <c r="B9454" s="333" t="s">
        <v>10482</v>
      </c>
      <c r="C9454" s="333" t="s">
        <v>716</v>
      </c>
      <c r="D9454" s="333" t="s">
        <v>519</v>
      </c>
      <c r="E9454" s="29">
        <v>4</v>
      </c>
      <c r="F9454" s="29">
        <v>1</v>
      </c>
      <c r="G9454" s="29">
        <v>10658</v>
      </c>
      <c r="M9454" s="80" t="b">
        <f t="shared" si="147"/>
        <v>1</v>
      </c>
    </row>
    <row r="9455" spans="2:13" x14ac:dyDescent="0.15">
      <c r="B9455" s="333" t="s">
        <v>15021</v>
      </c>
      <c r="C9455" s="333" t="s">
        <v>714</v>
      </c>
      <c r="D9455" s="333" t="s">
        <v>525</v>
      </c>
      <c r="E9455" s="29">
        <v>3</v>
      </c>
      <c r="F9455" s="29">
        <v>4</v>
      </c>
      <c r="G9455" s="29">
        <v>16463</v>
      </c>
      <c r="M9455" s="80" t="b">
        <f t="shared" si="147"/>
        <v>1</v>
      </c>
    </row>
    <row r="9456" spans="2:13" x14ac:dyDescent="0.15">
      <c r="B9456" s="333" t="s">
        <v>9954</v>
      </c>
      <c r="C9456" s="333" t="s">
        <v>714</v>
      </c>
      <c r="D9456" s="333" t="s">
        <v>521</v>
      </c>
      <c r="E9456" s="29">
        <v>3</v>
      </c>
      <c r="F9456" s="29">
        <v>2</v>
      </c>
      <c r="G9456" s="29">
        <v>10155</v>
      </c>
      <c r="M9456" s="80" t="b">
        <f t="shared" si="147"/>
        <v>1</v>
      </c>
    </row>
    <row r="9457" spans="2:13" x14ac:dyDescent="0.15">
      <c r="B9457" s="333" t="s">
        <v>2483</v>
      </c>
      <c r="C9457" s="333" t="s">
        <v>716</v>
      </c>
      <c r="D9457" s="333" t="s">
        <v>519</v>
      </c>
      <c r="E9457" s="29">
        <v>4</v>
      </c>
      <c r="F9457" s="29">
        <v>1</v>
      </c>
      <c r="G9457" s="29">
        <v>2120</v>
      </c>
      <c r="M9457" s="80" t="b">
        <f t="shared" si="147"/>
        <v>1</v>
      </c>
    </row>
    <row r="9458" spans="2:13" x14ac:dyDescent="0.15">
      <c r="B9458" s="333" t="s">
        <v>861</v>
      </c>
      <c r="C9458" s="333" t="s">
        <v>716</v>
      </c>
      <c r="D9458" s="333" t="s">
        <v>519</v>
      </c>
      <c r="E9458" s="29">
        <v>4</v>
      </c>
      <c r="F9458" s="29">
        <v>1</v>
      </c>
      <c r="G9458" s="29">
        <v>246</v>
      </c>
      <c r="M9458" s="80" t="b">
        <f t="shared" si="147"/>
        <v>1</v>
      </c>
    </row>
    <row r="9459" spans="2:13" x14ac:dyDescent="0.15">
      <c r="B9459" s="333" t="s">
        <v>359</v>
      </c>
      <c r="C9459" s="333" t="s">
        <v>714</v>
      </c>
      <c r="D9459" s="333" t="s">
        <v>521</v>
      </c>
      <c r="E9459" s="29">
        <v>3</v>
      </c>
      <c r="F9459" s="29">
        <v>2</v>
      </c>
      <c r="G9459" s="29">
        <v>8441</v>
      </c>
      <c r="M9459" s="80" t="b">
        <f t="shared" si="147"/>
        <v>1</v>
      </c>
    </row>
    <row r="9460" spans="2:13" x14ac:dyDescent="0.15">
      <c r="B9460" s="333" t="s">
        <v>2484</v>
      </c>
      <c r="C9460" s="333" t="s">
        <v>714</v>
      </c>
      <c r="D9460" s="333" t="s">
        <v>523</v>
      </c>
      <c r="E9460" s="29">
        <v>3</v>
      </c>
      <c r="F9460" s="29">
        <v>3</v>
      </c>
      <c r="G9460" s="29">
        <v>2121</v>
      </c>
      <c r="M9460" s="80" t="b">
        <f t="shared" si="147"/>
        <v>1</v>
      </c>
    </row>
    <row r="9461" spans="2:13" x14ac:dyDescent="0.15">
      <c r="B9461" s="333" t="s">
        <v>4352</v>
      </c>
      <c r="C9461" s="333" t="s">
        <v>718</v>
      </c>
      <c r="D9461" s="333" t="s">
        <v>519</v>
      </c>
      <c r="E9461" s="29">
        <v>5</v>
      </c>
      <c r="F9461" s="29">
        <v>1</v>
      </c>
      <c r="G9461" s="29">
        <v>4144</v>
      </c>
      <c r="M9461" s="80" t="b">
        <f t="shared" si="147"/>
        <v>1</v>
      </c>
    </row>
    <row r="9462" spans="2:13" x14ac:dyDescent="0.15">
      <c r="B9462" s="333" t="s">
        <v>7825</v>
      </c>
      <c r="C9462" s="333" t="s">
        <v>714</v>
      </c>
      <c r="D9462" s="333" t="s">
        <v>523</v>
      </c>
      <c r="E9462" s="29">
        <v>3</v>
      </c>
      <c r="F9462" s="29">
        <v>3</v>
      </c>
      <c r="G9462" s="29">
        <v>8011</v>
      </c>
      <c r="M9462" s="80" t="b">
        <f t="shared" si="147"/>
        <v>1</v>
      </c>
    </row>
    <row r="9463" spans="2:13" x14ac:dyDescent="0.15">
      <c r="B9463" s="333" t="s">
        <v>4375</v>
      </c>
      <c r="C9463" s="333" t="s">
        <v>718</v>
      </c>
      <c r="D9463" s="333" t="s">
        <v>444</v>
      </c>
      <c r="E9463" s="29">
        <v>5</v>
      </c>
      <c r="F9463" s="29">
        <v>6</v>
      </c>
      <c r="G9463" s="29">
        <v>4171</v>
      </c>
      <c r="M9463" s="80" t="b">
        <f t="shared" si="147"/>
        <v>1</v>
      </c>
    </row>
    <row r="9464" spans="2:13" x14ac:dyDescent="0.15">
      <c r="B9464" s="333" t="s">
        <v>2485</v>
      </c>
      <c r="C9464" s="333" t="s">
        <v>714</v>
      </c>
      <c r="D9464" s="333" t="s">
        <v>523</v>
      </c>
      <c r="E9464" s="29">
        <v>3</v>
      </c>
      <c r="F9464" s="29">
        <v>3</v>
      </c>
      <c r="G9464" s="29">
        <v>2122</v>
      </c>
      <c r="M9464" s="80" t="b">
        <f t="shared" si="147"/>
        <v>1</v>
      </c>
    </row>
    <row r="9465" spans="2:13" x14ac:dyDescent="0.15">
      <c r="B9465" s="333" t="s">
        <v>8532</v>
      </c>
      <c r="C9465" s="333" t="s">
        <v>710</v>
      </c>
      <c r="D9465" s="333" t="s">
        <v>521</v>
      </c>
      <c r="E9465" s="29">
        <v>1</v>
      </c>
      <c r="F9465" s="29">
        <v>2</v>
      </c>
      <c r="G9465" s="29">
        <v>8862</v>
      </c>
      <c r="M9465" s="80" t="b">
        <f t="shared" si="147"/>
        <v>1</v>
      </c>
    </row>
    <row r="9466" spans="2:13" x14ac:dyDescent="0.15">
      <c r="B9466" s="333" t="s">
        <v>7773</v>
      </c>
      <c r="C9466" s="333" t="s">
        <v>714</v>
      </c>
      <c r="D9466" s="333" t="s">
        <v>525</v>
      </c>
      <c r="E9466" s="29">
        <v>3</v>
      </c>
      <c r="F9466" s="29">
        <v>4</v>
      </c>
      <c r="G9466" s="29">
        <v>7952</v>
      </c>
      <c r="M9466" s="80" t="b">
        <f t="shared" si="147"/>
        <v>1</v>
      </c>
    </row>
    <row r="9467" spans="2:13" x14ac:dyDescent="0.15">
      <c r="B9467" s="333" t="s">
        <v>8584</v>
      </c>
      <c r="C9467" s="333" t="s">
        <v>518</v>
      </c>
      <c r="D9467" s="333" t="s">
        <v>518</v>
      </c>
      <c r="E9467" s="29">
        <v>0</v>
      </c>
      <c r="F9467" s="29">
        <v>0</v>
      </c>
      <c r="G9467" s="29">
        <v>8923</v>
      </c>
      <c r="M9467" s="80" t="b">
        <f t="shared" si="147"/>
        <v>1</v>
      </c>
    </row>
    <row r="9468" spans="2:13" x14ac:dyDescent="0.15">
      <c r="B9468" s="333" t="s">
        <v>4631</v>
      </c>
      <c r="C9468" s="333" t="s">
        <v>714</v>
      </c>
      <c r="D9468" s="333" t="s">
        <v>523</v>
      </c>
      <c r="E9468" s="29">
        <v>3</v>
      </c>
      <c r="F9468" s="29">
        <v>3</v>
      </c>
      <c r="G9468" s="29">
        <v>4444</v>
      </c>
      <c r="M9468" s="80" t="b">
        <f t="shared" si="147"/>
        <v>1</v>
      </c>
    </row>
    <row r="9469" spans="2:13" x14ac:dyDescent="0.15">
      <c r="B9469" s="333" t="s">
        <v>5051</v>
      </c>
      <c r="C9469" s="333" t="s">
        <v>710</v>
      </c>
      <c r="D9469" s="333" t="s">
        <v>521</v>
      </c>
      <c r="E9469" s="29">
        <v>1</v>
      </c>
      <c r="F9469" s="29">
        <v>2</v>
      </c>
      <c r="G9469" s="29">
        <v>5016</v>
      </c>
      <c r="M9469" s="80" t="b">
        <f t="shared" si="147"/>
        <v>1</v>
      </c>
    </row>
    <row r="9470" spans="2:13" x14ac:dyDescent="0.15">
      <c r="B9470" s="333" t="s">
        <v>9955</v>
      </c>
      <c r="C9470" s="333" t="s">
        <v>718</v>
      </c>
      <c r="D9470" s="333" t="s">
        <v>519</v>
      </c>
      <c r="E9470" s="29">
        <v>5</v>
      </c>
      <c r="F9470" s="29">
        <v>1</v>
      </c>
      <c r="G9470" s="29">
        <v>10156</v>
      </c>
      <c r="M9470" s="80" t="b">
        <f t="shared" si="147"/>
        <v>1</v>
      </c>
    </row>
    <row r="9471" spans="2:13" x14ac:dyDescent="0.15">
      <c r="B9471" s="333" t="s">
        <v>360</v>
      </c>
      <c r="C9471" s="333" t="s">
        <v>718</v>
      </c>
      <c r="D9471" s="333" t="s">
        <v>521</v>
      </c>
      <c r="E9471" s="29">
        <v>5</v>
      </c>
      <c r="F9471" s="29">
        <v>2</v>
      </c>
      <c r="G9471" s="29">
        <v>8442</v>
      </c>
      <c r="M9471" s="80" t="b">
        <f t="shared" si="147"/>
        <v>1</v>
      </c>
    </row>
    <row r="9472" spans="2:13" x14ac:dyDescent="0.15">
      <c r="B9472" s="333" t="s">
        <v>4571</v>
      </c>
      <c r="C9472" s="333" t="s">
        <v>710</v>
      </c>
      <c r="D9472" s="333" t="s">
        <v>521</v>
      </c>
      <c r="E9472" s="29">
        <v>1</v>
      </c>
      <c r="F9472" s="29">
        <v>2</v>
      </c>
      <c r="G9472" s="29">
        <v>4395</v>
      </c>
      <c r="M9472" s="80" t="b">
        <f t="shared" si="147"/>
        <v>1</v>
      </c>
    </row>
    <row r="9473" spans="2:13" x14ac:dyDescent="0.15">
      <c r="B9473" s="333" t="s">
        <v>2486</v>
      </c>
      <c r="C9473" s="333" t="s">
        <v>714</v>
      </c>
      <c r="D9473" s="333" t="s">
        <v>521</v>
      </c>
      <c r="E9473" s="29">
        <v>3</v>
      </c>
      <c r="F9473" s="29">
        <v>2</v>
      </c>
      <c r="G9473" s="29">
        <v>2123</v>
      </c>
      <c r="M9473" s="80" t="b">
        <f t="shared" si="147"/>
        <v>1</v>
      </c>
    </row>
    <row r="9474" spans="2:13" x14ac:dyDescent="0.15">
      <c r="B9474" s="333" t="s">
        <v>7929</v>
      </c>
      <c r="C9474" s="333" t="s">
        <v>712</v>
      </c>
      <c r="D9474" s="333" t="s">
        <v>523</v>
      </c>
      <c r="E9474" s="29">
        <v>2</v>
      </c>
      <c r="F9474" s="29">
        <v>3</v>
      </c>
      <c r="G9474" s="29">
        <v>8158</v>
      </c>
      <c r="M9474" s="80" t="b">
        <f t="shared" si="147"/>
        <v>1</v>
      </c>
    </row>
    <row r="9475" spans="2:13" x14ac:dyDescent="0.15">
      <c r="B9475" s="333" t="s">
        <v>2487</v>
      </c>
      <c r="C9475" s="333" t="s">
        <v>714</v>
      </c>
      <c r="D9475" s="333" t="s">
        <v>523</v>
      </c>
      <c r="E9475" s="29">
        <v>3</v>
      </c>
      <c r="F9475" s="29">
        <v>3</v>
      </c>
      <c r="G9475" s="29">
        <v>2124</v>
      </c>
      <c r="M9475" s="80" t="b">
        <f t="shared" si="147"/>
        <v>1</v>
      </c>
    </row>
    <row r="9476" spans="2:13" x14ac:dyDescent="0.15">
      <c r="B9476" s="333" t="s">
        <v>13788</v>
      </c>
      <c r="C9476" s="333" t="s">
        <v>718</v>
      </c>
      <c r="D9476" s="333" t="s">
        <v>523</v>
      </c>
      <c r="E9476" s="29">
        <v>5</v>
      </c>
      <c r="F9476" s="29">
        <v>3</v>
      </c>
      <c r="G9476" s="29">
        <v>15087</v>
      </c>
      <c r="M9476" s="80" t="b">
        <f t="shared" si="147"/>
        <v>1</v>
      </c>
    </row>
    <row r="9477" spans="2:13" x14ac:dyDescent="0.15">
      <c r="B9477" s="333" t="s">
        <v>2488</v>
      </c>
      <c r="C9477" s="333" t="s">
        <v>716</v>
      </c>
      <c r="D9477" s="333" t="s">
        <v>519</v>
      </c>
      <c r="E9477" s="29">
        <v>4</v>
      </c>
      <c r="F9477" s="29">
        <v>1</v>
      </c>
      <c r="G9477" s="29">
        <v>2125</v>
      </c>
      <c r="M9477" s="80" t="b">
        <f t="shared" si="147"/>
        <v>1</v>
      </c>
    </row>
    <row r="9478" spans="2:13" x14ac:dyDescent="0.15">
      <c r="B9478" s="333" t="s">
        <v>2489</v>
      </c>
      <c r="C9478" s="333" t="s">
        <v>714</v>
      </c>
      <c r="D9478" s="333" t="s">
        <v>521</v>
      </c>
      <c r="E9478" s="29">
        <v>3</v>
      </c>
      <c r="F9478" s="29">
        <v>2</v>
      </c>
      <c r="G9478" s="29">
        <v>2126</v>
      </c>
      <c r="M9478" s="80" t="b">
        <f t="shared" si="147"/>
        <v>1</v>
      </c>
    </row>
    <row r="9479" spans="2:13" x14ac:dyDescent="0.15">
      <c r="B9479" s="333" t="s">
        <v>4523</v>
      </c>
      <c r="C9479" s="333" t="s">
        <v>714</v>
      </c>
      <c r="D9479" s="333" t="s">
        <v>523</v>
      </c>
      <c r="E9479" s="29">
        <v>3</v>
      </c>
      <c r="F9479" s="29">
        <v>3</v>
      </c>
      <c r="G9479" s="29">
        <v>4343</v>
      </c>
      <c r="M9479" s="80" t="b">
        <f t="shared" si="147"/>
        <v>1</v>
      </c>
    </row>
    <row r="9480" spans="2:13" x14ac:dyDescent="0.15">
      <c r="B9480" s="333" t="s">
        <v>2490</v>
      </c>
      <c r="C9480" s="333" t="s">
        <v>714</v>
      </c>
      <c r="D9480" s="333" t="s">
        <v>523</v>
      </c>
      <c r="E9480" s="29">
        <v>3</v>
      </c>
      <c r="F9480" s="29">
        <v>3</v>
      </c>
      <c r="G9480" s="29">
        <v>2127</v>
      </c>
      <c r="M9480" s="80" t="b">
        <f t="shared" si="147"/>
        <v>1</v>
      </c>
    </row>
    <row r="9481" spans="2:13" x14ac:dyDescent="0.15">
      <c r="B9481" s="333" t="s">
        <v>15022</v>
      </c>
      <c r="C9481" s="333" t="s">
        <v>714</v>
      </c>
      <c r="D9481" s="333" t="s">
        <v>519</v>
      </c>
      <c r="E9481" s="29">
        <v>3</v>
      </c>
      <c r="F9481" s="29">
        <v>1</v>
      </c>
      <c r="G9481" s="29">
        <v>16457</v>
      </c>
      <c r="M9481" s="80" t="b">
        <f t="shared" si="147"/>
        <v>1</v>
      </c>
    </row>
    <row r="9482" spans="2:13" x14ac:dyDescent="0.15">
      <c r="B9482" s="333" t="s">
        <v>2491</v>
      </c>
      <c r="C9482" s="333" t="s">
        <v>714</v>
      </c>
      <c r="D9482" s="333" t="s">
        <v>519</v>
      </c>
      <c r="E9482" s="29">
        <v>3</v>
      </c>
      <c r="F9482" s="29">
        <v>1</v>
      </c>
      <c r="G9482" s="29">
        <v>2128</v>
      </c>
      <c r="M9482" s="80" t="b">
        <f t="shared" si="147"/>
        <v>1</v>
      </c>
    </row>
    <row r="9483" spans="2:13" x14ac:dyDescent="0.15">
      <c r="B9483" s="333" t="s">
        <v>2492</v>
      </c>
      <c r="C9483" s="333" t="s">
        <v>718</v>
      </c>
      <c r="D9483" s="333" t="s">
        <v>519</v>
      </c>
      <c r="E9483" s="29">
        <v>5</v>
      </c>
      <c r="F9483" s="29">
        <v>1</v>
      </c>
      <c r="G9483" s="29">
        <v>2129</v>
      </c>
      <c r="M9483" s="80" t="b">
        <f t="shared" si="147"/>
        <v>1</v>
      </c>
    </row>
    <row r="9484" spans="2:13" x14ac:dyDescent="0.15">
      <c r="B9484" s="333" t="s">
        <v>10483</v>
      </c>
      <c r="C9484" s="333" t="s">
        <v>710</v>
      </c>
      <c r="D9484" s="333" t="s">
        <v>521</v>
      </c>
      <c r="E9484" s="29">
        <v>1</v>
      </c>
      <c r="F9484" s="29">
        <v>2</v>
      </c>
      <c r="G9484" s="29">
        <v>10667</v>
      </c>
      <c r="M9484" s="80" t="b">
        <f t="shared" si="147"/>
        <v>1</v>
      </c>
    </row>
    <row r="9485" spans="2:13" x14ac:dyDescent="0.15">
      <c r="B9485" s="333" t="s">
        <v>406</v>
      </c>
      <c r="C9485" s="333" t="s">
        <v>716</v>
      </c>
      <c r="D9485" s="333" t="s">
        <v>519</v>
      </c>
      <c r="E9485" s="29">
        <v>4</v>
      </c>
      <c r="F9485" s="29">
        <v>1</v>
      </c>
      <c r="G9485" s="29">
        <v>8293</v>
      </c>
      <c r="M9485" s="80" t="b">
        <f t="shared" si="147"/>
        <v>1</v>
      </c>
    </row>
    <row r="9486" spans="2:13" x14ac:dyDescent="0.15">
      <c r="B9486" s="333" t="s">
        <v>2493</v>
      </c>
      <c r="C9486" s="333" t="s">
        <v>714</v>
      </c>
      <c r="D9486" s="333" t="s">
        <v>523</v>
      </c>
      <c r="E9486" s="29">
        <v>3</v>
      </c>
      <c r="F9486" s="29">
        <v>3</v>
      </c>
      <c r="G9486" s="29">
        <v>2130</v>
      </c>
      <c r="M9486" s="80" t="b">
        <f t="shared" ref="M9486:M9549" si="148">AND(  NOT(ISERROR(FIND(UPPER($B$7),UPPER($B9486),1))),  OR($D$7="",NOT(ISERROR(FIND(UPPER($D$7),UPPER($B9486),1)))),    OR($D$8="",(ISERROR(FIND(UPPER($D$8),UPPER($B9486),1))))           )</f>
        <v>1</v>
      </c>
    </row>
    <row r="9487" spans="2:13" x14ac:dyDescent="0.15">
      <c r="B9487" s="333" t="s">
        <v>3645</v>
      </c>
      <c r="C9487" s="333" t="s">
        <v>712</v>
      </c>
      <c r="D9487" s="333" t="s">
        <v>521</v>
      </c>
      <c r="E9487" s="29">
        <v>2</v>
      </c>
      <c r="F9487" s="29">
        <v>2</v>
      </c>
      <c r="G9487" s="29">
        <v>3400</v>
      </c>
      <c r="M9487" s="80" t="b">
        <f t="shared" si="148"/>
        <v>1</v>
      </c>
    </row>
    <row r="9488" spans="2:13" x14ac:dyDescent="0.15">
      <c r="B9488" s="333" t="s">
        <v>4632</v>
      </c>
      <c r="C9488" s="333" t="s">
        <v>714</v>
      </c>
      <c r="D9488" s="333" t="s">
        <v>521</v>
      </c>
      <c r="E9488" s="29">
        <v>3</v>
      </c>
      <c r="F9488" s="29">
        <v>2</v>
      </c>
      <c r="G9488" s="29">
        <v>4445</v>
      </c>
      <c r="M9488" s="80" t="b">
        <f t="shared" si="148"/>
        <v>1</v>
      </c>
    </row>
    <row r="9489" spans="2:13" x14ac:dyDescent="0.15">
      <c r="B9489" s="333" t="s">
        <v>436</v>
      </c>
      <c r="C9489" s="333" t="s">
        <v>718</v>
      </c>
      <c r="D9489" s="333" t="s">
        <v>523</v>
      </c>
      <c r="E9489" s="29">
        <v>5</v>
      </c>
      <c r="F9489" s="29">
        <v>3</v>
      </c>
      <c r="G9489" s="29">
        <v>8323</v>
      </c>
      <c r="M9489" s="80" t="b">
        <f t="shared" si="148"/>
        <v>1</v>
      </c>
    </row>
    <row r="9490" spans="2:13" x14ac:dyDescent="0.15">
      <c r="B9490" s="333" t="s">
        <v>8878</v>
      </c>
      <c r="C9490" s="333" t="s">
        <v>714</v>
      </c>
      <c r="D9490" s="333" t="s">
        <v>444</v>
      </c>
      <c r="E9490" s="29">
        <v>3</v>
      </c>
      <c r="F9490" s="29">
        <v>6</v>
      </c>
      <c r="G9490" s="29">
        <v>9228</v>
      </c>
      <c r="M9490" s="80" t="b">
        <f t="shared" si="148"/>
        <v>1</v>
      </c>
    </row>
    <row r="9491" spans="2:13" x14ac:dyDescent="0.15">
      <c r="B9491" s="333" t="s">
        <v>12194</v>
      </c>
      <c r="C9491" s="333" t="s">
        <v>712</v>
      </c>
      <c r="D9491" s="333" t="s">
        <v>523</v>
      </c>
      <c r="E9491" s="29">
        <v>2</v>
      </c>
      <c r="F9491" s="29">
        <v>3</v>
      </c>
      <c r="G9491" s="29">
        <v>13116</v>
      </c>
      <c r="M9491" s="80" t="b">
        <f t="shared" si="148"/>
        <v>1</v>
      </c>
    </row>
    <row r="9492" spans="2:13" x14ac:dyDescent="0.15">
      <c r="B9492" s="333" t="s">
        <v>4401</v>
      </c>
      <c r="C9492" s="333" t="s">
        <v>716</v>
      </c>
      <c r="D9492" s="333" t="s">
        <v>519</v>
      </c>
      <c r="E9492" s="29">
        <v>4</v>
      </c>
      <c r="F9492" s="29">
        <v>1</v>
      </c>
      <c r="G9492" s="29">
        <v>4105</v>
      </c>
      <c r="M9492" s="80" t="b">
        <f t="shared" si="148"/>
        <v>1</v>
      </c>
    </row>
    <row r="9493" spans="2:13" x14ac:dyDescent="0.15">
      <c r="B9493" s="333" t="s">
        <v>12925</v>
      </c>
      <c r="C9493" s="333" t="s">
        <v>716</v>
      </c>
      <c r="D9493" s="333" t="s">
        <v>519</v>
      </c>
      <c r="E9493" s="29">
        <v>4</v>
      </c>
      <c r="F9493" s="29">
        <v>1</v>
      </c>
      <c r="G9493" s="29">
        <v>14138</v>
      </c>
      <c r="M9493" s="80" t="b">
        <f t="shared" si="148"/>
        <v>1</v>
      </c>
    </row>
    <row r="9494" spans="2:13" x14ac:dyDescent="0.15">
      <c r="B9494" s="333" t="s">
        <v>416</v>
      </c>
      <c r="C9494" s="333" t="s">
        <v>712</v>
      </c>
      <c r="D9494" s="333" t="s">
        <v>521</v>
      </c>
      <c r="E9494" s="29">
        <v>2</v>
      </c>
      <c r="F9494" s="29">
        <v>2</v>
      </c>
      <c r="G9494" s="29">
        <v>8303</v>
      </c>
      <c r="M9494" s="80" t="b">
        <f t="shared" si="148"/>
        <v>1</v>
      </c>
    </row>
    <row r="9495" spans="2:13" x14ac:dyDescent="0.15">
      <c r="B9495" s="333" t="s">
        <v>12195</v>
      </c>
      <c r="C9495" s="333" t="s">
        <v>710</v>
      </c>
      <c r="D9495" s="333" t="s">
        <v>521</v>
      </c>
      <c r="E9495" s="29">
        <v>1</v>
      </c>
      <c r="F9495" s="29">
        <v>2</v>
      </c>
      <c r="G9495" s="29">
        <v>12927</v>
      </c>
      <c r="M9495" s="80" t="b">
        <f t="shared" si="148"/>
        <v>1</v>
      </c>
    </row>
    <row r="9496" spans="2:13" x14ac:dyDescent="0.15">
      <c r="B9496" s="333" t="s">
        <v>7945</v>
      </c>
      <c r="C9496" s="333" t="s">
        <v>718</v>
      </c>
      <c r="D9496" s="333" t="s">
        <v>523</v>
      </c>
      <c r="E9496" s="29">
        <v>5</v>
      </c>
      <c r="F9496" s="29">
        <v>3</v>
      </c>
      <c r="G9496" s="29">
        <v>8145</v>
      </c>
      <c r="M9496" s="80" t="b">
        <f t="shared" si="148"/>
        <v>1</v>
      </c>
    </row>
    <row r="9497" spans="2:13" x14ac:dyDescent="0.15">
      <c r="B9497" s="333" t="s">
        <v>6020</v>
      </c>
      <c r="C9497" s="333" t="s">
        <v>710</v>
      </c>
      <c r="D9497" s="333" t="s">
        <v>525</v>
      </c>
      <c r="E9497" s="29">
        <v>1</v>
      </c>
      <c r="F9497" s="29">
        <v>4</v>
      </c>
      <c r="G9497" s="29">
        <v>5964</v>
      </c>
      <c r="M9497" s="80" t="b">
        <f t="shared" si="148"/>
        <v>1</v>
      </c>
    </row>
    <row r="9498" spans="2:13" x14ac:dyDescent="0.15">
      <c r="B9498" s="333" t="s">
        <v>13789</v>
      </c>
      <c r="C9498" s="333" t="s">
        <v>710</v>
      </c>
      <c r="D9498" s="333" t="s">
        <v>519</v>
      </c>
      <c r="E9498" s="29">
        <v>1</v>
      </c>
      <c r="F9498" s="29">
        <v>1</v>
      </c>
      <c r="G9498" s="29">
        <v>15113</v>
      </c>
      <c r="M9498" s="80" t="b">
        <f t="shared" si="148"/>
        <v>1</v>
      </c>
    </row>
    <row r="9499" spans="2:13" x14ac:dyDescent="0.15">
      <c r="B9499" s="333" t="s">
        <v>7783</v>
      </c>
      <c r="C9499" s="333" t="s">
        <v>718</v>
      </c>
      <c r="D9499" s="333" t="s">
        <v>519</v>
      </c>
      <c r="E9499" s="29">
        <v>5</v>
      </c>
      <c r="F9499" s="29">
        <v>1</v>
      </c>
      <c r="G9499" s="29">
        <v>7963</v>
      </c>
      <c r="M9499" s="80" t="b">
        <f t="shared" si="148"/>
        <v>1</v>
      </c>
    </row>
    <row r="9500" spans="2:13" x14ac:dyDescent="0.15">
      <c r="B9500" s="333" t="s">
        <v>6550</v>
      </c>
      <c r="C9500" s="333" t="s">
        <v>718</v>
      </c>
      <c r="D9500" s="333" t="s">
        <v>521</v>
      </c>
      <c r="E9500" s="29">
        <v>5</v>
      </c>
      <c r="F9500" s="29">
        <v>2</v>
      </c>
      <c r="G9500" s="29">
        <v>6757</v>
      </c>
      <c r="M9500" s="80" t="b">
        <f t="shared" si="148"/>
        <v>1</v>
      </c>
    </row>
    <row r="9501" spans="2:13" x14ac:dyDescent="0.15">
      <c r="B9501" s="333" t="s">
        <v>8840</v>
      </c>
      <c r="C9501" s="333" t="s">
        <v>712</v>
      </c>
      <c r="D9501" s="333" t="s">
        <v>523</v>
      </c>
      <c r="E9501" s="29">
        <v>2</v>
      </c>
      <c r="F9501" s="29">
        <v>3</v>
      </c>
      <c r="G9501" s="29">
        <v>9190</v>
      </c>
      <c r="M9501" s="80" t="b">
        <f t="shared" si="148"/>
        <v>1</v>
      </c>
    </row>
    <row r="9502" spans="2:13" x14ac:dyDescent="0.15">
      <c r="B9502" s="333" t="s">
        <v>12196</v>
      </c>
      <c r="C9502" s="333" t="s">
        <v>710</v>
      </c>
      <c r="D9502" s="333" t="s">
        <v>519</v>
      </c>
      <c r="E9502" s="29">
        <v>1</v>
      </c>
      <c r="F9502" s="29">
        <v>1</v>
      </c>
      <c r="G9502" s="29">
        <v>13010</v>
      </c>
      <c r="M9502" s="80" t="b">
        <f t="shared" si="148"/>
        <v>1</v>
      </c>
    </row>
    <row r="9503" spans="2:13" x14ac:dyDescent="0.15">
      <c r="B9503" s="333" t="s">
        <v>3833</v>
      </c>
      <c r="C9503" s="333" t="s">
        <v>518</v>
      </c>
      <c r="D9503" s="333" t="s">
        <v>518</v>
      </c>
      <c r="E9503" s="29">
        <v>0</v>
      </c>
      <c r="F9503" s="29">
        <v>0</v>
      </c>
      <c r="G9503" s="29">
        <v>3594</v>
      </c>
      <c r="M9503" s="80" t="b">
        <f t="shared" si="148"/>
        <v>1</v>
      </c>
    </row>
    <row r="9504" spans="2:13" x14ac:dyDescent="0.15">
      <c r="B9504" s="333" t="s">
        <v>11002</v>
      </c>
      <c r="C9504" s="333" t="s">
        <v>710</v>
      </c>
      <c r="D9504" s="333" t="s">
        <v>523</v>
      </c>
      <c r="E9504" s="29">
        <v>1</v>
      </c>
      <c r="F9504" s="29">
        <v>3</v>
      </c>
      <c r="G9504" s="29">
        <v>2131</v>
      </c>
      <c r="M9504" s="80" t="b">
        <f t="shared" si="148"/>
        <v>1</v>
      </c>
    </row>
    <row r="9505" spans="2:13" x14ac:dyDescent="0.15">
      <c r="B9505" s="333" t="s">
        <v>2494</v>
      </c>
      <c r="C9505" s="333" t="s">
        <v>710</v>
      </c>
      <c r="D9505" s="333" t="s">
        <v>521</v>
      </c>
      <c r="E9505" s="29">
        <v>1</v>
      </c>
      <c r="F9505" s="29">
        <v>2</v>
      </c>
      <c r="G9505" s="29">
        <v>2132</v>
      </c>
      <c r="M9505" s="80" t="b">
        <f t="shared" si="148"/>
        <v>1</v>
      </c>
    </row>
    <row r="9506" spans="2:13" x14ac:dyDescent="0.15">
      <c r="B9506" s="333" t="s">
        <v>8492</v>
      </c>
      <c r="C9506" s="333" t="s">
        <v>710</v>
      </c>
      <c r="D9506" s="333" t="s">
        <v>519</v>
      </c>
      <c r="E9506" s="29">
        <v>1</v>
      </c>
      <c r="F9506" s="29">
        <v>1</v>
      </c>
      <c r="G9506" s="29">
        <v>8821</v>
      </c>
      <c r="M9506" s="80" t="b">
        <f t="shared" si="148"/>
        <v>1</v>
      </c>
    </row>
    <row r="9507" spans="2:13" x14ac:dyDescent="0.15">
      <c r="B9507" s="333" t="s">
        <v>12926</v>
      </c>
      <c r="C9507" s="333" t="s">
        <v>710</v>
      </c>
      <c r="D9507" s="333" t="s">
        <v>523</v>
      </c>
      <c r="E9507" s="29">
        <v>1</v>
      </c>
      <c r="F9507" s="29">
        <v>3</v>
      </c>
      <c r="G9507" s="29">
        <v>13989</v>
      </c>
      <c r="M9507" s="80" t="b">
        <f t="shared" si="148"/>
        <v>1</v>
      </c>
    </row>
    <row r="9508" spans="2:13" x14ac:dyDescent="0.15">
      <c r="B9508" s="333" t="s">
        <v>14319</v>
      </c>
      <c r="C9508" s="333" t="s">
        <v>710</v>
      </c>
      <c r="D9508" s="333" t="s">
        <v>523</v>
      </c>
      <c r="E9508" s="29">
        <v>1</v>
      </c>
      <c r="F9508" s="29">
        <v>3</v>
      </c>
      <c r="G9508" s="29">
        <v>16200</v>
      </c>
      <c r="M9508" s="80" t="b">
        <f t="shared" si="148"/>
        <v>1</v>
      </c>
    </row>
    <row r="9509" spans="2:13" x14ac:dyDescent="0.15">
      <c r="B9509" s="333" t="s">
        <v>10484</v>
      </c>
      <c r="C9509" s="333" t="s">
        <v>710</v>
      </c>
      <c r="D9509" s="333" t="s">
        <v>521</v>
      </c>
      <c r="E9509" s="29">
        <v>1</v>
      </c>
      <c r="F9509" s="29">
        <v>2</v>
      </c>
      <c r="G9509" s="29">
        <v>10708</v>
      </c>
      <c r="M9509" s="80" t="b">
        <f t="shared" si="148"/>
        <v>1</v>
      </c>
    </row>
    <row r="9510" spans="2:13" x14ac:dyDescent="0.15">
      <c r="B9510" s="333" t="s">
        <v>2495</v>
      </c>
      <c r="C9510" s="333" t="s">
        <v>710</v>
      </c>
      <c r="D9510" s="333" t="s">
        <v>519</v>
      </c>
      <c r="E9510" s="29">
        <v>1</v>
      </c>
      <c r="F9510" s="29">
        <v>1</v>
      </c>
      <c r="G9510" s="29">
        <v>2133</v>
      </c>
      <c r="M9510" s="80" t="b">
        <f t="shared" si="148"/>
        <v>1</v>
      </c>
    </row>
    <row r="9511" spans="2:13" x14ac:dyDescent="0.15">
      <c r="B9511" s="333" t="s">
        <v>2496</v>
      </c>
      <c r="C9511" s="333" t="s">
        <v>710</v>
      </c>
      <c r="D9511" s="333" t="s">
        <v>523</v>
      </c>
      <c r="E9511" s="29">
        <v>1</v>
      </c>
      <c r="F9511" s="29">
        <v>3</v>
      </c>
      <c r="G9511" s="29">
        <v>2134</v>
      </c>
      <c r="M9511" s="80" t="b">
        <f t="shared" si="148"/>
        <v>1</v>
      </c>
    </row>
    <row r="9512" spans="2:13" x14ac:dyDescent="0.15">
      <c r="B9512" s="333" t="s">
        <v>4256</v>
      </c>
      <c r="C9512" s="333" t="s">
        <v>518</v>
      </c>
      <c r="D9512" s="333" t="s">
        <v>521</v>
      </c>
      <c r="E9512" s="29">
        <v>0</v>
      </c>
      <c r="F9512" s="29">
        <v>2</v>
      </c>
      <c r="G9512" s="29">
        <v>4047</v>
      </c>
      <c r="M9512" s="80" t="b">
        <f t="shared" si="148"/>
        <v>1</v>
      </c>
    </row>
    <row r="9513" spans="2:13" x14ac:dyDescent="0.15">
      <c r="B9513" s="333" t="s">
        <v>14320</v>
      </c>
      <c r="C9513" s="333" t="s">
        <v>710</v>
      </c>
      <c r="D9513" s="333" t="s">
        <v>523</v>
      </c>
      <c r="E9513" s="29">
        <v>1</v>
      </c>
      <c r="F9513" s="29">
        <v>3</v>
      </c>
      <c r="G9513" s="29">
        <v>16105</v>
      </c>
      <c r="M9513" s="80" t="b">
        <f t="shared" si="148"/>
        <v>1</v>
      </c>
    </row>
    <row r="9514" spans="2:13" x14ac:dyDescent="0.15">
      <c r="B9514" s="333" t="s">
        <v>10485</v>
      </c>
      <c r="C9514" s="333" t="s">
        <v>710</v>
      </c>
      <c r="D9514" s="333" t="s">
        <v>519</v>
      </c>
      <c r="E9514" s="29">
        <v>1</v>
      </c>
      <c r="F9514" s="29">
        <v>1</v>
      </c>
      <c r="G9514" s="29">
        <v>10906</v>
      </c>
      <c r="M9514" s="80" t="b">
        <f t="shared" si="148"/>
        <v>1</v>
      </c>
    </row>
    <row r="9515" spans="2:13" x14ac:dyDescent="0.15">
      <c r="B9515" s="333" t="s">
        <v>13790</v>
      </c>
      <c r="C9515" s="333" t="s">
        <v>710</v>
      </c>
      <c r="D9515" s="333" t="s">
        <v>519</v>
      </c>
      <c r="E9515" s="29">
        <v>1</v>
      </c>
      <c r="F9515" s="29">
        <v>1</v>
      </c>
      <c r="G9515" s="29">
        <v>15441</v>
      </c>
      <c r="M9515" s="80" t="b">
        <f t="shared" si="148"/>
        <v>1</v>
      </c>
    </row>
    <row r="9516" spans="2:13" x14ac:dyDescent="0.15">
      <c r="B9516" s="333" t="s">
        <v>13791</v>
      </c>
      <c r="C9516" s="333" t="s">
        <v>710</v>
      </c>
      <c r="D9516" s="333" t="s">
        <v>523</v>
      </c>
      <c r="E9516" s="29">
        <v>1</v>
      </c>
      <c r="F9516" s="29">
        <v>3</v>
      </c>
      <c r="G9516" s="29">
        <v>15442</v>
      </c>
      <c r="M9516" s="80" t="b">
        <f t="shared" si="148"/>
        <v>1</v>
      </c>
    </row>
    <row r="9517" spans="2:13" x14ac:dyDescent="0.15">
      <c r="B9517" s="333" t="s">
        <v>15023</v>
      </c>
      <c r="C9517" s="333" t="s">
        <v>710</v>
      </c>
      <c r="D9517" s="333" t="s">
        <v>521</v>
      </c>
      <c r="E9517" s="29">
        <v>1</v>
      </c>
      <c r="F9517" s="29">
        <v>2</v>
      </c>
      <c r="G9517" s="29">
        <v>16339</v>
      </c>
      <c r="M9517" s="80" t="b">
        <f t="shared" si="148"/>
        <v>1</v>
      </c>
    </row>
    <row r="9518" spans="2:13" x14ac:dyDescent="0.15">
      <c r="B9518" s="333" t="s">
        <v>13792</v>
      </c>
      <c r="C9518" s="333" t="s">
        <v>716</v>
      </c>
      <c r="D9518" s="333" t="s">
        <v>519</v>
      </c>
      <c r="E9518" s="29">
        <v>4</v>
      </c>
      <c r="F9518" s="29">
        <v>1</v>
      </c>
      <c r="G9518" s="29">
        <v>15293</v>
      </c>
      <c r="M9518" s="80" t="b">
        <f t="shared" si="148"/>
        <v>1</v>
      </c>
    </row>
    <row r="9519" spans="2:13" x14ac:dyDescent="0.15">
      <c r="B9519" s="333" t="s">
        <v>6648</v>
      </c>
      <c r="C9519" s="333" t="s">
        <v>716</v>
      </c>
      <c r="D9519" s="333" t="s">
        <v>519</v>
      </c>
      <c r="E9519" s="29">
        <v>4</v>
      </c>
      <c r="F9519" s="29">
        <v>1</v>
      </c>
      <c r="G9519" s="29">
        <v>6759</v>
      </c>
      <c r="M9519" s="80" t="b">
        <f t="shared" si="148"/>
        <v>1</v>
      </c>
    </row>
    <row r="9520" spans="2:13" x14ac:dyDescent="0.15">
      <c r="B9520" s="333" t="s">
        <v>9567</v>
      </c>
      <c r="C9520" s="333" t="s">
        <v>712</v>
      </c>
      <c r="D9520" s="333" t="s">
        <v>521</v>
      </c>
      <c r="E9520" s="29">
        <v>2</v>
      </c>
      <c r="F9520" s="29">
        <v>2</v>
      </c>
      <c r="G9520" s="29">
        <v>9305</v>
      </c>
      <c r="M9520" s="80" t="b">
        <f t="shared" si="148"/>
        <v>1</v>
      </c>
    </row>
    <row r="9521" spans="2:13" x14ac:dyDescent="0.15">
      <c r="B9521" s="333" t="s">
        <v>4572</v>
      </c>
      <c r="C9521" s="333" t="s">
        <v>710</v>
      </c>
      <c r="D9521" s="333" t="s">
        <v>521</v>
      </c>
      <c r="E9521" s="29">
        <v>1</v>
      </c>
      <c r="F9521" s="29">
        <v>2</v>
      </c>
      <c r="G9521" s="29">
        <v>4396</v>
      </c>
      <c r="M9521" s="80" t="b">
        <f t="shared" si="148"/>
        <v>1</v>
      </c>
    </row>
    <row r="9522" spans="2:13" x14ac:dyDescent="0.15">
      <c r="B9522" s="333" t="s">
        <v>3646</v>
      </c>
      <c r="C9522" s="333" t="s">
        <v>712</v>
      </c>
      <c r="D9522" s="333" t="s">
        <v>521</v>
      </c>
      <c r="E9522" s="29">
        <v>2</v>
      </c>
      <c r="F9522" s="29">
        <v>2</v>
      </c>
      <c r="G9522" s="29">
        <v>3401</v>
      </c>
      <c r="M9522" s="80" t="b">
        <f t="shared" si="148"/>
        <v>1</v>
      </c>
    </row>
    <row r="9523" spans="2:13" x14ac:dyDescent="0.15">
      <c r="B9523" s="333" t="s">
        <v>11003</v>
      </c>
      <c r="C9523" s="333" t="s">
        <v>710</v>
      </c>
      <c r="D9523" s="333" t="s">
        <v>523</v>
      </c>
      <c r="E9523" s="29">
        <v>1</v>
      </c>
      <c r="F9523" s="29">
        <v>3</v>
      </c>
      <c r="G9523" s="29">
        <v>2135</v>
      </c>
      <c r="M9523" s="80" t="b">
        <f t="shared" si="148"/>
        <v>1</v>
      </c>
    </row>
    <row r="9524" spans="2:13" x14ac:dyDescent="0.15">
      <c r="B9524" s="333" t="s">
        <v>2497</v>
      </c>
      <c r="C9524" s="333" t="s">
        <v>716</v>
      </c>
      <c r="D9524" s="333" t="s">
        <v>523</v>
      </c>
      <c r="E9524" s="29">
        <v>4</v>
      </c>
      <c r="F9524" s="29">
        <v>3</v>
      </c>
      <c r="G9524" s="29">
        <v>2136</v>
      </c>
      <c r="M9524" s="80" t="b">
        <f t="shared" si="148"/>
        <v>1</v>
      </c>
    </row>
    <row r="9525" spans="2:13" x14ac:dyDescent="0.15">
      <c r="B9525" s="333" t="s">
        <v>2498</v>
      </c>
      <c r="C9525" s="333" t="s">
        <v>716</v>
      </c>
      <c r="D9525" s="333" t="s">
        <v>523</v>
      </c>
      <c r="E9525" s="29">
        <v>4</v>
      </c>
      <c r="F9525" s="29">
        <v>3</v>
      </c>
      <c r="G9525" s="29">
        <v>2137</v>
      </c>
      <c r="M9525" s="80" t="b">
        <f t="shared" si="148"/>
        <v>1</v>
      </c>
    </row>
    <row r="9526" spans="2:13" x14ac:dyDescent="0.15">
      <c r="B9526" s="333" t="s">
        <v>12197</v>
      </c>
      <c r="C9526" s="333" t="s">
        <v>710</v>
      </c>
      <c r="D9526" s="333" t="s">
        <v>521</v>
      </c>
      <c r="E9526" s="29">
        <v>1</v>
      </c>
      <c r="F9526" s="29">
        <v>2</v>
      </c>
      <c r="G9526" s="29">
        <v>13802</v>
      </c>
      <c r="M9526" s="80" t="b">
        <f t="shared" si="148"/>
        <v>1</v>
      </c>
    </row>
    <row r="9527" spans="2:13" x14ac:dyDescent="0.15">
      <c r="B9527" s="333" t="s">
        <v>9568</v>
      </c>
      <c r="C9527" s="333" t="s">
        <v>710</v>
      </c>
      <c r="D9527" s="333" t="s">
        <v>523</v>
      </c>
      <c r="E9527" s="29">
        <v>1</v>
      </c>
      <c r="F9527" s="29">
        <v>3</v>
      </c>
      <c r="G9527" s="29">
        <v>9437</v>
      </c>
      <c r="M9527" s="80" t="b">
        <f t="shared" si="148"/>
        <v>1</v>
      </c>
    </row>
    <row r="9528" spans="2:13" x14ac:dyDescent="0.15">
      <c r="B9528" s="333" t="s">
        <v>12198</v>
      </c>
      <c r="C9528" s="333" t="s">
        <v>710</v>
      </c>
      <c r="D9528" s="333" t="s">
        <v>521</v>
      </c>
      <c r="E9528" s="29">
        <v>1</v>
      </c>
      <c r="F9528" s="29">
        <v>2</v>
      </c>
      <c r="G9528" s="29">
        <v>13404</v>
      </c>
      <c r="M9528" s="80" t="b">
        <f t="shared" si="148"/>
        <v>1</v>
      </c>
    </row>
    <row r="9529" spans="2:13" x14ac:dyDescent="0.15">
      <c r="B9529" s="333" t="s">
        <v>14321</v>
      </c>
      <c r="C9529" s="333" t="s">
        <v>710</v>
      </c>
      <c r="D9529" s="333" t="s">
        <v>525</v>
      </c>
      <c r="E9529" s="29">
        <v>1</v>
      </c>
      <c r="F9529" s="29">
        <v>4</v>
      </c>
      <c r="G9529" s="29">
        <v>16260</v>
      </c>
      <c r="M9529" s="80" t="b">
        <f t="shared" si="148"/>
        <v>1</v>
      </c>
    </row>
    <row r="9530" spans="2:13" x14ac:dyDescent="0.15">
      <c r="B9530" s="333" t="s">
        <v>9569</v>
      </c>
      <c r="C9530" s="333" t="s">
        <v>518</v>
      </c>
      <c r="D9530" s="333" t="s">
        <v>518</v>
      </c>
      <c r="E9530" s="29">
        <v>0</v>
      </c>
      <c r="F9530" s="29">
        <v>0</v>
      </c>
      <c r="G9530" s="29">
        <v>9438</v>
      </c>
      <c r="M9530" s="80" t="b">
        <f t="shared" si="148"/>
        <v>1</v>
      </c>
    </row>
    <row r="9531" spans="2:13" x14ac:dyDescent="0.15">
      <c r="B9531" s="333" t="s">
        <v>15024</v>
      </c>
      <c r="C9531" s="333" t="s">
        <v>710</v>
      </c>
      <c r="D9531" s="333" t="s">
        <v>523</v>
      </c>
      <c r="E9531" s="29">
        <v>1</v>
      </c>
      <c r="F9531" s="29">
        <v>3</v>
      </c>
      <c r="G9531" s="29">
        <v>17402</v>
      </c>
      <c r="M9531" s="80" t="b">
        <f t="shared" si="148"/>
        <v>1</v>
      </c>
    </row>
    <row r="9532" spans="2:13" x14ac:dyDescent="0.15">
      <c r="B9532" s="333" t="s">
        <v>4353</v>
      </c>
      <c r="C9532" s="333" t="s">
        <v>718</v>
      </c>
      <c r="D9532" s="333" t="s">
        <v>519</v>
      </c>
      <c r="E9532" s="29">
        <v>5</v>
      </c>
      <c r="F9532" s="29">
        <v>1</v>
      </c>
      <c r="G9532" s="29">
        <v>4145</v>
      </c>
      <c r="M9532" s="80" t="b">
        <f t="shared" si="148"/>
        <v>1</v>
      </c>
    </row>
    <row r="9533" spans="2:13" x14ac:dyDescent="0.15">
      <c r="B9533" s="333" t="s">
        <v>8712</v>
      </c>
      <c r="C9533" s="333" t="s">
        <v>714</v>
      </c>
      <c r="D9533" s="333" t="s">
        <v>444</v>
      </c>
      <c r="E9533" s="29">
        <v>3</v>
      </c>
      <c r="F9533" s="29">
        <v>6</v>
      </c>
      <c r="G9533" s="29">
        <v>9062</v>
      </c>
      <c r="M9533" s="80" t="b">
        <f t="shared" si="148"/>
        <v>1</v>
      </c>
    </row>
    <row r="9534" spans="2:13" x14ac:dyDescent="0.15">
      <c r="B9534" s="333" t="s">
        <v>7557</v>
      </c>
      <c r="C9534" s="333" t="s">
        <v>710</v>
      </c>
      <c r="D9534" s="333" t="s">
        <v>519</v>
      </c>
      <c r="E9534" s="29">
        <v>1</v>
      </c>
      <c r="F9534" s="29">
        <v>1</v>
      </c>
      <c r="G9534" s="29">
        <v>7720</v>
      </c>
      <c r="M9534" s="80" t="b">
        <f t="shared" si="148"/>
        <v>1</v>
      </c>
    </row>
    <row r="9535" spans="2:13" x14ac:dyDescent="0.15">
      <c r="B9535" s="333" t="s">
        <v>11344</v>
      </c>
      <c r="C9535" s="333" t="s">
        <v>716</v>
      </c>
      <c r="D9535" s="333" t="s">
        <v>523</v>
      </c>
      <c r="E9535" s="29">
        <v>4</v>
      </c>
      <c r="F9535" s="29">
        <v>3</v>
      </c>
      <c r="G9535" s="29">
        <v>11570</v>
      </c>
      <c r="M9535" s="80" t="b">
        <f t="shared" si="148"/>
        <v>1</v>
      </c>
    </row>
    <row r="9536" spans="2:13" x14ac:dyDescent="0.15">
      <c r="B9536" s="333" t="s">
        <v>15025</v>
      </c>
      <c r="C9536" s="333" t="s">
        <v>712</v>
      </c>
      <c r="D9536" s="333" t="s">
        <v>525</v>
      </c>
      <c r="E9536" s="29">
        <v>2</v>
      </c>
      <c r="F9536" s="29">
        <v>4</v>
      </c>
      <c r="G9536" s="29">
        <v>16608</v>
      </c>
      <c r="M9536" s="80" t="b">
        <f t="shared" si="148"/>
        <v>1</v>
      </c>
    </row>
    <row r="9537" spans="2:13" x14ac:dyDescent="0.15">
      <c r="B9537" s="333" t="s">
        <v>12927</v>
      </c>
      <c r="C9537" s="333" t="s">
        <v>712</v>
      </c>
      <c r="D9537" s="333" t="s">
        <v>523</v>
      </c>
      <c r="E9537" s="29">
        <v>2</v>
      </c>
      <c r="F9537" s="29">
        <v>3</v>
      </c>
      <c r="G9537" s="29">
        <v>14292</v>
      </c>
      <c r="M9537" s="80" t="b">
        <f t="shared" si="148"/>
        <v>1</v>
      </c>
    </row>
    <row r="9538" spans="2:13" x14ac:dyDescent="0.15">
      <c r="B9538" s="333" t="s">
        <v>2499</v>
      </c>
      <c r="C9538" s="333" t="s">
        <v>716</v>
      </c>
      <c r="D9538" s="333" t="s">
        <v>525</v>
      </c>
      <c r="E9538" s="29">
        <v>4</v>
      </c>
      <c r="F9538" s="29">
        <v>4</v>
      </c>
      <c r="G9538" s="29">
        <v>2138</v>
      </c>
      <c r="M9538" s="80" t="b">
        <f t="shared" si="148"/>
        <v>1</v>
      </c>
    </row>
    <row r="9539" spans="2:13" x14ac:dyDescent="0.15">
      <c r="B9539" s="333" t="s">
        <v>2500</v>
      </c>
      <c r="C9539" s="333" t="s">
        <v>716</v>
      </c>
      <c r="D9539" s="333" t="s">
        <v>525</v>
      </c>
      <c r="E9539" s="29">
        <v>4</v>
      </c>
      <c r="F9539" s="29">
        <v>4</v>
      </c>
      <c r="G9539" s="29">
        <v>2139</v>
      </c>
      <c r="M9539" s="80" t="b">
        <f t="shared" si="148"/>
        <v>1</v>
      </c>
    </row>
    <row r="9540" spans="2:13" x14ac:dyDescent="0.15">
      <c r="B9540" s="333" t="s">
        <v>2501</v>
      </c>
      <c r="C9540" s="333" t="s">
        <v>716</v>
      </c>
      <c r="D9540" s="333" t="s">
        <v>525</v>
      </c>
      <c r="E9540" s="29">
        <v>4</v>
      </c>
      <c r="F9540" s="29">
        <v>4</v>
      </c>
      <c r="G9540" s="29">
        <v>2140</v>
      </c>
      <c r="M9540" s="80" t="b">
        <f t="shared" si="148"/>
        <v>1</v>
      </c>
    </row>
    <row r="9541" spans="2:13" x14ac:dyDescent="0.15">
      <c r="B9541" s="333" t="s">
        <v>2502</v>
      </c>
      <c r="C9541" s="333" t="s">
        <v>9881</v>
      </c>
      <c r="D9541" s="333" t="s">
        <v>444</v>
      </c>
      <c r="E9541" s="29">
        <v>6</v>
      </c>
      <c r="F9541" s="29">
        <v>6</v>
      </c>
      <c r="G9541" s="29">
        <v>2141</v>
      </c>
      <c r="M9541" s="80" t="b">
        <f t="shared" si="148"/>
        <v>1</v>
      </c>
    </row>
    <row r="9542" spans="2:13" x14ac:dyDescent="0.15">
      <c r="B9542" s="333" t="s">
        <v>2503</v>
      </c>
      <c r="C9542" s="333" t="s">
        <v>716</v>
      </c>
      <c r="D9542" s="333" t="s">
        <v>525</v>
      </c>
      <c r="E9542" s="29">
        <v>4</v>
      </c>
      <c r="F9542" s="29">
        <v>4</v>
      </c>
      <c r="G9542" s="29">
        <v>2142</v>
      </c>
      <c r="M9542" s="80" t="b">
        <f t="shared" si="148"/>
        <v>1</v>
      </c>
    </row>
    <row r="9543" spans="2:13" x14ac:dyDescent="0.15">
      <c r="B9543" s="333" t="s">
        <v>12199</v>
      </c>
      <c r="C9543" s="333" t="s">
        <v>712</v>
      </c>
      <c r="D9543" s="333" t="s">
        <v>523</v>
      </c>
      <c r="E9543" s="29">
        <v>2</v>
      </c>
      <c r="F9543" s="29">
        <v>3</v>
      </c>
      <c r="G9543" s="29">
        <v>13309</v>
      </c>
      <c r="M9543" s="80" t="b">
        <f t="shared" si="148"/>
        <v>1</v>
      </c>
    </row>
    <row r="9544" spans="2:13" x14ac:dyDescent="0.15">
      <c r="B9544" s="333" t="s">
        <v>12928</v>
      </c>
      <c r="C9544" s="333" t="s">
        <v>710</v>
      </c>
      <c r="D9544" s="333" t="s">
        <v>521</v>
      </c>
      <c r="E9544" s="29">
        <v>1</v>
      </c>
      <c r="F9544" s="29">
        <v>2</v>
      </c>
      <c r="G9544" s="29">
        <v>13900</v>
      </c>
      <c r="M9544" s="80" t="b">
        <f t="shared" si="148"/>
        <v>1</v>
      </c>
    </row>
    <row r="9545" spans="2:13" x14ac:dyDescent="0.15">
      <c r="B9545" s="333" t="s">
        <v>12200</v>
      </c>
      <c r="C9545" s="333" t="s">
        <v>518</v>
      </c>
      <c r="D9545" s="333" t="s">
        <v>521</v>
      </c>
      <c r="E9545" s="29">
        <v>0</v>
      </c>
      <c r="F9545" s="29">
        <v>2</v>
      </c>
      <c r="G9545" s="29">
        <v>13833</v>
      </c>
      <c r="M9545" s="80" t="b">
        <f t="shared" si="148"/>
        <v>1</v>
      </c>
    </row>
    <row r="9546" spans="2:13" x14ac:dyDescent="0.15">
      <c r="B9546" s="333" t="s">
        <v>6178</v>
      </c>
      <c r="C9546" s="333" t="s">
        <v>710</v>
      </c>
      <c r="D9546" s="333" t="s">
        <v>525</v>
      </c>
      <c r="E9546" s="29">
        <v>1</v>
      </c>
      <c r="F9546" s="29">
        <v>4</v>
      </c>
      <c r="G9546" s="29">
        <v>6228</v>
      </c>
      <c r="M9546" s="80" t="b">
        <f t="shared" si="148"/>
        <v>1</v>
      </c>
    </row>
    <row r="9547" spans="2:13" x14ac:dyDescent="0.15">
      <c r="B9547" s="333" t="s">
        <v>3728</v>
      </c>
      <c r="C9547" s="333" t="s">
        <v>712</v>
      </c>
      <c r="D9547" s="333" t="s">
        <v>525</v>
      </c>
      <c r="E9547" s="29">
        <v>2</v>
      </c>
      <c r="F9547" s="29">
        <v>4</v>
      </c>
      <c r="G9547" s="29">
        <v>3485</v>
      </c>
      <c r="M9547" s="80" t="b">
        <f t="shared" si="148"/>
        <v>1</v>
      </c>
    </row>
    <row r="9548" spans="2:13" x14ac:dyDescent="0.15">
      <c r="B9548" s="333" t="s">
        <v>2504</v>
      </c>
      <c r="C9548" s="333" t="s">
        <v>714</v>
      </c>
      <c r="D9548" s="333" t="s">
        <v>525</v>
      </c>
      <c r="E9548" s="29">
        <v>3</v>
      </c>
      <c r="F9548" s="29">
        <v>4</v>
      </c>
      <c r="G9548" s="29">
        <v>2143</v>
      </c>
      <c r="M9548" s="80" t="b">
        <f t="shared" si="148"/>
        <v>1</v>
      </c>
    </row>
    <row r="9549" spans="2:13" x14ac:dyDescent="0.15">
      <c r="B9549" s="333" t="s">
        <v>3744</v>
      </c>
      <c r="C9549" s="333" t="s">
        <v>716</v>
      </c>
      <c r="D9549" s="333" t="s">
        <v>521</v>
      </c>
      <c r="E9549" s="29">
        <v>4</v>
      </c>
      <c r="F9549" s="29">
        <v>2</v>
      </c>
      <c r="G9549" s="29">
        <v>3402</v>
      </c>
      <c r="M9549" s="80" t="b">
        <f t="shared" si="148"/>
        <v>1</v>
      </c>
    </row>
    <row r="9550" spans="2:13" x14ac:dyDescent="0.15">
      <c r="B9550" s="333" t="s">
        <v>9570</v>
      </c>
      <c r="C9550" s="333" t="s">
        <v>714</v>
      </c>
      <c r="D9550" s="333" t="s">
        <v>521</v>
      </c>
      <c r="E9550" s="29">
        <v>3</v>
      </c>
      <c r="F9550" s="29">
        <v>2</v>
      </c>
      <c r="G9550" s="29">
        <v>9498</v>
      </c>
      <c r="M9550" s="80" t="b">
        <f t="shared" ref="M9550:M9613" si="149">AND(  NOT(ISERROR(FIND(UPPER($B$7),UPPER($B9550),1))),  OR($D$7="",NOT(ISERROR(FIND(UPPER($D$7),UPPER($B9550),1)))),    OR($D$8="",(ISERROR(FIND(UPPER($D$8),UPPER($B9550),1))))           )</f>
        <v>1</v>
      </c>
    </row>
    <row r="9551" spans="2:13" x14ac:dyDescent="0.15">
      <c r="B9551" s="333" t="s">
        <v>4257</v>
      </c>
      <c r="C9551" s="333" t="s">
        <v>518</v>
      </c>
      <c r="D9551" s="333" t="s">
        <v>521</v>
      </c>
      <c r="E9551" s="29">
        <v>0</v>
      </c>
      <c r="F9551" s="29">
        <v>2</v>
      </c>
      <c r="G9551" s="29">
        <v>4048</v>
      </c>
      <c r="M9551" s="80" t="b">
        <f t="shared" si="149"/>
        <v>1</v>
      </c>
    </row>
    <row r="9552" spans="2:13" x14ac:dyDescent="0.15">
      <c r="B9552" s="333" t="s">
        <v>2505</v>
      </c>
      <c r="C9552" s="333" t="s">
        <v>716</v>
      </c>
      <c r="D9552" s="333" t="s">
        <v>444</v>
      </c>
      <c r="E9552" s="29">
        <v>4</v>
      </c>
      <c r="F9552" s="29">
        <v>6</v>
      </c>
      <c r="G9552" s="29">
        <v>2144</v>
      </c>
      <c r="M9552" s="80" t="b">
        <f t="shared" si="149"/>
        <v>1</v>
      </c>
    </row>
    <row r="9553" spans="2:13" x14ac:dyDescent="0.15">
      <c r="B9553" s="333" t="s">
        <v>5714</v>
      </c>
      <c r="C9553" s="333" t="s">
        <v>716</v>
      </c>
      <c r="D9553" s="333" t="s">
        <v>519</v>
      </c>
      <c r="E9553" s="29">
        <v>4</v>
      </c>
      <c r="F9553" s="29">
        <v>1</v>
      </c>
      <c r="G9553" s="29">
        <v>5648</v>
      </c>
      <c r="M9553" s="80" t="b">
        <f t="shared" si="149"/>
        <v>1</v>
      </c>
    </row>
    <row r="9554" spans="2:13" x14ac:dyDescent="0.15">
      <c r="B9554" s="333" t="s">
        <v>11004</v>
      </c>
      <c r="C9554" s="333" t="s">
        <v>710</v>
      </c>
      <c r="D9554" s="333" t="s">
        <v>525</v>
      </c>
      <c r="E9554" s="29">
        <v>1</v>
      </c>
      <c r="F9554" s="29">
        <v>4</v>
      </c>
      <c r="G9554" s="29">
        <v>2145</v>
      </c>
      <c r="M9554" s="80" t="b">
        <f t="shared" si="149"/>
        <v>1</v>
      </c>
    </row>
    <row r="9555" spans="2:13" x14ac:dyDescent="0.15">
      <c r="B9555" s="333" t="s">
        <v>6544</v>
      </c>
      <c r="C9555" s="333" t="s">
        <v>518</v>
      </c>
      <c r="D9555" s="333" t="s">
        <v>518</v>
      </c>
      <c r="E9555" s="29">
        <v>0</v>
      </c>
      <c r="F9555" s="29">
        <v>0</v>
      </c>
      <c r="G9555" s="29">
        <v>6629</v>
      </c>
      <c r="M9555" s="80" t="b">
        <f t="shared" si="149"/>
        <v>1</v>
      </c>
    </row>
    <row r="9556" spans="2:13" x14ac:dyDescent="0.15">
      <c r="B9556" s="333" t="s">
        <v>2605</v>
      </c>
      <c r="C9556" s="333" t="s">
        <v>710</v>
      </c>
      <c r="D9556" s="333" t="s">
        <v>521</v>
      </c>
      <c r="E9556" s="29">
        <v>1</v>
      </c>
      <c r="F9556" s="29">
        <v>2</v>
      </c>
      <c r="G9556" s="29">
        <v>2147</v>
      </c>
      <c r="M9556" s="80" t="b">
        <f t="shared" si="149"/>
        <v>1</v>
      </c>
    </row>
    <row r="9557" spans="2:13" x14ac:dyDescent="0.15">
      <c r="B9557" s="333" t="s">
        <v>9571</v>
      </c>
      <c r="C9557" s="333" t="s">
        <v>710</v>
      </c>
      <c r="D9557" s="333" t="s">
        <v>525</v>
      </c>
      <c r="E9557" s="29">
        <v>1</v>
      </c>
      <c r="F9557" s="29">
        <v>4</v>
      </c>
      <c r="G9557" s="29">
        <v>9976</v>
      </c>
      <c r="M9557" s="80" t="b">
        <f t="shared" si="149"/>
        <v>1</v>
      </c>
    </row>
    <row r="9558" spans="2:13" x14ac:dyDescent="0.15">
      <c r="B9558" s="333" t="s">
        <v>2606</v>
      </c>
      <c r="C9558" s="333" t="s">
        <v>710</v>
      </c>
      <c r="D9558" s="333" t="s">
        <v>523</v>
      </c>
      <c r="E9558" s="29">
        <v>1</v>
      </c>
      <c r="F9558" s="29">
        <v>3</v>
      </c>
      <c r="G9558" s="29">
        <v>2148</v>
      </c>
      <c r="M9558" s="80" t="b">
        <f t="shared" si="149"/>
        <v>1</v>
      </c>
    </row>
    <row r="9559" spans="2:13" x14ac:dyDescent="0.15">
      <c r="B9559" s="333" t="s">
        <v>12201</v>
      </c>
      <c r="C9559" s="333" t="s">
        <v>710</v>
      </c>
      <c r="D9559" s="333" t="s">
        <v>525</v>
      </c>
      <c r="E9559" s="29">
        <v>1</v>
      </c>
      <c r="F9559" s="29">
        <v>4</v>
      </c>
      <c r="G9559" s="29">
        <v>13117</v>
      </c>
      <c r="M9559" s="80" t="b">
        <f t="shared" si="149"/>
        <v>1</v>
      </c>
    </row>
    <row r="9560" spans="2:13" x14ac:dyDescent="0.15">
      <c r="B9560" s="333" t="s">
        <v>10486</v>
      </c>
      <c r="C9560" s="333" t="s">
        <v>712</v>
      </c>
      <c r="D9560" s="333" t="s">
        <v>519</v>
      </c>
      <c r="E9560" s="29">
        <v>2</v>
      </c>
      <c r="F9560" s="29">
        <v>1</v>
      </c>
      <c r="G9560" s="29">
        <v>10537</v>
      </c>
      <c r="M9560" s="80" t="b">
        <f t="shared" si="149"/>
        <v>1</v>
      </c>
    </row>
    <row r="9561" spans="2:13" x14ac:dyDescent="0.15">
      <c r="B9561" s="333" t="s">
        <v>15026</v>
      </c>
      <c r="C9561" s="333" t="s">
        <v>714</v>
      </c>
      <c r="D9561" s="333" t="s">
        <v>525</v>
      </c>
      <c r="E9561" s="29">
        <v>3</v>
      </c>
      <c r="F9561" s="29">
        <v>4</v>
      </c>
      <c r="G9561" s="29">
        <v>17058</v>
      </c>
      <c r="M9561" s="80" t="b">
        <f t="shared" si="149"/>
        <v>1</v>
      </c>
    </row>
    <row r="9562" spans="2:13" x14ac:dyDescent="0.15">
      <c r="B9562" s="333" t="s">
        <v>10487</v>
      </c>
      <c r="C9562" s="333" t="s">
        <v>710</v>
      </c>
      <c r="D9562" s="333" t="s">
        <v>523</v>
      </c>
      <c r="E9562" s="29">
        <v>1</v>
      </c>
      <c r="F9562" s="29">
        <v>3</v>
      </c>
      <c r="G9562" s="29">
        <v>10737</v>
      </c>
      <c r="M9562" s="80" t="b">
        <f t="shared" si="149"/>
        <v>1</v>
      </c>
    </row>
    <row r="9563" spans="2:13" x14ac:dyDescent="0.15">
      <c r="B9563" s="333" t="s">
        <v>5246</v>
      </c>
      <c r="C9563" s="333" t="s">
        <v>710</v>
      </c>
      <c r="D9563" s="333" t="s">
        <v>523</v>
      </c>
      <c r="E9563" s="29">
        <v>1</v>
      </c>
      <c r="F9563" s="29">
        <v>3</v>
      </c>
      <c r="G9563" s="29">
        <v>5106</v>
      </c>
      <c r="M9563" s="80" t="b">
        <f t="shared" si="149"/>
        <v>1</v>
      </c>
    </row>
    <row r="9564" spans="2:13" x14ac:dyDescent="0.15">
      <c r="B9564" s="333" t="s">
        <v>12929</v>
      </c>
      <c r="C9564" s="333" t="s">
        <v>710</v>
      </c>
      <c r="D9564" s="333" t="s">
        <v>521</v>
      </c>
      <c r="E9564" s="29">
        <v>1</v>
      </c>
      <c r="F9564" s="29">
        <v>2</v>
      </c>
      <c r="G9564" s="29">
        <v>14005</v>
      </c>
      <c r="M9564" s="80" t="b">
        <f t="shared" si="149"/>
        <v>1</v>
      </c>
    </row>
    <row r="9565" spans="2:13" x14ac:dyDescent="0.15">
      <c r="B9565" s="333" t="s">
        <v>15027</v>
      </c>
      <c r="C9565" s="333" t="s">
        <v>712</v>
      </c>
      <c r="D9565" s="333" t="s">
        <v>525</v>
      </c>
      <c r="E9565" s="29">
        <v>2</v>
      </c>
      <c r="F9565" s="29">
        <v>4</v>
      </c>
      <c r="G9565" s="29">
        <v>16566</v>
      </c>
      <c r="M9565" s="80" t="b">
        <f t="shared" si="149"/>
        <v>1</v>
      </c>
    </row>
    <row r="9566" spans="2:13" x14ac:dyDescent="0.15">
      <c r="B9566" s="333" t="s">
        <v>12930</v>
      </c>
      <c r="C9566" s="333" t="s">
        <v>518</v>
      </c>
      <c r="D9566" s="333" t="s">
        <v>521</v>
      </c>
      <c r="E9566" s="29">
        <v>0</v>
      </c>
      <c r="F9566" s="29">
        <v>2</v>
      </c>
      <c r="G9566" s="29">
        <v>14280</v>
      </c>
      <c r="M9566" s="80" t="b">
        <f t="shared" si="149"/>
        <v>1</v>
      </c>
    </row>
    <row r="9567" spans="2:13" x14ac:dyDescent="0.15">
      <c r="B9567" s="333" t="s">
        <v>7498</v>
      </c>
      <c r="C9567" s="333" t="s">
        <v>710</v>
      </c>
      <c r="D9567" s="333" t="s">
        <v>523</v>
      </c>
      <c r="E9567" s="29">
        <v>1</v>
      </c>
      <c r="F9567" s="29">
        <v>3</v>
      </c>
      <c r="G9567" s="29">
        <v>7657</v>
      </c>
      <c r="M9567" s="80" t="b">
        <f t="shared" si="149"/>
        <v>1</v>
      </c>
    </row>
    <row r="9568" spans="2:13" x14ac:dyDescent="0.15">
      <c r="B9568" s="333" t="s">
        <v>129</v>
      </c>
      <c r="C9568" s="333" t="s">
        <v>710</v>
      </c>
      <c r="D9568" s="333" t="s">
        <v>525</v>
      </c>
      <c r="E9568" s="29">
        <v>1</v>
      </c>
      <c r="F9568" s="29">
        <v>4</v>
      </c>
      <c r="G9568" s="29">
        <v>8647</v>
      </c>
      <c r="M9568" s="80" t="b">
        <f t="shared" si="149"/>
        <v>1</v>
      </c>
    </row>
    <row r="9569" spans="2:13" x14ac:dyDescent="0.15">
      <c r="B9569" s="333" t="s">
        <v>130</v>
      </c>
      <c r="C9569" s="333" t="s">
        <v>710</v>
      </c>
      <c r="D9569" s="333" t="s">
        <v>525</v>
      </c>
      <c r="E9569" s="29">
        <v>1</v>
      </c>
      <c r="F9569" s="29">
        <v>4</v>
      </c>
      <c r="G9569" s="29">
        <v>8648</v>
      </c>
      <c r="M9569" s="80" t="b">
        <f t="shared" si="149"/>
        <v>1</v>
      </c>
    </row>
    <row r="9570" spans="2:13" x14ac:dyDescent="0.15">
      <c r="B9570" s="333" t="s">
        <v>13793</v>
      </c>
      <c r="C9570" s="333" t="s">
        <v>712</v>
      </c>
      <c r="D9570" s="333" t="s">
        <v>525</v>
      </c>
      <c r="E9570" s="29">
        <v>2</v>
      </c>
      <c r="F9570" s="29">
        <v>4</v>
      </c>
      <c r="G9570" s="29">
        <v>14882</v>
      </c>
      <c r="M9570" s="80" t="b">
        <f t="shared" si="149"/>
        <v>1</v>
      </c>
    </row>
    <row r="9571" spans="2:13" x14ac:dyDescent="0.15">
      <c r="B9571" s="333" t="s">
        <v>12202</v>
      </c>
      <c r="C9571" s="333" t="s">
        <v>710</v>
      </c>
      <c r="D9571" s="333" t="s">
        <v>444</v>
      </c>
      <c r="E9571" s="29">
        <v>1</v>
      </c>
      <c r="F9571" s="29">
        <v>6</v>
      </c>
      <c r="G9571" s="29">
        <v>13370</v>
      </c>
      <c r="M9571" s="80" t="b">
        <f t="shared" si="149"/>
        <v>1</v>
      </c>
    </row>
    <row r="9572" spans="2:13" x14ac:dyDescent="0.15">
      <c r="B9572" s="333" t="s">
        <v>6624</v>
      </c>
      <c r="C9572" s="333" t="s">
        <v>710</v>
      </c>
      <c r="D9572" s="333" t="s">
        <v>519</v>
      </c>
      <c r="E9572" s="29">
        <v>1</v>
      </c>
      <c r="F9572" s="29">
        <v>1</v>
      </c>
      <c r="G9572" s="29">
        <v>6734</v>
      </c>
      <c r="M9572" s="80" t="b">
        <f t="shared" si="149"/>
        <v>1</v>
      </c>
    </row>
    <row r="9573" spans="2:13" x14ac:dyDescent="0.15">
      <c r="B9573" s="333" t="s">
        <v>4978</v>
      </c>
      <c r="C9573" s="333" t="s">
        <v>710</v>
      </c>
      <c r="D9573" s="333" t="s">
        <v>519</v>
      </c>
      <c r="E9573" s="29">
        <v>1</v>
      </c>
      <c r="F9573" s="29">
        <v>1</v>
      </c>
      <c r="G9573" s="29">
        <v>4943</v>
      </c>
      <c r="M9573" s="80" t="b">
        <f t="shared" si="149"/>
        <v>1</v>
      </c>
    </row>
    <row r="9574" spans="2:13" x14ac:dyDescent="0.15">
      <c r="B9574" s="333" t="s">
        <v>13794</v>
      </c>
      <c r="C9574" s="333" t="s">
        <v>716</v>
      </c>
      <c r="D9574" s="333" t="s">
        <v>523</v>
      </c>
      <c r="E9574" s="29">
        <v>4</v>
      </c>
      <c r="F9574" s="29">
        <v>3</v>
      </c>
      <c r="G9574" s="29">
        <v>14945</v>
      </c>
      <c r="M9574" s="80" t="b">
        <f t="shared" si="149"/>
        <v>1</v>
      </c>
    </row>
    <row r="9575" spans="2:13" x14ac:dyDescent="0.15">
      <c r="B9575" s="333" t="s">
        <v>14322</v>
      </c>
      <c r="C9575" s="333" t="s">
        <v>518</v>
      </c>
      <c r="D9575" s="333" t="s">
        <v>518</v>
      </c>
      <c r="E9575" s="29">
        <v>0</v>
      </c>
      <c r="F9575" s="29">
        <v>0</v>
      </c>
      <c r="G9575" s="29">
        <v>15823</v>
      </c>
      <c r="M9575" s="80" t="b">
        <f t="shared" si="149"/>
        <v>1</v>
      </c>
    </row>
    <row r="9576" spans="2:13" x14ac:dyDescent="0.15">
      <c r="B9576" s="333" t="s">
        <v>10488</v>
      </c>
      <c r="C9576" s="333" t="s">
        <v>710</v>
      </c>
      <c r="D9576" s="333" t="s">
        <v>523</v>
      </c>
      <c r="E9576" s="29">
        <v>1</v>
      </c>
      <c r="F9576" s="29">
        <v>3</v>
      </c>
      <c r="G9576" s="29">
        <v>10646</v>
      </c>
      <c r="M9576" s="80" t="b">
        <f t="shared" si="149"/>
        <v>1</v>
      </c>
    </row>
    <row r="9577" spans="2:13" x14ac:dyDescent="0.15">
      <c r="B9577" s="333" t="s">
        <v>15028</v>
      </c>
      <c r="C9577" s="333" t="s">
        <v>710</v>
      </c>
      <c r="D9577" s="333" t="s">
        <v>523</v>
      </c>
      <c r="E9577" s="29">
        <v>1</v>
      </c>
      <c r="F9577" s="29">
        <v>3</v>
      </c>
      <c r="G9577" s="29">
        <v>16949</v>
      </c>
      <c r="M9577" s="80" t="b">
        <f t="shared" si="149"/>
        <v>1</v>
      </c>
    </row>
    <row r="9578" spans="2:13" x14ac:dyDescent="0.15">
      <c r="B9578" s="333" t="s">
        <v>7852</v>
      </c>
      <c r="C9578" s="333" t="s">
        <v>710</v>
      </c>
      <c r="D9578" s="333" t="s">
        <v>523</v>
      </c>
      <c r="E9578" s="29">
        <v>1</v>
      </c>
      <c r="F9578" s="29">
        <v>3</v>
      </c>
      <c r="G9578" s="29">
        <v>8037</v>
      </c>
      <c r="M9578" s="80" t="b">
        <f t="shared" si="149"/>
        <v>1</v>
      </c>
    </row>
    <row r="9579" spans="2:13" x14ac:dyDescent="0.15">
      <c r="B9579" s="333" t="s">
        <v>6545</v>
      </c>
      <c r="C9579" s="333" t="s">
        <v>518</v>
      </c>
      <c r="D9579" s="333" t="s">
        <v>518</v>
      </c>
      <c r="E9579" s="29">
        <v>0</v>
      </c>
      <c r="F9579" s="29">
        <v>0</v>
      </c>
      <c r="G9579" s="29">
        <v>6630</v>
      </c>
      <c r="M9579" s="80" t="b">
        <f t="shared" si="149"/>
        <v>1</v>
      </c>
    </row>
    <row r="9580" spans="2:13" x14ac:dyDescent="0.15">
      <c r="B9580" s="333" t="s">
        <v>2607</v>
      </c>
      <c r="C9580" s="333" t="s">
        <v>718</v>
      </c>
      <c r="D9580" s="333" t="s">
        <v>523</v>
      </c>
      <c r="E9580" s="29">
        <v>5</v>
      </c>
      <c r="F9580" s="29">
        <v>3</v>
      </c>
      <c r="G9580" s="29">
        <v>2149</v>
      </c>
      <c r="M9580" s="80" t="b">
        <f t="shared" si="149"/>
        <v>1</v>
      </c>
    </row>
    <row r="9581" spans="2:13" x14ac:dyDescent="0.15">
      <c r="B9581" s="333" t="s">
        <v>8661</v>
      </c>
      <c r="C9581" s="333" t="s">
        <v>710</v>
      </c>
      <c r="D9581" s="333" t="s">
        <v>525</v>
      </c>
      <c r="E9581" s="29">
        <v>1</v>
      </c>
      <c r="F9581" s="29">
        <v>4</v>
      </c>
      <c r="G9581" s="29">
        <v>9011</v>
      </c>
      <c r="M9581" s="80" t="b">
        <f t="shared" si="149"/>
        <v>1</v>
      </c>
    </row>
    <row r="9582" spans="2:13" x14ac:dyDescent="0.15">
      <c r="B9582" s="333" t="s">
        <v>6546</v>
      </c>
      <c r="C9582" s="333" t="s">
        <v>518</v>
      </c>
      <c r="D9582" s="333" t="s">
        <v>518</v>
      </c>
      <c r="E9582" s="29">
        <v>0</v>
      </c>
      <c r="F9582" s="29">
        <v>0</v>
      </c>
      <c r="G9582" s="29">
        <v>6631</v>
      </c>
      <c r="M9582" s="80" t="b">
        <f t="shared" si="149"/>
        <v>1</v>
      </c>
    </row>
    <row r="9583" spans="2:13" x14ac:dyDescent="0.15">
      <c r="B9583" s="333" t="s">
        <v>2608</v>
      </c>
      <c r="C9583" s="333" t="s">
        <v>716</v>
      </c>
      <c r="D9583" s="333" t="s">
        <v>519</v>
      </c>
      <c r="E9583" s="29">
        <v>4</v>
      </c>
      <c r="F9583" s="29">
        <v>1</v>
      </c>
      <c r="G9583" s="29">
        <v>2150</v>
      </c>
      <c r="M9583" s="80" t="b">
        <f t="shared" si="149"/>
        <v>1</v>
      </c>
    </row>
    <row r="9584" spans="2:13" x14ac:dyDescent="0.15">
      <c r="B9584" s="333" t="s">
        <v>238</v>
      </c>
      <c r="C9584" s="333" t="s">
        <v>710</v>
      </c>
      <c r="D9584" s="333" t="s">
        <v>521</v>
      </c>
      <c r="E9584" s="29">
        <v>1</v>
      </c>
      <c r="F9584" s="29">
        <v>2</v>
      </c>
      <c r="G9584" s="29">
        <v>8526</v>
      </c>
      <c r="M9584" s="80" t="b">
        <f t="shared" si="149"/>
        <v>1</v>
      </c>
    </row>
    <row r="9585" spans="2:13" x14ac:dyDescent="0.15">
      <c r="B9585" s="333" t="s">
        <v>15029</v>
      </c>
      <c r="C9585" s="333" t="s">
        <v>712</v>
      </c>
      <c r="D9585" s="333" t="s">
        <v>519</v>
      </c>
      <c r="E9585" s="29">
        <v>2</v>
      </c>
      <c r="F9585" s="29">
        <v>1</v>
      </c>
      <c r="G9585" s="29">
        <v>16675</v>
      </c>
      <c r="M9585" s="80" t="b">
        <f t="shared" si="149"/>
        <v>1</v>
      </c>
    </row>
    <row r="9586" spans="2:13" x14ac:dyDescent="0.15">
      <c r="B9586" s="333" t="s">
        <v>2609</v>
      </c>
      <c r="C9586" s="333" t="s">
        <v>710</v>
      </c>
      <c r="D9586" s="333" t="s">
        <v>521</v>
      </c>
      <c r="E9586" s="29">
        <v>1</v>
      </c>
      <c r="F9586" s="29">
        <v>2</v>
      </c>
      <c r="G9586" s="29">
        <v>2151</v>
      </c>
      <c r="M9586" s="80" t="b">
        <f t="shared" si="149"/>
        <v>1</v>
      </c>
    </row>
    <row r="9587" spans="2:13" x14ac:dyDescent="0.15">
      <c r="B9587" s="333" t="s">
        <v>12931</v>
      </c>
      <c r="C9587" s="333" t="s">
        <v>718</v>
      </c>
      <c r="D9587" s="333" t="s">
        <v>523</v>
      </c>
      <c r="E9587" s="29">
        <v>5</v>
      </c>
      <c r="F9587" s="29">
        <v>3</v>
      </c>
      <c r="G9587" s="29">
        <v>14477</v>
      </c>
      <c r="M9587" s="80" t="b">
        <f t="shared" si="149"/>
        <v>1</v>
      </c>
    </row>
    <row r="9588" spans="2:13" x14ac:dyDescent="0.15">
      <c r="B9588" s="333" t="s">
        <v>7431</v>
      </c>
      <c r="C9588" s="333" t="s">
        <v>714</v>
      </c>
      <c r="D9588" s="333" t="s">
        <v>523</v>
      </c>
      <c r="E9588" s="29">
        <v>3</v>
      </c>
      <c r="F9588" s="29">
        <v>3</v>
      </c>
      <c r="G9588" s="29">
        <v>7462</v>
      </c>
      <c r="M9588" s="80" t="b">
        <f t="shared" si="149"/>
        <v>1</v>
      </c>
    </row>
    <row r="9589" spans="2:13" x14ac:dyDescent="0.15">
      <c r="B9589" s="333" t="s">
        <v>6196</v>
      </c>
      <c r="C9589" s="333" t="s">
        <v>710</v>
      </c>
      <c r="D9589" s="333" t="s">
        <v>521</v>
      </c>
      <c r="E9589" s="29">
        <v>1</v>
      </c>
      <c r="F9589" s="29">
        <v>2</v>
      </c>
      <c r="G9589" s="29">
        <v>6246</v>
      </c>
      <c r="M9589" s="80" t="b">
        <f t="shared" si="149"/>
        <v>1</v>
      </c>
    </row>
    <row r="9590" spans="2:13" x14ac:dyDescent="0.15">
      <c r="B9590" s="333" t="s">
        <v>4275</v>
      </c>
      <c r="C9590" s="333" t="s">
        <v>712</v>
      </c>
      <c r="D9590" s="333" t="s">
        <v>523</v>
      </c>
      <c r="E9590" s="29">
        <v>2</v>
      </c>
      <c r="F9590" s="29">
        <v>3</v>
      </c>
      <c r="G9590" s="29">
        <v>3947</v>
      </c>
      <c r="M9590" s="80" t="b">
        <f t="shared" si="149"/>
        <v>1</v>
      </c>
    </row>
    <row r="9591" spans="2:13" x14ac:dyDescent="0.15">
      <c r="B9591" s="333" t="s">
        <v>255</v>
      </c>
      <c r="C9591" s="333" t="s">
        <v>710</v>
      </c>
      <c r="D9591" s="333" t="s">
        <v>523</v>
      </c>
      <c r="E9591" s="29">
        <v>1</v>
      </c>
      <c r="F9591" s="29">
        <v>3</v>
      </c>
      <c r="G9591" s="29">
        <v>8543</v>
      </c>
      <c r="M9591" s="80" t="b">
        <f t="shared" si="149"/>
        <v>1</v>
      </c>
    </row>
    <row r="9592" spans="2:13" x14ac:dyDescent="0.15">
      <c r="B9592" s="333" t="s">
        <v>9572</v>
      </c>
      <c r="C9592" s="333" t="s">
        <v>712</v>
      </c>
      <c r="D9592" s="333" t="s">
        <v>523</v>
      </c>
      <c r="E9592" s="29">
        <v>2</v>
      </c>
      <c r="F9592" s="29">
        <v>3</v>
      </c>
      <c r="G9592" s="29">
        <v>9278</v>
      </c>
      <c r="M9592" s="80" t="b">
        <f t="shared" si="149"/>
        <v>1</v>
      </c>
    </row>
    <row r="9593" spans="2:13" x14ac:dyDescent="0.15">
      <c r="B9593" s="333" t="s">
        <v>12932</v>
      </c>
      <c r="C9593" s="333" t="s">
        <v>710</v>
      </c>
      <c r="D9593" s="333" t="s">
        <v>523</v>
      </c>
      <c r="E9593" s="29">
        <v>1</v>
      </c>
      <c r="F9593" s="29">
        <v>3</v>
      </c>
      <c r="G9593" s="29">
        <v>14487</v>
      </c>
      <c r="M9593" s="80" t="b">
        <f t="shared" si="149"/>
        <v>1</v>
      </c>
    </row>
    <row r="9594" spans="2:13" x14ac:dyDescent="0.15">
      <c r="B9594" s="333" t="s">
        <v>5130</v>
      </c>
      <c r="C9594" s="333" t="s">
        <v>710</v>
      </c>
      <c r="D9594" s="333" t="s">
        <v>519</v>
      </c>
      <c r="E9594" s="29">
        <v>1</v>
      </c>
      <c r="F9594" s="29">
        <v>1</v>
      </c>
      <c r="G9594" s="29">
        <v>5003</v>
      </c>
      <c r="M9594" s="80" t="b">
        <f t="shared" si="149"/>
        <v>1</v>
      </c>
    </row>
    <row r="9595" spans="2:13" x14ac:dyDescent="0.15">
      <c r="B9595" s="333" t="s">
        <v>7012</v>
      </c>
      <c r="C9595" s="333" t="s">
        <v>710</v>
      </c>
      <c r="D9595" s="333" t="s">
        <v>519</v>
      </c>
      <c r="E9595" s="29">
        <v>1</v>
      </c>
      <c r="F9595" s="29">
        <v>1</v>
      </c>
      <c r="G9595" s="29">
        <v>7033</v>
      </c>
      <c r="M9595" s="80" t="b">
        <f t="shared" si="149"/>
        <v>1</v>
      </c>
    </row>
    <row r="9596" spans="2:13" x14ac:dyDescent="0.15">
      <c r="B9596" s="333" t="s">
        <v>7013</v>
      </c>
      <c r="C9596" s="333" t="s">
        <v>710</v>
      </c>
      <c r="D9596" s="333" t="s">
        <v>519</v>
      </c>
      <c r="E9596" s="29">
        <v>1</v>
      </c>
      <c r="F9596" s="29">
        <v>1</v>
      </c>
      <c r="G9596" s="29">
        <v>7034</v>
      </c>
      <c r="M9596" s="80" t="b">
        <f t="shared" si="149"/>
        <v>1</v>
      </c>
    </row>
    <row r="9597" spans="2:13" x14ac:dyDescent="0.15">
      <c r="B9597" s="333" t="s">
        <v>4237</v>
      </c>
      <c r="C9597" s="333" t="s">
        <v>710</v>
      </c>
      <c r="D9597" s="333" t="s">
        <v>518</v>
      </c>
      <c r="E9597" s="29">
        <v>1</v>
      </c>
      <c r="F9597" s="29">
        <v>0</v>
      </c>
      <c r="G9597" s="29">
        <v>4024</v>
      </c>
      <c r="M9597" s="80" t="b">
        <f t="shared" si="149"/>
        <v>1</v>
      </c>
    </row>
    <row r="9598" spans="2:13" x14ac:dyDescent="0.15">
      <c r="B9598" s="333" t="s">
        <v>2610</v>
      </c>
      <c r="C9598" s="333" t="s">
        <v>710</v>
      </c>
      <c r="D9598" s="333" t="s">
        <v>519</v>
      </c>
      <c r="E9598" s="29">
        <v>1</v>
      </c>
      <c r="F9598" s="29">
        <v>1</v>
      </c>
      <c r="G9598" s="29">
        <v>2152</v>
      </c>
      <c r="M9598" s="80" t="b">
        <f t="shared" si="149"/>
        <v>1</v>
      </c>
    </row>
    <row r="9599" spans="2:13" x14ac:dyDescent="0.15">
      <c r="B9599" s="333" t="s">
        <v>2611</v>
      </c>
      <c r="C9599" s="333" t="s">
        <v>710</v>
      </c>
      <c r="D9599" s="333" t="s">
        <v>525</v>
      </c>
      <c r="E9599" s="29">
        <v>1</v>
      </c>
      <c r="F9599" s="29">
        <v>4</v>
      </c>
      <c r="G9599" s="29">
        <v>2153</v>
      </c>
      <c r="M9599" s="80" t="b">
        <f t="shared" si="149"/>
        <v>1</v>
      </c>
    </row>
    <row r="9600" spans="2:13" x14ac:dyDescent="0.15">
      <c r="B9600" s="333" t="s">
        <v>2612</v>
      </c>
      <c r="C9600" s="333" t="s">
        <v>710</v>
      </c>
      <c r="D9600" s="333" t="s">
        <v>523</v>
      </c>
      <c r="E9600" s="29">
        <v>1</v>
      </c>
      <c r="F9600" s="29">
        <v>3</v>
      </c>
      <c r="G9600" s="29">
        <v>2154</v>
      </c>
      <c r="M9600" s="80" t="b">
        <f t="shared" si="149"/>
        <v>1</v>
      </c>
    </row>
    <row r="9601" spans="2:13" x14ac:dyDescent="0.15">
      <c r="B9601" s="333" t="s">
        <v>13795</v>
      </c>
      <c r="C9601" s="333" t="s">
        <v>710</v>
      </c>
      <c r="D9601" s="333" t="s">
        <v>521</v>
      </c>
      <c r="E9601" s="29">
        <v>1</v>
      </c>
      <c r="F9601" s="29">
        <v>2</v>
      </c>
      <c r="G9601" s="29">
        <v>15616</v>
      </c>
      <c r="M9601" s="80" t="b">
        <f t="shared" si="149"/>
        <v>1</v>
      </c>
    </row>
    <row r="9602" spans="2:13" x14ac:dyDescent="0.15">
      <c r="B9602" s="333" t="s">
        <v>7379</v>
      </c>
      <c r="C9602" s="333" t="s">
        <v>718</v>
      </c>
      <c r="D9602" s="333" t="s">
        <v>523</v>
      </c>
      <c r="E9602" s="29">
        <v>5</v>
      </c>
      <c r="F9602" s="29">
        <v>3</v>
      </c>
      <c r="G9602" s="29">
        <v>7411</v>
      </c>
      <c r="M9602" s="80" t="b">
        <f t="shared" si="149"/>
        <v>1</v>
      </c>
    </row>
    <row r="9603" spans="2:13" x14ac:dyDescent="0.15">
      <c r="B9603" s="333" t="s">
        <v>2613</v>
      </c>
      <c r="C9603" s="333" t="s">
        <v>712</v>
      </c>
      <c r="D9603" s="333" t="s">
        <v>525</v>
      </c>
      <c r="E9603" s="29">
        <v>2</v>
      </c>
      <c r="F9603" s="29">
        <v>4</v>
      </c>
      <c r="G9603" s="29">
        <v>2155</v>
      </c>
      <c r="M9603" s="80" t="b">
        <f t="shared" si="149"/>
        <v>1</v>
      </c>
    </row>
    <row r="9604" spans="2:13" x14ac:dyDescent="0.15">
      <c r="B9604" s="333" t="s">
        <v>12933</v>
      </c>
      <c r="C9604" s="333" t="s">
        <v>710</v>
      </c>
      <c r="D9604" s="333" t="s">
        <v>525</v>
      </c>
      <c r="E9604" s="29">
        <v>1</v>
      </c>
      <c r="F9604" s="29">
        <v>4</v>
      </c>
      <c r="G9604" s="29">
        <v>13953</v>
      </c>
      <c r="M9604" s="80" t="b">
        <f t="shared" si="149"/>
        <v>1</v>
      </c>
    </row>
    <row r="9605" spans="2:13" x14ac:dyDescent="0.15">
      <c r="B9605" s="333" t="s">
        <v>2614</v>
      </c>
      <c r="C9605" s="333" t="s">
        <v>712</v>
      </c>
      <c r="D9605" s="333" t="s">
        <v>525</v>
      </c>
      <c r="E9605" s="29">
        <v>2</v>
      </c>
      <c r="F9605" s="29">
        <v>4</v>
      </c>
      <c r="G9605" s="29">
        <v>2156</v>
      </c>
      <c r="M9605" s="80" t="b">
        <f t="shared" si="149"/>
        <v>1</v>
      </c>
    </row>
    <row r="9606" spans="2:13" x14ac:dyDescent="0.15">
      <c r="B9606" s="333" t="s">
        <v>12203</v>
      </c>
      <c r="C9606" s="333" t="s">
        <v>712</v>
      </c>
      <c r="D9606" s="333" t="s">
        <v>525</v>
      </c>
      <c r="E9606" s="29">
        <v>2</v>
      </c>
      <c r="F9606" s="29">
        <v>4</v>
      </c>
      <c r="G9606" s="29">
        <v>13074</v>
      </c>
      <c r="M9606" s="80" t="b">
        <f t="shared" si="149"/>
        <v>1</v>
      </c>
    </row>
    <row r="9607" spans="2:13" x14ac:dyDescent="0.15">
      <c r="B9607" s="333" t="s">
        <v>13796</v>
      </c>
      <c r="C9607" s="333" t="s">
        <v>712</v>
      </c>
      <c r="D9607" s="333" t="s">
        <v>525</v>
      </c>
      <c r="E9607" s="29">
        <v>2</v>
      </c>
      <c r="F9607" s="29">
        <v>4</v>
      </c>
      <c r="G9607" s="29">
        <v>15554</v>
      </c>
      <c r="M9607" s="80" t="b">
        <f t="shared" si="149"/>
        <v>1</v>
      </c>
    </row>
    <row r="9608" spans="2:13" x14ac:dyDescent="0.15">
      <c r="B9608" s="333" t="s">
        <v>2615</v>
      </c>
      <c r="C9608" s="333" t="s">
        <v>712</v>
      </c>
      <c r="D9608" s="333" t="s">
        <v>525</v>
      </c>
      <c r="E9608" s="29">
        <v>2</v>
      </c>
      <c r="F9608" s="29">
        <v>4</v>
      </c>
      <c r="G9608" s="29">
        <v>2157</v>
      </c>
      <c r="M9608" s="80" t="b">
        <f t="shared" si="149"/>
        <v>1</v>
      </c>
    </row>
    <row r="9609" spans="2:13" x14ac:dyDescent="0.15">
      <c r="B9609" s="333" t="s">
        <v>12204</v>
      </c>
      <c r="C9609" s="333" t="s">
        <v>714</v>
      </c>
      <c r="D9609" s="333" t="s">
        <v>525</v>
      </c>
      <c r="E9609" s="29">
        <v>3</v>
      </c>
      <c r="F9609" s="29">
        <v>4</v>
      </c>
      <c r="G9609" s="29">
        <v>12525</v>
      </c>
      <c r="M9609" s="80" t="b">
        <f t="shared" si="149"/>
        <v>1</v>
      </c>
    </row>
    <row r="9610" spans="2:13" x14ac:dyDescent="0.15">
      <c r="B9610" s="333" t="s">
        <v>2616</v>
      </c>
      <c r="C9610" s="333" t="s">
        <v>712</v>
      </c>
      <c r="D9610" s="333" t="s">
        <v>525</v>
      </c>
      <c r="E9610" s="29">
        <v>2</v>
      </c>
      <c r="F9610" s="29">
        <v>4</v>
      </c>
      <c r="G9610" s="29">
        <v>2158</v>
      </c>
      <c r="M9610" s="80" t="b">
        <f t="shared" si="149"/>
        <v>1</v>
      </c>
    </row>
    <row r="9611" spans="2:13" x14ac:dyDescent="0.15">
      <c r="B9611" s="333" t="s">
        <v>13797</v>
      </c>
      <c r="C9611" s="333" t="s">
        <v>710</v>
      </c>
      <c r="D9611" s="333" t="s">
        <v>525</v>
      </c>
      <c r="E9611" s="29">
        <v>1</v>
      </c>
      <c r="F9611" s="29">
        <v>4</v>
      </c>
      <c r="G9611" s="29">
        <v>14618</v>
      </c>
      <c r="M9611" s="80" t="b">
        <f t="shared" si="149"/>
        <v>1</v>
      </c>
    </row>
    <row r="9612" spans="2:13" x14ac:dyDescent="0.15">
      <c r="B9612" s="333" t="s">
        <v>13798</v>
      </c>
      <c r="C9612" s="333" t="s">
        <v>712</v>
      </c>
      <c r="D9612" s="333" t="s">
        <v>519</v>
      </c>
      <c r="E9612" s="29">
        <v>2</v>
      </c>
      <c r="F9612" s="29">
        <v>1</v>
      </c>
      <c r="G9612" s="29">
        <v>14619</v>
      </c>
      <c r="M9612" s="80" t="b">
        <f t="shared" si="149"/>
        <v>1</v>
      </c>
    </row>
    <row r="9613" spans="2:13" x14ac:dyDescent="0.15">
      <c r="B9613" s="333" t="s">
        <v>2617</v>
      </c>
      <c r="C9613" s="333" t="s">
        <v>712</v>
      </c>
      <c r="D9613" s="333" t="s">
        <v>525</v>
      </c>
      <c r="E9613" s="29">
        <v>2</v>
      </c>
      <c r="F9613" s="29">
        <v>4</v>
      </c>
      <c r="G9613" s="29">
        <v>2159</v>
      </c>
      <c r="M9613" s="80" t="b">
        <f t="shared" si="149"/>
        <v>1</v>
      </c>
    </row>
    <row r="9614" spans="2:13" x14ac:dyDescent="0.15">
      <c r="B9614" s="333" t="s">
        <v>6424</v>
      </c>
      <c r="C9614" s="333" t="s">
        <v>712</v>
      </c>
      <c r="D9614" s="333" t="s">
        <v>519</v>
      </c>
      <c r="E9614" s="29">
        <v>2</v>
      </c>
      <c r="F9614" s="29">
        <v>1</v>
      </c>
      <c r="G9614" s="29">
        <v>6376</v>
      </c>
      <c r="M9614" s="80" t="b">
        <f t="shared" ref="M9614:M9677" si="150">AND(  NOT(ISERROR(FIND(UPPER($B$7),UPPER($B9614),1))),  OR($D$7="",NOT(ISERROR(FIND(UPPER($D$7),UPPER($B9614),1)))),    OR($D$8="",(ISERROR(FIND(UPPER($D$8),UPPER($B9614),1))))           )</f>
        <v>1</v>
      </c>
    </row>
    <row r="9615" spans="2:13" x14ac:dyDescent="0.15">
      <c r="B9615" s="333" t="s">
        <v>13799</v>
      </c>
      <c r="C9615" s="333" t="s">
        <v>712</v>
      </c>
      <c r="D9615" s="333" t="s">
        <v>444</v>
      </c>
      <c r="E9615" s="29">
        <v>2</v>
      </c>
      <c r="F9615" s="29">
        <v>6</v>
      </c>
      <c r="G9615" s="29">
        <v>14620</v>
      </c>
      <c r="M9615" s="80" t="b">
        <f t="shared" si="150"/>
        <v>1</v>
      </c>
    </row>
    <row r="9616" spans="2:13" x14ac:dyDescent="0.15">
      <c r="B9616" s="333" t="s">
        <v>10489</v>
      </c>
      <c r="C9616" s="333" t="s">
        <v>712</v>
      </c>
      <c r="D9616" s="333" t="s">
        <v>519</v>
      </c>
      <c r="E9616" s="29">
        <v>2</v>
      </c>
      <c r="F9616" s="29">
        <v>1</v>
      </c>
      <c r="G9616" s="29">
        <v>10686</v>
      </c>
      <c r="M9616" s="80" t="b">
        <f t="shared" si="150"/>
        <v>1</v>
      </c>
    </row>
    <row r="9617" spans="2:13" x14ac:dyDescent="0.15">
      <c r="B9617" s="333" t="s">
        <v>6429</v>
      </c>
      <c r="C9617" s="333" t="s">
        <v>712</v>
      </c>
      <c r="D9617" s="333" t="s">
        <v>519</v>
      </c>
      <c r="E9617" s="29">
        <v>2</v>
      </c>
      <c r="F9617" s="29">
        <v>1</v>
      </c>
      <c r="G9617" s="29">
        <v>6381</v>
      </c>
      <c r="M9617" s="80" t="b">
        <f t="shared" si="150"/>
        <v>1</v>
      </c>
    </row>
    <row r="9618" spans="2:13" x14ac:dyDescent="0.15">
      <c r="B9618" s="333" t="s">
        <v>15030</v>
      </c>
      <c r="C9618" s="333" t="s">
        <v>714</v>
      </c>
      <c r="D9618" s="333" t="s">
        <v>525</v>
      </c>
      <c r="E9618" s="29">
        <v>3</v>
      </c>
      <c r="F9618" s="29">
        <v>4</v>
      </c>
      <c r="G9618" s="29">
        <v>16309</v>
      </c>
      <c r="M9618" s="80" t="b">
        <f t="shared" si="150"/>
        <v>1</v>
      </c>
    </row>
    <row r="9619" spans="2:13" x14ac:dyDescent="0.15">
      <c r="B9619" s="333" t="s">
        <v>2738</v>
      </c>
      <c r="C9619" s="333" t="s">
        <v>712</v>
      </c>
      <c r="D9619" s="333" t="s">
        <v>519</v>
      </c>
      <c r="E9619" s="29">
        <v>2</v>
      </c>
      <c r="F9619" s="29">
        <v>1</v>
      </c>
      <c r="G9619" s="29">
        <v>2160</v>
      </c>
      <c r="M9619" s="80" t="b">
        <f t="shared" si="150"/>
        <v>1</v>
      </c>
    </row>
    <row r="9620" spans="2:13" x14ac:dyDescent="0.15">
      <c r="B9620" s="333" t="s">
        <v>2739</v>
      </c>
      <c r="C9620" s="333" t="s">
        <v>712</v>
      </c>
      <c r="D9620" s="333" t="s">
        <v>444</v>
      </c>
      <c r="E9620" s="29">
        <v>2</v>
      </c>
      <c r="F9620" s="29">
        <v>6</v>
      </c>
      <c r="G9620" s="29">
        <v>2161</v>
      </c>
      <c r="M9620" s="80" t="b">
        <f t="shared" si="150"/>
        <v>1</v>
      </c>
    </row>
    <row r="9621" spans="2:13" x14ac:dyDescent="0.15">
      <c r="B9621" s="333" t="s">
        <v>2740</v>
      </c>
      <c r="C9621" s="333" t="s">
        <v>712</v>
      </c>
      <c r="D9621" s="333" t="s">
        <v>444</v>
      </c>
      <c r="E9621" s="29">
        <v>2</v>
      </c>
      <c r="F9621" s="29">
        <v>6</v>
      </c>
      <c r="G9621" s="29">
        <v>2162</v>
      </c>
      <c r="M9621" s="80" t="b">
        <f t="shared" si="150"/>
        <v>1</v>
      </c>
    </row>
    <row r="9622" spans="2:13" x14ac:dyDescent="0.15">
      <c r="B9622" s="333" t="s">
        <v>13800</v>
      </c>
      <c r="C9622" s="333" t="s">
        <v>712</v>
      </c>
      <c r="D9622" s="333" t="s">
        <v>519</v>
      </c>
      <c r="E9622" s="29">
        <v>2</v>
      </c>
      <c r="F9622" s="29">
        <v>1</v>
      </c>
      <c r="G9622" s="29">
        <v>15553</v>
      </c>
      <c r="M9622" s="80" t="b">
        <f t="shared" si="150"/>
        <v>1</v>
      </c>
    </row>
    <row r="9623" spans="2:13" x14ac:dyDescent="0.15">
      <c r="B9623" s="333" t="s">
        <v>2741</v>
      </c>
      <c r="C9623" s="333" t="s">
        <v>712</v>
      </c>
      <c r="D9623" s="333" t="s">
        <v>525</v>
      </c>
      <c r="E9623" s="29">
        <v>2</v>
      </c>
      <c r="F9623" s="29">
        <v>4</v>
      </c>
      <c r="G9623" s="29">
        <v>2163</v>
      </c>
      <c r="M9623" s="80" t="b">
        <f t="shared" si="150"/>
        <v>1</v>
      </c>
    </row>
    <row r="9624" spans="2:13" x14ac:dyDescent="0.15">
      <c r="B9624" s="333" t="s">
        <v>2742</v>
      </c>
      <c r="C9624" s="333" t="s">
        <v>712</v>
      </c>
      <c r="D9624" s="333" t="s">
        <v>444</v>
      </c>
      <c r="E9624" s="29">
        <v>2</v>
      </c>
      <c r="F9624" s="29">
        <v>6</v>
      </c>
      <c r="G9624" s="29">
        <v>2164</v>
      </c>
      <c r="M9624" s="80" t="b">
        <f t="shared" si="150"/>
        <v>1</v>
      </c>
    </row>
    <row r="9625" spans="2:13" x14ac:dyDescent="0.15">
      <c r="B9625" s="333" t="s">
        <v>2743</v>
      </c>
      <c r="C9625" s="333" t="s">
        <v>712</v>
      </c>
      <c r="D9625" s="333" t="s">
        <v>444</v>
      </c>
      <c r="E9625" s="29">
        <v>2</v>
      </c>
      <c r="F9625" s="29">
        <v>6</v>
      </c>
      <c r="G9625" s="29">
        <v>2165</v>
      </c>
      <c r="M9625" s="80" t="b">
        <f t="shared" si="150"/>
        <v>1</v>
      </c>
    </row>
    <row r="9626" spans="2:13" x14ac:dyDescent="0.15">
      <c r="B9626" s="333" t="s">
        <v>10490</v>
      </c>
      <c r="C9626" s="333" t="s">
        <v>710</v>
      </c>
      <c r="D9626" s="333" t="s">
        <v>519</v>
      </c>
      <c r="E9626" s="29">
        <v>1</v>
      </c>
      <c r="F9626" s="29">
        <v>1</v>
      </c>
      <c r="G9626" s="29">
        <v>10687</v>
      </c>
      <c r="M9626" s="80" t="b">
        <f t="shared" si="150"/>
        <v>1</v>
      </c>
    </row>
    <row r="9627" spans="2:13" x14ac:dyDescent="0.15">
      <c r="B9627" s="333" t="s">
        <v>10491</v>
      </c>
      <c r="C9627" s="333" t="s">
        <v>712</v>
      </c>
      <c r="D9627" s="333" t="s">
        <v>519</v>
      </c>
      <c r="E9627" s="29">
        <v>2</v>
      </c>
      <c r="F9627" s="29">
        <v>1</v>
      </c>
      <c r="G9627" s="29">
        <v>10673</v>
      </c>
      <c r="M9627" s="80" t="b">
        <f t="shared" si="150"/>
        <v>1</v>
      </c>
    </row>
    <row r="9628" spans="2:13" x14ac:dyDescent="0.15">
      <c r="B9628" s="333" t="s">
        <v>12934</v>
      </c>
      <c r="C9628" s="333" t="s">
        <v>710</v>
      </c>
      <c r="D9628" s="333" t="s">
        <v>521</v>
      </c>
      <c r="E9628" s="29">
        <v>1</v>
      </c>
      <c r="F9628" s="29">
        <v>2</v>
      </c>
      <c r="G9628" s="29">
        <v>13960</v>
      </c>
      <c r="M9628" s="80" t="b">
        <f t="shared" si="150"/>
        <v>1</v>
      </c>
    </row>
    <row r="9629" spans="2:13" x14ac:dyDescent="0.15">
      <c r="B9629" s="333" t="s">
        <v>6879</v>
      </c>
      <c r="C9629" s="333" t="s">
        <v>712</v>
      </c>
      <c r="D9629" s="333" t="s">
        <v>519</v>
      </c>
      <c r="E9629" s="29">
        <v>2</v>
      </c>
      <c r="F9629" s="29">
        <v>1</v>
      </c>
      <c r="G9629" s="29">
        <v>7010</v>
      </c>
      <c r="M9629" s="80" t="b">
        <f t="shared" si="150"/>
        <v>1</v>
      </c>
    </row>
    <row r="9630" spans="2:13" x14ac:dyDescent="0.15">
      <c r="B9630" s="333" t="s">
        <v>12935</v>
      </c>
      <c r="C9630" s="333" t="s">
        <v>710</v>
      </c>
      <c r="D9630" s="333" t="s">
        <v>521</v>
      </c>
      <c r="E9630" s="29">
        <v>1</v>
      </c>
      <c r="F9630" s="29">
        <v>2</v>
      </c>
      <c r="G9630" s="29">
        <v>13961</v>
      </c>
      <c r="M9630" s="80" t="b">
        <f t="shared" si="150"/>
        <v>1</v>
      </c>
    </row>
    <row r="9631" spans="2:13" x14ac:dyDescent="0.15">
      <c r="B9631" s="333" t="s">
        <v>2744</v>
      </c>
      <c r="C9631" s="333" t="s">
        <v>712</v>
      </c>
      <c r="D9631" s="333" t="s">
        <v>525</v>
      </c>
      <c r="E9631" s="29">
        <v>2</v>
      </c>
      <c r="F9631" s="29">
        <v>4</v>
      </c>
      <c r="G9631" s="29">
        <v>2166</v>
      </c>
      <c r="M9631" s="80" t="b">
        <f t="shared" si="150"/>
        <v>1</v>
      </c>
    </row>
    <row r="9632" spans="2:13" x14ac:dyDescent="0.15">
      <c r="B9632" s="333" t="s">
        <v>13801</v>
      </c>
      <c r="C9632" s="333" t="s">
        <v>712</v>
      </c>
      <c r="D9632" s="333" t="s">
        <v>521</v>
      </c>
      <c r="E9632" s="29">
        <v>2</v>
      </c>
      <c r="F9632" s="29">
        <v>2</v>
      </c>
      <c r="G9632" s="29">
        <v>15552</v>
      </c>
      <c r="M9632" s="80" t="b">
        <f t="shared" si="150"/>
        <v>1</v>
      </c>
    </row>
    <row r="9633" spans="2:13" x14ac:dyDescent="0.15">
      <c r="B9633" s="333" t="s">
        <v>2627</v>
      </c>
      <c r="C9633" s="333" t="s">
        <v>712</v>
      </c>
      <c r="D9633" s="333" t="s">
        <v>525</v>
      </c>
      <c r="E9633" s="29">
        <v>2</v>
      </c>
      <c r="F9633" s="29">
        <v>4</v>
      </c>
      <c r="G9633" s="29">
        <v>2167</v>
      </c>
      <c r="M9633" s="80" t="b">
        <f t="shared" si="150"/>
        <v>1</v>
      </c>
    </row>
    <row r="9634" spans="2:13" x14ac:dyDescent="0.15">
      <c r="B9634" s="333" t="s">
        <v>13802</v>
      </c>
      <c r="C9634" s="333" t="s">
        <v>710</v>
      </c>
      <c r="D9634" s="333" t="s">
        <v>523</v>
      </c>
      <c r="E9634" s="29">
        <v>1</v>
      </c>
      <c r="F9634" s="29">
        <v>3</v>
      </c>
      <c r="G9634" s="29">
        <v>15556</v>
      </c>
      <c r="M9634" s="80" t="b">
        <f t="shared" si="150"/>
        <v>1</v>
      </c>
    </row>
    <row r="9635" spans="2:13" x14ac:dyDescent="0.15">
      <c r="B9635" s="333" t="s">
        <v>15031</v>
      </c>
      <c r="C9635" s="333" t="s">
        <v>710</v>
      </c>
      <c r="D9635" s="333" t="s">
        <v>521</v>
      </c>
      <c r="E9635" s="29">
        <v>1</v>
      </c>
      <c r="F9635" s="29">
        <v>2</v>
      </c>
      <c r="G9635" s="29">
        <v>16644</v>
      </c>
      <c r="M9635" s="80" t="b">
        <f t="shared" si="150"/>
        <v>1</v>
      </c>
    </row>
    <row r="9636" spans="2:13" x14ac:dyDescent="0.15">
      <c r="B9636" s="333" t="s">
        <v>3546</v>
      </c>
      <c r="C9636" s="333" t="s">
        <v>712</v>
      </c>
      <c r="D9636" s="333" t="s">
        <v>527</v>
      </c>
      <c r="E9636" s="29">
        <v>2</v>
      </c>
      <c r="F9636" s="29">
        <v>5</v>
      </c>
      <c r="G9636" s="29">
        <v>3291</v>
      </c>
      <c r="M9636" s="80" t="b">
        <f t="shared" si="150"/>
        <v>1</v>
      </c>
    </row>
    <row r="9637" spans="2:13" x14ac:dyDescent="0.15">
      <c r="B9637" s="333" t="s">
        <v>11345</v>
      </c>
      <c r="C9637" s="333" t="s">
        <v>712</v>
      </c>
      <c r="D9637" s="333" t="s">
        <v>527</v>
      </c>
      <c r="E9637" s="29">
        <v>2</v>
      </c>
      <c r="F9637" s="29">
        <v>5</v>
      </c>
      <c r="G9637" s="29">
        <v>11575</v>
      </c>
      <c r="M9637" s="80" t="b">
        <f t="shared" si="150"/>
        <v>1</v>
      </c>
    </row>
    <row r="9638" spans="2:13" x14ac:dyDescent="0.15">
      <c r="B9638" s="333" t="s">
        <v>10492</v>
      </c>
      <c r="C9638" s="333" t="s">
        <v>712</v>
      </c>
      <c r="D9638" s="333" t="s">
        <v>525</v>
      </c>
      <c r="E9638" s="29">
        <v>2</v>
      </c>
      <c r="F9638" s="29">
        <v>4</v>
      </c>
      <c r="G9638" s="29">
        <v>10677</v>
      </c>
      <c r="M9638" s="80" t="b">
        <f t="shared" si="150"/>
        <v>1</v>
      </c>
    </row>
    <row r="9639" spans="2:13" x14ac:dyDescent="0.15">
      <c r="B9639" s="333" t="s">
        <v>10493</v>
      </c>
      <c r="C9639" s="333" t="s">
        <v>712</v>
      </c>
      <c r="D9639" s="333" t="s">
        <v>525</v>
      </c>
      <c r="E9639" s="29">
        <v>2</v>
      </c>
      <c r="F9639" s="29">
        <v>4</v>
      </c>
      <c r="G9639" s="29">
        <v>11070</v>
      </c>
      <c r="M9639" s="80" t="b">
        <f t="shared" si="150"/>
        <v>1</v>
      </c>
    </row>
    <row r="9640" spans="2:13" x14ac:dyDescent="0.15">
      <c r="B9640" s="333" t="s">
        <v>15032</v>
      </c>
      <c r="C9640" s="333" t="s">
        <v>712</v>
      </c>
      <c r="D9640" s="333" t="s">
        <v>525</v>
      </c>
      <c r="E9640" s="29">
        <v>2</v>
      </c>
      <c r="F9640" s="29">
        <v>4</v>
      </c>
      <c r="G9640" s="29">
        <v>17403</v>
      </c>
      <c r="M9640" s="80" t="b">
        <f t="shared" si="150"/>
        <v>1</v>
      </c>
    </row>
    <row r="9641" spans="2:13" x14ac:dyDescent="0.15">
      <c r="B9641" s="333" t="s">
        <v>2628</v>
      </c>
      <c r="C9641" s="333" t="s">
        <v>712</v>
      </c>
      <c r="D9641" s="333" t="s">
        <v>525</v>
      </c>
      <c r="E9641" s="29">
        <v>2</v>
      </c>
      <c r="F9641" s="29">
        <v>4</v>
      </c>
      <c r="G9641" s="29">
        <v>2169</v>
      </c>
      <c r="M9641" s="80" t="b">
        <f t="shared" si="150"/>
        <v>1</v>
      </c>
    </row>
    <row r="9642" spans="2:13" x14ac:dyDescent="0.15">
      <c r="B9642" s="333" t="s">
        <v>4046</v>
      </c>
      <c r="C9642" s="333" t="s">
        <v>712</v>
      </c>
      <c r="D9642" s="333" t="s">
        <v>521</v>
      </c>
      <c r="E9642" s="29">
        <v>2</v>
      </c>
      <c r="F9642" s="29">
        <v>2</v>
      </c>
      <c r="G9642" s="29">
        <v>3806</v>
      </c>
      <c r="M9642" s="80" t="b">
        <f t="shared" si="150"/>
        <v>1</v>
      </c>
    </row>
    <row r="9643" spans="2:13" x14ac:dyDescent="0.15">
      <c r="B9643" s="333" t="s">
        <v>8023</v>
      </c>
      <c r="C9643" s="333" t="s">
        <v>714</v>
      </c>
      <c r="D9643" s="333" t="s">
        <v>523</v>
      </c>
      <c r="E9643" s="29">
        <v>3</v>
      </c>
      <c r="F9643" s="29">
        <v>3</v>
      </c>
      <c r="G9643" s="29">
        <v>8239</v>
      </c>
      <c r="M9643" s="80" t="b">
        <f t="shared" si="150"/>
        <v>1</v>
      </c>
    </row>
    <row r="9644" spans="2:13" x14ac:dyDescent="0.15">
      <c r="B9644" s="333" t="s">
        <v>10494</v>
      </c>
      <c r="C9644" s="333" t="s">
        <v>712</v>
      </c>
      <c r="D9644" s="333" t="s">
        <v>523</v>
      </c>
      <c r="E9644" s="29">
        <v>2</v>
      </c>
      <c r="F9644" s="29">
        <v>3</v>
      </c>
      <c r="G9644" s="29">
        <v>10974</v>
      </c>
      <c r="M9644" s="80" t="b">
        <f t="shared" si="150"/>
        <v>1</v>
      </c>
    </row>
    <row r="9645" spans="2:13" x14ac:dyDescent="0.15">
      <c r="B9645" s="333" t="s">
        <v>12205</v>
      </c>
      <c r="C9645" s="333" t="s">
        <v>710</v>
      </c>
      <c r="D9645" s="333" t="s">
        <v>523</v>
      </c>
      <c r="E9645" s="29">
        <v>1</v>
      </c>
      <c r="F9645" s="29">
        <v>3</v>
      </c>
      <c r="G9645" s="29">
        <v>13012</v>
      </c>
      <c r="M9645" s="80" t="b">
        <f t="shared" si="150"/>
        <v>1</v>
      </c>
    </row>
    <row r="9646" spans="2:13" x14ac:dyDescent="0.15">
      <c r="B9646" s="333" t="s">
        <v>12206</v>
      </c>
      <c r="C9646" s="333" t="s">
        <v>710</v>
      </c>
      <c r="D9646" s="333" t="s">
        <v>521</v>
      </c>
      <c r="E9646" s="29">
        <v>1</v>
      </c>
      <c r="F9646" s="29">
        <v>2</v>
      </c>
      <c r="G9646" s="29">
        <v>12966</v>
      </c>
      <c r="M9646" s="80" t="b">
        <f t="shared" si="150"/>
        <v>1</v>
      </c>
    </row>
    <row r="9647" spans="2:13" x14ac:dyDescent="0.15">
      <c r="B9647" s="333" t="s">
        <v>15033</v>
      </c>
      <c r="C9647" s="333" t="s">
        <v>710</v>
      </c>
      <c r="D9647" s="333" t="s">
        <v>521</v>
      </c>
      <c r="E9647" s="29">
        <v>1</v>
      </c>
      <c r="F9647" s="29">
        <v>2</v>
      </c>
      <c r="G9647" s="29">
        <v>16334</v>
      </c>
      <c r="M9647" s="80" t="b">
        <f t="shared" si="150"/>
        <v>1</v>
      </c>
    </row>
    <row r="9648" spans="2:13" x14ac:dyDescent="0.15">
      <c r="B9648" s="333" t="s">
        <v>2629</v>
      </c>
      <c r="C9648" s="333" t="s">
        <v>712</v>
      </c>
      <c r="D9648" s="333" t="s">
        <v>523</v>
      </c>
      <c r="E9648" s="29">
        <v>2</v>
      </c>
      <c r="F9648" s="29">
        <v>3</v>
      </c>
      <c r="G9648" s="29">
        <v>2170</v>
      </c>
      <c r="M9648" s="80" t="b">
        <f t="shared" si="150"/>
        <v>1</v>
      </c>
    </row>
    <row r="9649" spans="2:13" x14ac:dyDescent="0.15">
      <c r="B9649" s="333" t="s">
        <v>12207</v>
      </c>
      <c r="C9649" s="333" t="s">
        <v>518</v>
      </c>
      <c r="D9649" s="333" t="s">
        <v>523</v>
      </c>
      <c r="E9649" s="29">
        <v>0</v>
      </c>
      <c r="F9649" s="29">
        <v>3</v>
      </c>
      <c r="G9649" s="29">
        <v>12481</v>
      </c>
      <c r="M9649" s="80" t="b">
        <f t="shared" si="150"/>
        <v>1</v>
      </c>
    </row>
    <row r="9650" spans="2:13" x14ac:dyDescent="0.15">
      <c r="B9650" s="333" t="s">
        <v>2527</v>
      </c>
      <c r="C9650" s="333" t="s">
        <v>716</v>
      </c>
      <c r="D9650" s="333" t="s">
        <v>523</v>
      </c>
      <c r="E9650" s="29">
        <v>4</v>
      </c>
      <c r="F9650" s="29">
        <v>3</v>
      </c>
      <c r="G9650" s="29">
        <v>2171</v>
      </c>
      <c r="M9650" s="80" t="b">
        <f t="shared" si="150"/>
        <v>1</v>
      </c>
    </row>
    <row r="9651" spans="2:13" x14ac:dyDescent="0.15">
      <c r="B9651" s="333" t="s">
        <v>2528</v>
      </c>
      <c r="C9651" s="333" t="s">
        <v>710</v>
      </c>
      <c r="D9651" s="333" t="s">
        <v>521</v>
      </c>
      <c r="E9651" s="29">
        <v>1</v>
      </c>
      <c r="F9651" s="29">
        <v>2</v>
      </c>
      <c r="G9651" s="29">
        <v>2172</v>
      </c>
      <c r="M9651" s="80" t="b">
        <f t="shared" si="150"/>
        <v>1</v>
      </c>
    </row>
    <row r="9652" spans="2:13" x14ac:dyDescent="0.15">
      <c r="B9652" s="333" t="s">
        <v>7499</v>
      </c>
      <c r="C9652" s="333" t="s">
        <v>710</v>
      </c>
      <c r="D9652" s="333" t="s">
        <v>521</v>
      </c>
      <c r="E9652" s="29">
        <v>1</v>
      </c>
      <c r="F9652" s="29">
        <v>2</v>
      </c>
      <c r="G9652" s="29">
        <v>7658</v>
      </c>
      <c r="M9652" s="80" t="b">
        <f t="shared" si="150"/>
        <v>1</v>
      </c>
    </row>
    <row r="9653" spans="2:13" x14ac:dyDescent="0.15">
      <c r="B9653" s="333" t="s">
        <v>9573</v>
      </c>
      <c r="C9653" s="333" t="s">
        <v>518</v>
      </c>
      <c r="D9653" s="333" t="s">
        <v>523</v>
      </c>
      <c r="E9653" s="29">
        <v>0</v>
      </c>
      <c r="F9653" s="29">
        <v>3</v>
      </c>
      <c r="G9653" s="29">
        <v>9439</v>
      </c>
      <c r="M9653" s="80" t="b">
        <f t="shared" si="150"/>
        <v>1</v>
      </c>
    </row>
    <row r="9654" spans="2:13" x14ac:dyDescent="0.15">
      <c r="B9654" s="333" t="s">
        <v>2529</v>
      </c>
      <c r="C9654" s="333" t="s">
        <v>712</v>
      </c>
      <c r="D9654" s="333" t="s">
        <v>525</v>
      </c>
      <c r="E9654" s="29">
        <v>2</v>
      </c>
      <c r="F9654" s="29">
        <v>4</v>
      </c>
      <c r="G9654" s="29">
        <v>2173</v>
      </c>
      <c r="M9654" s="80" t="b">
        <f t="shared" si="150"/>
        <v>1</v>
      </c>
    </row>
    <row r="9655" spans="2:13" x14ac:dyDescent="0.15">
      <c r="B9655" s="333" t="s">
        <v>6814</v>
      </c>
      <c r="C9655" s="333" t="s">
        <v>518</v>
      </c>
      <c r="D9655" s="333" t="s">
        <v>523</v>
      </c>
      <c r="E9655" s="29">
        <v>0</v>
      </c>
      <c r="F9655" s="29">
        <v>3</v>
      </c>
      <c r="G9655" s="29">
        <v>6941</v>
      </c>
      <c r="M9655" s="80" t="b">
        <f t="shared" si="150"/>
        <v>1</v>
      </c>
    </row>
    <row r="9656" spans="2:13" x14ac:dyDescent="0.15">
      <c r="B9656" s="333" t="s">
        <v>12936</v>
      </c>
      <c r="C9656" s="333" t="s">
        <v>710</v>
      </c>
      <c r="D9656" s="333" t="s">
        <v>519</v>
      </c>
      <c r="E9656" s="29">
        <v>1</v>
      </c>
      <c r="F9656" s="29">
        <v>1</v>
      </c>
      <c r="G9656" s="29">
        <v>13940</v>
      </c>
      <c r="M9656" s="80" t="b">
        <f t="shared" si="150"/>
        <v>1</v>
      </c>
    </row>
    <row r="9657" spans="2:13" x14ac:dyDescent="0.15">
      <c r="B9657" s="333" t="s">
        <v>15034</v>
      </c>
      <c r="C9657" s="333" t="s">
        <v>710</v>
      </c>
      <c r="D9657" s="333" t="s">
        <v>519</v>
      </c>
      <c r="E9657" s="29">
        <v>1</v>
      </c>
      <c r="F9657" s="29">
        <v>1</v>
      </c>
      <c r="G9657" s="29">
        <v>16721</v>
      </c>
      <c r="M9657" s="80" t="b">
        <f t="shared" si="150"/>
        <v>1</v>
      </c>
    </row>
    <row r="9658" spans="2:13" x14ac:dyDescent="0.15">
      <c r="B9658" s="333" t="s">
        <v>13803</v>
      </c>
      <c r="C9658" s="333" t="s">
        <v>712</v>
      </c>
      <c r="D9658" s="333" t="s">
        <v>519</v>
      </c>
      <c r="E9658" s="29">
        <v>2</v>
      </c>
      <c r="F9658" s="29">
        <v>1</v>
      </c>
      <c r="G9658" s="29">
        <v>15383</v>
      </c>
      <c r="M9658" s="80" t="b">
        <f t="shared" si="150"/>
        <v>1</v>
      </c>
    </row>
    <row r="9659" spans="2:13" x14ac:dyDescent="0.15">
      <c r="B9659" s="333" t="s">
        <v>2530</v>
      </c>
      <c r="C9659" s="333" t="s">
        <v>716</v>
      </c>
      <c r="D9659" s="333" t="s">
        <v>519</v>
      </c>
      <c r="E9659" s="29">
        <v>4</v>
      </c>
      <c r="F9659" s="29">
        <v>1</v>
      </c>
      <c r="G9659" s="29">
        <v>2174</v>
      </c>
      <c r="M9659" s="80" t="b">
        <f t="shared" si="150"/>
        <v>1</v>
      </c>
    </row>
    <row r="9660" spans="2:13" x14ac:dyDescent="0.15">
      <c r="B9660" s="333" t="s">
        <v>6869</v>
      </c>
      <c r="C9660" s="333" t="s">
        <v>710</v>
      </c>
      <c r="D9660" s="333" t="s">
        <v>525</v>
      </c>
      <c r="E9660" s="29">
        <v>1</v>
      </c>
      <c r="F9660" s="29">
        <v>4</v>
      </c>
      <c r="G9660" s="29">
        <v>7000</v>
      </c>
      <c r="M9660" s="80" t="b">
        <f t="shared" si="150"/>
        <v>1</v>
      </c>
    </row>
    <row r="9661" spans="2:13" x14ac:dyDescent="0.15">
      <c r="B9661" s="333" t="s">
        <v>4808</v>
      </c>
      <c r="C9661" s="333" t="s">
        <v>710</v>
      </c>
      <c r="D9661" s="333" t="s">
        <v>523</v>
      </c>
      <c r="E9661" s="29">
        <v>1</v>
      </c>
      <c r="F9661" s="29">
        <v>3</v>
      </c>
      <c r="G9661" s="29">
        <v>4699</v>
      </c>
      <c r="M9661" s="80" t="b">
        <f t="shared" si="150"/>
        <v>1</v>
      </c>
    </row>
    <row r="9662" spans="2:13" x14ac:dyDescent="0.15">
      <c r="B9662" s="333" t="s">
        <v>5902</v>
      </c>
      <c r="C9662" s="333" t="s">
        <v>710</v>
      </c>
      <c r="D9662" s="333" t="s">
        <v>519</v>
      </c>
      <c r="E9662" s="29">
        <v>1</v>
      </c>
      <c r="F9662" s="29">
        <v>1</v>
      </c>
      <c r="G9662" s="29">
        <v>5927</v>
      </c>
      <c r="M9662" s="80" t="b">
        <f t="shared" si="150"/>
        <v>1</v>
      </c>
    </row>
    <row r="9663" spans="2:13" x14ac:dyDescent="0.15">
      <c r="B9663" s="333" t="s">
        <v>2531</v>
      </c>
      <c r="C9663" s="333" t="s">
        <v>710</v>
      </c>
      <c r="D9663" s="333" t="s">
        <v>523</v>
      </c>
      <c r="E9663" s="29">
        <v>1</v>
      </c>
      <c r="F9663" s="29">
        <v>3</v>
      </c>
      <c r="G9663" s="29">
        <v>2175</v>
      </c>
      <c r="M9663" s="80" t="b">
        <f t="shared" si="150"/>
        <v>1</v>
      </c>
    </row>
    <row r="9664" spans="2:13" x14ac:dyDescent="0.15">
      <c r="B9664" s="333" t="s">
        <v>2532</v>
      </c>
      <c r="C9664" s="333" t="s">
        <v>716</v>
      </c>
      <c r="D9664" s="333" t="s">
        <v>521</v>
      </c>
      <c r="E9664" s="29">
        <v>4</v>
      </c>
      <c r="F9664" s="29">
        <v>2</v>
      </c>
      <c r="G9664" s="29">
        <v>2176</v>
      </c>
      <c r="M9664" s="80" t="b">
        <f t="shared" si="150"/>
        <v>1</v>
      </c>
    </row>
    <row r="9665" spans="1:13" x14ac:dyDescent="0.15">
      <c r="B9665" s="333" t="s">
        <v>2533</v>
      </c>
      <c r="C9665" s="333" t="s">
        <v>718</v>
      </c>
      <c r="D9665" s="333" t="s">
        <v>523</v>
      </c>
      <c r="E9665" s="29">
        <v>5</v>
      </c>
      <c r="F9665" s="29">
        <v>3</v>
      </c>
      <c r="G9665" s="29">
        <v>2177</v>
      </c>
      <c r="M9665" s="80" t="b">
        <f t="shared" si="150"/>
        <v>1</v>
      </c>
    </row>
    <row r="9666" spans="1:13" x14ac:dyDescent="0.15">
      <c r="B9666" s="333" t="s">
        <v>2534</v>
      </c>
      <c r="C9666" s="333" t="s">
        <v>718</v>
      </c>
      <c r="D9666" s="333" t="s">
        <v>523</v>
      </c>
      <c r="E9666" s="29">
        <v>5</v>
      </c>
      <c r="F9666" s="29">
        <v>3</v>
      </c>
      <c r="G9666" s="29">
        <v>2178</v>
      </c>
      <c r="M9666" s="80" t="b">
        <f t="shared" si="150"/>
        <v>1</v>
      </c>
    </row>
    <row r="9667" spans="1:13" x14ac:dyDescent="0.15">
      <c r="B9667" s="333" t="s">
        <v>15035</v>
      </c>
      <c r="C9667" s="333" t="s">
        <v>710</v>
      </c>
      <c r="D9667" s="333" t="s">
        <v>519</v>
      </c>
      <c r="E9667" s="29">
        <v>1</v>
      </c>
      <c r="F9667" s="29">
        <v>1</v>
      </c>
      <c r="G9667" s="29">
        <v>17243</v>
      </c>
      <c r="M9667" s="80" t="b">
        <f t="shared" si="150"/>
        <v>1</v>
      </c>
    </row>
    <row r="9668" spans="1:13" x14ac:dyDescent="0.15">
      <c r="B9668" s="333" t="s">
        <v>15036</v>
      </c>
      <c r="C9668" s="333" t="s">
        <v>710</v>
      </c>
      <c r="D9668" s="333" t="s">
        <v>519</v>
      </c>
      <c r="E9668" s="29">
        <v>1</v>
      </c>
      <c r="F9668" s="29">
        <v>1</v>
      </c>
      <c r="G9668" s="29">
        <v>17209</v>
      </c>
      <c r="M9668" s="80" t="b">
        <f t="shared" si="150"/>
        <v>1</v>
      </c>
    </row>
    <row r="9669" spans="1:13" x14ac:dyDescent="0.15">
      <c r="B9669" s="333" t="s">
        <v>5508</v>
      </c>
      <c r="C9669" s="333" t="s">
        <v>710</v>
      </c>
      <c r="D9669" s="333" t="s">
        <v>444</v>
      </c>
      <c r="E9669" s="29">
        <v>1</v>
      </c>
      <c r="F9669" s="29">
        <v>6</v>
      </c>
      <c r="G9669" s="29">
        <v>5413</v>
      </c>
      <c r="M9669" s="80" t="b">
        <f t="shared" si="150"/>
        <v>1</v>
      </c>
    </row>
    <row r="9670" spans="1:13" x14ac:dyDescent="0.15">
      <c r="B9670" s="333" t="s">
        <v>5293</v>
      </c>
      <c r="C9670" s="333" t="s">
        <v>710</v>
      </c>
      <c r="D9670" s="333" t="s">
        <v>521</v>
      </c>
      <c r="E9670" s="29">
        <v>1</v>
      </c>
      <c r="F9670" s="29">
        <v>2</v>
      </c>
      <c r="G9670" s="29">
        <v>5402</v>
      </c>
      <c r="M9670" s="80" t="b">
        <f t="shared" si="150"/>
        <v>1</v>
      </c>
    </row>
    <row r="9671" spans="1:13" x14ac:dyDescent="0.15">
      <c r="B9671" s="333" t="s">
        <v>2535</v>
      </c>
      <c r="C9671" s="333" t="s">
        <v>710</v>
      </c>
      <c r="D9671" s="333" t="s">
        <v>523</v>
      </c>
      <c r="E9671" s="29">
        <v>1</v>
      </c>
      <c r="F9671" s="29">
        <v>3</v>
      </c>
      <c r="G9671" s="29">
        <v>2179</v>
      </c>
      <c r="M9671" s="80" t="b">
        <f t="shared" si="150"/>
        <v>1</v>
      </c>
    </row>
    <row r="9672" spans="1:13" x14ac:dyDescent="0.15">
      <c r="B9672" s="333" t="s">
        <v>2536</v>
      </c>
      <c r="C9672" s="333" t="s">
        <v>718</v>
      </c>
      <c r="D9672" s="333" t="s">
        <v>523</v>
      </c>
      <c r="E9672" s="29">
        <v>5</v>
      </c>
      <c r="F9672" s="29">
        <v>3</v>
      </c>
      <c r="G9672" s="29">
        <v>2180</v>
      </c>
      <c r="M9672" s="80" t="b">
        <f t="shared" si="150"/>
        <v>1</v>
      </c>
    </row>
    <row r="9673" spans="1:13" x14ac:dyDescent="0.15">
      <c r="B9673" s="333" t="s">
        <v>361</v>
      </c>
      <c r="C9673" s="333" t="s">
        <v>710</v>
      </c>
      <c r="D9673" s="333" t="s">
        <v>523</v>
      </c>
      <c r="E9673" s="29">
        <v>1</v>
      </c>
      <c r="F9673" s="29">
        <v>3</v>
      </c>
      <c r="G9673" s="29">
        <v>8443</v>
      </c>
      <c r="M9673" s="80" t="b">
        <f t="shared" si="150"/>
        <v>1</v>
      </c>
    </row>
    <row r="9674" spans="1:13" x14ac:dyDescent="0.15">
      <c r="B9674" s="333" t="s">
        <v>2537</v>
      </c>
      <c r="C9674" s="333" t="s">
        <v>718</v>
      </c>
      <c r="D9674" s="333" t="s">
        <v>523</v>
      </c>
      <c r="E9674" s="29">
        <v>5</v>
      </c>
      <c r="F9674" s="29">
        <v>3</v>
      </c>
      <c r="G9674" s="29">
        <v>2181</v>
      </c>
      <c r="M9674" s="80" t="b">
        <f t="shared" si="150"/>
        <v>1</v>
      </c>
    </row>
    <row r="9675" spans="1:13" x14ac:dyDescent="0.15">
      <c r="B9675" s="333" t="s">
        <v>7532</v>
      </c>
      <c r="C9675" s="333" t="s">
        <v>710</v>
      </c>
      <c r="D9675" s="333" t="s">
        <v>521</v>
      </c>
      <c r="E9675" s="29">
        <v>1</v>
      </c>
      <c r="F9675" s="29">
        <v>2</v>
      </c>
      <c r="G9675" s="29">
        <v>7580</v>
      </c>
      <c r="M9675" s="80" t="b">
        <f t="shared" si="150"/>
        <v>1</v>
      </c>
    </row>
    <row r="9676" spans="1:13" x14ac:dyDescent="0.15">
      <c r="B9676" s="333" t="s">
        <v>15037</v>
      </c>
      <c r="C9676" s="333" t="s">
        <v>718</v>
      </c>
      <c r="D9676" s="333" t="s">
        <v>521</v>
      </c>
      <c r="E9676" s="29">
        <v>5</v>
      </c>
      <c r="F9676" s="29">
        <v>2</v>
      </c>
      <c r="G9676" s="29">
        <v>17404</v>
      </c>
      <c r="M9676" s="80" t="b">
        <f t="shared" si="150"/>
        <v>1</v>
      </c>
    </row>
    <row r="9677" spans="1:13" x14ac:dyDescent="0.15">
      <c r="A9677" s="288"/>
      <c r="B9677" s="333" t="s">
        <v>10495</v>
      </c>
      <c r="C9677" s="333" t="s">
        <v>716</v>
      </c>
      <c r="D9677" s="333" t="s">
        <v>521</v>
      </c>
      <c r="E9677" s="29">
        <v>4</v>
      </c>
      <c r="F9677" s="29">
        <v>2</v>
      </c>
      <c r="G9677" s="29">
        <v>10692</v>
      </c>
      <c r="M9677" s="80" t="b">
        <f t="shared" si="150"/>
        <v>1</v>
      </c>
    </row>
    <row r="9678" spans="1:13" x14ac:dyDescent="0.15">
      <c r="B9678" s="333" t="s">
        <v>10496</v>
      </c>
      <c r="C9678" s="333" t="s">
        <v>716</v>
      </c>
      <c r="D9678" s="333" t="s">
        <v>521</v>
      </c>
      <c r="E9678" s="29">
        <v>4</v>
      </c>
      <c r="F9678" s="29">
        <v>2</v>
      </c>
      <c r="G9678" s="29">
        <v>10978</v>
      </c>
      <c r="M9678" s="80" t="b">
        <f t="shared" ref="M9678:M9741" si="151">AND(  NOT(ISERROR(FIND(UPPER($B$7),UPPER($B9678),1))),  OR($D$7="",NOT(ISERROR(FIND(UPPER($D$7),UPPER($B9678),1)))),    OR($D$8="",(ISERROR(FIND(UPPER($D$8),UPPER($B9678),1))))           )</f>
        <v>1</v>
      </c>
    </row>
    <row r="9679" spans="1:13" x14ac:dyDescent="0.15">
      <c r="B9679" s="333" t="s">
        <v>2538</v>
      </c>
      <c r="C9679" s="333" t="s">
        <v>718</v>
      </c>
      <c r="D9679" s="333" t="s">
        <v>521</v>
      </c>
      <c r="E9679" s="29">
        <v>5</v>
      </c>
      <c r="F9679" s="29">
        <v>2</v>
      </c>
      <c r="G9679" s="29">
        <v>2182</v>
      </c>
      <c r="M9679" s="80" t="b">
        <f t="shared" si="151"/>
        <v>1</v>
      </c>
    </row>
    <row r="9680" spans="1:13" x14ac:dyDescent="0.15">
      <c r="B9680" s="333" t="s">
        <v>15038</v>
      </c>
      <c r="C9680" s="333" t="s">
        <v>518</v>
      </c>
      <c r="D9680" s="333" t="s">
        <v>518</v>
      </c>
      <c r="E9680" s="29">
        <v>0</v>
      </c>
      <c r="F9680" s="29">
        <v>0</v>
      </c>
      <c r="G9680" s="29">
        <v>16618</v>
      </c>
      <c r="M9680" s="80" t="b">
        <f t="shared" si="151"/>
        <v>1</v>
      </c>
    </row>
    <row r="9681" spans="2:13" x14ac:dyDescent="0.15">
      <c r="B9681" s="333" t="s">
        <v>7777</v>
      </c>
      <c r="C9681" s="333" t="s">
        <v>710</v>
      </c>
      <c r="D9681" s="333" t="s">
        <v>521</v>
      </c>
      <c r="E9681" s="29">
        <v>1</v>
      </c>
      <c r="F9681" s="29">
        <v>2</v>
      </c>
      <c r="G9681" s="29">
        <v>7957</v>
      </c>
      <c r="M9681" s="80" t="b">
        <f t="shared" si="151"/>
        <v>1</v>
      </c>
    </row>
    <row r="9682" spans="2:13" x14ac:dyDescent="0.15">
      <c r="B9682" s="333" t="s">
        <v>10497</v>
      </c>
      <c r="C9682" s="333" t="s">
        <v>518</v>
      </c>
      <c r="D9682" s="333" t="s">
        <v>523</v>
      </c>
      <c r="E9682" s="29">
        <v>0</v>
      </c>
      <c r="F9682" s="29">
        <v>3</v>
      </c>
      <c r="G9682" s="29">
        <v>10724</v>
      </c>
      <c r="M9682" s="80" t="b">
        <f t="shared" si="151"/>
        <v>1</v>
      </c>
    </row>
    <row r="9683" spans="2:13" x14ac:dyDescent="0.15">
      <c r="B9683" s="333" t="s">
        <v>2539</v>
      </c>
      <c r="C9683" s="333" t="s">
        <v>718</v>
      </c>
      <c r="D9683" s="333" t="s">
        <v>523</v>
      </c>
      <c r="E9683" s="29">
        <v>5</v>
      </c>
      <c r="F9683" s="29">
        <v>3</v>
      </c>
      <c r="G9683" s="29">
        <v>2183</v>
      </c>
      <c r="M9683" s="80" t="b">
        <f t="shared" si="151"/>
        <v>1</v>
      </c>
    </row>
    <row r="9684" spans="2:13" x14ac:dyDescent="0.15">
      <c r="B9684" s="333" t="s">
        <v>4896</v>
      </c>
      <c r="C9684" s="333" t="s">
        <v>716</v>
      </c>
      <c r="D9684" s="333" t="s">
        <v>519</v>
      </c>
      <c r="E9684" s="29">
        <v>4</v>
      </c>
      <c r="F9684" s="29">
        <v>1</v>
      </c>
      <c r="G9684" s="29">
        <v>4855</v>
      </c>
      <c r="M9684" s="80" t="b">
        <f t="shared" si="151"/>
        <v>1</v>
      </c>
    </row>
    <row r="9685" spans="2:13" x14ac:dyDescent="0.15">
      <c r="B9685" s="333" t="s">
        <v>6873</v>
      </c>
      <c r="C9685" s="333" t="s">
        <v>518</v>
      </c>
      <c r="D9685" s="333" t="s">
        <v>523</v>
      </c>
      <c r="E9685" s="29">
        <v>0</v>
      </c>
      <c r="F9685" s="29">
        <v>3</v>
      </c>
      <c r="G9685" s="29">
        <v>7004</v>
      </c>
      <c r="M9685" s="80" t="b">
        <f t="shared" si="151"/>
        <v>1</v>
      </c>
    </row>
    <row r="9686" spans="2:13" x14ac:dyDescent="0.15">
      <c r="B9686" s="333" t="s">
        <v>10498</v>
      </c>
      <c r="C9686" s="333" t="s">
        <v>710</v>
      </c>
      <c r="D9686" s="333" t="s">
        <v>525</v>
      </c>
      <c r="E9686" s="29">
        <v>1</v>
      </c>
      <c r="F9686" s="29">
        <v>4</v>
      </c>
      <c r="G9686" s="29">
        <v>10693</v>
      </c>
      <c r="M9686" s="80" t="b">
        <f t="shared" si="151"/>
        <v>1</v>
      </c>
    </row>
    <row r="9687" spans="2:13" x14ac:dyDescent="0.15">
      <c r="B9687" s="333" t="s">
        <v>2540</v>
      </c>
      <c r="C9687" s="333" t="s">
        <v>712</v>
      </c>
      <c r="D9687" s="333" t="s">
        <v>525</v>
      </c>
      <c r="E9687" s="29">
        <v>2</v>
      </c>
      <c r="F9687" s="29">
        <v>4</v>
      </c>
      <c r="G9687" s="29">
        <v>2184</v>
      </c>
      <c r="M9687" s="80" t="b">
        <f t="shared" si="151"/>
        <v>1</v>
      </c>
    </row>
    <row r="9688" spans="2:13" x14ac:dyDescent="0.15">
      <c r="B9688" s="333" t="s">
        <v>2541</v>
      </c>
      <c r="C9688" s="333" t="s">
        <v>710</v>
      </c>
      <c r="D9688" s="333" t="s">
        <v>519</v>
      </c>
      <c r="E9688" s="29">
        <v>1</v>
      </c>
      <c r="F9688" s="29">
        <v>1</v>
      </c>
      <c r="G9688" s="29">
        <v>2185</v>
      </c>
      <c r="M9688" s="80" t="b">
        <f t="shared" si="151"/>
        <v>1</v>
      </c>
    </row>
    <row r="9689" spans="2:13" x14ac:dyDescent="0.15">
      <c r="B9689" s="333" t="s">
        <v>2542</v>
      </c>
      <c r="C9689" s="333" t="s">
        <v>710</v>
      </c>
      <c r="D9689" s="333" t="s">
        <v>444</v>
      </c>
      <c r="E9689" s="29">
        <v>1</v>
      </c>
      <c r="F9689" s="29">
        <v>6</v>
      </c>
      <c r="G9689" s="29">
        <v>2186</v>
      </c>
      <c r="M9689" s="80" t="b">
        <f t="shared" si="151"/>
        <v>1</v>
      </c>
    </row>
    <row r="9690" spans="2:13" x14ac:dyDescent="0.15">
      <c r="B9690" s="333" t="s">
        <v>4524</v>
      </c>
      <c r="C9690" s="333" t="s">
        <v>714</v>
      </c>
      <c r="D9690" s="333" t="s">
        <v>523</v>
      </c>
      <c r="E9690" s="29">
        <v>3</v>
      </c>
      <c r="F9690" s="29">
        <v>3</v>
      </c>
      <c r="G9690" s="29">
        <v>4344</v>
      </c>
      <c r="M9690" s="80" t="b">
        <f t="shared" si="151"/>
        <v>1</v>
      </c>
    </row>
    <row r="9691" spans="2:13" x14ac:dyDescent="0.15">
      <c r="B9691" s="333" t="s">
        <v>12208</v>
      </c>
      <c r="C9691" s="333" t="s">
        <v>710</v>
      </c>
      <c r="D9691" s="333" t="s">
        <v>523</v>
      </c>
      <c r="E9691" s="29">
        <v>1</v>
      </c>
      <c r="F9691" s="29">
        <v>3</v>
      </c>
      <c r="G9691" s="29">
        <v>12727</v>
      </c>
      <c r="M9691" s="80" t="b">
        <f t="shared" si="151"/>
        <v>1</v>
      </c>
    </row>
    <row r="9692" spans="2:13" x14ac:dyDescent="0.15">
      <c r="B9692" s="333" t="s">
        <v>8562</v>
      </c>
      <c r="C9692" s="333" t="s">
        <v>518</v>
      </c>
      <c r="D9692" s="333" t="s">
        <v>518</v>
      </c>
      <c r="E9692" s="29">
        <v>0</v>
      </c>
      <c r="F9692" s="29">
        <v>0</v>
      </c>
      <c r="G9692" s="29">
        <v>8899</v>
      </c>
      <c r="M9692" s="80" t="b">
        <f t="shared" si="151"/>
        <v>1</v>
      </c>
    </row>
    <row r="9693" spans="2:13" x14ac:dyDescent="0.15">
      <c r="B9693" s="333" t="s">
        <v>12209</v>
      </c>
      <c r="C9693" s="333" t="s">
        <v>718</v>
      </c>
      <c r="D9693" s="333" t="s">
        <v>523</v>
      </c>
      <c r="E9693" s="29">
        <v>5</v>
      </c>
      <c r="F9693" s="29">
        <v>3</v>
      </c>
      <c r="G9693" s="29">
        <v>12287</v>
      </c>
      <c r="M9693" s="80" t="b">
        <f t="shared" si="151"/>
        <v>1</v>
      </c>
    </row>
    <row r="9694" spans="2:13" x14ac:dyDescent="0.15">
      <c r="B9694" s="333" t="s">
        <v>7500</v>
      </c>
      <c r="C9694" s="333" t="s">
        <v>710</v>
      </c>
      <c r="D9694" s="333" t="s">
        <v>525</v>
      </c>
      <c r="E9694" s="29">
        <v>1</v>
      </c>
      <c r="F9694" s="29">
        <v>4</v>
      </c>
      <c r="G9694" s="29">
        <v>7659</v>
      </c>
      <c r="M9694" s="80" t="b">
        <f t="shared" si="151"/>
        <v>1</v>
      </c>
    </row>
    <row r="9695" spans="2:13" x14ac:dyDescent="0.15">
      <c r="B9695" s="333" t="s">
        <v>6904</v>
      </c>
      <c r="C9695" s="333" t="s">
        <v>710</v>
      </c>
      <c r="D9695" s="333" t="s">
        <v>525</v>
      </c>
      <c r="E9695" s="29">
        <v>1</v>
      </c>
      <c r="F9695" s="29">
        <v>4</v>
      </c>
      <c r="G9695" s="29">
        <v>6915</v>
      </c>
      <c r="M9695" s="80" t="b">
        <f t="shared" si="151"/>
        <v>1</v>
      </c>
    </row>
    <row r="9696" spans="2:13" x14ac:dyDescent="0.15">
      <c r="B9696" s="333" t="s">
        <v>2543</v>
      </c>
      <c r="C9696" s="333" t="s">
        <v>718</v>
      </c>
      <c r="D9696" s="333" t="s">
        <v>523</v>
      </c>
      <c r="E9696" s="29">
        <v>5</v>
      </c>
      <c r="F9696" s="29">
        <v>3</v>
      </c>
      <c r="G9696" s="29">
        <v>2187</v>
      </c>
      <c r="M9696" s="80" t="b">
        <f t="shared" si="151"/>
        <v>1</v>
      </c>
    </row>
    <row r="9697" spans="2:13" x14ac:dyDescent="0.15">
      <c r="B9697" s="333" t="s">
        <v>7919</v>
      </c>
      <c r="C9697" s="333" t="s">
        <v>710</v>
      </c>
      <c r="D9697" s="333" t="s">
        <v>523</v>
      </c>
      <c r="E9697" s="29">
        <v>1</v>
      </c>
      <c r="F9697" s="29">
        <v>3</v>
      </c>
      <c r="G9697" s="29">
        <v>8120</v>
      </c>
      <c r="M9697" s="80" t="b">
        <f t="shared" si="151"/>
        <v>1</v>
      </c>
    </row>
    <row r="9698" spans="2:13" x14ac:dyDescent="0.15">
      <c r="B9698" s="333" t="s">
        <v>12210</v>
      </c>
      <c r="C9698" s="333" t="s">
        <v>710</v>
      </c>
      <c r="D9698" s="333" t="s">
        <v>523</v>
      </c>
      <c r="E9698" s="29">
        <v>1</v>
      </c>
      <c r="F9698" s="29">
        <v>3</v>
      </c>
      <c r="G9698" s="29">
        <v>13051</v>
      </c>
      <c r="M9698" s="80" t="b">
        <f t="shared" si="151"/>
        <v>1</v>
      </c>
    </row>
    <row r="9699" spans="2:13" x14ac:dyDescent="0.15">
      <c r="B9699" s="333" t="s">
        <v>6761</v>
      </c>
      <c r="C9699" s="333" t="s">
        <v>518</v>
      </c>
      <c r="D9699" s="333" t="s">
        <v>523</v>
      </c>
      <c r="E9699" s="29">
        <v>0</v>
      </c>
      <c r="F9699" s="29">
        <v>3</v>
      </c>
      <c r="G9699" s="29">
        <v>6885</v>
      </c>
      <c r="M9699" s="80" t="b">
        <f t="shared" si="151"/>
        <v>1</v>
      </c>
    </row>
    <row r="9700" spans="2:13" x14ac:dyDescent="0.15">
      <c r="B9700" s="333" t="s">
        <v>5247</v>
      </c>
      <c r="C9700" s="333" t="s">
        <v>714</v>
      </c>
      <c r="D9700" s="333" t="s">
        <v>523</v>
      </c>
      <c r="E9700" s="29">
        <v>3</v>
      </c>
      <c r="F9700" s="29">
        <v>3</v>
      </c>
      <c r="G9700" s="29">
        <v>5107</v>
      </c>
      <c r="M9700" s="80" t="b">
        <f t="shared" si="151"/>
        <v>1</v>
      </c>
    </row>
    <row r="9701" spans="2:13" x14ac:dyDescent="0.15">
      <c r="B9701" s="333" t="s">
        <v>2544</v>
      </c>
      <c r="C9701" s="333" t="s">
        <v>716</v>
      </c>
      <c r="D9701" s="333" t="s">
        <v>521</v>
      </c>
      <c r="E9701" s="29">
        <v>4</v>
      </c>
      <c r="F9701" s="29">
        <v>2</v>
      </c>
      <c r="G9701" s="29">
        <v>2188</v>
      </c>
      <c r="M9701" s="80" t="b">
        <f t="shared" si="151"/>
        <v>1</v>
      </c>
    </row>
    <row r="9702" spans="2:13" x14ac:dyDescent="0.15">
      <c r="B9702" s="333" t="s">
        <v>12211</v>
      </c>
      <c r="C9702" s="333" t="s">
        <v>714</v>
      </c>
      <c r="D9702" s="333" t="s">
        <v>525</v>
      </c>
      <c r="E9702" s="29">
        <v>3</v>
      </c>
      <c r="F9702" s="29">
        <v>4</v>
      </c>
      <c r="G9702" s="29">
        <v>11645</v>
      </c>
      <c r="M9702" s="80" t="b">
        <f t="shared" si="151"/>
        <v>1</v>
      </c>
    </row>
    <row r="9703" spans="2:13" x14ac:dyDescent="0.15">
      <c r="B9703" s="333" t="s">
        <v>7380</v>
      </c>
      <c r="C9703" s="333" t="s">
        <v>710</v>
      </c>
      <c r="D9703" s="333" t="s">
        <v>521</v>
      </c>
      <c r="E9703" s="29">
        <v>1</v>
      </c>
      <c r="F9703" s="29">
        <v>2</v>
      </c>
      <c r="G9703" s="29">
        <v>7412</v>
      </c>
      <c r="M9703" s="80" t="b">
        <f t="shared" si="151"/>
        <v>1</v>
      </c>
    </row>
    <row r="9704" spans="2:13" x14ac:dyDescent="0.15">
      <c r="B9704" s="333" t="s">
        <v>9956</v>
      </c>
      <c r="C9704" s="333" t="s">
        <v>710</v>
      </c>
      <c r="D9704" s="333" t="s">
        <v>523</v>
      </c>
      <c r="E9704" s="29">
        <v>1</v>
      </c>
      <c r="F9704" s="29">
        <v>3</v>
      </c>
      <c r="G9704" s="29">
        <v>10157</v>
      </c>
      <c r="M9704" s="80" t="b">
        <f t="shared" si="151"/>
        <v>1</v>
      </c>
    </row>
    <row r="9705" spans="2:13" x14ac:dyDescent="0.15">
      <c r="B9705" s="333" t="s">
        <v>3745</v>
      </c>
      <c r="C9705" s="333" t="s">
        <v>714</v>
      </c>
      <c r="D9705" s="333" t="s">
        <v>519</v>
      </c>
      <c r="E9705" s="29">
        <v>3</v>
      </c>
      <c r="F9705" s="29">
        <v>1</v>
      </c>
      <c r="G9705" s="29">
        <v>3403</v>
      </c>
      <c r="M9705" s="80" t="b">
        <f t="shared" si="151"/>
        <v>1</v>
      </c>
    </row>
    <row r="9706" spans="2:13" x14ac:dyDescent="0.15">
      <c r="B9706" s="333" t="s">
        <v>2545</v>
      </c>
      <c r="C9706" s="333" t="s">
        <v>716</v>
      </c>
      <c r="D9706" s="333" t="s">
        <v>523</v>
      </c>
      <c r="E9706" s="29">
        <v>4</v>
      </c>
      <c r="F9706" s="29">
        <v>3</v>
      </c>
      <c r="G9706" s="29">
        <v>2189</v>
      </c>
      <c r="M9706" s="80" t="b">
        <f t="shared" si="151"/>
        <v>1</v>
      </c>
    </row>
    <row r="9707" spans="2:13" x14ac:dyDescent="0.15">
      <c r="B9707" s="333" t="s">
        <v>4483</v>
      </c>
      <c r="C9707" s="333" t="s">
        <v>710</v>
      </c>
      <c r="D9707" s="333" t="s">
        <v>519</v>
      </c>
      <c r="E9707" s="29">
        <v>1</v>
      </c>
      <c r="F9707" s="29">
        <v>1</v>
      </c>
      <c r="G9707" s="29">
        <v>4294</v>
      </c>
      <c r="M9707" s="80" t="b">
        <f t="shared" si="151"/>
        <v>1</v>
      </c>
    </row>
    <row r="9708" spans="2:13" x14ac:dyDescent="0.15">
      <c r="B9708" s="333" t="s">
        <v>261</v>
      </c>
      <c r="C9708" s="333" t="s">
        <v>710</v>
      </c>
      <c r="D9708" s="333" t="s">
        <v>519</v>
      </c>
      <c r="E9708" s="29">
        <v>1</v>
      </c>
      <c r="F9708" s="29">
        <v>1</v>
      </c>
      <c r="G9708" s="29">
        <v>8444</v>
      </c>
      <c r="M9708" s="80" t="b">
        <f t="shared" si="151"/>
        <v>1</v>
      </c>
    </row>
    <row r="9709" spans="2:13" x14ac:dyDescent="0.15">
      <c r="B9709" s="333" t="s">
        <v>7321</v>
      </c>
      <c r="C9709" s="333" t="s">
        <v>710</v>
      </c>
      <c r="D9709" s="333" t="s">
        <v>519</v>
      </c>
      <c r="E9709" s="29">
        <v>1</v>
      </c>
      <c r="F9709" s="29">
        <v>1</v>
      </c>
      <c r="G9709" s="29">
        <v>7350</v>
      </c>
      <c r="M9709" s="80" t="b">
        <f t="shared" si="151"/>
        <v>1</v>
      </c>
    </row>
    <row r="9710" spans="2:13" x14ac:dyDescent="0.15">
      <c r="B9710" s="333" t="s">
        <v>11005</v>
      </c>
      <c r="C9710" s="333" t="s">
        <v>718</v>
      </c>
      <c r="D9710" s="333" t="s">
        <v>523</v>
      </c>
      <c r="E9710" s="29">
        <v>5</v>
      </c>
      <c r="F9710" s="29">
        <v>3</v>
      </c>
      <c r="G9710" s="29">
        <v>2190</v>
      </c>
      <c r="M9710" s="80" t="b">
        <f t="shared" si="151"/>
        <v>1</v>
      </c>
    </row>
    <row r="9711" spans="2:13" x14ac:dyDescent="0.15">
      <c r="B9711" s="333" t="s">
        <v>11006</v>
      </c>
      <c r="C9711" s="333" t="s">
        <v>710</v>
      </c>
      <c r="D9711" s="333" t="s">
        <v>521</v>
      </c>
      <c r="E9711" s="29">
        <v>1</v>
      </c>
      <c r="F9711" s="29">
        <v>2</v>
      </c>
      <c r="G9711" s="29">
        <v>7966</v>
      </c>
      <c r="M9711" s="80" t="b">
        <f t="shared" si="151"/>
        <v>1</v>
      </c>
    </row>
    <row r="9712" spans="2:13" x14ac:dyDescent="0.15">
      <c r="B9712" s="333" t="s">
        <v>4077</v>
      </c>
      <c r="C9712" s="333" t="s">
        <v>712</v>
      </c>
      <c r="D9712" s="333" t="s">
        <v>523</v>
      </c>
      <c r="E9712" s="29">
        <v>2</v>
      </c>
      <c r="F9712" s="29">
        <v>3</v>
      </c>
      <c r="G9712" s="29">
        <v>3734</v>
      </c>
      <c r="M9712" s="80" t="b">
        <f t="shared" si="151"/>
        <v>1</v>
      </c>
    </row>
    <row r="9713" spans="2:13" x14ac:dyDescent="0.15">
      <c r="B9713" s="333" t="s">
        <v>9957</v>
      </c>
      <c r="C9713" s="333" t="s">
        <v>710</v>
      </c>
      <c r="D9713" s="333" t="s">
        <v>523</v>
      </c>
      <c r="E9713" s="29">
        <v>1</v>
      </c>
      <c r="F9713" s="29">
        <v>3</v>
      </c>
      <c r="G9713" s="29">
        <v>10158</v>
      </c>
      <c r="M9713" s="80" t="b">
        <f t="shared" si="151"/>
        <v>1</v>
      </c>
    </row>
    <row r="9714" spans="2:13" x14ac:dyDescent="0.15">
      <c r="B9714" s="333" t="s">
        <v>2546</v>
      </c>
      <c r="C9714" s="333" t="s">
        <v>710</v>
      </c>
      <c r="D9714" s="333" t="s">
        <v>519</v>
      </c>
      <c r="E9714" s="29">
        <v>1</v>
      </c>
      <c r="F9714" s="29">
        <v>1</v>
      </c>
      <c r="G9714" s="29">
        <v>2191</v>
      </c>
      <c r="M9714" s="80" t="b">
        <f t="shared" si="151"/>
        <v>1</v>
      </c>
    </row>
    <row r="9715" spans="2:13" x14ac:dyDescent="0.15">
      <c r="B9715" s="333" t="s">
        <v>11007</v>
      </c>
      <c r="C9715" s="333" t="s">
        <v>716</v>
      </c>
      <c r="D9715" s="333" t="s">
        <v>523</v>
      </c>
      <c r="E9715" s="29">
        <v>4</v>
      </c>
      <c r="F9715" s="29">
        <v>3</v>
      </c>
      <c r="G9715" s="29">
        <v>2192</v>
      </c>
      <c r="M9715" s="80" t="b">
        <f t="shared" si="151"/>
        <v>1</v>
      </c>
    </row>
    <row r="9716" spans="2:13" x14ac:dyDescent="0.15">
      <c r="B9716" s="333" t="s">
        <v>396</v>
      </c>
      <c r="C9716" s="333" t="s">
        <v>710</v>
      </c>
      <c r="D9716" s="333" t="s">
        <v>525</v>
      </c>
      <c r="E9716" s="29">
        <v>1</v>
      </c>
      <c r="F9716" s="29">
        <v>4</v>
      </c>
      <c r="G9716" s="29">
        <v>8376</v>
      </c>
      <c r="M9716" s="80" t="b">
        <f t="shared" si="151"/>
        <v>1</v>
      </c>
    </row>
    <row r="9717" spans="2:13" x14ac:dyDescent="0.15">
      <c r="B9717" s="333" t="s">
        <v>10499</v>
      </c>
      <c r="C9717" s="333" t="s">
        <v>710</v>
      </c>
      <c r="D9717" s="333" t="s">
        <v>523</v>
      </c>
      <c r="E9717" s="29">
        <v>1</v>
      </c>
      <c r="F9717" s="29">
        <v>3</v>
      </c>
      <c r="G9717" s="29">
        <v>10645</v>
      </c>
      <c r="M9717" s="80" t="b">
        <f t="shared" si="151"/>
        <v>1</v>
      </c>
    </row>
    <row r="9718" spans="2:13" x14ac:dyDescent="0.15">
      <c r="B9718" s="333" t="s">
        <v>5325</v>
      </c>
      <c r="C9718" s="333" t="s">
        <v>710</v>
      </c>
      <c r="D9718" s="333" t="s">
        <v>525</v>
      </c>
      <c r="E9718" s="29">
        <v>1</v>
      </c>
      <c r="F9718" s="29">
        <v>4</v>
      </c>
      <c r="G9718" s="29">
        <v>5323</v>
      </c>
      <c r="M9718" s="80" t="b">
        <f t="shared" si="151"/>
        <v>1</v>
      </c>
    </row>
    <row r="9719" spans="2:13" x14ac:dyDescent="0.15">
      <c r="B9719" s="333" t="s">
        <v>7706</v>
      </c>
      <c r="C9719" s="333" t="s">
        <v>710</v>
      </c>
      <c r="D9719" s="333" t="s">
        <v>523</v>
      </c>
      <c r="E9719" s="29">
        <v>1</v>
      </c>
      <c r="F9719" s="29">
        <v>3</v>
      </c>
      <c r="G9719" s="29">
        <v>7877</v>
      </c>
      <c r="M9719" s="80" t="b">
        <f t="shared" si="151"/>
        <v>1</v>
      </c>
    </row>
    <row r="9720" spans="2:13" x14ac:dyDescent="0.15">
      <c r="B9720" s="333" t="s">
        <v>13804</v>
      </c>
      <c r="C9720" s="333" t="s">
        <v>712</v>
      </c>
      <c r="D9720" s="333" t="s">
        <v>521</v>
      </c>
      <c r="E9720" s="29">
        <v>2</v>
      </c>
      <c r="F9720" s="29">
        <v>2</v>
      </c>
      <c r="G9720" s="29">
        <v>15730</v>
      </c>
      <c r="M9720" s="80" t="b">
        <f t="shared" si="151"/>
        <v>1</v>
      </c>
    </row>
    <row r="9721" spans="2:13" x14ac:dyDescent="0.15">
      <c r="B9721" s="333" t="s">
        <v>11346</v>
      </c>
      <c r="C9721" s="333" t="s">
        <v>710</v>
      </c>
      <c r="D9721" s="333" t="s">
        <v>519</v>
      </c>
      <c r="E9721" s="29">
        <v>1</v>
      </c>
      <c r="F9721" s="29">
        <v>1</v>
      </c>
      <c r="G9721" s="29">
        <v>11320</v>
      </c>
      <c r="M9721" s="80" t="b">
        <f t="shared" si="151"/>
        <v>1</v>
      </c>
    </row>
    <row r="9722" spans="2:13" x14ac:dyDescent="0.15">
      <c r="B9722" s="333" t="s">
        <v>2547</v>
      </c>
      <c r="C9722" s="333" t="s">
        <v>710</v>
      </c>
      <c r="D9722" s="333" t="s">
        <v>523</v>
      </c>
      <c r="E9722" s="29">
        <v>1</v>
      </c>
      <c r="F9722" s="29">
        <v>3</v>
      </c>
      <c r="G9722" s="29">
        <v>2193</v>
      </c>
      <c r="M9722" s="80" t="b">
        <f t="shared" si="151"/>
        <v>1</v>
      </c>
    </row>
    <row r="9723" spans="2:13" x14ac:dyDescent="0.15">
      <c r="B9723" s="333" t="s">
        <v>4493</v>
      </c>
      <c r="C9723" s="333" t="s">
        <v>710</v>
      </c>
      <c r="D9723" s="333" t="s">
        <v>525</v>
      </c>
      <c r="E9723" s="29">
        <v>1</v>
      </c>
      <c r="F9723" s="29">
        <v>4</v>
      </c>
      <c r="G9723" s="29">
        <v>4204</v>
      </c>
      <c r="M9723" s="80" t="b">
        <f t="shared" si="151"/>
        <v>1</v>
      </c>
    </row>
    <row r="9724" spans="2:13" x14ac:dyDescent="0.15">
      <c r="B9724" s="333" t="s">
        <v>2548</v>
      </c>
      <c r="C9724" s="333" t="s">
        <v>716</v>
      </c>
      <c r="D9724" s="333" t="s">
        <v>525</v>
      </c>
      <c r="E9724" s="29">
        <v>4</v>
      </c>
      <c r="F9724" s="29">
        <v>4</v>
      </c>
      <c r="G9724" s="29">
        <v>2194</v>
      </c>
      <c r="M9724" s="80" t="b">
        <f t="shared" si="151"/>
        <v>1</v>
      </c>
    </row>
    <row r="9725" spans="2:13" x14ac:dyDescent="0.15">
      <c r="B9725" s="333" t="s">
        <v>12212</v>
      </c>
      <c r="C9725" s="333" t="s">
        <v>710</v>
      </c>
      <c r="D9725" s="333" t="s">
        <v>444</v>
      </c>
      <c r="E9725" s="29">
        <v>1</v>
      </c>
      <c r="F9725" s="29">
        <v>6</v>
      </c>
      <c r="G9725" s="29">
        <v>12374</v>
      </c>
      <c r="M9725" s="80" t="b">
        <f t="shared" si="151"/>
        <v>1</v>
      </c>
    </row>
    <row r="9726" spans="2:13" x14ac:dyDescent="0.15">
      <c r="B9726" s="333" t="s">
        <v>4022</v>
      </c>
      <c r="C9726" s="333" t="s">
        <v>714</v>
      </c>
      <c r="D9726" s="333" t="s">
        <v>521</v>
      </c>
      <c r="E9726" s="29">
        <v>3</v>
      </c>
      <c r="F9726" s="29">
        <v>2</v>
      </c>
      <c r="G9726" s="29">
        <v>3782</v>
      </c>
      <c r="M9726" s="80" t="b">
        <f t="shared" si="151"/>
        <v>1</v>
      </c>
    </row>
    <row r="9727" spans="2:13" x14ac:dyDescent="0.15">
      <c r="B9727" s="333" t="s">
        <v>12213</v>
      </c>
      <c r="C9727" s="333" t="s">
        <v>712</v>
      </c>
      <c r="D9727" s="333" t="s">
        <v>521</v>
      </c>
      <c r="E9727" s="29">
        <v>2</v>
      </c>
      <c r="F9727" s="29">
        <v>2</v>
      </c>
      <c r="G9727" s="29">
        <v>12288</v>
      </c>
      <c r="M9727" s="80" t="b">
        <f t="shared" si="151"/>
        <v>1</v>
      </c>
    </row>
    <row r="9728" spans="2:13" x14ac:dyDescent="0.15">
      <c r="B9728" s="333" t="s">
        <v>131</v>
      </c>
      <c r="C9728" s="333" t="s">
        <v>710</v>
      </c>
      <c r="D9728" s="333" t="s">
        <v>523</v>
      </c>
      <c r="E9728" s="29">
        <v>1</v>
      </c>
      <c r="F9728" s="29">
        <v>3</v>
      </c>
      <c r="G9728" s="29">
        <v>8649</v>
      </c>
      <c r="M9728" s="80" t="b">
        <f t="shared" si="151"/>
        <v>1</v>
      </c>
    </row>
    <row r="9729" spans="2:13" x14ac:dyDescent="0.15">
      <c r="B9729" s="333" t="s">
        <v>9574</v>
      </c>
      <c r="C9729" s="333" t="s">
        <v>714</v>
      </c>
      <c r="D9729" s="333" t="s">
        <v>523</v>
      </c>
      <c r="E9729" s="29">
        <v>3</v>
      </c>
      <c r="F9729" s="29">
        <v>3</v>
      </c>
      <c r="G9729" s="29">
        <v>9365</v>
      </c>
      <c r="M9729" s="80" t="b">
        <f t="shared" si="151"/>
        <v>1</v>
      </c>
    </row>
    <row r="9730" spans="2:13" x14ac:dyDescent="0.15">
      <c r="B9730" s="333" t="s">
        <v>10500</v>
      </c>
      <c r="C9730" s="333" t="s">
        <v>710</v>
      </c>
      <c r="D9730" s="333" t="s">
        <v>523</v>
      </c>
      <c r="E9730" s="29">
        <v>1</v>
      </c>
      <c r="F9730" s="29">
        <v>3</v>
      </c>
      <c r="G9730" s="29">
        <v>10794</v>
      </c>
      <c r="M9730" s="80" t="b">
        <f t="shared" si="151"/>
        <v>1</v>
      </c>
    </row>
    <row r="9731" spans="2:13" x14ac:dyDescent="0.15">
      <c r="B9731" s="333" t="s">
        <v>5087</v>
      </c>
      <c r="C9731" s="333" t="s">
        <v>716</v>
      </c>
      <c r="D9731" s="333" t="s">
        <v>523</v>
      </c>
      <c r="E9731" s="29">
        <v>4</v>
      </c>
      <c r="F9731" s="29">
        <v>3</v>
      </c>
      <c r="G9731" s="29">
        <v>4966</v>
      </c>
      <c r="M9731" s="80" t="b">
        <f t="shared" si="151"/>
        <v>1</v>
      </c>
    </row>
    <row r="9732" spans="2:13" x14ac:dyDescent="0.15">
      <c r="B9732" s="333" t="s">
        <v>6067</v>
      </c>
      <c r="C9732" s="333" t="s">
        <v>718</v>
      </c>
      <c r="D9732" s="333" t="s">
        <v>523</v>
      </c>
      <c r="E9732" s="29">
        <v>5</v>
      </c>
      <c r="F9732" s="29">
        <v>3</v>
      </c>
      <c r="G9732" s="29">
        <v>6119</v>
      </c>
      <c r="M9732" s="80" t="b">
        <f t="shared" si="151"/>
        <v>1</v>
      </c>
    </row>
    <row r="9733" spans="2:13" x14ac:dyDescent="0.15">
      <c r="B9733" s="333" t="s">
        <v>15039</v>
      </c>
      <c r="C9733" s="333" t="s">
        <v>710</v>
      </c>
      <c r="D9733" s="333" t="s">
        <v>523</v>
      </c>
      <c r="E9733" s="29">
        <v>1</v>
      </c>
      <c r="F9733" s="29">
        <v>3</v>
      </c>
      <c r="G9733" s="29">
        <v>16822</v>
      </c>
      <c r="M9733" s="80" t="b">
        <f t="shared" si="151"/>
        <v>1</v>
      </c>
    </row>
    <row r="9734" spans="2:13" x14ac:dyDescent="0.15">
      <c r="B9734" s="333" t="s">
        <v>4809</v>
      </c>
      <c r="C9734" s="333" t="s">
        <v>710</v>
      </c>
      <c r="D9734" s="333" t="s">
        <v>444</v>
      </c>
      <c r="E9734" s="29">
        <v>1</v>
      </c>
      <c r="F9734" s="29">
        <v>6</v>
      </c>
      <c r="G9734" s="29">
        <v>4700</v>
      </c>
      <c r="M9734" s="80" t="b">
        <f t="shared" si="151"/>
        <v>1</v>
      </c>
    </row>
    <row r="9735" spans="2:13" x14ac:dyDescent="0.15">
      <c r="B9735" s="333" t="s">
        <v>14323</v>
      </c>
      <c r="C9735" s="333" t="s">
        <v>710</v>
      </c>
      <c r="D9735" s="333" t="s">
        <v>523</v>
      </c>
      <c r="E9735" s="29">
        <v>1</v>
      </c>
      <c r="F9735" s="29">
        <v>3</v>
      </c>
      <c r="G9735" s="29">
        <v>16157</v>
      </c>
      <c r="M9735" s="80" t="b">
        <f t="shared" si="151"/>
        <v>1</v>
      </c>
    </row>
    <row r="9736" spans="2:13" x14ac:dyDescent="0.15">
      <c r="B9736" s="333" t="s">
        <v>3746</v>
      </c>
      <c r="C9736" s="333" t="s">
        <v>712</v>
      </c>
      <c r="D9736" s="333" t="s">
        <v>519</v>
      </c>
      <c r="E9736" s="29">
        <v>2</v>
      </c>
      <c r="F9736" s="29">
        <v>1</v>
      </c>
      <c r="G9736" s="29">
        <v>3404</v>
      </c>
      <c r="M9736" s="80" t="b">
        <f t="shared" si="151"/>
        <v>1</v>
      </c>
    </row>
    <row r="9737" spans="2:13" x14ac:dyDescent="0.15">
      <c r="B9737" s="333" t="s">
        <v>9575</v>
      </c>
      <c r="C9737" s="333" t="s">
        <v>518</v>
      </c>
      <c r="D9737" s="333" t="s">
        <v>518</v>
      </c>
      <c r="E9737" s="29">
        <v>0</v>
      </c>
      <c r="F9737" s="29">
        <v>0</v>
      </c>
      <c r="G9737" s="29">
        <v>9822</v>
      </c>
      <c r="M9737" s="80" t="b">
        <f t="shared" si="151"/>
        <v>1</v>
      </c>
    </row>
    <row r="9738" spans="2:13" x14ac:dyDescent="0.15">
      <c r="B9738" s="333" t="s">
        <v>5180</v>
      </c>
      <c r="C9738" s="333" t="s">
        <v>710</v>
      </c>
      <c r="D9738" s="333" t="s">
        <v>519</v>
      </c>
      <c r="E9738" s="29">
        <v>1</v>
      </c>
      <c r="F9738" s="29">
        <v>1</v>
      </c>
      <c r="G9738" s="29">
        <v>5045</v>
      </c>
      <c r="M9738" s="80" t="b">
        <f t="shared" si="151"/>
        <v>1</v>
      </c>
    </row>
    <row r="9739" spans="2:13" x14ac:dyDescent="0.15">
      <c r="B9739" s="333" t="s">
        <v>2549</v>
      </c>
      <c r="C9739" s="333" t="s">
        <v>718</v>
      </c>
      <c r="D9739" s="333" t="s">
        <v>523</v>
      </c>
      <c r="E9739" s="29">
        <v>5</v>
      </c>
      <c r="F9739" s="29">
        <v>3</v>
      </c>
      <c r="G9739" s="29">
        <v>2195</v>
      </c>
      <c r="M9739" s="80" t="b">
        <f t="shared" si="151"/>
        <v>1</v>
      </c>
    </row>
    <row r="9740" spans="2:13" x14ac:dyDescent="0.15">
      <c r="B9740" s="333" t="s">
        <v>5326</v>
      </c>
      <c r="C9740" s="333" t="s">
        <v>710</v>
      </c>
      <c r="D9740" s="333" t="s">
        <v>523</v>
      </c>
      <c r="E9740" s="29">
        <v>1</v>
      </c>
      <c r="F9740" s="29">
        <v>3</v>
      </c>
      <c r="G9740" s="29">
        <v>5324</v>
      </c>
      <c r="M9740" s="80" t="b">
        <f t="shared" si="151"/>
        <v>1</v>
      </c>
    </row>
    <row r="9741" spans="2:13" x14ac:dyDescent="0.15">
      <c r="B9741" s="333" t="s">
        <v>11008</v>
      </c>
      <c r="C9741" s="333" t="s">
        <v>712</v>
      </c>
      <c r="D9741" s="333" t="s">
        <v>525</v>
      </c>
      <c r="E9741" s="29">
        <v>2</v>
      </c>
      <c r="F9741" s="29">
        <v>4</v>
      </c>
      <c r="G9741" s="29">
        <v>2196</v>
      </c>
      <c r="M9741" s="80" t="b">
        <f t="shared" si="151"/>
        <v>1</v>
      </c>
    </row>
    <row r="9742" spans="2:13" x14ac:dyDescent="0.15">
      <c r="B9742" s="333" t="s">
        <v>12214</v>
      </c>
      <c r="C9742" s="333" t="s">
        <v>710</v>
      </c>
      <c r="D9742" s="333" t="s">
        <v>523</v>
      </c>
      <c r="E9742" s="29">
        <v>1</v>
      </c>
      <c r="F9742" s="29">
        <v>3</v>
      </c>
      <c r="G9742" s="29">
        <v>13189</v>
      </c>
      <c r="M9742" s="80" t="b">
        <f t="shared" ref="M9742:M9805" si="152">AND(  NOT(ISERROR(FIND(UPPER($B$7),UPPER($B9742),1))),  OR($D$7="",NOT(ISERROR(FIND(UPPER($D$7),UPPER($B9742),1)))),    OR($D$8="",(ISERROR(FIND(UPPER($D$8),UPPER($B9742),1))))           )</f>
        <v>1</v>
      </c>
    </row>
    <row r="9743" spans="2:13" x14ac:dyDescent="0.15">
      <c r="B9743" s="333" t="s">
        <v>11009</v>
      </c>
      <c r="C9743" s="333" t="s">
        <v>710</v>
      </c>
      <c r="D9743" s="333" t="s">
        <v>521</v>
      </c>
      <c r="E9743" s="29">
        <v>1</v>
      </c>
      <c r="F9743" s="29">
        <v>2</v>
      </c>
      <c r="G9743" s="29">
        <v>7615</v>
      </c>
      <c r="M9743" s="80" t="b">
        <f t="shared" si="152"/>
        <v>1</v>
      </c>
    </row>
    <row r="9744" spans="2:13" x14ac:dyDescent="0.15">
      <c r="B9744" s="333" t="s">
        <v>2550</v>
      </c>
      <c r="C9744" s="333" t="s">
        <v>710</v>
      </c>
      <c r="D9744" s="333" t="s">
        <v>521</v>
      </c>
      <c r="E9744" s="29">
        <v>1</v>
      </c>
      <c r="F9744" s="29">
        <v>2</v>
      </c>
      <c r="G9744" s="29">
        <v>2197</v>
      </c>
      <c r="M9744" s="80" t="b">
        <f t="shared" si="152"/>
        <v>1</v>
      </c>
    </row>
    <row r="9745" spans="2:13" x14ac:dyDescent="0.15">
      <c r="B9745" s="333" t="s">
        <v>7572</v>
      </c>
      <c r="C9745" s="333" t="s">
        <v>710</v>
      </c>
      <c r="D9745" s="333" t="s">
        <v>521</v>
      </c>
      <c r="E9745" s="29">
        <v>1</v>
      </c>
      <c r="F9745" s="29">
        <v>2</v>
      </c>
      <c r="G9745" s="29">
        <v>7737</v>
      </c>
      <c r="M9745" s="80" t="b">
        <f t="shared" si="152"/>
        <v>1</v>
      </c>
    </row>
    <row r="9746" spans="2:13" x14ac:dyDescent="0.15">
      <c r="B9746" s="333" t="s">
        <v>14324</v>
      </c>
      <c r="C9746" s="333" t="s">
        <v>710</v>
      </c>
      <c r="D9746" s="333" t="s">
        <v>444</v>
      </c>
      <c r="E9746" s="29">
        <v>1</v>
      </c>
      <c r="F9746" s="29">
        <v>6</v>
      </c>
      <c r="G9746" s="29">
        <v>16136</v>
      </c>
      <c r="M9746" s="80" t="b">
        <f t="shared" si="152"/>
        <v>1</v>
      </c>
    </row>
    <row r="9747" spans="2:13" x14ac:dyDescent="0.15">
      <c r="B9747" s="333" t="s">
        <v>132</v>
      </c>
      <c r="C9747" s="333" t="s">
        <v>710</v>
      </c>
      <c r="D9747" s="333" t="s">
        <v>519</v>
      </c>
      <c r="E9747" s="29">
        <v>1</v>
      </c>
      <c r="F9747" s="29">
        <v>1</v>
      </c>
      <c r="G9747" s="29">
        <v>8650</v>
      </c>
      <c r="M9747" s="80" t="b">
        <f t="shared" si="152"/>
        <v>1</v>
      </c>
    </row>
    <row r="9748" spans="2:13" x14ac:dyDescent="0.15">
      <c r="B9748" s="333" t="s">
        <v>2551</v>
      </c>
      <c r="C9748" s="333" t="s">
        <v>712</v>
      </c>
      <c r="D9748" s="333" t="s">
        <v>525</v>
      </c>
      <c r="E9748" s="29">
        <v>2</v>
      </c>
      <c r="F9748" s="29">
        <v>4</v>
      </c>
      <c r="G9748" s="29">
        <v>2198</v>
      </c>
      <c r="M9748" s="80" t="b">
        <f t="shared" si="152"/>
        <v>1</v>
      </c>
    </row>
    <row r="9749" spans="2:13" x14ac:dyDescent="0.15">
      <c r="B9749" s="333" t="s">
        <v>4238</v>
      </c>
      <c r="C9749" s="333" t="s">
        <v>710</v>
      </c>
      <c r="D9749" s="333" t="s">
        <v>518</v>
      </c>
      <c r="E9749" s="29">
        <v>1</v>
      </c>
      <c r="F9749" s="29">
        <v>0</v>
      </c>
      <c r="G9749" s="29">
        <v>4025</v>
      </c>
      <c r="M9749" s="80" t="b">
        <f t="shared" si="152"/>
        <v>1</v>
      </c>
    </row>
    <row r="9750" spans="2:13" x14ac:dyDescent="0.15">
      <c r="B9750" s="333" t="s">
        <v>7524</v>
      </c>
      <c r="C9750" s="333" t="s">
        <v>518</v>
      </c>
      <c r="D9750" s="333" t="s">
        <v>523</v>
      </c>
      <c r="E9750" s="29">
        <v>0</v>
      </c>
      <c r="F9750" s="29">
        <v>3</v>
      </c>
      <c r="G9750" s="29">
        <v>7682</v>
      </c>
      <c r="M9750" s="80" t="b">
        <f t="shared" si="152"/>
        <v>1</v>
      </c>
    </row>
    <row r="9751" spans="2:13" x14ac:dyDescent="0.15">
      <c r="B9751" s="333" t="s">
        <v>9576</v>
      </c>
      <c r="C9751" s="333" t="s">
        <v>714</v>
      </c>
      <c r="D9751" s="333" t="s">
        <v>521</v>
      </c>
      <c r="E9751" s="29">
        <v>3</v>
      </c>
      <c r="F9751" s="29">
        <v>2</v>
      </c>
      <c r="G9751" s="29">
        <v>9977</v>
      </c>
      <c r="M9751" s="80" t="b">
        <f t="shared" si="152"/>
        <v>1</v>
      </c>
    </row>
    <row r="9752" spans="2:13" x14ac:dyDescent="0.15">
      <c r="B9752" s="333" t="s">
        <v>12215</v>
      </c>
      <c r="C9752" s="333" t="s">
        <v>712</v>
      </c>
      <c r="D9752" s="333" t="s">
        <v>519</v>
      </c>
      <c r="E9752" s="29">
        <v>2</v>
      </c>
      <c r="F9752" s="29">
        <v>1</v>
      </c>
      <c r="G9752" s="29">
        <v>12578</v>
      </c>
      <c r="M9752" s="80" t="b">
        <f t="shared" si="152"/>
        <v>1</v>
      </c>
    </row>
    <row r="9753" spans="2:13" x14ac:dyDescent="0.15">
      <c r="B9753" s="333" t="s">
        <v>2552</v>
      </c>
      <c r="C9753" s="333" t="s">
        <v>718</v>
      </c>
      <c r="D9753" s="333" t="s">
        <v>519</v>
      </c>
      <c r="E9753" s="29">
        <v>5</v>
      </c>
      <c r="F9753" s="29">
        <v>1</v>
      </c>
      <c r="G9753" s="29">
        <v>2199</v>
      </c>
      <c r="M9753" s="80" t="b">
        <f t="shared" si="152"/>
        <v>1</v>
      </c>
    </row>
    <row r="9754" spans="2:13" x14ac:dyDescent="0.15">
      <c r="B9754" s="333" t="s">
        <v>12216</v>
      </c>
      <c r="C9754" s="333" t="s">
        <v>518</v>
      </c>
      <c r="D9754" s="333" t="s">
        <v>523</v>
      </c>
      <c r="E9754" s="29">
        <v>0</v>
      </c>
      <c r="F9754" s="29">
        <v>3</v>
      </c>
      <c r="G9754" s="29">
        <v>11685</v>
      </c>
      <c r="M9754" s="80" t="b">
        <f t="shared" si="152"/>
        <v>1</v>
      </c>
    </row>
    <row r="9755" spans="2:13" x14ac:dyDescent="0.15">
      <c r="B9755" s="333" t="s">
        <v>6547</v>
      </c>
      <c r="C9755" s="333" t="s">
        <v>518</v>
      </c>
      <c r="D9755" s="333" t="s">
        <v>518</v>
      </c>
      <c r="E9755" s="29">
        <v>0</v>
      </c>
      <c r="F9755" s="29">
        <v>0</v>
      </c>
      <c r="G9755" s="29">
        <v>6632</v>
      </c>
      <c r="M9755" s="80" t="b">
        <f t="shared" si="152"/>
        <v>1</v>
      </c>
    </row>
    <row r="9756" spans="2:13" x14ac:dyDescent="0.15">
      <c r="B9756" s="333" t="s">
        <v>2553</v>
      </c>
      <c r="C9756" s="333" t="s">
        <v>710</v>
      </c>
      <c r="D9756" s="333" t="s">
        <v>519</v>
      </c>
      <c r="E9756" s="29">
        <v>1</v>
      </c>
      <c r="F9756" s="29">
        <v>1</v>
      </c>
      <c r="G9756" s="29">
        <v>2200</v>
      </c>
      <c r="M9756" s="80" t="b">
        <f t="shared" si="152"/>
        <v>1</v>
      </c>
    </row>
    <row r="9757" spans="2:13" x14ac:dyDescent="0.15">
      <c r="B9757" s="333" t="s">
        <v>7827</v>
      </c>
      <c r="C9757" s="333" t="s">
        <v>710</v>
      </c>
      <c r="D9757" s="333" t="s">
        <v>523</v>
      </c>
      <c r="E9757" s="29">
        <v>1</v>
      </c>
      <c r="F9757" s="29">
        <v>3</v>
      </c>
      <c r="G9757" s="29">
        <v>8013</v>
      </c>
      <c r="M9757" s="80" t="b">
        <f t="shared" si="152"/>
        <v>1</v>
      </c>
    </row>
    <row r="9758" spans="2:13" x14ac:dyDescent="0.15">
      <c r="B9758" s="333" t="s">
        <v>3747</v>
      </c>
      <c r="C9758" s="333" t="s">
        <v>712</v>
      </c>
      <c r="D9758" s="333" t="s">
        <v>519</v>
      </c>
      <c r="E9758" s="29">
        <v>2</v>
      </c>
      <c r="F9758" s="29">
        <v>1</v>
      </c>
      <c r="G9758" s="29">
        <v>3405</v>
      </c>
      <c r="M9758" s="80" t="b">
        <f t="shared" si="152"/>
        <v>1</v>
      </c>
    </row>
    <row r="9759" spans="2:13" x14ac:dyDescent="0.15">
      <c r="B9759" s="333" t="s">
        <v>3834</v>
      </c>
      <c r="C9759" s="333" t="s">
        <v>712</v>
      </c>
      <c r="D9759" s="333" t="s">
        <v>525</v>
      </c>
      <c r="E9759" s="29">
        <v>2</v>
      </c>
      <c r="F9759" s="29">
        <v>4</v>
      </c>
      <c r="G9759" s="29">
        <v>3595</v>
      </c>
      <c r="M9759" s="80" t="b">
        <f t="shared" si="152"/>
        <v>1</v>
      </c>
    </row>
    <row r="9760" spans="2:13" x14ac:dyDescent="0.15">
      <c r="B9760" s="333" t="s">
        <v>2554</v>
      </c>
      <c r="C9760" s="333" t="s">
        <v>9879</v>
      </c>
      <c r="D9760" s="333" t="s">
        <v>519</v>
      </c>
      <c r="E9760" s="29">
        <v>13</v>
      </c>
      <c r="F9760" s="29">
        <v>1</v>
      </c>
      <c r="G9760" s="29">
        <v>2201</v>
      </c>
      <c r="M9760" s="80" t="b">
        <f t="shared" si="152"/>
        <v>1</v>
      </c>
    </row>
    <row r="9761" spans="2:13" x14ac:dyDescent="0.15">
      <c r="B9761" s="333" t="s">
        <v>12217</v>
      </c>
      <c r="C9761" s="333" t="s">
        <v>712</v>
      </c>
      <c r="D9761" s="333" t="s">
        <v>523</v>
      </c>
      <c r="E9761" s="29">
        <v>2</v>
      </c>
      <c r="F9761" s="29">
        <v>3</v>
      </c>
      <c r="G9761" s="29">
        <v>13310</v>
      </c>
      <c r="M9761" s="80" t="b">
        <f t="shared" si="152"/>
        <v>1</v>
      </c>
    </row>
    <row r="9762" spans="2:13" x14ac:dyDescent="0.15">
      <c r="B9762" s="333" t="s">
        <v>7558</v>
      </c>
      <c r="C9762" s="333" t="s">
        <v>710</v>
      </c>
      <c r="D9762" s="333" t="s">
        <v>519</v>
      </c>
      <c r="E9762" s="29">
        <v>1</v>
      </c>
      <c r="F9762" s="29">
        <v>1</v>
      </c>
      <c r="G9762" s="29">
        <v>7721</v>
      </c>
      <c r="M9762" s="80" t="b">
        <f t="shared" si="152"/>
        <v>1</v>
      </c>
    </row>
    <row r="9763" spans="2:13" x14ac:dyDescent="0.15">
      <c r="B9763" s="333" t="s">
        <v>4525</v>
      </c>
      <c r="C9763" s="333" t="s">
        <v>710</v>
      </c>
      <c r="D9763" s="333" t="s">
        <v>523</v>
      </c>
      <c r="E9763" s="29">
        <v>1</v>
      </c>
      <c r="F9763" s="29">
        <v>3</v>
      </c>
      <c r="G9763" s="29">
        <v>4345</v>
      </c>
      <c r="M9763" s="80" t="b">
        <f t="shared" si="152"/>
        <v>1</v>
      </c>
    </row>
    <row r="9764" spans="2:13" x14ac:dyDescent="0.15">
      <c r="B9764" s="333" t="s">
        <v>4633</v>
      </c>
      <c r="C9764" s="333" t="s">
        <v>714</v>
      </c>
      <c r="D9764" s="333" t="s">
        <v>521</v>
      </c>
      <c r="E9764" s="29">
        <v>3</v>
      </c>
      <c r="F9764" s="29">
        <v>2</v>
      </c>
      <c r="G9764" s="29">
        <v>4446</v>
      </c>
      <c r="M9764" s="80" t="b">
        <f t="shared" si="152"/>
        <v>1</v>
      </c>
    </row>
    <row r="9765" spans="2:13" x14ac:dyDescent="0.15">
      <c r="B9765" s="333" t="s">
        <v>13805</v>
      </c>
      <c r="C9765" s="333" t="s">
        <v>712</v>
      </c>
      <c r="D9765" s="333" t="s">
        <v>519</v>
      </c>
      <c r="E9765" s="29">
        <v>2</v>
      </c>
      <c r="F9765" s="29">
        <v>1</v>
      </c>
      <c r="G9765" s="29">
        <v>15535</v>
      </c>
      <c r="M9765" s="80" t="b">
        <f t="shared" si="152"/>
        <v>1</v>
      </c>
    </row>
    <row r="9766" spans="2:13" x14ac:dyDescent="0.15">
      <c r="B9766" s="333" t="s">
        <v>10501</v>
      </c>
      <c r="C9766" s="333" t="s">
        <v>710</v>
      </c>
      <c r="D9766" s="333" t="s">
        <v>523</v>
      </c>
      <c r="E9766" s="29">
        <v>1</v>
      </c>
      <c r="F9766" s="29">
        <v>3</v>
      </c>
      <c r="G9766" s="29">
        <v>10657</v>
      </c>
      <c r="M9766" s="80" t="b">
        <f t="shared" si="152"/>
        <v>1</v>
      </c>
    </row>
    <row r="9767" spans="2:13" x14ac:dyDescent="0.15">
      <c r="B9767" s="333" t="s">
        <v>10752</v>
      </c>
      <c r="C9767" s="333" t="s">
        <v>716</v>
      </c>
      <c r="D9767" s="333" t="s">
        <v>519</v>
      </c>
      <c r="E9767" s="29">
        <v>4</v>
      </c>
      <c r="F9767" s="29">
        <v>1</v>
      </c>
      <c r="G9767" s="29">
        <v>8095</v>
      </c>
      <c r="M9767" s="80" t="b">
        <f t="shared" si="152"/>
        <v>1</v>
      </c>
    </row>
    <row r="9768" spans="2:13" x14ac:dyDescent="0.15">
      <c r="B9768" s="333" t="s">
        <v>2555</v>
      </c>
      <c r="C9768" s="333" t="s">
        <v>710</v>
      </c>
      <c r="D9768" s="333" t="s">
        <v>519</v>
      </c>
      <c r="E9768" s="29">
        <v>1</v>
      </c>
      <c r="F9768" s="29">
        <v>1</v>
      </c>
      <c r="G9768" s="29">
        <v>2202</v>
      </c>
      <c r="M9768" s="80" t="b">
        <f t="shared" si="152"/>
        <v>1</v>
      </c>
    </row>
    <row r="9769" spans="2:13" x14ac:dyDescent="0.15">
      <c r="B9769" s="333" t="s">
        <v>4738</v>
      </c>
      <c r="C9769" s="333" t="s">
        <v>714</v>
      </c>
      <c r="D9769" s="333" t="s">
        <v>523</v>
      </c>
      <c r="E9769" s="29">
        <v>3</v>
      </c>
      <c r="F9769" s="29">
        <v>3</v>
      </c>
      <c r="G9769" s="29">
        <v>4527</v>
      </c>
      <c r="M9769" s="80" t="b">
        <f t="shared" si="152"/>
        <v>1</v>
      </c>
    </row>
    <row r="9770" spans="2:13" x14ac:dyDescent="0.15">
      <c r="B9770" s="333" t="s">
        <v>7604</v>
      </c>
      <c r="C9770" s="333" t="s">
        <v>716</v>
      </c>
      <c r="D9770" s="333" t="s">
        <v>523</v>
      </c>
      <c r="E9770" s="29">
        <v>4</v>
      </c>
      <c r="F9770" s="29">
        <v>3</v>
      </c>
      <c r="G9770" s="29">
        <v>7767</v>
      </c>
      <c r="M9770" s="80" t="b">
        <f t="shared" si="152"/>
        <v>1</v>
      </c>
    </row>
    <row r="9771" spans="2:13" x14ac:dyDescent="0.15">
      <c r="B9771" s="333" t="s">
        <v>12218</v>
      </c>
      <c r="C9771" s="333" t="s">
        <v>710</v>
      </c>
      <c r="D9771" s="333" t="s">
        <v>521</v>
      </c>
      <c r="E9771" s="29">
        <v>1</v>
      </c>
      <c r="F9771" s="29">
        <v>2</v>
      </c>
      <c r="G9771" s="29">
        <v>13065</v>
      </c>
      <c r="M9771" s="80" t="b">
        <f t="shared" si="152"/>
        <v>1</v>
      </c>
    </row>
    <row r="9772" spans="2:13" x14ac:dyDescent="0.15">
      <c r="B9772" s="333" t="s">
        <v>6949</v>
      </c>
      <c r="C9772" s="333" t="s">
        <v>518</v>
      </c>
      <c r="D9772" s="333" t="s">
        <v>523</v>
      </c>
      <c r="E9772" s="29">
        <v>0</v>
      </c>
      <c r="F9772" s="29">
        <v>3</v>
      </c>
      <c r="G9772" s="29">
        <v>7082</v>
      </c>
      <c r="M9772" s="80" t="b">
        <f t="shared" si="152"/>
        <v>1</v>
      </c>
    </row>
    <row r="9773" spans="2:13" x14ac:dyDescent="0.15">
      <c r="B9773" s="333" t="s">
        <v>9577</v>
      </c>
      <c r="C9773" s="333" t="s">
        <v>518</v>
      </c>
      <c r="D9773" s="333" t="s">
        <v>518</v>
      </c>
      <c r="E9773" s="29">
        <v>0</v>
      </c>
      <c r="F9773" s="29">
        <v>0</v>
      </c>
      <c r="G9773" s="29">
        <v>9823</v>
      </c>
      <c r="M9773" s="80" t="b">
        <f t="shared" si="152"/>
        <v>1</v>
      </c>
    </row>
    <row r="9774" spans="2:13" x14ac:dyDescent="0.15">
      <c r="B9774" s="333" t="s">
        <v>6465</v>
      </c>
      <c r="C9774" s="333" t="s">
        <v>712</v>
      </c>
      <c r="D9774" s="333" t="s">
        <v>525</v>
      </c>
      <c r="E9774" s="29">
        <v>2</v>
      </c>
      <c r="F9774" s="29">
        <v>4</v>
      </c>
      <c r="G9774" s="29">
        <v>6633</v>
      </c>
      <c r="M9774" s="80" t="b">
        <f t="shared" si="152"/>
        <v>1</v>
      </c>
    </row>
    <row r="9775" spans="2:13" x14ac:dyDescent="0.15">
      <c r="B9775" s="333" t="s">
        <v>4810</v>
      </c>
      <c r="C9775" s="333" t="s">
        <v>710</v>
      </c>
      <c r="D9775" s="333" t="s">
        <v>527</v>
      </c>
      <c r="E9775" s="29">
        <v>1</v>
      </c>
      <c r="F9775" s="29">
        <v>5</v>
      </c>
      <c r="G9775" s="29">
        <v>4701</v>
      </c>
      <c r="M9775" s="80" t="b">
        <f t="shared" si="152"/>
        <v>1</v>
      </c>
    </row>
    <row r="9776" spans="2:13" x14ac:dyDescent="0.15">
      <c r="B9776" s="333" t="s">
        <v>12219</v>
      </c>
      <c r="C9776" s="333" t="s">
        <v>718</v>
      </c>
      <c r="D9776" s="333" t="s">
        <v>525</v>
      </c>
      <c r="E9776" s="29">
        <v>5</v>
      </c>
      <c r="F9776" s="29">
        <v>4</v>
      </c>
      <c r="G9776" s="29">
        <v>13244</v>
      </c>
      <c r="M9776" s="80" t="b">
        <f t="shared" si="152"/>
        <v>1</v>
      </c>
    </row>
    <row r="9777" spans="2:13" x14ac:dyDescent="0.15">
      <c r="B9777" s="333" t="s">
        <v>11347</v>
      </c>
      <c r="C9777" s="333" t="s">
        <v>710</v>
      </c>
      <c r="D9777" s="333" t="s">
        <v>523</v>
      </c>
      <c r="E9777" s="29">
        <v>1</v>
      </c>
      <c r="F9777" s="29">
        <v>3</v>
      </c>
      <c r="G9777" s="29">
        <v>11263</v>
      </c>
      <c r="M9777" s="80" t="b">
        <f t="shared" si="152"/>
        <v>1</v>
      </c>
    </row>
    <row r="9778" spans="2:13" x14ac:dyDescent="0.15">
      <c r="B9778" s="333" t="s">
        <v>8675</v>
      </c>
      <c r="C9778" s="333" t="s">
        <v>710</v>
      </c>
      <c r="D9778" s="333" t="s">
        <v>523</v>
      </c>
      <c r="E9778" s="29">
        <v>1</v>
      </c>
      <c r="F9778" s="29">
        <v>3</v>
      </c>
      <c r="G9778" s="29">
        <v>9025</v>
      </c>
      <c r="M9778" s="80" t="b">
        <f t="shared" si="152"/>
        <v>1</v>
      </c>
    </row>
    <row r="9779" spans="2:13" x14ac:dyDescent="0.15">
      <c r="B9779" s="333" t="s">
        <v>21</v>
      </c>
      <c r="C9779" s="333" t="s">
        <v>718</v>
      </c>
      <c r="D9779" s="333" t="s">
        <v>525</v>
      </c>
      <c r="E9779" s="29">
        <v>5</v>
      </c>
      <c r="F9779" s="29">
        <v>4</v>
      </c>
      <c r="G9779" s="29">
        <v>8745</v>
      </c>
      <c r="M9779" s="80" t="b">
        <f t="shared" si="152"/>
        <v>1</v>
      </c>
    </row>
    <row r="9780" spans="2:13" x14ac:dyDescent="0.15">
      <c r="B9780" s="333" t="s">
        <v>4526</v>
      </c>
      <c r="C9780" s="333" t="s">
        <v>710</v>
      </c>
      <c r="D9780" s="333" t="s">
        <v>523</v>
      </c>
      <c r="E9780" s="29">
        <v>1</v>
      </c>
      <c r="F9780" s="29">
        <v>3</v>
      </c>
      <c r="G9780" s="29">
        <v>4346</v>
      </c>
      <c r="M9780" s="80" t="b">
        <f t="shared" si="152"/>
        <v>1</v>
      </c>
    </row>
    <row r="9781" spans="2:13" x14ac:dyDescent="0.15">
      <c r="B9781" s="333" t="s">
        <v>12220</v>
      </c>
      <c r="C9781" s="333" t="s">
        <v>714</v>
      </c>
      <c r="D9781" s="333" t="s">
        <v>523</v>
      </c>
      <c r="E9781" s="29">
        <v>3</v>
      </c>
      <c r="F9781" s="29">
        <v>3</v>
      </c>
      <c r="G9781" s="29">
        <v>12289</v>
      </c>
      <c r="M9781" s="80" t="b">
        <f t="shared" si="152"/>
        <v>1</v>
      </c>
    </row>
    <row r="9782" spans="2:13" x14ac:dyDescent="0.15">
      <c r="B9782" s="333" t="s">
        <v>6122</v>
      </c>
      <c r="C9782" s="333" t="s">
        <v>710</v>
      </c>
      <c r="D9782" s="333" t="s">
        <v>444</v>
      </c>
      <c r="E9782" s="29">
        <v>1</v>
      </c>
      <c r="F9782" s="29">
        <v>6</v>
      </c>
      <c r="G9782" s="29">
        <v>6067</v>
      </c>
      <c r="M9782" s="80" t="b">
        <f t="shared" si="152"/>
        <v>1</v>
      </c>
    </row>
    <row r="9783" spans="2:13" x14ac:dyDescent="0.15">
      <c r="B9783" s="333" t="s">
        <v>2556</v>
      </c>
      <c r="C9783" s="333" t="s">
        <v>714</v>
      </c>
      <c r="D9783" s="333" t="s">
        <v>519</v>
      </c>
      <c r="E9783" s="29">
        <v>3</v>
      </c>
      <c r="F9783" s="29">
        <v>1</v>
      </c>
      <c r="G9783" s="29">
        <v>2203</v>
      </c>
      <c r="M9783" s="80" t="b">
        <f t="shared" si="152"/>
        <v>1</v>
      </c>
    </row>
    <row r="9784" spans="2:13" x14ac:dyDescent="0.15">
      <c r="B9784" s="333" t="s">
        <v>7746</v>
      </c>
      <c r="C9784" s="333" t="s">
        <v>710</v>
      </c>
      <c r="D9784" s="333" t="s">
        <v>519</v>
      </c>
      <c r="E9784" s="29">
        <v>1</v>
      </c>
      <c r="F9784" s="29">
        <v>1</v>
      </c>
      <c r="G9784" s="29">
        <v>7814</v>
      </c>
      <c r="M9784" s="80" t="b">
        <f t="shared" si="152"/>
        <v>1</v>
      </c>
    </row>
    <row r="9785" spans="2:13" x14ac:dyDescent="0.15">
      <c r="B9785" s="333" t="s">
        <v>13806</v>
      </c>
      <c r="C9785" s="333" t="s">
        <v>710</v>
      </c>
      <c r="D9785" s="333" t="s">
        <v>518</v>
      </c>
      <c r="E9785" s="29">
        <v>1</v>
      </c>
      <c r="F9785" s="29">
        <v>0</v>
      </c>
      <c r="G9785" s="29">
        <v>14970</v>
      </c>
      <c r="M9785" s="80" t="b">
        <f t="shared" si="152"/>
        <v>1</v>
      </c>
    </row>
    <row r="9786" spans="2:13" x14ac:dyDescent="0.15">
      <c r="B9786" s="333" t="s">
        <v>2557</v>
      </c>
      <c r="C9786" s="333" t="s">
        <v>710</v>
      </c>
      <c r="D9786" s="333" t="s">
        <v>523</v>
      </c>
      <c r="E9786" s="29">
        <v>1</v>
      </c>
      <c r="F9786" s="29">
        <v>3</v>
      </c>
      <c r="G9786" s="29">
        <v>2204</v>
      </c>
      <c r="M9786" s="80" t="b">
        <f t="shared" si="152"/>
        <v>1</v>
      </c>
    </row>
    <row r="9787" spans="2:13" x14ac:dyDescent="0.15">
      <c r="B9787" s="333" t="s">
        <v>2558</v>
      </c>
      <c r="C9787" s="333" t="s">
        <v>710</v>
      </c>
      <c r="D9787" s="333" t="s">
        <v>444</v>
      </c>
      <c r="E9787" s="29">
        <v>1</v>
      </c>
      <c r="F9787" s="29">
        <v>6</v>
      </c>
      <c r="G9787" s="29">
        <v>2205</v>
      </c>
      <c r="M9787" s="80" t="b">
        <f t="shared" si="152"/>
        <v>1</v>
      </c>
    </row>
    <row r="9788" spans="2:13" x14ac:dyDescent="0.15">
      <c r="B9788" s="333" t="s">
        <v>2664</v>
      </c>
      <c r="C9788" s="333" t="s">
        <v>9879</v>
      </c>
      <c r="D9788" s="333" t="s">
        <v>519</v>
      </c>
      <c r="E9788" s="29">
        <v>13</v>
      </c>
      <c r="F9788" s="29">
        <v>1</v>
      </c>
      <c r="G9788" s="29">
        <v>2206</v>
      </c>
      <c r="M9788" s="80" t="b">
        <f t="shared" si="152"/>
        <v>1</v>
      </c>
    </row>
    <row r="9789" spans="2:13" x14ac:dyDescent="0.15">
      <c r="B9789" s="333" t="s">
        <v>5400</v>
      </c>
      <c r="C9789" s="333" t="s">
        <v>710</v>
      </c>
      <c r="D9789" s="333" t="s">
        <v>444</v>
      </c>
      <c r="E9789" s="29">
        <v>1</v>
      </c>
      <c r="F9789" s="29">
        <v>6</v>
      </c>
      <c r="G9789" s="29">
        <v>5403</v>
      </c>
      <c r="M9789" s="80" t="b">
        <f t="shared" si="152"/>
        <v>1</v>
      </c>
    </row>
    <row r="9790" spans="2:13" x14ac:dyDescent="0.15">
      <c r="B9790" s="333" t="s">
        <v>12221</v>
      </c>
      <c r="C9790" s="333" t="s">
        <v>710</v>
      </c>
      <c r="D9790" s="333" t="s">
        <v>444</v>
      </c>
      <c r="E9790" s="29">
        <v>1</v>
      </c>
      <c r="F9790" s="29">
        <v>6</v>
      </c>
      <c r="G9790" s="29">
        <v>12482</v>
      </c>
      <c r="M9790" s="80" t="b">
        <f t="shared" si="152"/>
        <v>1</v>
      </c>
    </row>
    <row r="9791" spans="2:13" x14ac:dyDescent="0.15">
      <c r="B9791" s="333" t="s">
        <v>6214</v>
      </c>
      <c r="C9791" s="333" t="s">
        <v>710</v>
      </c>
      <c r="D9791" s="333" t="s">
        <v>523</v>
      </c>
      <c r="E9791" s="29">
        <v>1</v>
      </c>
      <c r="F9791" s="29">
        <v>3</v>
      </c>
      <c r="G9791" s="29">
        <v>6182</v>
      </c>
      <c r="M9791" s="80" t="b">
        <f t="shared" si="152"/>
        <v>1</v>
      </c>
    </row>
    <row r="9792" spans="2:13" x14ac:dyDescent="0.15">
      <c r="B9792" s="333" t="s">
        <v>5907</v>
      </c>
      <c r="C9792" s="333" t="s">
        <v>710</v>
      </c>
      <c r="D9792" s="333" t="s">
        <v>523</v>
      </c>
      <c r="E9792" s="29">
        <v>1</v>
      </c>
      <c r="F9792" s="29">
        <v>3</v>
      </c>
      <c r="G9792" s="29">
        <v>6056</v>
      </c>
      <c r="M9792" s="80" t="b">
        <f t="shared" si="152"/>
        <v>1</v>
      </c>
    </row>
    <row r="9793" spans="2:13" x14ac:dyDescent="0.15">
      <c r="B9793" s="333" t="s">
        <v>12222</v>
      </c>
      <c r="C9793" s="333" t="s">
        <v>710</v>
      </c>
      <c r="D9793" s="333" t="s">
        <v>521</v>
      </c>
      <c r="E9793" s="29">
        <v>1</v>
      </c>
      <c r="F9793" s="29">
        <v>2</v>
      </c>
      <c r="G9793" s="29">
        <v>12290</v>
      </c>
      <c r="M9793" s="80" t="b">
        <f t="shared" si="152"/>
        <v>1</v>
      </c>
    </row>
    <row r="9794" spans="2:13" x14ac:dyDescent="0.15">
      <c r="B9794" s="333" t="s">
        <v>13807</v>
      </c>
      <c r="C9794" s="333" t="s">
        <v>710</v>
      </c>
      <c r="D9794" s="333" t="s">
        <v>519</v>
      </c>
      <c r="E9794" s="29">
        <v>1</v>
      </c>
      <c r="F9794" s="29">
        <v>1</v>
      </c>
      <c r="G9794" s="29">
        <v>15369</v>
      </c>
      <c r="M9794" s="80" t="b">
        <f t="shared" si="152"/>
        <v>1</v>
      </c>
    </row>
    <row r="9795" spans="2:13" x14ac:dyDescent="0.15">
      <c r="B9795" s="333" t="s">
        <v>10502</v>
      </c>
      <c r="C9795" s="333" t="s">
        <v>710</v>
      </c>
      <c r="D9795" s="333" t="s">
        <v>525</v>
      </c>
      <c r="E9795" s="29">
        <v>1</v>
      </c>
      <c r="F9795" s="29">
        <v>4</v>
      </c>
      <c r="G9795" s="29">
        <v>10586</v>
      </c>
      <c r="M9795" s="80" t="b">
        <f t="shared" si="152"/>
        <v>1</v>
      </c>
    </row>
    <row r="9796" spans="2:13" x14ac:dyDescent="0.15">
      <c r="B9796" s="333" t="s">
        <v>2665</v>
      </c>
      <c r="C9796" s="333" t="s">
        <v>710</v>
      </c>
      <c r="D9796" s="333" t="s">
        <v>519</v>
      </c>
      <c r="E9796" s="29">
        <v>1</v>
      </c>
      <c r="F9796" s="29">
        <v>1</v>
      </c>
      <c r="G9796" s="29">
        <v>2207</v>
      </c>
      <c r="M9796" s="80" t="b">
        <f t="shared" si="152"/>
        <v>1</v>
      </c>
    </row>
    <row r="9797" spans="2:13" x14ac:dyDescent="0.15">
      <c r="B9797" s="333" t="s">
        <v>4462</v>
      </c>
      <c r="C9797" s="333" t="s">
        <v>710</v>
      </c>
      <c r="D9797" s="333" t="s">
        <v>519</v>
      </c>
      <c r="E9797" s="29">
        <v>1</v>
      </c>
      <c r="F9797" s="29">
        <v>1</v>
      </c>
      <c r="G9797" s="29">
        <v>4273</v>
      </c>
      <c r="M9797" s="80" t="b">
        <f t="shared" si="152"/>
        <v>1</v>
      </c>
    </row>
    <row r="9798" spans="2:13" x14ac:dyDescent="0.15">
      <c r="B9798" s="333" t="s">
        <v>9958</v>
      </c>
      <c r="C9798" s="333" t="s">
        <v>710</v>
      </c>
      <c r="D9798" s="333" t="s">
        <v>523</v>
      </c>
      <c r="E9798" s="29">
        <v>1</v>
      </c>
      <c r="F9798" s="29">
        <v>3</v>
      </c>
      <c r="G9798" s="29">
        <v>10159</v>
      </c>
      <c r="M9798" s="80" t="b">
        <f t="shared" si="152"/>
        <v>1</v>
      </c>
    </row>
    <row r="9799" spans="2:13" x14ac:dyDescent="0.15">
      <c r="B9799" s="333" t="s">
        <v>7226</v>
      </c>
      <c r="C9799" s="333" t="s">
        <v>710</v>
      </c>
      <c r="D9799" s="333" t="s">
        <v>519</v>
      </c>
      <c r="E9799" s="29">
        <v>1</v>
      </c>
      <c r="F9799" s="29">
        <v>1</v>
      </c>
      <c r="G9799" s="29">
        <v>7369</v>
      </c>
      <c r="M9799" s="80" t="b">
        <f t="shared" si="152"/>
        <v>1</v>
      </c>
    </row>
    <row r="9800" spans="2:13" x14ac:dyDescent="0.15">
      <c r="B9800" s="333" t="s">
        <v>6591</v>
      </c>
      <c r="C9800" s="333" t="s">
        <v>712</v>
      </c>
      <c r="D9800" s="333" t="s">
        <v>519</v>
      </c>
      <c r="E9800" s="29">
        <v>2</v>
      </c>
      <c r="F9800" s="29">
        <v>1</v>
      </c>
      <c r="G9800" s="29">
        <v>6701</v>
      </c>
      <c r="M9800" s="80" t="b">
        <f t="shared" si="152"/>
        <v>1</v>
      </c>
    </row>
    <row r="9801" spans="2:13" x14ac:dyDescent="0.15">
      <c r="B9801" s="333" t="s">
        <v>12223</v>
      </c>
      <c r="C9801" s="333" t="s">
        <v>710</v>
      </c>
      <c r="D9801" s="333" t="s">
        <v>519</v>
      </c>
      <c r="E9801" s="29">
        <v>1</v>
      </c>
      <c r="F9801" s="29">
        <v>1</v>
      </c>
      <c r="G9801" s="29">
        <v>12291</v>
      </c>
      <c r="M9801" s="80" t="b">
        <f t="shared" si="152"/>
        <v>1</v>
      </c>
    </row>
    <row r="9802" spans="2:13" x14ac:dyDescent="0.15">
      <c r="B9802" s="333" t="s">
        <v>2666</v>
      </c>
      <c r="C9802" s="333" t="s">
        <v>710</v>
      </c>
      <c r="D9802" s="333" t="s">
        <v>519</v>
      </c>
      <c r="E9802" s="29">
        <v>1</v>
      </c>
      <c r="F9802" s="29">
        <v>1</v>
      </c>
      <c r="G9802" s="29">
        <v>2208</v>
      </c>
      <c r="M9802" s="80" t="b">
        <f t="shared" si="152"/>
        <v>1</v>
      </c>
    </row>
    <row r="9803" spans="2:13" x14ac:dyDescent="0.15">
      <c r="B9803" s="333" t="s">
        <v>262</v>
      </c>
      <c r="C9803" s="333" t="s">
        <v>710</v>
      </c>
      <c r="D9803" s="333" t="s">
        <v>519</v>
      </c>
      <c r="E9803" s="29">
        <v>1</v>
      </c>
      <c r="F9803" s="29">
        <v>1</v>
      </c>
      <c r="G9803" s="29">
        <v>8445</v>
      </c>
      <c r="M9803" s="80" t="b">
        <f t="shared" si="152"/>
        <v>1</v>
      </c>
    </row>
    <row r="9804" spans="2:13" x14ac:dyDescent="0.15">
      <c r="B9804" s="333" t="s">
        <v>4463</v>
      </c>
      <c r="C9804" s="333" t="s">
        <v>710</v>
      </c>
      <c r="D9804" s="333" t="s">
        <v>519</v>
      </c>
      <c r="E9804" s="29">
        <v>1</v>
      </c>
      <c r="F9804" s="29">
        <v>1</v>
      </c>
      <c r="G9804" s="29">
        <v>4274</v>
      </c>
      <c r="M9804" s="80" t="b">
        <f t="shared" si="152"/>
        <v>1</v>
      </c>
    </row>
    <row r="9805" spans="2:13" x14ac:dyDescent="0.15">
      <c r="B9805" s="333" t="s">
        <v>4464</v>
      </c>
      <c r="C9805" s="333" t="s">
        <v>710</v>
      </c>
      <c r="D9805" s="333" t="s">
        <v>519</v>
      </c>
      <c r="E9805" s="29">
        <v>1</v>
      </c>
      <c r="F9805" s="29">
        <v>1</v>
      </c>
      <c r="G9805" s="29">
        <v>4275</v>
      </c>
      <c r="M9805" s="80" t="b">
        <f t="shared" si="152"/>
        <v>1</v>
      </c>
    </row>
    <row r="9806" spans="2:13" x14ac:dyDescent="0.15">
      <c r="B9806" s="333" t="s">
        <v>12224</v>
      </c>
      <c r="C9806" s="333" t="s">
        <v>710</v>
      </c>
      <c r="D9806" s="333" t="s">
        <v>519</v>
      </c>
      <c r="E9806" s="29">
        <v>1</v>
      </c>
      <c r="F9806" s="29">
        <v>1</v>
      </c>
      <c r="G9806" s="29">
        <v>11648</v>
      </c>
      <c r="M9806" s="80" t="b">
        <f t="shared" ref="M9806:M9869" si="153">AND(  NOT(ISERROR(FIND(UPPER($B$7),UPPER($B9806),1))),  OR($D$7="",NOT(ISERROR(FIND(UPPER($D$7),UPPER($B9806),1)))),    OR($D$8="",(ISERROR(FIND(UPPER($D$8),UPPER($B9806),1))))           )</f>
        <v>1</v>
      </c>
    </row>
    <row r="9807" spans="2:13" x14ac:dyDescent="0.15">
      <c r="B9807" s="333" t="s">
        <v>2667</v>
      </c>
      <c r="C9807" s="333" t="s">
        <v>710</v>
      </c>
      <c r="D9807" s="333" t="s">
        <v>519</v>
      </c>
      <c r="E9807" s="29">
        <v>1</v>
      </c>
      <c r="F9807" s="29">
        <v>1</v>
      </c>
      <c r="G9807" s="29">
        <v>2209</v>
      </c>
      <c r="M9807" s="80" t="b">
        <f t="shared" si="153"/>
        <v>1</v>
      </c>
    </row>
    <row r="9808" spans="2:13" x14ac:dyDescent="0.15">
      <c r="B9808" s="333" t="s">
        <v>13808</v>
      </c>
      <c r="C9808" s="333" t="s">
        <v>712</v>
      </c>
      <c r="D9808" s="333" t="s">
        <v>519</v>
      </c>
      <c r="E9808" s="29">
        <v>2</v>
      </c>
      <c r="F9808" s="29">
        <v>1</v>
      </c>
      <c r="G9808" s="29">
        <v>15495</v>
      </c>
      <c r="M9808" s="80" t="b">
        <f t="shared" si="153"/>
        <v>1</v>
      </c>
    </row>
    <row r="9809" spans="2:13" x14ac:dyDescent="0.15">
      <c r="B9809" s="333" t="s">
        <v>15040</v>
      </c>
      <c r="C9809" s="333" t="s">
        <v>710</v>
      </c>
      <c r="D9809" s="333" t="s">
        <v>519</v>
      </c>
      <c r="E9809" s="29">
        <v>1</v>
      </c>
      <c r="F9809" s="29">
        <v>1</v>
      </c>
      <c r="G9809" s="29">
        <v>17594</v>
      </c>
      <c r="M9809" s="80" t="b">
        <f t="shared" si="153"/>
        <v>1</v>
      </c>
    </row>
    <row r="9810" spans="2:13" x14ac:dyDescent="0.15">
      <c r="B9810" s="333" t="s">
        <v>4811</v>
      </c>
      <c r="C9810" s="333" t="s">
        <v>710</v>
      </c>
      <c r="D9810" s="333" t="s">
        <v>518</v>
      </c>
      <c r="E9810" s="29">
        <v>1</v>
      </c>
      <c r="F9810" s="29">
        <v>0</v>
      </c>
      <c r="G9810" s="29">
        <v>4702</v>
      </c>
      <c r="M9810" s="80" t="b">
        <f t="shared" si="153"/>
        <v>1</v>
      </c>
    </row>
    <row r="9811" spans="2:13" x14ac:dyDescent="0.15">
      <c r="B9811" s="333" t="s">
        <v>2668</v>
      </c>
      <c r="C9811" s="333" t="s">
        <v>710</v>
      </c>
      <c r="D9811" s="333" t="s">
        <v>519</v>
      </c>
      <c r="E9811" s="29">
        <v>1</v>
      </c>
      <c r="F9811" s="29">
        <v>1</v>
      </c>
      <c r="G9811" s="29">
        <v>2210</v>
      </c>
      <c r="M9811" s="80" t="b">
        <f t="shared" si="153"/>
        <v>1</v>
      </c>
    </row>
    <row r="9812" spans="2:13" x14ac:dyDescent="0.15">
      <c r="B9812" s="333" t="s">
        <v>178</v>
      </c>
      <c r="C9812" s="333" t="s">
        <v>714</v>
      </c>
      <c r="D9812" s="333" t="s">
        <v>523</v>
      </c>
      <c r="E9812" s="29">
        <v>3</v>
      </c>
      <c r="F9812" s="29">
        <v>3</v>
      </c>
      <c r="G9812" s="29">
        <v>8583</v>
      </c>
      <c r="M9812" s="80" t="b">
        <f t="shared" si="153"/>
        <v>1</v>
      </c>
    </row>
    <row r="9813" spans="2:13" x14ac:dyDescent="0.15">
      <c r="B9813" s="333" t="s">
        <v>4528</v>
      </c>
      <c r="C9813" s="333" t="s">
        <v>710</v>
      </c>
      <c r="D9813" s="333" t="s">
        <v>523</v>
      </c>
      <c r="E9813" s="29">
        <v>1</v>
      </c>
      <c r="F9813" s="29">
        <v>3</v>
      </c>
      <c r="G9813" s="29">
        <v>4348</v>
      </c>
      <c r="M9813" s="80" t="b">
        <f t="shared" si="153"/>
        <v>1</v>
      </c>
    </row>
    <row r="9814" spans="2:13" x14ac:dyDescent="0.15">
      <c r="B9814" s="333" t="s">
        <v>4465</v>
      </c>
      <c r="C9814" s="333" t="s">
        <v>710</v>
      </c>
      <c r="D9814" s="333" t="s">
        <v>519</v>
      </c>
      <c r="E9814" s="29">
        <v>1</v>
      </c>
      <c r="F9814" s="29">
        <v>1</v>
      </c>
      <c r="G9814" s="29">
        <v>4276</v>
      </c>
      <c r="M9814" s="80" t="b">
        <f t="shared" si="153"/>
        <v>1</v>
      </c>
    </row>
    <row r="9815" spans="2:13" x14ac:dyDescent="0.15">
      <c r="B9815" s="333" t="s">
        <v>4529</v>
      </c>
      <c r="C9815" s="333" t="s">
        <v>710</v>
      </c>
      <c r="D9815" s="333" t="s">
        <v>523</v>
      </c>
      <c r="E9815" s="29">
        <v>1</v>
      </c>
      <c r="F9815" s="29">
        <v>3</v>
      </c>
      <c r="G9815" s="29">
        <v>4349</v>
      </c>
      <c r="M9815" s="80" t="b">
        <f t="shared" si="153"/>
        <v>1</v>
      </c>
    </row>
    <row r="9816" spans="2:13" x14ac:dyDescent="0.15">
      <c r="B9816" s="333" t="s">
        <v>2669</v>
      </c>
      <c r="C9816" s="333" t="s">
        <v>710</v>
      </c>
      <c r="D9816" s="333" t="s">
        <v>519</v>
      </c>
      <c r="E9816" s="29">
        <v>1</v>
      </c>
      <c r="F9816" s="29">
        <v>1</v>
      </c>
      <c r="G9816" s="29">
        <v>2211</v>
      </c>
      <c r="M9816" s="80" t="b">
        <f t="shared" si="153"/>
        <v>1</v>
      </c>
    </row>
    <row r="9817" spans="2:13" x14ac:dyDescent="0.15">
      <c r="B9817" s="333" t="s">
        <v>4466</v>
      </c>
      <c r="C9817" s="333" t="s">
        <v>710</v>
      </c>
      <c r="D9817" s="333" t="s">
        <v>519</v>
      </c>
      <c r="E9817" s="29">
        <v>1</v>
      </c>
      <c r="F9817" s="29">
        <v>1</v>
      </c>
      <c r="G9817" s="29">
        <v>4277</v>
      </c>
      <c r="M9817" s="80" t="b">
        <f t="shared" si="153"/>
        <v>1</v>
      </c>
    </row>
    <row r="9818" spans="2:13" x14ac:dyDescent="0.15">
      <c r="B9818" s="333" t="s">
        <v>2670</v>
      </c>
      <c r="C9818" s="333" t="s">
        <v>710</v>
      </c>
      <c r="D9818" s="333" t="s">
        <v>519</v>
      </c>
      <c r="E9818" s="29">
        <v>1</v>
      </c>
      <c r="F9818" s="29">
        <v>1</v>
      </c>
      <c r="G9818" s="29">
        <v>2212</v>
      </c>
      <c r="M9818" s="80" t="b">
        <f t="shared" si="153"/>
        <v>1</v>
      </c>
    </row>
    <row r="9819" spans="2:13" x14ac:dyDescent="0.15">
      <c r="B9819" s="333" t="s">
        <v>4467</v>
      </c>
      <c r="C9819" s="333" t="s">
        <v>710</v>
      </c>
      <c r="D9819" s="333" t="s">
        <v>519</v>
      </c>
      <c r="E9819" s="29">
        <v>1</v>
      </c>
      <c r="F9819" s="29">
        <v>1</v>
      </c>
      <c r="G9819" s="29">
        <v>4278</v>
      </c>
      <c r="M9819" s="80" t="b">
        <f t="shared" si="153"/>
        <v>1</v>
      </c>
    </row>
    <row r="9820" spans="2:13" x14ac:dyDescent="0.15">
      <c r="B9820" s="333" t="s">
        <v>2671</v>
      </c>
      <c r="C9820" s="333" t="s">
        <v>710</v>
      </c>
      <c r="D9820" s="333" t="s">
        <v>519</v>
      </c>
      <c r="E9820" s="29">
        <v>1</v>
      </c>
      <c r="F9820" s="29">
        <v>1</v>
      </c>
      <c r="G9820" s="29">
        <v>2213</v>
      </c>
      <c r="M9820" s="80" t="b">
        <f t="shared" si="153"/>
        <v>1</v>
      </c>
    </row>
    <row r="9821" spans="2:13" x14ac:dyDescent="0.15">
      <c r="B9821" s="333" t="s">
        <v>2672</v>
      </c>
      <c r="C9821" s="333" t="s">
        <v>710</v>
      </c>
      <c r="D9821" s="333" t="s">
        <v>519</v>
      </c>
      <c r="E9821" s="29">
        <v>1</v>
      </c>
      <c r="F9821" s="29">
        <v>1</v>
      </c>
      <c r="G9821" s="29">
        <v>2214</v>
      </c>
      <c r="M9821" s="80" t="b">
        <f t="shared" si="153"/>
        <v>1</v>
      </c>
    </row>
    <row r="9822" spans="2:13" x14ac:dyDescent="0.15">
      <c r="B9822" s="333" t="s">
        <v>6091</v>
      </c>
      <c r="C9822" s="333" t="s">
        <v>710</v>
      </c>
      <c r="D9822" s="333" t="s">
        <v>519</v>
      </c>
      <c r="E9822" s="29">
        <v>1</v>
      </c>
      <c r="F9822" s="29">
        <v>1</v>
      </c>
      <c r="G9822" s="29">
        <v>6146</v>
      </c>
      <c r="M9822" s="80" t="b">
        <f t="shared" si="153"/>
        <v>1</v>
      </c>
    </row>
    <row r="9823" spans="2:13" x14ac:dyDescent="0.15">
      <c r="B9823" s="333" t="s">
        <v>3748</v>
      </c>
      <c r="C9823" s="333" t="s">
        <v>712</v>
      </c>
      <c r="D9823" s="333" t="s">
        <v>519</v>
      </c>
      <c r="E9823" s="29">
        <v>2</v>
      </c>
      <c r="F9823" s="29">
        <v>1</v>
      </c>
      <c r="G9823" s="29">
        <v>3406</v>
      </c>
      <c r="M9823" s="80" t="b">
        <f t="shared" si="153"/>
        <v>1</v>
      </c>
    </row>
    <row r="9824" spans="2:13" x14ac:dyDescent="0.15">
      <c r="B9824" s="333" t="s">
        <v>2673</v>
      </c>
      <c r="C9824" s="333" t="s">
        <v>710</v>
      </c>
      <c r="D9824" s="333" t="s">
        <v>519</v>
      </c>
      <c r="E9824" s="29">
        <v>1</v>
      </c>
      <c r="F9824" s="29">
        <v>1</v>
      </c>
      <c r="G9824" s="29">
        <v>2215</v>
      </c>
      <c r="M9824" s="80" t="b">
        <f t="shared" si="153"/>
        <v>1</v>
      </c>
    </row>
    <row r="9825" spans="2:13" x14ac:dyDescent="0.15">
      <c r="B9825" s="333" t="s">
        <v>6923</v>
      </c>
      <c r="C9825" s="333" t="s">
        <v>710</v>
      </c>
      <c r="D9825" s="333" t="s">
        <v>519</v>
      </c>
      <c r="E9825" s="29">
        <v>1</v>
      </c>
      <c r="F9825" s="29">
        <v>1</v>
      </c>
      <c r="G9825" s="29">
        <v>7057</v>
      </c>
      <c r="M9825" s="80" t="b">
        <f t="shared" si="153"/>
        <v>1</v>
      </c>
    </row>
    <row r="9826" spans="2:13" x14ac:dyDescent="0.15">
      <c r="B9826" s="333" t="s">
        <v>263</v>
      </c>
      <c r="C9826" s="333" t="s">
        <v>710</v>
      </c>
      <c r="D9826" s="333" t="s">
        <v>519</v>
      </c>
      <c r="E9826" s="29">
        <v>1</v>
      </c>
      <c r="F9826" s="29">
        <v>1</v>
      </c>
      <c r="G9826" s="29">
        <v>8446</v>
      </c>
      <c r="M9826" s="80" t="b">
        <f t="shared" si="153"/>
        <v>1</v>
      </c>
    </row>
    <row r="9827" spans="2:13" x14ac:dyDescent="0.15">
      <c r="B9827" s="333" t="s">
        <v>7327</v>
      </c>
      <c r="C9827" s="333" t="s">
        <v>710</v>
      </c>
      <c r="D9827" s="333" t="s">
        <v>519</v>
      </c>
      <c r="E9827" s="29">
        <v>1</v>
      </c>
      <c r="F9827" s="29">
        <v>1</v>
      </c>
      <c r="G9827" s="29">
        <v>7476</v>
      </c>
      <c r="M9827" s="80" t="b">
        <f t="shared" si="153"/>
        <v>1</v>
      </c>
    </row>
    <row r="9828" spans="2:13" x14ac:dyDescent="0.15">
      <c r="B9828" s="333" t="s">
        <v>4468</v>
      </c>
      <c r="C9828" s="333" t="s">
        <v>710</v>
      </c>
      <c r="D9828" s="333" t="s">
        <v>519</v>
      </c>
      <c r="E9828" s="29">
        <v>1</v>
      </c>
      <c r="F9828" s="29">
        <v>1</v>
      </c>
      <c r="G9828" s="29">
        <v>4279</v>
      </c>
      <c r="M9828" s="80" t="b">
        <f t="shared" si="153"/>
        <v>1</v>
      </c>
    </row>
    <row r="9829" spans="2:13" x14ac:dyDescent="0.15">
      <c r="B9829" s="333" t="s">
        <v>13809</v>
      </c>
      <c r="C9829" s="333" t="s">
        <v>710</v>
      </c>
      <c r="D9829" s="333" t="s">
        <v>519</v>
      </c>
      <c r="E9829" s="29">
        <v>1</v>
      </c>
      <c r="F9829" s="29">
        <v>1</v>
      </c>
      <c r="G9829" s="29">
        <v>15497</v>
      </c>
      <c r="M9829" s="80" t="b">
        <f t="shared" si="153"/>
        <v>1</v>
      </c>
    </row>
    <row r="9830" spans="2:13" x14ac:dyDescent="0.15">
      <c r="B9830" s="333" t="s">
        <v>2674</v>
      </c>
      <c r="C9830" s="333" t="s">
        <v>710</v>
      </c>
      <c r="D9830" s="333" t="s">
        <v>519</v>
      </c>
      <c r="E9830" s="29">
        <v>1</v>
      </c>
      <c r="F9830" s="29">
        <v>1</v>
      </c>
      <c r="G9830" s="29">
        <v>2216</v>
      </c>
      <c r="M9830" s="80" t="b">
        <f t="shared" si="153"/>
        <v>1</v>
      </c>
    </row>
    <row r="9831" spans="2:13" x14ac:dyDescent="0.15">
      <c r="B9831" s="333" t="s">
        <v>7826</v>
      </c>
      <c r="C9831" s="333" t="s">
        <v>710</v>
      </c>
      <c r="D9831" s="333" t="s">
        <v>525</v>
      </c>
      <c r="E9831" s="29">
        <v>1</v>
      </c>
      <c r="F9831" s="29">
        <v>4</v>
      </c>
      <c r="G9831" s="29">
        <v>8012</v>
      </c>
      <c r="M9831" s="80" t="b">
        <f t="shared" si="153"/>
        <v>1</v>
      </c>
    </row>
    <row r="9832" spans="2:13" x14ac:dyDescent="0.15">
      <c r="B9832" s="333" t="s">
        <v>2675</v>
      </c>
      <c r="C9832" s="333" t="s">
        <v>710</v>
      </c>
      <c r="D9832" s="333" t="s">
        <v>519</v>
      </c>
      <c r="E9832" s="29">
        <v>1</v>
      </c>
      <c r="F9832" s="29">
        <v>1</v>
      </c>
      <c r="G9832" s="29">
        <v>2217</v>
      </c>
      <c r="M9832" s="80" t="b">
        <f t="shared" si="153"/>
        <v>1</v>
      </c>
    </row>
    <row r="9833" spans="2:13" x14ac:dyDescent="0.15">
      <c r="B9833" s="333" t="s">
        <v>4469</v>
      </c>
      <c r="C9833" s="333" t="s">
        <v>710</v>
      </c>
      <c r="D9833" s="333" t="s">
        <v>519</v>
      </c>
      <c r="E9833" s="29">
        <v>1</v>
      </c>
      <c r="F9833" s="29">
        <v>1</v>
      </c>
      <c r="G9833" s="29">
        <v>4280</v>
      </c>
      <c r="M9833" s="80" t="b">
        <f t="shared" si="153"/>
        <v>1</v>
      </c>
    </row>
    <row r="9834" spans="2:13" x14ac:dyDescent="0.15">
      <c r="B9834" s="333" t="s">
        <v>2676</v>
      </c>
      <c r="C9834" s="333" t="s">
        <v>710</v>
      </c>
      <c r="D9834" s="333" t="s">
        <v>519</v>
      </c>
      <c r="E9834" s="29">
        <v>1</v>
      </c>
      <c r="F9834" s="29">
        <v>1</v>
      </c>
      <c r="G9834" s="29">
        <v>2218</v>
      </c>
      <c r="M9834" s="80" t="b">
        <f t="shared" si="153"/>
        <v>1</v>
      </c>
    </row>
    <row r="9835" spans="2:13" x14ac:dyDescent="0.15">
      <c r="B9835" s="333" t="s">
        <v>2677</v>
      </c>
      <c r="C9835" s="333" t="s">
        <v>710</v>
      </c>
      <c r="D9835" s="333" t="s">
        <v>519</v>
      </c>
      <c r="E9835" s="29">
        <v>1</v>
      </c>
      <c r="F9835" s="29">
        <v>1</v>
      </c>
      <c r="G9835" s="29">
        <v>2219</v>
      </c>
      <c r="M9835" s="80" t="b">
        <f t="shared" si="153"/>
        <v>1</v>
      </c>
    </row>
    <row r="9836" spans="2:13" x14ac:dyDescent="0.15">
      <c r="B9836" s="333" t="s">
        <v>7329</v>
      </c>
      <c r="C9836" s="333" t="s">
        <v>710</v>
      </c>
      <c r="D9836" s="333" t="s">
        <v>519</v>
      </c>
      <c r="E9836" s="29">
        <v>1</v>
      </c>
      <c r="F9836" s="29">
        <v>1</v>
      </c>
      <c r="G9836" s="29">
        <v>7478</v>
      </c>
      <c r="M9836" s="80" t="b">
        <f t="shared" si="153"/>
        <v>1</v>
      </c>
    </row>
    <row r="9837" spans="2:13" x14ac:dyDescent="0.15">
      <c r="B9837" s="333" t="s">
        <v>12225</v>
      </c>
      <c r="C9837" s="333" t="s">
        <v>710</v>
      </c>
      <c r="D9837" s="333" t="s">
        <v>519</v>
      </c>
      <c r="E9837" s="29">
        <v>1</v>
      </c>
      <c r="F9837" s="29">
        <v>1</v>
      </c>
      <c r="G9837" s="29">
        <v>13052</v>
      </c>
      <c r="M9837" s="80" t="b">
        <f t="shared" si="153"/>
        <v>1</v>
      </c>
    </row>
    <row r="9838" spans="2:13" x14ac:dyDescent="0.15">
      <c r="B9838" s="333" t="s">
        <v>12226</v>
      </c>
      <c r="C9838" s="333" t="s">
        <v>710</v>
      </c>
      <c r="D9838" s="333" t="s">
        <v>519</v>
      </c>
      <c r="E9838" s="29">
        <v>1</v>
      </c>
      <c r="F9838" s="29">
        <v>1</v>
      </c>
      <c r="G9838" s="29">
        <v>12292</v>
      </c>
      <c r="M9838" s="80" t="b">
        <f t="shared" si="153"/>
        <v>1</v>
      </c>
    </row>
    <row r="9839" spans="2:13" x14ac:dyDescent="0.15">
      <c r="B9839" s="333" t="s">
        <v>11010</v>
      </c>
      <c r="C9839" s="333" t="s">
        <v>710</v>
      </c>
      <c r="D9839" s="333" t="s">
        <v>519</v>
      </c>
      <c r="E9839" s="29">
        <v>1</v>
      </c>
      <c r="F9839" s="29">
        <v>1</v>
      </c>
      <c r="G9839" s="29">
        <v>2220</v>
      </c>
      <c r="M9839" s="80" t="b">
        <f t="shared" si="153"/>
        <v>1</v>
      </c>
    </row>
    <row r="9840" spans="2:13" x14ac:dyDescent="0.15">
      <c r="B9840" s="333" t="s">
        <v>2678</v>
      </c>
      <c r="C9840" s="333" t="s">
        <v>710</v>
      </c>
      <c r="D9840" s="333" t="s">
        <v>519</v>
      </c>
      <c r="E9840" s="29">
        <v>1</v>
      </c>
      <c r="F9840" s="29">
        <v>1</v>
      </c>
      <c r="G9840" s="29">
        <v>2221</v>
      </c>
      <c r="M9840" s="80" t="b">
        <f t="shared" si="153"/>
        <v>1</v>
      </c>
    </row>
    <row r="9841" spans="2:13" x14ac:dyDescent="0.15">
      <c r="B9841" s="333" t="s">
        <v>2679</v>
      </c>
      <c r="C9841" s="333" t="s">
        <v>710</v>
      </c>
      <c r="D9841" s="333" t="s">
        <v>519</v>
      </c>
      <c r="E9841" s="29">
        <v>1</v>
      </c>
      <c r="F9841" s="29">
        <v>1</v>
      </c>
      <c r="G9841" s="29">
        <v>2222</v>
      </c>
      <c r="M9841" s="80" t="b">
        <f t="shared" si="153"/>
        <v>1</v>
      </c>
    </row>
    <row r="9842" spans="2:13" x14ac:dyDescent="0.15">
      <c r="B9842" s="333" t="s">
        <v>6215</v>
      </c>
      <c r="C9842" s="333" t="s">
        <v>710</v>
      </c>
      <c r="D9842" s="333" t="s">
        <v>519</v>
      </c>
      <c r="E9842" s="29">
        <v>1</v>
      </c>
      <c r="F9842" s="29">
        <v>1</v>
      </c>
      <c r="G9842" s="29">
        <v>6183</v>
      </c>
      <c r="M9842" s="80" t="b">
        <f t="shared" si="153"/>
        <v>1</v>
      </c>
    </row>
    <row r="9843" spans="2:13" x14ac:dyDescent="0.15">
      <c r="B9843" s="333" t="s">
        <v>4470</v>
      </c>
      <c r="C9843" s="333" t="s">
        <v>710</v>
      </c>
      <c r="D9843" s="333" t="s">
        <v>519</v>
      </c>
      <c r="E9843" s="29">
        <v>1</v>
      </c>
      <c r="F9843" s="29">
        <v>1</v>
      </c>
      <c r="G9843" s="29">
        <v>4281</v>
      </c>
      <c r="M9843" s="80" t="b">
        <f t="shared" si="153"/>
        <v>1</v>
      </c>
    </row>
    <row r="9844" spans="2:13" x14ac:dyDescent="0.15">
      <c r="B9844" s="333" t="s">
        <v>2789</v>
      </c>
      <c r="C9844" s="333" t="s">
        <v>710</v>
      </c>
      <c r="D9844" s="333" t="s">
        <v>519</v>
      </c>
      <c r="E9844" s="29">
        <v>1</v>
      </c>
      <c r="F9844" s="29">
        <v>1</v>
      </c>
      <c r="G9844" s="29">
        <v>2223</v>
      </c>
      <c r="M9844" s="80" t="b">
        <f t="shared" si="153"/>
        <v>1</v>
      </c>
    </row>
    <row r="9845" spans="2:13" x14ac:dyDescent="0.15">
      <c r="B9845" s="333" t="s">
        <v>2790</v>
      </c>
      <c r="C9845" s="333" t="s">
        <v>710</v>
      </c>
      <c r="D9845" s="333" t="s">
        <v>519</v>
      </c>
      <c r="E9845" s="29">
        <v>1</v>
      </c>
      <c r="F9845" s="29">
        <v>1</v>
      </c>
      <c r="G9845" s="29">
        <v>2224</v>
      </c>
      <c r="M9845" s="80" t="b">
        <f t="shared" si="153"/>
        <v>1</v>
      </c>
    </row>
    <row r="9846" spans="2:13" x14ac:dyDescent="0.15">
      <c r="B9846" s="333" t="s">
        <v>264</v>
      </c>
      <c r="C9846" s="333" t="s">
        <v>710</v>
      </c>
      <c r="D9846" s="333" t="s">
        <v>519</v>
      </c>
      <c r="E9846" s="29">
        <v>1</v>
      </c>
      <c r="F9846" s="29">
        <v>1</v>
      </c>
      <c r="G9846" s="29">
        <v>8447</v>
      </c>
      <c r="M9846" s="80" t="b">
        <f t="shared" si="153"/>
        <v>1</v>
      </c>
    </row>
    <row r="9847" spans="2:13" x14ac:dyDescent="0.15">
      <c r="B9847" s="333" t="s">
        <v>2791</v>
      </c>
      <c r="C9847" s="333" t="s">
        <v>710</v>
      </c>
      <c r="D9847" s="333" t="s">
        <v>519</v>
      </c>
      <c r="E9847" s="29">
        <v>1</v>
      </c>
      <c r="F9847" s="29">
        <v>1</v>
      </c>
      <c r="G9847" s="29">
        <v>7479</v>
      </c>
      <c r="M9847" s="80" t="b">
        <f t="shared" si="153"/>
        <v>1</v>
      </c>
    </row>
    <row r="9848" spans="2:13" x14ac:dyDescent="0.15">
      <c r="B9848" s="333" t="s">
        <v>2791</v>
      </c>
      <c r="C9848" s="333" t="s">
        <v>710</v>
      </c>
      <c r="D9848" s="333" t="s">
        <v>519</v>
      </c>
      <c r="E9848" s="29">
        <v>1</v>
      </c>
      <c r="F9848" s="29">
        <v>1</v>
      </c>
      <c r="G9848" s="29">
        <v>2225</v>
      </c>
      <c r="M9848" s="80" t="b">
        <f t="shared" si="153"/>
        <v>1</v>
      </c>
    </row>
    <row r="9849" spans="2:13" x14ac:dyDescent="0.15">
      <c r="B9849" s="333" t="s">
        <v>2792</v>
      </c>
      <c r="C9849" s="333" t="s">
        <v>710</v>
      </c>
      <c r="D9849" s="333" t="s">
        <v>519</v>
      </c>
      <c r="E9849" s="29">
        <v>1</v>
      </c>
      <c r="F9849" s="29">
        <v>1</v>
      </c>
      <c r="G9849" s="29">
        <v>2226</v>
      </c>
      <c r="M9849" s="80" t="b">
        <f t="shared" si="153"/>
        <v>1</v>
      </c>
    </row>
    <row r="9850" spans="2:13" x14ac:dyDescent="0.15">
      <c r="B9850" s="333" t="s">
        <v>2793</v>
      </c>
      <c r="C9850" s="333" t="s">
        <v>710</v>
      </c>
      <c r="D9850" s="333" t="s">
        <v>519</v>
      </c>
      <c r="E9850" s="29">
        <v>1</v>
      </c>
      <c r="F9850" s="29">
        <v>1</v>
      </c>
      <c r="G9850" s="29">
        <v>2227</v>
      </c>
      <c r="M9850" s="80" t="b">
        <f t="shared" si="153"/>
        <v>1</v>
      </c>
    </row>
    <row r="9851" spans="2:13" x14ac:dyDescent="0.15">
      <c r="B9851" s="333" t="s">
        <v>2794</v>
      </c>
      <c r="C9851" s="333" t="s">
        <v>710</v>
      </c>
      <c r="D9851" s="333" t="s">
        <v>519</v>
      </c>
      <c r="E9851" s="29">
        <v>1</v>
      </c>
      <c r="F9851" s="29">
        <v>1</v>
      </c>
      <c r="G9851" s="29">
        <v>2228</v>
      </c>
      <c r="M9851" s="80" t="b">
        <f t="shared" si="153"/>
        <v>1</v>
      </c>
    </row>
    <row r="9852" spans="2:13" x14ac:dyDescent="0.15">
      <c r="B9852" s="333" t="s">
        <v>2795</v>
      </c>
      <c r="C9852" s="333" t="s">
        <v>710</v>
      </c>
      <c r="D9852" s="333" t="s">
        <v>519</v>
      </c>
      <c r="E9852" s="29">
        <v>1</v>
      </c>
      <c r="F9852" s="29">
        <v>1</v>
      </c>
      <c r="G9852" s="29">
        <v>2229</v>
      </c>
      <c r="M9852" s="80" t="b">
        <f t="shared" si="153"/>
        <v>1</v>
      </c>
    </row>
    <row r="9853" spans="2:13" x14ac:dyDescent="0.15">
      <c r="B9853" s="333" t="s">
        <v>4471</v>
      </c>
      <c r="C9853" s="333" t="s">
        <v>710</v>
      </c>
      <c r="D9853" s="333" t="s">
        <v>519</v>
      </c>
      <c r="E9853" s="29">
        <v>1</v>
      </c>
      <c r="F9853" s="29">
        <v>1</v>
      </c>
      <c r="G9853" s="29">
        <v>4282</v>
      </c>
      <c r="M9853" s="80" t="b">
        <f t="shared" si="153"/>
        <v>1</v>
      </c>
    </row>
    <row r="9854" spans="2:13" x14ac:dyDescent="0.15">
      <c r="B9854" s="333" t="s">
        <v>2796</v>
      </c>
      <c r="C9854" s="333" t="s">
        <v>710</v>
      </c>
      <c r="D9854" s="333" t="s">
        <v>519</v>
      </c>
      <c r="E9854" s="29">
        <v>1</v>
      </c>
      <c r="F9854" s="29">
        <v>1</v>
      </c>
      <c r="G9854" s="29">
        <v>2230</v>
      </c>
      <c r="M9854" s="80" t="b">
        <f t="shared" si="153"/>
        <v>1</v>
      </c>
    </row>
    <row r="9855" spans="2:13" x14ac:dyDescent="0.15">
      <c r="B9855" s="333" t="s">
        <v>8435</v>
      </c>
      <c r="C9855" s="333" t="s">
        <v>710</v>
      </c>
      <c r="D9855" s="333" t="s">
        <v>523</v>
      </c>
      <c r="E9855" s="29">
        <v>1</v>
      </c>
      <c r="F9855" s="29">
        <v>3</v>
      </c>
      <c r="G9855" s="29">
        <v>8764</v>
      </c>
      <c r="M9855" s="80" t="b">
        <f t="shared" si="153"/>
        <v>1</v>
      </c>
    </row>
    <row r="9856" spans="2:13" x14ac:dyDescent="0.15">
      <c r="B9856" s="333" t="s">
        <v>179</v>
      </c>
      <c r="C9856" s="333" t="s">
        <v>714</v>
      </c>
      <c r="D9856" s="333" t="s">
        <v>523</v>
      </c>
      <c r="E9856" s="29">
        <v>3</v>
      </c>
      <c r="F9856" s="29">
        <v>3</v>
      </c>
      <c r="G9856" s="29">
        <v>8584</v>
      </c>
      <c r="M9856" s="80" t="b">
        <f t="shared" si="153"/>
        <v>1</v>
      </c>
    </row>
    <row r="9857" spans="2:13" x14ac:dyDescent="0.15">
      <c r="B9857" s="333" t="s">
        <v>265</v>
      </c>
      <c r="C9857" s="333" t="s">
        <v>710</v>
      </c>
      <c r="D9857" s="333" t="s">
        <v>519</v>
      </c>
      <c r="E9857" s="29">
        <v>1</v>
      </c>
      <c r="F9857" s="29">
        <v>1</v>
      </c>
      <c r="G9857" s="29">
        <v>8448</v>
      </c>
      <c r="M9857" s="80" t="b">
        <f t="shared" si="153"/>
        <v>1</v>
      </c>
    </row>
    <row r="9858" spans="2:13" x14ac:dyDescent="0.15">
      <c r="B9858" s="333" t="s">
        <v>2797</v>
      </c>
      <c r="C9858" s="333" t="s">
        <v>710</v>
      </c>
      <c r="D9858" s="333" t="s">
        <v>519</v>
      </c>
      <c r="E9858" s="29">
        <v>1</v>
      </c>
      <c r="F9858" s="29">
        <v>1</v>
      </c>
      <c r="G9858" s="29">
        <v>2231</v>
      </c>
      <c r="M9858" s="80" t="b">
        <f t="shared" si="153"/>
        <v>1</v>
      </c>
    </row>
    <row r="9859" spans="2:13" x14ac:dyDescent="0.15">
      <c r="B9859" s="333" t="s">
        <v>15041</v>
      </c>
      <c r="C9859" s="333" t="s">
        <v>710</v>
      </c>
      <c r="D9859" s="333" t="s">
        <v>444</v>
      </c>
      <c r="E9859" s="29">
        <v>1</v>
      </c>
      <c r="F9859" s="29">
        <v>6</v>
      </c>
      <c r="G9859" s="29">
        <v>17324</v>
      </c>
      <c r="M9859" s="80" t="b">
        <f t="shared" si="153"/>
        <v>1</v>
      </c>
    </row>
    <row r="9860" spans="2:13" x14ac:dyDescent="0.15">
      <c r="B9860" s="333" t="s">
        <v>7326</v>
      </c>
      <c r="C9860" s="333" t="s">
        <v>710</v>
      </c>
      <c r="D9860" s="333" t="s">
        <v>519</v>
      </c>
      <c r="E9860" s="29">
        <v>1</v>
      </c>
      <c r="F9860" s="29">
        <v>1</v>
      </c>
      <c r="G9860" s="29">
        <v>7475</v>
      </c>
      <c r="M9860" s="80" t="b">
        <f t="shared" si="153"/>
        <v>1</v>
      </c>
    </row>
    <row r="9861" spans="2:13" x14ac:dyDescent="0.15">
      <c r="B9861" s="333" t="s">
        <v>2</v>
      </c>
      <c r="C9861" s="333" t="s">
        <v>712</v>
      </c>
      <c r="D9861" s="333" t="s">
        <v>523</v>
      </c>
      <c r="E9861" s="29">
        <v>2</v>
      </c>
      <c r="F9861" s="29">
        <v>3</v>
      </c>
      <c r="G9861" s="29">
        <v>8725</v>
      </c>
      <c r="M9861" s="80" t="b">
        <f t="shared" si="153"/>
        <v>1</v>
      </c>
    </row>
    <row r="9862" spans="2:13" x14ac:dyDescent="0.15">
      <c r="B9862" s="333" t="s">
        <v>2798</v>
      </c>
      <c r="C9862" s="333" t="s">
        <v>710</v>
      </c>
      <c r="D9862" s="333" t="s">
        <v>519</v>
      </c>
      <c r="E9862" s="29">
        <v>1</v>
      </c>
      <c r="F9862" s="29">
        <v>1</v>
      </c>
      <c r="G9862" s="29">
        <v>2232</v>
      </c>
      <c r="M9862" s="80" t="b">
        <f t="shared" si="153"/>
        <v>1</v>
      </c>
    </row>
    <row r="9863" spans="2:13" x14ac:dyDescent="0.15">
      <c r="B9863" s="333" t="s">
        <v>2799</v>
      </c>
      <c r="C9863" s="333" t="s">
        <v>710</v>
      </c>
      <c r="D9863" s="333" t="s">
        <v>519</v>
      </c>
      <c r="E9863" s="29">
        <v>1</v>
      </c>
      <c r="F9863" s="29">
        <v>1</v>
      </c>
      <c r="G9863" s="29">
        <v>2233</v>
      </c>
      <c r="M9863" s="80" t="b">
        <f t="shared" si="153"/>
        <v>1</v>
      </c>
    </row>
    <row r="9864" spans="2:13" x14ac:dyDescent="0.15">
      <c r="B9864" s="333" t="s">
        <v>5738</v>
      </c>
      <c r="C9864" s="333" t="s">
        <v>712</v>
      </c>
      <c r="D9864" s="333" t="s">
        <v>523</v>
      </c>
      <c r="E9864" s="29">
        <v>2</v>
      </c>
      <c r="F9864" s="29">
        <v>3</v>
      </c>
      <c r="G9864" s="29">
        <v>5769</v>
      </c>
      <c r="M9864" s="80" t="b">
        <f t="shared" si="153"/>
        <v>1</v>
      </c>
    </row>
    <row r="9865" spans="2:13" x14ac:dyDescent="0.15">
      <c r="B9865" s="333" t="s">
        <v>4530</v>
      </c>
      <c r="C9865" s="333" t="s">
        <v>710</v>
      </c>
      <c r="D9865" s="333" t="s">
        <v>523</v>
      </c>
      <c r="E9865" s="29">
        <v>1</v>
      </c>
      <c r="F9865" s="29">
        <v>3</v>
      </c>
      <c r="G9865" s="29">
        <v>4350</v>
      </c>
      <c r="M9865" s="80" t="b">
        <f t="shared" si="153"/>
        <v>1</v>
      </c>
    </row>
    <row r="9866" spans="2:13" x14ac:dyDescent="0.15">
      <c r="B9866" s="333" t="s">
        <v>12227</v>
      </c>
      <c r="C9866" s="333" t="s">
        <v>710</v>
      </c>
      <c r="D9866" s="333" t="s">
        <v>519</v>
      </c>
      <c r="E9866" s="29">
        <v>1</v>
      </c>
      <c r="F9866" s="29">
        <v>1</v>
      </c>
      <c r="G9866" s="29">
        <v>11679</v>
      </c>
      <c r="M9866" s="80" t="b">
        <f t="shared" si="153"/>
        <v>1</v>
      </c>
    </row>
    <row r="9867" spans="2:13" x14ac:dyDescent="0.15">
      <c r="B9867" s="333" t="s">
        <v>4573</v>
      </c>
      <c r="C9867" s="333" t="s">
        <v>710</v>
      </c>
      <c r="D9867" s="333" t="s">
        <v>521</v>
      </c>
      <c r="E9867" s="29">
        <v>1</v>
      </c>
      <c r="F9867" s="29">
        <v>2</v>
      </c>
      <c r="G9867" s="29">
        <v>4397</v>
      </c>
      <c r="M9867" s="80" t="b">
        <f t="shared" si="153"/>
        <v>1</v>
      </c>
    </row>
    <row r="9868" spans="2:13" x14ac:dyDescent="0.15">
      <c r="B9868" s="333" t="s">
        <v>15042</v>
      </c>
      <c r="C9868" s="333" t="s">
        <v>710</v>
      </c>
      <c r="D9868" s="333" t="s">
        <v>523</v>
      </c>
      <c r="E9868" s="29">
        <v>1</v>
      </c>
      <c r="F9868" s="29">
        <v>3</v>
      </c>
      <c r="G9868" s="29">
        <v>17334</v>
      </c>
      <c r="M9868" s="80" t="b">
        <f t="shared" si="153"/>
        <v>1</v>
      </c>
    </row>
    <row r="9869" spans="2:13" x14ac:dyDescent="0.15">
      <c r="B9869" s="333" t="s">
        <v>7052</v>
      </c>
      <c r="C9869" s="333" t="s">
        <v>710</v>
      </c>
      <c r="D9869" s="333" t="s">
        <v>521</v>
      </c>
      <c r="E9869" s="29">
        <v>1</v>
      </c>
      <c r="F9869" s="29">
        <v>2</v>
      </c>
      <c r="G9869" s="29">
        <v>7191</v>
      </c>
      <c r="M9869" s="80" t="b">
        <f t="shared" si="153"/>
        <v>1</v>
      </c>
    </row>
    <row r="9870" spans="2:13" x14ac:dyDescent="0.15">
      <c r="B9870" s="333" t="s">
        <v>4981</v>
      </c>
      <c r="C9870" s="333" t="s">
        <v>710</v>
      </c>
      <c r="D9870" s="333" t="s">
        <v>519</v>
      </c>
      <c r="E9870" s="29">
        <v>1</v>
      </c>
      <c r="F9870" s="29">
        <v>1</v>
      </c>
      <c r="G9870" s="29">
        <v>4946</v>
      </c>
      <c r="M9870" s="80" t="b">
        <f t="shared" ref="M9870:M9933" si="154">AND(  NOT(ISERROR(FIND(UPPER($B$7),UPPER($B9870),1))),  OR($D$7="",NOT(ISERROR(FIND(UPPER($D$7),UPPER($B9870),1)))),    OR($D$8="",(ISERROR(FIND(UPPER($D$8),UPPER($B9870),1))))           )</f>
        <v>1</v>
      </c>
    </row>
    <row r="9871" spans="2:13" x14ac:dyDescent="0.15">
      <c r="B9871" s="333" t="s">
        <v>15043</v>
      </c>
      <c r="C9871" s="333" t="s">
        <v>718</v>
      </c>
      <c r="D9871" s="333" t="s">
        <v>519</v>
      </c>
      <c r="E9871" s="29">
        <v>5</v>
      </c>
      <c r="F9871" s="29">
        <v>1</v>
      </c>
      <c r="G9871" s="29">
        <v>17070</v>
      </c>
      <c r="M9871" s="80" t="b">
        <f t="shared" si="154"/>
        <v>1</v>
      </c>
    </row>
    <row r="9872" spans="2:13" x14ac:dyDescent="0.15">
      <c r="B9872" s="333" t="s">
        <v>4531</v>
      </c>
      <c r="C9872" s="333" t="s">
        <v>710</v>
      </c>
      <c r="D9872" s="333" t="s">
        <v>523</v>
      </c>
      <c r="E9872" s="29">
        <v>1</v>
      </c>
      <c r="F9872" s="29">
        <v>3</v>
      </c>
      <c r="G9872" s="29">
        <v>4351</v>
      </c>
      <c r="M9872" s="80" t="b">
        <f t="shared" si="154"/>
        <v>1</v>
      </c>
    </row>
    <row r="9873" spans="2:13" x14ac:dyDescent="0.15">
      <c r="B9873" s="333" t="s">
        <v>4574</v>
      </c>
      <c r="C9873" s="333" t="s">
        <v>710</v>
      </c>
      <c r="D9873" s="333" t="s">
        <v>521</v>
      </c>
      <c r="E9873" s="29">
        <v>1</v>
      </c>
      <c r="F9873" s="29">
        <v>2</v>
      </c>
      <c r="G9873" s="29">
        <v>4398</v>
      </c>
      <c r="M9873" s="80" t="b">
        <f t="shared" si="154"/>
        <v>1</v>
      </c>
    </row>
    <row r="9874" spans="2:13" x14ac:dyDescent="0.15">
      <c r="B9874" s="333" t="s">
        <v>13810</v>
      </c>
      <c r="C9874" s="333" t="s">
        <v>710</v>
      </c>
      <c r="D9874" s="333" t="s">
        <v>525</v>
      </c>
      <c r="E9874" s="29">
        <v>1</v>
      </c>
      <c r="F9874" s="29">
        <v>4</v>
      </c>
      <c r="G9874" s="29">
        <v>15698</v>
      </c>
      <c r="M9874" s="80" t="b">
        <f t="shared" si="154"/>
        <v>1</v>
      </c>
    </row>
    <row r="9875" spans="2:13" x14ac:dyDescent="0.15">
      <c r="B9875" s="333" t="s">
        <v>7231</v>
      </c>
      <c r="C9875" s="333" t="s">
        <v>710</v>
      </c>
      <c r="D9875" s="333" t="s">
        <v>523</v>
      </c>
      <c r="E9875" s="29">
        <v>1</v>
      </c>
      <c r="F9875" s="29">
        <v>3</v>
      </c>
      <c r="G9875" s="29">
        <v>7374</v>
      </c>
      <c r="M9875" s="80" t="b">
        <f t="shared" si="154"/>
        <v>1</v>
      </c>
    </row>
    <row r="9876" spans="2:13" x14ac:dyDescent="0.15">
      <c r="B9876" s="333" t="s">
        <v>2687</v>
      </c>
      <c r="C9876" s="333" t="s">
        <v>710</v>
      </c>
      <c r="D9876" s="333" t="s">
        <v>519</v>
      </c>
      <c r="E9876" s="29">
        <v>1</v>
      </c>
      <c r="F9876" s="29">
        <v>1</v>
      </c>
      <c r="G9876" s="29">
        <v>2234</v>
      </c>
      <c r="M9876" s="80" t="b">
        <f t="shared" si="154"/>
        <v>1</v>
      </c>
    </row>
    <row r="9877" spans="2:13" x14ac:dyDescent="0.15">
      <c r="B9877" s="333" t="s">
        <v>15044</v>
      </c>
      <c r="C9877" s="333" t="s">
        <v>710</v>
      </c>
      <c r="D9877" s="333" t="s">
        <v>519</v>
      </c>
      <c r="E9877" s="29">
        <v>1</v>
      </c>
      <c r="F9877" s="29">
        <v>1</v>
      </c>
      <c r="G9877" s="29">
        <v>16727</v>
      </c>
      <c r="M9877" s="80" t="b">
        <f t="shared" si="154"/>
        <v>1</v>
      </c>
    </row>
    <row r="9878" spans="2:13" x14ac:dyDescent="0.15">
      <c r="B9878" s="333" t="s">
        <v>5584</v>
      </c>
      <c r="C9878" s="333" t="s">
        <v>710</v>
      </c>
      <c r="D9878" s="333" t="s">
        <v>519</v>
      </c>
      <c r="E9878" s="29">
        <v>1</v>
      </c>
      <c r="F9878" s="29">
        <v>1</v>
      </c>
      <c r="G9878" s="29">
        <v>5519</v>
      </c>
      <c r="M9878" s="80" t="b">
        <f t="shared" si="154"/>
        <v>1</v>
      </c>
    </row>
    <row r="9879" spans="2:13" x14ac:dyDescent="0.15">
      <c r="B9879" s="333" t="s">
        <v>13811</v>
      </c>
      <c r="C9879" s="333" t="s">
        <v>710</v>
      </c>
      <c r="D9879" s="333" t="s">
        <v>519</v>
      </c>
      <c r="E9879" s="29">
        <v>1</v>
      </c>
      <c r="F9879" s="29">
        <v>1</v>
      </c>
      <c r="G9879" s="29">
        <v>14804</v>
      </c>
      <c r="M9879" s="80" t="b">
        <f t="shared" si="154"/>
        <v>1</v>
      </c>
    </row>
    <row r="9880" spans="2:13" x14ac:dyDescent="0.15">
      <c r="B9880" s="333" t="s">
        <v>13812</v>
      </c>
      <c r="C9880" s="333" t="s">
        <v>710</v>
      </c>
      <c r="D9880" s="333" t="s">
        <v>523</v>
      </c>
      <c r="E9880" s="29">
        <v>1</v>
      </c>
      <c r="F9880" s="29">
        <v>3</v>
      </c>
      <c r="G9880" s="29">
        <v>14801</v>
      </c>
      <c r="M9880" s="80" t="b">
        <f t="shared" si="154"/>
        <v>1</v>
      </c>
    </row>
    <row r="9881" spans="2:13" x14ac:dyDescent="0.15">
      <c r="B9881" s="333" t="s">
        <v>13813</v>
      </c>
      <c r="C9881" s="333" t="s">
        <v>710</v>
      </c>
      <c r="D9881" s="333" t="s">
        <v>519</v>
      </c>
      <c r="E9881" s="29">
        <v>1</v>
      </c>
      <c r="F9881" s="29">
        <v>1</v>
      </c>
      <c r="G9881" s="29">
        <v>14785</v>
      </c>
      <c r="M9881" s="80" t="b">
        <f t="shared" si="154"/>
        <v>1</v>
      </c>
    </row>
    <row r="9882" spans="2:13" x14ac:dyDescent="0.15">
      <c r="B9882" s="333" t="s">
        <v>10503</v>
      </c>
      <c r="C9882" s="333" t="s">
        <v>710</v>
      </c>
      <c r="D9882" s="333" t="s">
        <v>519</v>
      </c>
      <c r="E9882" s="29">
        <v>1</v>
      </c>
      <c r="F9882" s="29">
        <v>1</v>
      </c>
      <c r="G9882" s="29">
        <v>10885</v>
      </c>
      <c r="M9882" s="80" t="b">
        <f t="shared" si="154"/>
        <v>1</v>
      </c>
    </row>
    <row r="9883" spans="2:13" x14ac:dyDescent="0.15">
      <c r="B9883" s="333" t="s">
        <v>13814</v>
      </c>
      <c r="C9883" s="333" t="s">
        <v>710</v>
      </c>
      <c r="D9883" s="333" t="s">
        <v>519</v>
      </c>
      <c r="E9883" s="29">
        <v>1</v>
      </c>
      <c r="F9883" s="29">
        <v>1</v>
      </c>
      <c r="G9883" s="29">
        <v>14988</v>
      </c>
      <c r="M9883" s="80" t="b">
        <f t="shared" si="154"/>
        <v>1</v>
      </c>
    </row>
    <row r="9884" spans="2:13" x14ac:dyDescent="0.15">
      <c r="B9884" s="333" t="s">
        <v>5587</v>
      </c>
      <c r="C9884" s="333" t="s">
        <v>710</v>
      </c>
      <c r="D9884" s="333" t="s">
        <v>521</v>
      </c>
      <c r="E9884" s="29">
        <v>1</v>
      </c>
      <c r="F9884" s="29">
        <v>2</v>
      </c>
      <c r="G9884" s="29">
        <v>5522</v>
      </c>
      <c r="M9884" s="80" t="b">
        <f t="shared" si="154"/>
        <v>1</v>
      </c>
    </row>
    <row r="9885" spans="2:13" x14ac:dyDescent="0.15">
      <c r="B9885" s="333" t="s">
        <v>13815</v>
      </c>
      <c r="C9885" s="333" t="s">
        <v>710</v>
      </c>
      <c r="D9885" s="333" t="s">
        <v>519</v>
      </c>
      <c r="E9885" s="29">
        <v>1</v>
      </c>
      <c r="F9885" s="29">
        <v>1</v>
      </c>
      <c r="G9885" s="29">
        <v>14783</v>
      </c>
      <c r="M9885" s="80" t="b">
        <f t="shared" si="154"/>
        <v>1</v>
      </c>
    </row>
    <row r="9886" spans="2:13" x14ac:dyDescent="0.15">
      <c r="B9886" s="333" t="s">
        <v>13816</v>
      </c>
      <c r="C9886" s="333" t="s">
        <v>710</v>
      </c>
      <c r="D9886" s="333" t="s">
        <v>519</v>
      </c>
      <c r="E9886" s="29">
        <v>1</v>
      </c>
      <c r="F9886" s="29">
        <v>1</v>
      </c>
      <c r="G9886" s="29">
        <v>14787</v>
      </c>
      <c r="M9886" s="80" t="b">
        <f t="shared" si="154"/>
        <v>1</v>
      </c>
    </row>
    <row r="9887" spans="2:13" x14ac:dyDescent="0.15">
      <c r="B9887" s="333" t="s">
        <v>7000</v>
      </c>
      <c r="C9887" s="333" t="s">
        <v>710</v>
      </c>
      <c r="D9887" s="333" t="s">
        <v>525</v>
      </c>
      <c r="E9887" s="29">
        <v>1</v>
      </c>
      <c r="F9887" s="29">
        <v>4</v>
      </c>
      <c r="G9887" s="29">
        <v>7135</v>
      </c>
      <c r="M9887" s="80" t="b">
        <f t="shared" si="154"/>
        <v>1</v>
      </c>
    </row>
    <row r="9888" spans="2:13" x14ac:dyDescent="0.15">
      <c r="B9888" s="333" t="s">
        <v>11348</v>
      </c>
      <c r="C9888" s="333" t="s">
        <v>710</v>
      </c>
      <c r="D9888" s="333" t="s">
        <v>523</v>
      </c>
      <c r="E9888" s="29">
        <v>1</v>
      </c>
      <c r="F9888" s="29">
        <v>3</v>
      </c>
      <c r="G9888" s="29">
        <v>11495</v>
      </c>
      <c r="M9888" s="80" t="b">
        <f t="shared" si="154"/>
        <v>1</v>
      </c>
    </row>
    <row r="9889" spans="2:13" x14ac:dyDescent="0.15">
      <c r="B9889" s="333" t="s">
        <v>7342</v>
      </c>
      <c r="C9889" s="333" t="s">
        <v>710</v>
      </c>
      <c r="D9889" s="333" t="s">
        <v>523</v>
      </c>
      <c r="E9889" s="29">
        <v>1</v>
      </c>
      <c r="F9889" s="29">
        <v>3</v>
      </c>
      <c r="G9889" s="29">
        <v>7492</v>
      </c>
      <c r="M9889" s="80" t="b">
        <f t="shared" si="154"/>
        <v>1</v>
      </c>
    </row>
    <row r="9890" spans="2:13" x14ac:dyDescent="0.15">
      <c r="B9890" s="333" t="s">
        <v>7</v>
      </c>
      <c r="C9890" s="333" t="s">
        <v>718</v>
      </c>
      <c r="D9890" s="333" t="s">
        <v>523</v>
      </c>
      <c r="E9890" s="29">
        <v>5</v>
      </c>
      <c r="F9890" s="29">
        <v>3</v>
      </c>
      <c r="G9890" s="29">
        <v>8730</v>
      </c>
      <c r="M9890" s="80" t="b">
        <f t="shared" si="154"/>
        <v>1</v>
      </c>
    </row>
    <row r="9891" spans="2:13" x14ac:dyDescent="0.15">
      <c r="B9891" s="333" t="s">
        <v>11011</v>
      </c>
      <c r="C9891" s="333" t="s">
        <v>710</v>
      </c>
      <c r="D9891" s="333" t="s">
        <v>525</v>
      </c>
      <c r="E9891" s="29">
        <v>1</v>
      </c>
      <c r="F9891" s="29">
        <v>4</v>
      </c>
      <c r="G9891" s="29">
        <v>8736</v>
      </c>
      <c r="M9891" s="80" t="b">
        <f t="shared" si="154"/>
        <v>1</v>
      </c>
    </row>
    <row r="9892" spans="2:13" x14ac:dyDescent="0.15">
      <c r="B9892" s="333" t="s">
        <v>2688</v>
      </c>
      <c r="C9892" s="333" t="s">
        <v>712</v>
      </c>
      <c r="D9892" s="333" t="s">
        <v>525</v>
      </c>
      <c r="E9892" s="29">
        <v>2</v>
      </c>
      <c r="F9892" s="29">
        <v>4</v>
      </c>
      <c r="G9892" s="29">
        <v>2235</v>
      </c>
      <c r="M9892" s="80" t="b">
        <f t="shared" si="154"/>
        <v>1</v>
      </c>
    </row>
    <row r="9893" spans="2:13" x14ac:dyDescent="0.15">
      <c r="B9893" s="333" t="s">
        <v>9578</v>
      </c>
      <c r="C9893" s="333" t="s">
        <v>518</v>
      </c>
      <c r="D9893" s="333" t="s">
        <v>518</v>
      </c>
      <c r="E9893" s="29">
        <v>0</v>
      </c>
      <c r="F9893" s="29">
        <v>0</v>
      </c>
      <c r="G9893" s="29">
        <v>9824</v>
      </c>
      <c r="M9893" s="80" t="b">
        <f t="shared" si="154"/>
        <v>1</v>
      </c>
    </row>
    <row r="9894" spans="2:13" x14ac:dyDescent="0.15">
      <c r="B9894" s="333" t="s">
        <v>4276</v>
      </c>
      <c r="C9894" s="333" t="s">
        <v>712</v>
      </c>
      <c r="D9894" s="333" t="s">
        <v>523</v>
      </c>
      <c r="E9894" s="29">
        <v>2</v>
      </c>
      <c r="F9894" s="29">
        <v>3</v>
      </c>
      <c r="G9894" s="29">
        <v>3948</v>
      </c>
      <c r="M9894" s="80" t="b">
        <f t="shared" si="154"/>
        <v>1</v>
      </c>
    </row>
    <row r="9895" spans="2:13" x14ac:dyDescent="0.15">
      <c r="B9895" s="333" t="s">
        <v>7096</v>
      </c>
      <c r="C9895" s="333" t="s">
        <v>710</v>
      </c>
      <c r="D9895" s="333" t="s">
        <v>523</v>
      </c>
      <c r="E9895" s="29">
        <v>1</v>
      </c>
      <c r="F9895" s="29">
        <v>3</v>
      </c>
      <c r="G9895" s="29">
        <v>7238</v>
      </c>
      <c r="M9895" s="80" t="b">
        <f t="shared" si="154"/>
        <v>1</v>
      </c>
    </row>
    <row r="9896" spans="2:13" x14ac:dyDescent="0.15">
      <c r="B9896" s="333" t="s">
        <v>12228</v>
      </c>
      <c r="C9896" s="333" t="s">
        <v>710</v>
      </c>
      <c r="D9896" s="333" t="s">
        <v>523</v>
      </c>
      <c r="E9896" s="29">
        <v>1</v>
      </c>
      <c r="F9896" s="29">
        <v>3</v>
      </c>
      <c r="G9896" s="29">
        <v>12540</v>
      </c>
      <c r="M9896" s="80" t="b">
        <f t="shared" si="154"/>
        <v>1</v>
      </c>
    </row>
    <row r="9897" spans="2:13" x14ac:dyDescent="0.15">
      <c r="B9897" s="333" t="s">
        <v>6476</v>
      </c>
      <c r="C9897" s="333" t="s">
        <v>716</v>
      </c>
      <c r="D9897" s="333" t="s">
        <v>519</v>
      </c>
      <c r="E9897" s="29">
        <v>4</v>
      </c>
      <c r="F9897" s="29">
        <v>1</v>
      </c>
      <c r="G9897" s="29">
        <v>6427</v>
      </c>
      <c r="M9897" s="80" t="b">
        <f t="shared" si="154"/>
        <v>1</v>
      </c>
    </row>
    <row r="9898" spans="2:13" x14ac:dyDescent="0.15">
      <c r="B9898" s="333" t="s">
        <v>2689</v>
      </c>
      <c r="C9898" s="333" t="s">
        <v>710</v>
      </c>
      <c r="D9898" s="333" t="s">
        <v>523</v>
      </c>
      <c r="E9898" s="29">
        <v>1</v>
      </c>
      <c r="F9898" s="29">
        <v>3</v>
      </c>
      <c r="G9898" s="29">
        <v>2236</v>
      </c>
      <c r="M9898" s="80" t="b">
        <f t="shared" si="154"/>
        <v>1</v>
      </c>
    </row>
    <row r="9899" spans="2:13" x14ac:dyDescent="0.15">
      <c r="B9899" s="333" t="s">
        <v>4277</v>
      </c>
      <c r="C9899" s="333" t="s">
        <v>712</v>
      </c>
      <c r="D9899" s="333" t="s">
        <v>523</v>
      </c>
      <c r="E9899" s="29">
        <v>2</v>
      </c>
      <c r="F9899" s="29">
        <v>3</v>
      </c>
      <c r="G9899" s="29">
        <v>3949</v>
      </c>
      <c r="M9899" s="80" t="b">
        <f t="shared" si="154"/>
        <v>1</v>
      </c>
    </row>
    <row r="9900" spans="2:13" x14ac:dyDescent="0.15">
      <c r="B9900" s="333" t="s">
        <v>6858</v>
      </c>
      <c r="C9900" s="333" t="s">
        <v>518</v>
      </c>
      <c r="D9900" s="333" t="s">
        <v>523</v>
      </c>
      <c r="E9900" s="29">
        <v>0</v>
      </c>
      <c r="F9900" s="29">
        <v>3</v>
      </c>
      <c r="G9900" s="29">
        <v>6989</v>
      </c>
      <c r="M9900" s="80" t="b">
        <f t="shared" si="154"/>
        <v>1</v>
      </c>
    </row>
    <row r="9901" spans="2:13" x14ac:dyDescent="0.15">
      <c r="B9901" s="333" t="s">
        <v>11349</v>
      </c>
      <c r="C9901" s="333" t="s">
        <v>710</v>
      </c>
      <c r="D9901" s="333" t="s">
        <v>523</v>
      </c>
      <c r="E9901" s="29">
        <v>1</v>
      </c>
      <c r="F9901" s="29">
        <v>3</v>
      </c>
      <c r="G9901" s="29">
        <v>11264</v>
      </c>
      <c r="M9901" s="80" t="b">
        <f t="shared" si="154"/>
        <v>1</v>
      </c>
    </row>
    <row r="9902" spans="2:13" x14ac:dyDescent="0.15">
      <c r="B9902" s="333" t="s">
        <v>14325</v>
      </c>
      <c r="C9902" s="333" t="s">
        <v>714</v>
      </c>
      <c r="D9902" s="333" t="s">
        <v>444</v>
      </c>
      <c r="E9902" s="29">
        <v>3</v>
      </c>
      <c r="F9902" s="29">
        <v>6</v>
      </c>
      <c r="G9902" s="29">
        <v>15899</v>
      </c>
      <c r="M9902" s="80" t="b">
        <f t="shared" si="154"/>
        <v>1</v>
      </c>
    </row>
    <row r="9903" spans="2:13" x14ac:dyDescent="0.15">
      <c r="B9903" s="333" t="s">
        <v>2578</v>
      </c>
      <c r="C9903" s="333" t="s">
        <v>714</v>
      </c>
      <c r="D9903" s="333" t="s">
        <v>521</v>
      </c>
      <c r="E9903" s="29">
        <v>3</v>
      </c>
      <c r="F9903" s="29">
        <v>2</v>
      </c>
      <c r="G9903" s="29">
        <v>2237</v>
      </c>
      <c r="M9903" s="80" t="b">
        <f t="shared" si="154"/>
        <v>1</v>
      </c>
    </row>
    <row r="9904" spans="2:13" x14ac:dyDescent="0.15">
      <c r="B9904" s="333" t="s">
        <v>2579</v>
      </c>
      <c r="C9904" s="333" t="s">
        <v>710</v>
      </c>
      <c r="D9904" s="333" t="s">
        <v>521</v>
      </c>
      <c r="E9904" s="29">
        <v>1</v>
      </c>
      <c r="F9904" s="29">
        <v>2</v>
      </c>
      <c r="G9904" s="29">
        <v>2238</v>
      </c>
      <c r="M9904" s="80" t="b">
        <f t="shared" si="154"/>
        <v>1</v>
      </c>
    </row>
    <row r="9905" spans="2:13" x14ac:dyDescent="0.15">
      <c r="B9905" s="333" t="s">
        <v>5327</v>
      </c>
      <c r="C9905" s="333" t="s">
        <v>710</v>
      </c>
      <c r="D9905" s="333" t="s">
        <v>525</v>
      </c>
      <c r="E9905" s="29">
        <v>1</v>
      </c>
      <c r="F9905" s="29">
        <v>4</v>
      </c>
      <c r="G9905" s="29">
        <v>5325</v>
      </c>
      <c r="M9905" s="80" t="b">
        <f t="shared" si="154"/>
        <v>1</v>
      </c>
    </row>
    <row r="9906" spans="2:13" x14ac:dyDescent="0.15">
      <c r="B9906" s="333" t="s">
        <v>5328</v>
      </c>
      <c r="C9906" s="333" t="s">
        <v>710</v>
      </c>
      <c r="D9906" s="333" t="s">
        <v>525</v>
      </c>
      <c r="E9906" s="29">
        <v>1</v>
      </c>
      <c r="F9906" s="29">
        <v>4</v>
      </c>
      <c r="G9906" s="29">
        <v>5326</v>
      </c>
      <c r="M9906" s="80" t="b">
        <f t="shared" si="154"/>
        <v>1</v>
      </c>
    </row>
    <row r="9907" spans="2:13" x14ac:dyDescent="0.15">
      <c r="B9907" s="333" t="s">
        <v>5329</v>
      </c>
      <c r="C9907" s="333" t="s">
        <v>710</v>
      </c>
      <c r="D9907" s="333" t="s">
        <v>521</v>
      </c>
      <c r="E9907" s="29">
        <v>1</v>
      </c>
      <c r="F9907" s="29">
        <v>2</v>
      </c>
      <c r="G9907" s="29">
        <v>5327</v>
      </c>
      <c r="M9907" s="80" t="b">
        <f t="shared" si="154"/>
        <v>1</v>
      </c>
    </row>
    <row r="9908" spans="2:13" x14ac:dyDescent="0.15">
      <c r="B9908" s="333" t="s">
        <v>5330</v>
      </c>
      <c r="C9908" s="333" t="s">
        <v>710</v>
      </c>
      <c r="D9908" s="333" t="s">
        <v>519</v>
      </c>
      <c r="E9908" s="29">
        <v>1</v>
      </c>
      <c r="F9908" s="29">
        <v>1</v>
      </c>
      <c r="G9908" s="29">
        <v>5328</v>
      </c>
      <c r="M9908" s="80" t="b">
        <f t="shared" si="154"/>
        <v>1</v>
      </c>
    </row>
    <row r="9909" spans="2:13" x14ac:dyDescent="0.15">
      <c r="B9909" s="333" t="s">
        <v>6216</v>
      </c>
      <c r="C9909" s="333" t="s">
        <v>710</v>
      </c>
      <c r="D9909" s="333" t="s">
        <v>523</v>
      </c>
      <c r="E9909" s="29">
        <v>1</v>
      </c>
      <c r="F9909" s="29">
        <v>3</v>
      </c>
      <c r="G9909" s="29">
        <v>6184</v>
      </c>
      <c r="M9909" s="80" t="b">
        <f t="shared" si="154"/>
        <v>1</v>
      </c>
    </row>
    <row r="9910" spans="2:13" x14ac:dyDescent="0.15">
      <c r="B9910" s="333" t="s">
        <v>7322</v>
      </c>
      <c r="C9910" s="333" t="s">
        <v>710</v>
      </c>
      <c r="D9910" s="333" t="s">
        <v>444</v>
      </c>
      <c r="E9910" s="29">
        <v>1</v>
      </c>
      <c r="F9910" s="29">
        <v>6</v>
      </c>
      <c r="G9910" s="29">
        <v>7351</v>
      </c>
      <c r="M9910" s="80" t="b">
        <f t="shared" si="154"/>
        <v>1</v>
      </c>
    </row>
    <row r="9911" spans="2:13" x14ac:dyDescent="0.15">
      <c r="B9911" s="333" t="s">
        <v>12937</v>
      </c>
      <c r="C9911" s="333" t="s">
        <v>710</v>
      </c>
      <c r="D9911" s="333" t="s">
        <v>525</v>
      </c>
      <c r="E9911" s="29">
        <v>1</v>
      </c>
      <c r="F9911" s="29">
        <v>4</v>
      </c>
      <c r="G9911" s="29">
        <v>14239</v>
      </c>
      <c r="M9911" s="80" t="b">
        <f t="shared" si="154"/>
        <v>1</v>
      </c>
    </row>
    <row r="9912" spans="2:13" x14ac:dyDescent="0.15">
      <c r="B9912" s="333" t="s">
        <v>12229</v>
      </c>
      <c r="C9912" s="333" t="s">
        <v>710</v>
      </c>
      <c r="D9912" s="333" t="s">
        <v>525</v>
      </c>
      <c r="E9912" s="29">
        <v>1</v>
      </c>
      <c r="F9912" s="29">
        <v>4</v>
      </c>
      <c r="G9912" s="29">
        <v>12401</v>
      </c>
      <c r="M9912" s="80" t="b">
        <f t="shared" si="154"/>
        <v>1</v>
      </c>
    </row>
    <row r="9913" spans="2:13" x14ac:dyDescent="0.15">
      <c r="B9913" s="333" t="s">
        <v>133</v>
      </c>
      <c r="C9913" s="333" t="s">
        <v>710</v>
      </c>
      <c r="D9913" s="333" t="s">
        <v>519</v>
      </c>
      <c r="E9913" s="29">
        <v>1</v>
      </c>
      <c r="F9913" s="29">
        <v>1</v>
      </c>
      <c r="G9913" s="29">
        <v>8651</v>
      </c>
      <c r="M9913" s="80" t="b">
        <f t="shared" si="154"/>
        <v>1</v>
      </c>
    </row>
    <row r="9914" spans="2:13" x14ac:dyDescent="0.15">
      <c r="B9914" s="333" t="s">
        <v>9579</v>
      </c>
      <c r="C9914" s="333" t="s">
        <v>712</v>
      </c>
      <c r="D9914" s="333" t="s">
        <v>525</v>
      </c>
      <c r="E9914" s="29">
        <v>2</v>
      </c>
      <c r="F9914" s="29">
        <v>4</v>
      </c>
      <c r="G9914" s="29">
        <v>9440</v>
      </c>
      <c r="M9914" s="80" t="b">
        <f t="shared" si="154"/>
        <v>1</v>
      </c>
    </row>
    <row r="9915" spans="2:13" x14ac:dyDescent="0.15">
      <c r="B9915" s="333" t="s">
        <v>12230</v>
      </c>
      <c r="C9915" s="333" t="s">
        <v>710</v>
      </c>
      <c r="D9915" s="333" t="s">
        <v>525</v>
      </c>
      <c r="E9915" s="29">
        <v>1</v>
      </c>
      <c r="F9915" s="29">
        <v>4</v>
      </c>
      <c r="G9915" s="29">
        <v>13803</v>
      </c>
      <c r="M9915" s="80" t="b">
        <f t="shared" si="154"/>
        <v>1</v>
      </c>
    </row>
    <row r="9916" spans="2:13" x14ac:dyDescent="0.15">
      <c r="B9916" s="333" t="s">
        <v>4812</v>
      </c>
      <c r="C9916" s="333" t="s">
        <v>712</v>
      </c>
      <c r="D9916" s="333" t="s">
        <v>521</v>
      </c>
      <c r="E9916" s="29">
        <v>2</v>
      </c>
      <c r="F9916" s="29">
        <v>2</v>
      </c>
      <c r="G9916" s="29">
        <v>5919</v>
      </c>
      <c r="M9916" s="80" t="b">
        <f t="shared" si="154"/>
        <v>1</v>
      </c>
    </row>
    <row r="9917" spans="2:13" x14ac:dyDescent="0.15">
      <c r="B9917" s="333" t="s">
        <v>4812</v>
      </c>
      <c r="C9917" s="333" t="s">
        <v>710</v>
      </c>
      <c r="D9917" s="333" t="s">
        <v>523</v>
      </c>
      <c r="E9917" s="29">
        <v>1</v>
      </c>
      <c r="F9917" s="29">
        <v>3</v>
      </c>
      <c r="G9917" s="29">
        <v>4704</v>
      </c>
      <c r="M9917" s="80" t="b">
        <f t="shared" si="154"/>
        <v>1</v>
      </c>
    </row>
    <row r="9918" spans="2:13" x14ac:dyDescent="0.15">
      <c r="B9918" s="333" t="s">
        <v>7622</v>
      </c>
      <c r="C9918" s="333" t="s">
        <v>712</v>
      </c>
      <c r="D9918" s="333" t="s">
        <v>525</v>
      </c>
      <c r="E9918" s="29">
        <v>2</v>
      </c>
      <c r="F9918" s="29">
        <v>4</v>
      </c>
      <c r="G9918" s="29">
        <v>7785</v>
      </c>
      <c r="M9918" s="80" t="b">
        <f t="shared" si="154"/>
        <v>1</v>
      </c>
    </row>
    <row r="9919" spans="2:13" x14ac:dyDescent="0.15">
      <c r="B9919" s="333" t="s">
        <v>2580</v>
      </c>
      <c r="C9919" s="333" t="s">
        <v>716</v>
      </c>
      <c r="D9919" s="333" t="s">
        <v>523</v>
      </c>
      <c r="E9919" s="29">
        <v>4</v>
      </c>
      <c r="F9919" s="29">
        <v>3</v>
      </c>
      <c r="G9919" s="29">
        <v>2239</v>
      </c>
      <c r="M9919" s="80" t="b">
        <f t="shared" si="154"/>
        <v>1</v>
      </c>
    </row>
    <row r="9920" spans="2:13" x14ac:dyDescent="0.15">
      <c r="B9920" s="333" t="s">
        <v>5401</v>
      </c>
      <c r="C9920" s="333" t="s">
        <v>710</v>
      </c>
      <c r="D9920" s="333" t="s">
        <v>444</v>
      </c>
      <c r="E9920" s="29">
        <v>1</v>
      </c>
      <c r="F9920" s="29">
        <v>6</v>
      </c>
      <c r="G9920" s="29">
        <v>5404</v>
      </c>
      <c r="M9920" s="80" t="b">
        <f t="shared" si="154"/>
        <v>1</v>
      </c>
    </row>
    <row r="9921" spans="2:13" x14ac:dyDescent="0.15">
      <c r="B9921" s="333" t="s">
        <v>8650</v>
      </c>
      <c r="C9921" s="333" t="s">
        <v>716</v>
      </c>
      <c r="D9921" s="333" t="s">
        <v>523</v>
      </c>
      <c r="E9921" s="29">
        <v>4</v>
      </c>
      <c r="F9921" s="29">
        <v>3</v>
      </c>
      <c r="G9921" s="29">
        <v>9000</v>
      </c>
      <c r="M9921" s="80" t="b">
        <f t="shared" si="154"/>
        <v>1</v>
      </c>
    </row>
    <row r="9922" spans="2:13" x14ac:dyDescent="0.15">
      <c r="B9922" s="333" t="s">
        <v>11012</v>
      </c>
      <c r="C9922" s="333" t="s">
        <v>718</v>
      </c>
      <c r="D9922" s="333" t="s">
        <v>521</v>
      </c>
      <c r="E9922" s="29">
        <v>5</v>
      </c>
      <c r="F9922" s="29">
        <v>2</v>
      </c>
      <c r="G9922" s="29">
        <v>2240</v>
      </c>
      <c r="M9922" s="80" t="b">
        <f t="shared" si="154"/>
        <v>1</v>
      </c>
    </row>
    <row r="9923" spans="2:13" x14ac:dyDescent="0.15">
      <c r="B9923" s="333" t="s">
        <v>7974</v>
      </c>
      <c r="C9923" s="333" t="s">
        <v>718</v>
      </c>
      <c r="D9923" s="333" t="s">
        <v>523</v>
      </c>
      <c r="E9923" s="29">
        <v>5</v>
      </c>
      <c r="F9923" s="29">
        <v>3</v>
      </c>
      <c r="G9923" s="29">
        <v>8184</v>
      </c>
      <c r="M9923" s="80" t="b">
        <f t="shared" si="154"/>
        <v>1</v>
      </c>
    </row>
    <row r="9924" spans="2:13" x14ac:dyDescent="0.15">
      <c r="B9924" s="333" t="s">
        <v>8438</v>
      </c>
      <c r="C9924" s="333" t="s">
        <v>518</v>
      </c>
      <c r="D9924" s="333" t="s">
        <v>523</v>
      </c>
      <c r="E9924" s="29">
        <v>0</v>
      </c>
      <c r="F9924" s="29">
        <v>3</v>
      </c>
      <c r="G9924" s="29">
        <v>8767</v>
      </c>
      <c r="M9924" s="80" t="b">
        <f t="shared" si="154"/>
        <v>1</v>
      </c>
    </row>
    <row r="9925" spans="2:13" x14ac:dyDescent="0.15">
      <c r="B9925" s="333" t="s">
        <v>14326</v>
      </c>
      <c r="C9925" s="333" t="s">
        <v>718</v>
      </c>
      <c r="D9925" s="333" t="s">
        <v>523</v>
      </c>
      <c r="E9925" s="29">
        <v>5</v>
      </c>
      <c r="F9925" s="29">
        <v>3</v>
      </c>
      <c r="G9925" s="29">
        <v>15770</v>
      </c>
      <c r="M9925" s="80" t="b">
        <f t="shared" si="154"/>
        <v>1</v>
      </c>
    </row>
    <row r="9926" spans="2:13" x14ac:dyDescent="0.15">
      <c r="B9926" s="333" t="s">
        <v>13817</v>
      </c>
      <c r="C9926" s="333" t="s">
        <v>710</v>
      </c>
      <c r="D9926" s="333" t="s">
        <v>523</v>
      </c>
      <c r="E9926" s="29">
        <v>1</v>
      </c>
      <c r="F9926" s="29">
        <v>3</v>
      </c>
      <c r="G9926" s="29">
        <v>14826</v>
      </c>
      <c r="M9926" s="80" t="b">
        <f t="shared" si="154"/>
        <v>1</v>
      </c>
    </row>
    <row r="9927" spans="2:13" x14ac:dyDescent="0.15">
      <c r="B9927" s="333" t="s">
        <v>4047</v>
      </c>
      <c r="C9927" s="333" t="s">
        <v>712</v>
      </c>
      <c r="D9927" s="333" t="s">
        <v>521</v>
      </c>
      <c r="E9927" s="29">
        <v>2</v>
      </c>
      <c r="F9927" s="29">
        <v>2</v>
      </c>
      <c r="G9927" s="29">
        <v>3807</v>
      </c>
      <c r="M9927" s="80" t="b">
        <f t="shared" si="154"/>
        <v>1</v>
      </c>
    </row>
    <row r="9928" spans="2:13" x14ac:dyDescent="0.15">
      <c r="B9928" s="333" t="s">
        <v>4813</v>
      </c>
      <c r="C9928" s="333" t="s">
        <v>710</v>
      </c>
      <c r="D9928" s="333" t="s">
        <v>523</v>
      </c>
      <c r="E9928" s="29">
        <v>1</v>
      </c>
      <c r="F9928" s="29">
        <v>3</v>
      </c>
      <c r="G9928" s="29">
        <v>4706</v>
      </c>
      <c r="M9928" s="80" t="b">
        <f t="shared" si="154"/>
        <v>1</v>
      </c>
    </row>
    <row r="9929" spans="2:13" x14ac:dyDescent="0.15">
      <c r="B9929" s="333" t="s">
        <v>10504</v>
      </c>
      <c r="C9929" s="333" t="s">
        <v>710</v>
      </c>
      <c r="D9929" s="333" t="s">
        <v>521</v>
      </c>
      <c r="E9929" s="29">
        <v>1</v>
      </c>
      <c r="F9929" s="29">
        <v>2</v>
      </c>
      <c r="G9929" s="29">
        <v>10684</v>
      </c>
      <c r="M9929" s="80" t="b">
        <f t="shared" si="154"/>
        <v>1</v>
      </c>
    </row>
    <row r="9930" spans="2:13" x14ac:dyDescent="0.15">
      <c r="B9930" s="333" t="s">
        <v>4575</v>
      </c>
      <c r="C9930" s="333" t="s">
        <v>710</v>
      </c>
      <c r="D9930" s="333" t="s">
        <v>521</v>
      </c>
      <c r="E9930" s="29">
        <v>1</v>
      </c>
      <c r="F9930" s="29">
        <v>2</v>
      </c>
      <c r="G9930" s="29">
        <v>4399</v>
      </c>
      <c r="M9930" s="80" t="b">
        <f t="shared" si="154"/>
        <v>1</v>
      </c>
    </row>
    <row r="9931" spans="2:13" x14ac:dyDescent="0.15">
      <c r="B9931" s="333" t="s">
        <v>15045</v>
      </c>
      <c r="C9931" s="333" t="s">
        <v>710</v>
      </c>
      <c r="D9931" s="333" t="s">
        <v>521</v>
      </c>
      <c r="E9931" s="29">
        <v>1</v>
      </c>
      <c r="F9931" s="29">
        <v>2</v>
      </c>
      <c r="G9931" s="29">
        <v>16653</v>
      </c>
      <c r="M9931" s="80" t="b">
        <f t="shared" si="154"/>
        <v>1</v>
      </c>
    </row>
    <row r="9932" spans="2:13" x14ac:dyDescent="0.15">
      <c r="B9932" s="333" t="s">
        <v>2581</v>
      </c>
      <c r="C9932" s="333" t="s">
        <v>710</v>
      </c>
      <c r="D9932" s="333" t="s">
        <v>525</v>
      </c>
      <c r="E9932" s="29">
        <v>1</v>
      </c>
      <c r="F9932" s="29">
        <v>4</v>
      </c>
      <c r="G9932" s="29">
        <v>2241</v>
      </c>
      <c r="M9932" s="80" t="b">
        <f t="shared" si="154"/>
        <v>1</v>
      </c>
    </row>
    <row r="9933" spans="2:13" x14ac:dyDescent="0.15">
      <c r="B9933" s="333" t="s">
        <v>8841</v>
      </c>
      <c r="C9933" s="333" t="s">
        <v>710</v>
      </c>
      <c r="D9933" s="333" t="s">
        <v>519</v>
      </c>
      <c r="E9933" s="29">
        <v>1</v>
      </c>
      <c r="F9933" s="29">
        <v>1</v>
      </c>
      <c r="G9933" s="29">
        <v>9191</v>
      </c>
      <c r="M9933" s="80" t="b">
        <f t="shared" si="154"/>
        <v>1</v>
      </c>
    </row>
    <row r="9934" spans="2:13" x14ac:dyDescent="0.15">
      <c r="B9934" s="333" t="s">
        <v>8842</v>
      </c>
      <c r="C9934" s="333" t="s">
        <v>710</v>
      </c>
      <c r="D9934" s="333" t="s">
        <v>519</v>
      </c>
      <c r="E9934" s="29">
        <v>1</v>
      </c>
      <c r="F9934" s="29">
        <v>1</v>
      </c>
      <c r="G9934" s="29">
        <v>9192</v>
      </c>
      <c r="M9934" s="80" t="b">
        <f t="shared" ref="M9934:M9997" si="155">AND(  NOT(ISERROR(FIND(UPPER($B$7),UPPER($B9934),1))),  OR($D$7="",NOT(ISERROR(FIND(UPPER($D$7),UPPER($B9934),1)))),    OR($D$8="",(ISERROR(FIND(UPPER($D$8),UPPER($B9934),1))))           )</f>
        <v>1</v>
      </c>
    </row>
    <row r="9935" spans="2:13" x14ac:dyDescent="0.15">
      <c r="B9935" s="333" t="s">
        <v>8843</v>
      </c>
      <c r="C9935" s="333" t="s">
        <v>710</v>
      </c>
      <c r="D9935" s="333" t="s">
        <v>521</v>
      </c>
      <c r="E9935" s="29">
        <v>1</v>
      </c>
      <c r="F9935" s="29">
        <v>2</v>
      </c>
      <c r="G9935" s="29">
        <v>9193</v>
      </c>
      <c r="M9935" s="80" t="b">
        <f t="shared" si="155"/>
        <v>1</v>
      </c>
    </row>
    <row r="9936" spans="2:13" x14ac:dyDescent="0.15">
      <c r="B9936" s="333" t="s">
        <v>8844</v>
      </c>
      <c r="C9936" s="333" t="s">
        <v>710</v>
      </c>
      <c r="D9936" s="333" t="s">
        <v>519</v>
      </c>
      <c r="E9936" s="29">
        <v>1</v>
      </c>
      <c r="F9936" s="29">
        <v>1</v>
      </c>
      <c r="G9936" s="29">
        <v>9194</v>
      </c>
      <c r="M9936" s="80" t="b">
        <f t="shared" si="155"/>
        <v>1</v>
      </c>
    </row>
    <row r="9937" spans="2:13" x14ac:dyDescent="0.15">
      <c r="B9937" s="333" t="s">
        <v>8845</v>
      </c>
      <c r="C9937" s="333" t="s">
        <v>710</v>
      </c>
      <c r="D9937" s="333" t="s">
        <v>519</v>
      </c>
      <c r="E9937" s="29">
        <v>1</v>
      </c>
      <c r="F9937" s="29">
        <v>1</v>
      </c>
      <c r="G9937" s="29">
        <v>9195</v>
      </c>
      <c r="M9937" s="80" t="b">
        <f t="shared" si="155"/>
        <v>1</v>
      </c>
    </row>
    <row r="9938" spans="2:13" x14ac:dyDescent="0.15">
      <c r="B9938" s="333" t="s">
        <v>2582</v>
      </c>
      <c r="C9938" s="333" t="s">
        <v>710</v>
      </c>
      <c r="D9938" s="333" t="s">
        <v>525</v>
      </c>
      <c r="E9938" s="29">
        <v>1</v>
      </c>
      <c r="F9938" s="29">
        <v>4</v>
      </c>
      <c r="G9938" s="29">
        <v>2242</v>
      </c>
      <c r="M9938" s="80" t="b">
        <f t="shared" si="155"/>
        <v>1</v>
      </c>
    </row>
    <row r="9939" spans="2:13" x14ac:dyDescent="0.15">
      <c r="B9939" s="333" t="s">
        <v>15046</v>
      </c>
      <c r="C9939" s="333" t="s">
        <v>710</v>
      </c>
      <c r="D9939" s="333" t="s">
        <v>519</v>
      </c>
      <c r="E9939" s="29">
        <v>1</v>
      </c>
      <c r="F9939" s="29">
        <v>1</v>
      </c>
      <c r="G9939" s="29">
        <v>16639</v>
      </c>
      <c r="M9939" s="80" t="b">
        <f t="shared" si="155"/>
        <v>1</v>
      </c>
    </row>
    <row r="9940" spans="2:13" x14ac:dyDescent="0.15">
      <c r="B9940" s="333" t="s">
        <v>2583</v>
      </c>
      <c r="C9940" s="333" t="s">
        <v>710</v>
      </c>
      <c r="D9940" s="333" t="s">
        <v>525</v>
      </c>
      <c r="E9940" s="29">
        <v>1</v>
      </c>
      <c r="F9940" s="29">
        <v>4</v>
      </c>
      <c r="G9940" s="29">
        <v>2243</v>
      </c>
      <c r="M9940" s="80" t="b">
        <f t="shared" si="155"/>
        <v>1</v>
      </c>
    </row>
    <row r="9941" spans="2:13" x14ac:dyDescent="0.15">
      <c r="B9941" s="333" t="s">
        <v>8846</v>
      </c>
      <c r="C9941" s="333" t="s">
        <v>710</v>
      </c>
      <c r="D9941" s="333" t="s">
        <v>519</v>
      </c>
      <c r="E9941" s="29">
        <v>1</v>
      </c>
      <c r="F9941" s="29">
        <v>1</v>
      </c>
      <c r="G9941" s="29">
        <v>9196</v>
      </c>
      <c r="M9941" s="80" t="b">
        <f t="shared" si="155"/>
        <v>1</v>
      </c>
    </row>
    <row r="9942" spans="2:13" x14ac:dyDescent="0.15">
      <c r="B9942" s="333" t="s">
        <v>2584</v>
      </c>
      <c r="C9942" s="333" t="s">
        <v>710</v>
      </c>
      <c r="D9942" s="333" t="s">
        <v>521</v>
      </c>
      <c r="E9942" s="29">
        <v>1</v>
      </c>
      <c r="F9942" s="29">
        <v>2</v>
      </c>
      <c r="G9942" s="29">
        <v>2244</v>
      </c>
      <c r="M9942" s="80" t="b">
        <f t="shared" si="155"/>
        <v>1</v>
      </c>
    </row>
    <row r="9943" spans="2:13" x14ac:dyDescent="0.15">
      <c r="B9943" s="333" t="s">
        <v>10505</v>
      </c>
      <c r="C9943" s="333" t="s">
        <v>710</v>
      </c>
      <c r="D9943" s="333" t="s">
        <v>519</v>
      </c>
      <c r="E9943" s="29">
        <v>1</v>
      </c>
      <c r="F9943" s="29">
        <v>1</v>
      </c>
      <c r="G9943" s="29">
        <v>10994</v>
      </c>
      <c r="M9943" s="80" t="b">
        <f t="shared" si="155"/>
        <v>1</v>
      </c>
    </row>
    <row r="9944" spans="2:13" x14ac:dyDescent="0.15">
      <c r="B9944" s="333" t="s">
        <v>2585</v>
      </c>
      <c r="C9944" s="333" t="s">
        <v>710</v>
      </c>
      <c r="D9944" s="333" t="s">
        <v>523</v>
      </c>
      <c r="E9944" s="29">
        <v>1</v>
      </c>
      <c r="F9944" s="29">
        <v>3</v>
      </c>
      <c r="G9944" s="29">
        <v>2245</v>
      </c>
      <c r="M9944" s="80" t="b">
        <f t="shared" si="155"/>
        <v>1</v>
      </c>
    </row>
    <row r="9945" spans="2:13" x14ac:dyDescent="0.15">
      <c r="B9945" s="333" t="s">
        <v>6466</v>
      </c>
      <c r="C9945" s="333" t="s">
        <v>518</v>
      </c>
      <c r="D9945" s="333" t="s">
        <v>518</v>
      </c>
      <c r="E9945" s="29">
        <v>0</v>
      </c>
      <c r="F9945" s="29">
        <v>0</v>
      </c>
      <c r="G9945" s="29">
        <v>6634</v>
      </c>
      <c r="M9945" s="80" t="b">
        <f t="shared" si="155"/>
        <v>1</v>
      </c>
    </row>
    <row r="9946" spans="2:13" x14ac:dyDescent="0.15">
      <c r="B9946" s="333" t="s">
        <v>4278</v>
      </c>
      <c r="C9946" s="333" t="s">
        <v>712</v>
      </c>
      <c r="D9946" s="333" t="s">
        <v>523</v>
      </c>
      <c r="E9946" s="29">
        <v>2</v>
      </c>
      <c r="F9946" s="29">
        <v>3</v>
      </c>
      <c r="G9946" s="29">
        <v>3950</v>
      </c>
      <c r="M9946" s="80" t="b">
        <f t="shared" si="155"/>
        <v>1</v>
      </c>
    </row>
    <row r="9947" spans="2:13" x14ac:dyDescent="0.15">
      <c r="B9947" s="333" t="s">
        <v>2586</v>
      </c>
      <c r="C9947" s="333" t="s">
        <v>716</v>
      </c>
      <c r="D9947" s="333" t="s">
        <v>519</v>
      </c>
      <c r="E9947" s="29">
        <v>4</v>
      </c>
      <c r="F9947" s="29">
        <v>1</v>
      </c>
      <c r="G9947" s="29">
        <v>2246</v>
      </c>
      <c r="M9947" s="80" t="b">
        <f t="shared" si="155"/>
        <v>1</v>
      </c>
    </row>
    <row r="9948" spans="2:13" x14ac:dyDescent="0.15">
      <c r="B9948" s="333" t="s">
        <v>6824</v>
      </c>
      <c r="C9948" s="333" t="s">
        <v>518</v>
      </c>
      <c r="D9948" s="333" t="s">
        <v>523</v>
      </c>
      <c r="E9948" s="29">
        <v>0</v>
      </c>
      <c r="F9948" s="29">
        <v>3</v>
      </c>
      <c r="G9948" s="29">
        <v>6951</v>
      </c>
      <c r="M9948" s="80" t="b">
        <f t="shared" si="155"/>
        <v>1</v>
      </c>
    </row>
    <row r="9949" spans="2:13" x14ac:dyDescent="0.15">
      <c r="B9949" s="333" t="s">
        <v>7947</v>
      </c>
      <c r="C9949" s="333" t="s">
        <v>718</v>
      </c>
      <c r="D9949" s="333" t="s">
        <v>523</v>
      </c>
      <c r="E9949" s="29">
        <v>5</v>
      </c>
      <c r="F9949" s="29">
        <v>3</v>
      </c>
      <c r="G9949" s="29">
        <v>8147</v>
      </c>
      <c r="M9949" s="80" t="b">
        <f t="shared" si="155"/>
        <v>1</v>
      </c>
    </row>
    <row r="9950" spans="2:13" x14ac:dyDescent="0.15">
      <c r="B9950" s="333" t="s">
        <v>5200</v>
      </c>
      <c r="C9950" s="333" t="s">
        <v>712</v>
      </c>
      <c r="D9950" s="333" t="s">
        <v>444</v>
      </c>
      <c r="E9950" s="29">
        <v>2</v>
      </c>
      <c r="F9950" s="29">
        <v>6</v>
      </c>
      <c r="G9950" s="29">
        <v>5185</v>
      </c>
      <c r="M9950" s="80" t="b">
        <f t="shared" si="155"/>
        <v>1</v>
      </c>
    </row>
    <row r="9951" spans="2:13" x14ac:dyDescent="0.15">
      <c r="B9951" s="333" t="s">
        <v>12231</v>
      </c>
      <c r="C9951" s="333" t="s">
        <v>718</v>
      </c>
      <c r="D9951" s="333" t="s">
        <v>521</v>
      </c>
      <c r="E9951" s="29">
        <v>5</v>
      </c>
      <c r="F9951" s="29">
        <v>2</v>
      </c>
      <c r="G9951" s="29">
        <v>13190</v>
      </c>
      <c r="M9951" s="80" t="b">
        <f t="shared" si="155"/>
        <v>1</v>
      </c>
    </row>
    <row r="9952" spans="2:13" x14ac:dyDescent="0.15">
      <c r="B9952" s="333" t="s">
        <v>14327</v>
      </c>
      <c r="C9952" s="333" t="s">
        <v>710</v>
      </c>
      <c r="D9952" s="333" t="s">
        <v>523</v>
      </c>
      <c r="E9952" s="29">
        <v>1</v>
      </c>
      <c r="F9952" s="29">
        <v>3</v>
      </c>
      <c r="G9952" s="29">
        <v>16204</v>
      </c>
      <c r="M9952" s="80" t="b">
        <f t="shared" si="155"/>
        <v>1</v>
      </c>
    </row>
    <row r="9953" spans="2:13" x14ac:dyDescent="0.15">
      <c r="B9953" s="333" t="s">
        <v>13165</v>
      </c>
      <c r="C9953" s="333" t="s">
        <v>710</v>
      </c>
      <c r="D9953" s="333" t="s">
        <v>519</v>
      </c>
      <c r="E9953" s="29">
        <v>1</v>
      </c>
      <c r="F9953" s="29">
        <v>1</v>
      </c>
      <c r="G9953" s="29">
        <v>14569</v>
      </c>
      <c r="M9953" s="80" t="b">
        <f t="shared" si="155"/>
        <v>1</v>
      </c>
    </row>
    <row r="9954" spans="2:13" x14ac:dyDescent="0.15">
      <c r="B9954" s="333" t="s">
        <v>2587</v>
      </c>
      <c r="C9954" s="333" t="s">
        <v>710</v>
      </c>
      <c r="D9954" s="333" t="s">
        <v>521</v>
      </c>
      <c r="E9954" s="29">
        <v>1</v>
      </c>
      <c r="F9954" s="29">
        <v>2</v>
      </c>
      <c r="G9954" s="29">
        <v>2247</v>
      </c>
      <c r="M9954" s="80" t="b">
        <f t="shared" si="155"/>
        <v>1</v>
      </c>
    </row>
    <row r="9955" spans="2:13" x14ac:dyDescent="0.15">
      <c r="B9955" s="333" t="s">
        <v>2588</v>
      </c>
      <c r="C9955" s="333" t="s">
        <v>710</v>
      </c>
      <c r="D9955" s="333" t="s">
        <v>521</v>
      </c>
      <c r="E9955" s="29">
        <v>1</v>
      </c>
      <c r="F9955" s="29">
        <v>2</v>
      </c>
      <c r="G9955" s="29">
        <v>2248</v>
      </c>
      <c r="M9955" s="80" t="b">
        <f t="shared" si="155"/>
        <v>1</v>
      </c>
    </row>
    <row r="9956" spans="2:13" x14ac:dyDescent="0.15">
      <c r="B9956" s="333" t="s">
        <v>15047</v>
      </c>
      <c r="C9956" s="333" t="s">
        <v>712</v>
      </c>
      <c r="D9956" s="333" t="s">
        <v>521</v>
      </c>
      <c r="E9956" s="29">
        <v>2</v>
      </c>
      <c r="F9956" s="29">
        <v>2</v>
      </c>
      <c r="G9956" s="29">
        <v>17252</v>
      </c>
      <c r="M9956" s="80" t="b">
        <f t="shared" si="155"/>
        <v>1</v>
      </c>
    </row>
    <row r="9957" spans="2:13" x14ac:dyDescent="0.15">
      <c r="B9957" s="333" t="s">
        <v>15048</v>
      </c>
      <c r="C9957" s="333" t="s">
        <v>714</v>
      </c>
      <c r="D9957" s="333" t="s">
        <v>444</v>
      </c>
      <c r="E9957" s="29">
        <v>3</v>
      </c>
      <c r="F9957" s="29">
        <v>6</v>
      </c>
      <c r="G9957" s="29">
        <v>17405</v>
      </c>
      <c r="M9957" s="80" t="b">
        <f t="shared" si="155"/>
        <v>1</v>
      </c>
    </row>
    <row r="9958" spans="2:13" x14ac:dyDescent="0.15">
      <c r="B9958" s="333" t="s">
        <v>7097</v>
      </c>
      <c r="C9958" s="333" t="s">
        <v>710</v>
      </c>
      <c r="D9958" s="333" t="s">
        <v>523</v>
      </c>
      <c r="E9958" s="29">
        <v>1</v>
      </c>
      <c r="F9958" s="29">
        <v>3</v>
      </c>
      <c r="G9958" s="29">
        <v>7239</v>
      </c>
      <c r="M9958" s="80" t="b">
        <f t="shared" si="155"/>
        <v>1</v>
      </c>
    </row>
    <row r="9959" spans="2:13" x14ac:dyDescent="0.15">
      <c r="B9959" s="333" t="s">
        <v>2589</v>
      </c>
      <c r="C9959" s="333" t="s">
        <v>710</v>
      </c>
      <c r="D9959" s="333" t="s">
        <v>521</v>
      </c>
      <c r="E9959" s="29">
        <v>1</v>
      </c>
      <c r="F9959" s="29">
        <v>2</v>
      </c>
      <c r="G9959" s="29">
        <v>2249</v>
      </c>
      <c r="M9959" s="80" t="b">
        <f t="shared" si="155"/>
        <v>1</v>
      </c>
    </row>
    <row r="9960" spans="2:13" x14ac:dyDescent="0.15">
      <c r="B9960" s="333" t="s">
        <v>2590</v>
      </c>
      <c r="C9960" s="333" t="s">
        <v>710</v>
      </c>
      <c r="D9960" s="333" t="s">
        <v>525</v>
      </c>
      <c r="E9960" s="29">
        <v>1</v>
      </c>
      <c r="F9960" s="29">
        <v>4</v>
      </c>
      <c r="G9960" s="29">
        <v>2250</v>
      </c>
      <c r="M9960" s="80" t="b">
        <f t="shared" si="155"/>
        <v>1</v>
      </c>
    </row>
    <row r="9961" spans="2:13" x14ac:dyDescent="0.15">
      <c r="B9961" s="333" t="s">
        <v>6467</v>
      </c>
      <c r="C9961" s="333" t="s">
        <v>518</v>
      </c>
      <c r="D9961" s="333" t="s">
        <v>518</v>
      </c>
      <c r="E9961" s="29">
        <v>0</v>
      </c>
      <c r="F9961" s="29">
        <v>0</v>
      </c>
      <c r="G9961" s="29">
        <v>6635</v>
      </c>
      <c r="M9961" s="80" t="b">
        <f t="shared" si="155"/>
        <v>1</v>
      </c>
    </row>
    <row r="9962" spans="2:13" x14ac:dyDescent="0.15">
      <c r="B9962" s="333" t="s">
        <v>5432</v>
      </c>
      <c r="C9962" s="333" t="s">
        <v>710</v>
      </c>
      <c r="D9962" s="333" t="s">
        <v>444</v>
      </c>
      <c r="E9962" s="29">
        <v>1</v>
      </c>
      <c r="F9962" s="29">
        <v>6</v>
      </c>
      <c r="G9962" s="29">
        <v>5441</v>
      </c>
      <c r="M9962" s="80" t="b">
        <f t="shared" si="155"/>
        <v>1</v>
      </c>
    </row>
    <row r="9963" spans="2:13" x14ac:dyDescent="0.15">
      <c r="B9963" s="333" t="s">
        <v>5438</v>
      </c>
      <c r="C9963" s="333" t="s">
        <v>710</v>
      </c>
      <c r="D9963" s="333" t="s">
        <v>521</v>
      </c>
      <c r="E9963" s="29">
        <v>1</v>
      </c>
      <c r="F9963" s="29">
        <v>2</v>
      </c>
      <c r="G9963" s="29">
        <v>5447</v>
      </c>
      <c r="M9963" s="80" t="b">
        <f t="shared" si="155"/>
        <v>1</v>
      </c>
    </row>
    <row r="9964" spans="2:13" x14ac:dyDescent="0.15">
      <c r="B9964" s="333" t="s">
        <v>2591</v>
      </c>
      <c r="C9964" s="333" t="s">
        <v>718</v>
      </c>
      <c r="D9964" s="333" t="s">
        <v>523</v>
      </c>
      <c r="E9964" s="29">
        <v>5</v>
      </c>
      <c r="F9964" s="29">
        <v>3</v>
      </c>
      <c r="G9964" s="29">
        <v>2251</v>
      </c>
      <c r="M9964" s="80" t="b">
        <f t="shared" si="155"/>
        <v>1</v>
      </c>
    </row>
    <row r="9965" spans="2:13" x14ac:dyDescent="0.15">
      <c r="B9965" s="333" t="s">
        <v>10506</v>
      </c>
      <c r="C9965" s="333" t="s">
        <v>710</v>
      </c>
      <c r="D9965" s="333" t="s">
        <v>523</v>
      </c>
      <c r="E9965" s="29">
        <v>1</v>
      </c>
      <c r="F9965" s="29">
        <v>3</v>
      </c>
      <c r="G9965" s="29">
        <v>10373</v>
      </c>
      <c r="M9965" s="80" t="b">
        <f t="shared" si="155"/>
        <v>1</v>
      </c>
    </row>
    <row r="9966" spans="2:13" x14ac:dyDescent="0.15">
      <c r="B9966" s="333" t="s">
        <v>4093</v>
      </c>
      <c r="C9966" s="333" t="s">
        <v>712</v>
      </c>
      <c r="D9966" s="333" t="s">
        <v>525</v>
      </c>
      <c r="E9966" s="29">
        <v>2</v>
      </c>
      <c r="F9966" s="29">
        <v>4</v>
      </c>
      <c r="G9966" s="29">
        <v>3855</v>
      </c>
      <c r="M9966" s="80" t="b">
        <f t="shared" si="155"/>
        <v>1</v>
      </c>
    </row>
    <row r="9967" spans="2:13" x14ac:dyDescent="0.15">
      <c r="B9967" s="333" t="s">
        <v>10507</v>
      </c>
      <c r="C9967" s="333" t="s">
        <v>712</v>
      </c>
      <c r="D9967" s="333" t="s">
        <v>523</v>
      </c>
      <c r="E9967" s="29">
        <v>2</v>
      </c>
      <c r="F9967" s="29">
        <v>3</v>
      </c>
      <c r="G9967" s="29">
        <v>11001</v>
      </c>
      <c r="M9967" s="80" t="b">
        <f t="shared" si="155"/>
        <v>1</v>
      </c>
    </row>
    <row r="9968" spans="2:13" x14ac:dyDescent="0.15">
      <c r="B9968" s="333" t="s">
        <v>2592</v>
      </c>
      <c r="C9968" s="333" t="s">
        <v>718</v>
      </c>
      <c r="D9968" s="333" t="s">
        <v>521</v>
      </c>
      <c r="E9968" s="29">
        <v>5</v>
      </c>
      <c r="F9968" s="29">
        <v>2</v>
      </c>
      <c r="G9968" s="29">
        <v>2252</v>
      </c>
      <c r="M9968" s="80" t="b">
        <f t="shared" si="155"/>
        <v>1</v>
      </c>
    </row>
    <row r="9969" spans="2:13" x14ac:dyDescent="0.15">
      <c r="B9969" s="333" t="s">
        <v>83</v>
      </c>
      <c r="C9969" s="333" t="s">
        <v>714</v>
      </c>
      <c r="D9969" s="333" t="s">
        <v>523</v>
      </c>
      <c r="E9969" s="29">
        <v>3</v>
      </c>
      <c r="F9969" s="29">
        <v>3</v>
      </c>
      <c r="G9969" s="29">
        <v>8716</v>
      </c>
      <c r="M9969" s="80" t="b">
        <f t="shared" si="155"/>
        <v>1</v>
      </c>
    </row>
    <row r="9970" spans="2:13" x14ac:dyDescent="0.15">
      <c r="B9970" s="333" t="s">
        <v>4814</v>
      </c>
      <c r="C9970" s="333" t="s">
        <v>710</v>
      </c>
      <c r="D9970" s="333" t="s">
        <v>527</v>
      </c>
      <c r="E9970" s="29">
        <v>1</v>
      </c>
      <c r="F9970" s="29">
        <v>5</v>
      </c>
      <c r="G9970" s="29">
        <v>4707</v>
      </c>
      <c r="M9970" s="80" t="b">
        <f t="shared" si="155"/>
        <v>1</v>
      </c>
    </row>
    <row r="9971" spans="2:13" x14ac:dyDescent="0.15">
      <c r="B9971" s="333" t="s">
        <v>2593</v>
      </c>
      <c r="C9971" s="333" t="s">
        <v>710</v>
      </c>
      <c r="D9971" s="333" t="s">
        <v>525</v>
      </c>
      <c r="E9971" s="29">
        <v>1</v>
      </c>
      <c r="F9971" s="29">
        <v>4</v>
      </c>
      <c r="G9971" s="29">
        <v>2253</v>
      </c>
      <c r="M9971" s="80" t="b">
        <f t="shared" si="155"/>
        <v>1</v>
      </c>
    </row>
    <row r="9972" spans="2:13" x14ac:dyDescent="0.15">
      <c r="B9972" s="333" t="s">
        <v>15049</v>
      </c>
      <c r="C9972" s="333" t="s">
        <v>712</v>
      </c>
      <c r="D9972" s="333" t="s">
        <v>519</v>
      </c>
      <c r="E9972" s="29">
        <v>2</v>
      </c>
      <c r="F9972" s="29">
        <v>1</v>
      </c>
      <c r="G9972" s="29">
        <v>17278</v>
      </c>
      <c r="M9972" s="80" t="b">
        <f t="shared" si="155"/>
        <v>1</v>
      </c>
    </row>
    <row r="9973" spans="2:13" x14ac:dyDescent="0.15">
      <c r="B9973" s="333" t="s">
        <v>11013</v>
      </c>
      <c r="C9973" s="333" t="s">
        <v>710</v>
      </c>
      <c r="D9973" s="333" t="s">
        <v>523</v>
      </c>
      <c r="E9973" s="29">
        <v>1</v>
      </c>
      <c r="F9973" s="29">
        <v>3</v>
      </c>
      <c r="G9973" s="29">
        <v>2254</v>
      </c>
      <c r="M9973" s="80" t="b">
        <f t="shared" si="155"/>
        <v>1</v>
      </c>
    </row>
    <row r="9974" spans="2:13" x14ac:dyDescent="0.15">
      <c r="B9974" s="333" t="s">
        <v>4532</v>
      </c>
      <c r="C9974" s="333" t="s">
        <v>710</v>
      </c>
      <c r="D9974" s="333" t="s">
        <v>523</v>
      </c>
      <c r="E9974" s="29">
        <v>1</v>
      </c>
      <c r="F9974" s="29">
        <v>3</v>
      </c>
      <c r="G9974" s="29">
        <v>4352</v>
      </c>
      <c r="M9974" s="80" t="b">
        <f t="shared" si="155"/>
        <v>1</v>
      </c>
    </row>
    <row r="9975" spans="2:13" x14ac:dyDescent="0.15">
      <c r="B9975" s="333" t="s">
        <v>6552</v>
      </c>
      <c r="C9975" s="333" t="s">
        <v>518</v>
      </c>
      <c r="D9975" s="333" t="s">
        <v>518</v>
      </c>
      <c r="E9975" s="29">
        <v>0</v>
      </c>
      <c r="F9975" s="29">
        <v>0</v>
      </c>
      <c r="G9975" s="29">
        <v>6636</v>
      </c>
      <c r="M9975" s="80" t="b">
        <f t="shared" si="155"/>
        <v>1</v>
      </c>
    </row>
    <row r="9976" spans="2:13" x14ac:dyDescent="0.15">
      <c r="B9976" s="333" t="s">
        <v>12938</v>
      </c>
      <c r="C9976" s="333" t="s">
        <v>710</v>
      </c>
      <c r="D9976" s="333" t="s">
        <v>521</v>
      </c>
      <c r="E9976" s="29">
        <v>1</v>
      </c>
      <c r="F9976" s="29">
        <v>2</v>
      </c>
      <c r="G9976" s="29">
        <v>13895</v>
      </c>
      <c r="M9976" s="80" t="b">
        <f t="shared" si="155"/>
        <v>1</v>
      </c>
    </row>
    <row r="9977" spans="2:13" x14ac:dyDescent="0.15">
      <c r="B9977" s="333" t="s">
        <v>10508</v>
      </c>
      <c r="C9977" s="333" t="s">
        <v>716</v>
      </c>
      <c r="D9977" s="333" t="s">
        <v>521</v>
      </c>
      <c r="E9977" s="29">
        <v>4</v>
      </c>
      <c r="F9977" s="29">
        <v>2</v>
      </c>
      <c r="G9977" s="29">
        <v>10795</v>
      </c>
      <c r="M9977" s="80" t="b">
        <f t="shared" si="155"/>
        <v>1</v>
      </c>
    </row>
    <row r="9978" spans="2:13" x14ac:dyDescent="0.15">
      <c r="B9978" s="333" t="s">
        <v>4501</v>
      </c>
      <c r="C9978" s="333" t="s">
        <v>716</v>
      </c>
      <c r="D9978" s="333" t="s">
        <v>521</v>
      </c>
      <c r="E9978" s="29">
        <v>4</v>
      </c>
      <c r="F9978" s="29">
        <v>2</v>
      </c>
      <c r="G9978" s="29">
        <v>4121</v>
      </c>
      <c r="M9978" s="80" t="b">
        <f t="shared" si="155"/>
        <v>1</v>
      </c>
    </row>
    <row r="9979" spans="2:13" x14ac:dyDescent="0.15">
      <c r="B9979" s="333" t="s">
        <v>8637</v>
      </c>
      <c r="C9979" s="333" t="s">
        <v>718</v>
      </c>
      <c r="D9979" s="333" t="s">
        <v>523</v>
      </c>
      <c r="E9979" s="29">
        <v>5</v>
      </c>
      <c r="F9979" s="29">
        <v>3</v>
      </c>
      <c r="G9979" s="29">
        <v>8987</v>
      </c>
      <c r="M9979" s="80" t="b">
        <f t="shared" si="155"/>
        <v>1</v>
      </c>
    </row>
    <row r="9980" spans="2:13" x14ac:dyDescent="0.15">
      <c r="B9980" s="333" t="s">
        <v>2594</v>
      </c>
      <c r="C9980" s="333" t="s">
        <v>710</v>
      </c>
      <c r="D9980" s="333" t="s">
        <v>521</v>
      </c>
      <c r="E9980" s="29">
        <v>1</v>
      </c>
      <c r="F9980" s="29">
        <v>2</v>
      </c>
      <c r="G9980" s="29">
        <v>2255</v>
      </c>
      <c r="M9980" s="80" t="b">
        <f t="shared" si="155"/>
        <v>1</v>
      </c>
    </row>
    <row r="9981" spans="2:13" x14ac:dyDescent="0.15">
      <c r="B9981" s="333" t="s">
        <v>2595</v>
      </c>
      <c r="C9981" s="333" t="s">
        <v>710</v>
      </c>
      <c r="D9981" s="333" t="s">
        <v>521</v>
      </c>
      <c r="E9981" s="29">
        <v>1</v>
      </c>
      <c r="F9981" s="29">
        <v>2</v>
      </c>
      <c r="G9981" s="29">
        <v>2256</v>
      </c>
      <c r="M9981" s="80" t="b">
        <f t="shared" si="155"/>
        <v>1</v>
      </c>
    </row>
    <row r="9982" spans="2:13" x14ac:dyDescent="0.15">
      <c r="B9982" s="333" t="s">
        <v>15050</v>
      </c>
      <c r="C9982" s="333" t="s">
        <v>712</v>
      </c>
      <c r="D9982" s="333" t="s">
        <v>521</v>
      </c>
      <c r="E9982" s="29">
        <v>2</v>
      </c>
      <c r="F9982" s="29">
        <v>2</v>
      </c>
      <c r="G9982" s="29">
        <v>17257</v>
      </c>
      <c r="M9982" s="80" t="b">
        <f t="shared" si="155"/>
        <v>1</v>
      </c>
    </row>
    <row r="9983" spans="2:13" x14ac:dyDescent="0.15">
      <c r="B9983" s="333" t="s">
        <v>5331</v>
      </c>
      <c r="C9983" s="333" t="s">
        <v>710</v>
      </c>
      <c r="D9983" s="333" t="s">
        <v>525</v>
      </c>
      <c r="E9983" s="29">
        <v>1</v>
      </c>
      <c r="F9983" s="29">
        <v>4</v>
      </c>
      <c r="G9983" s="29">
        <v>5329</v>
      </c>
      <c r="M9983" s="80" t="b">
        <f t="shared" si="155"/>
        <v>1</v>
      </c>
    </row>
    <row r="9984" spans="2:13" x14ac:dyDescent="0.15">
      <c r="B9984" s="333" t="s">
        <v>5897</v>
      </c>
      <c r="C9984" s="333" t="s">
        <v>714</v>
      </c>
      <c r="D9984" s="333" t="s">
        <v>521</v>
      </c>
      <c r="E9984" s="29">
        <v>3</v>
      </c>
      <c r="F9984" s="29">
        <v>2</v>
      </c>
      <c r="G9984" s="29">
        <v>5921</v>
      </c>
      <c r="M9984" s="80" t="b">
        <f t="shared" si="155"/>
        <v>1</v>
      </c>
    </row>
    <row r="9985" spans="2:13" x14ac:dyDescent="0.15">
      <c r="B9985" s="333" t="s">
        <v>2596</v>
      </c>
      <c r="C9985" s="333" t="s">
        <v>718</v>
      </c>
      <c r="D9985" s="333" t="s">
        <v>521</v>
      </c>
      <c r="E9985" s="29">
        <v>5</v>
      </c>
      <c r="F9985" s="29">
        <v>2</v>
      </c>
      <c r="G9985" s="29">
        <v>2257</v>
      </c>
      <c r="M9985" s="80" t="b">
        <f t="shared" si="155"/>
        <v>1</v>
      </c>
    </row>
    <row r="9986" spans="2:13" x14ac:dyDescent="0.15">
      <c r="B9986" s="333" t="s">
        <v>4502</v>
      </c>
      <c r="C9986" s="333" t="s">
        <v>716</v>
      </c>
      <c r="D9986" s="333" t="s">
        <v>521</v>
      </c>
      <c r="E9986" s="29">
        <v>4</v>
      </c>
      <c r="F9986" s="29">
        <v>2</v>
      </c>
      <c r="G9986" s="29">
        <v>4122</v>
      </c>
      <c r="M9986" s="80" t="b">
        <f t="shared" si="155"/>
        <v>1</v>
      </c>
    </row>
    <row r="9987" spans="2:13" x14ac:dyDescent="0.15">
      <c r="B9987" s="333" t="s">
        <v>12232</v>
      </c>
      <c r="C9987" s="333" t="s">
        <v>710</v>
      </c>
      <c r="D9987" s="333" t="s">
        <v>521</v>
      </c>
      <c r="E9987" s="29">
        <v>1</v>
      </c>
      <c r="F9987" s="29">
        <v>2</v>
      </c>
      <c r="G9987" s="29">
        <v>13249</v>
      </c>
      <c r="M9987" s="80" t="b">
        <f t="shared" si="155"/>
        <v>1</v>
      </c>
    </row>
    <row r="9988" spans="2:13" x14ac:dyDescent="0.15">
      <c r="B9988" s="333" t="s">
        <v>11014</v>
      </c>
      <c r="C9988" s="333" t="s">
        <v>710</v>
      </c>
      <c r="D9988" s="333" t="s">
        <v>521</v>
      </c>
      <c r="E9988" s="29">
        <v>1</v>
      </c>
      <c r="F9988" s="29">
        <v>2</v>
      </c>
      <c r="G9988" s="29">
        <v>6304</v>
      </c>
      <c r="M9988" s="80" t="b">
        <f t="shared" si="155"/>
        <v>1</v>
      </c>
    </row>
    <row r="9989" spans="2:13" x14ac:dyDescent="0.15">
      <c r="B9989" s="333" t="s">
        <v>2597</v>
      </c>
      <c r="C9989" s="333" t="s">
        <v>710</v>
      </c>
      <c r="D9989" s="333" t="s">
        <v>523</v>
      </c>
      <c r="E9989" s="29">
        <v>1</v>
      </c>
      <c r="F9989" s="29">
        <v>3</v>
      </c>
      <c r="G9989" s="29">
        <v>2258</v>
      </c>
      <c r="M9989" s="80" t="b">
        <f t="shared" si="155"/>
        <v>1</v>
      </c>
    </row>
    <row r="9990" spans="2:13" x14ac:dyDescent="0.15">
      <c r="B9990" s="333" t="s">
        <v>11350</v>
      </c>
      <c r="C9990" s="333" t="s">
        <v>710</v>
      </c>
      <c r="D9990" s="333" t="s">
        <v>523</v>
      </c>
      <c r="E9990" s="29">
        <v>1</v>
      </c>
      <c r="F9990" s="29">
        <v>3</v>
      </c>
      <c r="G9990" s="29">
        <v>11306</v>
      </c>
      <c r="M9990" s="80" t="b">
        <f t="shared" si="155"/>
        <v>1</v>
      </c>
    </row>
    <row r="9991" spans="2:13" x14ac:dyDescent="0.15">
      <c r="B9991" s="333" t="s">
        <v>12233</v>
      </c>
      <c r="C9991" s="333" t="s">
        <v>714</v>
      </c>
      <c r="D9991" s="333" t="s">
        <v>521</v>
      </c>
      <c r="E9991" s="29">
        <v>3</v>
      </c>
      <c r="F9991" s="29">
        <v>2</v>
      </c>
      <c r="G9991" s="29">
        <v>12424</v>
      </c>
      <c r="M9991" s="80" t="b">
        <f t="shared" si="155"/>
        <v>1</v>
      </c>
    </row>
    <row r="9992" spans="2:13" x14ac:dyDescent="0.15">
      <c r="B9992" s="333" t="s">
        <v>13818</v>
      </c>
      <c r="C9992" s="333" t="s">
        <v>712</v>
      </c>
      <c r="D9992" s="333" t="s">
        <v>521</v>
      </c>
      <c r="E9992" s="29">
        <v>2</v>
      </c>
      <c r="F9992" s="29">
        <v>2</v>
      </c>
      <c r="G9992" s="29">
        <v>15732</v>
      </c>
      <c r="M9992" s="80" t="b">
        <f t="shared" si="155"/>
        <v>1</v>
      </c>
    </row>
    <row r="9993" spans="2:13" x14ac:dyDescent="0.15">
      <c r="B9993" s="333" t="s">
        <v>3835</v>
      </c>
      <c r="C9993" s="333" t="s">
        <v>518</v>
      </c>
      <c r="D9993" s="333" t="s">
        <v>518</v>
      </c>
      <c r="E9993" s="29">
        <v>0</v>
      </c>
      <c r="F9993" s="29">
        <v>0</v>
      </c>
      <c r="G9993" s="29">
        <v>3596</v>
      </c>
      <c r="M9993" s="80" t="b">
        <f t="shared" si="155"/>
        <v>1</v>
      </c>
    </row>
    <row r="9994" spans="2:13" x14ac:dyDescent="0.15">
      <c r="B9994" s="333" t="s">
        <v>5198</v>
      </c>
      <c r="C9994" s="333" t="s">
        <v>712</v>
      </c>
      <c r="D9994" s="333" t="s">
        <v>525</v>
      </c>
      <c r="E9994" s="29">
        <v>2</v>
      </c>
      <c r="F9994" s="29">
        <v>4</v>
      </c>
      <c r="G9994" s="29">
        <v>5183</v>
      </c>
      <c r="M9994" s="80" t="b">
        <f t="shared" si="155"/>
        <v>1</v>
      </c>
    </row>
    <row r="9995" spans="2:13" x14ac:dyDescent="0.15">
      <c r="B9995" s="333" t="s">
        <v>12234</v>
      </c>
      <c r="C9995" s="333" t="s">
        <v>710</v>
      </c>
      <c r="D9995" s="333" t="s">
        <v>519</v>
      </c>
      <c r="E9995" s="29">
        <v>1</v>
      </c>
      <c r="F9995" s="29">
        <v>1</v>
      </c>
      <c r="G9995" s="29">
        <v>12399</v>
      </c>
      <c r="M9995" s="80" t="b">
        <f t="shared" si="155"/>
        <v>1</v>
      </c>
    </row>
    <row r="9996" spans="2:13" x14ac:dyDescent="0.15">
      <c r="B9996" s="333" t="s">
        <v>12235</v>
      </c>
      <c r="C9996" s="333" t="s">
        <v>710</v>
      </c>
      <c r="D9996" s="333" t="s">
        <v>521</v>
      </c>
      <c r="E9996" s="29">
        <v>1</v>
      </c>
      <c r="F9996" s="29">
        <v>2</v>
      </c>
      <c r="G9996" s="29">
        <v>12391</v>
      </c>
      <c r="M9996" s="80" t="b">
        <f t="shared" si="155"/>
        <v>1</v>
      </c>
    </row>
    <row r="9997" spans="2:13" x14ac:dyDescent="0.15">
      <c r="B9997" s="333" t="s">
        <v>167</v>
      </c>
      <c r="C9997" s="333" t="s">
        <v>718</v>
      </c>
      <c r="D9997" s="333" t="s">
        <v>519</v>
      </c>
      <c r="E9997" s="29">
        <v>5</v>
      </c>
      <c r="F9997" s="29">
        <v>1</v>
      </c>
      <c r="G9997" s="29">
        <v>8570</v>
      </c>
      <c r="M9997" s="80" t="b">
        <f t="shared" si="155"/>
        <v>1</v>
      </c>
    </row>
    <row r="9998" spans="2:13" x14ac:dyDescent="0.15">
      <c r="B9998" s="333" t="s">
        <v>7463</v>
      </c>
      <c r="C9998" s="333" t="s">
        <v>710</v>
      </c>
      <c r="D9998" s="333" t="s">
        <v>521</v>
      </c>
      <c r="E9998" s="29">
        <v>1</v>
      </c>
      <c r="F9998" s="29">
        <v>2</v>
      </c>
      <c r="G9998" s="29">
        <v>7616</v>
      </c>
      <c r="M9998" s="80" t="b">
        <f t="shared" ref="M9998:M10061" si="156">AND(  NOT(ISERROR(FIND(UPPER($B$7),UPPER($B9998),1))),  OR($D$7="",NOT(ISERROR(FIND(UPPER($D$7),UPPER($B9998),1)))),    OR($D$8="",(ISERROR(FIND(UPPER($D$8),UPPER($B9998),1))))           )</f>
        <v>1</v>
      </c>
    </row>
    <row r="9999" spans="2:13" x14ac:dyDescent="0.15">
      <c r="B9999" s="333" t="s">
        <v>4354</v>
      </c>
      <c r="C9999" s="333" t="s">
        <v>718</v>
      </c>
      <c r="D9999" s="333" t="s">
        <v>519</v>
      </c>
      <c r="E9999" s="29">
        <v>5</v>
      </c>
      <c r="F9999" s="29">
        <v>1</v>
      </c>
      <c r="G9999" s="29">
        <v>4146</v>
      </c>
      <c r="M9999" s="80" t="b">
        <f t="shared" si="156"/>
        <v>1</v>
      </c>
    </row>
    <row r="10000" spans="2:13" x14ac:dyDescent="0.15">
      <c r="B10000" s="333" t="s">
        <v>2599</v>
      </c>
      <c r="C10000" s="333" t="s">
        <v>710</v>
      </c>
      <c r="D10000" s="333" t="s">
        <v>523</v>
      </c>
      <c r="E10000" s="29">
        <v>1</v>
      </c>
      <c r="F10000" s="29">
        <v>3</v>
      </c>
      <c r="G10000" s="29">
        <v>2260</v>
      </c>
      <c r="M10000" s="80" t="b">
        <f t="shared" si="156"/>
        <v>1</v>
      </c>
    </row>
    <row r="10001" spans="2:13" x14ac:dyDescent="0.15">
      <c r="B10001" s="333" t="s">
        <v>12939</v>
      </c>
      <c r="C10001" s="333" t="s">
        <v>710</v>
      </c>
      <c r="D10001" s="333" t="s">
        <v>521</v>
      </c>
      <c r="E10001" s="29">
        <v>1</v>
      </c>
      <c r="F10001" s="29">
        <v>2</v>
      </c>
      <c r="G10001" s="29">
        <v>13840</v>
      </c>
      <c r="M10001" s="80" t="b">
        <f t="shared" si="156"/>
        <v>1</v>
      </c>
    </row>
    <row r="10002" spans="2:13" x14ac:dyDescent="0.15">
      <c r="B10002" s="333" t="s">
        <v>2600</v>
      </c>
      <c r="C10002" s="333" t="s">
        <v>518</v>
      </c>
      <c r="D10002" s="333" t="s">
        <v>523</v>
      </c>
      <c r="E10002" s="29">
        <v>0</v>
      </c>
      <c r="F10002" s="29">
        <v>3</v>
      </c>
      <c r="G10002" s="29">
        <v>2261</v>
      </c>
      <c r="M10002" s="80" t="b">
        <f t="shared" si="156"/>
        <v>1</v>
      </c>
    </row>
    <row r="10003" spans="2:13" x14ac:dyDescent="0.15">
      <c r="B10003" s="333" t="s">
        <v>10509</v>
      </c>
      <c r="C10003" s="333" t="s">
        <v>710</v>
      </c>
      <c r="D10003" s="333" t="s">
        <v>523</v>
      </c>
      <c r="E10003" s="29">
        <v>1</v>
      </c>
      <c r="F10003" s="29">
        <v>3</v>
      </c>
      <c r="G10003" s="29">
        <v>10835</v>
      </c>
      <c r="M10003" s="80" t="b">
        <f t="shared" si="156"/>
        <v>1</v>
      </c>
    </row>
    <row r="10004" spans="2:13" x14ac:dyDescent="0.15">
      <c r="B10004" s="333" t="s">
        <v>2601</v>
      </c>
      <c r="C10004" s="333" t="s">
        <v>712</v>
      </c>
      <c r="D10004" s="333" t="s">
        <v>521</v>
      </c>
      <c r="E10004" s="29">
        <v>2</v>
      </c>
      <c r="F10004" s="29">
        <v>2</v>
      </c>
      <c r="G10004" s="29">
        <v>2262</v>
      </c>
      <c r="M10004" s="80" t="b">
        <f t="shared" si="156"/>
        <v>1</v>
      </c>
    </row>
    <row r="10005" spans="2:13" x14ac:dyDescent="0.15">
      <c r="B10005" s="333" t="s">
        <v>4279</v>
      </c>
      <c r="C10005" s="333" t="s">
        <v>712</v>
      </c>
      <c r="D10005" s="333" t="s">
        <v>523</v>
      </c>
      <c r="E10005" s="29">
        <v>2</v>
      </c>
      <c r="F10005" s="29">
        <v>3</v>
      </c>
      <c r="G10005" s="29">
        <v>3951</v>
      </c>
      <c r="M10005" s="80" t="b">
        <f t="shared" si="156"/>
        <v>1</v>
      </c>
    </row>
    <row r="10006" spans="2:13" x14ac:dyDescent="0.15">
      <c r="B10006" s="333" t="s">
        <v>15051</v>
      </c>
      <c r="C10006" s="333" t="s">
        <v>710</v>
      </c>
      <c r="D10006" s="333" t="s">
        <v>525</v>
      </c>
      <c r="E10006" s="29">
        <v>1</v>
      </c>
      <c r="F10006" s="29">
        <v>4</v>
      </c>
      <c r="G10006" s="29">
        <v>16898</v>
      </c>
      <c r="M10006" s="80" t="b">
        <f t="shared" si="156"/>
        <v>1</v>
      </c>
    </row>
    <row r="10007" spans="2:13" x14ac:dyDescent="0.15">
      <c r="B10007" s="333" t="s">
        <v>15052</v>
      </c>
      <c r="C10007" s="333" t="s">
        <v>710</v>
      </c>
      <c r="D10007" s="333" t="s">
        <v>525</v>
      </c>
      <c r="E10007" s="29">
        <v>1</v>
      </c>
      <c r="F10007" s="29">
        <v>4</v>
      </c>
      <c r="G10007" s="29">
        <v>16899</v>
      </c>
      <c r="M10007" s="80" t="b">
        <f t="shared" si="156"/>
        <v>1</v>
      </c>
    </row>
    <row r="10008" spans="2:13" x14ac:dyDescent="0.15">
      <c r="B10008" s="333" t="s">
        <v>11015</v>
      </c>
      <c r="C10008" s="333" t="s">
        <v>518</v>
      </c>
      <c r="D10008" s="333" t="s">
        <v>518</v>
      </c>
      <c r="E10008" s="29">
        <v>0</v>
      </c>
      <c r="F10008" s="29">
        <v>0</v>
      </c>
      <c r="G10008" s="29">
        <v>2263</v>
      </c>
      <c r="M10008" s="80" t="b">
        <f t="shared" si="156"/>
        <v>1</v>
      </c>
    </row>
    <row r="10009" spans="2:13" x14ac:dyDescent="0.15">
      <c r="B10009" s="333" t="s">
        <v>12940</v>
      </c>
      <c r="C10009" s="333" t="s">
        <v>716</v>
      </c>
      <c r="D10009" s="333" t="s">
        <v>523</v>
      </c>
      <c r="E10009" s="29">
        <v>4</v>
      </c>
      <c r="F10009" s="29">
        <v>3</v>
      </c>
      <c r="G10009" s="29">
        <v>14053</v>
      </c>
      <c r="M10009" s="80" t="b">
        <f t="shared" si="156"/>
        <v>1</v>
      </c>
    </row>
    <row r="10010" spans="2:13" x14ac:dyDescent="0.15">
      <c r="B10010" s="333" t="s">
        <v>3749</v>
      </c>
      <c r="C10010" s="333" t="s">
        <v>714</v>
      </c>
      <c r="D10010" s="333" t="s">
        <v>519</v>
      </c>
      <c r="E10010" s="29">
        <v>3</v>
      </c>
      <c r="F10010" s="29">
        <v>1</v>
      </c>
      <c r="G10010" s="29">
        <v>3407</v>
      </c>
      <c r="M10010" s="80" t="b">
        <f t="shared" si="156"/>
        <v>1</v>
      </c>
    </row>
    <row r="10011" spans="2:13" x14ac:dyDescent="0.15">
      <c r="B10011" s="333" t="s">
        <v>12941</v>
      </c>
      <c r="C10011" s="333" t="s">
        <v>712</v>
      </c>
      <c r="D10011" s="333" t="s">
        <v>519</v>
      </c>
      <c r="E10011" s="29">
        <v>2</v>
      </c>
      <c r="F10011" s="29">
        <v>1</v>
      </c>
      <c r="G10011" s="29">
        <v>14049</v>
      </c>
      <c r="M10011" s="80" t="b">
        <f t="shared" si="156"/>
        <v>1</v>
      </c>
    </row>
    <row r="10012" spans="2:13" x14ac:dyDescent="0.15">
      <c r="B10012" s="333" t="s">
        <v>5636</v>
      </c>
      <c r="C10012" s="333" t="s">
        <v>712</v>
      </c>
      <c r="D10012" s="333" t="s">
        <v>521</v>
      </c>
      <c r="E10012" s="29">
        <v>2</v>
      </c>
      <c r="F10012" s="29">
        <v>2</v>
      </c>
      <c r="G10012" s="29">
        <v>5654</v>
      </c>
      <c r="M10012" s="80" t="b">
        <f t="shared" si="156"/>
        <v>1</v>
      </c>
    </row>
    <row r="10013" spans="2:13" x14ac:dyDescent="0.15">
      <c r="B10013" s="333" t="s">
        <v>8548</v>
      </c>
      <c r="C10013" s="333" t="s">
        <v>712</v>
      </c>
      <c r="D10013" s="333" t="s">
        <v>519</v>
      </c>
      <c r="E10013" s="29">
        <v>2</v>
      </c>
      <c r="F10013" s="29">
        <v>1</v>
      </c>
      <c r="G10013" s="29">
        <v>8883</v>
      </c>
      <c r="M10013" s="80" t="b">
        <f t="shared" si="156"/>
        <v>1</v>
      </c>
    </row>
    <row r="10014" spans="2:13" x14ac:dyDescent="0.15">
      <c r="B10014" s="333" t="s">
        <v>5718</v>
      </c>
      <c r="C10014" s="333" t="s">
        <v>712</v>
      </c>
      <c r="D10014" s="333" t="s">
        <v>519</v>
      </c>
      <c r="E10014" s="29">
        <v>2</v>
      </c>
      <c r="F10014" s="29">
        <v>1</v>
      </c>
      <c r="G10014" s="29">
        <v>5652</v>
      </c>
      <c r="M10014" s="80" t="b">
        <f t="shared" si="156"/>
        <v>1</v>
      </c>
    </row>
    <row r="10015" spans="2:13" x14ac:dyDescent="0.15">
      <c r="B10015" s="333" t="s">
        <v>5716</v>
      </c>
      <c r="C10015" s="333" t="s">
        <v>712</v>
      </c>
      <c r="D10015" s="333" t="s">
        <v>519</v>
      </c>
      <c r="E10015" s="29">
        <v>2</v>
      </c>
      <c r="F10015" s="29">
        <v>1</v>
      </c>
      <c r="G10015" s="29">
        <v>5650</v>
      </c>
      <c r="M10015" s="80" t="b">
        <f t="shared" si="156"/>
        <v>1</v>
      </c>
    </row>
    <row r="10016" spans="2:13" x14ac:dyDescent="0.15">
      <c r="B10016" s="333" t="s">
        <v>8545</v>
      </c>
      <c r="C10016" s="333" t="s">
        <v>710</v>
      </c>
      <c r="D10016" s="333" t="s">
        <v>518</v>
      </c>
      <c r="E10016" s="29">
        <v>1</v>
      </c>
      <c r="F10016" s="29">
        <v>0</v>
      </c>
      <c r="G10016" s="29">
        <v>8880</v>
      </c>
      <c r="M10016" s="80" t="b">
        <f t="shared" si="156"/>
        <v>1</v>
      </c>
    </row>
    <row r="10017" spans="2:13" x14ac:dyDescent="0.15">
      <c r="B10017" s="333" t="s">
        <v>8546</v>
      </c>
      <c r="C10017" s="333" t="s">
        <v>712</v>
      </c>
      <c r="D10017" s="333" t="s">
        <v>519</v>
      </c>
      <c r="E10017" s="29">
        <v>2</v>
      </c>
      <c r="F10017" s="29">
        <v>1</v>
      </c>
      <c r="G10017" s="29">
        <v>8881</v>
      </c>
      <c r="M10017" s="80" t="b">
        <f t="shared" si="156"/>
        <v>1</v>
      </c>
    </row>
    <row r="10018" spans="2:13" x14ac:dyDescent="0.15">
      <c r="B10018" s="333" t="s">
        <v>15053</v>
      </c>
      <c r="C10018" s="333" t="s">
        <v>712</v>
      </c>
      <c r="D10018" s="333" t="s">
        <v>519</v>
      </c>
      <c r="E10018" s="29">
        <v>2</v>
      </c>
      <c r="F10018" s="29">
        <v>1</v>
      </c>
      <c r="G10018" s="29">
        <v>16897</v>
      </c>
      <c r="M10018" s="80" t="b">
        <f t="shared" si="156"/>
        <v>1</v>
      </c>
    </row>
    <row r="10019" spans="2:13" x14ac:dyDescent="0.15">
      <c r="B10019" s="333" t="s">
        <v>3547</v>
      </c>
      <c r="C10019" s="333" t="s">
        <v>712</v>
      </c>
      <c r="D10019" s="333" t="s">
        <v>527</v>
      </c>
      <c r="E10019" s="29">
        <v>2</v>
      </c>
      <c r="F10019" s="29">
        <v>5</v>
      </c>
      <c r="G10019" s="29">
        <v>3292</v>
      </c>
      <c r="M10019" s="80" t="b">
        <f t="shared" si="156"/>
        <v>1</v>
      </c>
    </row>
    <row r="10020" spans="2:13" x14ac:dyDescent="0.15">
      <c r="B10020" s="333" t="s">
        <v>15054</v>
      </c>
      <c r="C10020" s="333" t="s">
        <v>712</v>
      </c>
      <c r="D10020" s="333" t="s">
        <v>519</v>
      </c>
      <c r="E10020" s="29">
        <v>2</v>
      </c>
      <c r="F10020" s="29">
        <v>1</v>
      </c>
      <c r="G10020" s="29">
        <v>16896</v>
      </c>
      <c r="M10020" s="80" t="b">
        <f t="shared" si="156"/>
        <v>1</v>
      </c>
    </row>
    <row r="10021" spans="2:13" x14ac:dyDescent="0.15">
      <c r="B10021" s="333" t="s">
        <v>12942</v>
      </c>
      <c r="C10021" s="333" t="s">
        <v>712</v>
      </c>
      <c r="D10021" s="333" t="s">
        <v>519</v>
      </c>
      <c r="E10021" s="29">
        <v>2</v>
      </c>
      <c r="F10021" s="29">
        <v>1</v>
      </c>
      <c r="G10021" s="29">
        <v>14045</v>
      </c>
      <c r="M10021" s="80" t="b">
        <f t="shared" si="156"/>
        <v>1</v>
      </c>
    </row>
    <row r="10022" spans="2:13" x14ac:dyDescent="0.15">
      <c r="B10022" s="333" t="s">
        <v>12943</v>
      </c>
      <c r="C10022" s="333" t="s">
        <v>712</v>
      </c>
      <c r="D10022" s="333" t="s">
        <v>519</v>
      </c>
      <c r="E10022" s="29">
        <v>2</v>
      </c>
      <c r="F10022" s="29">
        <v>1</v>
      </c>
      <c r="G10022" s="29">
        <v>14050</v>
      </c>
      <c r="M10022" s="80" t="b">
        <f t="shared" si="156"/>
        <v>1</v>
      </c>
    </row>
    <row r="10023" spans="2:13" x14ac:dyDescent="0.15">
      <c r="B10023" s="333" t="s">
        <v>5717</v>
      </c>
      <c r="C10023" s="333" t="s">
        <v>712</v>
      </c>
      <c r="D10023" s="333" t="s">
        <v>523</v>
      </c>
      <c r="E10023" s="29">
        <v>2</v>
      </c>
      <c r="F10023" s="29">
        <v>3</v>
      </c>
      <c r="G10023" s="29">
        <v>5651</v>
      </c>
      <c r="M10023" s="80" t="b">
        <f t="shared" si="156"/>
        <v>1</v>
      </c>
    </row>
    <row r="10024" spans="2:13" x14ac:dyDescent="0.15">
      <c r="B10024" s="333" t="s">
        <v>13819</v>
      </c>
      <c r="C10024" s="333" t="s">
        <v>712</v>
      </c>
      <c r="D10024" s="333" t="s">
        <v>525</v>
      </c>
      <c r="E10024" s="29">
        <v>2</v>
      </c>
      <c r="F10024" s="29">
        <v>4</v>
      </c>
      <c r="G10024" s="29">
        <v>15049</v>
      </c>
      <c r="M10024" s="80" t="b">
        <f t="shared" si="156"/>
        <v>1</v>
      </c>
    </row>
    <row r="10025" spans="2:13" x14ac:dyDescent="0.15">
      <c r="B10025" s="333" t="s">
        <v>12236</v>
      </c>
      <c r="C10025" s="333" t="s">
        <v>518</v>
      </c>
      <c r="D10025" s="333" t="s">
        <v>518</v>
      </c>
      <c r="E10025" s="29">
        <v>0</v>
      </c>
      <c r="F10025" s="29">
        <v>0</v>
      </c>
      <c r="G10025" s="29">
        <v>13192</v>
      </c>
      <c r="M10025" s="80" t="b">
        <f t="shared" si="156"/>
        <v>1</v>
      </c>
    </row>
    <row r="10026" spans="2:13" x14ac:dyDescent="0.15">
      <c r="B10026" s="333" t="s">
        <v>7276</v>
      </c>
      <c r="C10026" s="333" t="s">
        <v>714</v>
      </c>
      <c r="D10026" s="333" t="s">
        <v>525</v>
      </c>
      <c r="E10026" s="29">
        <v>3</v>
      </c>
      <c r="F10026" s="29">
        <v>4</v>
      </c>
      <c r="G10026" s="29">
        <v>7422</v>
      </c>
      <c r="M10026" s="80" t="b">
        <f t="shared" si="156"/>
        <v>1</v>
      </c>
    </row>
    <row r="10027" spans="2:13" x14ac:dyDescent="0.15">
      <c r="B10027" s="333" t="s">
        <v>2602</v>
      </c>
      <c r="C10027" s="333" t="s">
        <v>710</v>
      </c>
      <c r="D10027" s="333" t="s">
        <v>523</v>
      </c>
      <c r="E10027" s="29">
        <v>1</v>
      </c>
      <c r="F10027" s="29">
        <v>3</v>
      </c>
      <c r="G10027" s="29">
        <v>2266</v>
      </c>
      <c r="M10027" s="80" t="b">
        <f t="shared" si="156"/>
        <v>1</v>
      </c>
    </row>
    <row r="10028" spans="2:13" x14ac:dyDescent="0.15">
      <c r="B10028" s="333" t="s">
        <v>2603</v>
      </c>
      <c r="C10028" s="333" t="s">
        <v>716</v>
      </c>
      <c r="D10028" s="333" t="s">
        <v>519</v>
      </c>
      <c r="E10028" s="29">
        <v>4</v>
      </c>
      <c r="F10028" s="29">
        <v>1</v>
      </c>
      <c r="G10028" s="29">
        <v>2267</v>
      </c>
      <c r="M10028" s="80" t="b">
        <f t="shared" si="156"/>
        <v>1</v>
      </c>
    </row>
    <row r="10029" spans="2:13" x14ac:dyDescent="0.15">
      <c r="B10029" s="333" t="s">
        <v>2604</v>
      </c>
      <c r="C10029" s="333" t="s">
        <v>716</v>
      </c>
      <c r="D10029" s="333" t="s">
        <v>519</v>
      </c>
      <c r="E10029" s="29">
        <v>4</v>
      </c>
      <c r="F10029" s="29">
        <v>1</v>
      </c>
      <c r="G10029" s="29">
        <v>2268</v>
      </c>
      <c r="M10029" s="80" t="b">
        <f t="shared" si="156"/>
        <v>1</v>
      </c>
    </row>
    <row r="10030" spans="2:13" x14ac:dyDescent="0.15">
      <c r="B10030" s="333" t="s">
        <v>2728</v>
      </c>
      <c r="C10030" s="333" t="s">
        <v>712</v>
      </c>
      <c r="D10030" s="333" t="s">
        <v>519</v>
      </c>
      <c r="E10030" s="29">
        <v>2</v>
      </c>
      <c r="F10030" s="29">
        <v>1</v>
      </c>
      <c r="G10030" s="29">
        <v>2269</v>
      </c>
      <c r="M10030" s="80" t="b">
        <f t="shared" si="156"/>
        <v>1</v>
      </c>
    </row>
    <row r="10031" spans="2:13" x14ac:dyDescent="0.15">
      <c r="B10031" s="333" t="s">
        <v>4724</v>
      </c>
      <c r="C10031" s="333" t="s">
        <v>712</v>
      </c>
      <c r="D10031" s="333" t="s">
        <v>519</v>
      </c>
      <c r="E10031" s="29">
        <v>2</v>
      </c>
      <c r="F10031" s="29">
        <v>1</v>
      </c>
      <c r="G10031" s="29">
        <v>4513</v>
      </c>
      <c r="M10031" s="80" t="b">
        <f t="shared" si="156"/>
        <v>1</v>
      </c>
    </row>
    <row r="10032" spans="2:13" x14ac:dyDescent="0.15">
      <c r="B10032" s="333" t="s">
        <v>12237</v>
      </c>
      <c r="C10032" s="333" t="s">
        <v>710</v>
      </c>
      <c r="D10032" s="333" t="s">
        <v>523</v>
      </c>
      <c r="E10032" s="29">
        <v>1</v>
      </c>
      <c r="F10032" s="29">
        <v>3</v>
      </c>
      <c r="G10032" s="29">
        <v>13191</v>
      </c>
      <c r="M10032" s="80" t="b">
        <f t="shared" si="156"/>
        <v>1</v>
      </c>
    </row>
    <row r="10033" spans="2:13" x14ac:dyDescent="0.15">
      <c r="B10033" s="333" t="s">
        <v>266</v>
      </c>
      <c r="C10033" s="333" t="s">
        <v>714</v>
      </c>
      <c r="D10033" s="333" t="s">
        <v>519</v>
      </c>
      <c r="E10033" s="29">
        <v>3</v>
      </c>
      <c r="F10033" s="29">
        <v>1</v>
      </c>
      <c r="G10033" s="29">
        <v>8449</v>
      </c>
      <c r="M10033" s="80" t="b">
        <f t="shared" si="156"/>
        <v>1</v>
      </c>
    </row>
    <row r="10034" spans="2:13" x14ac:dyDescent="0.15">
      <c r="B10034" s="333" t="s">
        <v>2729</v>
      </c>
      <c r="C10034" s="333" t="s">
        <v>714</v>
      </c>
      <c r="D10034" s="333" t="s">
        <v>521</v>
      </c>
      <c r="E10034" s="29">
        <v>3</v>
      </c>
      <c r="F10034" s="29">
        <v>2</v>
      </c>
      <c r="G10034" s="29">
        <v>2270</v>
      </c>
      <c r="M10034" s="80" t="b">
        <f t="shared" si="156"/>
        <v>1</v>
      </c>
    </row>
    <row r="10035" spans="2:13" x14ac:dyDescent="0.15">
      <c r="B10035" s="333" t="s">
        <v>13820</v>
      </c>
      <c r="C10035" s="333" t="s">
        <v>712</v>
      </c>
      <c r="D10035" s="333" t="s">
        <v>521</v>
      </c>
      <c r="E10035" s="29">
        <v>2</v>
      </c>
      <c r="F10035" s="29">
        <v>2</v>
      </c>
      <c r="G10035" s="29">
        <v>15066</v>
      </c>
      <c r="M10035" s="80" t="b">
        <f t="shared" si="156"/>
        <v>1</v>
      </c>
    </row>
    <row r="10036" spans="2:13" x14ac:dyDescent="0.15">
      <c r="B10036" s="333" t="s">
        <v>13821</v>
      </c>
      <c r="C10036" s="333" t="s">
        <v>710</v>
      </c>
      <c r="D10036" s="333" t="s">
        <v>525</v>
      </c>
      <c r="E10036" s="29">
        <v>1</v>
      </c>
      <c r="F10036" s="29">
        <v>4</v>
      </c>
      <c r="G10036" s="29">
        <v>15401</v>
      </c>
      <c r="M10036" s="80" t="b">
        <f t="shared" si="156"/>
        <v>1</v>
      </c>
    </row>
    <row r="10037" spans="2:13" x14ac:dyDescent="0.15">
      <c r="B10037" s="333" t="s">
        <v>4725</v>
      </c>
      <c r="C10037" s="333" t="s">
        <v>712</v>
      </c>
      <c r="D10037" s="333" t="s">
        <v>519</v>
      </c>
      <c r="E10037" s="29">
        <v>2</v>
      </c>
      <c r="F10037" s="29">
        <v>1</v>
      </c>
      <c r="G10037" s="29">
        <v>4514</v>
      </c>
      <c r="M10037" s="80" t="b">
        <f t="shared" si="156"/>
        <v>1</v>
      </c>
    </row>
    <row r="10038" spans="2:13" x14ac:dyDescent="0.15">
      <c r="B10038" s="333" t="s">
        <v>2730</v>
      </c>
      <c r="C10038" s="333" t="s">
        <v>714</v>
      </c>
      <c r="D10038" s="333" t="s">
        <v>521</v>
      </c>
      <c r="E10038" s="29">
        <v>3</v>
      </c>
      <c r="F10038" s="29">
        <v>2</v>
      </c>
      <c r="G10038" s="29">
        <v>2271</v>
      </c>
      <c r="M10038" s="80" t="b">
        <f t="shared" si="156"/>
        <v>1</v>
      </c>
    </row>
    <row r="10039" spans="2:13" x14ac:dyDescent="0.15">
      <c r="B10039" s="333" t="s">
        <v>4337</v>
      </c>
      <c r="C10039" s="333" t="s">
        <v>718</v>
      </c>
      <c r="D10039" s="333" t="s">
        <v>525</v>
      </c>
      <c r="E10039" s="29">
        <v>5</v>
      </c>
      <c r="F10039" s="29">
        <v>4</v>
      </c>
      <c r="G10039" s="29">
        <v>4129</v>
      </c>
      <c r="M10039" s="80" t="b">
        <f t="shared" si="156"/>
        <v>1</v>
      </c>
    </row>
    <row r="10040" spans="2:13" x14ac:dyDescent="0.15">
      <c r="B10040" s="333" t="s">
        <v>7643</v>
      </c>
      <c r="C10040" s="333" t="s">
        <v>710</v>
      </c>
      <c r="D10040" s="333" t="s">
        <v>525</v>
      </c>
      <c r="E10040" s="29">
        <v>1</v>
      </c>
      <c r="F10040" s="29">
        <v>4</v>
      </c>
      <c r="G10040" s="29">
        <v>7808</v>
      </c>
      <c r="M10040" s="80" t="b">
        <f t="shared" si="156"/>
        <v>1</v>
      </c>
    </row>
    <row r="10041" spans="2:13" x14ac:dyDescent="0.15">
      <c r="B10041" s="333" t="s">
        <v>4280</v>
      </c>
      <c r="C10041" s="333" t="s">
        <v>712</v>
      </c>
      <c r="D10041" s="333" t="s">
        <v>523</v>
      </c>
      <c r="E10041" s="29">
        <v>2</v>
      </c>
      <c r="F10041" s="29">
        <v>3</v>
      </c>
      <c r="G10041" s="29">
        <v>3952</v>
      </c>
      <c r="M10041" s="80" t="b">
        <f t="shared" si="156"/>
        <v>1</v>
      </c>
    </row>
    <row r="10042" spans="2:13" x14ac:dyDescent="0.15">
      <c r="B10042" s="333" t="s">
        <v>15055</v>
      </c>
      <c r="C10042" s="333" t="s">
        <v>710</v>
      </c>
      <c r="D10042" s="333" t="s">
        <v>523</v>
      </c>
      <c r="E10042" s="29">
        <v>1</v>
      </c>
      <c r="F10042" s="29">
        <v>3</v>
      </c>
      <c r="G10042" s="29">
        <v>17406</v>
      </c>
      <c r="M10042" s="80" t="b">
        <f t="shared" si="156"/>
        <v>1</v>
      </c>
    </row>
    <row r="10043" spans="2:13" x14ac:dyDescent="0.15">
      <c r="B10043" s="333" t="s">
        <v>2731</v>
      </c>
      <c r="C10043" s="333" t="s">
        <v>712</v>
      </c>
      <c r="D10043" s="333" t="s">
        <v>525</v>
      </c>
      <c r="E10043" s="29">
        <v>2</v>
      </c>
      <c r="F10043" s="29">
        <v>4</v>
      </c>
      <c r="G10043" s="29">
        <v>2272</v>
      </c>
      <c r="M10043" s="80" t="b">
        <f t="shared" si="156"/>
        <v>1</v>
      </c>
    </row>
    <row r="10044" spans="2:13" x14ac:dyDescent="0.15">
      <c r="B10044" s="333" t="s">
        <v>12238</v>
      </c>
      <c r="C10044" s="333" t="s">
        <v>712</v>
      </c>
      <c r="D10044" s="333" t="s">
        <v>525</v>
      </c>
      <c r="E10044" s="29">
        <v>2</v>
      </c>
      <c r="F10044" s="29">
        <v>4</v>
      </c>
      <c r="G10044" s="29">
        <v>13804</v>
      </c>
      <c r="M10044" s="80" t="b">
        <f t="shared" si="156"/>
        <v>1</v>
      </c>
    </row>
    <row r="10045" spans="2:13" x14ac:dyDescent="0.15">
      <c r="B10045" s="333" t="s">
        <v>12239</v>
      </c>
      <c r="C10045" s="333" t="s">
        <v>712</v>
      </c>
      <c r="D10045" s="333" t="s">
        <v>525</v>
      </c>
      <c r="E10045" s="29">
        <v>2</v>
      </c>
      <c r="F10045" s="29">
        <v>4</v>
      </c>
      <c r="G10045" s="29">
        <v>13805</v>
      </c>
      <c r="M10045" s="80" t="b">
        <f t="shared" si="156"/>
        <v>1</v>
      </c>
    </row>
    <row r="10046" spans="2:13" x14ac:dyDescent="0.15">
      <c r="B10046" s="333" t="s">
        <v>12240</v>
      </c>
      <c r="C10046" s="333" t="s">
        <v>710</v>
      </c>
      <c r="D10046" s="333" t="s">
        <v>444</v>
      </c>
      <c r="E10046" s="29">
        <v>1</v>
      </c>
      <c r="F10046" s="29">
        <v>6</v>
      </c>
      <c r="G10046" s="29">
        <v>13806</v>
      </c>
      <c r="M10046" s="80" t="b">
        <f t="shared" si="156"/>
        <v>1</v>
      </c>
    </row>
    <row r="10047" spans="2:13" x14ac:dyDescent="0.15">
      <c r="B10047" s="333" t="s">
        <v>2732</v>
      </c>
      <c r="C10047" s="333" t="s">
        <v>712</v>
      </c>
      <c r="D10047" s="333" t="s">
        <v>525</v>
      </c>
      <c r="E10047" s="29">
        <v>2</v>
      </c>
      <c r="F10047" s="29">
        <v>4</v>
      </c>
      <c r="G10047" s="29">
        <v>2273</v>
      </c>
      <c r="M10047" s="80" t="b">
        <f t="shared" si="156"/>
        <v>1</v>
      </c>
    </row>
    <row r="10048" spans="2:13" x14ac:dyDescent="0.15">
      <c r="B10048" s="333" t="s">
        <v>11016</v>
      </c>
      <c r="C10048" s="333" t="s">
        <v>712</v>
      </c>
      <c r="D10048" s="333" t="s">
        <v>525</v>
      </c>
      <c r="E10048" s="29">
        <v>2</v>
      </c>
      <c r="F10048" s="29">
        <v>4</v>
      </c>
      <c r="G10048" s="29">
        <v>2274</v>
      </c>
      <c r="M10048" s="80" t="b">
        <f t="shared" si="156"/>
        <v>1</v>
      </c>
    </row>
    <row r="10049" spans="2:13" x14ac:dyDescent="0.15">
      <c r="B10049" s="333" t="s">
        <v>13822</v>
      </c>
      <c r="C10049" s="333" t="s">
        <v>710</v>
      </c>
      <c r="D10049" s="333" t="s">
        <v>525</v>
      </c>
      <c r="E10049" s="29">
        <v>1</v>
      </c>
      <c r="F10049" s="29">
        <v>4</v>
      </c>
      <c r="G10049" s="29">
        <v>14981</v>
      </c>
      <c r="M10049" s="80" t="b">
        <f t="shared" si="156"/>
        <v>1</v>
      </c>
    </row>
    <row r="10050" spans="2:13" x14ac:dyDescent="0.15">
      <c r="B10050" s="333" t="s">
        <v>13823</v>
      </c>
      <c r="C10050" s="333" t="s">
        <v>712</v>
      </c>
      <c r="D10050" s="333" t="s">
        <v>525</v>
      </c>
      <c r="E10050" s="29">
        <v>2</v>
      </c>
      <c r="F10050" s="29">
        <v>4</v>
      </c>
      <c r="G10050" s="29">
        <v>14748</v>
      </c>
      <c r="M10050" s="80" t="b">
        <f t="shared" si="156"/>
        <v>1</v>
      </c>
    </row>
    <row r="10051" spans="2:13" x14ac:dyDescent="0.15">
      <c r="B10051" s="333" t="s">
        <v>12241</v>
      </c>
      <c r="C10051" s="333" t="s">
        <v>712</v>
      </c>
      <c r="D10051" s="333" t="s">
        <v>525</v>
      </c>
      <c r="E10051" s="29">
        <v>2</v>
      </c>
      <c r="F10051" s="29">
        <v>4</v>
      </c>
      <c r="G10051" s="29">
        <v>13807</v>
      </c>
      <c r="M10051" s="80" t="b">
        <f t="shared" si="156"/>
        <v>1</v>
      </c>
    </row>
    <row r="10052" spans="2:13" x14ac:dyDescent="0.15">
      <c r="B10052" s="333" t="s">
        <v>13824</v>
      </c>
      <c r="C10052" s="333" t="s">
        <v>712</v>
      </c>
      <c r="D10052" s="333" t="s">
        <v>525</v>
      </c>
      <c r="E10052" s="29">
        <v>2</v>
      </c>
      <c r="F10052" s="29">
        <v>4</v>
      </c>
      <c r="G10052" s="29">
        <v>15059</v>
      </c>
      <c r="M10052" s="80" t="b">
        <f t="shared" si="156"/>
        <v>1</v>
      </c>
    </row>
    <row r="10053" spans="2:13" x14ac:dyDescent="0.15">
      <c r="B10053" s="333" t="s">
        <v>15056</v>
      </c>
      <c r="C10053" s="333" t="s">
        <v>712</v>
      </c>
      <c r="D10053" s="333" t="s">
        <v>525</v>
      </c>
      <c r="E10053" s="29">
        <v>2</v>
      </c>
      <c r="F10053" s="29">
        <v>4</v>
      </c>
      <c r="G10053" s="29">
        <v>16709</v>
      </c>
      <c r="M10053" s="80" t="b">
        <f t="shared" si="156"/>
        <v>1</v>
      </c>
    </row>
    <row r="10054" spans="2:13" x14ac:dyDescent="0.15">
      <c r="B10054" s="333" t="s">
        <v>2733</v>
      </c>
      <c r="C10054" s="333" t="s">
        <v>712</v>
      </c>
      <c r="D10054" s="333" t="s">
        <v>525</v>
      </c>
      <c r="E10054" s="29">
        <v>2</v>
      </c>
      <c r="F10054" s="29">
        <v>4</v>
      </c>
      <c r="G10054" s="29">
        <v>2275</v>
      </c>
      <c r="M10054" s="80" t="b">
        <f t="shared" si="156"/>
        <v>1</v>
      </c>
    </row>
    <row r="10055" spans="2:13" x14ac:dyDescent="0.15">
      <c r="B10055" s="333" t="s">
        <v>2734</v>
      </c>
      <c r="C10055" s="333" t="s">
        <v>712</v>
      </c>
      <c r="D10055" s="333" t="s">
        <v>525</v>
      </c>
      <c r="E10055" s="29">
        <v>2</v>
      </c>
      <c r="F10055" s="29">
        <v>4</v>
      </c>
      <c r="G10055" s="29">
        <v>2276</v>
      </c>
      <c r="M10055" s="80" t="b">
        <f t="shared" si="156"/>
        <v>1</v>
      </c>
    </row>
    <row r="10056" spans="2:13" x14ac:dyDescent="0.15">
      <c r="B10056" s="333" t="s">
        <v>7098</v>
      </c>
      <c r="C10056" s="333" t="s">
        <v>718</v>
      </c>
      <c r="D10056" s="333" t="s">
        <v>523</v>
      </c>
      <c r="E10056" s="29">
        <v>5</v>
      </c>
      <c r="F10056" s="29">
        <v>3</v>
      </c>
      <c r="G10056" s="29">
        <v>7240</v>
      </c>
      <c r="M10056" s="80" t="b">
        <f t="shared" si="156"/>
        <v>1</v>
      </c>
    </row>
    <row r="10057" spans="2:13" x14ac:dyDescent="0.15">
      <c r="B10057" s="333" t="s">
        <v>8847</v>
      </c>
      <c r="C10057" s="333" t="s">
        <v>712</v>
      </c>
      <c r="D10057" s="333" t="s">
        <v>519</v>
      </c>
      <c r="E10057" s="29">
        <v>2</v>
      </c>
      <c r="F10057" s="29">
        <v>1</v>
      </c>
      <c r="G10057" s="29">
        <v>9197</v>
      </c>
      <c r="M10057" s="80" t="b">
        <f t="shared" si="156"/>
        <v>1</v>
      </c>
    </row>
    <row r="10058" spans="2:13" x14ac:dyDescent="0.15">
      <c r="B10058" s="333" t="s">
        <v>15057</v>
      </c>
      <c r="C10058" s="333" t="s">
        <v>710</v>
      </c>
      <c r="D10058" s="333" t="s">
        <v>523</v>
      </c>
      <c r="E10058" s="29">
        <v>1</v>
      </c>
      <c r="F10058" s="29">
        <v>3</v>
      </c>
      <c r="G10058" s="29">
        <v>16944</v>
      </c>
      <c r="M10058" s="80" t="b">
        <f t="shared" si="156"/>
        <v>1</v>
      </c>
    </row>
    <row r="10059" spans="2:13" x14ac:dyDescent="0.15">
      <c r="B10059" s="333" t="s">
        <v>13825</v>
      </c>
      <c r="C10059" s="333" t="s">
        <v>718</v>
      </c>
      <c r="D10059" s="333" t="s">
        <v>523</v>
      </c>
      <c r="E10059" s="29">
        <v>5</v>
      </c>
      <c r="F10059" s="29">
        <v>3</v>
      </c>
      <c r="G10059" s="29">
        <v>14621</v>
      </c>
      <c r="M10059" s="80" t="b">
        <f t="shared" si="156"/>
        <v>1</v>
      </c>
    </row>
    <row r="10060" spans="2:13" x14ac:dyDescent="0.15">
      <c r="B10060" s="333" t="s">
        <v>10510</v>
      </c>
      <c r="C10060" s="333" t="s">
        <v>716</v>
      </c>
      <c r="D10060" s="333" t="s">
        <v>521</v>
      </c>
      <c r="E10060" s="29">
        <v>4</v>
      </c>
      <c r="F10060" s="29">
        <v>2</v>
      </c>
      <c r="G10060" s="29">
        <v>10688</v>
      </c>
      <c r="M10060" s="80" t="b">
        <f t="shared" si="156"/>
        <v>1</v>
      </c>
    </row>
    <row r="10061" spans="2:13" x14ac:dyDescent="0.15">
      <c r="B10061" s="333" t="s">
        <v>2735</v>
      </c>
      <c r="C10061" s="333" t="s">
        <v>710</v>
      </c>
      <c r="D10061" s="333" t="s">
        <v>523</v>
      </c>
      <c r="E10061" s="29">
        <v>1</v>
      </c>
      <c r="F10061" s="29">
        <v>3</v>
      </c>
      <c r="G10061" s="29">
        <v>2277</v>
      </c>
      <c r="M10061" s="80" t="b">
        <f t="shared" si="156"/>
        <v>1</v>
      </c>
    </row>
    <row r="10062" spans="2:13" x14ac:dyDescent="0.15">
      <c r="B10062" s="333" t="s">
        <v>13826</v>
      </c>
      <c r="C10062" s="333" t="s">
        <v>710</v>
      </c>
      <c r="D10062" s="333" t="s">
        <v>519</v>
      </c>
      <c r="E10062" s="29">
        <v>1</v>
      </c>
      <c r="F10062" s="29">
        <v>1</v>
      </c>
      <c r="G10062" s="29">
        <v>15280</v>
      </c>
      <c r="M10062" s="80" t="b">
        <f t="shared" ref="M10062:M10125" si="157">AND(  NOT(ISERROR(FIND(UPPER($B$7),UPPER($B10062),1))),  OR($D$7="",NOT(ISERROR(FIND(UPPER($D$7),UPPER($B10062),1)))),    OR($D$8="",(ISERROR(FIND(UPPER($D$8),UPPER($B10062),1))))           )</f>
        <v>1</v>
      </c>
    </row>
    <row r="10063" spans="2:13" x14ac:dyDescent="0.15">
      <c r="B10063" s="333" t="s">
        <v>15058</v>
      </c>
      <c r="C10063" s="333" t="s">
        <v>710</v>
      </c>
      <c r="D10063" s="333" t="s">
        <v>519</v>
      </c>
      <c r="E10063" s="29">
        <v>1</v>
      </c>
      <c r="F10063" s="29">
        <v>1</v>
      </c>
      <c r="G10063" s="29">
        <v>17049</v>
      </c>
      <c r="M10063" s="80" t="b">
        <f t="shared" si="157"/>
        <v>1</v>
      </c>
    </row>
    <row r="10064" spans="2:13" x14ac:dyDescent="0.15">
      <c r="B10064" s="333" t="s">
        <v>2736</v>
      </c>
      <c r="C10064" s="333" t="s">
        <v>710</v>
      </c>
      <c r="D10064" s="333" t="s">
        <v>523</v>
      </c>
      <c r="E10064" s="29">
        <v>1</v>
      </c>
      <c r="F10064" s="29">
        <v>3</v>
      </c>
      <c r="G10064" s="29">
        <v>2278</v>
      </c>
      <c r="M10064" s="80" t="b">
        <f t="shared" si="157"/>
        <v>1</v>
      </c>
    </row>
    <row r="10065" spans="2:13" x14ac:dyDescent="0.15">
      <c r="B10065" s="333" t="s">
        <v>2737</v>
      </c>
      <c r="C10065" s="333" t="s">
        <v>9879</v>
      </c>
      <c r="D10065" s="333" t="s">
        <v>519</v>
      </c>
      <c r="E10065" s="29">
        <v>13</v>
      </c>
      <c r="F10065" s="29">
        <v>1</v>
      </c>
      <c r="G10065" s="29">
        <v>2279</v>
      </c>
      <c r="M10065" s="80" t="b">
        <f t="shared" si="157"/>
        <v>1</v>
      </c>
    </row>
    <row r="10066" spans="2:13" x14ac:dyDescent="0.15">
      <c r="B10066" s="333" t="s">
        <v>12242</v>
      </c>
      <c r="C10066" s="333" t="s">
        <v>710</v>
      </c>
      <c r="D10066" s="333" t="s">
        <v>521</v>
      </c>
      <c r="E10066" s="29">
        <v>1</v>
      </c>
      <c r="F10066" s="29">
        <v>2</v>
      </c>
      <c r="G10066" s="29">
        <v>13193</v>
      </c>
      <c r="M10066" s="80" t="b">
        <f t="shared" si="157"/>
        <v>1</v>
      </c>
    </row>
    <row r="10067" spans="2:13" x14ac:dyDescent="0.15">
      <c r="B10067" s="333" t="s">
        <v>2845</v>
      </c>
      <c r="C10067" s="333" t="s">
        <v>714</v>
      </c>
      <c r="D10067" s="333" t="s">
        <v>523</v>
      </c>
      <c r="E10067" s="29">
        <v>3</v>
      </c>
      <c r="F10067" s="29">
        <v>3</v>
      </c>
      <c r="G10067" s="29">
        <v>2280</v>
      </c>
      <c r="M10067" s="80" t="b">
        <f t="shared" si="157"/>
        <v>1</v>
      </c>
    </row>
    <row r="10068" spans="2:13" x14ac:dyDescent="0.15">
      <c r="B10068" s="333" t="s">
        <v>13827</v>
      </c>
      <c r="C10068" s="333" t="s">
        <v>718</v>
      </c>
      <c r="D10068" s="333" t="s">
        <v>521</v>
      </c>
      <c r="E10068" s="29">
        <v>5</v>
      </c>
      <c r="F10068" s="29">
        <v>2</v>
      </c>
      <c r="G10068" s="29">
        <v>15108</v>
      </c>
      <c r="M10068" s="80" t="b">
        <f t="shared" si="157"/>
        <v>1</v>
      </c>
    </row>
    <row r="10069" spans="2:13" x14ac:dyDescent="0.15">
      <c r="B10069" s="333" t="s">
        <v>2846</v>
      </c>
      <c r="C10069" s="333" t="s">
        <v>9879</v>
      </c>
      <c r="D10069" s="333" t="s">
        <v>519</v>
      </c>
      <c r="E10069" s="29">
        <v>13</v>
      </c>
      <c r="F10069" s="29">
        <v>1</v>
      </c>
      <c r="G10069" s="29">
        <v>2281</v>
      </c>
      <c r="M10069" s="80" t="b">
        <f t="shared" si="157"/>
        <v>1</v>
      </c>
    </row>
    <row r="10070" spans="2:13" x14ac:dyDescent="0.15">
      <c r="B10070" s="333" t="s">
        <v>15059</v>
      </c>
      <c r="C10070" s="333" t="s">
        <v>710</v>
      </c>
      <c r="D10070" s="333" t="s">
        <v>519</v>
      </c>
      <c r="E10070" s="29">
        <v>1</v>
      </c>
      <c r="F10070" s="29">
        <v>1</v>
      </c>
      <c r="G10070" s="29">
        <v>17210</v>
      </c>
      <c r="M10070" s="80" t="b">
        <f t="shared" si="157"/>
        <v>1</v>
      </c>
    </row>
    <row r="10071" spans="2:13" x14ac:dyDescent="0.15">
      <c r="B10071" s="333" t="s">
        <v>7862</v>
      </c>
      <c r="C10071" s="333" t="s">
        <v>710</v>
      </c>
      <c r="D10071" s="333" t="s">
        <v>521</v>
      </c>
      <c r="E10071" s="29">
        <v>1</v>
      </c>
      <c r="F10071" s="29">
        <v>2</v>
      </c>
      <c r="G10071" s="29">
        <v>8048</v>
      </c>
      <c r="M10071" s="80" t="b">
        <f t="shared" si="157"/>
        <v>1</v>
      </c>
    </row>
    <row r="10072" spans="2:13" x14ac:dyDescent="0.15">
      <c r="B10072" s="333" t="s">
        <v>12243</v>
      </c>
      <c r="C10072" s="333" t="s">
        <v>714</v>
      </c>
      <c r="D10072" s="333" t="s">
        <v>523</v>
      </c>
      <c r="E10072" s="29">
        <v>3</v>
      </c>
      <c r="F10072" s="29">
        <v>3</v>
      </c>
      <c r="G10072" s="29">
        <v>13694</v>
      </c>
      <c r="M10072" s="80" t="b">
        <f t="shared" si="157"/>
        <v>1</v>
      </c>
    </row>
    <row r="10073" spans="2:13" x14ac:dyDescent="0.15">
      <c r="B10073" s="333" t="s">
        <v>4281</v>
      </c>
      <c r="C10073" s="333" t="s">
        <v>712</v>
      </c>
      <c r="D10073" s="333" t="s">
        <v>523</v>
      </c>
      <c r="E10073" s="29">
        <v>2</v>
      </c>
      <c r="F10073" s="29">
        <v>3</v>
      </c>
      <c r="G10073" s="29">
        <v>3953</v>
      </c>
      <c r="M10073" s="80" t="b">
        <f t="shared" si="157"/>
        <v>1</v>
      </c>
    </row>
    <row r="10074" spans="2:13" x14ac:dyDescent="0.15">
      <c r="B10074" s="333" t="s">
        <v>13828</v>
      </c>
      <c r="C10074" s="333" t="s">
        <v>710</v>
      </c>
      <c r="D10074" s="333" t="s">
        <v>523</v>
      </c>
      <c r="E10074" s="29">
        <v>1</v>
      </c>
      <c r="F10074" s="29">
        <v>3</v>
      </c>
      <c r="G10074" s="29">
        <v>15569</v>
      </c>
      <c r="M10074" s="80" t="b">
        <f t="shared" si="157"/>
        <v>1</v>
      </c>
    </row>
    <row r="10075" spans="2:13" x14ac:dyDescent="0.15">
      <c r="B10075" s="333" t="s">
        <v>4282</v>
      </c>
      <c r="C10075" s="333" t="s">
        <v>712</v>
      </c>
      <c r="D10075" s="333" t="s">
        <v>523</v>
      </c>
      <c r="E10075" s="29">
        <v>2</v>
      </c>
      <c r="F10075" s="29">
        <v>3</v>
      </c>
      <c r="G10075" s="29">
        <v>3954</v>
      </c>
      <c r="M10075" s="80" t="b">
        <f t="shared" si="157"/>
        <v>1</v>
      </c>
    </row>
    <row r="10076" spans="2:13" x14ac:dyDescent="0.15">
      <c r="B10076" s="333" t="s">
        <v>2847</v>
      </c>
      <c r="C10076" s="333" t="s">
        <v>716</v>
      </c>
      <c r="D10076" s="333" t="s">
        <v>523</v>
      </c>
      <c r="E10076" s="29">
        <v>4</v>
      </c>
      <c r="F10076" s="29">
        <v>3</v>
      </c>
      <c r="G10076" s="29">
        <v>2282</v>
      </c>
      <c r="M10076" s="80" t="b">
        <f t="shared" si="157"/>
        <v>1</v>
      </c>
    </row>
    <row r="10077" spans="2:13" x14ac:dyDescent="0.15">
      <c r="B10077" s="333" t="s">
        <v>13829</v>
      </c>
      <c r="C10077" s="333" t="s">
        <v>714</v>
      </c>
      <c r="D10077" s="333" t="s">
        <v>523</v>
      </c>
      <c r="E10077" s="29">
        <v>3</v>
      </c>
      <c r="F10077" s="29">
        <v>3</v>
      </c>
      <c r="G10077" s="29">
        <v>15617</v>
      </c>
      <c r="M10077" s="80" t="b">
        <f t="shared" si="157"/>
        <v>1</v>
      </c>
    </row>
    <row r="10078" spans="2:13" x14ac:dyDescent="0.15">
      <c r="B10078" s="333" t="s">
        <v>267</v>
      </c>
      <c r="C10078" s="333" t="s">
        <v>710</v>
      </c>
      <c r="D10078" s="333" t="s">
        <v>523</v>
      </c>
      <c r="E10078" s="29">
        <v>1</v>
      </c>
      <c r="F10078" s="29">
        <v>3</v>
      </c>
      <c r="G10078" s="29">
        <v>8450</v>
      </c>
      <c r="M10078" s="80" t="b">
        <f t="shared" si="157"/>
        <v>1</v>
      </c>
    </row>
    <row r="10079" spans="2:13" x14ac:dyDescent="0.15">
      <c r="B10079" s="333" t="s">
        <v>2848</v>
      </c>
      <c r="C10079" s="333" t="s">
        <v>718</v>
      </c>
      <c r="D10079" s="333" t="s">
        <v>521</v>
      </c>
      <c r="E10079" s="29">
        <v>5</v>
      </c>
      <c r="F10079" s="29">
        <v>2</v>
      </c>
      <c r="G10079" s="29">
        <v>2283</v>
      </c>
      <c r="M10079" s="80" t="b">
        <f t="shared" si="157"/>
        <v>1</v>
      </c>
    </row>
    <row r="10080" spans="2:13" x14ac:dyDescent="0.15">
      <c r="B10080" s="333" t="s">
        <v>7076</v>
      </c>
      <c r="C10080" s="333" t="s">
        <v>718</v>
      </c>
      <c r="D10080" s="333" t="s">
        <v>519</v>
      </c>
      <c r="E10080" s="29">
        <v>5</v>
      </c>
      <c r="F10080" s="29">
        <v>1</v>
      </c>
      <c r="G10080" s="29">
        <v>7094</v>
      </c>
      <c r="M10080" s="80" t="b">
        <f t="shared" si="157"/>
        <v>1</v>
      </c>
    </row>
    <row r="10081" spans="2:13" x14ac:dyDescent="0.15">
      <c r="B10081" s="333" t="s">
        <v>8092</v>
      </c>
      <c r="C10081" s="333" t="s">
        <v>710</v>
      </c>
      <c r="D10081" s="333" t="s">
        <v>519</v>
      </c>
      <c r="E10081" s="29">
        <v>1</v>
      </c>
      <c r="F10081" s="29">
        <v>1</v>
      </c>
      <c r="G10081" s="29">
        <v>8243</v>
      </c>
      <c r="M10081" s="80" t="b">
        <f t="shared" si="157"/>
        <v>1</v>
      </c>
    </row>
    <row r="10082" spans="2:13" x14ac:dyDescent="0.15">
      <c r="B10082" s="333" t="s">
        <v>14328</v>
      </c>
      <c r="C10082" s="333" t="s">
        <v>712</v>
      </c>
      <c r="D10082" s="333" t="s">
        <v>523</v>
      </c>
      <c r="E10082" s="29">
        <v>2</v>
      </c>
      <c r="F10082" s="29">
        <v>3</v>
      </c>
      <c r="G10082" s="29">
        <v>16259</v>
      </c>
      <c r="M10082" s="80" t="b">
        <f t="shared" si="157"/>
        <v>1</v>
      </c>
    </row>
    <row r="10083" spans="2:13" x14ac:dyDescent="0.15">
      <c r="B10083" s="333" t="s">
        <v>2849</v>
      </c>
      <c r="C10083" s="333" t="s">
        <v>716</v>
      </c>
      <c r="D10083" s="333" t="s">
        <v>523</v>
      </c>
      <c r="E10083" s="29">
        <v>4</v>
      </c>
      <c r="F10083" s="29">
        <v>3</v>
      </c>
      <c r="G10083" s="29">
        <v>2284</v>
      </c>
      <c r="M10083" s="80" t="b">
        <f t="shared" si="157"/>
        <v>1</v>
      </c>
    </row>
    <row r="10084" spans="2:13" x14ac:dyDescent="0.15">
      <c r="B10084" s="333" t="s">
        <v>2850</v>
      </c>
      <c r="C10084" s="333" t="s">
        <v>712</v>
      </c>
      <c r="D10084" s="333" t="s">
        <v>525</v>
      </c>
      <c r="E10084" s="29">
        <v>2</v>
      </c>
      <c r="F10084" s="29">
        <v>4</v>
      </c>
      <c r="G10084" s="29">
        <v>2285</v>
      </c>
      <c r="M10084" s="80" t="b">
        <f t="shared" si="157"/>
        <v>1</v>
      </c>
    </row>
    <row r="10085" spans="2:13" x14ac:dyDescent="0.15">
      <c r="B10085" s="333" t="s">
        <v>7672</v>
      </c>
      <c r="C10085" s="333" t="s">
        <v>518</v>
      </c>
      <c r="D10085" s="333" t="s">
        <v>525</v>
      </c>
      <c r="E10085" s="29">
        <v>0</v>
      </c>
      <c r="F10085" s="29">
        <v>4</v>
      </c>
      <c r="G10085" s="29">
        <v>7841</v>
      </c>
      <c r="M10085" s="80" t="b">
        <f t="shared" si="157"/>
        <v>1</v>
      </c>
    </row>
    <row r="10086" spans="2:13" x14ac:dyDescent="0.15">
      <c r="B10086" s="333" t="s">
        <v>4357</v>
      </c>
      <c r="C10086" s="333" t="s">
        <v>718</v>
      </c>
      <c r="D10086" s="333" t="s">
        <v>518</v>
      </c>
      <c r="E10086" s="29">
        <v>5</v>
      </c>
      <c r="F10086" s="29">
        <v>0</v>
      </c>
      <c r="G10086" s="29">
        <v>4069</v>
      </c>
      <c r="M10086" s="80" t="b">
        <f t="shared" si="157"/>
        <v>1</v>
      </c>
    </row>
    <row r="10087" spans="2:13" x14ac:dyDescent="0.15">
      <c r="B10087" s="333" t="s">
        <v>2851</v>
      </c>
      <c r="C10087" s="333" t="s">
        <v>718</v>
      </c>
      <c r="D10087" s="333" t="s">
        <v>523</v>
      </c>
      <c r="E10087" s="29">
        <v>5</v>
      </c>
      <c r="F10087" s="29">
        <v>3</v>
      </c>
      <c r="G10087" s="29">
        <v>2286</v>
      </c>
      <c r="M10087" s="80" t="b">
        <f t="shared" si="157"/>
        <v>1</v>
      </c>
    </row>
    <row r="10088" spans="2:13" x14ac:dyDescent="0.15">
      <c r="B10088" s="333" t="s">
        <v>2852</v>
      </c>
      <c r="C10088" s="333" t="s">
        <v>712</v>
      </c>
      <c r="D10088" s="333" t="s">
        <v>523</v>
      </c>
      <c r="E10088" s="29">
        <v>2</v>
      </c>
      <c r="F10088" s="29">
        <v>3</v>
      </c>
      <c r="G10088" s="29">
        <v>2287</v>
      </c>
      <c r="M10088" s="80" t="b">
        <f t="shared" si="157"/>
        <v>1</v>
      </c>
    </row>
    <row r="10089" spans="2:13" x14ac:dyDescent="0.15">
      <c r="B10089" s="333" t="s">
        <v>12244</v>
      </c>
      <c r="C10089" s="333" t="s">
        <v>9879</v>
      </c>
      <c r="D10089" s="333" t="s">
        <v>519</v>
      </c>
      <c r="E10089" s="29">
        <v>13</v>
      </c>
      <c r="F10089" s="29">
        <v>1</v>
      </c>
      <c r="G10089" s="29">
        <v>13194</v>
      </c>
      <c r="M10089" s="80" t="b">
        <f t="shared" si="157"/>
        <v>1</v>
      </c>
    </row>
    <row r="10090" spans="2:13" x14ac:dyDescent="0.15">
      <c r="B10090" s="333" t="s">
        <v>2853</v>
      </c>
      <c r="C10090" s="333" t="s">
        <v>9879</v>
      </c>
      <c r="D10090" s="333" t="s">
        <v>519</v>
      </c>
      <c r="E10090" s="29">
        <v>13</v>
      </c>
      <c r="F10090" s="29">
        <v>1</v>
      </c>
      <c r="G10090" s="29">
        <v>2288</v>
      </c>
      <c r="M10090" s="80" t="b">
        <f t="shared" si="157"/>
        <v>1</v>
      </c>
    </row>
    <row r="10091" spans="2:13" x14ac:dyDescent="0.15">
      <c r="B10091" s="333" t="s">
        <v>4533</v>
      </c>
      <c r="C10091" s="333" t="s">
        <v>710</v>
      </c>
      <c r="D10091" s="333" t="s">
        <v>523</v>
      </c>
      <c r="E10091" s="29">
        <v>1</v>
      </c>
      <c r="F10091" s="29">
        <v>3</v>
      </c>
      <c r="G10091" s="29">
        <v>4353</v>
      </c>
      <c r="M10091" s="80" t="b">
        <f t="shared" si="157"/>
        <v>1</v>
      </c>
    </row>
    <row r="10092" spans="2:13" x14ac:dyDescent="0.15">
      <c r="B10092" s="333" t="s">
        <v>2854</v>
      </c>
      <c r="C10092" s="333" t="s">
        <v>9879</v>
      </c>
      <c r="D10092" s="333" t="s">
        <v>519</v>
      </c>
      <c r="E10092" s="29">
        <v>13</v>
      </c>
      <c r="F10092" s="29">
        <v>1</v>
      </c>
      <c r="G10092" s="29">
        <v>2289</v>
      </c>
      <c r="M10092" s="80" t="b">
        <f t="shared" si="157"/>
        <v>1</v>
      </c>
    </row>
    <row r="10093" spans="2:13" x14ac:dyDescent="0.15">
      <c r="B10093" s="333" t="s">
        <v>12245</v>
      </c>
      <c r="C10093" s="333" t="s">
        <v>9879</v>
      </c>
      <c r="D10093" s="333" t="s">
        <v>519</v>
      </c>
      <c r="E10093" s="29">
        <v>13</v>
      </c>
      <c r="F10093" s="29">
        <v>1</v>
      </c>
      <c r="G10093" s="29">
        <v>13195</v>
      </c>
      <c r="M10093" s="80" t="b">
        <f t="shared" si="157"/>
        <v>1</v>
      </c>
    </row>
    <row r="10094" spans="2:13" x14ac:dyDescent="0.15">
      <c r="B10094" s="333" t="s">
        <v>10511</v>
      </c>
      <c r="C10094" s="333" t="s">
        <v>710</v>
      </c>
      <c r="D10094" s="333" t="s">
        <v>519</v>
      </c>
      <c r="E10094" s="29">
        <v>1</v>
      </c>
      <c r="F10094" s="29">
        <v>1</v>
      </c>
      <c r="G10094" s="29">
        <v>10862</v>
      </c>
      <c r="M10094" s="80" t="b">
        <f t="shared" si="157"/>
        <v>1</v>
      </c>
    </row>
    <row r="10095" spans="2:13" x14ac:dyDescent="0.15">
      <c r="B10095" s="333" t="s">
        <v>2855</v>
      </c>
      <c r="C10095" s="333" t="s">
        <v>716</v>
      </c>
      <c r="D10095" s="333" t="s">
        <v>519</v>
      </c>
      <c r="E10095" s="29">
        <v>4</v>
      </c>
      <c r="F10095" s="29">
        <v>1</v>
      </c>
      <c r="G10095" s="29">
        <v>2290</v>
      </c>
      <c r="M10095" s="80" t="b">
        <f t="shared" si="157"/>
        <v>1</v>
      </c>
    </row>
    <row r="10096" spans="2:13" x14ac:dyDescent="0.15">
      <c r="B10096" s="333" t="s">
        <v>5402</v>
      </c>
      <c r="C10096" s="333" t="s">
        <v>710</v>
      </c>
      <c r="D10096" s="333" t="s">
        <v>521</v>
      </c>
      <c r="E10096" s="29">
        <v>1</v>
      </c>
      <c r="F10096" s="29">
        <v>2</v>
      </c>
      <c r="G10096" s="29">
        <v>5405</v>
      </c>
      <c r="M10096" s="80" t="b">
        <f t="shared" si="157"/>
        <v>1</v>
      </c>
    </row>
    <row r="10097" spans="2:13" x14ac:dyDescent="0.15">
      <c r="B10097" s="333" t="s">
        <v>8084</v>
      </c>
      <c r="C10097" s="333" t="s">
        <v>718</v>
      </c>
      <c r="D10097" s="333" t="s">
        <v>523</v>
      </c>
      <c r="E10097" s="29">
        <v>5</v>
      </c>
      <c r="F10097" s="29">
        <v>3</v>
      </c>
      <c r="G10097" s="29">
        <v>8168</v>
      </c>
      <c r="M10097" s="80" t="b">
        <f t="shared" si="157"/>
        <v>1</v>
      </c>
    </row>
    <row r="10098" spans="2:13" x14ac:dyDescent="0.15">
      <c r="B10098" s="333" t="s">
        <v>5203</v>
      </c>
      <c r="C10098" s="333" t="s">
        <v>712</v>
      </c>
      <c r="D10098" s="333" t="s">
        <v>523</v>
      </c>
      <c r="E10098" s="29">
        <v>2</v>
      </c>
      <c r="F10098" s="29">
        <v>3</v>
      </c>
      <c r="G10098" s="29">
        <v>5188</v>
      </c>
      <c r="M10098" s="80" t="b">
        <f t="shared" si="157"/>
        <v>1</v>
      </c>
    </row>
    <row r="10099" spans="2:13" x14ac:dyDescent="0.15">
      <c r="B10099" s="333" t="s">
        <v>2856</v>
      </c>
      <c r="C10099" s="333" t="s">
        <v>9879</v>
      </c>
      <c r="D10099" s="333" t="s">
        <v>519</v>
      </c>
      <c r="E10099" s="29">
        <v>13</v>
      </c>
      <c r="F10099" s="29">
        <v>1</v>
      </c>
      <c r="G10099" s="29">
        <v>2291</v>
      </c>
      <c r="M10099" s="80" t="b">
        <f t="shared" si="157"/>
        <v>1</v>
      </c>
    </row>
    <row r="10100" spans="2:13" x14ac:dyDescent="0.15">
      <c r="B10100" s="333" t="s">
        <v>13830</v>
      </c>
      <c r="C10100" s="333" t="s">
        <v>710</v>
      </c>
      <c r="D10100" s="333" t="s">
        <v>523</v>
      </c>
      <c r="E10100" s="29">
        <v>1</v>
      </c>
      <c r="F10100" s="29">
        <v>3</v>
      </c>
      <c r="G10100" s="29">
        <v>15091</v>
      </c>
      <c r="M10100" s="80" t="b">
        <f t="shared" si="157"/>
        <v>1</v>
      </c>
    </row>
    <row r="10101" spans="2:13" x14ac:dyDescent="0.15">
      <c r="B10101" s="333" t="s">
        <v>2745</v>
      </c>
      <c r="C10101" s="333" t="s">
        <v>714</v>
      </c>
      <c r="D10101" s="333" t="s">
        <v>523</v>
      </c>
      <c r="E10101" s="29">
        <v>3</v>
      </c>
      <c r="F10101" s="29">
        <v>3</v>
      </c>
      <c r="G10101" s="29">
        <v>2292</v>
      </c>
      <c r="M10101" s="80" t="b">
        <f t="shared" si="157"/>
        <v>1</v>
      </c>
    </row>
    <row r="10102" spans="2:13" x14ac:dyDescent="0.15">
      <c r="B10102" s="333" t="s">
        <v>7846</v>
      </c>
      <c r="C10102" s="333" t="s">
        <v>710</v>
      </c>
      <c r="D10102" s="333" t="s">
        <v>521</v>
      </c>
      <c r="E10102" s="29">
        <v>1</v>
      </c>
      <c r="F10102" s="29">
        <v>2</v>
      </c>
      <c r="G10102" s="29">
        <v>7927</v>
      </c>
      <c r="M10102" s="80" t="b">
        <f t="shared" si="157"/>
        <v>1</v>
      </c>
    </row>
    <row r="10103" spans="2:13" x14ac:dyDescent="0.15">
      <c r="B10103" s="333" t="s">
        <v>13831</v>
      </c>
      <c r="C10103" s="333" t="s">
        <v>710</v>
      </c>
      <c r="D10103" s="333" t="s">
        <v>518</v>
      </c>
      <c r="E10103" s="29">
        <v>1</v>
      </c>
      <c r="F10103" s="29">
        <v>0</v>
      </c>
      <c r="G10103" s="29">
        <v>14847</v>
      </c>
      <c r="M10103" s="80" t="b">
        <f t="shared" si="157"/>
        <v>1</v>
      </c>
    </row>
    <row r="10104" spans="2:13" x14ac:dyDescent="0.15">
      <c r="B10104" s="333" t="s">
        <v>6724</v>
      </c>
      <c r="C10104" s="333" t="s">
        <v>710</v>
      </c>
      <c r="D10104" s="333" t="s">
        <v>523</v>
      </c>
      <c r="E10104" s="29">
        <v>1</v>
      </c>
      <c r="F10104" s="29">
        <v>3</v>
      </c>
      <c r="G10104" s="29">
        <v>6846</v>
      </c>
      <c r="M10104" s="80" t="b">
        <f t="shared" si="157"/>
        <v>1</v>
      </c>
    </row>
    <row r="10105" spans="2:13" x14ac:dyDescent="0.15">
      <c r="B10105" s="333" t="s">
        <v>9580</v>
      </c>
      <c r="C10105" s="333" t="s">
        <v>710</v>
      </c>
      <c r="D10105" s="333" t="s">
        <v>444</v>
      </c>
      <c r="E10105" s="29">
        <v>1</v>
      </c>
      <c r="F10105" s="29">
        <v>6</v>
      </c>
      <c r="G10105" s="29">
        <v>9535</v>
      </c>
      <c r="M10105" s="80" t="b">
        <f t="shared" si="157"/>
        <v>1</v>
      </c>
    </row>
    <row r="10106" spans="2:13" x14ac:dyDescent="0.15">
      <c r="B10106" s="333" t="s">
        <v>3730</v>
      </c>
      <c r="C10106" s="333" t="s">
        <v>710</v>
      </c>
      <c r="D10106" s="333" t="s">
        <v>444</v>
      </c>
      <c r="E10106" s="29">
        <v>1</v>
      </c>
      <c r="F10106" s="29">
        <v>6</v>
      </c>
      <c r="G10106" s="29">
        <v>3487</v>
      </c>
      <c r="M10106" s="80" t="b">
        <f t="shared" si="157"/>
        <v>1</v>
      </c>
    </row>
    <row r="10107" spans="2:13" x14ac:dyDescent="0.15">
      <c r="B10107" s="333" t="s">
        <v>3731</v>
      </c>
      <c r="C10107" s="333" t="s">
        <v>710</v>
      </c>
      <c r="D10107" s="333" t="s">
        <v>444</v>
      </c>
      <c r="E10107" s="29">
        <v>1</v>
      </c>
      <c r="F10107" s="29">
        <v>6</v>
      </c>
      <c r="G10107" s="29">
        <v>3488</v>
      </c>
      <c r="M10107" s="80" t="b">
        <f t="shared" si="157"/>
        <v>1</v>
      </c>
    </row>
    <row r="10108" spans="2:13" x14ac:dyDescent="0.15">
      <c r="B10108" s="333" t="s">
        <v>3732</v>
      </c>
      <c r="C10108" s="333" t="s">
        <v>710</v>
      </c>
      <c r="D10108" s="333" t="s">
        <v>444</v>
      </c>
      <c r="E10108" s="29">
        <v>1</v>
      </c>
      <c r="F10108" s="29">
        <v>6</v>
      </c>
      <c r="G10108" s="29">
        <v>3489</v>
      </c>
      <c r="M10108" s="80" t="b">
        <f t="shared" si="157"/>
        <v>1</v>
      </c>
    </row>
    <row r="10109" spans="2:13" x14ac:dyDescent="0.15">
      <c r="B10109" s="333" t="s">
        <v>2746</v>
      </c>
      <c r="C10109" s="333" t="s">
        <v>710</v>
      </c>
      <c r="D10109" s="333" t="s">
        <v>519</v>
      </c>
      <c r="E10109" s="29">
        <v>1</v>
      </c>
      <c r="F10109" s="29">
        <v>1</v>
      </c>
      <c r="G10109" s="29">
        <v>2293</v>
      </c>
      <c r="M10109" s="80" t="b">
        <f t="shared" si="157"/>
        <v>1</v>
      </c>
    </row>
    <row r="10110" spans="2:13" x14ac:dyDescent="0.15">
      <c r="B10110" s="333" t="s">
        <v>10512</v>
      </c>
      <c r="C10110" s="333" t="s">
        <v>714</v>
      </c>
      <c r="D10110" s="333" t="s">
        <v>519</v>
      </c>
      <c r="E10110" s="29">
        <v>3</v>
      </c>
      <c r="F10110" s="29">
        <v>1</v>
      </c>
      <c r="G10110" s="29">
        <v>10364</v>
      </c>
      <c r="M10110" s="80" t="b">
        <f t="shared" si="157"/>
        <v>1</v>
      </c>
    </row>
    <row r="10111" spans="2:13" x14ac:dyDescent="0.15">
      <c r="B10111" s="333" t="s">
        <v>4078</v>
      </c>
      <c r="C10111" s="333" t="s">
        <v>712</v>
      </c>
      <c r="D10111" s="333" t="s">
        <v>523</v>
      </c>
      <c r="E10111" s="29">
        <v>2</v>
      </c>
      <c r="F10111" s="29">
        <v>3</v>
      </c>
      <c r="G10111" s="29">
        <v>3735</v>
      </c>
      <c r="M10111" s="80" t="b">
        <f t="shared" si="157"/>
        <v>1</v>
      </c>
    </row>
    <row r="10112" spans="2:13" x14ac:dyDescent="0.15">
      <c r="B10112" s="333" t="s">
        <v>4079</v>
      </c>
      <c r="C10112" s="333" t="s">
        <v>712</v>
      </c>
      <c r="D10112" s="333" t="s">
        <v>523</v>
      </c>
      <c r="E10112" s="29">
        <v>2</v>
      </c>
      <c r="F10112" s="29">
        <v>3</v>
      </c>
      <c r="G10112" s="29">
        <v>3736</v>
      </c>
      <c r="M10112" s="80" t="b">
        <f t="shared" si="157"/>
        <v>1</v>
      </c>
    </row>
    <row r="10113" spans="2:13" x14ac:dyDescent="0.15">
      <c r="B10113" s="333" t="s">
        <v>10513</v>
      </c>
      <c r="C10113" s="333" t="s">
        <v>710</v>
      </c>
      <c r="D10113" s="333" t="s">
        <v>525</v>
      </c>
      <c r="E10113" s="29">
        <v>1</v>
      </c>
      <c r="F10113" s="29">
        <v>4</v>
      </c>
      <c r="G10113" s="29">
        <v>11022</v>
      </c>
      <c r="M10113" s="80" t="b">
        <f t="shared" si="157"/>
        <v>1</v>
      </c>
    </row>
    <row r="10114" spans="2:13" x14ac:dyDescent="0.15">
      <c r="B10114" s="333" t="s">
        <v>2747</v>
      </c>
      <c r="C10114" s="333" t="s">
        <v>712</v>
      </c>
      <c r="D10114" s="333" t="s">
        <v>525</v>
      </c>
      <c r="E10114" s="29">
        <v>2</v>
      </c>
      <c r="F10114" s="29">
        <v>4</v>
      </c>
      <c r="G10114" s="29">
        <v>2294</v>
      </c>
      <c r="M10114" s="80" t="b">
        <f t="shared" si="157"/>
        <v>1</v>
      </c>
    </row>
    <row r="10115" spans="2:13" x14ac:dyDescent="0.15">
      <c r="B10115" s="333" t="s">
        <v>13166</v>
      </c>
      <c r="C10115" s="333" t="s">
        <v>710</v>
      </c>
      <c r="D10115" s="333" t="s">
        <v>523</v>
      </c>
      <c r="E10115" s="29">
        <v>1</v>
      </c>
      <c r="F10115" s="29">
        <v>3</v>
      </c>
      <c r="G10115" s="29">
        <v>14532</v>
      </c>
      <c r="M10115" s="80" t="b">
        <f t="shared" si="157"/>
        <v>1</v>
      </c>
    </row>
    <row r="10116" spans="2:13" x14ac:dyDescent="0.15">
      <c r="B10116" s="333" t="s">
        <v>13167</v>
      </c>
      <c r="C10116" s="333" t="s">
        <v>710</v>
      </c>
      <c r="D10116" s="333" t="s">
        <v>523</v>
      </c>
      <c r="E10116" s="29">
        <v>1</v>
      </c>
      <c r="F10116" s="29">
        <v>3</v>
      </c>
      <c r="G10116" s="29">
        <v>14537</v>
      </c>
      <c r="M10116" s="80" t="b">
        <f t="shared" si="157"/>
        <v>1</v>
      </c>
    </row>
    <row r="10117" spans="2:13" x14ac:dyDescent="0.15">
      <c r="B10117" s="333" t="s">
        <v>2630</v>
      </c>
      <c r="C10117" s="333" t="s">
        <v>710</v>
      </c>
      <c r="D10117" s="333" t="s">
        <v>523</v>
      </c>
      <c r="E10117" s="29">
        <v>1</v>
      </c>
      <c r="F10117" s="29">
        <v>3</v>
      </c>
      <c r="G10117" s="29">
        <v>2295</v>
      </c>
      <c r="M10117" s="80" t="b">
        <f t="shared" si="157"/>
        <v>1</v>
      </c>
    </row>
    <row r="10118" spans="2:13" x14ac:dyDescent="0.15">
      <c r="B10118" s="333" t="s">
        <v>12246</v>
      </c>
      <c r="C10118" s="333" t="s">
        <v>710</v>
      </c>
      <c r="D10118" s="333" t="s">
        <v>523</v>
      </c>
      <c r="E10118" s="29">
        <v>1</v>
      </c>
      <c r="F10118" s="29">
        <v>3</v>
      </c>
      <c r="G10118" s="29">
        <v>13196</v>
      </c>
      <c r="M10118" s="80" t="b">
        <f t="shared" si="157"/>
        <v>1</v>
      </c>
    </row>
    <row r="10119" spans="2:13" x14ac:dyDescent="0.15">
      <c r="B10119" s="333" t="s">
        <v>4576</v>
      </c>
      <c r="C10119" s="333" t="s">
        <v>710</v>
      </c>
      <c r="D10119" s="333" t="s">
        <v>521</v>
      </c>
      <c r="E10119" s="29">
        <v>1</v>
      </c>
      <c r="F10119" s="29">
        <v>2</v>
      </c>
      <c r="G10119" s="29">
        <v>4400</v>
      </c>
      <c r="M10119" s="80" t="b">
        <f t="shared" si="157"/>
        <v>1</v>
      </c>
    </row>
    <row r="10120" spans="2:13" x14ac:dyDescent="0.15">
      <c r="B10120" s="333" t="s">
        <v>4494</v>
      </c>
      <c r="C10120" s="333" t="s">
        <v>710</v>
      </c>
      <c r="D10120" s="333" t="s">
        <v>525</v>
      </c>
      <c r="E10120" s="29">
        <v>1</v>
      </c>
      <c r="F10120" s="29">
        <v>4</v>
      </c>
      <c r="G10120" s="29">
        <v>4205</v>
      </c>
      <c r="M10120" s="80" t="b">
        <f t="shared" si="157"/>
        <v>1</v>
      </c>
    </row>
    <row r="10121" spans="2:13" x14ac:dyDescent="0.15">
      <c r="B10121" s="333" t="s">
        <v>12247</v>
      </c>
      <c r="C10121" s="333" t="s">
        <v>710</v>
      </c>
      <c r="D10121" s="333" t="s">
        <v>521</v>
      </c>
      <c r="E10121" s="29">
        <v>1</v>
      </c>
      <c r="F10121" s="29">
        <v>2</v>
      </c>
      <c r="G10121" s="29">
        <v>12728</v>
      </c>
      <c r="M10121" s="80" t="b">
        <f t="shared" si="157"/>
        <v>1</v>
      </c>
    </row>
    <row r="10122" spans="2:13" x14ac:dyDescent="0.15">
      <c r="B10122" s="333" t="s">
        <v>7949</v>
      </c>
      <c r="C10122" s="333" t="s">
        <v>714</v>
      </c>
      <c r="D10122" s="333" t="s">
        <v>523</v>
      </c>
      <c r="E10122" s="29">
        <v>3</v>
      </c>
      <c r="F10122" s="29">
        <v>3</v>
      </c>
      <c r="G10122" s="29">
        <v>8149</v>
      </c>
      <c r="M10122" s="80" t="b">
        <f t="shared" si="157"/>
        <v>1</v>
      </c>
    </row>
    <row r="10123" spans="2:13" x14ac:dyDescent="0.15">
      <c r="B10123" s="333" t="s">
        <v>2631</v>
      </c>
      <c r="C10123" s="333" t="s">
        <v>710</v>
      </c>
      <c r="D10123" s="333" t="s">
        <v>523</v>
      </c>
      <c r="E10123" s="29">
        <v>1</v>
      </c>
      <c r="F10123" s="29">
        <v>3</v>
      </c>
      <c r="G10123" s="29">
        <v>2296</v>
      </c>
      <c r="M10123" s="80" t="b">
        <f t="shared" si="157"/>
        <v>1</v>
      </c>
    </row>
    <row r="10124" spans="2:13" x14ac:dyDescent="0.15">
      <c r="B10124" s="333" t="s">
        <v>15060</v>
      </c>
      <c r="C10124" s="333" t="s">
        <v>518</v>
      </c>
      <c r="D10124" s="333" t="s">
        <v>444</v>
      </c>
      <c r="E10124" s="29">
        <v>0</v>
      </c>
      <c r="F10124" s="29">
        <v>6</v>
      </c>
      <c r="G10124" s="29">
        <v>16467</v>
      </c>
      <c r="M10124" s="80" t="b">
        <f t="shared" si="157"/>
        <v>1</v>
      </c>
    </row>
    <row r="10125" spans="2:13" x14ac:dyDescent="0.15">
      <c r="B10125" s="333" t="s">
        <v>3836</v>
      </c>
      <c r="C10125" s="333" t="s">
        <v>518</v>
      </c>
      <c r="D10125" s="333" t="s">
        <v>518</v>
      </c>
      <c r="E10125" s="29">
        <v>0</v>
      </c>
      <c r="F10125" s="29">
        <v>0</v>
      </c>
      <c r="G10125" s="29">
        <v>3597</v>
      </c>
      <c r="M10125" s="80" t="b">
        <f t="shared" si="157"/>
        <v>1</v>
      </c>
    </row>
    <row r="10126" spans="2:13" x14ac:dyDescent="0.15">
      <c r="B10126" s="333" t="s">
        <v>13832</v>
      </c>
      <c r="C10126" s="333" t="s">
        <v>714</v>
      </c>
      <c r="D10126" s="333" t="s">
        <v>523</v>
      </c>
      <c r="E10126" s="29">
        <v>3</v>
      </c>
      <c r="F10126" s="29">
        <v>3</v>
      </c>
      <c r="G10126" s="29">
        <v>15470</v>
      </c>
      <c r="M10126" s="80" t="b">
        <f t="shared" ref="M10126:M10189" si="158">AND(  NOT(ISERROR(FIND(UPPER($B$7),UPPER($B10126),1))),  OR($D$7="",NOT(ISERROR(FIND(UPPER($D$7),UPPER($B10126),1)))),    OR($D$8="",(ISERROR(FIND(UPPER($D$8),UPPER($B10126),1))))           )</f>
        <v>1</v>
      </c>
    </row>
    <row r="10127" spans="2:13" x14ac:dyDescent="0.15">
      <c r="B10127" s="333" t="s">
        <v>2632</v>
      </c>
      <c r="C10127" s="333" t="s">
        <v>710</v>
      </c>
      <c r="D10127" s="333" t="s">
        <v>519</v>
      </c>
      <c r="E10127" s="29">
        <v>1</v>
      </c>
      <c r="F10127" s="29">
        <v>1</v>
      </c>
      <c r="G10127" s="29">
        <v>2297</v>
      </c>
      <c r="M10127" s="80" t="b">
        <f t="shared" si="158"/>
        <v>1</v>
      </c>
    </row>
    <row r="10128" spans="2:13" x14ac:dyDescent="0.15">
      <c r="B10128" s="333" t="s">
        <v>6197</v>
      </c>
      <c r="C10128" s="333" t="s">
        <v>710</v>
      </c>
      <c r="D10128" s="333" t="s">
        <v>519</v>
      </c>
      <c r="E10128" s="29">
        <v>1</v>
      </c>
      <c r="F10128" s="29">
        <v>1</v>
      </c>
      <c r="G10128" s="29">
        <v>6247</v>
      </c>
      <c r="M10128" s="80" t="b">
        <f t="shared" si="158"/>
        <v>1</v>
      </c>
    </row>
    <row r="10129" spans="2:13" x14ac:dyDescent="0.15">
      <c r="B10129" s="333" t="s">
        <v>11017</v>
      </c>
      <c r="C10129" s="333" t="s">
        <v>518</v>
      </c>
      <c r="D10129" s="333" t="s">
        <v>518</v>
      </c>
      <c r="E10129" s="29">
        <v>0</v>
      </c>
      <c r="F10129" s="29">
        <v>0</v>
      </c>
      <c r="G10129" s="29">
        <v>6637</v>
      </c>
      <c r="M10129" s="80" t="b">
        <f t="shared" si="158"/>
        <v>1</v>
      </c>
    </row>
    <row r="10130" spans="2:13" x14ac:dyDescent="0.15">
      <c r="B10130" s="333" t="s">
        <v>13833</v>
      </c>
      <c r="C10130" s="333" t="s">
        <v>710</v>
      </c>
      <c r="D10130" s="333" t="s">
        <v>525</v>
      </c>
      <c r="E10130" s="29">
        <v>1</v>
      </c>
      <c r="F10130" s="29">
        <v>4</v>
      </c>
      <c r="G10130" s="29">
        <v>15007</v>
      </c>
      <c r="M10130" s="80" t="b">
        <f t="shared" si="158"/>
        <v>1</v>
      </c>
    </row>
    <row r="10131" spans="2:13" x14ac:dyDescent="0.15">
      <c r="B10131" s="333" t="s">
        <v>12248</v>
      </c>
      <c r="C10131" s="333" t="s">
        <v>710</v>
      </c>
      <c r="D10131" s="333" t="s">
        <v>519</v>
      </c>
      <c r="E10131" s="29">
        <v>1</v>
      </c>
      <c r="F10131" s="29">
        <v>1</v>
      </c>
      <c r="G10131" s="29">
        <v>12956</v>
      </c>
      <c r="M10131" s="80" t="b">
        <f t="shared" si="158"/>
        <v>1</v>
      </c>
    </row>
    <row r="10132" spans="2:13" x14ac:dyDescent="0.15">
      <c r="B10132" s="333" t="s">
        <v>10514</v>
      </c>
      <c r="C10132" s="333" t="s">
        <v>710</v>
      </c>
      <c r="D10132" s="333" t="s">
        <v>519</v>
      </c>
      <c r="E10132" s="29">
        <v>1</v>
      </c>
      <c r="F10132" s="29">
        <v>1</v>
      </c>
      <c r="G10132" s="29">
        <v>10907</v>
      </c>
      <c r="M10132" s="80" t="b">
        <f t="shared" si="158"/>
        <v>1</v>
      </c>
    </row>
    <row r="10133" spans="2:13" x14ac:dyDescent="0.15">
      <c r="B10133" s="333" t="s">
        <v>2633</v>
      </c>
      <c r="C10133" s="333" t="s">
        <v>712</v>
      </c>
      <c r="D10133" s="333" t="s">
        <v>525</v>
      </c>
      <c r="E10133" s="29">
        <v>2</v>
      </c>
      <c r="F10133" s="29">
        <v>4</v>
      </c>
      <c r="G10133" s="29">
        <v>2298</v>
      </c>
      <c r="M10133" s="80" t="b">
        <f t="shared" si="158"/>
        <v>1</v>
      </c>
    </row>
    <row r="10134" spans="2:13" x14ac:dyDescent="0.15">
      <c r="B10134" s="333" t="s">
        <v>8618</v>
      </c>
      <c r="C10134" s="333" t="s">
        <v>710</v>
      </c>
      <c r="D10134" s="333" t="s">
        <v>523</v>
      </c>
      <c r="E10134" s="29">
        <v>1</v>
      </c>
      <c r="F10134" s="29">
        <v>3</v>
      </c>
      <c r="G10134" s="29">
        <v>8968</v>
      </c>
      <c r="M10134" s="80" t="b">
        <f t="shared" si="158"/>
        <v>1</v>
      </c>
    </row>
    <row r="10135" spans="2:13" x14ac:dyDescent="0.15">
      <c r="B10135" s="333" t="s">
        <v>15061</v>
      </c>
      <c r="C10135" s="333" t="s">
        <v>710</v>
      </c>
      <c r="D10135" s="333" t="s">
        <v>523</v>
      </c>
      <c r="E10135" s="29">
        <v>1</v>
      </c>
      <c r="F10135" s="29">
        <v>3</v>
      </c>
      <c r="G10135" s="29">
        <v>17407</v>
      </c>
      <c r="M10135" s="80" t="b">
        <f t="shared" si="158"/>
        <v>1</v>
      </c>
    </row>
    <row r="10136" spans="2:13" x14ac:dyDescent="0.15">
      <c r="B10136" s="333" t="s">
        <v>12249</v>
      </c>
      <c r="C10136" s="333" t="s">
        <v>710</v>
      </c>
      <c r="D10136" s="333" t="s">
        <v>523</v>
      </c>
      <c r="E10136" s="29">
        <v>1</v>
      </c>
      <c r="F10136" s="29">
        <v>3</v>
      </c>
      <c r="G10136" s="29">
        <v>13735</v>
      </c>
      <c r="M10136" s="80" t="b">
        <f t="shared" si="158"/>
        <v>1</v>
      </c>
    </row>
    <row r="10137" spans="2:13" x14ac:dyDescent="0.15">
      <c r="B10137" s="333" t="s">
        <v>12944</v>
      </c>
      <c r="C10137" s="333" t="s">
        <v>718</v>
      </c>
      <c r="D10137" s="333" t="s">
        <v>521</v>
      </c>
      <c r="E10137" s="29">
        <v>5</v>
      </c>
      <c r="F10137" s="29">
        <v>2</v>
      </c>
      <c r="G10137" s="29">
        <v>13935</v>
      </c>
      <c r="M10137" s="80" t="b">
        <f t="shared" si="158"/>
        <v>1</v>
      </c>
    </row>
    <row r="10138" spans="2:13" x14ac:dyDescent="0.15">
      <c r="B10138" s="333" t="s">
        <v>13834</v>
      </c>
      <c r="C10138" s="333" t="s">
        <v>712</v>
      </c>
      <c r="D10138" s="333" t="s">
        <v>525</v>
      </c>
      <c r="E10138" s="29">
        <v>2</v>
      </c>
      <c r="F10138" s="29">
        <v>4</v>
      </c>
      <c r="G10138" s="29">
        <v>15757</v>
      </c>
      <c r="M10138" s="80" t="b">
        <f t="shared" si="158"/>
        <v>1</v>
      </c>
    </row>
    <row r="10139" spans="2:13" x14ac:dyDescent="0.15">
      <c r="B10139" s="333" t="s">
        <v>15062</v>
      </c>
      <c r="C10139" s="333" t="s">
        <v>712</v>
      </c>
      <c r="D10139" s="333" t="s">
        <v>525</v>
      </c>
      <c r="E10139" s="29">
        <v>2</v>
      </c>
      <c r="F10139" s="29">
        <v>4</v>
      </c>
      <c r="G10139" s="29">
        <v>17193</v>
      </c>
      <c r="M10139" s="80" t="b">
        <f t="shared" si="158"/>
        <v>1</v>
      </c>
    </row>
    <row r="10140" spans="2:13" x14ac:dyDescent="0.15">
      <c r="B10140" s="333" t="s">
        <v>5509</v>
      </c>
      <c r="C10140" s="333" t="s">
        <v>710</v>
      </c>
      <c r="D10140" s="333" t="s">
        <v>444</v>
      </c>
      <c r="E10140" s="29">
        <v>1</v>
      </c>
      <c r="F10140" s="29">
        <v>6</v>
      </c>
      <c r="G10140" s="29">
        <v>5414</v>
      </c>
      <c r="M10140" s="80" t="b">
        <f t="shared" si="158"/>
        <v>1</v>
      </c>
    </row>
    <row r="10141" spans="2:13" x14ac:dyDescent="0.15">
      <c r="B10141" s="333" t="s">
        <v>12250</v>
      </c>
      <c r="C10141" s="333" t="s">
        <v>714</v>
      </c>
      <c r="D10141" s="333" t="s">
        <v>521</v>
      </c>
      <c r="E10141" s="29">
        <v>3</v>
      </c>
      <c r="F10141" s="29">
        <v>2</v>
      </c>
      <c r="G10141" s="29">
        <v>12504</v>
      </c>
      <c r="M10141" s="80" t="b">
        <f t="shared" si="158"/>
        <v>1</v>
      </c>
    </row>
    <row r="10142" spans="2:13" x14ac:dyDescent="0.15">
      <c r="B10142" s="333" t="s">
        <v>2634</v>
      </c>
      <c r="C10142" s="333" t="s">
        <v>710</v>
      </c>
      <c r="D10142" s="333" t="s">
        <v>521</v>
      </c>
      <c r="E10142" s="29">
        <v>1</v>
      </c>
      <c r="F10142" s="29">
        <v>2</v>
      </c>
      <c r="G10142" s="29">
        <v>2299</v>
      </c>
      <c r="M10142" s="80" t="b">
        <f t="shared" si="158"/>
        <v>1</v>
      </c>
    </row>
    <row r="10143" spans="2:13" x14ac:dyDescent="0.15">
      <c r="B10143" s="333" t="s">
        <v>4969</v>
      </c>
      <c r="C10143" s="333" t="s">
        <v>710</v>
      </c>
      <c r="D10143" s="333" t="s">
        <v>519</v>
      </c>
      <c r="E10143" s="29">
        <v>1</v>
      </c>
      <c r="F10143" s="29">
        <v>1</v>
      </c>
      <c r="G10143" s="29">
        <v>4934</v>
      </c>
      <c r="M10143" s="80" t="b">
        <f t="shared" si="158"/>
        <v>1</v>
      </c>
    </row>
    <row r="10144" spans="2:13" x14ac:dyDescent="0.15">
      <c r="B10144" s="333" t="s">
        <v>13835</v>
      </c>
      <c r="C10144" s="333" t="s">
        <v>710</v>
      </c>
      <c r="D10144" s="333" t="s">
        <v>523</v>
      </c>
      <c r="E10144" s="29">
        <v>1</v>
      </c>
      <c r="F10144" s="29">
        <v>3</v>
      </c>
      <c r="G10144" s="29">
        <v>15129</v>
      </c>
      <c r="M10144" s="80" t="b">
        <f t="shared" si="158"/>
        <v>1</v>
      </c>
    </row>
    <row r="10145" spans="2:13" x14ac:dyDescent="0.15">
      <c r="B10145" s="333" t="s">
        <v>6397</v>
      </c>
      <c r="C10145" s="333" t="s">
        <v>718</v>
      </c>
      <c r="D10145" s="333" t="s">
        <v>523</v>
      </c>
      <c r="E10145" s="29">
        <v>5</v>
      </c>
      <c r="F10145" s="29">
        <v>3</v>
      </c>
      <c r="G10145" s="29">
        <v>6454</v>
      </c>
      <c r="M10145" s="80" t="b">
        <f t="shared" si="158"/>
        <v>1</v>
      </c>
    </row>
    <row r="10146" spans="2:13" x14ac:dyDescent="0.15">
      <c r="B10146" s="333" t="s">
        <v>7395</v>
      </c>
      <c r="C10146" s="333" t="s">
        <v>710</v>
      </c>
      <c r="D10146" s="333" t="s">
        <v>519</v>
      </c>
      <c r="E10146" s="29">
        <v>1</v>
      </c>
      <c r="F10146" s="29">
        <v>1</v>
      </c>
      <c r="G10146" s="29">
        <v>7542</v>
      </c>
      <c r="M10146" s="80" t="b">
        <f t="shared" si="158"/>
        <v>1</v>
      </c>
    </row>
    <row r="10147" spans="2:13" x14ac:dyDescent="0.15">
      <c r="B10147" s="333" t="s">
        <v>7398</v>
      </c>
      <c r="C10147" s="333" t="s">
        <v>710</v>
      </c>
      <c r="D10147" s="333" t="s">
        <v>523</v>
      </c>
      <c r="E10147" s="29">
        <v>1</v>
      </c>
      <c r="F10147" s="29">
        <v>3</v>
      </c>
      <c r="G10147" s="29">
        <v>7545</v>
      </c>
      <c r="M10147" s="80" t="b">
        <f t="shared" si="158"/>
        <v>1</v>
      </c>
    </row>
    <row r="10148" spans="2:13" x14ac:dyDescent="0.15">
      <c r="B10148" s="333" t="s">
        <v>91</v>
      </c>
      <c r="C10148" s="333" t="s">
        <v>714</v>
      </c>
      <c r="D10148" s="333" t="s">
        <v>523</v>
      </c>
      <c r="E10148" s="29">
        <v>3</v>
      </c>
      <c r="F10148" s="29">
        <v>3</v>
      </c>
      <c r="G10148" s="29">
        <v>8608</v>
      </c>
      <c r="M10148" s="80" t="b">
        <f t="shared" si="158"/>
        <v>1</v>
      </c>
    </row>
    <row r="10149" spans="2:13" x14ac:dyDescent="0.15">
      <c r="B10149" s="333" t="s">
        <v>11018</v>
      </c>
      <c r="C10149" s="333" t="s">
        <v>710</v>
      </c>
      <c r="D10149" s="333" t="s">
        <v>521</v>
      </c>
      <c r="E10149" s="29">
        <v>1</v>
      </c>
      <c r="F10149" s="29">
        <v>2</v>
      </c>
      <c r="G10149" s="29">
        <v>4401</v>
      </c>
      <c r="M10149" s="80" t="b">
        <f t="shared" si="158"/>
        <v>1</v>
      </c>
    </row>
    <row r="10150" spans="2:13" x14ac:dyDescent="0.15">
      <c r="B10150" s="333" t="s">
        <v>13836</v>
      </c>
      <c r="C10150" s="333" t="s">
        <v>712</v>
      </c>
      <c r="D10150" s="333" t="s">
        <v>523</v>
      </c>
      <c r="E10150" s="29">
        <v>2</v>
      </c>
      <c r="F10150" s="29">
        <v>3</v>
      </c>
      <c r="G10150" s="29">
        <v>14586</v>
      </c>
      <c r="M10150" s="80" t="b">
        <f t="shared" si="158"/>
        <v>1</v>
      </c>
    </row>
    <row r="10151" spans="2:13" x14ac:dyDescent="0.15">
      <c r="B10151" s="333" t="s">
        <v>2635</v>
      </c>
      <c r="C10151" s="333" t="s">
        <v>712</v>
      </c>
      <c r="D10151" s="333" t="s">
        <v>444</v>
      </c>
      <c r="E10151" s="29">
        <v>2</v>
      </c>
      <c r="F10151" s="29">
        <v>6</v>
      </c>
      <c r="G10151" s="29">
        <v>2300</v>
      </c>
      <c r="M10151" s="80" t="b">
        <f t="shared" si="158"/>
        <v>1</v>
      </c>
    </row>
    <row r="10152" spans="2:13" x14ac:dyDescent="0.15">
      <c r="B10152" s="333" t="s">
        <v>4815</v>
      </c>
      <c r="C10152" s="333" t="s">
        <v>710</v>
      </c>
      <c r="D10152" s="333" t="s">
        <v>523</v>
      </c>
      <c r="E10152" s="29">
        <v>1</v>
      </c>
      <c r="F10152" s="29">
        <v>3</v>
      </c>
      <c r="G10152" s="29">
        <v>4712</v>
      </c>
      <c r="M10152" s="80" t="b">
        <f t="shared" si="158"/>
        <v>1</v>
      </c>
    </row>
    <row r="10153" spans="2:13" x14ac:dyDescent="0.15">
      <c r="B10153" s="333" t="s">
        <v>12251</v>
      </c>
      <c r="C10153" s="333" t="s">
        <v>710</v>
      </c>
      <c r="D10153" s="333" t="s">
        <v>521</v>
      </c>
      <c r="E10153" s="29">
        <v>1</v>
      </c>
      <c r="F10153" s="29">
        <v>2</v>
      </c>
      <c r="G10153" s="29">
        <v>13118</v>
      </c>
      <c r="M10153" s="80" t="b">
        <f t="shared" si="158"/>
        <v>1</v>
      </c>
    </row>
    <row r="10154" spans="2:13" x14ac:dyDescent="0.15">
      <c r="B10154" s="333" t="s">
        <v>9581</v>
      </c>
      <c r="C10154" s="333" t="s">
        <v>518</v>
      </c>
      <c r="D10154" s="333" t="s">
        <v>518</v>
      </c>
      <c r="E10154" s="29">
        <v>0</v>
      </c>
      <c r="F10154" s="29">
        <v>0</v>
      </c>
      <c r="G10154" s="29">
        <v>9825</v>
      </c>
      <c r="M10154" s="80" t="b">
        <f t="shared" si="158"/>
        <v>1</v>
      </c>
    </row>
    <row r="10155" spans="2:13" x14ac:dyDescent="0.15">
      <c r="B10155" s="333" t="s">
        <v>5225</v>
      </c>
      <c r="C10155" s="333" t="s">
        <v>716</v>
      </c>
      <c r="D10155" s="333" t="s">
        <v>523</v>
      </c>
      <c r="E10155" s="29">
        <v>4</v>
      </c>
      <c r="F10155" s="29">
        <v>3</v>
      </c>
      <c r="G10155" s="29">
        <v>5211</v>
      </c>
      <c r="M10155" s="80" t="b">
        <f t="shared" si="158"/>
        <v>1</v>
      </c>
    </row>
    <row r="10156" spans="2:13" x14ac:dyDescent="0.15">
      <c r="B10156" s="333" t="s">
        <v>2636</v>
      </c>
      <c r="C10156" s="333" t="s">
        <v>712</v>
      </c>
      <c r="D10156" s="333" t="s">
        <v>521</v>
      </c>
      <c r="E10156" s="29">
        <v>2</v>
      </c>
      <c r="F10156" s="29">
        <v>2</v>
      </c>
      <c r="G10156" s="29">
        <v>2301</v>
      </c>
      <c r="M10156" s="80" t="b">
        <f t="shared" si="158"/>
        <v>1</v>
      </c>
    </row>
    <row r="10157" spans="2:13" x14ac:dyDescent="0.15">
      <c r="B10157" s="333" t="s">
        <v>13837</v>
      </c>
      <c r="C10157" s="333" t="s">
        <v>712</v>
      </c>
      <c r="D10157" s="333" t="s">
        <v>521</v>
      </c>
      <c r="E10157" s="29">
        <v>2</v>
      </c>
      <c r="F10157" s="29">
        <v>2</v>
      </c>
      <c r="G10157" s="29">
        <v>15098</v>
      </c>
      <c r="M10157" s="80" t="b">
        <f t="shared" si="158"/>
        <v>1</v>
      </c>
    </row>
    <row r="10158" spans="2:13" x14ac:dyDescent="0.15">
      <c r="B10158" s="333" t="s">
        <v>3750</v>
      </c>
      <c r="C10158" s="333" t="s">
        <v>714</v>
      </c>
      <c r="D10158" s="333" t="s">
        <v>521</v>
      </c>
      <c r="E10158" s="29">
        <v>3</v>
      </c>
      <c r="F10158" s="29">
        <v>2</v>
      </c>
      <c r="G10158" s="29">
        <v>3408</v>
      </c>
      <c r="M10158" s="80" t="b">
        <f t="shared" si="158"/>
        <v>1</v>
      </c>
    </row>
    <row r="10159" spans="2:13" x14ac:dyDescent="0.15">
      <c r="B10159" s="333" t="s">
        <v>28</v>
      </c>
      <c r="C10159" s="333" t="s">
        <v>710</v>
      </c>
      <c r="D10159" s="333" t="s">
        <v>521</v>
      </c>
      <c r="E10159" s="29">
        <v>1</v>
      </c>
      <c r="F10159" s="29">
        <v>2</v>
      </c>
      <c r="G10159" s="29">
        <v>8754</v>
      </c>
      <c r="M10159" s="80" t="b">
        <f t="shared" si="158"/>
        <v>1</v>
      </c>
    </row>
    <row r="10160" spans="2:13" x14ac:dyDescent="0.15">
      <c r="B10160" s="333" t="s">
        <v>3751</v>
      </c>
      <c r="C10160" s="333" t="s">
        <v>712</v>
      </c>
      <c r="D10160" s="333" t="s">
        <v>521</v>
      </c>
      <c r="E10160" s="29">
        <v>2</v>
      </c>
      <c r="F10160" s="29">
        <v>2</v>
      </c>
      <c r="G10160" s="29">
        <v>3409</v>
      </c>
      <c r="M10160" s="80" t="b">
        <f t="shared" si="158"/>
        <v>1</v>
      </c>
    </row>
    <row r="10161" spans="2:13" x14ac:dyDescent="0.15">
      <c r="B10161" s="333" t="s">
        <v>9582</v>
      </c>
      <c r="C10161" s="333" t="s">
        <v>518</v>
      </c>
      <c r="D10161" s="333" t="s">
        <v>518</v>
      </c>
      <c r="E10161" s="29">
        <v>0</v>
      </c>
      <c r="F10161" s="29">
        <v>0</v>
      </c>
      <c r="G10161" s="29">
        <v>9826</v>
      </c>
      <c r="M10161" s="80" t="b">
        <f t="shared" si="158"/>
        <v>1</v>
      </c>
    </row>
    <row r="10162" spans="2:13" x14ac:dyDescent="0.15">
      <c r="B10162" s="333" t="s">
        <v>10515</v>
      </c>
      <c r="C10162" s="333" t="s">
        <v>710</v>
      </c>
      <c r="D10162" s="333" t="s">
        <v>521</v>
      </c>
      <c r="E10162" s="29">
        <v>1</v>
      </c>
      <c r="F10162" s="29">
        <v>2</v>
      </c>
      <c r="G10162" s="29">
        <v>10913</v>
      </c>
      <c r="M10162" s="80" t="b">
        <f t="shared" si="158"/>
        <v>1</v>
      </c>
    </row>
    <row r="10163" spans="2:13" x14ac:dyDescent="0.15">
      <c r="B10163" s="333" t="s">
        <v>7365</v>
      </c>
      <c r="C10163" s="333" t="s">
        <v>710</v>
      </c>
      <c r="D10163" s="333" t="s">
        <v>525</v>
      </c>
      <c r="E10163" s="29">
        <v>1</v>
      </c>
      <c r="F10163" s="29">
        <v>4</v>
      </c>
      <c r="G10163" s="29">
        <v>7517</v>
      </c>
      <c r="M10163" s="80" t="b">
        <f t="shared" si="158"/>
        <v>1</v>
      </c>
    </row>
    <row r="10164" spans="2:13" x14ac:dyDescent="0.15">
      <c r="B10164" s="333" t="s">
        <v>4358</v>
      </c>
      <c r="C10164" s="333" t="s">
        <v>712</v>
      </c>
      <c r="D10164" s="333" t="s">
        <v>523</v>
      </c>
      <c r="E10164" s="29">
        <v>2</v>
      </c>
      <c r="F10164" s="29">
        <v>3</v>
      </c>
      <c r="G10164" s="29">
        <v>3955</v>
      </c>
      <c r="M10164" s="80" t="b">
        <f t="shared" si="158"/>
        <v>1</v>
      </c>
    </row>
    <row r="10165" spans="2:13" x14ac:dyDescent="0.15">
      <c r="B10165" s="333" t="s">
        <v>7939</v>
      </c>
      <c r="C10165" s="333" t="s">
        <v>718</v>
      </c>
      <c r="D10165" s="333" t="s">
        <v>523</v>
      </c>
      <c r="E10165" s="29">
        <v>5</v>
      </c>
      <c r="F10165" s="29">
        <v>3</v>
      </c>
      <c r="G10165" s="29">
        <v>8139</v>
      </c>
      <c r="M10165" s="80" t="b">
        <f t="shared" si="158"/>
        <v>1</v>
      </c>
    </row>
    <row r="10166" spans="2:13" x14ac:dyDescent="0.15">
      <c r="B10166" s="333" t="s">
        <v>2637</v>
      </c>
      <c r="C10166" s="333" t="s">
        <v>710</v>
      </c>
      <c r="D10166" s="333" t="s">
        <v>444</v>
      </c>
      <c r="E10166" s="29">
        <v>1</v>
      </c>
      <c r="F10166" s="29">
        <v>6</v>
      </c>
      <c r="G10166" s="29">
        <v>2302</v>
      </c>
      <c r="M10166" s="80" t="b">
        <f t="shared" si="158"/>
        <v>1</v>
      </c>
    </row>
    <row r="10167" spans="2:13" x14ac:dyDescent="0.15">
      <c r="B10167" s="333" t="s">
        <v>13838</v>
      </c>
      <c r="C10167" s="333" t="s">
        <v>518</v>
      </c>
      <c r="D10167" s="333" t="s">
        <v>444</v>
      </c>
      <c r="E10167" s="29">
        <v>0</v>
      </c>
      <c r="F10167" s="29">
        <v>6</v>
      </c>
      <c r="G10167" s="29">
        <v>15478</v>
      </c>
      <c r="M10167" s="80" t="b">
        <f t="shared" si="158"/>
        <v>1</v>
      </c>
    </row>
    <row r="10168" spans="2:13" x14ac:dyDescent="0.15">
      <c r="B10168" s="333" t="s">
        <v>11351</v>
      </c>
      <c r="C10168" s="333" t="s">
        <v>710</v>
      </c>
      <c r="D10168" s="333" t="s">
        <v>523</v>
      </c>
      <c r="E10168" s="29">
        <v>1</v>
      </c>
      <c r="F10168" s="29">
        <v>3</v>
      </c>
      <c r="G10168" s="29">
        <v>11496</v>
      </c>
      <c r="M10168" s="80" t="b">
        <f t="shared" si="158"/>
        <v>1</v>
      </c>
    </row>
    <row r="10169" spans="2:13" x14ac:dyDescent="0.15">
      <c r="B10169" s="333" t="s">
        <v>6233</v>
      </c>
      <c r="C10169" s="333" t="s">
        <v>710</v>
      </c>
      <c r="D10169" s="333" t="s">
        <v>523</v>
      </c>
      <c r="E10169" s="29">
        <v>1</v>
      </c>
      <c r="F10169" s="29">
        <v>3</v>
      </c>
      <c r="G10169" s="29">
        <v>6286</v>
      </c>
      <c r="M10169" s="80" t="b">
        <f t="shared" si="158"/>
        <v>1</v>
      </c>
    </row>
    <row r="10170" spans="2:13" x14ac:dyDescent="0.15">
      <c r="B10170" s="333" t="s">
        <v>9583</v>
      </c>
      <c r="C10170" s="333" t="s">
        <v>518</v>
      </c>
      <c r="D10170" s="333" t="s">
        <v>523</v>
      </c>
      <c r="E10170" s="29">
        <v>0</v>
      </c>
      <c r="F10170" s="29">
        <v>3</v>
      </c>
      <c r="G10170" s="29">
        <v>9441</v>
      </c>
      <c r="M10170" s="80" t="b">
        <f t="shared" si="158"/>
        <v>1</v>
      </c>
    </row>
    <row r="10171" spans="2:13" x14ac:dyDescent="0.15">
      <c r="B10171" s="333" t="s">
        <v>12945</v>
      </c>
      <c r="C10171" s="333" t="s">
        <v>714</v>
      </c>
      <c r="D10171" s="333" t="s">
        <v>523</v>
      </c>
      <c r="E10171" s="29">
        <v>3</v>
      </c>
      <c r="F10171" s="29">
        <v>3</v>
      </c>
      <c r="G10171" s="29">
        <v>14035</v>
      </c>
      <c r="M10171" s="80" t="b">
        <f t="shared" si="158"/>
        <v>1</v>
      </c>
    </row>
    <row r="10172" spans="2:13" x14ac:dyDescent="0.15">
      <c r="B10172" s="333" t="s">
        <v>12946</v>
      </c>
      <c r="C10172" s="333" t="s">
        <v>710</v>
      </c>
      <c r="D10172" s="333" t="s">
        <v>521</v>
      </c>
      <c r="E10172" s="29">
        <v>1</v>
      </c>
      <c r="F10172" s="29">
        <v>2</v>
      </c>
      <c r="G10172" s="29">
        <v>14224</v>
      </c>
      <c r="M10172" s="80" t="b">
        <f t="shared" si="158"/>
        <v>1</v>
      </c>
    </row>
    <row r="10173" spans="2:13" x14ac:dyDescent="0.15">
      <c r="B10173" s="333" t="s">
        <v>7992</v>
      </c>
      <c r="C10173" s="333" t="s">
        <v>712</v>
      </c>
      <c r="D10173" s="333" t="s">
        <v>523</v>
      </c>
      <c r="E10173" s="29">
        <v>2</v>
      </c>
      <c r="F10173" s="29">
        <v>3</v>
      </c>
      <c r="G10173" s="29">
        <v>8202</v>
      </c>
      <c r="M10173" s="80" t="b">
        <f t="shared" si="158"/>
        <v>1</v>
      </c>
    </row>
    <row r="10174" spans="2:13" x14ac:dyDescent="0.15">
      <c r="B10174" s="333" t="s">
        <v>5492</v>
      </c>
      <c r="C10174" s="333" t="s">
        <v>710</v>
      </c>
      <c r="D10174" s="333" t="s">
        <v>519</v>
      </c>
      <c r="E10174" s="29">
        <v>1</v>
      </c>
      <c r="F10174" s="29">
        <v>1</v>
      </c>
      <c r="G10174" s="29">
        <v>5507</v>
      </c>
      <c r="M10174" s="80" t="b">
        <f t="shared" si="158"/>
        <v>1</v>
      </c>
    </row>
    <row r="10175" spans="2:13" x14ac:dyDescent="0.15">
      <c r="B10175" s="333" t="s">
        <v>408</v>
      </c>
      <c r="C10175" s="333" t="s">
        <v>714</v>
      </c>
      <c r="D10175" s="333" t="s">
        <v>523</v>
      </c>
      <c r="E10175" s="29">
        <v>3</v>
      </c>
      <c r="F10175" s="29">
        <v>3</v>
      </c>
      <c r="G10175" s="29">
        <v>8295</v>
      </c>
      <c r="M10175" s="80" t="b">
        <f t="shared" si="158"/>
        <v>1</v>
      </c>
    </row>
    <row r="10176" spans="2:13" x14ac:dyDescent="0.15">
      <c r="B10176" s="333" t="s">
        <v>2639</v>
      </c>
      <c r="C10176" s="333" t="s">
        <v>710</v>
      </c>
      <c r="D10176" s="333" t="s">
        <v>521</v>
      </c>
      <c r="E10176" s="29">
        <v>1</v>
      </c>
      <c r="F10176" s="29">
        <v>2</v>
      </c>
      <c r="G10176" s="29">
        <v>2304</v>
      </c>
      <c r="M10176" s="80" t="b">
        <f t="shared" si="158"/>
        <v>1</v>
      </c>
    </row>
    <row r="10177" spans="2:13" x14ac:dyDescent="0.15">
      <c r="B10177" s="333" t="s">
        <v>10516</v>
      </c>
      <c r="C10177" s="333" t="s">
        <v>716</v>
      </c>
      <c r="D10177" s="333" t="s">
        <v>519</v>
      </c>
      <c r="E10177" s="29">
        <v>4</v>
      </c>
      <c r="F10177" s="29">
        <v>1</v>
      </c>
      <c r="G10177" s="29">
        <v>10703</v>
      </c>
      <c r="M10177" s="80" t="b">
        <f t="shared" si="158"/>
        <v>1</v>
      </c>
    </row>
    <row r="10178" spans="2:13" x14ac:dyDescent="0.15">
      <c r="B10178" s="333" t="s">
        <v>3752</v>
      </c>
      <c r="C10178" s="333" t="s">
        <v>712</v>
      </c>
      <c r="D10178" s="333" t="s">
        <v>521</v>
      </c>
      <c r="E10178" s="29">
        <v>2</v>
      </c>
      <c r="F10178" s="29">
        <v>2</v>
      </c>
      <c r="G10178" s="29">
        <v>3410</v>
      </c>
      <c r="M10178" s="80" t="b">
        <f t="shared" si="158"/>
        <v>1</v>
      </c>
    </row>
    <row r="10179" spans="2:13" x14ac:dyDescent="0.15">
      <c r="B10179" s="333" t="s">
        <v>2640</v>
      </c>
      <c r="C10179" s="333" t="s">
        <v>710</v>
      </c>
      <c r="D10179" s="333" t="s">
        <v>523</v>
      </c>
      <c r="E10179" s="29">
        <v>1</v>
      </c>
      <c r="F10179" s="29">
        <v>3</v>
      </c>
      <c r="G10179" s="29">
        <v>2305</v>
      </c>
      <c r="M10179" s="80" t="b">
        <f t="shared" si="158"/>
        <v>1</v>
      </c>
    </row>
    <row r="10180" spans="2:13" x14ac:dyDescent="0.15">
      <c r="B10180" s="333" t="s">
        <v>134</v>
      </c>
      <c r="C10180" s="333" t="s">
        <v>710</v>
      </c>
      <c r="D10180" s="333" t="s">
        <v>519</v>
      </c>
      <c r="E10180" s="29">
        <v>1</v>
      </c>
      <c r="F10180" s="29">
        <v>1</v>
      </c>
      <c r="G10180" s="29">
        <v>8652</v>
      </c>
      <c r="M10180" s="80" t="b">
        <f t="shared" si="158"/>
        <v>1</v>
      </c>
    </row>
    <row r="10181" spans="2:13" x14ac:dyDescent="0.15">
      <c r="B10181" s="333" t="s">
        <v>4816</v>
      </c>
      <c r="C10181" s="333" t="s">
        <v>710</v>
      </c>
      <c r="D10181" s="333" t="s">
        <v>519</v>
      </c>
      <c r="E10181" s="29">
        <v>1</v>
      </c>
      <c r="F10181" s="29">
        <v>1</v>
      </c>
      <c r="G10181" s="29">
        <v>4713</v>
      </c>
      <c r="M10181" s="80" t="b">
        <f t="shared" si="158"/>
        <v>1</v>
      </c>
    </row>
    <row r="10182" spans="2:13" x14ac:dyDescent="0.15">
      <c r="B10182" s="333" t="s">
        <v>12252</v>
      </c>
      <c r="C10182" s="333" t="s">
        <v>710</v>
      </c>
      <c r="D10182" s="333" t="s">
        <v>519</v>
      </c>
      <c r="E10182" s="29">
        <v>1</v>
      </c>
      <c r="F10182" s="29">
        <v>1</v>
      </c>
      <c r="G10182" s="29">
        <v>11676</v>
      </c>
      <c r="M10182" s="80" t="b">
        <f t="shared" si="158"/>
        <v>1</v>
      </c>
    </row>
    <row r="10183" spans="2:13" x14ac:dyDescent="0.15">
      <c r="B10183" s="333" t="s">
        <v>6617</v>
      </c>
      <c r="C10183" s="333" t="s">
        <v>710</v>
      </c>
      <c r="D10183" s="333" t="s">
        <v>521</v>
      </c>
      <c r="E10183" s="29">
        <v>1</v>
      </c>
      <c r="F10183" s="29">
        <v>2</v>
      </c>
      <c r="G10183" s="29">
        <v>6727</v>
      </c>
      <c r="M10183" s="80" t="b">
        <f t="shared" si="158"/>
        <v>1</v>
      </c>
    </row>
    <row r="10184" spans="2:13" x14ac:dyDescent="0.15">
      <c r="B10184" s="333" t="s">
        <v>7347</v>
      </c>
      <c r="C10184" s="333" t="s">
        <v>714</v>
      </c>
      <c r="D10184" s="333" t="s">
        <v>521</v>
      </c>
      <c r="E10184" s="29">
        <v>3</v>
      </c>
      <c r="F10184" s="29">
        <v>2</v>
      </c>
      <c r="G10184" s="29">
        <v>7497</v>
      </c>
      <c r="M10184" s="80" t="b">
        <f t="shared" si="158"/>
        <v>1</v>
      </c>
    </row>
    <row r="10185" spans="2:13" x14ac:dyDescent="0.15">
      <c r="B10185" s="333" t="s">
        <v>9584</v>
      </c>
      <c r="C10185" s="333" t="s">
        <v>518</v>
      </c>
      <c r="D10185" s="333" t="s">
        <v>518</v>
      </c>
      <c r="E10185" s="29">
        <v>0</v>
      </c>
      <c r="F10185" s="29">
        <v>0</v>
      </c>
      <c r="G10185" s="29">
        <v>9381</v>
      </c>
      <c r="M10185" s="80" t="b">
        <f t="shared" si="158"/>
        <v>1</v>
      </c>
    </row>
    <row r="10186" spans="2:13" x14ac:dyDescent="0.15">
      <c r="B10186" s="333" t="s">
        <v>8640</v>
      </c>
      <c r="C10186" s="333" t="s">
        <v>710</v>
      </c>
      <c r="D10186" s="333" t="s">
        <v>523</v>
      </c>
      <c r="E10186" s="29">
        <v>1</v>
      </c>
      <c r="F10186" s="29">
        <v>3</v>
      </c>
      <c r="G10186" s="29">
        <v>8990</v>
      </c>
      <c r="M10186" s="80" t="b">
        <f t="shared" si="158"/>
        <v>1</v>
      </c>
    </row>
    <row r="10187" spans="2:13" x14ac:dyDescent="0.15">
      <c r="B10187" s="333" t="s">
        <v>12253</v>
      </c>
      <c r="C10187" s="333" t="s">
        <v>710</v>
      </c>
      <c r="D10187" s="333" t="s">
        <v>519</v>
      </c>
      <c r="E10187" s="29">
        <v>1</v>
      </c>
      <c r="F10187" s="29">
        <v>1</v>
      </c>
      <c r="G10187" s="29">
        <v>13053</v>
      </c>
      <c r="M10187" s="80" t="b">
        <f t="shared" si="158"/>
        <v>1</v>
      </c>
    </row>
    <row r="10188" spans="2:13" x14ac:dyDescent="0.15">
      <c r="B10188" s="333" t="s">
        <v>13839</v>
      </c>
      <c r="C10188" s="333" t="s">
        <v>710</v>
      </c>
      <c r="D10188" s="333" t="s">
        <v>523</v>
      </c>
      <c r="E10188" s="29">
        <v>1</v>
      </c>
      <c r="F10188" s="29">
        <v>3</v>
      </c>
      <c r="G10188" s="29">
        <v>15618</v>
      </c>
      <c r="M10188" s="80" t="b">
        <f t="shared" si="158"/>
        <v>1</v>
      </c>
    </row>
    <row r="10189" spans="2:13" x14ac:dyDescent="0.15">
      <c r="B10189" s="333" t="s">
        <v>12254</v>
      </c>
      <c r="C10189" s="333" t="s">
        <v>710</v>
      </c>
      <c r="D10189" s="333" t="s">
        <v>523</v>
      </c>
      <c r="E10189" s="29">
        <v>1</v>
      </c>
      <c r="F10189" s="29">
        <v>3</v>
      </c>
      <c r="G10189" s="29">
        <v>13722</v>
      </c>
      <c r="M10189" s="80" t="b">
        <f t="shared" si="158"/>
        <v>1</v>
      </c>
    </row>
    <row r="10190" spans="2:13" x14ac:dyDescent="0.15">
      <c r="B10190" s="333" t="s">
        <v>9585</v>
      </c>
      <c r="C10190" s="333" t="s">
        <v>712</v>
      </c>
      <c r="D10190" s="333" t="s">
        <v>525</v>
      </c>
      <c r="E10190" s="29">
        <v>2</v>
      </c>
      <c r="F10190" s="29">
        <v>4</v>
      </c>
      <c r="G10190" s="29">
        <v>10068</v>
      </c>
      <c r="M10190" s="80" t="b">
        <f t="shared" ref="M10190:M10253" si="159">AND(  NOT(ISERROR(FIND(UPPER($B$7),UPPER($B10190),1))),  OR($D$7="",NOT(ISERROR(FIND(UPPER($D$7),UPPER($B10190),1)))),    OR($D$8="",(ISERROR(FIND(UPPER($D$8),UPPER($B10190),1))))           )</f>
        <v>1</v>
      </c>
    </row>
    <row r="10191" spans="2:13" x14ac:dyDescent="0.15">
      <c r="B10191" s="333" t="s">
        <v>2641</v>
      </c>
      <c r="C10191" s="333" t="s">
        <v>716</v>
      </c>
      <c r="D10191" s="333" t="s">
        <v>519</v>
      </c>
      <c r="E10191" s="29">
        <v>4</v>
      </c>
      <c r="F10191" s="29">
        <v>1</v>
      </c>
      <c r="G10191" s="29">
        <v>2306</v>
      </c>
      <c r="M10191" s="80" t="b">
        <f t="shared" si="159"/>
        <v>1</v>
      </c>
    </row>
    <row r="10192" spans="2:13" x14ac:dyDescent="0.15">
      <c r="B10192" s="333" t="s">
        <v>2642</v>
      </c>
      <c r="C10192" s="333" t="s">
        <v>716</v>
      </c>
      <c r="D10192" s="333" t="s">
        <v>519</v>
      </c>
      <c r="E10192" s="29">
        <v>4</v>
      </c>
      <c r="F10192" s="29">
        <v>1</v>
      </c>
      <c r="G10192" s="29">
        <v>2307</v>
      </c>
      <c r="M10192" s="80" t="b">
        <f t="shared" si="159"/>
        <v>1</v>
      </c>
    </row>
    <row r="10193" spans="2:13" x14ac:dyDescent="0.15">
      <c r="B10193" s="333" t="s">
        <v>2643</v>
      </c>
      <c r="C10193" s="333" t="s">
        <v>716</v>
      </c>
      <c r="D10193" s="333" t="s">
        <v>519</v>
      </c>
      <c r="E10193" s="29">
        <v>4</v>
      </c>
      <c r="F10193" s="29">
        <v>1</v>
      </c>
      <c r="G10193" s="29">
        <v>2308</v>
      </c>
      <c r="M10193" s="80" t="b">
        <f t="shared" si="159"/>
        <v>1</v>
      </c>
    </row>
    <row r="10194" spans="2:13" x14ac:dyDescent="0.15">
      <c r="B10194" s="333" t="s">
        <v>2644</v>
      </c>
      <c r="C10194" s="333" t="s">
        <v>716</v>
      </c>
      <c r="D10194" s="333" t="s">
        <v>519</v>
      </c>
      <c r="E10194" s="29">
        <v>4</v>
      </c>
      <c r="F10194" s="29">
        <v>1</v>
      </c>
      <c r="G10194" s="29">
        <v>2309</v>
      </c>
      <c r="M10194" s="80" t="b">
        <f t="shared" si="159"/>
        <v>1</v>
      </c>
    </row>
    <row r="10195" spans="2:13" x14ac:dyDescent="0.15">
      <c r="B10195" s="333" t="s">
        <v>2645</v>
      </c>
      <c r="C10195" s="333" t="s">
        <v>716</v>
      </c>
      <c r="D10195" s="333" t="s">
        <v>519</v>
      </c>
      <c r="E10195" s="29">
        <v>4</v>
      </c>
      <c r="F10195" s="29">
        <v>1</v>
      </c>
      <c r="G10195" s="29">
        <v>2310</v>
      </c>
      <c r="M10195" s="80" t="b">
        <f t="shared" si="159"/>
        <v>1</v>
      </c>
    </row>
    <row r="10196" spans="2:13" x14ac:dyDescent="0.15">
      <c r="B10196" s="333" t="s">
        <v>5207</v>
      </c>
      <c r="C10196" s="333" t="s">
        <v>716</v>
      </c>
      <c r="D10196" s="333" t="s">
        <v>519</v>
      </c>
      <c r="E10196" s="29">
        <v>4</v>
      </c>
      <c r="F10196" s="29">
        <v>1</v>
      </c>
      <c r="G10196" s="29">
        <v>5192</v>
      </c>
      <c r="M10196" s="80" t="b">
        <f t="shared" si="159"/>
        <v>1</v>
      </c>
    </row>
    <row r="10197" spans="2:13" x14ac:dyDescent="0.15">
      <c r="B10197" s="333" t="s">
        <v>2646</v>
      </c>
      <c r="C10197" s="333" t="s">
        <v>714</v>
      </c>
      <c r="D10197" s="333" t="s">
        <v>518</v>
      </c>
      <c r="E10197" s="29">
        <v>3</v>
      </c>
      <c r="F10197" s="29">
        <v>0</v>
      </c>
      <c r="G10197" s="29">
        <v>2311</v>
      </c>
      <c r="M10197" s="80" t="b">
        <f t="shared" si="159"/>
        <v>1</v>
      </c>
    </row>
    <row r="10198" spans="2:13" x14ac:dyDescent="0.15">
      <c r="B10198" s="333" t="s">
        <v>6672</v>
      </c>
      <c r="C10198" s="333" t="s">
        <v>716</v>
      </c>
      <c r="D10198" s="333" t="s">
        <v>519</v>
      </c>
      <c r="E10198" s="29">
        <v>4</v>
      </c>
      <c r="F10198" s="29">
        <v>1</v>
      </c>
      <c r="G10198" s="29">
        <v>6786</v>
      </c>
      <c r="M10198" s="80" t="b">
        <f t="shared" si="159"/>
        <v>1</v>
      </c>
    </row>
    <row r="10199" spans="2:13" x14ac:dyDescent="0.15">
      <c r="B10199" s="333" t="s">
        <v>3729</v>
      </c>
      <c r="C10199" s="333" t="s">
        <v>710</v>
      </c>
      <c r="D10199" s="333" t="s">
        <v>519</v>
      </c>
      <c r="E10199" s="29">
        <v>1</v>
      </c>
      <c r="F10199" s="29">
        <v>1</v>
      </c>
      <c r="G10199" s="29">
        <v>3486</v>
      </c>
      <c r="M10199" s="80" t="b">
        <f t="shared" si="159"/>
        <v>1</v>
      </c>
    </row>
    <row r="10200" spans="2:13" x14ac:dyDescent="0.15">
      <c r="B10200" s="333" t="s">
        <v>2647</v>
      </c>
      <c r="C10200" s="333" t="s">
        <v>714</v>
      </c>
      <c r="D10200" s="333" t="s">
        <v>518</v>
      </c>
      <c r="E10200" s="29">
        <v>3</v>
      </c>
      <c r="F10200" s="29">
        <v>0</v>
      </c>
      <c r="G10200" s="29">
        <v>2312</v>
      </c>
      <c r="M10200" s="80" t="b">
        <f t="shared" si="159"/>
        <v>1</v>
      </c>
    </row>
    <row r="10201" spans="2:13" x14ac:dyDescent="0.15">
      <c r="B10201" s="333" t="s">
        <v>2648</v>
      </c>
      <c r="C10201" s="333" t="s">
        <v>714</v>
      </c>
      <c r="D10201" s="333" t="s">
        <v>525</v>
      </c>
      <c r="E10201" s="29">
        <v>3</v>
      </c>
      <c r="F10201" s="29">
        <v>4</v>
      </c>
      <c r="G10201" s="29">
        <v>2313</v>
      </c>
      <c r="M10201" s="80" t="b">
        <f t="shared" si="159"/>
        <v>1</v>
      </c>
    </row>
    <row r="10202" spans="2:13" x14ac:dyDescent="0.15">
      <c r="B10202" s="333" t="s">
        <v>2649</v>
      </c>
      <c r="C10202" s="333" t="s">
        <v>714</v>
      </c>
      <c r="D10202" s="333" t="s">
        <v>521</v>
      </c>
      <c r="E10202" s="29">
        <v>3</v>
      </c>
      <c r="F10202" s="29">
        <v>2</v>
      </c>
      <c r="G10202" s="29">
        <v>2314</v>
      </c>
      <c r="M10202" s="80" t="b">
        <f t="shared" si="159"/>
        <v>1</v>
      </c>
    </row>
    <row r="10203" spans="2:13" x14ac:dyDescent="0.15">
      <c r="B10203" s="333" t="s">
        <v>12947</v>
      </c>
      <c r="C10203" s="333" t="s">
        <v>714</v>
      </c>
      <c r="D10203" s="333" t="s">
        <v>519</v>
      </c>
      <c r="E10203" s="29">
        <v>3</v>
      </c>
      <c r="F10203" s="29">
        <v>1</v>
      </c>
      <c r="G10203" s="29">
        <v>14070</v>
      </c>
      <c r="M10203" s="80" t="b">
        <f t="shared" si="159"/>
        <v>1</v>
      </c>
    </row>
    <row r="10204" spans="2:13" x14ac:dyDescent="0.15">
      <c r="B10204" s="333" t="s">
        <v>2650</v>
      </c>
      <c r="C10204" s="333" t="s">
        <v>714</v>
      </c>
      <c r="D10204" s="333" t="s">
        <v>519</v>
      </c>
      <c r="E10204" s="29">
        <v>3</v>
      </c>
      <c r="F10204" s="29">
        <v>1</v>
      </c>
      <c r="G10204" s="29">
        <v>2315</v>
      </c>
      <c r="M10204" s="80" t="b">
        <f t="shared" si="159"/>
        <v>1</v>
      </c>
    </row>
    <row r="10205" spans="2:13" x14ac:dyDescent="0.15">
      <c r="B10205" s="333" t="s">
        <v>7702</v>
      </c>
      <c r="C10205" s="333" t="s">
        <v>718</v>
      </c>
      <c r="D10205" s="333" t="s">
        <v>519</v>
      </c>
      <c r="E10205" s="29">
        <v>5</v>
      </c>
      <c r="F10205" s="29">
        <v>1</v>
      </c>
      <c r="G10205" s="29">
        <v>7873</v>
      </c>
      <c r="M10205" s="80" t="b">
        <f t="shared" si="159"/>
        <v>1</v>
      </c>
    </row>
    <row r="10206" spans="2:13" x14ac:dyDescent="0.15">
      <c r="B10206" s="333" t="s">
        <v>397</v>
      </c>
      <c r="C10206" s="333" t="s">
        <v>710</v>
      </c>
      <c r="D10206" s="333" t="s">
        <v>525</v>
      </c>
      <c r="E10206" s="29">
        <v>1</v>
      </c>
      <c r="F10206" s="29">
        <v>4</v>
      </c>
      <c r="G10206" s="29">
        <v>8377</v>
      </c>
      <c r="M10206" s="80" t="b">
        <f t="shared" si="159"/>
        <v>1</v>
      </c>
    </row>
    <row r="10207" spans="2:13" x14ac:dyDescent="0.15">
      <c r="B10207" s="333" t="s">
        <v>10517</v>
      </c>
      <c r="C10207" s="333" t="s">
        <v>712</v>
      </c>
      <c r="D10207" s="333" t="s">
        <v>523</v>
      </c>
      <c r="E10207" s="29">
        <v>2</v>
      </c>
      <c r="F10207" s="29">
        <v>3</v>
      </c>
      <c r="G10207" s="29">
        <v>10796</v>
      </c>
      <c r="M10207" s="80" t="b">
        <f t="shared" si="159"/>
        <v>1</v>
      </c>
    </row>
    <row r="10208" spans="2:13" x14ac:dyDescent="0.15">
      <c r="B10208" s="333" t="s">
        <v>4497</v>
      </c>
      <c r="C10208" s="333" t="s">
        <v>716</v>
      </c>
      <c r="D10208" s="333" t="s">
        <v>523</v>
      </c>
      <c r="E10208" s="29">
        <v>4</v>
      </c>
      <c r="F10208" s="29">
        <v>3</v>
      </c>
      <c r="G10208" s="29">
        <v>4117</v>
      </c>
      <c r="M10208" s="80" t="b">
        <f t="shared" si="159"/>
        <v>1</v>
      </c>
    </row>
    <row r="10209" spans="2:13" x14ac:dyDescent="0.15">
      <c r="B10209" s="333" t="s">
        <v>12255</v>
      </c>
      <c r="C10209" s="333" t="s">
        <v>710</v>
      </c>
      <c r="D10209" s="333" t="s">
        <v>523</v>
      </c>
      <c r="E10209" s="29">
        <v>1</v>
      </c>
      <c r="F10209" s="29">
        <v>3</v>
      </c>
      <c r="G10209" s="29">
        <v>13197</v>
      </c>
      <c r="M10209" s="80" t="b">
        <f t="shared" si="159"/>
        <v>1</v>
      </c>
    </row>
    <row r="10210" spans="2:13" x14ac:dyDescent="0.15">
      <c r="B10210" s="333" t="s">
        <v>12256</v>
      </c>
      <c r="C10210" s="333" t="s">
        <v>710</v>
      </c>
      <c r="D10210" s="333" t="s">
        <v>523</v>
      </c>
      <c r="E10210" s="29">
        <v>1</v>
      </c>
      <c r="F10210" s="29">
        <v>3</v>
      </c>
      <c r="G10210" s="29">
        <v>13394</v>
      </c>
      <c r="M10210" s="80" t="b">
        <f t="shared" si="159"/>
        <v>1</v>
      </c>
    </row>
    <row r="10211" spans="2:13" x14ac:dyDescent="0.15">
      <c r="B10211" s="333" t="s">
        <v>2651</v>
      </c>
      <c r="C10211" s="333" t="s">
        <v>712</v>
      </c>
      <c r="D10211" s="333" t="s">
        <v>523</v>
      </c>
      <c r="E10211" s="29">
        <v>2</v>
      </c>
      <c r="F10211" s="29">
        <v>3</v>
      </c>
      <c r="G10211" s="29">
        <v>2316</v>
      </c>
      <c r="M10211" s="80" t="b">
        <f t="shared" si="159"/>
        <v>1</v>
      </c>
    </row>
    <row r="10212" spans="2:13" x14ac:dyDescent="0.15">
      <c r="B10212" s="333" t="s">
        <v>13840</v>
      </c>
      <c r="C10212" s="333" t="s">
        <v>710</v>
      </c>
      <c r="D10212" s="333" t="s">
        <v>523</v>
      </c>
      <c r="E10212" s="29">
        <v>1</v>
      </c>
      <c r="F10212" s="29">
        <v>3</v>
      </c>
      <c r="G10212" s="29">
        <v>15029</v>
      </c>
      <c r="M10212" s="80" t="b">
        <f t="shared" si="159"/>
        <v>1</v>
      </c>
    </row>
    <row r="10213" spans="2:13" x14ac:dyDescent="0.15">
      <c r="B10213" s="333" t="s">
        <v>12257</v>
      </c>
      <c r="C10213" s="333" t="s">
        <v>710</v>
      </c>
      <c r="D10213" s="333" t="s">
        <v>523</v>
      </c>
      <c r="E10213" s="29">
        <v>1</v>
      </c>
      <c r="F10213" s="29">
        <v>3</v>
      </c>
      <c r="G10213" s="29">
        <v>13723</v>
      </c>
      <c r="M10213" s="80" t="b">
        <f t="shared" si="159"/>
        <v>1</v>
      </c>
    </row>
    <row r="10214" spans="2:13" x14ac:dyDescent="0.15">
      <c r="B10214" s="333" t="s">
        <v>4566</v>
      </c>
      <c r="C10214" s="333" t="s">
        <v>718</v>
      </c>
      <c r="D10214" s="333" t="s">
        <v>523</v>
      </c>
      <c r="E10214" s="29">
        <v>5</v>
      </c>
      <c r="F10214" s="29">
        <v>3</v>
      </c>
      <c r="G10214" s="29">
        <v>4161</v>
      </c>
      <c r="M10214" s="80" t="b">
        <f t="shared" si="159"/>
        <v>1</v>
      </c>
    </row>
    <row r="10215" spans="2:13" x14ac:dyDescent="0.15">
      <c r="B10215" s="333" t="s">
        <v>4086</v>
      </c>
      <c r="C10215" s="333" t="s">
        <v>712</v>
      </c>
      <c r="D10215" s="333" t="s">
        <v>525</v>
      </c>
      <c r="E10215" s="29">
        <v>2</v>
      </c>
      <c r="F10215" s="29">
        <v>4</v>
      </c>
      <c r="G10215" s="29">
        <v>3845</v>
      </c>
      <c r="M10215" s="80" t="b">
        <f t="shared" si="159"/>
        <v>1</v>
      </c>
    </row>
    <row r="10216" spans="2:13" x14ac:dyDescent="0.15">
      <c r="B10216" s="333" t="s">
        <v>4817</v>
      </c>
      <c r="C10216" s="333" t="s">
        <v>710</v>
      </c>
      <c r="D10216" s="333" t="s">
        <v>527</v>
      </c>
      <c r="E10216" s="29">
        <v>1</v>
      </c>
      <c r="F10216" s="29">
        <v>5</v>
      </c>
      <c r="G10216" s="29">
        <v>4714</v>
      </c>
      <c r="M10216" s="80" t="b">
        <f t="shared" si="159"/>
        <v>1</v>
      </c>
    </row>
    <row r="10217" spans="2:13" x14ac:dyDescent="0.15">
      <c r="B10217" s="333" t="s">
        <v>5004</v>
      </c>
      <c r="C10217" s="333" t="s">
        <v>712</v>
      </c>
      <c r="D10217" s="333" t="s">
        <v>525</v>
      </c>
      <c r="E10217" s="29">
        <v>2</v>
      </c>
      <c r="F10217" s="29">
        <v>4</v>
      </c>
      <c r="G10217" s="29">
        <v>4970</v>
      </c>
      <c r="M10217" s="80" t="b">
        <f t="shared" si="159"/>
        <v>1</v>
      </c>
    </row>
    <row r="10218" spans="2:13" x14ac:dyDescent="0.15">
      <c r="B10218" s="333" t="s">
        <v>9586</v>
      </c>
      <c r="C10218" s="333" t="s">
        <v>710</v>
      </c>
      <c r="D10218" s="333" t="s">
        <v>523</v>
      </c>
      <c r="E10218" s="29">
        <v>1</v>
      </c>
      <c r="F10218" s="29">
        <v>3</v>
      </c>
      <c r="G10218" s="29">
        <v>9311</v>
      </c>
      <c r="M10218" s="80" t="b">
        <f t="shared" si="159"/>
        <v>1</v>
      </c>
    </row>
    <row r="10219" spans="2:13" x14ac:dyDescent="0.15">
      <c r="B10219" s="333" t="s">
        <v>7414</v>
      </c>
      <c r="C10219" s="333" t="s">
        <v>716</v>
      </c>
      <c r="D10219" s="333" t="s">
        <v>519</v>
      </c>
      <c r="E10219" s="29">
        <v>4</v>
      </c>
      <c r="F10219" s="29">
        <v>1</v>
      </c>
      <c r="G10219" s="29">
        <v>7565</v>
      </c>
      <c r="M10219" s="80" t="b">
        <f t="shared" si="159"/>
        <v>1</v>
      </c>
    </row>
    <row r="10220" spans="2:13" x14ac:dyDescent="0.15">
      <c r="B10220" s="333" t="s">
        <v>4534</v>
      </c>
      <c r="C10220" s="333" t="s">
        <v>714</v>
      </c>
      <c r="D10220" s="333" t="s">
        <v>523</v>
      </c>
      <c r="E10220" s="29">
        <v>3</v>
      </c>
      <c r="F10220" s="29">
        <v>3</v>
      </c>
      <c r="G10220" s="29">
        <v>4354</v>
      </c>
      <c r="M10220" s="80" t="b">
        <f t="shared" si="159"/>
        <v>1</v>
      </c>
    </row>
    <row r="10221" spans="2:13" x14ac:dyDescent="0.15">
      <c r="B10221" s="333" t="s">
        <v>215</v>
      </c>
      <c r="C10221" s="333" t="s">
        <v>710</v>
      </c>
      <c r="D10221" s="333" t="s">
        <v>444</v>
      </c>
      <c r="E10221" s="29">
        <v>1</v>
      </c>
      <c r="F10221" s="29">
        <v>6</v>
      </c>
      <c r="G10221" s="29">
        <v>8503</v>
      </c>
      <c r="M10221" s="80" t="b">
        <f t="shared" si="159"/>
        <v>1</v>
      </c>
    </row>
    <row r="10222" spans="2:13" x14ac:dyDescent="0.15">
      <c r="B10222" s="333" t="s">
        <v>2652</v>
      </c>
      <c r="C10222" s="333" t="s">
        <v>712</v>
      </c>
      <c r="D10222" s="333" t="s">
        <v>525</v>
      </c>
      <c r="E10222" s="29">
        <v>2</v>
      </c>
      <c r="F10222" s="29">
        <v>4</v>
      </c>
      <c r="G10222" s="29">
        <v>2317</v>
      </c>
      <c r="M10222" s="80" t="b">
        <f t="shared" si="159"/>
        <v>1</v>
      </c>
    </row>
    <row r="10223" spans="2:13" x14ac:dyDescent="0.15">
      <c r="B10223" s="333" t="s">
        <v>12258</v>
      </c>
      <c r="C10223" s="333" t="s">
        <v>716</v>
      </c>
      <c r="D10223" s="333" t="s">
        <v>519</v>
      </c>
      <c r="E10223" s="29">
        <v>4</v>
      </c>
      <c r="F10223" s="29">
        <v>1</v>
      </c>
      <c r="G10223" s="29">
        <v>12817</v>
      </c>
      <c r="M10223" s="80" t="b">
        <f t="shared" si="159"/>
        <v>1</v>
      </c>
    </row>
    <row r="10224" spans="2:13" x14ac:dyDescent="0.15">
      <c r="B10224" s="333" t="s">
        <v>10014</v>
      </c>
      <c r="C10224" s="333" t="s">
        <v>712</v>
      </c>
      <c r="D10224" s="333" t="s">
        <v>519</v>
      </c>
      <c r="E10224" s="29">
        <v>2</v>
      </c>
      <c r="F10224" s="29">
        <v>1</v>
      </c>
      <c r="G10224" s="29">
        <v>10208</v>
      </c>
      <c r="M10224" s="80" t="b">
        <f t="shared" si="159"/>
        <v>1</v>
      </c>
    </row>
    <row r="10225" spans="2:13" x14ac:dyDescent="0.15">
      <c r="B10225" s="333" t="s">
        <v>13841</v>
      </c>
      <c r="C10225" s="333" t="s">
        <v>714</v>
      </c>
      <c r="D10225" s="333" t="s">
        <v>519</v>
      </c>
      <c r="E10225" s="29">
        <v>3</v>
      </c>
      <c r="F10225" s="29">
        <v>1</v>
      </c>
      <c r="G10225" s="29">
        <v>14932</v>
      </c>
      <c r="M10225" s="80" t="b">
        <f t="shared" si="159"/>
        <v>1</v>
      </c>
    </row>
    <row r="10226" spans="2:13" x14ac:dyDescent="0.15">
      <c r="B10226" s="333" t="s">
        <v>10518</v>
      </c>
      <c r="C10226" s="333" t="s">
        <v>714</v>
      </c>
      <c r="D10226" s="333" t="s">
        <v>523</v>
      </c>
      <c r="E10226" s="29">
        <v>3</v>
      </c>
      <c r="F10226" s="29">
        <v>3</v>
      </c>
      <c r="G10226" s="29">
        <v>10613</v>
      </c>
      <c r="M10226" s="80" t="b">
        <f t="shared" si="159"/>
        <v>1</v>
      </c>
    </row>
    <row r="10227" spans="2:13" x14ac:dyDescent="0.15">
      <c r="B10227" s="333" t="s">
        <v>10519</v>
      </c>
      <c r="C10227" s="333" t="s">
        <v>714</v>
      </c>
      <c r="D10227" s="333" t="s">
        <v>519</v>
      </c>
      <c r="E10227" s="29">
        <v>3</v>
      </c>
      <c r="F10227" s="29">
        <v>1</v>
      </c>
      <c r="G10227" s="29">
        <v>10653</v>
      </c>
      <c r="M10227" s="80" t="b">
        <f t="shared" si="159"/>
        <v>1</v>
      </c>
    </row>
    <row r="10228" spans="2:13" x14ac:dyDescent="0.15">
      <c r="B10228" s="333" t="s">
        <v>12259</v>
      </c>
      <c r="C10228" s="333" t="s">
        <v>710</v>
      </c>
      <c r="D10228" s="333" t="s">
        <v>519</v>
      </c>
      <c r="E10228" s="29">
        <v>1</v>
      </c>
      <c r="F10228" s="29">
        <v>1</v>
      </c>
      <c r="G10228" s="29">
        <v>11711</v>
      </c>
      <c r="M10228" s="80" t="b">
        <f t="shared" si="159"/>
        <v>1</v>
      </c>
    </row>
    <row r="10229" spans="2:13" x14ac:dyDescent="0.15">
      <c r="B10229" s="333" t="s">
        <v>10520</v>
      </c>
      <c r="C10229" s="333" t="s">
        <v>714</v>
      </c>
      <c r="D10229" s="333" t="s">
        <v>521</v>
      </c>
      <c r="E10229" s="29">
        <v>3</v>
      </c>
      <c r="F10229" s="29">
        <v>2</v>
      </c>
      <c r="G10229" s="29">
        <v>10610</v>
      </c>
      <c r="M10229" s="80" t="b">
        <f t="shared" si="159"/>
        <v>1</v>
      </c>
    </row>
    <row r="10230" spans="2:13" x14ac:dyDescent="0.15">
      <c r="B10230" s="333" t="s">
        <v>10521</v>
      </c>
      <c r="C10230" s="333" t="s">
        <v>714</v>
      </c>
      <c r="D10230" s="333" t="s">
        <v>444</v>
      </c>
      <c r="E10230" s="29">
        <v>3</v>
      </c>
      <c r="F10230" s="29">
        <v>6</v>
      </c>
      <c r="G10230" s="29">
        <v>10612</v>
      </c>
      <c r="M10230" s="80" t="b">
        <f t="shared" si="159"/>
        <v>1</v>
      </c>
    </row>
    <row r="10231" spans="2:13" x14ac:dyDescent="0.15">
      <c r="B10231" s="333" t="s">
        <v>10522</v>
      </c>
      <c r="C10231" s="333" t="s">
        <v>714</v>
      </c>
      <c r="D10231" s="333" t="s">
        <v>521</v>
      </c>
      <c r="E10231" s="29">
        <v>3</v>
      </c>
      <c r="F10231" s="29">
        <v>2</v>
      </c>
      <c r="G10231" s="29">
        <v>10656</v>
      </c>
      <c r="M10231" s="80" t="b">
        <f t="shared" si="159"/>
        <v>1</v>
      </c>
    </row>
    <row r="10232" spans="2:13" x14ac:dyDescent="0.15">
      <c r="B10232" s="333" t="s">
        <v>10523</v>
      </c>
      <c r="C10232" s="333" t="s">
        <v>714</v>
      </c>
      <c r="D10232" s="333" t="s">
        <v>523</v>
      </c>
      <c r="E10232" s="29">
        <v>3</v>
      </c>
      <c r="F10232" s="29">
        <v>3</v>
      </c>
      <c r="G10232" s="29">
        <v>10614</v>
      </c>
      <c r="M10232" s="80" t="b">
        <f t="shared" si="159"/>
        <v>1</v>
      </c>
    </row>
    <row r="10233" spans="2:13" x14ac:dyDescent="0.15">
      <c r="B10233" s="333" t="s">
        <v>12260</v>
      </c>
      <c r="C10233" s="333" t="s">
        <v>714</v>
      </c>
      <c r="D10233" s="333" t="s">
        <v>519</v>
      </c>
      <c r="E10233" s="29">
        <v>3</v>
      </c>
      <c r="F10233" s="29">
        <v>1</v>
      </c>
      <c r="G10233" s="29">
        <v>11714</v>
      </c>
      <c r="M10233" s="80" t="b">
        <f t="shared" si="159"/>
        <v>1</v>
      </c>
    </row>
    <row r="10234" spans="2:13" x14ac:dyDescent="0.15">
      <c r="B10234" s="333" t="s">
        <v>10524</v>
      </c>
      <c r="C10234" s="333" t="s">
        <v>714</v>
      </c>
      <c r="D10234" s="333" t="s">
        <v>519</v>
      </c>
      <c r="E10234" s="29">
        <v>3</v>
      </c>
      <c r="F10234" s="29">
        <v>1</v>
      </c>
      <c r="G10234" s="29">
        <v>10615</v>
      </c>
      <c r="M10234" s="80" t="b">
        <f t="shared" si="159"/>
        <v>1</v>
      </c>
    </row>
    <row r="10235" spans="2:13" x14ac:dyDescent="0.15">
      <c r="B10235" s="333" t="s">
        <v>13842</v>
      </c>
      <c r="C10235" s="333" t="s">
        <v>714</v>
      </c>
      <c r="D10235" s="333" t="s">
        <v>519</v>
      </c>
      <c r="E10235" s="29">
        <v>3</v>
      </c>
      <c r="F10235" s="29">
        <v>1</v>
      </c>
      <c r="G10235" s="29">
        <v>14934</v>
      </c>
      <c r="M10235" s="80" t="b">
        <f t="shared" si="159"/>
        <v>1</v>
      </c>
    </row>
    <row r="10236" spans="2:13" x14ac:dyDescent="0.15">
      <c r="B10236" s="333" t="s">
        <v>12261</v>
      </c>
      <c r="C10236" s="333" t="s">
        <v>710</v>
      </c>
      <c r="D10236" s="333" t="s">
        <v>519</v>
      </c>
      <c r="E10236" s="29">
        <v>1</v>
      </c>
      <c r="F10236" s="29">
        <v>1</v>
      </c>
      <c r="G10236" s="29">
        <v>11709</v>
      </c>
      <c r="M10236" s="80" t="b">
        <f t="shared" si="159"/>
        <v>1</v>
      </c>
    </row>
    <row r="10237" spans="2:13" x14ac:dyDescent="0.15">
      <c r="B10237" s="333" t="s">
        <v>12262</v>
      </c>
      <c r="C10237" s="333" t="s">
        <v>714</v>
      </c>
      <c r="D10237" s="333" t="s">
        <v>523</v>
      </c>
      <c r="E10237" s="29">
        <v>3</v>
      </c>
      <c r="F10237" s="29">
        <v>3</v>
      </c>
      <c r="G10237" s="29">
        <v>11715</v>
      </c>
      <c r="M10237" s="80" t="b">
        <f t="shared" si="159"/>
        <v>1</v>
      </c>
    </row>
    <row r="10238" spans="2:13" x14ac:dyDescent="0.15">
      <c r="B10238" s="333" t="s">
        <v>12263</v>
      </c>
      <c r="C10238" s="333" t="s">
        <v>716</v>
      </c>
      <c r="D10238" s="333" t="s">
        <v>519</v>
      </c>
      <c r="E10238" s="29">
        <v>4</v>
      </c>
      <c r="F10238" s="29">
        <v>1</v>
      </c>
      <c r="G10238" s="29">
        <v>11713</v>
      </c>
      <c r="M10238" s="80" t="b">
        <f t="shared" si="159"/>
        <v>1</v>
      </c>
    </row>
    <row r="10239" spans="2:13" x14ac:dyDescent="0.15">
      <c r="B10239" s="333" t="s">
        <v>10525</v>
      </c>
      <c r="C10239" s="333" t="s">
        <v>714</v>
      </c>
      <c r="D10239" s="333" t="s">
        <v>519</v>
      </c>
      <c r="E10239" s="29">
        <v>3</v>
      </c>
      <c r="F10239" s="29">
        <v>1</v>
      </c>
      <c r="G10239" s="29">
        <v>10654</v>
      </c>
      <c r="M10239" s="80" t="b">
        <f t="shared" si="159"/>
        <v>1</v>
      </c>
    </row>
    <row r="10240" spans="2:13" x14ac:dyDescent="0.15">
      <c r="B10240" s="333" t="s">
        <v>10526</v>
      </c>
      <c r="C10240" s="333" t="s">
        <v>714</v>
      </c>
      <c r="D10240" s="333" t="s">
        <v>519</v>
      </c>
      <c r="E10240" s="29">
        <v>3</v>
      </c>
      <c r="F10240" s="29">
        <v>1</v>
      </c>
      <c r="G10240" s="29">
        <v>10655</v>
      </c>
      <c r="M10240" s="80" t="b">
        <f t="shared" si="159"/>
        <v>1</v>
      </c>
    </row>
    <row r="10241" spans="2:13" x14ac:dyDescent="0.15">
      <c r="B10241" s="333" t="s">
        <v>12264</v>
      </c>
      <c r="C10241" s="333" t="s">
        <v>716</v>
      </c>
      <c r="D10241" s="333" t="s">
        <v>519</v>
      </c>
      <c r="E10241" s="29">
        <v>4</v>
      </c>
      <c r="F10241" s="29">
        <v>1</v>
      </c>
      <c r="G10241" s="29">
        <v>11710</v>
      </c>
      <c r="M10241" s="80" t="b">
        <f t="shared" si="159"/>
        <v>1</v>
      </c>
    </row>
    <row r="10242" spans="2:13" x14ac:dyDescent="0.15">
      <c r="B10242" s="333" t="s">
        <v>10527</v>
      </c>
      <c r="C10242" s="333" t="s">
        <v>714</v>
      </c>
      <c r="D10242" s="333" t="s">
        <v>519</v>
      </c>
      <c r="E10242" s="29">
        <v>3</v>
      </c>
      <c r="F10242" s="29">
        <v>1</v>
      </c>
      <c r="G10242" s="29">
        <v>10608</v>
      </c>
      <c r="M10242" s="80" t="b">
        <f t="shared" si="159"/>
        <v>1</v>
      </c>
    </row>
    <row r="10243" spans="2:13" x14ac:dyDescent="0.15">
      <c r="B10243" s="333" t="s">
        <v>13843</v>
      </c>
      <c r="C10243" s="333" t="s">
        <v>714</v>
      </c>
      <c r="D10243" s="333" t="s">
        <v>519</v>
      </c>
      <c r="E10243" s="29">
        <v>3</v>
      </c>
      <c r="F10243" s="29">
        <v>1</v>
      </c>
      <c r="G10243" s="29">
        <v>14930</v>
      </c>
      <c r="M10243" s="80" t="b">
        <f t="shared" si="159"/>
        <v>1</v>
      </c>
    </row>
    <row r="10244" spans="2:13" x14ac:dyDescent="0.15">
      <c r="B10244" s="333" t="s">
        <v>10528</v>
      </c>
      <c r="C10244" s="333" t="s">
        <v>714</v>
      </c>
      <c r="D10244" s="333" t="s">
        <v>519</v>
      </c>
      <c r="E10244" s="29">
        <v>3</v>
      </c>
      <c r="F10244" s="29">
        <v>1</v>
      </c>
      <c r="G10244" s="29">
        <v>10611</v>
      </c>
      <c r="M10244" s="80" t="b">
        <f t="shared" si="159"/>
        <v>1</v>
      </c>
    </row>
    <row r="10245" spans="2:13" x14ac:dyDescent="0.15">
      <c r="B10245" s="333" t="s">
        <v>13844</v>
      </c>
      <c r="C10245" s="333" t="s">
        <v>714</v>
      </c>
      <c r="D10245" s="333" t="s">
        <v>519</v>
      </c>
      <c r="E10245" s="29">
        <v>3</v>
      </c>
      <c r="F10245" s="29">
        <v>1</v>
      </c>
      <c r="G10245" s="29">
        <v>14929</v>
      </c>
      <c r="M10245" s="80" t="b">
        <f t="shared" si="159"/>
        <v>1</v>
      </c>
    </row>
    <row r="10246" spans="2:13" x14ac:dyDescent="0.15">
      <c r="B10246" s="333" t="s">
        <v>12265</v>
      </c>
      <c r="C10246" s="333" t="s">
        <v>718</v>
      </c>
      <c r="D10246" s="333" t="s">
        <v>523</v>
      </c>
      <c r="E10246" s="29">
        <v>5</v>
      </c>
      <c r="F10246" s="29">
        <v>3</v>
      </c>
      <c r="G10246" s="29">
        <v>11716</v>
      </c>
      <c r="M10246" s="80" t="b">
        <f t="shared" si="159"/>
        <v>1</v>
      </c>
    </row>
    <row r="10247" spans="2:13" x14ac:dyDescent="0.15">
      <c r="B10247" s="333" t="s">
        <v>12266</v>
      </c>
      <c r="C10247" s="333" t="s">
        <v>714</v>
      </c>
      <c r="D10247" s="333" t="s">
        <v>519</v>
      </c>
      <c r="E10247" s="29">
        <v>3</v>
      </c>
      <c r="F10247" s="29">
        <v>1</v>
      </c>
      <c r="G10247" s="29">
        <v>11717</v>
      </c>
      <c r="M10247" s="80" t="b">
        <f t="shared" si="159"/>
        <v>1</v>
      </c>
    </row>
    <row r="10248" spans="2:13" x14ac:dyDescent="0.15">
      <c r="B10248" s="333" t="s">
        <v>12267</v>
      </c>
      <c r="C10248" s="333" t="s">
        <v>716</v>
      </c>
      <c r="D10248" s="333" t="s">
        <v>519</v>
      </c>
      <c r="E10248" s="29">
        <v>4</v>
      </c>
      <c r="F10248" s="29">
        <v>1</v>
      </c>
      <c r="G10248" s="29">
        <v>12934</v>
      </c>
      <c r="M10248" s="80" t="b">
        <f t="shared" si="159"/>
        <v>1</v>
      </c>
    </row>
    <row r="10249" spans="2:13" x14ac:dyDescent="0.15">
      <c r="B10249" s="333" t="s">
        <v>15063</v>
      </c>
      <c r="C10249" s="333" t="s">
        <v>710</v>
      </c>
      <c r="D10249" s="333" t="s">
        <v>519</v>
      </c>
      <c r="E10249" s="29">
        <v>1</v>
      </c>
      <c r="F10249" s="29">
        <v>1</v>
      </c>
      <c r="G10249" s="29">
        <v>16290</v>
      </c>
      <c r="M10249" s="80" t="b">
        <f t="shared" si="159"/>
        <v>1</v>
      </c>
    </row>
    <row r="10250" spans="2:13" x14ac:dyDescent="0.15">
      <c r="B10250" s="333" t="s">
        <v>15064</v>
      </c>
      <c r="C10250" s="333" t="s">
        <v>712</v>
      </c>
      <c r="D10250" s="333" t="s">
        <v>519</v>
      </c>
      <c r="E10250" s="29">
        <v>2</v>
      </c>
      <c r="F10250" s="29">
        <v>1</v>
      </c>
      <c r="G10250" s="29">
        <v>16293</v>
      </c>
      <c r="M10250" s="80" t="b">
        <f t="shared" si="159"/>
        <v>1</v>
      </c>
    </row>
    <row r="10251" spans="2:13" x14ac:dyDescent="0.15">
      <c r="B10251" s="333" t="s">
        <v>15065</v>
      </c>
      <c r="C10251" s="333" t="s">
        <v>710</v>
      </c>
      <c r="D10251" s="333" t="s">
        <v>519</v>
      </c>
      <c r="E10251" s="29">
        <v>1</v>
      </c>
      <c r="F10251" s="29">
        <v>1</v>
      </c>
      <c r="G10251" s="29">
        <v>16291</v>
      </c>
      <c r="M10251" s="80" t="b">
        <f t="shared" si="159"/>
        <v>1</v>
      </c>
    </row>
    <row r="10252" spans="2:13" x14ac:dyDescent="0.15">
      <c r="B10252" s="333" t="s">
        <v>15066</v>
      </c>
      <c r="C10252" s="333" t="s">
        <v>710</v>
      </c>
      <c r="D10252" s="333" t="s">
        <v>523</v>
      </c>
      <c r="E10252" s="29">
        <v>1</v>
      </c>
      <c r="F10252" s="29">
        <v>3</v>
      </c>
      <c r="G10252" s="29">
        <v>16594</v>
      </c>
      <c r="M10252" s="80" t="b">
        <f t="shared" si="159"/>
        <v>1</v>
      </c>
    </row>
    <row r="10253" spans="2:13" x14ac:dyDescent="0.15">
      <c r="B10253" s="333" t="s">
        <v>15067</v>
      </c>
      <c r="C10253" s="333" t="s">
        <v>710</v>
      </c>
      <c r="D10253" s="333" t="s">
        <v>519</v>
      </c>
      <c r="E10253" s="29">
        <v>1</v>
      </c>
      <c r="F10253" s="29">
        <v>1</v>
      </c>
      <c r="G10253" s="29">
        <v>16292</v>
      </c>
      <c r="M10253" s="80" t="b">
        <f t="shared" si="159"/>
        <v>1</v>
      </c>
    </row>
    <row r="10254" spans="2:13" x14ac:dyDescent="0.15">
      <c r="B10254" s="333" t="s">
        <v>2653</v>
      </c>
      <c r="C10254" s="333" t="s">
        <v>712</v>
      </c>
      <c r="D10254" s="333" t="s">
        <v>523</v>
      </c>
      <c r="E10254" s="29">
        <v>2</v>
      </c>
      <c r="F10254" s="29">
        <v>3</v>
      </c>
      <c r="G10254" s="29">
        <v>2318</v>
      </c>
      <c r="M10254" s="80" t="b">
        <f t="shared" ref="M10254:M10317" si="160">AND(  NOT(ISERROR(FIND(UPPER($B$7),UPPER($B10254),1))),  OR($D$7="",NOT(ISERROR(FIND(UPPER($D$7),UPPER($B10254),1)))),    OR($D$8="",(ISERROR(FIND(UPPER($D$8),UPPER($B10254),1))))           )</f>
        <v>1</v>
      </c>
    </row>
    <row r="10255" spans="2:13" x14ac:dyDescent="0.15">
      <c r="B10255" s="333" t="s">
        <v>3837</v>
      </c>
      <c r="C10255" s="333" t="s">
        <v>518</v>
      </c>
      <c r="D10255" s="333" t="s">
        <v>518</v>
      </c>
      <c r="E10255" s="29">
        <v>0</v>
      </c>
      <c r="F10255" s="29">
        <v>0</v>
      </c>
      <c r="G10255" s="29">
        <v>3598</v>
      </c>
      <c r="M10255" s="80" t="b">
        <f t="shared" si="160"/>
        <v>1</v>
      </c>
    </row>
    <row r="10256" spans="2:13" x14ac:dyDescent="0.15">
      <c r="B10256" s="333" t="s">
        <v>6669</v>
      </c>
      <c r="C10256" s="333" t="s">
        <v>714</v>
      </c>
      <c r="D10256" s="333" t="s">
        <v>523</v>
      </c>
      <c r="E10256" s="29">
        <v>3</v>
      </c>
      <c r="F10256" s="29">
        <v>3</v>
      </c>
      <c r="G10256" s="29">
        <v>6783</v>
      </c>
      <c r="M10256" s="80" t="b">
        <f t="shared" si="160"/>
        <v>1</v>
      </c>
    </row>
    <row r="10257" spans="2:13" x14ac:dyDescent="0.15">
      <c r="B10257" s="333" t="s">
        <v>4098</v>
      </c>
      <c r="C10257" s="333" t="s">
        <v>712</v>
      </c>
      <c r="D10257" s="333" t="s">
        <v>519</v>
      </c>
      <c r="E10257" s="29">
        <v>2</v>
      </c>
      <c r="F10257" s="29">
        <v>1</v>
      </c>
      <c r="G10257" s="29">
        <v>3863</v>
      </c>
      <c r="M10257" s="80" t="b">
        <f t="shared" si="160"/>
        <v>1</v>
      </c>
    </row>
    <row r="10258" spans="2:13" x14ac:dyDescent="0.15">
      <c r="B10258" s="333" t="s">
        <v>2654</v>
      </c>
      <c r="C10258" s="333" t="s">
        <v>518</v>
      </c>
      <c r="D10258" s="333" t="s">
        <v>518</v>
      </c>
      <c r="E10258" s="29">
        <v>0</v>
      </c>
      <c r="F10258" s="29">
        <v>0</v>
      </c>
      <c r="G10258" s="29">
        <v>2319</v>
      </c>
      <c r="M10258" s="80" t="b">
        <f t="shared" si="160"/>
        <v>1</v>
      </c>
    </row>
    <row r="10259" spans="2:13" x14ac:dyDescent="0.15">
      <c r="B10259" s="333" t="s">
        <v>10015</v>
      </c>
      <c r="C10259" s="333" t="s">
        <v>710</v>
      </c>
      <c r="D10259" s="333" t="s">
        <v>523</v>
      </c>
      <c r="E10259" s="29">
        <v>1</v>
      </c>
      <c r="F10259" s="29">
        <v>3</v>
      </c>
      <c r="G10259" s="29">
        <v>10209</v>
      </c>
      <c r="M10259" s="80" t="b">
        <f t="shared" si="160"/>
        <v>1</v>
      </c>
    </row>
    <row r="10260" spans="2:13" x14ac:dyDescent="0.15">
      <c r="B10260" s="333" t="s">
        <v>12948</v>
      </c>
      <c r="C10260" s="333" t="s">
        <v>718</v>
      </c>
      <c r="D10260" s="333" t="s">
        <v>521</v>
      </c>
      <c r="E10260" s="29">
        <v>5</v>
      </c>
      <c r="F10260" s="29">
        <v>2</v>
      </c>
      <c r="G10260" s="29">
        <v>13863</v>
      </c>
      <c r="M10260" s="80" t="b">
        <f t="shared" si="160"/>
        <v>1</v>
      </c>
    </row>
    <row r="10261" spans="2:13" x14ac:dyDescent="0.15">
      <c r="B10261" s="333" t="s">
        <v>2655</v>
      </c>
      <c r="C10261" s="333" t="s">
        <v>718</v>
      </c>
      <c r="D10261" s="333" t="s">
        <v>523</v>
      </c>
      <c r="E10261" s="29">
        <v>5</v>
      </c>
      <c r="F10261" s="29">
        <v>3</v>
      </c>
      <c r="G10261" s="29">
        <v>2320</v>
      </c>
      <c r="M10261" s="80" t="b">
        <f t="shared" si="160"/>
        <v>1</v>
      </c>
    </row>
    <row r="10262" spans="2:13" x14ac:dyDescent="0.15">
      <c r="B10262" s="333" t="s">
        <v>6551</v>
      </c>
      <c r="C10262" s="333" t="s">
        <v>714</v>
      </c>
      <c r="D10262" s="333" t="s">
        <v>521</v>
      </c>
      <c r="E10262" s="29">
        <v>3</v>
      </c>
      <c r="F10262" s="29">
        <v>2</v>
      </c>
      <c r="G10262" s="29">
        <v>6758</v>
      </c>
      <c r="M10262" s="80" t="b">
        <f t="shared" si="160"/>
        <v>1</v>
      </c>
    </row>
    <row r="10263" spans="2:13" x14ac:dyDescent="0.15">
      <c r="B10263" s="333" t="s">
        <v>5433</v>
      </c>
      <c r="C10263" s="333" t="s">
        <v>712</v>
      </c>
      <c r="D10263" s="333" t="s">
        <v>444</v>
      </c>
      <c r="E10263" s="29">
        <v>2</v>
      </c>
      <c r="F10263" s="29">
        <v>6</v>
      </c>
      <c r="G10263" s="29">
        <v>5442</v>
      </c>
      <c r="M10263" s="80" t="b">
        <f t="shared" si="160"/>
        <v>1</v>
      </c>
    </row>
    <row r="10264" spans="2:13" x14ac:dyDescent="0.15">
      <c r="B10264" s="333" t="s">
        <v>4498</v>
      </c>
      <c r="C10264" s="333" t="s">
        <v>712</v>
      </c>
      <c r="D10264" s="333" t="s">
        <v>523</v>
      </c>
      <c r="E10264" s="29">
        <v>2</v>
      </c>
      <c r="F10264" s="29">
        <v>3</v>
      </c>
      <c r="G10264" s="29">
        <v>4118</v>
      </c>
      <c r="M10264" s="80" t="b">
        <f t="shared" si="160"/>
        <v>1</v>
      </c>
    </row>
    <row r="10265" spans="2:13" x14ac:dyDescent="0.15">
      <c r="B10265" s="333" t="s">
        <v>2656</v>
      </c>
      <c r="C10265" s="333" t="s">
        <v>716</v>
      </c>
      <c r="D10265" s="333" t="s">
        <v>523</v>
      </c>
      <c r="E10265" s="29">
        <v>4</v>
      </c>
      <c r="F10265" s="29">
        <v>3</v>
      </c>
      <c r="G10265" s="29">
        <v>2321</v>
      </c>
      <c r="M10265" s="80" t="b">
        <f t="shared" si="160"/>
        <v>1</v>
      </c>
    </row>
    <row r="10266" spans="2:13" x14ac:dyDescent="0.15">
      <c r="B10266" s="333" t="s">
        <v>2657</v>
      </c>
      <c r="C10266" s="333" t="s">
        <v>716</v>
      </c>
      <c r="D10266" s="333" t="s">
        <v>521</v>
      </c>
      <c r="E10266" s="29">
        <v>4</v>
      </c>
      <c r="F10266" s="29">
        <v>2</v>
      </c>
      <c r="G10266" s="29">
        <v>2322</v>
      </c>
      <c r="M10266" s="80" t="b">
        <f t="shared" si="160"/>
        <v>1</v>
      </c>
    </row>
    <row r="10267" spans="2:13" x14ac:dyDescent="0.15">
      <c r="B10267" s="333" t="s">
        <v>12268</v>
      </c>
      <c r="C10267" s="333" t="s">
        <v>718</v>
      </c>
      <c r="D10267" s="333" t="s">
        <v>521</v>
      </c>
      <c r="E10267" s="29">
        <v>5</v>
      </c>
      <c r="F10267" s="29">
        <v>2</v>
      </c>
      <c r="G10267" s="29">
        <v>12534</v>
      </c>
      <c r="M10267" s="80" t="b">
        <f t="shared" si="160"/>
        <v>1</v>
      </c>
    </row>
    <row r="10268" spans="2:13" x14ac:dyDescent="0.15">
      <c r="B10268" s="333" t="s">
        <v>2658</v>
      </c>
      <c r="C10268" s="333" t="s">
        <v>716</v>
      </c>
      <c r="D10268" s="333" t="s">
        <v>523</v>
      </c>
      <c r="E10268" s="29">
        <v>4</v>
      </c>
      <c r="F10268" s="29">
        <v>3</v>
      </c>
      <c r="G10268" s="29">
        <v>2323</v>
      </c>
      <c r="M10268" s="80" t="b">
        <f t="shared" si="160"/>
        <v>1</v>
      </c>
    </row>
    <row r="10269" spans="2:13" x14ac:dyDescent="0.15">
      <c r="B10269" s="333" t="s">
        <v>2659</v>
      </c>
      <c r="C10269" s="333" t="s">
        <v>716</v>
      </c>
      <c r="D10269" s="333" t="s">
        <v>521</v>
      </c>
      <c r="E10269" s="29">
        <v>4</v>
      </c>
      <c r="F10269" s="29">
        <v>2</v>
      </c>
      <c r="G10269" s="29">
        <v>2324</v>
      </c>
      <c r="M10269" s="80" t="b">
        <f t="shared" si="160"/>
        <v>1</v>
      </c>
    </row>
    <row r="10270" spans="2:13" x14ac:dyDescent="0.15">
      <c r="B10270" s="333" t="s">
        <v>14329</v>
      </c>
      <c r="C10270" s="333" t="s">
        <v>716</v>
      </c>
      <c r="D10270" s="333" t="s">
        <v>521</v>
      </c>
      <c r="E10270" s="29">
        <v>4</v>
      </c>
      <c r="F10270" s="29">
        <v>2</v>
      </c>
      <c r="G10270" s="29">
        <v>15871</v>
      </c>
      <c r="M10270" s="80" t="b">
        <f t="shared" si="160"/>
        <v>1</v>
      </c>
    </row>
    <row r="10271" spans="2:13" x14ac:dyDescent="0.15">
      <c r="B10271" s="333" t="s">
        <v>15068</v>
      </c>
      <c r="C10271" s="333" t="s">
        <v>712</v>
      </c>
      <c r="D10271" s="333" t="s">
        <v>444</v>
      </c>
      <c r="E10271" s="29">
        <v>2</v>
      </c>
      <c r="F10271" s="29">
        <v>6</v>
      </c>
      <c r="G10271" s="29">
        <v>17641</v>
      </c>
      <c r="M10271" s="80" t="b">
        <f t="shared" si="160"/>
        <v>1</v>
      </c>
    </row>
    <row r="10272" spans="2:13" x14ac:dyDescent="0.15">
      <c r="B10272" s="333" t="s">
        <v>14330</v>
      </c>
      <c r="C10272" s="333" t="s">
        <v>710</v>
      </c>
      <c r="D10272" s="333" t="s">
        <v>521</v>
      </c>
      <c r="E10272" s="29">
        <v>1</v>
      </c>
      <c r="F10272" s="29">
        <v>2</v>
      </c>
      <c r="G10272" s="29">
        <v>15900</v>
      </c>
      <c r="M10272" s="80" t="b">
        <f t="shared" si="160"/>
        <v>1</v>
      </c>
    </row>
    <row r="10273" spans="2:13" x14ac:dyDescent="0.15">
      <c r="B10273" s="333" t="s">
        <v>2660</v>
      </c>
      <c r="C10273" s="333" t="s">
        <v>716</v>
      </c>
      <c r="D10273" s="333" t="s">
        <v>519</v>
      </c>
      <c r="E10273" s="29">
        <v>4</v>
      </c>
      <c r="F10273" s="29">
        <v>1</v>
      </c>
      <c r="G10273" s="29">
        <v>2325</v>
      </c>
      <c r="M10273" s="80" t="b">
        <f t="shared" si="160"/>
        <v>1</v>
      </c>
    </row>
    <row r="10274" spans="2:13" x14ac:dyDescent="0.15">
      <c r="B10274" s="333" t="s">
        <v>2661</v>
      </c>
      <c r="C10274" s="333" t="s">
        <v>710</v>
      </c>
      <c r="D10274" s="333" t="s">
        <v>523</v>
      </c>
      <c r="E10274" s="29">
        <v>1</v>
      </c>
      <c r="F10274" s="29">
        <v>3</v>
      </c>
      <c r="G10274" s="29">
        <v>2326</v>
      </c>
      <c r="M10274" s="80" t="b">
        <f t="shared" si="160"/>
        <v>1</v>
      </c>
    </row>
    <row r="10275" spans="2:13" x14ac:dyDescent="0.15">
      <c r="B10275" s="333" t="s">
        <v>7933</v>
      </c>
      <c r="C10275" s="333" t="s">
        <v>712</v>
      </c>
      <c r="D10275" s="333" t="s">
        <v>523</v>
      </c>
      <c r="E10275" s="29">
        <v>2</v>
      </c>
      <c r="F10275" s="29">
        <v>3</v>
      </c>
      <c r="G10275" s="29">
        <v>8133</v>
      </c>
      <c r="M10275" s="80" t="b">
        <f t="shared" si="160"/>
        <v>1</v>
      </c>
    </row>
    <row r="10276" spans="2:13" x14ac:dyDescent="0.15">
      <c r="B10276" s="333" t="s">
        <v>12269</v>
      </c>
      <c r="C10276" s="333" t="s">
        <v>712</v>
      </c>
      <c r="D10276" s="333" t="s">
        <v>523</v>
      </c>
      <c r="E10276" s="29">
        <v>2</v>
      </c>
      <c r="F10276" s="29">
        <v>3</v>
      </c>
      <c r="G10276" s="29">
        <v>13311</v>
      </c>
      <c r="M10276" s="80" t="b">
        <f t="shared" si="160"/>
        <v>1</v>
      </c>
    </row>
    <row r="10277" spans="2:13" x14ac:dyDescent="0.15">
      <c r="B10277" s="333" t="s">
        <v>15069</v>
      </c>
      <c r="C10277" s="333" t="s">
        <v>710</v>
      </c>
      <c r="D10277" s="333" t="s">
        <v>523</v>
      </c>
      <c r="E10277" s="29">
        <v>1</v>
      </c>
      <c r="F10277" s="29">
        <v>3</v>
      </c>
      <c r="G10277" s="29">
        <v>17482</v>
      </c>
      <c r="M10277" s="80" t="b">
        <f t="shared" si="160"/>
        <v>1</v>
      </c>
    </row>
    <row r="10278" spans="2:13" x14ac:dyDescent="0.15">
      <c r="B10278" s="333" t="s">
        <v>13845</v>
      </c>
      <c r="C10278" s="333" t="s">
        <v>710</v>
      </c>
      <c r="D10278" s="333" t="s">
        <v>523</v>
      </c>
      <c r="E10278" s="29">
        <v>1</v>
      </c>
      <c r="F10278" s="29">
        <v>3</v>
      </c>
      <c r="G10278" s="29">
        <v>15380</v>
      </c>
      <c r="M10278" s="80" t="b">
        <f t="shared" si="160"/>
        <v>1</v>
      </c>
    </row>
    <row r="10279" spans="2:13" x14ac:dyDescent="0.15">
      <c r="B10279" s="333" t="s">
        <v>2662</v>
      </c>
      <c r="C10279" s="333" t="s">
        <v>710</v>
      </c>
      <c r="D10279" s="333" t="s">
        <v>523</v>
      </c>
      <c r="E10279" s="29">
        <v>1</v>
      </c>
      <c r="F10279" s="29">
        <v>3</v>
      </c>
      <c r="G10279" s="29">
        <v>2327</v>
      </c>
      <c r="M10279" s="80" t="b">
        <f t="shared" si="160"/>
        <v>1</v>
      </c>
    </row>
    <row r="10280" spans="2:13" x14ac:dyDescent="0.15">
      <c r="B10280" s="333" t="s">
        <v>7566</v>
      </c>
      <c r="C10280" s="333" t="s">
        <v>714</v>
      </c>
      <c r="D10280" s="333" t="s">
        <v>523</v>
      </c>
      <c r="E10280" s="29">
        <v>3</v>
      </c>
      <c r="F10280" s="29">
        <v>3</v>
      </c>
      <c r="G10280" s="29">
        <v>7730</v>
      </c>
      <c r="M10280" s="80" t="b">
        <f t="shared" si="160"/>
        <v>1</v>
      </c>
    </row>
    <row r="10281" spans="2:13" x14ac:dyDescent="0.15">
      <c r="B10281" s="333" t="s">
        <v>6335</v>
      </c>
      <c r="C10281" s="333" t="s">
        <v>718</v>
      </c>
      <c r="D10281" s="333" t="s">
        <v>525</v>
      </c>
      <c r="E10281" s="29">
        <v>5</v>
      </c>
      <c r="F10281" s="29">
        <v>4</v>
      </c>
      <c r="G10281" s="29">
        <v>6396</v>
      </c>
      <c r="M10281" s="80" t="b">
        <f t="shared" si="160"/>
        <v>1</v>
      </c>
    </row>
    <row r="10282" spans="2:13" x14ac:dyDescent="0.15">
      <c r="B10282" s="333" t="s">
        <v>2663</v>
      </c>
      <c r="C10282" s="333" t="s">
        <v>712</v>
      </c>
      <c r="D10282" s="333" t="s">
        <v>525</v>
      </c>
      <c r="E10282" s="29">
        <v>2</v>
      </c>
      <c r="F10282" s="29">
        <v>4</v>
      </c>
      <c r="G10282" s="29">
        <v>2328</v>
      </c>
      <c r="M10282" s="80" t="b">
        <f t="shared" si="160"/>
        <v>1</v>
      </c>
    </row>
    <row r="10283" spans="2:13" x14ac:dyDescent="0.15">
      <c r="B10283" s="333" t="s">
        <v>2781</v>
      </c>
      <c r="C10283" s="333" t="s">
        <v>712</v>
      </c>
      <c r="D10283" s="333" t="s">
        <v>519</v>
      </c>
      <c r="E10283" s="29">
        <v>2</v>
      </c>
      <c r="F10283" s="29">
        <v>1</v>
      </c>
      <c r="G10283" s="29">
        <v>2329</v>
      </c>
      <c r="M10283" s="80" t="b">
        <f t="shared" si="160"/>
        <v>1</v>
      </c>
    </row>
    <row r="10284" spans="2:13" x14ac:dyDescent="0.15">
      <c r="B10284" s="333" t="s">
        <v>2782</v>
      </c>
      <c r="C10284" s="333" t="s">
        <v>712</v>
      </c>
      <c r="D10284" s="333" t="s">
        <v>519</v>
      </c>
      <c r="E10284" s="29">
        <v>2</v>
      </c>
      <c r="F10284" s="29">
        <v>1</v>
      </c>
      <c r="G10284" s="29">
        <v>2330</v>
      </c>
      <c r="M10284" s="80" t="b">
        <f t="shared" si="160"/>
        <v>1</v>
      </c>
    </row>
    <row r="10285" spans="2:13" x14ac:dyDescent="0.15">
      <c r="B10285" s="333" t="s">
        <v>2783</v>
      </c>
      <c r="C10285" s="333" t="s">
        <v>712</v>
      </c>
      <c r="D10285" s="333" t="s">
        <v>519</v>
      </c>
      <c r="E10285" s="29">
        <v>2</v>
      </c>
      <c r="F10285" s="29">
        <v>1</v>
      </c>
      <c r="G10285" s="29">
        <v>2331</v>
      </c>
      <c r="M10285" s="80" t="b">
        <f t="shared" si="160"/>
        <v>1</v>
      </c>
    </row>
    <row r="10286" spans="2:13" x14ac:dyDescent="0.15">
      <c r="B10286" s="333" t="s">
        <v>2784</v>
      </c>
      <c r="C10286" s="333" t="s">
        <v>712</v>
      </c>
      <c r="D10286" s="333" t="s">
        <v>519</v>
      </c>
      <c r="E10286" s="29">
        <v>2</v>
      </c>
      <c r="F10286" s="29">
        <v>1</v>
      </c>
      <c r="G10286" s="29">
        <v>2332</v>
      </c>
      <c r="M10286" s="80" t="b">
        <f t="shared" si="160"/>
        <v>1</v>
      </c>
    </row>
    <row r="10287" spans="2:13" x14ac:dyDescent="0.15">
      <c r="B10287" s="333" t="s">
        <v>2785</v>
      </c>
      <c r="C10287" s="333" t="s">
        <v>712</v>
      </c>
      <c r="D10287" s="333" t="s">
        <v>519</v>
      </c>
      <c r="E10287" s="29">
        <v>2</v>
      </c>
      <c r="F10287" s="29">
        <v>1</v>
      </c>
      <c r="G10287" s="29">
        <v>2333</v>
      </c>
      <c r="M10287" s="80" t="b">
        <f t="shared" si="160"/>
        <v>1</v>
      </c>
    </row>
    <row r="10288" spans="2:13" x14ac:dyDescent="0.15">
      <c r="B10288" s="333" t="s">
        <v>13846</v>
      </c>
      <c r="C10288" s="333" t="s">
        <v>712</v>
      </c>
      <c r="D10288" s="333" t="s">
        <v>523</v>
      </c>
      <c r="E10288" s="29">
        <v>2</v>
      </c>
      <c r="F10288" s="29">
        <v>3</v>
      </c>
      <c r="G10288" s="29">
        <v>2334</v>
      </c>
      <c r="M10288" s="80" t="b">
        <f t="shared" si="160"/>
        <v>1</v>
      </c>
    </row>
    <row r="10289" spans="2:13" x14ac:dyDescent="0.15">
      <c r="B10289" s="333" t="s">
        <v>2786</v>
      </c>
      <c r="C10289" s="333" t="s">
        <v>712</v>
      </c>
      <c r="D10289" s="333" t="s">
        <v>523</v>
      </c>
      <c r="E10289" s="29">
        <v>2</v>
      </c>
      <c r="F10289" s="29">
        <v>3</v>
      </c>
      <c r="G10289" s="29">
        <v>2335</v>
      </c>
      <c r="M10289" s="80" t="b">
        <f t="shared" si="160"/>
        <v>1</v>
      </c>
    </row>
    <row r="10290" spans="2:13" x14ac:dyDescent="0.15">
      <c r="B10290" s="333" t="s">
        <v>2787</v>
      </c>
      <c r="C10290" s="333" t="s">
        <v>712</v>
      </c>
      <c r="D10290" s="333" t="s">
        <v>523</v>
      </c>
      <c r="E10290" s="29">
        <v>2</v>
      </c>
      <c r="F10290" s="29">
        <v>3</v>
      </c>
      <c r="G10290" s="29">
        <v>2336</v>
      </c>
      <c r="M10290" s="80" t="b">
        <f t="shared" si="160"/>
        <v>1</v>
      </c>
    </row>
    <row r="10291" spans="2:13" x14ac:dyDescent="0.15">
      <c r="B10291" s="333" t="s">
        <v>9587</v>
      </c>
      <c r="C10291" s="333" t="s">
        <v>712</v>
      </c>
      <c r="D10291" s="333" t="s">
        <v>523</v>
      </c>
      <c r="E10291" s="29">
        <v>2</v>
      </c>
      <c r="F10291" s="29">
        <v>3</v>
      </c>
      <c r="G10291" s="29">
        <v>9569</v>
      </c>
      <c r="M10291" s="80" t="b">
        <f t="shared" si="160"/>
        <v>1</v>
      </c>
    </row>
    <row r="10292" spans="2:13" x14ac:dyDescent="0.15">
      <c r="B10292" s="333" t="s">
        <v>14331</v>
      </c>
      <c r="C10292" s="333" t="s">
        <v>712</v>
      </c>
      <c r="D10292" s="333" t="s">
        <v>519</v>
      </c>
      <c r="E10292" s="29">
        <v>2</v>
      </c>
      <c r="F10292" s="29">
        <v>1</v>
      </c>
      <c r="G10292" s="29">
        <v>15946</v>
      </c>
      <c r="M10292" s="80" t="b">
        <f t="shared" si="160"/>
        <v>1</v>
      </c>
    </row>
    <row r="10293" spans="2:13" x14ac:dyDescent="0.15">
      <c r="B10293" s="333" t="s">
        <v>7173</v>
      </c>
      <c r="C10293" s="333" t="s">
        <v>712</v>
      </c>
      <c r="D10293" s="333" t="s">
        <v>519</v>
      </c>
      <c r="E10293" s="29">
        <v>2</v>
      </c>
      <c r="F10293" s="29">
        <v>1</v>
      </c>
      <c r="G10293" s="29">
        <v>7315</v>
      </c>
      <c r="M10293" s="80" t="b">
        <f t="shared" si="160"/>
        <v>1</v>
      </c>
    </row>
    <row r="10294" spans="2:13" x14ac:dyDescent="0.15">
      <c r="B10294" s="333" t="s">
        <v>2788</v>
      </c>
      <c r="C10294" s="333" t="s">
        <v>712</v>
      </c>
      <c r="D10294" s="333" t="s">
        <v>519</v>
      </c>
      <c r="E10294" s="29">
        <v>2</v>
      </c>
      <c r="F10294" s="29">
        <v>1</v>
      </c>
      <c r="G10294" s="29">
        <v>2337</v>
      </c>
      <c r="M10294" s="80" t="b">
        <f t="shared" si="160"/>
        <v>1</v>
      </c>
    </row>
    <row r="10295" spans="2:13" x14ac:dyDescent="0.15">
      <c r="B10295" s="333" t="s">
        <v>14332</v>
      </c>
      <c r="C10295" s="333" t="s">
        <v>712</v>
      </c>
      <c r="D10295" s="333" t="s">
        <v>519</v>
      </c>
      <c r="E10295" s="29">
        <v>2</v>
      </c>
      <c r="F10295" s="29">
        <v>1</v>
      </c>
      <c r="G10295" s="29">
        <v>15948</v>
      </c>
      <c r="M10295" s="80" t="b">
        <f t="shared" si="160"/>
        <v>1</v>
      </c>
    </row>
    <row r="10296" spans="2:13" x14ac:dyDescent="0.15">
      <c r="B10296" s="333" t="s">
        <v>13847</v>
      </c>
      <c r="C10296" s="333" t="s">
        <v>712</v>
      </c>
      <c r="D10296" s="333" t="s">
        <v>521</v>
      </c>
      <c r="E10296" s="29">
        <v>2</v>
      </c>
      <c r="F10296" s="29">
        <v>2</v>
      </c>
      <c r="G10296" s="29">
        <v>14587</v>
      </c>
      <c r="M10296" s="80" t="b">
        <f t="shared" si="160"/>
        <v>1</v>
      </c>
    </row>
    <row r="10297" spans="2:13" x14ac:dyDescent="0.15">
      <c r="B10297" s="333" t="s">
        <v>5311</v>
      </c>
      <c r="C10297" s="333" t="s">
        <v>712</v>
      </c>
      <c r="D10297" s="333" t="s">
        <v>521</v>
      </c>
      <c r="E10297" s="29">
        <v>2</v>
      </c>
      <c r="F10297" s="29">
        <v>2</v>
      </c>
      <c r="G10297" s="29">
        <v>5182</v>
      </c>
      <c r="M10297" s="80" t="b">
        <f t="shared" si="160"/>
        <v>1</v>
      </c>
    </row>
    <row r="10298" spans="2:13" x14ac:dyDescent="0.15">
      <c r="B10298" s="333" t="s">
        <v>13848</v>
      </c>
      <c r="C10298" s="333" t="s">
        <v>712</v>
      </c>
      <c r="D10298" s="333" t="s">
        <v>521</v>
      </c>
      <c r="E10298" s="29">
        <v>2</v>
      </c>
      <c r="F10298" s="29">
        <v>2</v>
      </c>
      <c r="G10298" s="29">
        <v>14588</v>
      </c>
      <c r="M10298" s="80" t="b">
        <f t="shared" si="160"/>
        <v>1</v>
      </c>
    </row>
    <row r="10299" spans="2:13" x14ac:dyDescent="0.15">
      <c r="B10299" s="333" t="s">
        <v>13849</v>
      </c>
      <c r="C10299" s="333" t="s">
        <v>712</v>
      </c>
      <c r="D10299" s="333" t="s">
        <v>519</v>
      </c>
      <c r="E10299" s="29">
        <v>2</v>
      </c>
      <c r="F10299" s="29">
        <v>1</v>
      </c>
      <c r="G10299" s="29">
        <v>14589</v>
      </c>
      <c r="M10299" s="80" t="b">
        <f t="shared" si="160"/>
        <v>1</v>
      </c>
    </row>
    <row r="10300" spans="2:13" x14ac:dyDescent="0.15">
      <c r="B10300" s="333" t="s">
        <v>2876</v>
      </c>
      <c r="C10300" s="333" t="s">
        <v>712</v>
      </c>
      <c r="D10300" s="333" t="s">
        <v>519</v>
      </c>
      <c r="E10300" s="29">
        <v>2</v>
      </c>
      <c r="F10300" s="29">
        <v>1</v>
      </c>
      <c r="G10300" s="29">
        <v>2338</v>
      </c>
      <c r="M10300" s="80" t="b">
        <f t="shared" si="160"/>
        <v>1</v>
      </c>
    </row>
    <row r="10301" spans="2:13" x14ac:dyDescent="0.15">
      <c r="B10301" s="333" t="s">
        <v>2877</v>
      </c>
      <c r="C10301" s="333" t="s">
        <v>712</v>
      </c>
      <c r="D10301" s="333" t="s">
        <v>519</v>
      </c>
      <c r="E10301" s="29">
        <v>2</v>
      </c>
      <c r="F10301" s="29">
        <v>1</v>
      </c>
      <c r="G10301" s="29">
        <v>2339</v>
      </c>
      <c r="M10301" s="80" t="b">
        <f t="shared" si="160"/>
        <v>1</v>
      </c>
    </row>
    <row r="10302" spans="2:13" x14ac:dyDescent="0.15">
      <c r="B10302" s="333" t="s">
        <v>2878</v>
      </c>
      <c r="C10302" s="333" t="s">
        <v>712</v>
      </c>
      <c r="D10302" s="333" t="s">
        <v>519</v>
      </c>
      <c r="E10302" s="29">
        <v>2</v>
      </c>
      <c r="F10302" s="29">
        <v>1</v>
      </c>
      <c r="G10302" s="29">
        <v>2340</v>
      </c>
      <c r="M10302" s="80" t="b">
        <f t="shared" si="160"/>
        <v>1</v>
      </c>
    </row>
    <row r="10303" spans="2:13" x14ac:dyDescent="0.15">
      <c r="B10303" s="333" t="s">
        <v>14333</v>
      </c>
      <c r="C10303" s="333" t="s">
        <v>712</v>
      </c>
      <c r="D10303" s="333" t="s">
        <v>525</v>
      </c>
      <c r="E10303" s="29">
        <v>2</v>
      </c>
      <c r="F10303" s="29">
        <v>4</v>
      </c>
      <c r="G10303" s="29">
        <v>15956</v>
      </c>
      <c r="M10303" s="80" t="b">
        <f t="shared" si="160"/>
        <v>1</v>
      </c>
    </row>
    <row r="10304" spans="2:13" x14ac:dyDescent="0.15">
      <c r="B10304" s="333" t="s">
        <v>7530</v>
      </c>
      <c r="C10304" s="333" t="s">
        <v>712</v>
      </c>
      <c r="D10304" s="333" t="s">
        <v>521</v>
      </c>
      <c r="E10304" s="29">
        <v>2</v>
      </c>
      <c r="F10304" s="29">
        <v>2</v>
      </c>
      <c r="G10304" s="29">
        <v>7578</v>
      </c>
      <c r="M10304" s="80" t="b">
        <f t="shared" si="160"/>
        <v>1</v>
      </c>
    </row>
    <row r="10305" spans="2:13" x14ac:dyDescent="0.15">
      <c r="B10305" s="333" t="s">
        <v>7531</v>
      </c>
      <c r="C10305" s="333" t="s">
        <v>712</v>
      </c>
      <c r="D10305" s="333" t="s">
        <v>519</v>
      </c>
      <c r="E10305" s="29">
        <v>2</v>
      </c>
      <c r="F10305" s="29">
        <v>1</v>
      </c>
      <c r="G10305" s="29">
        <v>7579</v>
      </c>
      <c r="M10305" s="80" t="b">
        <f t="shared" si="160"/>
        <v>1</v>
      </c>
    </row>
    <row r="10306" spans="2:13" x14ac:dyDescent="0.15">
      <c r="B10306" s="333" t="s">
        <v>13850</v>
      </c>
      <c r="C10306" s="333" t="s">
        <v>712</v>
      </c>
      <c r="D10306" s="333" t="s">
        <v>523</v>
      </c>
      <c r="E10306" s="29">
        <v>2</v>
      </c>
      <c r="F10306" s="29">
        <v>3</v>
      </c>
      <c r="G10306" s="29">
        <v>14592</v>
      </c>
      <c r="M10306" s="80" t="b">
        <f t="shared" si="160"/>
        <v>1</v>
      </c>
    </row>
    <row r="10307" spans="2:13" x14ac:dyDescent="0.15">
      <c r="B10307" s="333" t="s">
        <v>5201</v>
      </c>
      <c r="C10307" s="333" t="s">
        <v>712</v>
      </c>
      <c r="D10307" s="333" t="s">
        <v>444</v>
      </c>
      <c r="E10307" s="29">
        <v>2</v>
      </c>
      <c r="F10307" s="29">
        <v>6</v>
      </c>
      <c r="G10307" s="29">
        <v>5186</v>
      </c>
      <c r="M10307" s="80" t="b">
        <f t="shared" si="160"/>
        <v>1</v>
      </c>
    </row>
    <row r="10308" spans="2:13" x14ac:dyDescent="0.15">
      <c r="B10308" s="333" t="s">
        <v>190</v>
      </c>
      <c r="C10308" s="333" t="s">
        <v>712</v>
      </c>
      <c r="D10308" s="333" t="s">
        <v>525</v>
      </c>
      <c r="E10308" s="29">
        <v>2</v>
      </c>
      <c r="F10308" s="29">
        <v>4</v>
      </c>
      <c r="G10308" s="29">
        <v>8595</v>
      </c>
      <c r="M10308" s="80" t="b">
        <f t="shared" si="160"/>
        <v>1</v>
      </c>
    </row>
    <row r="10309" spans="2:13" x14ac:dyDescent="0.15">
      <c r="B10309" s="333" t="s">
        <v>13851</v>
      </c>
      <c r="C10309" s="333" t="s">
        <v>712</v>
      </c>
      <c r="D10309" s="333" t="s">
        <v>521</v>
      </c>
      <c r="E10309" s="29">
        <v>2</v>
      </c>
      <c r="F10309" s="29">
        <v>2</v>
      </c>
      <c r="G10309" s="29">
        <v>14590</v>
      </c>
      <c r="M10309" s="80" t="b">
        <f t="shared" si="160"/>
        <v>1</v>
      </c>
    </row>
    <row r="10310" spans="2:13" x14ac:dyDescent="0.15">
      <c r="B10310" s="333" t="s">
        <v>6788</v>
      </c>
      <c r="C10310" s="333" t="s">
        <v>712</v>
      </c>
      <c r="D10310" s="333" t="s">
        <v>521</v>
      </c>
      <c r="E10310" s="29">
        <v>2</v>
      </c>
      <c r="F10310" s="29">
        <v>2</v>
      </c>
      <c r="G10310" s="29">
        <v>6813</v>
      </c>
      <c r="M10310" s="80" t="b">
        <f t="shared" si="160"/>
        <v>1</v>
      </c>
    </row>
    <row r="10311" spans="2:13" x14ac:dyDescent="0.15">
      <c r="B10311" s="333" t="s">
        <v>12270</v>
      </c>
      <c r="C10311" s="333" t="s">
        <v>712</v>
      </c>
      <c r="D10311" s="333" t="s">
        <v>519</v>
      </c>
      <c r="E10311" s="29">
        <v>2</v>
      </c>
      <c r="F10311" s="29">
        <v>1</v>
      </c>
      <c r="G10311" s="29">
        <v>12397</v>
      </c>
      <c r="M10311" s="80" t="b">
        <f t="shared" si="160"/>
        <v>1</v>
      </c>
    </row>
    <row r="10312" spans="2:13" x14ac:dyDescent="0.15">
      <c r="B10312" s="333" t="s">
        <v>2879</v>
      </c>
      <c r="C10312" s="333" t="s">
        <v>716</v>
      </c>
      <c r="D10312" s="333" t="s">
        <v>521</v>
      </c>
      <c r="E10312" s="29">
        <v>4</v>
      </c>
      <c r="F10312" s="29">
        <v>2</v>
      </c>
      <c r="G10312" s="29">
        <v>2341</v>
      </c>
      <c r="M10312" s="80" t="b">
        <f t="shared" si="160"/>
        <v>1</v>
      </c>
    </row>
    <row r="10313" spans="2:13" x14ac:dyDescent="0.15">
      <c r="B10313" s="333" t="s">
        <v>6885</v>
      </c>
      <c r="C10313" s="333" t="s">
        <v>712</v>
      </c>
      <c r="D10313" s="333" t="s">
        <v>525</v>
      </c>
      <c r="E10313" s="29">
        <v>2</v>
      </c>
      <c r="F10313" s="29">
        <v>4</v>
      </c>
      <c r="G10313" s="29">
        <v>7016</v>
      </c>
      <c r="M10313" s="80" t="b">
        <f t="shared" si="160"/>
        <v>1</v>
      </c>
    </row>
    <row r="10314" spans="2:13" x14ac:dyDescent="0.15">
      <c r="B10314" s="333" t="s">
        <v>9588</v>
      </c>
      <c r="C10314" s="333" t="s">
        <v>712</v>
      </c>
      <c r="D10314" s="333" t="s">
        <v>523</v>
      </c>
      <c r="E10314" s="29">
        <v>2</v>
      </c>
      <c r="F10314" s="29">
        <v>3</v>
      </c>
      <c r="G10314" s="29">
        <v>9570</v>
      </c>
      <c r="M10314" s="80" t="b">
        <f t="shared" si="160"/>
        <v>1</v>
      </c>
    </row>
    <row r="10315" spans="2:13" x14ac:dyDescent="0.15">
      <c r="B10315" s="333" t="s">
        <v>7528</v>
      </c>
      <c r="C10315" s="333" t="s">
        <v>712</v>
      </c>
      <c r="D10315" s="333" t="s">
        <v>519</v>
      </c>
      <c r="E10315" s="29">
        <v>2</v>
      </c>
      <c r="F10315" s="29">
        <v>1</v>
      </c>
      <c r="G10315" s="29">
        <v>7576</v>
      </c>
      <c r="M10315" s="80" t="b">
        <f t="shared" si="160"/>
        <v>1</v>
      </c>
    </row>
    <row r="10316" spans="2:13" x14ac:dyDescent="0.15">
      <c r="B10316" s="333" t="s">
        <v>9589</v>
      </c>
      <c r="C10316" s="333" t="s">
        <v>712</v>
      </c>
      <c r="D10316" s="333" t="s">
        <v>523</v>
      </c>
      <c r="E10316" s="29">
        <v>2</v>
      </c>
      <c r="F10316" s="29">
        <v>3</v>
      </c>
      <c r="G10316" s="29">
        <v>9571</v>
      </c>
      <c r="M10316" s="80" t="b">
        <f t="shared" si="160"/>
        <v>1</v>
      </c>
    </row>
    <row r="10317" spans="2:13" x14ac:dyDescent="0.15">
      <c r="B10317" s="333" t="s">
        <v>189</v>
      </c>
      <c r="C10317" s="333" t="s">
        <v>712</v>
      </c>
      <c r="D10317" s="333" t="s">
        <v>519</v>
      </c>
      <c r="E10317" s="29">
        <v>2</v>
      </c>
      <c r="F10317" s="29">
        <v>1</v>
      </c>
      <c r="G10317" s="29">
        <v>8594</v>
      </c>
      <c r="M10317" s="80" t="b">
        <f t="shared" si="160"/>
        <v>1</v>
      </c>
    </row>
    <row r="10318" spans="2:13" x14ac:dyDescent="0.15">
      <c r="B10318" s="333" t="s">
        <v>5204</v>
      </c>
      <c r="C10318" s="333" t="s">
        <v>712</v>
      </c>
      <c r="D10318" s="333" t="s">
        <v>521</v>
      </c>
      <c r="E10318" s="29">
        <v>2</v>
      </c>
      <c r="F10318" s="29">
        <v>2</v>
      </c>
      <c r="G10318" s="29">
        <v>5189</v>
      </c>
      <c r="M10318" s="80" t="b">
        <f t="shared" ref="M10318:M10381" si="161">AND(  NOT(ISERROR(FIND(UPPER($B$7),UPPER($B10318),1))),  OR($D$7="",NOT(ISERROR(FIND(UPPER($D$7),UPPER($B10318),1)))),    OR($D$8="",(ISERROR(FIND(UPPER($D$8),UPPER($B10318),1))))           )</f>
        <v>1</v>
      </c>
    </row>
    <row r="10319" spans="2:13" x14ac:dyDescent="0.15">
      <c r="B10319" s="333" t="s">
        <v>11019</v>
      </c>
      <c r="C10319" s="333" t="s">
        <v>712</v>
      </c>
      <c r="D10319" s="333" t="s">
        <v>521</v>
      </c>
      <c r="E10319" s="29">
        <v>2</v>
      </c>
      <c r="F10319" s="29">
        <v>2</v>
      </c>
      <c r="G10319" s="29">
        <v>2342</v>
      </c>
      <c r="M10319" s="80" t="b">
        <f t="shared" si="161"/>
        <v>1</v>
      </c>
    </row>
    <row r="10320" spans="2:13" x14ac:dyDescent="0.15">
      <c r="B10320" s="333" t="s">
        <v>6709</v>
      </c>
      <c r="C10320" s="333" t="s">
        <v>712</v>
      </c>
      <c r="D10320" s="333" t="s">
        <v>525</v>
      </c>
      <c r="E10320" s="29">
        <v>2</v>
      </c>
      <c r="F10320" s="29">
        <v>4</v>
      </c>
      <c r="G10320" s="29">
        <v>6828</v>
      </c>
      <c r="M10320" s="80" t="b">
        <f t="shared" si="161"/>
        <v>1</v>
      </c>
    </row>
    <row r="10321" spans="2:13" x14ac:dyDescent="0.15">
      <c r="B10321" s="333" t="s">
        <v>3548</v>
      </c>
      <c r="C10321" s="333" t="s">
        <v>712</v>
      </c>
      <c r="D10321" s="333" t="s">
        <v>527</v>
      </c>
      <c r="E10321" s="29">
        <v>2</v>
      </c>
      <c r="F10321" s="29">
        <v>5</v>
      </c>
      <c r="G10321" s="29">
        <v>3293</v>
      </c>
      <c r="M10321" s="80" t="b">
        <f t="shared" si="161"/>
        <v>1</v>
      </c>
    </row>
    <row r="10322" spans="2:13" x14ac:dyDescent="0.15">
      <c r="B10322" s="333" t="s">
        <v>12271</v>
      </c>
      <c r="C10322" s="333" t="s">
        <v>712</v>
      </c>
      <c r="D10322" s="333" t="s">
        <v>444</v>
      </c>
      <c r="E10322" s="29">
        <v>2</v>
      </c>
      <c r="F10322" s="29">
        <v>6</v>
      </c>
      <c r="G10322" s="29">
        <v>12422</v>
      </c>
      <c r="M10322" s="80" t="b">
        <f t="shared" si="161"/>
        <v>1</v>
      </c>
    </row>
    <row r="10323" spans="2:13" x14ac:dyDescent="0.15">
      <c r="B10323" s="333" t="s">
        <v>7529</v>
      </c>
      <c r="C10323" s="333" t="s">
        <v>712</v>
      </c>
      <c r="D10323" s="333" t="s">
        <v>523</v>
      </c>
      <c r="E10323" s="29">
        <v>2</v>
      </c>
      <c r="F10323" s="29">
        <v>3</v>
      </c>
      <c r="G10323" s="29">
        <v>7577</v>
      </c>
      <c r="M10323" s="80" t="b">
        <f t="shared" si="161"/>
        <v>1</v>
      </c>
    </row>
    <row r="10324" spans="2:13" x14ac:dyDescent="0.15">
      <c r="B10324" s="333" t="s">
        <v>9590</v>
      </c>
      <c r="C10324" s="333" t="s">
        <v>712</v>
      </c>
      <c r="D10324" s="333" t="s">
        <v>523</v>
      </c>
      <c r="E10324" s="29">
        <v>2</v>
      </c>
      <c r="F10324" s="29">
        <v>3</v>
      </c>
      <c r="G10324" s="29">
        <v>9572</v>
      </c>
      <c r="M10324" s="80" t="b">
        <f t="shared" si="161"/>
        <v>1</v>
      </c>
    </row>
    <row r="10325" spans="2:13" x14ac:dyDescent="0.15">
      <c r="B10325" s="333" t="s">
        <v>6198</v>
      </c>
      <c r="C10325" s="333" t="s">
        <v>710</v>
      </c>
      <c r="D10325" s="333" t="s">
        <v>519</v>
      </c>
      <c r="E10325" s="29">
        <v>1</v>
      </c>
      <c r="F10325" s="29">
        <v>1</v>
      </c>
      <c r="G10325" s="29">
        <v>6248</v>
      </c>
      <c r="M10325" s="80" t="b">
        <f t="shared" si="161"/>
        <v>1</v>
      </c>
    </row>
    <row r="10326" spans="2:13" x14ac:dyDescent="0.15">
      <c r="B10326" s="333" t="s">
        <v>6169</v>
      </c>
      <c r="C10326" s="333" t="s">
        <v>710</v>
      </c>
      <c r="D10326" s="333" t="s">
        <v>521</v>
      </c>
      <c r="E10326" s="29">
        <v>1</v>
      </c>
      <c r="F10326" s="29">
        <v>2</v>
      </c>
      <c r="G10326" s="29">
        <v>6131</v>
      </c>
      <c r="M10326" s="80" t="b">
        <f t="shared" si="161"/>
        <v>1</v>
      </c>
    </row>
    <row r="10327" spans="2:13" x14ac:dyDescent="0.15">
      <c r="B10327" s="333" t="s">
        <v>5956</v>
      </c>
      <c r="C10327" s="333" t="s">
        <v>712</v>
      </c>
      <c r="D10327" s="333" t="s">
        <v>525</v>
      </c>
      <c r="E10327" s="29">
        <v>2</v>
      </c>
      <c r="F10327" s="29">
        <v>4</v>
      </c>
      <c r="G10327" s="29">
        <v>6110</v>
      </c>
      <c r="M10327" s="80" t="b">
        <f t="shared" si="161"/>
        <v>1</v>
      </c>
    </row>
    <row r="10328" spans="2:13" x14ac:dyDescent="0.15">
      <c r="B10328" s="333" t="s">
        <v>14334</v>
      </c>
      <c r="C10328" s="333" t="s">
        <v>710</v>
      </c>
      <c r="D10328" s="333" t="s">
        <v>523</v>
      </c>
      <c r="E10328" s="29">
        <v>1</v>
      </c>
      <c r="F10328" s="29">
        <v>3</v>
      </c>
      <c r="G10328" s="29">
        <v>16203</v>
      </c>
      <c r="M10328" s="80" t="b">
        <f t="shared" si="161"/>
        <v>1</v>
      </c>
    </row>
    <row r="10329" spans="2:13" x14ac:dyDescent="0.15">
      <c r="B10329" s="333" t="s">
        <v>2880</v>
      </c>
      <c r="C10329" s="333" t="s">
        <v>718</v>
      </c>
      <c r="D10329" s="333" t="s">
        <v>523</v>
      </c>
      <c r="E10329" s="29">
        <v>5</v>
      </c>
      <c r="F10329" s="29">
        <v>3</v>
      </c>
      <c r="G10329" s="29">
        <v>2344</v>
      </c>
      <c r="M10329" s="80" t="b">
        <f t="shared" si="161"/>
        <v>1</v>
      </c>
    </row>
    <row r="10330" spans="2:13" x14ac:dyDescent="0.15">
      <c r="B10330" s="333" t="s">
        <v>5376</v>
      </c>
      <c r="C10330" s="333" t="s">
        <v>710</v>
      </c>
      <c r="D10330" s="333" t="s">
        <v>444</v>
      </c>
      <c r="E10330" s="29">
        <v>1</v>
      </c>
      <c r="F10330" s="29">
        <v>6</v>
      </c>
      <c r="G10330" s="29">
        <v>5376</v>
      </c>
      <c r="M10330" s="80" t="b">
        <f t="shared" si="161"/>
        <v>1</v>
      </c>
    </row>
    <row r="10331" spans="2:13" x14ac:dyDescent="0.15">
      <c r="B10331" s="333" t="s">
        <v>13852</v>
      </c>
      <c r="C10331" s="333" t="s">
        <v>710</v>
      </c>
      <c r="D10331" s="333" t="s">
        <v>519</v>
      </c>
      <c r="E10331" s="29">
        <v>1</v>
      </c>
      <c r="F10331" s="29">
        <v>1</v>
      </c>
      <c r="G10331" s="29">
        <v>14779</v>
      </c>
      <c r="M10331" s="80" t="b">
        <f t="shared" si="161"/>
        <v>1</v>
      </c>
    </row>
    <row r="10332" spans="2:13" x14ac:dyDescent="0.15">
      <c r="B10332" s="333" t="s">
        <v>5040</v>
      </c>
      <c r="C10332" s="333" t="s">
        <v>712</v>
      </c>
      <c r="D10332" s="333" t="s">
        <v>525</v>
      </c>
      <c r="E10332" s="29">
        <v>2</v>
      </c>
      <c r="F10332" s="29">
        <v>4</v>
      </c>
      <c r="G10332" s="29">
        <v>4888</v>
      </c>
      <c r="M10332" s="80" t="b">
        <f t="shared" si="161"/>
        <v>1</v>
      </c>
    </row>
    <row r="10333" spans="2:13" x14ac:dyDescent="0.15">
      <c r="B10333" s="333" t="s">
        <v>5039</v>
      </c>
      <c r="C10333" s="333" t="s">
        <v>712</v>
      </c>
      <c r="D10333" s="333" t="s">
        <v>525</v>
      </c>
      <c r="E10333" s="29">
        <v>2</v>
      </c>
      <c r="F10333" s="29">
        <v>4</v>
      </c>
      <c r="G10333" s="29">
        <v>4887</v>
      </c>
      <c r="M10333" s="80" t="b">
        <f t="shared" si="161"/>
        <v>1</v>
      </c>
    </row>
    <row r="10334" spans="2:13" x14ac:dyDescent="0.15">
      <c r="B10334" s="333" t="s">
        <v>9591</v>
      </c>
      <c r="C10334" s="333" t="s">
        <v>518</v>
      </c>
      <c r="D10334" s="333" t="s">
        <v>518</v>
      </c>
      <c r="E10334" s="29">
        <v>0</v>
      </c>
      <c r="F10334" s="29">
        <v>0</v>
      </c>
      <c r="G10334" s="29">
        <v>10008</v>
      </c>
      <c r="M10334" s="80" t="b">
        <f t="shared" si="161"/>
        <v>1</v>
      </c>
    </row>
    <row r="10335" spans="2:13" x14ac:dyDescent="0.15">
      <c r="B10335" s="333" t="s">
        <v>8848</v>
      </c>
      <c r="C10335" s="333" t="s">
        <v>710</v>
      </c>
      <c r="D10335" s="333" t="s">
        <v>525</v>
      </c>
      <c r="E10335" s="29">
        <v>1</v>
      </c>
      <c r="F10335" s="29">
        <v>4</v>
      </c>
      <c r="G10335" s="29">
        <v>9198</v>
      </c>
      <c r="M10335" s="80" t="b">
        <f t="shared" si="161"/>
        <v>1</v>
      </c>
    </row>
    <row r="10336" spans="2:13" x14ac:dyDescent="0.15">
      <c r="B10336" s="333" t="s">
        <v>8849</v>
      </c>
      <c r="C10336" s="333" t="s">
        <v>710</v>
      </c>
      <c r="D10336" s="333" t="s">
        <v>525</v>
      </c>
      <c r="E10336" s="29">
        <v>1</v>
      </c>
      <c r="F10336" s="29">
        <v>4</v>
      </c>
      <c r="G10336" s="29">
        <v>9199</v>
      </c>
      <c r="M10336" s="80" t="b">
        <f t="shared" si="161"/>
        <v>1</v>
      </c>
    </row>
    <row r="10337" spans="2:13" x14ac:dyDescent="0.15">
      <c r="B10337" s="333" t="s">
        <v>2881</v>
      </c>
      <c r="C10337" s="333" t="s">
        <v>710</v>
      </c>
      <c r="D10337" s="333" t="s">
        <v>525</v>
      </c>
      <c r="E10337" s="29">
        <v>1</v>
      </c>
      <c r="F10337" s="29">
        <v>4</v>
      </c>
      <c r="G10337" s="29">
        <v>2345</v>
      </c>
      <c r="M10337" s="80" t="b">
        <f t="shared" si="161"/>
        <v>1</v>
      </c>
    </row>
    <row r="10338" spans="2:13" x14ac:dyDescent="0.15">
      <c r="B10338" s="333" t="s">
        <v>5488</v>
      </c>
      <c r="C10338" s="333" t="s">
        <v>712</v>
      </c>
      <c r="D10338" s="333" t="s">
        <v>519</v>
      </c>
      <c r="E10338" s="29">
        <v>2</v>
      </c>
      <c r="F10338" s="29">
        <v>1</v>
      </c>
      <c r="G10338" s="29">
        <v>5503</v>
      </c>
      <c r="M10338" s="80" t="b">
        <f t="shared" si="161"/>
        <v>1</v>
      </c>
    </row>
    <row r="10339" spans="2:13" x14ac:dyDescent="0.15">
      <c r="B10339" s="333" t="s">
        <v>12949</v>
      </c>
      <c r="C10339" s="333" t="s">
        <v>710</v>
      </c>
      <c r="D10339" s="333" t="s">
        <v>523</v>
      </c>
      <c r="E10339" s="29">
        <v>1</v>
      </c>
      <c r="F10339" s="29">
        <v>3</v>
      </c>
      <c r="G10339" s="29">
        <v>14447</v>
      </c>
      <c r="M10339" s="80" t="b">
        <f t="shared" si="161"/>
        <v>1</v>
      </c>
    </row>
    <row r="10340" spans="2:13" x14ac:dyDescent="0.15">
      <c r="B10340" s="333" t="s">
        <v>2882</v>
      </c>
      <c r="C10340" s="333" t="s">
        <v>710</v>
      </c>
      <c r="D10340" s="333" t="s">
        <v>519</v>
      </c>
      <c r="E10340" s="29">
        <v>1</v>
      </c>
      <c r="F10340" s="29">
        <v>1</v>
      </c>
      <c r="G10340" s="29">
        <v>2346</v>
      </c>
      <c r="M10340" s="80" t="b">
        <f t="shared" si="161"/>
        <v>1</v>
      </c>
    </row>
    <row r="10341" spans="2:13" x14ac:dyDescent="0.15">
      <c r="B10341" s="333" t="s">
        <v>6553</v>
      </c>
      <c r="C10341" s="333" t="s">
        <v>518</v>
      </c>
      <c r="D10341" s="333" t="s">
        <v>518</v>
      </c>
      <c r="E10341" s="29">
        <v>0</v>
      </c>
      <c r="F10341" s="29">
        <v>0</v>
      </c>
      <c r="G10341" s="29">
        <v>6638</v>
      </c>
      <c r="M10341" s="80" t="b">
        <f t="shared" si="161"/>
        <v>1</v>
      </c>
    </row>
    <row r="10342" spans="2:13" x14ac:dyDescent="0.15">
      <c r="B10342" s="333" t="s">
        <v>10529</v>
      </c>
      <c r="C10342" s="333" t="s">
        <v>710</v>
      </c>
      <c r="D10342" s="333" t="s">
        <v>523</v>
      </c>
      <c r="E10342" s="29">
        <v>1</v>
      </c>
      <c r="F10342" s="29">
        <v>3</v>
      </c>
      <c r="G10342" s="29">
        <v>10334</v>
      </c>
      <c r="M10342" s="80" t="b">
        <f t="shared" si="161"/>
        <v>1</v>
      </c>
    </row>
    <row r="10343" spans="2:13" x14ac:dyDescent="0.15">
      <c r="B10343" s="333" t="s">
        <v>3838</v>
      </c>
      <c r="C10343" s="333" t="s">
        <v>518</v>
      </c>
      <c r="D10343" s="333" t="s">
        <v>518</v>
      </c>
      <c r="E10343" s="29">
        <v>0</v>
      </c>
      <c r="F10343" s="29">
        <v>0</v>
      </c>
      <c r="G10343" s="29">
        <v>3599</v>
      </c>
      <c r="M10343" s="80" t="b">
        <f t="shared" si="161"/>
        <v>1</v>
      </c>
    </row>
    <row r="10344" spans="2:13" x14ac:dyDescent="0.15">
      <c r="B10344" s="333" t="s">
        <v>5041</v>
      </c>
      <c r="C10344" s="333" t="s">
        <v>712</v>
      </c>
      <c r="D10344" s="333" t="s">
        <v>525</v>
      </c>
      <c r="E10344" s="29">
        <v>2</v>
      </c>
      <c r="F10344" s="29">
        <v>4</v>
      </c>
      <c r="G10344" s="29">
        <v>4889</v>
      </c>
      <c r="M10344" s="80" t="b">
        <f t="shared" si="161"/>
        <v>1</v>
      </c>
    </row>
    <row r="10345" spans="2:13" x14ac:dyDescent="0.15">
      <c r="B10345" s="333" t="s">
        <v>2883</v>
      </c>
      <c r="C10345" s="333" t="s">
        <v>716</v>
      </c>
      <c r="D10345" s="333" t="s">
        <v>521</v>
      </c>
      <c r="E10345" s="29">
        <v>4</v>
      </c>
      <c r="F10345" s="29">
        <v>2</v>
      </c>
      <c r="G10345" s="29">
        <v>2347</v>
      </c>
      <c r="M10345" s="80" t="b">
        <f t="shared" si="161"/>
        <v>1</v>
      </c>
    </row>
    <row r="10346" spans="2:13" x14ac:dyDescent="0.15">
      <c r="B10346" s="333" t="s">
        <v>7390</v>
      </c>
      <c r="C10346" s="333" t="s">
        <v>710</v>
      </c>
      <c r="D10346" s="333" t="s">
        <v>525</v>
      </c>
      <c r="E10346" s="29">
        <v>1</v>
      </c>
      <c r="F10346" s="29">
        <v>4</v>
      </c>
      <c r="G10346" s="29">
        <v>7537</v>
      </c>
      <c r="M10346" s="80" t="b">
        <f t="shared" si="161"/>
        <v>1</v>
      </c>
    </row>
    <row r="10347" spans="2:13" x14ac:dyDescent="0.15">
      <c r="B10347" s="333" t="s">
        <v>4962</v>
      </c>
      <c r="C10347" s="333" t="s">
        <v>710</v>
      </c>
      <c r="D10347" s="333" t="s">
        <v>519</v>
      </c>
      <c r="E10347" s="29">
        <v>1</v>
      </c>
      <c r="F10347" s="29">
        <v>1</v>
      </c>
      <c r="G10347" s="29">
        <v>4927</v>
      </c>
      <c r="M10347" s="80" t="b">
        <f t="shared" si="161"/>
        <v>1</v>
      </c>
    </row>
    <row r="10348" spans="2:13" x14ac:dyDescent="0.15">
      <c r="B10348" s="333" t="s">
        <v>12272</v>
      </c>
      <c r="C10348" s="333" t="s">
        <v>714</v>
      </c>
      <c r="D10348" s="333" t="s">
        <v>519</v>
      </c>
      <c r="E10348" s="29">
        <v>3</v>
      </c>
      <c r="F10348" s="29">
        <v>1</v>
      </c>
      <c r="G10348" s="29">
        <v>13400</v>
      </c>
      <c r="M10348" s="80" t="b">
        <f t="shared" si="161"/>
        <v>1</v>
      </c>
    </row>
    <row r="10349" spans="2:13" x14ac:dyDescent="0.15">
      <c r="B10349" s="333" t="s">
        <v>12273</v>
      </c>
      <c r="C10349" s="333" t="s">
        <v>710</v>
      </c>
      <c r="D10349" s="333" t="s">
        <v>525</v>
      </c>
      <c r="E10349" s="29">
        <v>1</v>
      </c>
      <c r="F10349" s="29">
        <v>4</v>
      </c>
      <c r="G10349" s="29">
        <v>12293</v>
      </c>
      <c r="M10349" s="80" t="b">
        <f t="shared" si="161"/>
        <v>1</v>
      </c>
    </row>
    <row r="10350" spans="2:13" x14ac:dyDescent="0.15">
      <c r="B10350" s="333" t="s">
        <v>12274</v>
      </c>
      <c r="C10350" s="333" t="s">
        <v>712</v>
      </c>
      <c r="D10350" s="333" t="s">
        <v>521</v>
      </c>
      <c r="E10350" s="29">
        <v>2</v>
      </c>
      <c r="F10350" s="29">
        <v>2</v>
      </c>
      <c r="G10350" s="29">
        <v>12294</v>
      </c>
      <c r="M10350" s="80" t="b">
        <f t="shared" si="161"/>
        <v>1</v>
      </c>
    </row>
    <row r="10351" spans="2:13" x14ac:dyDescent="0.15">
      <c r="B10351" s="333" t="s">
        <v>10530</v>
      </c>
      <c r="C10351" s="333" t="s">
        <v>710</v>
      </c>
      <c r="D10351" s="333" t="s">
        <v>525</v>
      </c>
      <c r="E10351" s="29">
        <v>1</v>
      </c>
      <c r="F10351" s="29">
        <v>4</v>
      </c>
      <c r="G10351" s="29">
        <v>10543</v>
      </c>
      <c r="M10351" s="80" t="b">
        <f t="shared" si="161"/>
        <v>1</v>
      </c>
    </row>
    <row r="10352" spans="2:13" x14ac:dyDescent="0.15">
      <c r="B10352" s="333" t="s">
        <v>2884</v>
      </c>
      <c r="C10352" s="333" t="s">
        <v>710</v>
      </c>
      <c r="D10352" s="333" t="s">
        <v>444</v>
      </c>
      <c r="E10352" s="29">
        <v>1</v>
      </c>
      <c r="F10352" s="29">
        <v>6</v>
      </c>
      <c r="G10352" s="29">
        <v>2348</v>
      </c>
      <c r="M10352" s="80" t="b">
        <f t="shared" si="161"/>
        <v>1</v>
      </c>
    </row>
    <row r="10353" spans="2:13" x14ac:dyDescent="0.15">
      <c r="B10353" s="333" t="s">
        <v>10531</v>
      </c>
      <c r="C10353" s="333" t="s">
        <v>716</v>
      </c>
      <c r="D10353" s="333" t="s">
        <v>519</v>
      </c>
      <c r="E10353" s="29">
        <v>4</v>
      </c>
      <c r="F10353" s="29">
        <v>1</v>
      </c>
      <c r="G10353" s="29">
        <v>10873</v>
      </c>
      <c r="M10353" s="80" t="b">
        <f t="shared" si="161"/>
        <v>1</v>
      </c>
    </row>
    <row r="10354" spans="2:13" x14ac:dyDescent="0.15">
      <c r="B10354" s="333" t="s">
        <v>4359</v>
      </c>
      <c r="C10354" s="333" t="s">
        <v>712</v>
      </c>
      <c r="D10354" s="333" t="s">
        <v>523</v>
      </c>
      <c r="E10354" s="29">
        <v>2</v>
      </c>
      <c r="F10354" s="29">
        <v>3</v>
      </c>
      <c r="G10354" s="29">
        <v>3956</v>
      </c>
      <c r="M10354" s="80" t="b">
        <f t="shared" si="161"/>
        <v>1</v>
      </c>
    </row>
    <row r="10355" spans="2:13" x14ac:dyDescent="0.15">
      <c r="B10355" s="333" t="s">
        <v>9592</v>
      </c>
      <c r="C10355" s="333" t="s">
        <v>710</v>
      </c>
      <c r="D10355" s="333" t="s">
        <v>521</v>
      </c>
      <c r="E10355" s="29">
        <v>1</v>
      </c>
      <c r="F10355" s="29">
        <v>2</v>
      </c>
      <c r="G10355" s="29">
        <v>9617</v>
      </c>
      <c r="M10355" s="80" t="b">
        <f t="shared" si="161"/>
        <v>1</v>
      </c>
    </row>
    <row r="10356" spans="2:13" x14ac:dyDescent="0.15">
      <c r="B10356" s="333" t="s">
        <v>2800</v>
      </c>
      <c r="C10356" s="333" t="s">
        <v>710</v>
      </c>
      <c r="D10356" s="333" t="s">
        <v>525</v>
      </c>
      <c r="E10356" s="29">
        <v>1</v>
      </c>
      <c r="F10356" s="29">
        <v>4</v>
      </c>
      <c r="G10356" s="29">
        <v>2349</v>
      </c>
      <c r="M10356" s="80" t="b">
        <f t="shared" si="161"/>
        <v>1</v>
      </c>
    </row>
    <row r="10357" spans="2:13" x14ac:dyDescent="0.15">
      <c r="B10357" s="333" t="s">
        <v>5332</v>
      </c>
      <c r="C10357" s="333" t="s">
        <v>716</v>
      </c>
      <c r="D10357" s="333" t="s">
        <v>521</v>
      </c>
      <c r="E10357" s="29">
        <v>4</v>
      </c>
      <c r="F10357" s="29">
        <v>2</v>
      </c>
      <c r="G10357" s="29">
        <v>5330</v>
      </c>
      <c r="M10357" s="80" t="b">
        <f t="shared" si="161"/>
        <v>1</v>
      </c>
    </row>
    <row r="10358" spans="2:13" x14ac:dyDescent="0.15">
      <c r="B10358" s="333" t="s">
        <v>6250</v>
      </c>
      <c r="C10358" s="333" t="s">
        <v>710</v>
      </c>
      <c r="D10358" s="333" t="s">
        <v>521</v>
      </c>
      <c r="E10358" s="29">
        <v>1</v>
      </c>
      <c r="F10358" s="29">
        <v>2</v>
      </c>
      <c r="G10358" s="29">
        <v>6305</v>
      </c>
      <c r="M10358" s="80" t="b">
        <f t="shared" si="161"/>
        <v>1</v>
      </c>
    </row>
    <row r="10359" spans="2:13" x14ac:dyDescent="0.15">
      <c r="B10359" s="333" t="s">
        <v>4818</v>
      </c>
      <c r="C10359" s="333" t="s">
        <v>710</v>
      </c>
      <c r="D10359" s="333" t="s">
        <v>444</v>
      </c>
      <c r="E10359" s="29">
        <v>1</v>
      </c>
      <c r="F10359" s="29">
        <v>6</v>
      </c>
      <c r="G10359" s="29">
        <v>4716</v>
      </c>
      <c r="M10359" s="80" t="b">
        <f t="shared" si="161"/>
        <v>1</v>
      </c>
    </row>
    <row r="10360" spans="2:13" x14ac:dyDescent="0.15">
      <c r="B10360" s="333" t="s">
        <v>12950</v>
      </c>
      <c r="C10360" s="333" t="s">
        <v>710</v>
      </c>
      <c r="D10360" s="333" t="s">
        <v>521</v>
      </c>
      <c r="E10360" s="29">
        <v>1</v>
      </c>
      <c r="F10360" s="29">
        <v>2</v>
      </c>
      <c r="G10360" s="29">
        <v>14134</v>
      </c>
      <c r="M10360" s="80" t="b">
        <f t="shared" si="161"/>
        <v>1</v>
      </c>
    </row>
    <row r="10361" spans="2:13" x14ac:dyDescent="0.15">
      <c r="B10361" s="333" t="s">
        <v>11352</v>
      </c>
      <c r="C10361" s="333" t="s">
        <v>710</v>
      </c>
      <c r="D10361" s="333" t="s">
        <v>523</v>
      </c>
      <c r="E10361" s="29">
        <v>1</v>
      </c>
      <c r="F10361" s="29">
        <v>3</v>
      </c>
      <c r="G10361" s="29">
        <v>11571</v>
      </c>
      <c r="M10361" s="80" t="b">
        <f t="shared" si="161"/>
        <v>1</v>
      </c>
    </row>
    <row r="10362" spans="2:13" x14ac:dyDescent="0.15">
      <c r="B10362" s="333" t="s">
        <v>6915</v>
      </c>
      <c r="C10362" s="333" t="s">
        <v>710</v>
      </c>
      <c r="D10362" s="333" t="s">
        <v>521</v>
      </c>
      <c r="E10362" s="29">
        <v>1</v>
      </c>
      <c r="F10362" s="29">
        <v>2</v>
      </c>
      <c r="G10362" s="29">
        <v>7049</v>
      </c>
      <c r="M10362" s="80" t="b">
        <f t="shared" si="161"/>
        <v>1</v>
      </c>
    </row>
    <row r="10363" spans="2:13" x14ac:dyDescent="0.15">
      <c r="B10363" s="333" t="s">
        <v>14335</v>
      </c>
      <c r="C10363" s="333" t="s">
        <v>714</v>
      </c>
      <c r="D10363" s="333" t="s">
        <v>523</v>
      </c>
      <c r="E10363" s="29">
        <v>3</v>
      </c>
      <c r="F10363" s="29">
        <v>3</v>
      </c>
      <c r="G10363" s="29">
        <v>16246</v>
      </c>
      <c r="M10363" s="80" t="b">
        <f t="shared" si="161"/>
        <v>1</v>
      </c>
    </row>
    <row r="10364" spans="2:13" x14ac:dyDescent="0.15">
      <c r="B10364" s="333" t="s">
        <v>2801</v>
      </c>
      <c r="C10364" s="333" t="s">
        <v>718</v>
      </c>
      <c r="D10364" s="333" t="s">
        <v>521</v>
      </c>
      <c r="E10364" s="29">
        <v>5</v>
      </c>
      <c r="F10364" s="29">
        <v>2</v>
      </c>
      <c r="G10364" s="29">
        <v>2350</v>
      </c>
      <c r="M10364" s="80" t="b">
        <f t="shared" si="161"/>
        <v>1</v>
      </c>
    </row>
    <row r="10365" spans="2:13" x14ac:dyDescent="0.15">
      <c r="B10365" s="333" t="s">
        <v>8668</v>
      </c>
      <c r="C10365" s="333" t="s">
        <v>710</v>
      </c>
      <c r="D10365" s="333" t="s">
        <v>523</v>
      </c>
      <c r="E10365" s="29">
        <v>1</v>
      </c>
      <c r="F10365" s="29">
        <v>3</v>
      </c>
      <c r="G10365" s="29">
        <v>9018</v>
      </c>
      <c r="M10365" s="80" t="b">
        <f t="shared" si="161"/>
        <v>1</v>
      </c>
    </row>
    <row r="10366" spans="2:13" x14ac:dyDescent="0.15">
      <c r="B10366" s="333" t="s">
        <v>14336</v>
      </c>
      <c r="C10366" s="333" t="s">
        <v>710</v>
      </c>
      <c r="D10366" s="333" t="s">
        <v>523</v>
      </c>
      <c r="E10366" s="29">
        <v>1</v>
      </c>
      <c r="F10366" s="29">
        <v>3</v>
      </c>
      <c r="G10366" s="29">
        <v>16106</v>
      </c>
      <c r="M10366" s="80" t="b">
        <f t="shared" si="161"/>
        <v>1</v>
      </c>
    </row>
    <row r="10367" spans="2:13" x14ac:dyDescent="0.15">
      <c r="B10367" s="333" t="s">
        <v>11020</v>
      </c>
      <c r="C10367" s="333" t="s">
        <v>710</v>
      </c>
      <c r="D10367" s="333" t="s">
        <v>523</v>
      </c>
      <c r="E10367" s="29">
        <v>1</v>
      </c>
      <c r="F10367" s="29">
        <v>3</v>
      </c>
      <c r="G10367" s="29">
        <v>6001</v>
      </c>
      <c r="M10367" s="80" t="b">
        <f t="shared" si="161"/>
        <v>1</v>
      </c>
    </row>
    <row r="10368" spans="2:13" x14ac:dyDescent="0.15">
      <c r="B10368" s="333" t="s">
        <v>5333</v>
      </c>
      <c r="C10368" s="333" t="s">
        <v>710</v>
      </c>
      <c r="D10368" s="333" t="s">
        <v>525</v>
      </c>
      <c r="E10368" s="29">
        <v>1</v>
      </c>
      <c r="F10368" s="29">
        <v>4</v>
      </c>
      <c r="G10368" s="29">
        <v>5331</v>
      </c>
      <c r="M10368" s="80" t="b">
        <f t="shared" si="161"/>
        <v>1</v>
      </c>
    </row>
    <row r="10369" spans="2:13" x14ac:dyDescent="0.15">
      <c r="B10369" s="333" t="s">
        <v>9593</v>
      </c>
      <c r="C10369" s="333" t="s">
        <v>518</v>
      </c>
      <c r="D10369" s="333" t="s">
        <v>518</v>
      </c>
      <c r="E10369" s="29">
        <v>0</v>
      </c>
      <c r="F10369" s="29">
        <v>0</v>
      </c>
      <c r="G10369" s="29">
        <v>9672</v>
      </c>
      <c r="M10369" s="80" t="b">
        <f t="shared" si="161"/>
        <v>1</v>
      </c>
    </row>
    <row r="10370" spans="2:13" x14ac:dyDescent="0.15">
      <c r="B10370" s="333" t="s">
        <v>12275</v>
      </c>
      <c r="C10370" s="333" t="s">
        <v>710</v>
      </c>
      <c r="D10370" s="333" t="s">
        <v>523</v>
      </c>
      <c r="E10370" s="29">
        <v>1</v>
      </c>
      <c r="F10370" s="29">
        <v>3</v>
      </c>
      <c r="G10370" s="29">
        <v>13724</v>
      </c>
      <c r="M10370" s="80" t="b">
        <f t="shared" si="161"/>
        <v>1</v>
      </c>
    </row>
    <row r="10371" spans="2:13" x14ac:dyDescent="0.15">
      <c r="B10371" s="333" t="s">
        <v>4239</v>
      </c>
      <c r="C10371" s="333" t="s">
        <v>710</v>
      </c>
      <c r="D10371" s="333" t="s">
        <v>518</v>
      </c>
      <c r="E10371" s="29">
        <v>1</v>
      </c>
      <c r="F10371" s="29">
        <v>0</v>
      </c>
      <c r="G10371" s="29">
        <v>4026</v>
      </c>
      <c r="M10371" s="80" t="b">
        <f t="shared" si="161"/>
        <v>1</v>
      </c>
    </row>
    <row r="10372" spans="2:13" x14ac:dyDescent="0.15">
      <c r="B10372" s="333" t="s">
        <v>6130</v>
      </c>
      <c r="C10372" s="333" t="s">
        <v>710</v>
      </c>
      <c r="D10372" s="333" t="s">
        <v>525</v>
      </c>
      <c r="E10372" s="29">
        <v>1</v>
      </c>
      <c r="F10372" s="29">
        <v>4</v>
      </c>
      <c r="G10372" s="29">
        <v>6075</v>
      </c>
      <c r="M10372" s="80" t="b">
        <f t="shared" si="161"/>
        <v>1</v>
      </c>
    </row>
    <row r="10373" spans="2:13" x14ac:dyDescent="0.15">
      <c r="B10373" s="333" t="s">
        <v>12951</v>
      </c>
      <c r="C10373" s="333" t="s">
        <v>710</v>
      </c>
      <c r="D10373" s="333" t="s">
        <v>523</v>
      </c>
      <c r="E10373" s="29">
        <v>1</v>
      </c>
      <c r="F10373" s="29">
        <v>3</v>
      </c>
      <c r="G10373" s="29">
        <v>13921</v>
      </c>
      <c r="M10373" s="80" t="b">
        <f t="shared" si="161"/>
        <v>1</v>
      </c>
    </row>
    <row r="10374" spans="2:13" x14ac:dyDescent="0.15">
      <c r="B10374" s="333" t="s">
        <v>7432</v>
      </c>
      <c r="C10374" s="333" t="s">
        <v>714</v>
      </c>
      <c r="D10374" s="333" t="s">
        <v>523</v>
      </c>
      <c r="E10374" s="29">
        <v>3</v>
      </c>
      <c r="F10374" s="29">
        <v>3</v>
      </c>
      <c r="G10374" s="29">
        <v>7463</v>
      </c>
      <c r="M10374" s="80" t="b">
        <f t="shared" si="161"/>
        <v>1</v>
      </c>
    </row>
    <row r="10375" spans="2:13" x14ac:dyDescent="0.15">
      <c r="B10375" s="333" t="s">
        <v>12276</v>
      </c>
      <c r="C10375" s="333" t="s">
        <v>718</v>
      </c>
      <c r="D10375" s="333" t="s">
        <v>523</v>
      </c>
      <c r="E10375" s="29">
        <v>5</v>
      </c>
      <c r="F10375" s="29">
        <v>3</v>
      </c>
      <c r="G10375" s="29">
        <v>13651</v>
      </c>
      <c r="M10375" s="80" t="b">
        <f t="shared" si="161"/>
        <v>1</v>
      </c>
    </row>
    <row r="10376" spans="2:13" x14ac:dyDescent="0.15">
      <c r="B10376" s="333" t="s">
        <v>2690</v>
      </c>
      <c r="C10376" s="333" t="s">
        <v>716</v>
      </c>
      <c r="D10376" s="333" t="s">
        <v>523</v>
      </c>
      <c r="E10376" s="29">
        <v>4</v>
      </c>
      <c r="F10376" s="29">
        <v>3</v>
      </c>
      <c r="G10376" s="29">
        <v>2351</v>
      </c>
      <c r="M10376" s="80" t="b">
        <f t="shared" si="161"/>
        <v>1</v>
      </c>
    </row>
    <row r="10377" spans="2:13" x14ac:dyDescent="0.15">
      <c r="B10377" s="333" t="s">
        <v>15070</v>
      </c>
      <c r="C10377" s="333" t="s">
        <v>716</v>
      </c>
      <c r="D10377" s="333" t="s">
        <v>521</v>
      </c>
      <c r="E10377" s="29">
        <v>4</v>
      </c>
      <c r="F10377" s="29">
        <v>2</v>
      </c>
      <c r="G10377" s="29">
        <v>17192</v>
      </c>
      <c r="M10377" s="80" t="b">
        <f t="shared" si="161"/>
        <v>1</v>
      </c>
    </row>
    <row r="10378" spans="2:13" x14ac:dyDescent="0.15">
      <c r="B10378" s="333" t="s">
        <v>2691</v>
      </c>
      <c r="C10378" s="333" t="s">
        <v>716</v>
      </c>
      <c r="D10378" s="333" t="s">
        <v>523</v>
      </c>
      <c r="E10378" s="29">
        <v>4</v>
      </c>
      <c r="F10378" s="29">
        <v>3</v>
      </c>
      <c r="G10378" s="29">
        <v>2352</v>
      </c>
      <c r="M10378" s="80" t="b">
        <f t="shared" si="161"/>
        <v>1</v>
      </c>
    </row>
    <row r="10379" spans="2:13" x14ac:dyDescent="0.15">
      <c r="B10379" s="333" t="s">
        <v>6554</v>
      </c>
      <c r="C10379" s="333" t="s">
        <v>518</v>
      </c>
      <c r="D10379" s="333" t="s">
        <v>518</v>
      </c>
      <c r="E10379" s="29">
        <v>0</v>
      </c>
      <c r="F10379" s="29">
        <v>0</v>
      </c>
      <c r="G10379" s="29">
        <v>6639</v>
      </c>
      <c r="M10379" s="80" t="b">
        <f t="shared" si="161"/>
        <v>1</v>
      </c>
    </row>
    <row r="10380" spans="2:13" x14ac:dyDescent="0.15">
      <c r="B10380" s="333" t="s">
        <v>8504</v>
      </c>
      <c r="C10380" s="333" t="s">
        <v>710</v>
      </c>
      <c r="D10380" s="333" t="s">
        <v>523</v>
      </c>
      <c r="E10380" s="29">
        <v>1</v>
      </c>
      <c r="F10380" s="29">
        <v>3</v>
      </c>
      <c r="G10380" s="29">
        <v>8833</v>
      </c>
      <c r="M10380" s="80" t="b">
        <f t="shared" si="161"/>
        <v>1</v>
      </c>
    </row>
    <row r="10381" spans="2:13" x14ac:dyDescent="0.15">
      <c r="B10381" s="333" t="s">
        <v>2692</v>
      </c>
      <c r="C10381" s="333" t="s">
        <v>710</v>
      </c>
      <c r="D10381" s="333" t="s">
        <v>523</v>
      </c>
      <c r="E10381" s="29">
        <v>1</v>
      </c>
      <c r="F10381" s="29">
        <v>3</v>
      </c>
      <c r="G10381" s="29">
        <v>2353</v>
      </c>
      <c r="M10381" s="80" t="b">
        <f t="shared" si="161"/>
        <v>1</v>
      </c>
    </row>
    <row r="10382" spans="2:13" x14ac:dyDescent="0.15">
      <c r="B10382" s="333" t="s">
        <v>5248</v>
      </c>
      <c r="C10382" s="333" t="s">
        <v>714</v>
      </c>
      <c r="D10382" s="333" t="s">
        <v>523</v>
      </c>
      <c r="E10382" s="29">
        <v>3</v>
      </c>
      <c r="F10382" s="29">
        <v>3</v>
      </c>
      <c r="G10382" s="29">
        <v>5108</v>
      </c>
      <c r="M10382" s="80" t="b">
        <f t="shared" ref="M10382:M10445" si="162">AND(  NOT(ISERROR(FIND(UPPER($B$7),UPPER($B10382),1))),  OR($D$7="",NOT(ISERROR(FIND(UPPER($D$7),UPPER($B10382),1)))),    OR($D$8="",(ISERROR(FIND(UPPER($D$8),UPPER($B10382),1))))           )</f>
        <v>1</v>
      </c>
    </row>
    <row r="10383" spans="2:13" x14ac:dyDescent="0.15">
      <c r="B10383" s="333" t="s">
        <v>4535</v>
      </c>
      <c r="C10383" s="333" t="s">
        <v>710</v>
      </c>
      <c r="D10383" s="333" t="s">
        <v>523</v>
      </c>
      <c r="E10383" s="29">
        <v>1</v>
      </c>
      <c r="F10383" s="29">
        <v>3</v>
      </c>
      <c r="G10383" s="29">
        <v>4355</v>
      </c>
      <c r="M10383" s="80" t="b">
        <f t="shared" si="162"/>
        <v>1</v>
      </c>
    </row>
    <row r="10384" spans="2:13" x14ac:dyDescent="0.15">
      <c r="B10384" s="333" t="s">
        <v>3839</v>
      </c>
      <c r="C10384" s="333" t="s">
        <v>518</v>
      </c>
      <c r="D10384" s="333" t="s">
        <v>518</v>
      </c>
      <c r="E10384" s="29">
        <v>0</v>
      </c>
      <c r="F10384" s="29">
        <v>0</v>
      </c>
      <c r="G10384" s="29">
        <v>3600</v>
      </c>
      <c r="M10384" s="80" t="b">
        <f t="shared" si="162"/>
        <v>1</v>
      </c>
    </row>
    <row r="10385" spans="2:13" x14ac:dyDescent="0.15">
      <c r="B10385" s="333" t="s">
        <v>2693</v>
      </c>
      <c r="C10385" s="333" t="s">
        <v>714</v>
      </c>
      <c r="D10385" s="333" t="s">
        <v>523</v>
      </c>
      <c r="E10385" s="29">
        <v>3</v>
      </c>
      <c r="F10385" s="29">
        <v>3</v>
      </c>
      <c r="G10385" s="29">
        <v>2354</v>
      </c>
      <c r="M10385" s="80" t="b">
        <f t="shared" si="162"/>
        <v>1</v>
      </c>
    </row>
    <row r="10386" spans="2:13" x14ac:dyDescent="0.15">
      <c r="B10386" s="333" t="s">
        <v>12952</v>
      </c>
      <c r="C10386" s="333" t="s">
        <v>710</v>
      </c>
      <c r="D10386" s="333" t="s">
        <v>525</v>
      </c>
      <c r="E10386" s="29">
        <v>1</v>
      </c>
      <c r="F10386" s="29">
        <v>4</v>
      </c>
      <c r="G10386" s="29">
        <v>14075</v>
      </c>
      <c r="M10386" s="80" t="b">
        <f t="shared" si="162"/>
        <v>1</v>
      </c>
    </row>
    <row r="10387" spans="2:13" x14ac:dyDescent="0.15">
      <c r="B10387" s="333" t="s">
        <v>12277</v>
      </c>
      <c r="C10387" s="333" t="s">
        <v>710</v>
      </c>
      <c r="D10387" s="333" t="s">
        <v>523</v>
      </c>
      <c r="E10387" s="29">
        <v>1</v>
      </c>
      <c r="F10387" s="29">
        <v>3</v>
      </c>
      <c r="G10387" s="29">
        <v>12729</v>
      </c>
      <c r="M10387" s="80" t="b">
        <f t="shared" si="162"/>
        <v>1</v>
      </c>
    </row>
    <row r="10388" spans="2:13" x14ac:dyDescent="0.15">
      <c r="B10388" s="333" t="s">
        <v>8695</v>
      </c>
      <c r="C10388" s="333" t="s">
        <v>710</v>
      </c>
      <c r="D10388" s="333" t="s">
        <v>525</v>
      </c>
      <c r="E10388" s="29">
        <v>1</v>
      </c>
      <c r="F10388" s="29">
        <v>4</v>
      </c>
      <c r="G10388" s="29">
        <v>9045</v>
      </c>
      <c r="M10388" s="80" t="b">
        <f t="shared" si="162"/>
        <v>1</v>
      </c>
    </row>
    <row r="10389" spans="2:13" x14ac:dyDescent="0.15">
      <c r="B10389" s="333" t="s">
        <v>10532</v>
      </c>
      <c r="C10389" s="333" t="s">
        <v>716</v>
      </c>
      <c r="D10389" s="333" t="s">
        <v>523</v>
      </c>
      <c r="E10389" s="29">
        <v>4</v>
      </c>
      <c r="F10389" s="29">
        <v>3</v>
      </c>
      <c r="G10389" s="29">
        <v>10735</v>
      </c>
      <c r="M10389" s="80" t="b">
        <f t="shared" si="162"/>
        <v>1</v>
      </c>
    </row>
    <row r="10390" spans="2:13" x14ac:dyDescent="0.15">
      <c r="B10390" s="333" t="s">
        <v>7921</v>
      </c>
      <c r="C10390" s="333" t="s">
        <v>718</v>
      </c>
      <c r="D10390" s="333" t="s">
        <v>521</v>
      </c>
      <c r="E10390" s="29">
        <v>5</v>
      </c>
      <c r="F10390" s="29">
        <v>2</v>
      </c>
      <c r="G10390" s="29">
        <v>8122</v>
      </c>
      <c r="M10390" s="80" t="b">
        <f t="shared" si="162"/>
        <v>1</v>
      </c>
    </row>
    <row r="10391" spans="2:13" x14ac:dyDescent="0.15">
      <c r="B10391" s="333" t="s">
        <v>12278</v>
      </c>
      <c r="C10391" s="333" t="s">
        <v>718</v>
      </c>
      <c r="D10391" s="333" t="s">
        <v>444</v>
      </c>
      <c r="E10391" s="29">
        <v>5</v>
      </c>
      <c r="F10391" s="29">
        <v>6</v>
      </c>
      <c r="G10391" s="29">
        <v>12378</v>
      </c>
      <c r="M10391" s="80" t="b">
        <f t="shared" si="162"/>
        <v>1</v>
      </c>
    </row>
    <row r="10392" spans="2:13" x14ac:dyDescent="0.15">
      <c r="B10392" s="333" t="s">
        <v>6704</v>
      </c>
      <c r="C10392" s="333" t="s">
        <v>518</v>
      </c>
      <c r="D10392" s="333" t="s">
        <v>521</v>
      </c>
      <c r="E10392" s="29">
        <v>0</v>
      </c>
      <c r="F10392" s="29">
        <v>2</v>
      </c>
      <c r="G10392" s="29">
        <v>6820</v>
      </c>
      <c r="M10392" s="80" t="b">
        <f t="shared" si="162"/>
        <v>1</v>
      </c>
    </row>
    <row r="10393" spans="2:13" x14ac:dyDescent="0.15">
      <c r="B10393" s="333" t="s">
        <v>12953</v>
      </c>
      <c r="C10393" s="333" t="s">
        <v>714</v>
      </c>
      <c r="D10393" s="333" t="s">
        <v>523</v>
      </c>
      <c r="E10393" s="29">
        <v>3</v>
      </c>
      <c r="F10393" s="29">
        <v>3</v>
      </c>
      <c r="G10393" s="29">
        <v>13979</v>
      </c>
      <c r="M10393" s="80" t="b">
        <f t="shared" si="162"/>
        <v>1</v>
      </c>
    </row>
    <row r="10394" spans="2:13" x14ac:dyDescent="0.15">
      <c r="B10394" s="333" t="s">
        <v>410</v>
      </c>
      <c r="C10394" s="333" t="s">
        <v>710</v>
      </c>
      <c r="D10394" s="333" t="s">
        <v>519</v>
      </c>
      <c r="E10394" s="29">
        <v>1</v>
      </c>
      <c r="F10394" s="29">
        <v>1</v>
      </c>
      <c r="G10394" s="29">
        <v>8297</v>
      </c>
      <c r="M10394" s="80" t="b">
        <f t="shared" si="162"/>
        <v>1</v>
      </c>
    </row>
    <row r="10395" spans="2:13" x14ac:dyDescent="0.15">
      <c r="B10395" s="333" t="s">
        <v>4033</v>
      </c>
      <c r="C10395" s="333" t="s">
        <v>710</v>
      </c>
      <c r="D10395" s="333" t="s">
        <v>519</v>
      </c>
      <c r="E10395" s="29">
        <v>1</v>
      </c>
      <c r="F10395" s="29">
        <v>1</v>
      </c>
      <c r="G10395" s="29">
        <v>3793</v>
      </c>
      <c r="M10395" s="80" t="b">
        <f t="shared" si="162"/>
        <v>1</v>
      </c>
    </row>
    <row r="10396" spans="2:13" x14ac:dyDescent="0.15">
      <c r="B10396" s="333" t="s">
        <v>154</v>
      </c>
      <c r="C10396" s="333" t="s">
        <v>710</v>
      </c>
      <c r="D10396" s="333" t="s">
        <v>519</v>
      </c>
      <c r="E10396" s="29">
        <v>1</v>
      </c>
      <c r="F10396" s="29">
        <v>1</v>
      </c>
      <c r="G10396" s="29">
        <v>8557</v>
      </c>
      <c r="M10396" s="80" t="b">
        <f t="shared" si="162"/>
        <v>1</v>
      </c>
    </row>
    <row r="10397" spans="2:13" x14ac:dyDescent="0.15">
      <c r="B10397" s="333" t="s">
        <v>157</v>
      </c>
      <c r="C10397" s="333" t="s">
        <v>710</v>
      </c>
      <c r="D10397" s="333" t="s">
        <v>519</v>
      </c>
      <c r="E10397" s="29">
        <v>1</v>
      </c>
      <c r="F10397" s="29">
        <v>1</v>
      </c>
      <c r="G10397" s="29">
        <v>8560</v>
      </c>
      <c r="M10397" s="80" t="b">
        <f t="shared" si="162"/>
        <v>1</v>
      </c>
    </row>
    <row r="10398" spans="2:13" x14ac:dyDescent="0.15">
      <c r="B10398" s="333" t="s">
        <v>156</v>
      </c>
      <c r="C10398" s="333" t="s">
        <v>710</v>
      </c>
      <c r="D10398" s="333" t="s">
        <v>519</v>
      </c>
      <c r="E10398" s="29">
        <v>1</v>
      </c>
      <c r="F10398" s="29">
        <v>1</v>
      </c>
      <c r="G10398" s="29">
        <v>8559</v>
      </c>
      <c r="M10398" s="80" t="b">
        <f t="shared" si="162"/>
        <v>1</v>
      </c>
    </row>
    <row r="10399" spans="2:13" x14ac:dyDescent="0.15">
      <c r="B10399" s="333" t="s">
        <v>12279</v>
      </c>
      <c r="C10399" s="333" t="s">
        <v>710</v>
      </c>
      <c r="D10399" s="333" t="s">
        <v>521</v>
      </c>
      <c r="E10399" s="29">
        <v>1</v>
      </c>
      <c r="F10399" s="29">
        <v>2</v>
      </c>
      <c r="G10399" s="29">
        <v>12295</v>
      </c>
      <c r="M10399" s="80" t="b">
        <f t="shared" si="162"/>
        <v>1</v>
      </c>
    </row>
    <row r="10400" spans="2:13" x14ac:dyDescent="0.15">
      <c r="B10400" s="333" t="s">
        <v>153</v>
      </c>
      <c r="C10400" s="333" t="s">
        <v>710</v>
      </c>
      <c r="D10400" s="333" t="s">
        <v>519</v>
      </c>
      <c r="E10400" s="29">
        <v>1</v>
      </c>
      <c r="F10400" s="29">
        <v>1</v>
      </c>
      <c r="G10400" s="29">
        <v>8556</v>
      </c>
      <c r="M10400" s="80" t="b">
        <f t="shared" si="162"/>
        <v>1</v>
      </c>
    </row>
    <row r="10401" spans="2:13" x14ac:dyDescent="0.15">
      <c r="B10401" s="333" t="s">
        <v>155</v>
      </c>
      <c r="C10401" s="333" t="s">
        <v>710</v>
      </c>
      <c r="D10401" s="333" t="s">
        <v>519</v>
      </c>
      <c r="E10401" s="29">
        <v>1</v>
      </c>
      <c r="F10401" s="29">
        <v>1</v>
      </c>
      <c r="G10401" s="29">
        <v>8558</v>
      </c>
      <c r="M10401" s="80" t="b">
        <f t="shared" si="162"/>
        <v>1</v>
      </c>
    </row>
    <row r="10402" spans="2:13" x14ac:dyDescent="0.15">
      <c r="B10402" s="333" t="s">
        <v>6217</v>
      </c>
      <c r="C10402" s="333" t="s">
        <v>710</v>
      </c>
      <c r="D10402" s="333" t="s">
        <v>523</v>
      </c>
      <c r="E10402" s="29">
        <v>1</v>
      </c>
      <c r="F10402" s="29">
        <v>3</v>
      </c>
      <c r="G10402" s="29">
        <v>6185</v>
      </c>
      <c r="M10402" s="80" t="b">
        <f t="shared" si="162"/>
        <v>1</v>
      </c>
    </row>
    <row r="10403" spans="2:13" x14ac:dyDescent="0.15">
      <c r="B10403" s="333" t="s">
        <v>8433</v>
      </c>
      <c r="C10403" s="333" t="s">
        <v>710</v>
      </c>
      <c r="D10403" s="333" t="s">
        <v>523</v>
      </c>
      <c r="E10403" s="29">
        <v>1</v>
      </c>
      <c r="F10403" s="29">
        <v>3</v>
      </c>
      <c r="G10403" s="29">
        <v>8762</v>
      </c>
      <c r="M10403" s="80" t="b">
        <f t="shared" si="162"/>
        <v>1</v>
      </c>
    </row>
    <row r="10404" spans="2:13" x14ac:dyDescent="0.15">
      <c r="B10404" s="333" t="s">
        <v>2694</v>
      </c>
      <c r="C10404" s="333" t="s">
        <v>716</v>
      </c>
      <c r="D10404" s="333" t="s">
        <v>523</v>
      </c>
      <c r="E10404" s="29">
        <v>4</v>
      </c>
      <c r="F10404" s="29">
        <v>3</v>
      </c>
      <c r="G10404" s="29">
        <v>2355</v>
      </c>
      <c r="M10404" s="80" t="b">
        <f t="shared" si="162"/>
        <v>1</v>
      </c>
    </row>
    <row r="10405" spans="2:13" x14ac:dyDescent="0.15">
      <c r="B10405" s="333" t="s">
        <v>12280</v>
      </c>
      <c r="C10405" s="333" t="s">
        <v>710</v>
      </c>
      <c r="D10405" s="333" t="s">
        <v>523</v>
      </c>
      <c r="E10405" s="29">
        <v>1</v>
      </c>
      <c r="F10405" s="29">
        <v>3</v>
      </c>
      <c r="G10405" s="29">
        <v>13054</v>
      </c>
      <c r="M10405" s="80" t="b">
        <f t="shared" si="162"/>
        <v>1</v>
      </c>
    </row>
    <row r="10406" spans="2:13" x14ac:dyDescent="0.15">
      <c r="B10406" s="333" t="s">
        <v>12281</v>
      </c>
      <c r="C10406" s="333" t="s">
        <v>710</v>
      </c>
      <c r="D10406" s="333" t="s">
        <v>523</v>
      </c>
      <c r="E10406" s="29">
        <v>1</v>
      </c>
      <c r="F10406" s="29">
        <v>3</v>
      </c>
      <c r="G10406" s="29">
        <v>12766</v>
      </c>
      <c r="M10406" s="80" t="b">
        <f t="shared" si="162"/>
        <v>1</v>
      </c>
    </row>
    <row r="10407" spans="2:13" x14ac:dyDescent="0.15">
      <c r="B10407" s="333" t="s">
        <v>2695</v>
      </c>
      <c r="C10407" s="333" t="s">
        <v>712</v>
      </c>
      <c r="D10407" s="333" t="s">
        <v>525</v>
      </c>
      <c r="E10407" s="29">
        <v>2</v>
      </c>
      <c r="F10407" s="29">
        <v>4</v>
      </c>
      <c r="G10407" s="29">
        <v>2356</v>
      </c>
      <c r="M10407" s="80" t="b">
        <f t="shared" si="162"/>
        <v>1</v>
      </c>
    </row>
    <row r="10408" spans="2:13" x14ac:dyDescent="0.15">
      <c r="B10408" s="333" t="s">
        <v>11353</v>
      </c>
      <c r="C10408" s="333" t="s">
        <v>714</v>
      </c>
      <c r="D10408" s="333" t="s">
        <v>525</v>
      </c>
      <c r="E10408" s="29">
        <v>3</v>
      </c>
      <c r="F10408" s="29">
        <v>4</v>
      </c>
      <c r="G10408" s="29">
        <v>11534</v>
      </c>
      <c r="M10408" s="80" t="b">
        <f t="shared" si="162"/>
        <v>1</v>
      </c>
    </row>
    <row r="10409" spans="2:13" x14ac:dyDescent="0.15">
      <c r="B10409" s="333" t="s">
        <v>2696</v>
      </c>
      <c r="C10409" s="333" t="s">
        <v>712</v>
      </c>
      <c r="D10409" s="333" t="s">
        <v>525</v>
      </c>
      <c r="E10409" s="29">
        <v>2</v>
      </c>
      <c r="F10409" s="29">
        <v>4</v>
      </c>
      <c r="G10409" s="29">
        <v>2357</v>
      </c>
      <c r="M10409" s="80" t="b">
        <f t="shared" si="162"/>
        <v>1</v>
      </c>
    </row>
    <row r="10410" spans="2:13" x14ac:dyDescent="0.15">
      <c r="B10410" s="333" t="s">
        <v>6685</v>
      </c>
      <c r="C10410" s="333" t="s">
        <v>712</v>
      </c>
      <c r="D10410" s="333" t="s">
        <v>525</v>
      </c>
      <c r="E10410" s="29">
        <v>2</v>
      </c>
      <c r="F10410" s="29">
        <v>4</v>
      </c>
      <c r="G10410" s="29">
        <v>6799</v>
      </c>
      <c r="M10410" s="80" t="b">
        <f t="shared" si="162"/>
        <v>1</v>
      </c>
    </row>
    <row r="10411" spans="2:13" x14ac:dyDescent="0.15">
      <c r="B10411" s="333" t="s">
        <v>10533</v>
      </c>
      <c r="C10411" s="333" t="s">
        <v>518</v>
      </c>
      <c r="D10411" s="333" t="s">
        <v>518</v>
      </c>
      <c r="E10411" s="29">
        <v>0</v>
      </c>
      <c r="F10411" s="29">
        <v>0</v>
      </c>
      <c r="G10411" s="29">
        <v>11104</v>
      </c>
      <c r="M10411" s="80" t="b">
        <f t="shared" si="162"/>
        <v>1</v>
      </c>
    </row>
    <row r="10412" spans="2:13" x14ac:dyDescent="0.15">
      <c r="B10412" s="333" t="s">
        <v>8850</v>
      </c>
      <c r="C10412" s="333" t="s">
        <v>710</v>
      </c>
      <c r="D10412" s="333" t="s">
        <v>525</v>
      </c>
      <c r="E10412" s="29">
        <v>1</v>
      </c>
      <c r="F10412" s="29">
        <v>4</v>
      </c>
      <c r="G10412" s="29">
        <v>9200</v>
      </c>
      <c r="M10412" s="80" t="b">
        <f t="shared" si="162"/>
        <v>1</v>
      </c>
    </row>
    <row r="10413" spans="2:13" x14ac:dyDescent="0.15">
      <c r="B10413" s="333" t="s">
        <v>8851</v>
      </c>
      <c r="C10413" s="333" t="s">
        <v>710</v>
      </c>
      <c r="D10413" s="333" t="s">
        <v>525</v>
      </c>
      <c r="E10413" s="29">
        <v>1</v>
      </c>
      <c r="F10413" s="29">
        <v>4</v>
      </c>
      <c r="G10413" s="29">
        <v>9201</v>
      </c>
      <c r="M10413" s="80" t="b">
        <f t="shared" si="162"/>
        <v>1</v>
      </c>
    </row>
    <row r="10414" spans="2:13" x14ac:dyDescent="0.15">
      <c r="B10414" s="333" t="s">
        <v>6389</v>
      </c>
      <c r="C10414" s="333" t="s">
        <v>710</v>
      </c>
      <c r="D10414" s="333" t="s">
        <v>525</v>
      </c>
      <c r="E10414" s="29">
        <v>1</v>
      </c>
      <c r="F10414" s="29">
        <v>4</v>
      </c>
      <c r="G10414" s="29">
        <v>6446</v>
      </c>
      <c r="M10414" s="80" t="b">
        <f t="shared" si="162"/>
        <v>1</v>
      </c>
    </row>
    <row r="10415" spans="2:13" x14ac:dyDescent="0.15">
      <c r="B10415" s="333" t="s">
        <v>2697</v>
      </c>
      <c r="C10415" s="333" t="s">
        <v>710</v>
      </c>
      <c r="D10415" s="333" t="s">
        <v>444</v>
      </c>
      <c r="E10415" s="29">
        <v>1</v>
      </c>
      <c r="F10415" s="29">
        <v>6</v>
      </c>
      <c r="G10415" s="29">
        <v>2358</v>
      </c>
      <c r="M10415" s="80" t="b">
        <f t="shared" si="162"/>
        <v>1</v>
      </c>
    </row>
    <row r="10416" spans="2:13" x14ac:dyDescent="0.15">
      <c r="B10416" s="333" t="s">
        <v>11021</v>
      </c>
      <c r="C10416" s="333" t="s">
        <v>518</v>
      </c>
      <c r="D10416" s="333" t="s">
        <v>518</v>
      </c>
      <c r="E10416" s="29">
        <v>0</v>
      </c>
      <c r="F10416" s="29">
        <v>0</v>
      </c>
      <c r="G10416" s="29">
        <v>6640</v>
      </c>
      <c r="M10416" s="80" t="b">
        <f t="shared" si="162"/>
        <v>1</v>
      </c>
    </row>
    <row r="10417" spans="2:13" x14ac:dyDescent="0.15">
      <c r="B10417" s="333" t="s">
        <v>13853</v>
      </c>
      <c r="C10417" s="333" t="s">
        <v>710</v>
      </c>
      <c r="D10417" s="333" t="s">
        <v>523</v>
      </c>
      <c r="E10417" s="29">
        <v>1</v>
      </c>
      <c r="F10417" s="29">
        <v>3</v>
      </c>
      <c r="G10417" s="29">
        <v>14797</v>
      </c>
      <c r="M10417" s="80" t="b">
        <f t="shared" si="162"/>
        <v>1</v>
      </c>
    </row>
    <row r="10418" spans="2:13" x14ac:dyDescent="0.15">
      <c r="B10418" s="333" t="s">
        <v>15071</v>
      </c>
      <c r="C10418" s="333" t="s">
        <v>710</v>
      </c>
      <c r="D10418" s="333" t="s">
        <v>523</v>
      </c>
      <c r="E10418" s="29">
        <v>1</v>
      </c>
      <c r="F10418" s="29">
        <v>3</v>
      </c>
      <c r="G10418" s="29">
        <v>16922</v>
      </c>
      <c r="M10418" s="80" t="b">
        <f t="shared" si="162"/>
        <v>1</v>
      </c>
    </row>
    <row r="10419" spans="2:13" x14ac:dyDescent="0.15">
      <c r="B10419" s="333" t="s">
        <v>2698</v>
      </c>
      <c r="C10419" s="333" t="s">
        <v>710</v>
      </c>
      <c r="D10419" s="333" t="s">
        <v>523</v>
      </c>
      <c r="E10419" s="29">
        <v>1</v>
      </c>
      <c r="F10419" s="29">
        <v>3</v>
      </c>
      <c r="G10419" s="29">
        <v>2359</v>
      </c>
      <c r="M10419" s="80" t="b">
        <f t="shared" si="162"/>
        <v>1</v>
      </c>
    </row>
    <row r="10420" spans="2:13" x14ac:dyDescent="0.15">
      <c r="B10420" s="333" t="s">
        <v>2699</v>
      </c>
      <c r="C10420" s="333" t="s">
        <v>716</v>
      </c>
      <c r="D10420" s="333" t="s">
        <v>523</v>
      </c>
      <c r="E10420" s="29">
        <v>4</v>
      </c>
      <c r="F10420" s="29">
        <v>3</v>
      </c>
      <c r="G10420" s="29">
        <v>2360</v>
      </c>
      <c r="M10420" s="80" t="b">
        <f t="shared" si="162"/>
        <v>1</v>
      </c>
    </row>
    <row r="10421" spans="2:13" x14ac:dyDescent="0.15">
      <c r="B10421" s="333" t="s">
        <v>9594</v>
      </c>
      <c r="C10421" s="333" t="s">
        <v>712</v>
      </c>
      <c r="D10421" s="333" t="s">
        <v>521</v>
      </c>
      <c r="E10421" s="29">
        <v>2</v>
      </c>
      <c r="F10421" s="29">
        <v>2</v>
      </c>
      <c r="G10421" s="29">
        <v>9978</v>
      </c>
      <c r="M10421" s="80" t="b">
        <f t="shared" si="162"/>
        <v>1</v>
      </c>
    </row>
    <row r="10422" spans="2:13" x14ac:dyDescent="0.15">
      <c r="B10422" s="333" t="s">
        <v>14337</v>
      </c>
      <c r="C10422" s="333" t="s">
        <v>710</v>
      </c>
      <c r="D10422" s="333" t="s">
        <v>523</v>
      </c>
      <c r="E10422" s="29">
        <v>1</v>
      </c>
      <c r="F10422" s="29">
        <v>3</v>
      </c>
      <c r="G10422" s="29">
        <v>16101</v>
      </c>
      <c r="M10422" s="80" t="b">
        <f t="shared" si="162"/>
        <v>1</v>
      </c>
    </row>
    <row r="10423" spans="2:13" x14ac:dyDescent="0.15">
      <c r="B10423" s="333" t="s">
        <v>12954</v>
      </c>
      <c r="C10423" s="333" t="s">
        <v>710</v>
      </c>
      <c r="D10423" s="333" t="s">
        <v>523</v>
      </c>
      <c r="E10423" s="29">
        <v>1</v>
      </c>
      <c r="F10423" s="29">
        <v>3</v>
      </c>
      <c r="G10423" s="29">
        <v>13886</v>
      </c>
      <c r="M10423" s="80" t="b">
        <f t="shared" si="162"/>
        <v>1</v>
      </c>
    </row>
    <row r="10424" spans="2:13" x14ac:dyDescent="0.15">
      <c r="B10424" s="333" t="s">
        <v>6651</v>
      </c>
      <c r="C10424" s="333" t="s">
        <v>716</v>
      </c>
      <c r="D10424" s="333" t="s">
        <v>519</v>
      </c>
      <c r="E10424" s="29">
        <v>4</v>
      </c>
      <c r="F10424" s="29">
        <v>1</v>
      </c>
      <c r="G10424" s="29">
        <v>6641</v>
      </c>
      <c r="M10424" s="80" t="b">
        <f t="shared" si="162"/>
        <v>1</v>
      </c>
    </row>
    <row r="10425" spans="2:13" x14ac:dyDescent="0.15">
      <c r="B10425" s="333" t="s">
        <v>10534</v>
      </c>
      <c r="C10425" s="333" t="s">
        <v>718</v>
      </c>
      <c r="D10425" s="333" t="s">
        <v>519</v>
      </c>
      <c r="E10425" s="29">
        <v>5</v>
      </c>
      <c r="F10425" s="29">
        <v>1</v>
      </c>
      <c r="G10425" s="29">
        <v>10647</v>
      </c>
      <c r="M10425" s="80" t="b">
        <f t="shared" si="162"/>
        <v>1</v>
      </c>
    </row>
    <row r="10426" spans="2:13" x14ac:dyDescent="0.15">
      <c r="B10426" s="333" t="s">
        <v>7720</v>
      </c>
      <c r="C10426" s="333" t="s">
        <v>518</v>
      </c>
      <c r="D10426" s="333" t="s">
        <v>444</v>
      </c>
      <c r="E10426" s="29">
        <v>0</v>
      </c>
      <c r="F10426" s="29">
        <v>6</v>
      </c>
      <c r="G10426" s="29">
        <v>7896</v>
      </c>
      <c r="M10426" s="80" t="b">
        <f t="shared" si="162"/>
        <v>1</v>
      </c>
    </row>
    <row r="10427" spans="2:13" x14ac:dyDescent="0.15">
      <c r="B10427" s="333" t="s">
        <v>4536</v>
      </c>
      <c r="C10427" s="333" t="s">
        <v>710</v>
      </c>
      <c r="D10427" s="333" t="s">
        <v>523</v>
      </c>
      <c r="E10427" s="29">
        <v>1</v>
      </c>
      <c r="F10427" s="29">
        <v>3</v>
      </c>
      <c r="G10427" s="29">
        <v>4356</v>
      </c>
      <c r="M10427" s="80" t="b">
        <f t="shared" si="162"/>
        <v>1</v>
      </c>
    </row>
    <row r="10428" spans="2:13" x14ac:dyDescent="0.15">
      <c r="B10428" s="333" t="s">
        <v>2700</v>
      </c>
      <c r="C10428" s="333" t="s">
        <v>716</v>
      </c>
      <c r="D10428" s="333" t="s">
        <v>523</v>
      </c>
      <c r="E10428" s="29">
        <v>4</v>
      </c>
      <c r="F10428" s="29">
        <v>3</v>
      </c>
      <c r="G10428" s="29">
        <v>2361</v>
      </c>
      <c r="M10428" s="80" t="b">
        <f t="shared" si="162"/>
        <v>1</v>
      </c>
    </row>
    <row r="10429" spans="2:13" x14ac:dyDescent="0.15">
      <c r="B10429" s="333" t="s">
        <v>2701</v>
      </c>
      <c r="C10429" s="333" t="s">
        <v>716</v>
      </c>
      <c r="D10429" s="333" t="s">
        <v>523</v>
      </c>
      <c r="E10429" s="29">
        <v>4</v>
      </c>
      <c r="F10429" s="29">
        <v>3</v>
      </c>
      <c r="G10429" s="29">
        <v>2362</v>
      </c>
      <c r="M10429" s="80" t="b">
        <f t="shared" si="162"/>
        <v>1</v>
      </c>
    </row>
    <row r="10430" spans="2:13" x14ac:dyDescent="0.15">
      <c r="B10430" s="333" t="s">
        <v>7559</v>
      </c>
      <c r="C10430" s="333" t="s">
        <v>710</v>
      </c>
      <c r="D10430" s="333" t="s">
        <v>519</v>
      </c>
      <c r="E10430" s="29">
        <v>1</v>
      </c>
      <c r="F10430" s="29">
        <v>1</v>
      </c>
      <c r="G10430" s="29">
        <v>7722</v>
      </c>
      <c r="M10430" s="80" t="b">
        <f t="shared" si="162"/>
        <v>1</v>
      </c>
    </row>
    <row r="10431" spans="2:13" x14ac:dyDescent="0.15">
      <c r="B10431" s="333" t="s">
        <v>11354</v>
      </c>
      <c r="C10431" s="333" t="s">
        <v>710</v>
      </c>
      <c r="D10431" s="333" t="s">
        <v>444</v>
      </c>
      <c r="E10431" s="29">
        <v>1</v>
      </c>
      <c r="F10431" s="29">
        <v>6</v>
      </c>
      <c r="G10431" s="29">
        <v>11458</v>
      </c>
      <c r="M10431" s="80" t="b">
        <f t="shared" si="162"/>
        <v>1</v>
      </c>
    </row>
    <row r="10432" spans="2:13" x14ac:dyDescent="0.15">
      <c r="B10432" s="333" t="s">
        <v>7167</v>
      </c>
      <c r="C10432" s="333" t="s">
        <v>710</v>
      </c>
      <c r="D10432" s="333" t="s">
        <v>523</v>
      </c>
      <c r="E10432" s="29">
        <v>1</v>
      </c>
      <c r="F10432" s="29">
        <v>3</v>
      </c>
      <c r="G10432" s="29">
        <v>7309</v>
      </c>
      <c r="M10432" s="80" t="b">
        <f t="shared" si="162"/>
        <v>1</v>
      </c>
    </row>
    <row r="10433" spans="2:13" x14ac:dyDescent="0.15">
      <c r="B10433" s="333" t="s">
        <v>12282</v>
      </c>
      <c r="C10433" s="333" t="s">
        <v>710</v>
      </c>
      <c r="D10433" s="333" t="s">
        <v>525</v>
      </c>
      <c r="E10433" s="29">
        <v>1</v>
      </c>
      <c r="F10433" s="29">
        <v>4</v>
      </c>
      <c r="G10433" s="29">
        <v>13808</v>
      </c>
      <c r="M10433" s="80" t="b">
        <f t="shared" si="162"/>
        <v>1</v>
      </c>
    </row>
    <row r="10434" spans="2:13" x14ac:dyDescent="0.15">
      <c r="B10434" s="333" t="s">
        <v>7176</v>
      </c>
      <c r="C10434" s="333" t="s">
        <v>712</v>
      </c>
      <c r="D10434" s="333" t="s">
        <v>525</v>
      </c>
      <c r="E10434" s="29">
        <v>2</v>
      </c>
      <c r="F10434" s="29">
        <v>4</v>
      </c>
      <c r="G10434" s="29">
        <v>7318</v>
      </c>
      <c r="M10434" s="80" t="b">
        <f t="shared" si="162"/>
        <v>1</v>
      </c>
    </row>
    <row r="10435" spans="2:13" x14ac:dyDescent="0.15">
      <c r="B10435" s="333" t="s">
        <v>2702</v>
      </c>
      <c r="C10435" s="333" t="s">
        <v>716</v>
      </c>
      <c r="D10435" s="333" t="s">
        <v>523</v>
      </c>
      <c r="E10435" s="29">
        <v>4</v>
      </c>
      <c r="F10435" s="29">
        <v>3</v>
      </c>
      <c r="G10435" s="29">
        <v>2363</v>
      </c>
      <c r="M10435" s="80" t="b">
        <f t="shared" si="162"/>
        <v>1</v>
      </c>
    </row>
    <row r="10436" spans="2:13" x14ac:dyDescent="0.15">
      <c r="B10436" s="333" t="s">
        <v>2703</v>
      </c>
      <c r="C10436" s="333" t="s">
        <v>716</v>
      </c>
      <c r="D10436" s="333" t="s">
        <v>521</v>
      </c>
      <c r="E10436" s="29">
        <v>4</v>
      </c>
      <c r="F10436" s="29">
        <v>2</v>
      </c>
      <c r="G10436" s="29">
        <v>2364</v>
      </c>
      <c r="M10436" s="80" t="b">
        <f t="shared" si="162"/>
        <v>1</v>
      </c>
    </row>
    <row r="10437" spans="2:13" x14ac:dyDescent="0.15">
      <c r="B10437" s="333" t="s">
        <v>12955</v>
      </c>
      <c r="C10437" s="333" t="s">
        <v>710</v>
      </c>
      <c r="D10437" s="333" t="s">
        <v>521</v>
      </c>
      <c r="E10437" s="29">
        <v>1</v>
      </c>
      <c r="F10437" s="29">
        <v>2</v>
      </c>
      <c r="G10437" s="29">
        <v>13896</v>
      </c>
      <c r="M10437" s="80" t="b">
        <f t="shared" si="162"/>
        <v>1</v>
      </c>
    </row>
    <row r="10438" spans="2:13" x14ac:dyDescent="0.15">
      <c r="B10438" s="333" t="s">
        <v>7828</v>
      </c>
      <c r="C10438" s="333" t="s">
        <v>710</v>
      </c>
      <c r="D10438" s="333" t="s">
        <v>521</v>
      </c>
      <c r="E10438" s="29">
        <v>1</v>
      </c>
      <c r="F10438" s="29">
        <v>2</v>
      </c>
      <c r="G10438" s="29">
        <v>8014</v>
      </c>
      <c r="M10438" s="80" t="b">
        <f t="shared" si="162"/>
        <v>1</v>
      </c>
    </row>
    <row r="10439" spans="2:13" x14ac:dyDescent="0.15">
      <c r="B10439" s="333" t="s">
        <v>12283</v>
      </c>
      <c r="C10439" s="333" t="s">
        <v>710</v>
      </c>
      <c r="D10439" s="333" t="s">
        <v>521</v>
      </c>
      <c r="E10439" s="29">
        <v>1</v>
      </c>
      <c r="F10439" s="29">
        <v>2</v>
      </c>
      <c r="G10439" s="29">
        <v>13623</v>
      </c>
      <c r="M10439" s="80" t="b">
        <f t="shared" si="162"/>
        <v>1</v>
      </c>
    </row>
    <row r="10440" spans="2:13" x14ac:dyDescent="0.15">
      <c r="B10440" s="333" t="s">
        <v>5042</v>
      </c>
      <c r="C10440" s="333" t="s">
        <v>712</v>
      </c>
      <c r="D10440" s="333" t="s">
        <v>525</v>
      </c>
      <c r="E10440" s="29">
        <v>2</v>
      </c>
      <c r="F10440" s="29">
        <v>4</v>
      </c>
      <c r="G10440" s="29">
        <v>4890</v>
      </c>
      <c r="M10440" s="80" t="b">
        <f t="shared" si="162"/>
        <v>1</v>
      </c>
    </row>
    <row r="10441" spans="2:13" x14ac:dyDescent="0.15">
      <c r="B10441" s="333" t="s">
        <v>2704</v>
      </c>
      <c r="C10441" s="333" t="s">
        <v>716</v>
      </c>
      <c r="D10441" s="333" t="s">
        <v>523</v>
      </c>
      <c r="E10441" s="29">
        <v>4</v>
      </c>
      <c r="F10441" s="29">
        <v>3</v>
      </c>
      <c r="G10441" s="29">
        <v>2365</v>
      </c>
      <c r="M10441" s="80" t="b">
        <f t="shared" si="162"/>
        <v>1</v>
      </c>
    </row>
    <row r="10442" spans="2:13" x14ac:dyDescent="0.15">
      <c r="B10442" s="333" t="s">
        <v>11355</v>
      </c>
      <c r="C10442" s="333" t="s">
        <v>718</v>
      </c>
      <c r="D10442" s="333" t="s">
        <v>523</v>
      </c>
      <c r="E10442" s="29">
        <v>5</v>
      </c>
      <c r="F10442" s="29">
        <v>3</v>
      </c>
      <c r="G10442" s="29">
        <v>11165</v>
      </c>
      <c r="M10442" s="80" t="b">
        <f t="shared" si="162"/>
        <v>1</v>
      </c>
    </row>
    <row r="10443" spans="2:13" x14ac:dyDescent="0.15">
      <c r="B10443" s="333" t="s">
        <v>7993</v>
      </c>
      <c r="C10443" s="333" t="s">
        <v>710</v>
      </c>
      <c r="D10443" s="333" t="s">
        <v>523</v>
      </c>
      <c r="E10443" s="29">
        <v>1</v>
      </c>
      <c r="F10443" s="29">
        <v>3</v>
      </c>
      <c r="G10443" s="29">
        <v>8203</v>
      </c>
      <c r="M10443" s="80" t="b">
        <f t="shared" si="162"/>
        <v>1</v>
      </c>
    </row>
    <row r="10444" spans="2:13" x14ac:dyDescent="0.15">
      <c r="B10444" s="333" t="s">
        <v>11022</v>
      </c>
      <c r="C10444" s="333" t="s">
        <v>710</v>
      </c>
      <c r="D10444" s="333" t="s">
        <v>523</v>
      </c>
      <c r="E10444" s="29">
        <v>1</v>
      </c>
      <c r="F10444" s="29">
        <v>3</v>
      </c>
      <c r="G10444" s="29">
        <v>8233</v>
      </c>
      <c r="M10444" s="80" t="b">
        <f t="shared" si="162"/>
        <v>1</v>
      </c>
    </row>
    <row r="10445" spans="2:13" x14ac:dyDescent="0.15">
      <c r="B10445" s="333" t="s">
        <v>12284</v>
      </c>
      <c r="C10445" s="333" t="s">
        <v>718</v>
      </c>
      <c r="D10445" s="333" t="s">
        <v>523</v>
      </c>
      <c r="E10445" s="29">
        <v>5</v>
      </c>
      <c r="F10445" s="29">
        <v>3</v>
      </c>
      <c r="G10445" s="29">
        <v>13652</v>
      </c>
      <c r="M10445" s="80" t="b">
        <f t="shared" si="162"/>
        <v>1</v>
      </c>
    </row>
    <row r="10446" spans="2:13" x14ac:dyDescent="0.15">
      <c r="B10446" s="333" t="s">
        <v>12285</v>
      </c>
      <c r="C10446" s="333" t="s">
        <v>718</v>
      </c>
      <c r="D10446" s="333" t="s">
        <v>523</v>
      </c>
      <c r="E10446" s="29">
        <v>5</v>
      </c>
      <c r="F10446" s="29">
        <v>3</v>
      </c>
      <c r="G10446" s="29">
        <v>12767</v>
      </c>
      <c r="M10446" s="80" t="b">
        <f t="shared" ref="M10446:M10509" si="163">AND(  NOT(ISERROR(FIND(UPPER($B$7),UPPER($B10446),1))),  OR($D$7="",NOT(ISERROR(FIND(UPPER($D$7),UPPER($B10446),1)))),    OR($D$8="",(ISERROR(FIND(UPPER($D$8),UPPER($B10446),1))))           )</f>
        <v>1</v>
      </c>
    </row>
    <row r="10447" spans="2:13" x14ac:dyDescent="0.15">
      <c r="B10447" s="333" t="s">
        <v>12956</v>
      </c>
      <c r="C10447" s="333" t="s">
        <v>518</v>
      </c>
      <c r="D10447" s="333" t="s">
        <v>523</v>
      </c>
      <c r="E10447" s="29">
        <v>0</v>
      </c>
      <c r="F10447" s="29">
        <v>3</v>
      </c>
      <c r="G10447" s="29">
        <v>14255</v>
      </c>
      <c r="M10447" s="80" t="b">
        <f t="shared" si="163"/>
        <v>1</v>
      </c>
    </row>
    <row r="10448" spans="2:13" x14ac:dyDescent="0.15">
      <c r="B10448" s="333" t="s">
        <v>5334</v>
      </c>
      <c r="C10448" s="333" t="s">
        <v>710</v>
      </c>
      <c r="D10448" s="333" t="s">
        <v>525</v>
      </c>
      <c r="E10448" s="29">
        <v>1</v>
      </c>
      <c r="F10448" s="29">
        <v>4</v>
      </c>
      <c r="G10448" s="29">
        <v>5332</v>
      </c>
      <c r="M10448" s="80" t="b">
        <f t="shared" si="163"/>
        <v>1</v>
      </c>
    </row>
    <row r="10449" spans="2:13" x14ac:dyDescent="0.15">
      <c r="B10449" s="333" t="s">
        <v>12286</v>
      </c>
      <c r="C10449" s="333" t="s">
        <v>714</v>
      </c>
      <c r="D10449" s="333" t="s">
        <v>523</v>
      </c>
      <c r="E10449" s="29">
        <v>3</v>
      </c>
      <c r="F10449" s="29">
        <v>3</v>
      </c>
      <c r="G10449" s="29">
        <v>13746</v>
      </c>
      <c r="M10449" s="80" t="b">
        <f t="shared" si="163"/>
        <v>1</v>
      </c>
    </row>
    <row r="10450" spans="2:13" x14ac:dyDescent="0.15">
      <c r="B10450" s="333" t="s">
        <v>9595</v>
      </c>
      <c r="C10450" s="333" t="s">
        <v>518</v>
      </c>
      <c r="D10450" s="333" t="s">
        <v>523</v>
      </c>
      <c r="E10450" s="29">
        <v>0</v>
      </c>
      <c r="F10450" s="29">
        <v>3</v>
      </c>
      <c r="G10450" s="29">
        <v>9442</v>
      </c>
      <c r="M10450" s="80" t="b">
        <f t="shared" si="163"/>
        <v>1</v>
      </c>
    </row>
    <row r="10451" spans="2:13" x14ac:dyDescent="0.15">
      <c r="B10451" s="333" t="s">
        <v>2705</v>
      </c>
      <c r="C10451" s="333" t="s">
        <v>716</v>
      </c>
      <c r="D10451" s="333" t="s">
        <v>523</v>
      </c>
      <c r="E10451" s="29">
        <v>4</v>
      </c>
      <c r="F10451" s="29">
        <v>3</v>
      </c>
      <c r="G10451" s="29">
        <v>2366</v>
      </c>
      <c r="M10451" s="80" t="b">
        <f t="shared" si="163"/>
        <v>1</v>
      </c>
    </row>
    <row r="10452" spans="2:13" x14ac:dyDescent="0.15">
      <c r="B10452" s="333" t="s">
        <v>4360</v>
      </c>
      <c r="C10452" s="333" t="s">
        <v>712</v>
      </c>
      <c r="D10452" s="333" t="s">
        <v>523</v>
      </c>
      <c r="E10452" s="29">
        <v>2</v>
      </c>
      <c r="F10452" s="29">
        <v>3</v>
      </c>
      <c r="G10452" s="29">
        <v>3957</v>
      </c>
      <c r="M10452" s="80" t="b">
        <f t="shared" si="163"/>
        <v>1</v>
      </c>
    </row>
    <row r="10453" spans="2:13" x14ac:dyDescent="0.15">
      <c r="B10453" s="333" t="s">
        <v>11023</v>
      </c>
      <c r="C10453" s="333" t="s">
        <v>718</v>
      </c>
      <c r="D10453" s="333" t="s">
        <v>523</v>
      </c>
      <c r="E10453" s="29">
        <v>5</v>
      </c>
      <c r="F10453" s="29">
        <v>3</v>
      </c>
      <c r="G10453" s="29">
        <v>4717</v>
      </c>
      <c r="M10453" s="80" t="b">
        <f t="shared" si="163"/>
        <v>1</v>
      </c>
    </row>
    <row r="10454" spans="2:13" x14ac:dyDescent="0.15">
      <c r="B10454" s="333" t="s">
        <v>7626</v>
      </c>
      <c r="C10454" s="333" t="s">
        <v>714</v>
      </c>
      <c r="D10454" s="333" t="s">
        <v>521</v>
      </c>
      <c r="E10454" s="29">
        <v>3</v>
      </c>
      <c r="F10454" s="29">
        <v>2</v>
      </c>
      <c r="G10454" s="29">
        <v>7789</v>
      </c>
      <c r="M10454" s="80" t="b">
        <f t="shared" si="163"/>
        <v>1</v>
      </c>
    </row>
    <row r="10455" spans="2:13" x14ac:dyDescent="0.15">
      <c r="B10455" s="333" t="s">
        <v>2706</v>
      </c>
      <c r="C10455" s="333" t="s">
        <v>716</v>
      </c>
      <c r="D10455" s="333" t="s">
        <v>521</v>
      </c>
      <c r="E10455" s="29">
        <v>4</v>
      </c>
      <c r="F10455" s="29">
        <v>2</v>
      </c>
      <c r="G10455" s="29">
        <v>2367</v>
      </c>
      <c r="M10455" s="80" t="b">
        <f t="shared" si="163"/>
        <v>1</v>
      </c>
    </row>
    <row r="10456" spans="2:13" x14ac:dyDescent="0.15">
      <c r="B10456" s="333" t="s">
        <v>12287</v>
      </c>
      <c r="C10456" s="333" t="s">
        <v>714</v>
      </c>
      <c r="D10456" s="333" t="s">
        <v>521</v>
      </c>
      <c r="E10456" s="29">
        <v>3</v>
      </c>
      <c r="F10456" s="29">
        <v>2</v>
      </c>
      <c r="G10456" s="29">
        <v>12501</v>
      </c>
      <c r="M10456" s="80" t="b">
        <f t="shared" si="163"/>
        <v>1</v>
      </c>
    </row>
    <row r="10457" spans="2:13" x14ac:dyDescent="0.15">
      <c r="B10457" s="333" t="s">
        <v>11356</v>
      </c>
      <c r="C10457" s="333" t="s">
        <v>714</v>
      </c>
      <c r="D10457" s="333" t="s">
        <v>521</v>
      </c>
      <c r="E10457" s="29">
        <v>3</v>
      </c>
      <c r="F10457" s="29">
        <v>2</v>
      </c>
      <c r="G10457" s="29">
        <v>11325</v>
      </c>
      <c r="M10457" s="80" t="b">
        <f t="shared" si="163"/>
        <v>1</v>
      </c>
    </row>
    <row r="10458" spans="2:13" x14ac:dyDescent="0.15">
      <c r="B10458" s="333" t="s">
        <v>135</v>
      </c>
      <c r="C10458" s="333" t="s">
        <v>710</v>
      </c>
      <c r="D10458" s="333" t="s">
        <v>519</v>
      </c>
      <c r="E10458" s="29">
        <v>1</v>
      </c>
      <c r="F10458" s="29">
        <v>1</v>
      </c>
      <c r="G10458" s="29">
        <v>8653</v>
      </c>
      <c r="M10458" s="80" t="b">
        <f t="shared" si="163"/>
        <v>1</v>
      </c>
    </row>
    <row r="10459" spans="2:13" x14ac:dyDescent="0.15">
      <c r="B10459" s="333" t="s">
        <v>14338</v>
      </c>
      <c r="C10459" s="333" t="s">
        <v>710</v>
      </c>
      <c r="D10459" s="333" t="s">
        <v>519</v>
      </c>
      <c r="E10459" s="29">
        <v>1</v>
      </c>
      <c r="F10459" s="29">
        <v>1</v>
      </c>
      <c r="G10459" s="29">
        <v>16165</v>
      </c>
      <c r="M10459" s="80" t="b">
        <f t="shared" si="163"/>
        <v>1</v>
      </c>
    </row>
    <row r="10460" spans="2:13" x14ac:dyDescent="0.15">
      <c r="B10460" s="333" t="s">
        <v>136</v>
      </c>
      <c r="C10460" s="333" t="s">
        <v>710</v>
      </c>
      <c r="D10460" s="333" t="s">
        <v>519</v>
      </c>
      <c r="E10460" s="29">
        <v>1</v>
      </c>
      <c r="F10460" s="29">
        <v>1</v>
      </c>
      <c r="G10460" s="29">
        <v>8654</v>
      </c>
      <c r="M10460" s="80" t="b">
        <f t="shared" si="163"/>
        <v>1</v>
      </c>
    </row>
    <row r="10461" spans="2:13" x14ac:dyDescent="0.15">
      <c r="B10461" s="333" t="s">
        <v>11357</v>
      </c>
      <c r="C10461" s="333" t="s">
        <v>710</v>
      </c>
      <c r="D10461" s="333" t="s">
        <v>523</v>
      </c>
      <c r="E10461" s="29">
        <v>1</v>
      </c>
      <c r="F10461" s="29">
        <v>3</v>
      </c>
      <c r="G10461" s="29">
        <v>11497</v>
      </c>
      <c r="M10461" s="80" t="b">
        <f t="shared" si="163"/>
        <v>1</v>
      </c>
    </row>
    <row r="10462" spans="2:13" x14ac:dyDescent="0.15">
      <c r="B10462" s="333" t="s">
        <v>7705</v>
      </c>
      <c r="C10462" s="333" t="s">
        <v>710</v>
      </c>
      <c r="D10462" s="333" t="s">
        <v>525</v>
      </c>
      <c r="E10462" s="29">
        <v>1</v>
      </c>
      <c r="F10462" s="29">
        <v>4</v>
      </c>
      <c r="G10462" s="29">
        <v>7876</v>
      </c>
      <c r="M10462" s="80" t="b">
        <f t="shared" si="163"/>
        <v>1</v>
      </c>
    </row>
    <row r="10463" spans="2:13" x14ac:dyDescent="0.15">
      <c r="B10463" s="333" t="s">
        <v>9596</v>
      </c>
      <c r="C10463" s="333" t="s">
        <v>518</v>
      </c>
      <c r="D10463" s="333" t="s">
        <v>518</v>
      </c>
      <c r="E10463" s="29">
        <v>0</v>
      </c>
      <c r="F10463" s="29">
        <v>0</v>
      </c>
      <c r="G10463" s="29">
        <v>10009</v>
      </c>
      <c r="M10463" s="80" t="b">
        <f t="shared" si="163"/>
        <v>1</v>
      </c>
    </row>
    <row r="10464" spans="2:13" x14ac:dyDescent="0.15">
      <c r="B10464" s="333" t="s">
        <v>7704</v>
      </c>
      <c r="C10464" s="333" t="s">
        <v>710</v>
      </c>
      <c r="D10464" s="333" t="s">
        <v>525</v>
      </c>
      <c r="E10464" s="29">
        <v>1</v>
      </c>
      <c r="F10464" s="29">
        <v>4</v>
      </c>
      <c r="G10464" s="29">
        <v>7875</v>
      </c>
      <c r="M10464" s="80" t="b">
        <f t="shared" si="163"/>
        <v>1</v>
      </c>
    </row>
    <row r="10465" spans="2:13" x14ac:dyDescent="0.15">
      <c r="B10465" s="333" t="s">
        <v>2707</v>
      </c>
      <c r="C10465" s="333" t="s">
        <v>712</v>
      </c>
      <c r="D10465" s="333" t="s">
        <v>525</v>
      </c>
      <c r="E10465" s="29">
        <v>2</v>
      </c>
      <c r="F10465" s="29">
        <v>4</v>
      </c>
      <c r="G10465" s="29">
        <v>2368</v>
      </c>
      <c r="M10465" s="80" t="b">
        <f t="shared" si="163"/>
        <v>1</v>
      </c>
    </row>
    <row r="10466" spans="2:13" x14ac:dyDescent="0.15">
      <c r="B10466" s="333" t="s">
        <v>7794</v>
      </c>
      <c r="C10466" s="333" t="s">
        <v>714</v>
      </c>
      <c r="D10466" s="333" t="s">
        <v>525</v>
      </c>
      <c r="E10466" s="29">
        <v>3</v>
      </c>
      <c r="F10466" s="29">
        <v>4</v>
      </c>
      <c r="G10466" s="29">
        <v>7871</v>
      </c>
      <c r="M10466" s="80" t="b">
        <f t="shared" si="163"/>
        <v>1</v>
      </c>
    </row>
    <row r="10467" spans="2:13" x14ac:dyDescent="0.15">
      <c r="B10467" s="333" t="s">
        <v>8711</v>
      </c>
      <c r="C10467" s="333" t="s">
        <v>710</v>
      </c>
      <c r="D10467" s="333" t="s">
        <v>525</v>
      </c>
      <c r="E10467" s="29">
        <v>1</v>
      </c>
      <c r="F10467" s="29">
        <v>4</v>
      </c>
      <c r="G10467" s="29">
        <v>9061</v>
      </c>
      <c r="M10467" s="80" t="b">
        <f t="shared" si="163"/>
        <v>1</v>
      </c>
    </row>
    <row r="10468" spans="2:13" x14ac:dyDescent="0.15">
      <c r="B10468" s="333" t="s">
        <v>8714</v>
      </c>
      <c r="C10468" s="333" t="s">
        <v>710</v>
      </c>
      <c r="D10468" s="333" t="s">
        <v>525</v>
      </c>
      <c r="E10468" s="29">
        <v>1</v>
      </c>
      <c r="F10468" s="29">
        <v>4</v>
      </c>
      <c r="G10468" s="29">
        <v>9064</v>
      </c>
      <c r="M10468" s="80" t="b">
        <f t="shared" si="163"/>
        <v>1</v>
      </c>
    </row>
    <row r="10469" spans="2:13" x14ac:dyDescent="0.15">
      <c r="B10469" s="333" t="s">
        <v>2708</v>
      </c>
      <c r="C10469" s="333" t="s">
        <v>712</v>
      </c>
      <c r="D10469" s="333" t="s">
        <v>525</v>
      </c>
      <c r="E10469" s="29">
        <v>2</v>
      </c>
      <c r="F10469" s="29">
        <v>4</v>
      </c>
      <c r="G10469" s="29">
        <v>2369</v>
      </c>
      <c r="M10469" s="80" t="b">
        <f t="shared" si="163"/>
        <v>1</v>
      </c>
    </row>
    <row r="10470" spans="2:13" x14ac:dyDescent="0.15">
      <c r="B10470" s="333" t="s">
        <v>5043</v>
      </c>
      <c r="C10470" s="333" t="s">
        <v>712</v>
      </c>
      <c r="D10470" s="333" t="s">
        <v>525</v>
      </c>
      <c r="E10470" s="29">
        <v>2</v>
      </c>
      <c r="F10470" s="29">
        <v>4</v>
      </c>
      <c r="G10470" s="29">
        <v>4891</v>
      </c>
      <c r="M10470" s="80" t="b">
        <f t="shared" si="163"/>
        <v>1</v>
      </c>
    </row>
    <row r="10471" spans="2:13" x14ac:dyDescent="0.15">
      <c r="B10471" s="333" t="s">
        <v>12957</v>
      </c>
      <c r="C10471" s="333" t="s">
        <v>712</v>
      </c>
      <c r="D10471" s="333" t="s">
        <v>525</v>
      </c>
      <c r="E10471" s="29">
        <v>2</v>
      </c>
      <c r="F10471" s="29">
        <v>4</v>
      </c>
      <c r="G10471" s="29">
        <v>14294</v>
      </c>
      <c r="M10471" s="80" t="b">
        <f t="shared" si="163"/>
        <v>1</v>
      </c>
    </row>
    <row r="10472" spans="2:13" x14ac:dyDescent="0.15">
      <c r="B10472" s="333" t="s">
        <v>13854</v>
      </c>
      <c r="C10472" s="333" t="s">
        <v>712</v>
      </c>
      <c r="D10472" s="333" t="s">
        <v>525</v>
      </c>
      <c r="E10472" s="29">
        <v>2</v>
      </c>
      <c r="F10472" s="29">
        <v>4</v>
      </c>
      <c r="G10472" s="29">
        <v>15755</v>
      </c>
      <c r="M10472" s="80" t="b">
        <f t="shared" si="163"/>
        <v>1</v>
      </c>
    </row>
    <row r="10473" spans="2:13" x14ac:dyDescent="0.15">
      <c r="B10473" s="333" t="s">
        <v>9597</v>
      </c>
      <c r="C10473" s="333" t="s">
        <v>712</v>
      </c>
      <c r="D10473" s="333" t="s">
        <v>525</v>
      </c>
      <c r="E10473" s="29">
        <v>2</v>
      </c>
      <c r="F10473" s="29">
        <v>4</v>
      </c>
      <c r="G10473" s="29">
        <v>10010</v>
      </c>
      <c r="M10473" s="80" t="b">
        <f t="shared" si="163"/>
        <v>1</v>
      </c>
    </row>
    <row r="10474" spans="2:13" x14ac:dyDescent="0.15">
      <c r="B10474" s="333" t="s">
        <v>12958</v>
      </c>
      <c r="C10474" s="333" t="s">
        <v>712</v>
      </c>
      <c r="D10474" s="333" t="s">
        <v>525</v>
      </c>
      <c r="E10474" s="29">
        <v>2</v>
      </c>
      <c r="F10474" s="29">
        <v>4</v>
      </c>
      <c r="G10474" s="29">
        <v>14367</v>
      </c>
      <c r="M10474" s="80" t="b">
        <f t="shared" si="163"/>
        <v>1</v>
      </c>
    </row>
    <row r="10475" spans="2:13" x14ac:dyDescent="0.15">
      <c r="B10475" s="333" t="s">
        <v>12959</v>
      </c>
      <c r="C10475" s="333" t="s">
        <v>712</v>
      </c>
      <c r="D10475" s="333" t="s">
        <v>525</v>
      </c>
      <c r="E10475" s="29">
        <v>2</v>
      </c>
      <c r="F10475" s="29">
        <v>4</v>
      </c>
      <c r="G10475" s="29">
        <v>14295</v>
      </c>
      <c r="M10475" s="80" t="b">
        <f t="shared" si="163"/>
        <v>1</v>
      </c>
    </row>
    <row r="10476" spans="2:13" x14ac:dyDescent="0.15">
      <c r="B10476" s="333" t="s">
        <v>7385</v>
      </c>
      <c r="C10476" s="333" t="s">
        <v>714</v>
      </c>
      <c r="D10476" s="333" t="s">
        <v>525</v>
      </c>
      <c r="E10476" s="29">
        <v>3</v>
      </c>
      <c r="F10476" s="29">
        <v>4</v>
      </c>
      <c r="G10476" s="29">
        <v>7532</v>
      </c>
      <c r="M10476" s="80" t="b">
        <f t="shared" si="163"/>
        <v>1</v>
      </c>
    </row>
    <row r="10477" spans="2:13" x14ac:dyDescent="0.15">
      <c r="B10477" s="333" t="s">
        <v>13855</v>
      </c>
      <c r="C10477" s="333" t="s">
        <v>712</v>
      </c>
      <c r="D10477" s="333" t="s">
        <v>525</v>
      </c>
      <c r="E10477" s="29">
        <v>2</v>
      </c>
      <c r="F10477" s="29">
        <v>4</v>
      </c>
      <c r="G10477" s="29">
        <v>15756</v>
      </c>
      <c r="M10477" s="80" t="b">
        <f t="shared" si="163"/>
        <v>1</v>
      </c>
    </row>
    <row r="10478" spans="2:13" x14ac:dyDescent="0.15">
      <c r="B10478" s="333" t="s">
        <v>9598</v>
      </c>
      <c r="C10478" s="333" t="s">
        <v>712</v>
      </c>
      <c r="D10478" s="333" t="s">
        <v>525</v>
      </c>
      <c r="E10478" s="29">
        <v>2</v>
      </c>
      <c r="F10478" s="29">
        <v>4</v>
      </c>
      <c r="G10478" s="29">
        <v>10065</v>
      </c>
      <c r="M10478" s="80" t="b">
        <f t="shared" si="163"/>
        <v>1</v>
      </c>
    </row>
    <row r="10479" spans="2:13" x14ac:dyDescent="0.15">
      <c r="B10479" s="333" t="s">
        <v>5335</v>
      </c>
      <c r="C10479" s="333" t="s">
        <v>710</v>
      </c>
      <c r="D10479" s="333" t="s">
        <v>519</v>
      </c>
      <c r="E10479" s="29">
        <v>1</v>
      </c>
      <c r="F10479" s="29">
        <v>1</v>
      </c>
      <c r="G10479" s="29">
        <v>5333</v>
      </c>
      <c r="M10479" s="80" t="b">
        <f t="shared" si="163"/>
        <v>1</v>
      </c>
    </row>
    <row r="10480" spans="2:13" x14ac:dyDescent="0.15">
      <c r="B10480" s="333" t="s">
        <v>15072</v>
      </c>
      <c r="C10480" s="333" t="s">
        <v>710</v>
      </c>
      <c r="D10480" s="333" t="s">
        <v>523</v>
      </c>
      <c r="E10480" s="29">
        <v>1</v>
      </c>
      <c r="F10480" s="29">
        <v>3</v>
      </c>
      <c r="G10480" s="29">
        <v>16413</v>
      </c>
      <c r="M10480" s="80" t="b">
        <f t="shared" si="163"/>
        <v>1</v>
      </c>
    </row>
    <row r="10481" spans="2:13" x14ac:dyDescent="0.15">
      <c r="B10481" s="333" t="s">
        <v>2710</v>
      </c>
      <c r="C10481" s="333" t="s">
        <v>712</v>
      </c>
      <c r="D10481" s="333" t="s">
        <v>525</v>
      </c>
      <c r="E10481" s="29">
        <v>2</v>
      </c>
      <c r="F10481" s="29">
        <v>4</v>
      </c>
      <c r="G10481" s="29">
        <v>2371</v>
      </c>
      <c r="M10481" s="80" t="b">
        <f t="shared" si="163"/>
        <v>1</v>
      </c>
    </row>
    <row r="10482" spans="2:13" x14ac:dyDescent="0.15">
      <c r="B10482" s="333" t="s">
        <v>10535</v>
      </c>
      <c r="C10482" s="333" t="s">
        <v>710</v>
      </c>
      <c r="D10482" s="333" t="s">
        <v>523</v>
      </c>
      <c r="E10482" s="29">
        <v>1</v>
      </c>
      <c r="F10482" s="29">
        <v>3</v>
      </c>
      <c r="G10482" s="29">
        <v>10332</v>
      </c>
      <c r="M10482" s="80" t="b">
        <f t="shared" si="163"/>
        <v>1</v>
      </c>
    </row>
    <row r="10483" spans="2:13" x14ac:dyDescent="0.15">
      <c r="B10483" s="333" t="s">
        <v>4292</v>
      </c>
      <c r="C10483" s="333" t="s">
        <v>712</v>
      </c>
      <c r="D10483" s="333" t="s">
        <v>523</v>
      </c>
      <c r="E10483" s="29">
        <v>2</v>
      </c>
      <c r="F10483" s="29">
        <v>3</v>
      </c>
      <c r="G10483" s="29">
        <v>3967</v>
      </c>
      <c r="M10483" s="80" t="b">
        <f t="shared" si="163"/>
        <v>1</v>
      </c>
    </row>
    <row r="10484" spans="2:13" x14ac:dyDescent="0.15">
      <c r="B10484" s="333" t="s">
        <v>9599</v>
      </c>
      <c r="C10484" s="333" t="s">
        <v>518</v>
      </c>
      <c r="D10484" s="333" t="s">
        <v>518</v>
      </c>
      <c r="E10484" s="29">
        <v>0</v>
      </c>
      <c r="F10484" s="29">
        <v>0</v>
      </c>
      <c r="G10484" s="29">
        <v>10036</v>
      </c>
      <c r="M10484" s="80" t="b">
        <f t="shared" si="163"/>
        <v>1</v>
      </c>
    </row>
    <row r="10485" spans="2:13" x14ac:dyDescent="0.15">
      <c r="B10485" s="333" t="s">
        <v>12288</v>
      </c>
      <c r="C10485" s="333" t="s">
        <v>712</v>
      </c>
      <c r="D10485" s="333" t="s">
        <v>521</v>
      </c>
      <c r="E10485" s="29">
        <v>2</v>
      </c>
      <c r="F10485" s="29">
        <v>2</v>
      </c>
      <c r="G10485" s="29">
        <v>13352</v>
      </c>
      <c r="M10485" s="80" t="b">
        <f t="shared" si="163"/>
        <v>1</v>
      </c>
    </row>
    <row r="10486" spans="2:13" x14ac:dyDescent="0.15">
      <c r="B10486" s="333" t="s">
        <v>6036</v>
      </c>
      <c r="C10486" s="333" t="s">
        <v>710</v>
      </c>
      <c r="D10486" s="333" t="s">
        <v>521</v>
      </c>
      <c r="E10486" s="29">
        <v>1</v>
      </c>
      <c r="F10486" s="29">
        <v>2</v>
      </c>
      <c r="G10486" s="29">
        <v>6087</v>
      </c>
      <c r="M10486" s="80" t="b">
        <f t="shared" si="163"/>
        <v>1</v>
      </c>
    </row>
    <row r="10487" spans="2:13" x14ac:dyDescent="0.15">
      <c r="B10487" s="333" t="s">
        <v>12289</v>
      </c>
      <c r="C10487" s="333" t="s">
        <v>710</v>
      </c>
      <c r="D10487" s="333" t="s">
        <v>521</v>
      </c>
      <c r="E10487" s="29">
        <v>1</v>
      </c>
      <c r="F10487" s="29">
        <v>2</v>
      </c>
      <c r="G10487" s="29">
        <v>13055</v>
      </c>
      <c r="M10487" s="80" t="b">
        <f t="shared" si="163"/>
        <v>1</v>
      </c>
    </row>
    <row r="10488" spans="2:13" x14ac:dyDescent="0.15">
      <c r="B10488" s="333" t="s">
        <v>4495</v>
      </c>
      <c r="C10488" s="333" t="s">
        <v>710</v>
      </c>
      <c r="D10488" s="333" t="s">
        <v>525</v>
      </c>
      <c r="E10488" s="29">
        <v>1</v>
      </c>
      <c r="F10488" s="29">
        <v>4</v>
      </c>
      <c r="G10488" s="29">
        <v>4206</v>
      </c>
      <c r="M10488" s="80" t="b">
        <f t="shared" si="163"/>
        <v>1</v>
      </c>
    </row>
    <row r="10489" spans="2:13" x14ac:dyDescent="0.15">
      <c r="B10489" s="333" t="s">
        <v>9600</v>
      </c>
      <c r="C10489" s="333" t="s">
        <v>716</v>
      </c>
      <c r="D10489" s="333" t="s">
        <v>521</v>
      </c>
      <c r="E10489" s="29">
        <v>4</v>
      </c>
      <c r="F10489" s="29">
        <v>2</v>
      </c>
      <c r="G10489" s="29">
        <v>9306</v>
      </c>
      <c r="M10489" s="80" t="b">
        <f t="shared" si="163"/>
        <v>1</v>
      </c>
    </row>
    <row r="10490" spans="2:13" x14ac:dyDescent="0.15">
      <c r="B10490" s="333" t="s">
        <v>15073</v>
      </c>
      <c r="C10490" s="333" t="s">
        <v>714</v>
      </c>
      <c r="D10490" s="333" t="s">
        <v>519</v>
      </c>
      <c r="E10490" s="29">
        <v>3</v>
      </c>
      <c r="F10490" s="29">
        <v>1</v>
      </c>
      <c r="G10490" s="29">
        <v>17279</v>
      </c>
      <c r="M10490" s="80" t="b">
        <f t="shared" si="163"/>
        <v>1</v>
      </c>
    </row>
    <row r="10491" spans="2:13" x14ac:dyDescent="0.15">
      <c r="B10491" s="333" t="s">
        <v>15074</v>
      </c>
      <c r="C10491" s="333" t="s">
        <v>714</v>
      </c>
      <c r="D10491" s="333" t="s">
        <v>519</v>
      </c>
      <c r="E10491" s="29">
        <v>3</v>
      </c>
      <c r="F10491" s="29">
        <v>1</v>
      </c>
      <c r="G10491" s="29">
        <v>17280</v>
      </c>
      <c r="M10491" s="80" t="b">
        <f t="shared" si="163"/>
        <v>1</v>
      </c>
    </row>
    <row r="10492" spans="2:13" x14ac:dyDescent="0.15">
      <c r="B10492" s="333" t="s">
        <v>3840</v>
      </c>
      <c r="C10492" s="333" t="s">
        <v>712</v>
      </c>
      <c r="D10492" s="333" t="s">
        <v>525</v>
      </c>
      <c r="E10492" s="29">
        <v>2</v>
      </c>
      <c r="F10492" s="29">
        <v>4</v>
      </c>
      <c r="G10492" s="29">
        <v>3601</v>
      </c>
      <c r="M10492" s="80" t="b">
        <f t="shared" si="163"/>
        <v>1</v>
      </c>
    </row>
    <row r="10493" spans="2:13" x14ac:dyDescent="0.15">
      <c r="B10493" s="333" t="s">
        <v>10536</v>
      </c>
      <c r="C10493" s="333" t="s">
        <v>710</v>
      </c>
      <c r="D10493" s="333" t="s">
        <v>525</v>
      </c>
      <c r="E10493" s="29">
        <v>1</v>
      </c>
      <c r="F10493" s="29">
        <v>4</v>
      </c>
      <c r="G10493" s="29">
        <v>10709</v>
      </c>
      <c r="M10493" s="80" t="b">
        <f t="shared" si="163"/>
        <v>1</v>
      </c>
    </row>
    <row r="10494" spans="2:13" x14ac:dyDescent="0.15">
      <c r="B10494" s="333" t="s">
        <v>15075</v>
      </c>
      <c r="C10494" s="333" t="s">
        <v>712</v>
      </c>
      <c r="D10494" s="333" t="s">
        <v>521</v>
      </c>
      <c r="E10494" s="29">
        <v>2</v>
      </c>
      <c r="F10494" s="29">
        <v>2</v>
      </c>
      <c r="G10494" s="29">
        <v>17611</v>
      </c>
      <c r="M10494" s="80" t="b">
        <f t="shared" si="163"/>
        <v>1</v>
      </c>
    </row>
    <row r="10495" spans="2:13" x14ac:dyDescent="0.15">
      <c r="B10495" s="333" t="s">
        <v>7946</v>
      </c>
      <c r="C10495" s="333" t="s">
        <v>712</v>
      </c>
      <c r="D10495" s="333" t="s">
        <v>523</v>
      </c>
      <c r="E10495" s="29">
        <v>2</v>
      </c>
      <c r="F10495" s="29">
        <v>3</v>
      </c>
      <c r="G10495" s="29">
        <v>8146</v>
      </c>
      <c r="M10495" s="80" t="b">
        <f t="shared" si="163"/>
        <v>1</v>
      </c>
    </row>
    <row r="10496" spans="2:13" x14ac:dyDescent="0.15">
      <c r="B10496" s="334" t="s">
        <v>12960</v>
      </c>
      <c r="C10496" s="333" t="s">
        <v>716</v>
      </c>
      <c r="D10496" s="333" t="s">
        <v>523</v>
      </c>
      <c r="E10496" s="29">
        <v>4</v>
      </c>
      <c r="F10496" s="29">
        <v>3</v>
      </c>
      <c r="G10496" s="29">
        <v>13914</v>
      </c>
      <c r="M10496" s="80" t="b">
        <f t="shared" si="163"/>
        <v>1</v>
      </c>
    </row>
    <row r="10497" spans="2:13" x14ac:dyDescent="0.15">
      <c r="B10497" s="334" t="s">
        <v>137</v>
      </c>
      <c r="C10497" s="333" t="s">
        <v>716</v>
      </c>
      <c r="D10497" s="333" t="s">
        <v>521</v>
      </c>
      <c r="E10497" s="29">
        <v>4</v>
      </c>
      <c r="F10497" s="29">
        <v>2</v>
      </c>
      <c r="G10497" s="29">
        <v>8655</v>
      </c>
      <c r="M10497" s="80" t="b">
        <f t="shared" si="163"/>
        <v>1</v>
      </c>
    </row>
    <row r="10498" spans="2:13" x14ac:dyDescent="0.15">
      <c r="B10498" s="334" t="s">
        <v>2711</v>
      </c>
      <c r="C10498" s="333" t="s">
        <v>718</v>
      </c>
      <c r="D10498" s="333" t="s">
        <v>521</v>
      </c>
      <c r="E10498" s="29">
        <v>5</v>
      </c>
      <c r="F10498" s="29">
        <v>2</v>
      </c>
      <c r="G10498" s="29">
        <v>2372</v>
      </c>
      <c r="M10498" s="80" t="b">
        <f t="shared" si="163"/>
        <v>1</v>
      </c>
    </row>
    <row r="10499" spans="2:13" x14ac:dyDescent="0.15">
      <c r="B10499" s="334" t="s">
        <v>6934</v>
      </c>
      <c r="C10499" s="333" t="s">
        <v>710</v>
      </c>
      <c r="D10499" s="333" t="s">
        <v>521</v>
      </c>
      <c r="E10499" s="29">
        <v>1</v>
      </c>
      <c r="F10499" s="29">
        <v>2</v>
      </c>
      <c r="G10499" s="29">
        <v>7889</v>
      </c>
      <c r="M10499" s="80" t="b">
        <f t="shared" si="163"/>
        <v>1</v>
      </c>
    </row>
    <row r="10500" spans="2:13" x14ac:dyDescent="0.15">
      <c r="B10500" s="334" t="s">
        <v>6934</v>
      </c>
      <c r="C10500" s="333" t="s">
        <v>518</v>
      </c>
      <c r="D10500" s="333" t="s">
        <v>518</v>
      </c>
      <c r="E10500" s="29">
        <v>0</v>
      </c>
      <c r="F10500" s="29">
        <v>0</v>
      </c>
      <c r="G10500" s="29">
        <v>7069</v>
      </c>
      <c r="M10500" s="80" t="b">
        <f t="shared" si="163"/>
        <v>1</v>
      </c>
    </row>
    <row r="10501" spans="2:13" x14ac:dyDescent="0.15">
      <c r="B10501" s="334" t="s">
        <v>8528</v>
      </c>
      <c r="C10501" s="333" t="s">
        <v>710</v>
      </c>
      <c r="D10501" s="333" t="s">
        <v>519</v>
      </c>
      <c r="E10501" s="29">
        <v>1</v>
      </c>
      <c r="F10501" s="29">
        <v>1</v>
      </c>
      <c r="G10501" s="29">
        <v>8858</v>
      </c>
      <c r="M10501" s="80" t="b">
        <f t="shared" si="163"/>
        <v>1</v>
      </c>
    </row>
    <row r="10502" spans="2:13" x14ac:dyDescent="0.15">
      <c r="B10502" s="334" t="s">
        <v>8067</v>
      </c>
      <c r="C10502" s="333" t="s">
        <v>710</v>
      </c>
      <c r="D10502" s="333" t="s">
        <v>523</v>
      </c>
      <c r="E10502" s="29">
        <v>1</v>
      </c>
      <c r="F10502" s="29">
        <v>3</v>
      </c>
      <c r="G10502" s="29">
        <v>8151</v>
      </c>
      <c r="M10502" s="80" t="b">
        <f t="shared" si="163"/>
        <v>1</v>
      </c>
    </row>
    <row r="10503" spans="2:13" x14ac:dyDescent="0.15">
      <c r="B10503" s="334" t="s">
        <v>7950</v>
      </c>
      <c r="C10503" s="333" t="s">
        <v>714</v>
      </c>
      <c r="D10503" s="333" t="s">
        <v>523</v>
      </c>
      <c r="E10503" s="29">
        <v>3</v>
      </c>
      <c r="F10503" s="29">
        <v>3</v>
      </c>
      <c r="G10503" s="29">
        <v>8150</v>
      </c>
      <c r="M10503" s="80" t="b">
        <f t="shared" si="163"/>
        <v>1</v>
      </c>
    </row>
    <row r="10504" spans="2:13" x14ac:dyDescent="0.15">
      <c r="B10504" s="334" t="s">
        <v>9601</v>
      </c>
      <c r="C10504" s="333" t="s">
        <v>710</v>
      </c>
      <c r="D10504" s="333" t="s">
        <v>523</v>
      </c>
      <c r="E10504" s="29">
        <v>1</v>
      </c>
      <c r="F10504" s="29">
        <v>3</v>
      </c>
      <c r="G10504" s="29">
        <v>9536</v>
      </c>
      <c r="M10504" s="80" t="b">
        <f t="shared" si="163"/>
        <v>1</v>
      </c>
    </row>
    <row r="10505" spans="2:13" x14ac:dyDescent="0.15">
      <c r="B10505" s="334" t="s">
        <v>10537</v>
      </c>
      <c r="C10505" s="333" t="s">
        <v>710</v>
      </c>
      <c r="D10505" s="333" t="s">
        <v>525</v>
      </c>
      <c r="E10505" s="29">
        <v>1</v>
      </c>
      <c r="F10505" s="29">
        <v>4</v>
      </c>
      <c r="G10505" s="29">
        <v>10710</v>
      </c>
      <c r="M10505" s="80" t="b">
        <f t="shared" si="163"/>
        <v>1</v>
      </c>
    </row>
    <row r="10506" spans="2:13" x14ac:dyDescent="0.15">
      <c r="B10506" s="334" t="s">
        <v>8852</v>
      </c>
      <c r="C10506" s="333" t="s">
        <v>710</v>
      </c>
      <c r="D10506" s="333" t="s">
        <v>521</v>
      </c>
      <c r="E10506" s="29">
        <v>1</v>
      </c>
      <c r="F10506" s="29">
        <v>2</v>
      </c>
      <c r="G10506" s="29">
        <v>9202</v>
      </c>
      <c r="M10506" s="80" t="b">
        <f t="shared" si="163"/>
        <v>1</v>
      </c>
    </row>
    <row r="10507" spans="2:13" x14ac:dyDescent="0.15">
      <c r="B10507" s="334" t="s">
        <v>2712</v>
      </c>
      <c r="C10507" s="333" t="s">
        <v>710</v>
      </c>
      <c r="D10507" s="333" t="s">
        <v>444</v>
      </c>
      <c r="E10507" s="29">
        <v>1</v>
      </c>
      <c r="F10507" s="29">
        <v>6</v>
      </c>
      <c r="G10507" s="29">
        <v>2373</v>
      </c>
      <c r="M10507" s="80" t="b">
        <f t="shared" si="163"/>
        <v>1</v>
      </c>
    </row>
    <row r="10508" spans="2:13" x14ac:dyDescent="0.15">
      <c r="B10508" s="334" t="s">
        <v>8853</v>
      </c>
      <c r="C10508" s="333" t="s">
        <v>710</v>
      </c>
      <c r="D10508" s="333" t="s">
        <v>521</v>
      </c>
      <c r="E10508" s="29">
        <v>1</v>
      </c>
      <c r="F10508" s="29">
        <v>2</v>
      </c>
      <c r="G10508" s="29">
        <v>9203</v>
      </c>
      <c r="M10508" s="80" t="b">
        <f t="shared" si="163"/>
        <v>1</v>
      </c>
    </row>
    <row r="10509" spans="2:13" x14ac:dyDescent="0.15">
      <c r="B10509" s="334" t="s">
        <v>9602</v>
      </c>
      <c r="C10509" s="333" t="s">
        <v>712</v>
      </c>
      <c r="D10509" s="333" t="s">
        <v>525</v>
      </c>
      <c r="E10509" s="29">
        <v>2</v>
      </c>
      <c r="F10509" s="29">
        <v>4</v>
      </c>
      <c r="G10509" s="29">
        <v>9499</v>
      </c>
      <c r="M10509" s="80" t="b">
        <f t="shared" si="163"/>
        <v>1</v>
      </c>
    </row>
    <row r="10510" spans="2:13" x14ac:dyDescent="0.15">
      <c r="B10510" s="334" t="s">
        <v>2713</v>
      </c>
      <c r="C10510" s="333" t="s">
        <v>712</v>
      </c>
      <c r="D10510" s="333" t="s">
        <v>523</v>
      </c>
      <c r="E10510" s="29">
        <v>2</v>
      </c>
      <c r="F10510" s="29">
        <v>3</v>
      </c>
      <c r="G10510" s="29">
        <v>2374</v>
      </c>
      <c r="M10510" s="80" t="b">
        <f t="shared" ref="M10510:M10573" si="164">AND(  NOT(ISERROR(FIND(UPPER($B$7),UPPER($B10510),1))),  OR($D$7="",NOT(ISERROR(FIND(UPPER($D$7),UPPER($B10510),1)))),    OR($D$8="",(ISERROR(FIND(UPPER($D$8),UPPER($B10510),1))))           )</f>
        <v>1</v>
      </c>
    </row>
    <row r="10511" spans="2:13" x14ac:dyDescent="0.15">
      <c r="B10511" s="334" t="s">
        <v>12290</v>
      </c>
      <c r="C10511" s="333" t="s">
        <v>710</v>
      </c>
      <c r="D10511" s="333" t="s">
        <v>521</v>
      </c>
      <c r="E10511" s="29">
        <v>1</v>
      </c>
      <c r="F10511" s="29">
        <v>2</v>
      </c>
      <c r="G10511" s="29">
        <v>13018</v>
      </c>
      <c r="M10511" s="80" t="b">
        <f t="shared" si="164"/>
        <v>1</v>
      </c>
    </row>
    <row r="10512" spans="2:13" x14ac:dyDescent="0.15">
      <c r="B10512" s="334" t="s">
        <v>10538</v>
      </c>
      <c r="C10512" s="333" t="s">
        <v>710</v>
      </c>
      <c r="D10512" s="333" t="s">
        <v>521</v>
      </c>
      <c r="E10512" s="29">
        <v>1</v>
      </c>
      <c r="F10512" s="29">
        <v>2</v>
      </c>
      <c r="G10512" s="29">
        <v>10521</v>
      </c>
      <c r="M10512" s="80" t="b">
        <f t="shared" si="164"/>
        <v>1</v>
      </c>
    </row>
    <row r="10513" spans="2:13" x14ac:dyDescent="0.15">
      <c r="B10513" s="334" t="s">
        <v>13856</v>
      </c>
      <c r="C10513" s="333" t="s">
        <v>710</v>
      </c>
      <c r="D10513" s="333" t="s">
        <v>523</v>
      </c>
      <c r="E10513" s="29">
        <v>1</v>
      </c>
      <c r="F10513" s="29">
        <v>3</v>
      </c>
      <c r="G10513" s="29">
        <v>14827</v>
      </c>
      <c r="M10513" s="80" t="b">
        <f t="shared" si="164"/>
        <v>1</v>
      </c>
    </row>
    <row r="10514" spans="2:13" x14ac:dyDescent="0.15">
      <c r="B10514" s="334" t="s">
        <v>5651</v>
      </c>
      <c r="C10514" s="333" t="s">
        <v>710</v>
      </c>
      <c r="D10514" s="333" t="s">
        <v>525</v>
      </c>
      <c r="E10514" s="29">
        <v>1</v>
      </c>
      <c r="F10514" s="29">
        <v>4</v>
      </c>
      <c r="G10514" s="29">
        <v>5670</v>
      </c>
      <c r="M10514" s="80" t="b">
        <f t="shared" si="164"/>
        <v>1</v>
      </c>
    </row>
    <row r="10515" spans="2:13" x14ac:dyDescent="0.15">
      <c r="B10515" s="334" t="s">
        <v>13857</v>
      </c>
      <c r="C10515" s="333" t="s">
        <v>710</v>
      </c>
      <c r="D10515" s="333" t="s">
        <v>525</v>
      </c>
      <c r="E10515" s="29">
        <v>1</v>
      </c>
      <c r="F10515" s="29">
        <v>4</v>
      </c>
      <c r="G10515" s="29">
        <v>14622</v>
      </c>
      <c r="M10515" s="80" t="b">
        <f t="shared" si="164"/>
        <v>1</v>
      </c>
    </row>
    <row r="10516" spans="2:13" x14ac:dyDescent="0.15">
      <c r="B10516" s="334" t="s">
        <v>13168</v>
      </c>
      <c r="C10516" s="333" t="s">
        <v>712</v>
      </c>
      <c r="D10516" s="333" t="s">
        <v>525</v>
      </c>
      <c r="E10516" s="29">
        <v>2</v>
      </c>
      <c r="F10516" s="29">
        <v>4</v>
      </c>
      <c r="G10516" s="29">
        <v>14556</v>
      </c>
      <c r="M10516" s="80" t="b">
        <f t="shared" si="164"/>
        <v>1</v>
      </c>
    </row>
    <row r="10517" spans="2:13" x14ac:dyDescent="0.15">
      <c r="B10517" s="334" t="s">
        <v>224</v>
      </c>
      <c r="C10517" s="333" t="s">
        <v>710</v>
      </c>
      <c r="D10517" s="333" t="s">
        <v>444</v>
      </c>
      <c r="E10517" s="29">
        <v>1</v>
      </c>
      <c r="F10517" s="29">
        <v>6</v>
      </c>
      <c r="G10517" s="29">
        <v>8512</v>
      </c>
      <c r="M10517" s="80" t="b">
        <f t="shared" si="164"/>
        <v>1</v>
      </c>
    </row>
    <row r="10518" spans="2:13" x14ac:dyDescent="0.15">
      <c r="B10518" s="334" t="s">
        <v>5617</v>
      </c>
      <c r="C10518" s="333" t="s">
        <v>716</v>
      </c>
      <c r="D10518" s="333" t="s">
        <v>519</v>
      </c>
      <c r="E10518" s="29">
        <v>4</v>
      </c>
      <c r="F10518" s="29">
        <v>1</v>
      </c>
      <c r="G10518" s="29">
        <v>5634</v>
      </c>
      <c r="M10518" s="80" t="b">
        <f t="shared" si="164"/>
        <v>1</v>
      </c>
    </row>
    <row r="10519" spans="2:13" x14ac:dyDescent="0.15">
      <c r="B10519" s="334" t="s">
        <v>184</v>
      </c>
      <c r="C10519" s="333" t="s">
        <v>710</v>
      </c>
      <c r="D10519" s="333" t="s">
        <v>519</v>
      </c>
      <c r="E10519" s="29">
        <v>1</v>
      </c>
      <c r="F10519" s="29">
        <v>1</v>
      </c>
      <c r="G10519" s="29">
        <v>8589</v>
      </c>
      <c r="M10519" s="80" t="b">
        <f t="shared" si="164"/>
        <v>1</v>
      </c>
    </row>
    <row r="10520" spans="2:13" x14ac:dyDescent="0.15">
      <c r="B10520" s="334" t="s">
        <v>13858</v>
      </c>
      <c r="C10520" s="333" t="s">
        <v>710</v>
      </c>
      <c r="D10520" s="333" t="s">
        <v>525</v>
      </c>
      <c r="E10520" s="29">
        <v>1</v>
      </c>
      <c r="F10520" s="29">
        <v>4</v>
      </c>
      <c r="G10520" s="29">
        <v>14623</v>
      </c>
      <c r="M10520" s="80" t="b">
        <f t="shared" si="164"/>
        <v>1</v>
      </c>
    </row>
    <row r="10521" spans="2:13" x14ac:dyDescent="0.15">
      <c r="B10521" s="334" t="s">
        <v>12291</v>
      </c>
      <c r="C10521" s="333" t="s">
        <v>712</v>
      </c>
      <c r="D10521" s="333" t="s">
        <v>525</v>
      </c>
      <c r="E10521" s="29">
        <v>2</v>
      </c>
      <c r="F10521" s="29">
        <v>4</v>
      </c>
      <c r="G10521" s="29">
        <v>13198</v>
      </c>
      <c r="M10521" s="80" t="b">
        <f t="shared" si="164"/>
        <v>1</v>
      </c>
    </row>
    <row r="10522" spans="2:13" x14ac:dyDescent="0.15">
      <c r="B10522" s="334" t="s">
        <v>8570</v>
      </c>
      <c r="C10522" s="333" t="s">
        <v>518</v>
      </c>
      <c r="D10522" s="333" t="s">
        <v>518</v>
      </c>
      <c r="E10522" s="29">
        <v>0</v>
      </c>
      <c r="F10522" s="29">
        <v>0</v>
      </c>
      <c r="G10522" s="29">
        <v>8909</v>
      </c>
      <c r="M10522" s="80" t="b">
        <f t="shared" si="164"/>
        <v>1</v>
      </c>
    </row>
    <row r="10523" spans="2:13" x14ac:dyDescent="0.15">
      <c r="B10523" s="334" t="s">
        <v>2714</v>
      </c>
      <c r="C10523" s="333" t="s">
        <v>710</v>
      </c>
      <c r="D10523" s="333" t="s">
        <v>444</v>
      </c>
      <c r="E10523" s="29">
        <v>1</v>
      </c>
      <c r="F10523" s="29">
        <v>6</v>
      </c>
      <c r="G10523" s="29">
        <v>2375</v>
      </c>
      <c r="M10523" s="80" t="b">
        <f t="shared" si="164"/>
        <v>1</v>
      </c>
    </row>
    <row r="10524" spans="2:13" x14ac:dyDescent="0.15">
      <c r="B10524" s="334" t="s">
        <v>2715</v>
      </c>
      <c r="C10524" s="333" t="s">
        <v>718</v>
      </c>
      <c r="D10524" s="333" t="s">
        <v>521</v>
      </c>
      <c r="E10524" s="29">
        <v>5</v>
      </c>
      <c r="F10524" s="29">
        <v>2</v>
      </c>
      <c r="G10524" s="29">
        <v>2376</v>
      </c>
      <c r="M10524" s="80" t="b">
        <f t="shared" si="164"/>
        <v>1</v>
      </c>
    </row>
    <row r="10525" spans="2:13" x14ac:dyDescent="0.15">
      <c r="B10525" s="334" t="s">
        <v>7534</v>
      </c>
      <c r="C10525" s="333" t="s">
        <v>710</v>
      </c>
      <c r="D10525" s="333" t="s">
        <v>523</v>
      </c>
      <c r="E10525" s="29">
        <v>1</v>
      </c>
      <c r="F10525" s="29">
        <v>3</v>
      </c>
      <c r="G10525" s="29">
        <v>7582</v>
      </c>
      <c r="M10525" s="80" t="b">
        <f t="shared" si="164"/>
        <v>1</v>
      </c>
    </row>
    <row r="10526" spans="2:13" x14ac:dyDescent="0.15">
      <c r="B10526" s="334" t="s">
        <v>2716</v>
      </c>
      <c r="C10526" s="333" t="s">
        <v>710</v>
      </c>
      <c r="D10526" s="333" t="s">
        <v>521</v>
      </c>
      <c r="E10526" s="29">
        <v>1</v>
      </c>
      <c r="F10526" s="29">
        <v>2</v>
      </c>
      <c r="G10526" s="29">
        <v>2377</v>
      </c>
      <c r="M10526" s="80" t="b">
        <f t="shared" si="164"/>
        <v>1</v>
      </c>
    </row>
    <row r="10527" spans="2:13" x14ac:dyDescent="0.15">
      <c r="B10527" s="334" t="s">
        <v>2717</v>
      </c>
      <c r="C10527" s="333" t="s">
        <v>710</v>
      </c>
      <c r="D10527" s="333" t="s">
        <v>521</v>
      </c>
      <c r="E10527" s="29">
        <v>1</v>
      </c>
      <c r="F10527" s="29">
        <v>2</v>
      </c>
      <c r="G10527" s="29">
        <v>2378</v>
      </c>
      <c r="M10527" s="80" t="b">
        <f t="shared" si="164"/>
        <v>1</v>
      </c>
    </row>
    <row r="10528" spans="2:13" x14ac:dyDescent="0.15">
      <c r="B10528" s="334" t="s">
        <v>5739</v>
      </c>
      <c r="C10528" s="333" t="s">
        <v>712</v>
      </c>
      <c r="D10528" s="333" t="s">
        <v>525</v>
      </c>
      <c r="E10528" s="29">
        <v>2</v>
      </c>
      <c r="F10528" s="29">
        <v>4</v>
      </c>
      <c r="G10528" s="29">
        <v>5770</v>
      </c>
      <c r="M10528" s="80" t="b">
        <f t="shared" si="164"/>
        <v>1</v>
      </c>
    </row>
    <row r="10529" spans="2:13" x14ac:dyDescent="0.15">
      <c r="B10529" s="334" t="s">
        <v>13859</v>
      </c>
      <c r="C10529" s="333" t="s">
        <v>518</v>
      </c>
      <c r="D10529" s="333" t="s">
        <v>518</v>
      </c>
      <c r="E10529" s="29">
        <v>0</v>
      </c>
      <c r="F10529" s="29">
        <v>0</v>
      </c>
      <c r="G10529" s="29">
        <v>15683</v>
      </c>
      <c r="M10529" s="80" t="b">
        <f t="shared" si="164"/>
        <v>1</v>
      </c>
    </row>
    <row r="10530" spans="2:13" x14ac:dyDescent="0.15">
      <c r="B10530" s="333" t="s">
        <v>2718</v>
      </c>
      <c r="C10530" s="333" t="s">
        <v>710</v>
      </c>
      <c r="D10530" s="333" t="s">
        <v>525</v>
      </c>
      <c r="E10530" s="29">
        <v>1</v>
      </c>
      <c r="F10530" s="29">
        <v>4</v>
      </c>
      <c r="G10530" s="29">
        <v>2379</v>
      </c>
      <c r="M10530" s="80" t="b">
        <f t="shared" si="164"/>
        <v>1</v>
      </c>
    </row>
    <row r="10531" spans="2:13" x14ac:dyDescent="0.15">
      <c r="B10531" s="333" t="s">
        <v>4577</v>
      </c>
      <c r="C10531" s="333" t="s">
        <v>710</v>
      </c>
      <c r="D10531" s="333" t="s">
        <v>521</v>
      </c>
      <c r="E10531" s="29">
        <v>1</v>
      </c>
      <c r="F10531" s="29">
        <v>2</v>
      </c>
      <c r="G10531" s="29">
        <v>4402</v>
      </c>
      <c r="M10531" s="80" t="b">
        <f t="shared" si="164"/>
        <v>1</v>
      </c>
    </row>
    <row r="10532" spans="2:13" x14ac:dyDescent="0.15">
      <c r="B10532" s="333" t="s">
        <v>12292</v>
      </c>
      <c r="C10532" s="333" t="s">
        <v>710</v>
      </c>
      <c r="D10532" s="333" t="s">
        <v>444</v>
      </c>
      <c r="E10532" s="29">
        <v>1</v>
      </c>
      <c r="F10532" s="29">
        <v>6</v>
      </c>
      <c r="G10532" s="29">
        <v>11613</v>
      </c>
      <c r="M10532" s="80" t="b">
        <f t="shared" si="164"/>
        <v>1</v>
      </c>
    </row>
    <row r="10533" spans="2:13" x14ac:dyDescent="0.15">
      <c r="B10533" s="333" t="s">
        <v>12293</v>
      </c>
      <c r="C10533" s="333" t="s">
        <v>710</v>
      </c>
      <c r="D10533" s="333" t="s">
        <v>523</v>
      </c>
      <c r="E10533" s="29">
        <v>1</v>
      </c>
      <c r="F10533" s="29">
        <v>3</v>
      </c>
      <c r="G10533" s="29">
        <v>13199</v>
      </c>
      <c r="M10533" s="80" t="b">
        <f t="shared" si="164"/>
        <v>1</v>
      </c>
    </row>
    <row r="10534" spans="2:13" x14ac:dyDescent="0.15">
      <c r="B10534" s="333" t="s">
        <v>7434</v>
      </c>
      <c r="C10534" s="333" t="s">
        <v>714</v>
      </c>
      <c r="D10534" s="333" t="s">
        <v>523</v>
      </c>
      <c r="E10534" s="29">
        <v>3</v>
      </c>
      <c r="F10534" s="29">
        <v>3</v>
      </c>
      <c r="G10534" s="29">
        <v>7465</v>
      </c>
      <c r="M10534" s="80" t="b">
        <f t="shared" si="164"/>
        <v>1</v>
      </c>
    </row>
    <row r="10535" spans="2:13" x14ac:dyDescent="0.15">
      <c r="B10535" s="333" t="s">
        <v>2719</v>
      </c>
      <c r="C10535" s="333" t="s">
        <v>710</v>
      </c>
      <c r="D10535" s="333" t="s">
        <v>521</v>
      </c>
      <c r="E10535" s="29">
        <v>1</v>
      </c>
      <c r="F10535" s="29">
        <v>2</v>
      </c>
      <c r="G10535" s="29">
        <v>2380</v>
      </c>
      <c r="M10535" s="80" t="b">
        <f t="shared" si="164"/>
        <v>1</v>
      </c>
    </row>
    <row r="10536" spans="2:13" x14ac:dyDescent="0.15">
      <c r="B10536" s="333" t="s">
        <v>9959</v>
      </c>
      <c r="C10536" s="333" t="s">
        <v>710</v>
      </c>
      <c r="D10536" s="333" t="s">
        <v>521</v>
      </c>
      <c r="E10536" s="29">
        <v>1</v>
      </c>
      <c r="F10536" s="29">
        <v>2</v>
      </c>
      <c r="G10536" s="29">
        <v>10160</v>
      </c>
      <c r="M10536" s="80" t="b">
        <f t="shared" si="164"/>
        <v>1</v>
      </c>
    </row>
    <row r="10537" spans="2:13" x14ac:dyDescent="0.15">
      <c r="B10537" s="333" t="s">
        <v>4537</v>
      </c>
      <c r="C10537" s="333" t="s">
        <v>710</v>
      </c>
      <c r="D10537" s="333" t="s">
        <v>523</v>
      </c>
      <c r="E10537" s="29">
        <v>1</v>
      </c>
      <c r="F10537" s="29">
        <v>3</v>
      </c>
      <c r="G10537" s="29">
        <v>4357</v>
      </c>
      <c r="M10537" s="80" t="b">
        <f t="shared" si="164"/>
        <v>1</v>
      </c>
    </row>
    <row r="10538" spans="2:13" x14ac:dyDescent="0.15">
      <c r="B10538" s="333" t="s">
        <v>2720</v>
      </c>
      <c r="C10538" s="333" t="s">
        <v>710</v>
      </c>
      <c r="D10538" s="333" t="s">
        <v>521</v>
      </c>
      <c r="E10538" s="29">
        <v>1</v>
      </c>
      <c r="F10538" s="29">
        <v>2</v>
      </c>
      <c r="G10538" s="29">
        <v>2381</v>
      </c>
      <c r="M10538" s="80" t="b">
        <f t="shared" si="164"/>
        <v>1</v>
      </c>
    </row>
    <row r="10539" spans="2:13" x14ac:dyDescent="0.15">
      <c r="B10539" s="333" t="s">
        <v>7210</v>
      </c>
      <c r="C10539" s="333" t="s">
        <v>712</v>
      </c>
      <c r="D10539" s="333" t="s">
        <v>519</v>
      </c>
      <c r="E10539" s="29">
        <v>2</v>
      </c>
      <c r="F10539" s="29">
        <v>1</v>
      </c>
      <c r="G10539" s="29">
        <v>7352</v>
      </c>
      <c r="M10539" s="80" t="b">
        <f t="shared" si="164"/>
        <v>1</v>
      </c>
    </row>
    <row r="10540" spans="2:13" x14ac:dyDescent="0.15">
      <c r="B10540" s="333" t="s">
        <v>12961</v>
      </c>
      <c r="C10540" s="333" t="s">
        <v>712</v>
      </c>
      <c r="D10540" s="333" t="s">
        <v>523</v>
      </c>
      <c r="E10540" s="29">
        <v>2</v>
      </c>
      <c r="F10540" s="29">
        <v>3</v>
      </c>
      <c r="G10540" s="29">
        <v>13980</v>
      </c>
      <c r="M10540" s="80" t="b">
        <f t="shared" si="164"/>
        <v>1</v>
      </c>
    </row>
    <row r="10541" spans="2:13" x14ac:dyDescent="0.15">
      <c r="B10541" s="333" t="s">
        <v>10539</v>
      </c>
      <c r="C10541" s="333" t="s">
        <v>710</v>
      </c>
      <c r="D10541" s="333" t="s">
        <v>523</v>
      </c>
      <c r="E10541" s="29">
        <v>1</v>
      </c>
      <c r="F10541" s="29">
        <v>3</v>
      </c>
      <c r="G10541" s="29">
        <v>10371</v>
      </c>
      <c r="M10541" s="80" t="b">
        <f t="shared" si="164"/>
        <v>1</v>
      </c>
    </row>
    <row r="10542" spans="2:13" x14ac:dyDescent="0.15">
      <c r="B10542" s="333" t="s">
        <v>6293</v>
      </c>
      <c r="C10542" s="333" t="s">
        <v>712</v>
      </c>
      <c r="D10542" s="333" t="s">
        <v>521</v>
      </c>
      <c r="E10542" s="29">
        <v>2</v>
      </c>
      <c r="F10542" s="29">
        <v>2</v>
      </c>
      <c r="G10542" s="29">
        <v>6355</v>
      </c>
      <c r="M10542" s="80" t="b">
        <f t="shared" si="164"/>
        <v>1</v>
      </c>
    </row>
    <row r="10543" spans="2:13" x14ac:dyDescent="0.15">
      <c r="B10543" s="333" t="s">
        <v>3753</v>
      </c>
      <c r="C10543" s="333" t="s">
        <v>712</v>
      </c>
      <c r="D10543" s="333" t="s">
        <v>521</v>
      </c>
      <c r="E10543" s="29">
        <v>2</v>
      </c>
      <c r="F10543" s="29">
        <v>2</v>
      </c>
      <c r="G10543" s="29">
        <v>3411</v>
      </c>
      <c r="M10543" s="80" t="b">
        <f t="shared" si="164"/>
        <v>1</v>
      </c>
    </row>
    <row r="10544" spans="2:13" x14ac:dyDescent="0.15">
      <c r="B10544" s="333" t="s">
        <v>12294</v>
      </c>
      <c r="C10544" s="333" t="s">
        <v>712</v>
      </c>
      <c r="D10544" s="333" t="s">
        <v>523</v>
      </c>
      <c r="E10544" s="29">
        <v>2</v>
      </c>
      <c r="F10544" s="29">
        <v>3</v>
      </c>
      <c r="G10544" s="29">
        <v>13809</v>
      </c>
      <c r="M10544" s="80" t="b">
        <f t="shared" si="164"/>
        <v>1</v>
      </c>
    </row>
    <row r="10545" spans="2:13" x14ac:dyDescent="0.15">
      <c r="B10545" s="333" t="s">
        <v>9603</v>
      </c>
      <c r="C10545" s="333" t="s">
        <v>710</v>
      </c>
      <c r="D10545" s="333" t="s">
        <v>521</v>
      </c>
      <c r="E10545" s="29">
        <v>1</v>
      </c>
      <c r="F10545" s="29">
        <v>2</v>
      </c>
      <c r="G10545" s="29">
        <v>9573</v>
      </c>
      <c r="M10545" s="80" t="b">
        <f t="shared" si="164"/>
        <v>1</v>
      </c>
    </row>
    <row r="10546" spans="2:13" x14ac:dyDescent="0.15">
      <c r="B10546" s="333" t="s">
        <v>14339</v>
      </c>
      <c r="C10546" s="333" t="s">
        <v>710</v>
      </c>
      <c r="D10546" s="333" t="s">
        <v>523</v>
      </c>
      <c r="E10546" s="29">
        <v>1</v>
      </c>
      <c r="F10546" s="29">
        <v>3</v>
      </c>
      <c r="G10546" s="29">
        <v>15949</v>
      </c>
      <c r="M10546" s="80" t="b">
        <f t="shared" si="164"/>
        <v>1</v>
      </c>
    </row>
    <row r="10547" spans="2:13" x14ac:dyDescent="0.15">
      <c r="B10547" s="333" t="s">
        <v>13860</v>
      </c>
      <c r="C10547" s="333" t="s">
        <v>710</v>
      </c>
      <c r="D10547" s="333" t="s">
        <v>523</v>
      </c>
      <c r="E10547" s="29">
        <v>1</v>
      </c>
      <c r="F10547" s="29">
        <v>3</v>
      </c>
      <c r="G10547" s="29">
        <v>15619</v>
      </c>
      <c r="M10547" s="80" t="b">
        <f t="shared" si="164"/>
        <v>1</v>
      </c>
    </row>
    <row r="10548" spans="2:13" x14ac:dyDescent="0.15">
      <c r="B10548" s="333" t="s">
        <v>7186</v>
      </c>
      <c r="C10548" s="333" t="s">
        <v>518</v>
      </c>
      <c r="D10548" s="333" t="s">
        <v>521</v>
      </c>
      <c r="E10548" s="29">
        <v>0</v>
      </c>
      <c r="F10548" s="29">
        <v>2</v>
      </c>
      <c r="G10548" s="29">
        <v>7328</v>
      </c>
      <c r="M10548" s="80" t="b">
        <f t="shared" si="164"/>
        <v>1</v>
      </c>
    </row>
    <row r="10549" spans="2:13" x14ac:dyDescent="0.15">
      <c r="B10549" s="333" t="s">
        <v>4258</v>
      </c>
      <c r="C10549" s="333" t="s">
        <v>518</v>
      </c>
      <c r="D10549" s="333" t="s">
        <v>521</v>
      </c>
      <c r="E10549" s="29">
        <v>0</v>
      </c>
      <c r="F10549" s="29">
        <v>2</v>
      </c>
      <c r="G10549" s="29">
        <v>4049</v>
      </c>
      <c r="M10549" s="80" t="b">
        <f t="shared" si="164"/>
        <v>1</v>
      </c>
    </row>
    <row r="10550" spans="2:13" x14ac:dyDescent="0.15">
      <c r="B10550" s="333" t="s">
        <v>7533</v>
      </c>
      <c r="C10550" s="333" t="s">
        <v>710</v>
      </c>
      <c r="D10550" s="333" t="s">
        <v>523</v>
      </c>
      <c r="E10550" s="29">
        <v>1</v>
      </c>
      <c r="F10550" s="29">
        <v>3</v>
      </c>
      <c r="G10550" s="29">
        <v>7581</v>
      </c>
      <c r="M10550" s="80" t="b">
        <f t="shared" si="164"/>
        <v>1</v>
      </c>
    </row>
    <row r="10551" spans="2:13" x14ac:dyDescent="0.15">
      <c r="B10551" s="333" t="s">
        <v>5135</v>
      </c>
      <c r="C10551" s="333" t="s">
        <v>712</v>
      </c>
      <c r="D10551" s="333" t="s">
        <v>521</v>
      </c>
      <c r="E10551" s="29">
        <v>2</v>
      </c>
      <c r="F10551" s="29">
        <v>2</v>
      </c>
      <c r="G10551" s="29">
        <v>5008</v>
      </c>
      <c r="M10551" s="80" t="b">
        <f t="shared" si="164"/>
        <v>1</v>
      </c>
    </row>
    <row r="10552" spans="2:13" x14ac:dyDescent="0.15">
      <c r="B10552" s="333" t="s">
        <v>15076</v>
      </c>
      <c r="C10552" s="333" t="s">
        <v>710</v>
      </c>
      <c r="D10552" s="333" t="s">
        <v>523</v>
      </c>
      <c r="E10552" s="29">
        <v>1</v>
      </c>
      <c r="F10552" s="29">
        <v>3</v>
      </c>
      <c r="G10552" s="29">
        <v>17408</v>
      </c>
      <c r="M10552" s="80" t="b">
        <f t="shared" si="164"/>
        <v>1</v>
      </c>
    </row>
    <row r="10553" spans="2:13" x14ac:dyDescent="0.15">
      <c r="B10553" s="333" t="s">
        <v>2721</v>
      </c>
      <c r="C10553" s="333" t="s">
        <v>710</v>
      </c>
      <c r="D10553" s="333" t="s">
        <v>523</v>
      </c>
      <c r="E10553" s="29">
        <v>1</v>
      </c>
      <c r="F10553" s="29">
        <v>3</v>
      </c>
      <c r="G10553" s="29">
        <v>2382</v>
      </c>
      <c r="M10553" s="80" t="b">
        <f t="shared" si="164"/>
        <v>1</v>
      </c>
    </row>
    <row r="10554" spans="2:13" x14ac:dyDescent="0.15">
      <c r="B10554" s="333" t="s">
        <v>10540</v>
      </c>
      <c r="C10554" s="333" t="s">
        <v>712</v>
      </c>
      <c r="D10554" s="333" t="s">
        <v>523</v>
      </c>
      <c r="E10554" s="29">
        <v>2</v>
      </c>
      <c r="F10554" s="29">
        <v>3</v>
      </c>
      <c r="G10554" s="29">
        <v>10975</v>
      </c>
      <c r="M10554" s="80" t="b">
        <f t="shared" si="164"/>
        <v>1</v>
      </c>
    </row>
    <row r="10555" spans="2:13" x14ac:dyDescent="0.15">
      <c r="B10555" s="333" t="s">
        <v>2722</v>
      </c>
      <c r="C10555" s="333" t="s">
        <v>710</v>
      </c>
      <c r="D10555" s="333" t="s">
        <v>523</v>
      </c>
      <c r="E10555" s="29">
        <v>1</v>
      </c>
      <c r="F10555" s="29">
        <v>3</v>
      </c>
      <c r="G10555" s="29">
        <v>2383</v>
      </c>
      <c r="M10555" s="80" t="b">
        <f t="shared" si="164"/>
        <v>1</v>
      </c>
    </row>
    <row r="10556" spans="2:13" x14ac:dyDescent="0.15">
      <c r="B10556" s="333" t="s">
        <v>13861</v>
      </c>
      <c r="C10556" s="333" t="s">
        <v>712</v>
      </c>
      <c r="D10556" s="333" t="s">
        <v>444</v>
      </c>
      <c r="E10556" s="29">
        <v>2</v>
      </c>
      <c r="F10556" s="29">
        <v>6</v>
      </c>
      <c r="G10556" s="29">
        <v>15062</v>
      </c>
      <c r="M10556" s="80" t="b">
        <f t="shared" si="164"/>
        <v>1</v>
      </c>
    </row>
    <row r="10557" spans="2:13" x14ac:dyDescent="0.15">
      <c r="B10557" s="333" t="s">
        <v>2723</v>
      </c>
      <c r="C10557" s="333" t="s">
        <v>710</v>
      </c>
      <c r="D10557" s="333" t="s">
        <v>444</v>
      </c>
      <c r="E10557" s="29">
        <v>1</v>
      </c>
      <c r="F10557" s="29">
        <v>6</v>
      </c>
      <c r="G10557" s="29">
        <v>2384</v>
      </c>
      <c r="M10557" s="80" t="b">
        <f t="shared" si="164"/>
        <v>1</v>
      </c>
    </row>
    <row r="10558" spans="2:13" x14ac:dyDescent="0.15">
      <c r="B10558" s="333" t="s">
        <v>11024</v>
      </c>
      <c r="C10558" s="333" t="s">
        <v>716</v>
      </c>
      <c r="D10558" s="333" t="s">
        <v>519</v>
      </c>
      <c r="E10558" s="29">
        <v>4</v>
      </c>
      <c r="F10558" s="29">
        <v>1</v>
      </c>
      <c r="G10558" s="29">
        <v>8329</v>
      </c>
      <c r="M10558" s="80" t="b">
        <f t="shared" si="164"/>
        <v>1</v>
      </c>
    </row>
    <row r="10559" spans="2:13" x14ac:dyDescent="0.15">
      <c r="B10559" s="333" t="s">
        <v>12295</v>
      </c>
      <c r="C10559" s="333" t="s">
        <v>712</v>
      </c>
      <c r="D10559" s="333" t="s">
        <v>519</v>
      </c>
      <c r="E10559" s="29">
        <v>2</v>
      </c>
      <c r="F10559" s="29">
        <v>1</v>
      </c>
      <c r="G10559" s="29">
        <v>13223</v>
      </c>
      <c r="M10559" s="80" t="b">
        <f t="shared" si="164"/>
        <v>1</v>
      </c>
    </row>
    <row r="10560" spans="2:13" x14ac:dyDescent="0.15">
      <c r="B10560" s="333" t="s">
        <v>10541</v>
      </c>
      <c r="C10560" s="333" t="s">
        <v>714</v>
      </c>
      <c r="D10560" s="333" t="s">
        <v>521</v>
      </c>
      <c r="E10560" s="29">
        <v>3</v>
      </c>
      <c r="F10560" s="29">
        <v>2</v>
      </c>
      <c r="G10560" s="29">
        <v>10297</v>
      </c>
      <c r="M10560" s="80" t="b">
        <f t="shared" si="164"/>
        <v>1</v>
      </c>
    </row>
    <row r="10561" spans="2:13" x14ac:dyDescent="0.15">
      <c r="B10561" s="333" t="s">
        <v>7433</v>
      </c>
      <c r="C10561" s="333" t="s">
        <v>714</v>
      </c>
      <c r="D10561" s="333" t="s">
        <v>523</v>
      </c>
      <c r="E10561" s="29">
        <v>3</v>
      </c>
      <c r="F10561" s="29">
        <v>3</v>
      </c>
      <c r="G10561" s="29">
        <v>7464</v>
      </c>
      <c r="M10561" s="80" t="b">
        <f t="shared" si="164"/>
        <v>1</v>
      </c>
    </row>
    <row r="10562" spans="2:13" x14ac:dyDescent="0.15">
      <c r="B10562" s="333" t="s">
        <v>12296</v>
      </c>
      <c r="C10562" s="333" t="s">
        <v>714</v>
      </c>
      <c r="D10562" s="333" t="s">
        <v>523</v>
      </c>
      <c r="E10562" s="29">
        <v>3</v>
      </c>
      <c r="F10562" s="29">
        <v>3</v>
      </c>
      <c r="G10562" s="29">
        <v>12498</v>
      </c>
      <c r="M10562" s="80" t="b">
        <f t="shared" si="164"/>
        <v>1</v>
      </c>
    </row>
    <row r="10563" spans="2:13" x14ac:dyDescent="0.15">
      <c r="B10563" s="333" t="s">
        <v>12297</v>
      </c>
      <c r="C10563" s="333" t="s">
        <v>716</v>
      </c>
      <c r="D10563" s="333" t="s">
        <v>519</v>
      </c>
      <c r="E10563" s="29">
        <v>4</v>
      </c>
      <c r="F10563" s="29">
        <v>1</v>
      </c>
      <c r="G10563" s="29">
        <v>12296</v>
      </c>
      <c r="M10563" s="80" t="b">
        <f t="shared" si="164"/>
        <v>1</v>
      </c>
    </row>
    <row r="10564" spans="2:13" x14ac:dyDescent="0.15">
      <c r="B10564" s="333" t="s">
        <v>15077</v>
      </c>
      <c r="C10564" s="333" t="s">
        <v>714</v>
      </c>
      <c r="D10564" s="333" t="s">
        <v>519</v>
      </c>
      <c r="E10564" s="29">
        <v>3</v>
      </c>
      <c r="F10564" s="29">
        <v>1</v>
      </c>
      <c r="G10564" s="29">
        <v>17288</v>
      </c>
      <c r="M10564" s="80" t="b">
        <f t="shared" si="164"/>
        <v>1</v>
      </c>
    </row>
    <row r="10565" spans="2:13" x14ac:dyDescent="0.15">
      <c r="B10565" s="333" t="s">
        <v>240</v>
      </c>
      <c r="C10565" s="333" t="s">
        <v>710</v>
      </c>
      <c r="D10565" s="333" t="s">
        <v>519</v>
      </c>
      <c r="E10565" s="29">
        <v>1</v>
      </c>
      <c r="F10565" s="29">
        <v>1</v>
      </c>
      <c r="G10565" s="29">
        <v>8528</v>
      </c>
      <c r="M10565" s="80" t="b">
        <f t="shared" si="164"/>
        <v>1</v>
      </c>
    </row>
    <row r="10566" spans="2:13" x14ac:dyDescent="0.15">
      <c r="B10566" s="333" t="s">
        <v>2724</v>
      </c>
      <c r="C10566" s="333" t="s">
        <v>710</v>
      </c>
      <c r="D10566" s="333" t="s">
        <v>519</v>
      </c>
      <c r="E10566" s="29">
        <v>1</v>
      </c>
      <c r="F10566" s="29">
        <v>1</v>
      </c>
      <c r="G10566" s="29">
        <v>2385</v>
      </c>
      <c r="M10566" s="80" t="b">
        <f t="shared" si="164"/>
        <v>1</v>
      </c>
    </row>
    <row r="10567" spans="2:13" x14ac:dyDescent="0.15">
      <c r="B10567" s="333" t="s">
        <v>7829</v>
      </c>
      <c r="C10567" s="333" t="s">
        <v>714</v>
      </c>
      <c r="D10567" s="333" t="s">
        <v>521</v>
      </c>
      <c r="E10567" s="29">
        <v>3</v>
      </c>
      <c r="F10567" s="29">
        <v>2</v>
      </c>
      <c r="G10567" s="29">
        <v>8015</v>
      </c>
      <c r="M10567" s="80" t="b">
        <f t="shared" si="164"/>
        <v>1</v>
      </c>
    </row>
    <row r="10568" spans="2:13" x14ac:dyDescent="0.15">
      <c r="B10568" s="333" t="s">
        <v>2725</v>
      </c>
      <c r="C10568" s="333" t="s">
        <v>710</v>
      </c>
      <c r="D10568" s="333" t="s">
        <v>519</v>
      </c>
      <c r="E10568" s="29">
        <v>1</v>
      </c>
      <c r="F10568" s="29">
        <v>1</v>
      </c>
      <c r="G10568" s="29">
        <v>2386</v>
      </c>
      <c r="M10568" s="80" t="b">
        <f t="shared" si="164"/>
        <v>1</v>
      </c>
    </row>
    <row r="10569" spans="2:13" x14ac:dyDescent="0.15">
      <c r="B10569" s="333" t="s">
        <v>2726</v>
      </c>
      <c r="C10569" s="333" t="s">
        <v>710</v>
      </c>
      <c r="D10569" s="333" t="s">
        <v>519</v>
      </c>
      <c r="E10569" s="29">
        <v>1</v>
      </c>
      <c r="F10569" s="29">
        <v>1</v>
      </c>
      <c r="G10569" s="29">
        <v>2387</v>
      </c>
      <c r="M10569" s="80" t="b">
        <f t="shared" si="164"/>
        <v>1</v>
      </c>
    </row>
    <row r="10570" spans="2:13" x14ac:dyDescent="0.15">
      <c r="B10570" s="333" t="s">
        <v>2727</v>
      </c>
      <c r="C10570" s="333" t="s">
        <v>710</v>
      </c>
      <c r="D10570" s="333" t="s">
        <v>525</v>
      </c>
      <c r="E10570" s="29">
        <v>1</v>
      </c>
      <c r="F10570" s="29">
        <v>4</v>
      </c>
      <c r="G10570" s="29">
        <v>2388</v>
      </c>
      <c r="M10570" s="80" t="b">
        <f t="shared" si="164"/>
        <v>1</v>
      </c>
    </row>
    <row r="10571" spans="2:13" x14ac:dyDescent="0.15">
      <c r="B10571" s="333" t="s">
        <v>15078</v>
      </c>
      <c r="C10571" s="333" t="s">
        <v>710</v>
      </c>
      <c r="D10571" s="333" t="s">
        <v>521</v>
      </c>
      <c r="E10571" s="29">
        <v>1</v>
      </c>
      <c r="F10571" s="29">
        <v>2</v>
      </c>
      <c r="G10571" s="29">
        <v>16419</v>
      </c>
      <c r="M10571" s="80" t="b">
        <f t="shared" si="164"/>
        <v>1</v>
      </c>
    </row>
    <row r="10572" spans="2:13" x14ac:dyDescent="0.15">
      <c r="B10572" s="333" t="s">
        <v>15079</v>
      </c>
      <c r="C10572" s="333" t="s">
        <v>710</v>
      </c>
      <c r="D10572" s="333" t="s">
        <v>521</v>
      </c>
      <c r="E10572" s="29">
        <v>1</v>
      </c>
      <c r="F10572" s="29">
        <v>2</v>
      </c>
      <c r="G10572" s="29">
        <v>16409</v>
      </c>
      <c r="M10572" s="80" t="b">
        <f t="shared" si="164"/>
        <v>1</v>
      </c>
    </row>
    <row r="10573" spans="2:13" x14ac:dyDescent="0.15">
      <c r="B10573" s="333" t="s">
        <v>12298</v>
      </c>
      <c r="C10573" s="333" t="s">
        <v>710</v>
      </c>
      <c r="D10573" s="333" t="s">
        <v>521</v>
      </c>
      <c r="E10573" s="29">
        <v>1</v>
      </c>
      <c r="F10573" s="29">
        <v>2</v>
      </c>
      <c r="G10573" s="29">
        <v>13639</v>
      </c>
      <c r="M10573" s="80" t="b">
        <f t="shared" si="164"/>
        <v>1</v>
      </c>
    </row>
    <row r="10574" spans="2:13" x14ac:dyDescent="0.15">
      <c r="B10574" s="333" t="s">
        <v>3734</v>
      </c>
      <c r="C10574" s="333" t="s">
        <v>712</v>
      </c>
      <c r="D10574" s="333" t="s">
        <v>525</v>
      </c>
      <c r="E10574" s="29">
        <v>2</v>
      </c>
      <c r="F10574" s="29">
        <v>4</v>
      </c>
      <c r="G10574" s="29">
        <v>3491</v>
      </c>
      <c r="M10574" s="80" t="b">
        <f t="shared" ref="M10574:M10637" si="165">AND(  NOT(ISERROR(FIND(UPPER($B$7),UPPER($B10574),1))),  OR($D$7="",NOT(ISERROR(FIND(UPPER($D$7),UPPER($B10574),1)))),    OR($D$8="",(ISERROR(FIND(UPPER($D$8),UPPER($B10574),1))))           )</f>
        <v>1</v>
      </c>
    </row>
    <row r="10575" spans="2:13" x14ac:dyDescent="0.15">
      <c r="B10575" s="333" t="s">
        <v>6619</v>
      </c>
      <c r="C10575" s="333" t="s">
        <v>710</v>
      </c>
      <c r="D10575" s="333" t="s">
        <v>521</v>
      </c>
      <c r="E10575" s="29">
        <v>1</v>
      </c>
      <c r="F10575" s="29">
        <v>2</v>
      </c>
      <c r="G10575" s="29">
        <v>6729</v>
      </c>
      <c r="M10575" s="80" t="b">
        <f t="shared" si="165"/>
        <v>1</v>
      </c>
    </row>
    <row r="10576" spans="2:13" x14ac:dyDescent="0.15">
      <c r="B10576" s="333" t="s">
        <v>2835</v>
      </c>
      <c r="C10576" s="333" t="s">
        <v>712</v>
      </c>
      <c r="D10576" s="333" t="s">
        <v>525</v>
      </c>
      <c r="E10576" s="29">
        <v>2</v>
      </c>
      <c r="F10576" s="29">
        <v>4</v>
      </c>
      <c r="G10576" s="29">
        <v>2389</v>
      </c>
      <c r="M10576" s="80" t="b">
        <f t="shared" si="165"/>
        <v>1</v>
      </c>
    </row>
    <row r="10577" spans="2:13" x14ac:dyDescent="0.15">
      <c r="B10577" s="333" t="s">
        <v>2836</v>
      </c>
      <c r="C10577" s="333" t="s">
        <v>710</v>
      </c>
      <c r="D10577" s="333" t="s">
        <v>519</v>
      </c>
      <c r="E10577" s="29">
        <v>1</v>
      </c>
      <c r="F10577" s="29">
        <v>1</v>
      </c>
      <c r="G10577" s="29">
        <v>2390</v>
      </c>
      <c r="M10577" s="80" t="b">
        <f t="shared" si="165"/>
        <v>1</v>
      </c>
    </row>
    <row r="10578" spans="2:13" x14ac:dyDescent="0.15">
      <c r="B10578" s="333" t="s">
        <v>15080</v>
      </c>
      <c r="C10578" s="333" t="s">
        <v>710</v>
      </c>
      <c r="D10578" s="333" t="s">
        <v>525</v>
      </c>
      <c r="E10578" s="29">
        <v>1</v>
      </c>
      <c r="F10578" s="29">
        <v>4</v>
      </c>
      <c r="G10578" s="29">
        <v>16414</v>
      </c>
      <c r="M10578" s="80" t="b">
        <f t="shared" si="165"/>
        <v>1</v>
      </c>
    </row>
    <row r="10579" spans="2:13" x14ac:dyDescent="0.15">
      <c r="B10579" s="333" t="s">
        <v>5249</v>
      </c>
      <c r="C10579" s="333" t="s">
        <v>518</v>
      </c>
      <c r="D10579" s="333" t="s">
        <v>518</v>
      </c>
      <c r="E10579" s="29">
        <v>0</v>
      </c>
      <c r="F10579" s="29">
        <v>0</v>
      </c>
      <c r="G10579" s="29">
        <v>5109</v>
      </c>
      <c r="M10579" s="80" t="b">
        <f t="shared" si="165"/>
        <v>1</v>
      </c>
    </row>
    <row r="10580" spans="2:13" x14ac:dyDescent="0.15">
      <c r="B10580" s="333" t="s">
        <v>3754</v>
      </c>
      <c r="C10580" s="333" t="s">
        <v>712</v>
      </c>
      <c r="D10580" s="333" t="s">
        <v>519</v>
      </c>
      <c r="E10580" s="29">
        <v>2</v>
      </c>
      <c r="F10580" s="29">
        <v>1</v>
      </c>
      <c r="G10580" s="29">
        <v>3412</v>
      </c>
      <c r="M10580" s="80" t="b">
        <f t="shared" si="165"/>
        <v>1</v>
      </c>
    </row>
    <row r="10581" spans="2:13" x14ac:dyDescent="0.15">
      <c r="B10581" s="333" t="s">
        <v>2837</v>
      </c>
      <c r="C10581" s="333" t="s">
        <v>710</v>
      </c>
      <c r="D10581" s="333" t="s">
        <v>444</v>
      </c>
      <c r="E10581" s="29">
        <v>1</v>
      </c>
      <c r="F10581" s="29">
        <v>6</v>
      </c>
      <c r="G10581" s="29">
        <v>2391</v>
      </c>
      <c r="M10581" s="80" t="b">
        <f t="shared" si="165"/>
        <v>1</v>
      </c>
    </row>
    <row r="10582" spans="2:13" x14ac:dyDescent="0.15">
      <c r="B10582" s="333" t="s">
        <v>2837</v>
      </c>
      <c r="C10582" s="333" t="s">
        <v>710</v>
      </c>
      <c r="D10582" s="333" t="s">
        <v>519</v>
      </c>
      <c r="E10582" s="29">
        <v>1</v>
      </c>
      <c r="F10582" s="29">
        <v>1</v>
      </c>
      <c r="G10582" s="29">
        <v>8071</v>
      </c>
      <c r="M10582" s="80" t="b">
        <f t="shared" si="165"/>
        <v>1</v>
      </c>
    </row>
    <row r="10583" spans="2:13" x14ac:dyDescent="0.15">
      <c r="B10583" s="333" t="s">
        <v>3574</v>
      </c>
      <c r="C10583" s="333" t="s">
        <v>710</v>
      </c>
      <c r="D10583" s="333" t="s">
        <v>519</v>
      </c>
      <c r="E10583" s="29">
        <v>1</v>
      </c>
      <c r="F10583" s="29">
        <v>1</v>
      </c>
      <c r="G10583" s="29">
        <v>3323</v>
      </c>
      <c r="M10583" s="80" t="b">
        <f t="shared" si="165"/>
        <v>1</v>
      </c>
    </row>
    <row r="10584" spans="2:13" x14ac:dyDescent="0.15">
      <c r="B10584" s="333" t="s">
        <v>15081</v>
      </c>
      <c r="C10584" s="333" t="s">
        <v>714</v>
      </c>
      <c r="D10584" s="333" t="s">
        <v>519</v>
      </c>
      <c r="E10584" s="29">
        <v>3</v>
      </c>
      <c r="F10584" s="29">
        <v>1</v>
      </c>
      <c r="G10584" s="29">
        <v>17273</v>
      </c>
      <c r="M10584" s="80" t="b">
        <f t="shared" si="165"/>
        <v>1</v>
      </c>
    </row>
    <row r="10585" spans="2:13" x14ac:dyDescent="0.15">
      <c r="B10585" s="333" t="s">
        <v>5250</v>
      </c>
      <c r="C10585" s="333" t="s">
        <v>716</v>
      </c>
      <c r="D10585" s="333" t="s">
        <v>518</v>
      </c>
      <c r="E10585" s="29">
        <v>4</v>
      </c>
      <c r="F10585" s="29">
        <v>0</v>
      </c>
      <c r="G10585" s="29">
        <v>5110</v>
      </c>
      <c r="M10585" s="80" t="b">
        <f t="shared" si="165"/>
        <v>1</v>
      </c>
    </row>
    <row r="10586" spans="2:13" x14ac:dyDescent="0.15">
      <c r="B10586" s="333" t="s">
        <v>13862</v>
      </c>
      <c r="C10586" s="333" t="s">
        <v>710</v>
      </c>
      <c r="D10586" s="333" t="s">
        <v>519</v>
      </c>
      <c r="E10586" s="29">
        <v>1</v>
      </c>
      <c r="F10586" s="29">
        <v>1</v>
      </c>
      <c r="G10586" s="29">
        <v>15130</v>
      </c>
      <c r="M10586" s="80" t="b">
        <f t="shared" si="165"/>
        <v>1</v>
      </c>
    </row>
    <row r="10587" spans="2:13" x14ac:dyDescent="0.15">
      <c r="B10587" s="333" t="s">
        <v>2838</v>
      </c>
      <c r="C10587" s="333" t="s">
        <v>716</v>
      </c>
      <c r="D10587" s="333" t="s">
        <v>519</v>
      </c>
      <c r="E10587" s="29">
        <v>4</v>
      </c>
      <c r="F10587" s="29">
        <v>1</v>
      </c>
      <c r="G10587" s="29">
        <v>2392</v>
      </c>
      <c r="M10587" s="80" t="b">
        <f t="shared" si="165"/>
        <v>1</v>
      </c>
    </row>
    <row r="10588" spans="2:13" x14ac:dyDescent="0.15">
      <c r="B10588" s="333" t="s">
        <v>15082</v>
      </c>
      <c r="C10588" s="333" t="s">
        <v>714</v>
      </c>
      <c r="D10588" s="333" t="s">
        <v>521</v>
      </c>
      <c r="E10588" s="29">
        <v>3</v>
      </c>
      <c r="F10588" s="29">
        <v>2</v>
      </c>
      <c r="G10588" s="29">
        <v>17298</v>
      </c>
      <c r="M10588" s="80" t="b">
        <f t="shared" si="165"/>
        <v>1</v>
      </c>
    </row>
    <row r="10589" spans="2:13" x14ac:dyDescent="0.15">
      <c r="B10589" s="333" t="s">
        <v>3858</v>
      </c>
      <c r="C10589" s="333" t="s">
        <v>714</v>
      </c>
      <c r="D10589" s="333" t="s">
        <v>519</v>
      </c>
      <c r="E10589" s="29">
        <v>3</v>
      </c>
      <c r="F10589" s="29">
        <v>1</v>
      </c>
      <c r="G10589" s="29">
        <v>3413</v>
      </c>
      <c r="M10589" s="80" t="b">
        <f t="shared" si="165"/>
        <v>1</v>
      </c>
    </row>
    <row r="10590" spans="2:13" x14ac:dyDescent="0.15">
      <c r="B10590" s="333" t="s">
        <v>3858</v>
      </c>
      <c r="C10590" s="333" t="s">
        <v>710</v>
      </c>
      <c r="D10590" s="333" t="s">
        <v>521</v>
      </c>
      <c r="E10590" s="29">
        <v>1</v>
      </c>
      <c r="F10590" s="29">
        <v>2</v>
      </c>
      <c r="G10590" s="29">
        <v>6902</v>
      </c>
      <c r="M10590" s="80" t="b">
        <f t="shared" si="165"/>
        <v>1</v>
      </c>
    </row>
    <row r="10591" spans="2:13" x14ac:dyDescent="0.15">
      <c r="B10591" s="333" t="s">
        <v>2839</v>
      </c>
      <c r="C10591" s="333" t="s">
        <v>710</v>
      </c>
      <c r="D10591" s="333" t="s">
        <v>521</v>
      </c>
      <c r="E10591" s="29">
        <v>1</v>
      </c>
      <c r="F10591" s="29">
        <v>2</v>
      </c>
      <c r="G10591" s="29">
        <v>2393</v>
      </c>
      <c r="M10591" s="80" t="b">
        <f t="shared" si="165"/>
        <v>1</v>
      </c>
    </row>
    <row r="10592" spans="2:13" x14ac:dyDescent="0.15">
      <c r="B10592" s="333" t="s">
        <v>6687</v>
      </c>
      <c r="C10592" s="333" t="s">
        <v>710</v>
      </c>
      <c r="D10592" s="333" t="s">
        <v>521</v>
      </c>
      <c r="E10592" s="29">
        <v>1</v>
      </c>
      <c r="F10592" s="29">
        <v>2</v>
      </c>
      <c r="G10592" s="29">
        <v>6901</v>
      </c>
      <c r="M10592" s="80" t="b">
        <f t="shared" si="165"/>
        <v>1</v>
      </c>
    </row>
    <row r="10593" spans="2:13" x14ac:dyDescent="0.15">
      <c r="B10593" s="333" t="s">
        <v>2840</v>
      </c>
      <c r="C10593" s="333" t="s">
        <v>712</v>
      </c>
      <c r="D10593" s="333" t="s">
        <v>525</v>
      </c>
      <c r="E10593" s="29">
        <v>2</v>
      </c>
      <c r="F10593" s="29">
        <v>4</v>
      </c>
      <c r="G10593" s="29">
        <v>2394</v>
      </c>
      <c r="M10593" s="80" t="b">
        <f t="shared" si="165"/>
        <v>1</v>
      </c>
    </row>
    <row r="10594" spans="2:13" x14ac:dyDescent="0.15">
      <c r="B10594" s="333" t="s">
        <v>2841</v>
      </c>
      <c r="C10594" s="333" t="s">
        <v>712</v>
      </c>
      <c r="D10594" s="333" t="s">
        <v>525</v>
      </c>
      <c r="E10594" s="29">
        <v>2</v>
      </c>
      <c r="F10594" s="29">
        <v>4</v>
      </c>
      <c r="G10594" s="29">
        <v>2395</v>
      </c>
      <c r="M10594" s="80" t="b">
        <f t="shared" si="165"/>
        <v>1</v>
      </c>
    </row>
    <row r="10595" spans="2:13" x14ac:dyDescent="0.15">
      <c r="B10595" s="333" t="s">
        <v>6688</v>
      </c>
      <c r="C10595" s="333" t="s">
        <v>710</v>
      </c>
      <c r="D10595" s="333" t="s">
        <v>521</v>
      </c>
      <c r="E10595" s="29">
        <v>1</v>
      </c>
      <c r="F10595" s="29">
        <v>2</v>
      </c>
      <c r="G10595" s="29">
        <v>6903</v>
      </c>
      <c r="M10595" s="80" t="b">
        <f t="shared" si="165"/>
        <v>1</v>
      </c>
    </row>
    <row r="10596" spans="2:13" x14ac:dyDescent="0.15">
      <c r="B10596" s="333" t="s">
        <v>2842</v>
      </c>
      <c r="C10596" s="333" t="s">
        <v>712</v>
      </c>
      <c r="D10596" s="333" t="s">
        <v>525</v>
      </c>
      <c r="E10596" s="29">
        <v>2</v>
      </c>
      <c r="F10596" s="29">
        <v>4</v>
      </c>
      <c r="G10596" s="29">
        <v>2396</v>
      </c>
      <c r="M10596" s="80" t="b">
        <f t="shared" si="165"/>
        <v>1</v>
      </c>
    </row>
    <row r="10597" spans="2:13" x14ac:dyDescent="0.15">
      <c r="B10597" s="333" t="s">
        <v>4472</v>
      </c>
      <c r="C10597" s="333" t="s">
        <v>710</v>
      </c>
      <c r="D10597" s="333" t="s">
        <v>519</v>
      </c>
      <c r="E10597" s="29">
        <v>1</v>
      </c>
      <c r="F10597" s="29">
        <v>1</v>
      </c>
      <c r="G10597" s="29">
        <v>4283</v>
      </c>
      <c r="M10597" s="80" t="b">
        <f t="shared" si="165"/>
        <v>1</v>
      </c>
    </row>
    <row r="10598" spans="2:13" x14ac:dyDescent="0.15">
      <c r="B10598" s="333" t="s">
        <v>4596</v>
      </c>
      <c r="C10598" s="333" t="s">
        <v>710</v>
      </c>
      <c r="D10598" s="333" t="s">
        <v>444</v>
      </c>
      <c r="E10598" s="29">
        <v>1</v>
      </c>
      <c r="F10598" s="29">
        <v>6</v>
      </c>
      <c r="G10598" s="29">
        <v>4422</v>
      </c>
      <c r="M10598" s="80" t="b">
        <f t="shared" si="165"/>
        <v>1</v>
      </c>
    </row>
    <row r="10599" spans="2:13" x14ac:dyDescent="0.15">
      <c r="B10599" s="333" t="s">
        <v>11025</v>
      </c>
      <c r="C10599" s="333" t="s">
        <v>710</v>
      </c>
      <c r="D10599" s="333" t="s">
        <v>444</v>
      </c>
      <c r="E10599" s="29">
        <v>1</v>
      </c>
      <c r="F10599" s="29">
        <v>6</v>
      </c>
      <c r="G10599" s="29">
        <v>4423</v>
      </c>
      <c r="M10599" s="80" t="b">
        <f t="shared" si="165"/>
        <v>1</v>
      </c>
    </row>
    <row r="10600" spans="2:13" x14ac:dyDescent="0.15">
      <c r="B10600" s="333" t="s">
        <v>4615</v>
      </c>
      <c r="C10600" s="333" t="s">
        <v>710</v>
      </c>
      <c r="D10600" s="333" t="s">
        <v>525</v>
      </c>
      <c r="E10600" s="29">
        <v>1</v>
      </c>
      <c r="F10600" s="29">
        <v>4</v>
      </c>
      <c r="G10600" s="29">
        <v>4207</v>
      </c>
      <c r="M10600" s="80" t="b">
        <f t="shared" si="165"/>
        <v>1</v>
      </c>
    </row>
    <row r="10601" spans="2:13" x14ac:dyDescent="0.15">
      <c r="B10601" s="333" t="s">
        <v>2843</v>
      </c>
      <c r="C10601" s="333" t="s">
        <v>718</v>
      </c>
      <c r="D10601" s="333" t="s">
        <v>523</v>
      </c>
      <c r="E10601" s="29">
        <v>5</v>
      </c>
      <c r="F10601" s="29">
        <v>3</v>
      </c>
      <c r="G10601" s="29">
        <v>2397</v>
      </c>
      <c r="M10601" s="80" t="b">
        <f t="shared" si="165"/>
        <v>1</v>
      </c>
    </row>
    <row r="10602" spans="2:13" x14ac:dyDescent="0.15">
      <c r="B10602" s="333" t="s">
        <v>12299</v>
      </c>
      <c r="C10602" s="333" t="s">
        <v>710</v>
      </c>
      <c r="D10602" s="333" t="s">
        <v>519</v>
      </c>
      <c r="E10602" s="29">
        <v>1</v>
      </c>
      <c r="F10602" s="29">
        <v>1</v>
      </c>
      <c r="G10602" s="29">
        <v>13056</v>
      </c>
      <c r="M10602" s="80" t="b">
        <f t="shared" si="165"/>
        <v>1</v>
      </c>
    </row>
    <row r="10603" spans="2:13" x14ac:dyDescent="0.15">
      <c r="B10603" s="333" t="s">
        <v>2844</v>
      </c>
      <c r="C10603" s="333" t="s">
        <v>710</v>
      </c>
      <c r="D10603" s="333" t="s">
        <v>523</v>
      </c>
      <c r="E10603" s="29">
        <v>1</v>
      </c>
      <c r="F10603" s="29">
        <v>3</v>
      </c>
      <c r="G10603" s="29">
        <v>2398</v>
      </c>
      <c r="M10603" s="80" t="b">
        <f t="shared" si="165"/>
        <v>1</v>
      </c>
    </row>
    <row r="10604" spans="2:13" x14ac:dyDescent="0.15">
      <c r="B10604" s="333" t="s">
        <v>8854</v>
      </c>
      <c r="C10604" s="333" t="s">
        <v>710</v>
      </c>
      <c r="D10604" s="333" t="s">
        <v>525</v>
      </c>
      <c r="E10604" s="29">
        <v>1</v>
      </c>
      <c r="F10604" s="29">
        <v>4</v>
      </c>
      <c r="G10604" s="29">
        <v>9204</v>
      </c>
      <c r="M10604" s="80" t="b">
        <f t="shared" si="165"/>
        <v>1</v>
      </c>
    </row>
    <row r="10605" spans="2:13" x14ac:dyDescent="0.15">
      <c r="B10605" s="333" t="s">
        <v>8855</v>
      </c>
      <c r="C10605" s="333" t="s">
        <v>710</v>
      </c>
      <c r="D10605" s="333" t="s">
        <v>519</v>
      </c>
      <c r="E10605" s="29">
        <v>1</v>
      </c>
      <c r="F10605" s="29">
        <v>1</v>
      </c>
      <c r="G10605" s="29">
        <v>9205</v>
      </c>
      <c r="M10605" s="80" t="b">
        <f t="shared" si="165"/>
        <v>1</v>
      </c>
    </row>
    <row r="10606" spans="2:13" x14ac:dyDescent="0.15">
      <c r="B10606" s="333" t="s">
        <v>2919</v>
      </c>
      <c r="C10606" s="333" t="s">
        <v>710</v>
      </c>
      <c r="D10606" s="333" t="s">
        <v>521</v>
      </c>
      <c r="E10606" s="29">
        <v>1</v>
      </c>
      <c r="F10606" s="29">
        <v>2</v>
      </c>
      <c r="G10606" s="29">
        <v>2399</v>
      </c>
      <c r="M10606" s="80" t="b">
        <f t="shared" si="165"/>
        <v>1</v>
      </c>
    </row>
    <row r="10607" spans="2:13" x14ac:dyDescent="0.15">
      <c r="B10607" s="333" t="s">
        <v>8049</v>
      </c>
      <c r="C10607" s="333" t="s">
        <v>710</v>
      </c>
      <c r="D10607" s="333" t="s">
        <v>523</v>
      </c>
      <c r="E10607" s="29">
        <v>1</v>
      </c>
      <c r="F10607" s="29">
        <v>3</v>
      </c>
      <c r="G10607" s="29">
        <v>8270</v>
      </c>
      <c r="M10607" s="80" t="b">
        <f t="shared" si="165"/>
        <v>1</v>
      </c>
    </row>
    <row r="10608" spans="2:13" x14ac:dyDescent="0.15">
      <c r="B10608" s="333" t="s">
        <v>10782</v>
      </c>
      <c r="C10608" s="333" t="s">
        <v>710</v>
      </c>
      <c r="D10608" s="333" t="s">
        <v>523</v>
      </c>
      <c r="E10608" s="29">
        <v>1</v>
      </c>
      <c r="F10608" s="29">
        <v>3</v>
      </c>
      <c r="G10608" s="29">
        <v>11156</v>
      </c>
      <c r="M10608" s="80" t="b">
        <f t="shared" si="165"/>
        <v>1</v>
      </c>
    </row>
    <row r="10609" spans="2:13" x14ac:dyDescent="0.15">
      <c r="B10609" s="333" t="s">
        <v>12300</v>
      </c>
      <c r="C10609" s="333" t="s">
        <v>712</v>
      </c>
      <c r="D10609" s="333" t="s">
        <v>523</v>
      </c>
      <c r="E10609" s="29">
        <v>2</v>
      </c>
      <c r="F10609" s="29">
        <v>3</v>
      </c>
      <c r="G10609" s="29">
        <v>13312</v>
      </c>
      <c r="M10609" s="80" t="b">
        <f t="shared" si="165"/>
        <v>1</v>
      </c>
    </row>
    <row r="10610" spans="2:13" x14ac:dyDescent="0.15">
      <c r="B10610" s="333" t="s">
        <v>2920</v>
      </c>
      <c r="C10610" s="333" t="s">
        <v>710</v>
      </c>
      <c r="D10610" s="333" t="s">
        <v>523</v>
      </c>
      <c r="E10610" s="29">
        <v>1</v>
      </c>
      <c r="F10610" s="29">
        <v>3</v>
      </c>
      <c r="G10610" s="29">
        <v>2400</v>
      </c>
      <c r="M10610" s="80" t="b">
        <f t="shared" si="165"/>
        <v>1</v>
      </c>
    </row>
    <row r="10611" spans="2:13" x14ac:dyDescent="0.15">
      <c r="B10611" s="333" t="s">
        <v>2921</v>
      </c>
      <c r="C10611" s="333" t="s">
        <v>710</v>
      </c>
      <c r="D10611" s="333" t="s">
        <v>523</v>
      </c>
      <c r="E10611" s="29">
        <v>1</v>
      </c>
      <c r="F10611" s="29">
        <v>3</v>
      </c>
      <c r="G10611" s="29">
        <v>2401</v>
      </c>
      <c r="M10611" s="80" t="b">
        <f t="shared" si="165"/>
        <v>1</v>
      </c>
    </row>
    <row r="10612" spans="2:13" x14ac:dyDescent="0.15">
      <c r="B10612" s="333" t="s">
        <v>12301</v>
      </c>
      <c r="C10612" s="333" t="s">
        <v>712</v>
      </c>
      <c r="D10612" s="333" t="s">
        <v>523</v>
      </c>
      <c r="E10612" s="29">
        <v>2</v>
      </c>
      <c r="F10612" s="29">
        <v>3</v>
      </c>
      <c r="G10612" s="29">
        <v>13313</v>
      </c>
      <c r="M10612" s="80" t="b">
        <f t="shared" si="165"/>
        <v>1</v>
      </c>
    </row>
    <row r="10613" spans="2:13" x14ac:dyDescent="0.15">
      <c r="B10613" s="333" t="s">
        <v>8856</v>
      </c>
      <c r="C10613" s="333" t="s">
        <v>710</v>
      </c>
      <c r="D10613" s="333" t="s">
        <v>523</v>
      </c>
      <c r="E10613" s="29">
        <v>1</v>
      </c>
      <c r="F10613" s="29">
        <v>3</v>
      </c>
      <c r="G10613" s="29">
        <v>9206</v>
      </c>
      <c r="M10613" s="80" t="b">
        <f t="shared" si="165"/>
        <v>1</v>
      </c>
    </row>
    <row r="10614" spans="2:13" x14ac:dyDescent="0.15">
      <c r="B10614" s="333" t="s">
        <v>12962</v>
      </c>
      <c r="C10614" s="333" t="s">
        <v>710</v>
      </c>
      <c r="D10614" s="333" t="s">
        <v>523</v>
      </c>
      <c r="E10614" s="29">
        <v>1</v>
      </c>
      <c r="F10614" s="29">
        <v>3</v>
      </c>
      <c r="G10614" s="29">
        <v>13909</v>
      </c>
      <c r="M10614" s="80" t="b">
        <f t="shared" si="165"/>
        <v>1</v>
      </c>
    </row>
    <row r="10615" spans="2:13" x14ac:dyDescent="0.15">
      <c r="B10615" s="333" t="s">
        <v>12302</v>
      </c>
      <c r="C10615" s="333" t="s">
        <v>710</v>
      </c>
      <c r="D10615" s="333" t="s">
        <v>523</v>
      </c>
      <c r="E10615" s="29">
        <v>1</v>
      </c>
      <c r="F10615" s="29">
        <v>3</v>
      </c>
      <c r="G10615" s="29">
        <v>13119</v>
      </c>
      <c r="M10615" s="80" t="b">
        <f t="shared" si="165"/>
        <v>1</v>
      </c>
    </row>
    <row r="10616" spans="2:13" x14ac:dyDescent="0.15">
      <c r="B10616" s="333" t="s">
        <v>4908</v>
      </c>
      <c r="C10616" s="333" t="s">
        <v>518</v>
      </c>
      <c r="D10616" s="333" t="s">
        <v>521</v>
      </c>
      <c r="E10616" s="29">
        <v>0</v>
      </c>
      <c r="F10616" s="29">
        <v>2</v>
      </c>
      <c r="G10616" s="29">
        <v>4867</v>
      </c>
      <c r="M10616" s="80" t="b">
        <f t="shared" si="165"/>
        <v>1</v>
      </c>
    </row>
    <row r="10617" spans="2:13" x14ac:dyDescent="0.15">
      <c r="B10617" s="333" t="s">
        <v>9604</v>
      </c>
      <c r="C10617" s="333" t="s">
        <v>716</v>
      </c>
      <c r="D10617" s="333" t="s">
        <v>519</v>
      </c>
      <c r="E10617" s="29">
        <v>4</v>
      </c>
      <c r="F10617" s="29">
        <v>1</v>
      </c>
      <c r="G10617" s="29">
        <v>9319</v>
      </c>
      <c r="M10617" s="80" t="b">
        <f t="shared" si="165"/>
        <v>1</v>
      </c>
    </row>
    <row r="10618" spans="2:13" x14ac:dyDescent="0.15">
      <c r="B10618" s="333" t="s">
        <v>216</v>
      </c>
      <c r="C10618" s="333" t="s">
        <v>710</v>
      </c>
      <c r="D10618" s="333" t="s">
        <v>444</v>
      </c>
      <c r="E10618" s="29">
        <v>1</v>
      </c>
      <c r="F10618" s="29">
        <v>6</v>
      </c>
      <c r="G10618" s="29">
        <v>8504</v>
      </c>
      <c r="M10618" s="80" t="b">
        <f t="shared" si="165"/>
        <v>1</v>
      </c>
    </row>
    <row r="10619" spans="2:13" x14ac:dyDescent="0.15">
      <c r="B10619" s="333" t="s">
        <v>217</v>
      </c>
      <c r="C10619" s="333" t="s">
        <v>710</v>
      </c>
      <c r="D10619" s="333" t="s">
        <v>444</v>
      </c>
      <c r="E10619" s="29">
        <v>1</v>
      </c>
      <c r="F10619" s="29">
        <v>6</v>
      </c>
      <c r="G10619" s="29">
        <v>8505</v>
      </c>
      <c r="M10619" s="80" t="b">
        <f t="shared" si="165"/>
        <v>1</v>
      </c>
    </row>
    <row r="10620" spans="2:13" x14ac:dyDescent="0.15">
      <c r="B10620" s="333" t="s">
        <v>2922</v>
      </c>
      <c r="C10620" s="333" t="s">
        <v>710</v>
      </c>
      <c r="D10620" s="333" t="s">
        <v>519</v>
      </c>
      <c r="E10620" s="29">
        <v>1</v>
      </c>
      <c r="F10620" s="29">
        <v>1</v>
      </c>
      <c r="G10620" s="29">
        <v>2402</v>
      </c>
      <c r="M10620" s="80" t="b">
        <f t="shared" si="165"/>
        <v>1</v>
      </c>
    </row>
    <row r="10621" spans="2:13" x14ac:dyDescent="0.15">
      <c r="B10621" s="333" t="s">
        <v>3859</v>
      </c>
      <c r="C10621" s="333" t="s">
        <v>712</v>
      </c>
      <c r="D10621" s="333" t="s">
        <v>519</v>
      </c>
      <c r="E10621" s="29">
        <v>2</v>
      </c>
      <c r="F10621" s="29">
        <v>1</v>
      </c>
      <c r="G10621" s="29">
        <v>3414</v>
      </c>
      <c r="M10621" s="80" t="b">
        <f t="shared" si="165"/>
        <v>1</v>
      </c>
    </row>
    <row r="10622" spans="2:13" x14ac:dyDescent="0.15">
      <c r="B10622" s="333" t="s">
        <v>15083</v>
      </c>
      <c r="C10622" s="333" t="s">
        <v>712</v>
      </c>
      <c r="D10622" s="333" t="s">
        <v>525</v>
      </c>
      <c r="E10622" s="29">
        <v>2</v>
      </c>
      <c r="F10622" s="29">
        <v>4</v>
      </c>
      <c r="G10622" s="29">
        <v>16422</v>
      </c>
      <c r="M10622" s="80" t="b">
        <f t="shared" si="165"/>
        <v>1</v>
      </c>
    </row>
    <row r="10623" spans="2:13" x14ac:dyDescent="0.15">
      <c r="B10623" s="333" t="s">
        <v>3733</v>
      </c>
      <c r="C10623" s="333" t="s">
        <v>712</v>
      </c>
      <c r="D10623" s="333" t="s">
        <v>525</v>
      </c>
      <c r="E10623" s="29">
        <v>2</v>
      </c>
      <c r="F10623" s="29">
        <v>4</v>
      </c>
      <c r="G10623" s="29">
        <v>3490</v>
      </c>
      <c r="M10623" s="80" t="b">
        <f t="shared" si="165"/>
        <v>1</v>
      </c>
    </row>
    <row r="10624" spans="2:13" x14ac:dyDescent="0.15">
      <c r="B10624" s="333" t="s">
        <v>7830</v>
      </c>
      <c r="C10624" s="333" t="s">
        <v>714</v>
      </c>
      <c r="D10624" s="333" t="s">
        <v>519</v>
      </c>
      <c r="E10624" s="29">
        <v>3</v>
      </c>
      <c r="F10624" s="29">
        <v>1</v>
      </c>
      <c r="G10624" s="29">
        <v>8016</v>
      </c>
      <c r="M10624" s="80" t="b">
        <f t="shared" si="165"/>
        <v>1</v>
      </c>
    </row>
    <row r="10625" spans="2:13" x14ac:dyDescent="0.15">
      <c r="B10625" s="333" t="s">
        <v>6677</v>
      </c>
      <c r="C10625" s="333" t="s">
        <v>710</v>
      </c>
      <c r="D10625" s="333" t="s">
        <v>519</v>
      </c>
      <c r="E10625" s="29">
        <v>1</v>
      </c>
      <c r="F10625" s="29">
        <v>1</v>
      </c>
      <c r="G10625" s="29">
        <v>6791</v>
      </c>
      <c r="M10625" s="80" t="b">
        <f t="shared" si="165"/>
        <v>1</v>
      </c>
    </row>
    <row r="10626" spans="2:13" x14ac:dyDescent="0.15">
      <c r="B10626" s="333" t="s">
        <v>2923</v>
      </c>
      <c r="C10626" s="333" t="s">
        <v>710</v>
      </c>
      <c r="D10626" s="333" t="s">
        <v>525</v>
      </c>
      <c r="E10626" s="29">
        <v>1</v>
      </c>
      <c r="F10626" s="29">
        <v>4</v>
      </c>
      <c r="G10626" s="29">
        <v>2403</v>
      </c>
      <c r="M10626" s="80" t="b">
        <f t="shared" si="165"/>
        <v>1</v>
      </c>
    </row>
    <row r="10627" spans="2:13" x14ac:dyDescent="0.15">
      <c r="B10627" s="333" t="s">
        <v>3860</v>
      </c>
      <c r="C10627" s="333" t="s">
        <v>712</v>
      </c>
      <c r="D10627" s="333" t="s">
        <v>519</v>
      </c>
      <c r="E10627" s="29">
        <v>2</v>
      </c>
      <c r="F10627" s="29">
        <v>1</v>
      </c>
      <c r="G10627" s="29">
        <v>3415</v>
      </c>
      <c r="M10627" s="80" t="b">
        <f t="shared" si="165"/>
        <v>1</v>
      </c>
    </row>
    <row r="10628" spans="2:13" x14ac:dyDescent="0.15">
      <c r="B10628" s="333" t="s">
        <v>12303</v>
      </c>
      <c r="C10628" s="333" t="s">
        <v>710</v>
      </c>
      <c r="D10628" s="333" t="s">
        <v>523</v>
      </c>
      <c r="E10628" s="29">
        <v>1</v>
      </c>
      <c r="F10628" s="29">
        <v>3</v>
      </c>
      <c r="G10628" s="29">
        <v>13238</v>
      </c>
      <c r="M10628" s="80" t="b">
        <f t="shared" si="165"/>
        <v>1</v>
      </c>
    </row>
    <row r="10629" spans="2:13" x14ac:dyDescent="0.15">
      <c r="B10629" s="333" t="s">
        <v>3861</v>
      </c>
      <c r="C10629" s="333" t="s">
        <v>712</v>
      </c>
      <c r="D10629" s="333" t="s">
        <v>519</v>
      </c>
      <c r="E10629" s="29">
        <v>2</v>
      </c>
      <c r="F10629" s="29">
        <v>1</v>
      </c>
      <c r="G10629" s="29">
        <v>3416</v>
      </c>
      <c r="M10629" s="80" t="b">
        <f t="shared" si="165"/>
        <v>1</v>
      </c>
    </row>
    <row r="10630" spans="2:13" x14ac:dyDescent="0.15">
      <c r="B10630" s="333" t="s">
        <v>3862</v>
      </c>
      <c r="C10630" s="333" t="s">
        <v>712</v>
      </c>
      <c r="D10630" s="333" t="s">
        <v>519</v>
      </c>
      <c r="E10630" s="29">
        <v>2</v>
      </c>
      <c r="F10630" s="29">
        <v>1</v>
      </c>
      <c r="G10630" s="29">
        <v>3417</v>
      </c>
      <c r="M10630" s="80" t="b">
        <f t="shared" si="165"/>
        <v>1</v>
      </c>
    </row>
    <row r="10631" spans="2:13" x14ac:dyDescent="0.15">
      <c r="B10631" s="333" t="s">
        <v>6748</v>
      </c>
      <c r="C10631" s="333" t="s">
        <v>710</v>
      </c>
      <c r="D10631" s="333" t="s">
        <v>521</v>
      </c>
      <c r="E10631" s="29">
        <v>1</v>
      </c>
      <c r="F10631" s="29">
        <v>2</v>
      </c>
      <c r="G10631" s="29">
        <v>6776</v>
      </c>
      <c r="M10631" s="80" t="b">
        <f t="shared" si="165"/>
        <v>1</v>
      </c>
    </row>
    <row r="10632" spans="2:13" x14ac:dyDescent="0.15">
      <c r="B10632" s="333" t="s">
        <v>12304</v>
      </c>
      <c r="C10632" s="333" t="s">
        <v>710</v>
      </c>
      <c r="D10632" s="333" t="s">
        <v>518</v>
      </c>
      <c r="E10632" s="29">
        <v>1</v>
      </c>
      <c r="F10632" s="29">
        <v>0</v>
      </c>
      <c r="G10632" s="29">
        <v>13627</v>
      </c>
      <c r="M10632" s="80" t="b">
        <f t="shared" si="165"/>
        <v>1</v>
      </c>
    </row>
    <row r="10633" spans="2:13" x14ac:dyDescent="0.15">
      <c r="B10633" s="333" t="s">
        <v>3863</v>
      </c>
      <c r="C10633" s="333" t="s">
        <v>712</v>
      </c>
      <c r="D10633" s="333" t="s">
        <v>519</v>
      </c>
      <c r="E10633" s="29">
        <v>2</v>
      </c>
      <c r="F10633" s="29">
        <v>1</v>
      </c>
      <c r="G10633" s="29">
        <v>3418</v>
      </c>
      <c r="M10633" s="80" t="b">
        <f t="shared" si="165"/>
        <v>1</v>
      </c>
    </row>
    <row r="10634" spans="2:13" x14ac:dyDescent="0.15">
      <c r="B10634" s="333" t="s">
        <v>3864</v>
      </c>
      <c r="C10634" s="333" t="s">
        <v>712</v>
      </c>
      <c r="D10634" s="333" t="s">
        <v>519</v>
      </c>
      <c r="E10634" s="29">
        <v>2</v>
      </c>
      <c r="F10634" s="29">
        <v>1</v>
      </c>
      <c r="G10634" s="29">
        <v>3419</v>
      </c>
      <c r="M10634" s="80" t="b">
        <f t="shared" si="165"/>
        <v>1</v>
      </c>
    </row>
    <row r="10635" spans="2:13" x14ac:dyDescent="0.15">
      <c r="B10635" s="333" t="s">
        <v>7442</v>
      </c>
      <c r="C10635" s="333" t="s">
        <v>710</v>
      </c>
      <c r="D10635" s="333" t="s">
        <v>521</v>
      </c>
      <c r="E10635" s="29">
        <v>1</v>
      </c>
      <c r="F10635" s="29">
        <v>2</v>
      </c>
      <c r="G10635" s="29">
        <v>7587</v>
      </c>
      <c r="M10635" s="80" t="b">
        <f t="shared" si="165"/>
        <v>1</v>
      </c>
    </row>
    <row r="10636" spans="2:13" x14ac:dyDescent="0.15">
      <c r="B10636" s="333" t="s">
        <v>3575</v>
      </c>
      <c r="C10636" s="333" t="s">
        <v>714</v>
      </c>
      <c r="D10636" s="333" t="s">
        <v>519</v>
      </c>
      <c r="E10636" s="29">
        <v>3</v>
      </c>
      <c r="F10636" s="29">
        <v>1</v>
      </c>
      <c r="G10636" s="29">
        <v>3324</v>
      </c>
      <c r="M10636" s="80" t="b">
        <f t="shared" si="165"/>
        <v>1</v>
      </c>
    </row>
    <row r="10637" spans="2:13" x14ac:dyDescent="0.15">
      <c r="B10637" s="333" t="s">
        <v>3762</v>
      </c>
      <c r="C10637" s="333" t="s">
        <v>712</v>
      </c>
      <c r="D10637" s="333" t="s">
        <v>519</v>
      </c>
      <c r="E10637" s="29">
        <v>2</v>
      </c>
      <c r="F10637" s="29">
        <v>1</v>
      </c>
      <c r="G10637" s="29">
        <v>3420</v>
      </c>
      <c r="M10637" s="80" t="b">
        <f t="shared" si="165"/>
        <v>1</v>
      </c>
    </row>
    <row r="10638" spans="2:13" x14ac:dyDescent="0.15">
      <c r="B10638" s="333" t="s">
        <v>3576</v>
      </c>
      <c r="C10638" s="333" t="s">
        <v>714</v>
      </c>
      <c r="D10638" s="333" t="s">
        <v>519</v>
      </c>
      <c r="E10638" s="29">
        <v>3</v>
      </c>
      <c r="F10638" s="29">
        <v>1</v>
      </c>
      <c r="G10638" s="29">
        <v>3325</v>
      </c>
      <c r="M10638" s="80" t="b">
        <f t="shared" ref="M10638:M10701" si="166">AND(  NOT(ISERROR(FIND(UPPER($B$7),UPPER($B10638),1))),  OR($D$7="",NOT(ISERROR(FIND(UPPER($D$7),UPPER($B10638),1)))),    OR($D$8="",(ISERROR(FIND(UPPER($D$8),UPPER($B10638),1))))           )</f>
        <v>1</v>
      </c>
    </row>
    <row r="10639" spans="2:13" x14ac:dyDescent="0.15">
      <c r="B10639" s="333" t="s">
        <v>2924</v>
      </c>
      <c r="C10639" s="333" t="s">
        <v>710</v>
      </c>
      <c r="D10639" s="333" t="s">
        <v>521</v>
      </c>
      <c r="E10639" s="29">
        <v>1</v>
      </c>
      <c r="F10639" s="29">
        <v>2</v>
      </c>
      <c r="G10639" s="29">
        <v>2404</v>
      </c>
      <c r="M10639" s="80" t="b">
        <f t="shared" si="166"/>
        <v>1</v>
      </c>
    </row>
    <row r="10640" spans="2:13" x14ac:dyDescent="0.15">
      <c r="B10640" s="333" t="s">
        <v>6843</v>
      </c>
      <c r="C10640" s="333" t="s">
        <v>710</v>
      </c>
      <c r="D10640" s="333" t="s">
        <v>521</v>
      </c>
      <c r="E10640" s="29">
        <v>1</v>
      </c>
      <c r="F10640" s="29">
        <v>2</v>
      </c>
      <c r="G10640" s="29">
        <v>6865</v>
      </c>
      <c r="M10640" s="80" t="b">
        <f t="shared" si="166"/>
        <v>1</v>
      </c>
    </row>
    <row r="10641" spans="2:13" x14ac:dyDescent="0.15">
      <c r="B10641" s="333" t="s">
        <v>2925</v>
      </c>
      <c r="C10641" s="333" t="s">
        <v>710</v>
      </c>
      <c r="D10641" s="333" t="s">
        <v>521</v>
      </c>
      <c r="E10641" s="29">
        <v>1</v>
      </c>
      <c r="F10641" s="29">
        <v>2</v>
      </c>
      <c r="G10641" s="29">
        <v>2405</v>
      </c>
      <c r="M10641" s="80" t="b">
        <f t="shared" si="166"/>
        <v>1</v>
      </c>
    </row>
    <row r="10642" spans="2:13" x14ac:dyDescent="0.15">
      <c r="B10642" s="333" t="s">
        <v>2926</v>
      </c>
      <c r="C10642" s="333" t="s">
        <v>710</v>
      </c>
      <c r="D10642" s="333" t="s">
        <v>521</v>
      </c>
      <c r="E10642" s="29">
        <v>1</v>
      </c>
      <c r="F10642" s="29">
        <v>2</v>
      </c>
      <c r="G10642" s="29">
        <v>2406</v>
      </c>
      <c r="M10642" s="80" t="b">
        <f t="shared" si="166"/>
        <v>1</v>
      </c>
    </row>
    <row r="10643" spans="2:13" x14ac:dyDescent="0.15">
      <c r="B10643" s="333" t="s">
        <v>10542</v>
      </c>
      <c r="C10643" s="333" t="s">
        <v>710</v>
      </c>
      <c r="D10643" s="333" t="s">
        <v>521</v>
      </c>
      <c r="E10643" s="29">
        <v>1</v>
      </c>
      <c r="F10643" s="29">
        <v>2</v>
      </c>
      <c r="G10643" s="29">
        <v>10719</v>
      </c>
      <c r="M10643" s="80" t="b">
        <f t="shared" si="166"/>
        <v>1</v>
      </c>
    </row>
    <row r="10644" spans="2:13" x14ac:dyDescent="0.15">
      <c r="B10644" s="333" t="s">
        <v>2927</v>
      </c>
      <c r="C10644" s="333" t="s">
        <v>710</v>
      </c>
      <c r="D10644" s="333" t="s">
        <v>521</v>
      </c>
      <c r="E10644" s="29">
        <v>1</v>
      </c>
      <c r="F10644" s="29">
        <v>2</v>
      </c>
      <c r="G10644" s="29">
        <v>2407</v>
      </c>
      <c r="M10644" s="80" t="b">
        <f t="shared" si="166"/>
        <v>1</v>
      </c>
    </row>
    <row r="10645" spans="2:13" x14ac:dyDescent="0.15">
      <c r="B10645" s="333" t="s">
        <v>5379</v>
      </c>
      <c r="C10645" s="333" t="s">
        <v>716</v>
      </c>
      <c r="D10645" s="333" t="s">
        <v>523</v>
      </c>
      <c r="E10645" s="29">
        <v>4</v>
      </c>
      <c r="F10645" s="29">
        <v>3</v>
      </c>
      <c r="G10645" s="29">
        <v>5379</v>
      </c>
      <c r="M10645" s="80" t="b">
        <f t="shared" si="166"/>
        <v>1</v>
      </c>
    </row>
    <row r="10646" spans="2:13" x14ac:dyDescent="0.15">
      <c r="B10646" s="333" t="s">
        <v>12305</v>
      </c>
      <c r="C10646" s="333" t="s">
        <v>710</v>
      </c>
      <c r="D10646" s="333" t="s">
        <v>519</v>
      </c>
      <c r="E10646" s="29">
        <v>1</v>
      </c>
      <c r="F10646" s="29">
        <v>1</v>
      </c>
      <c r="G10646" s="29">
        <v>12975</v>
      </c>
      <c r="M10646" s="80" t="b">
        <f t="shared" si="166"/>
        <v>1</v>
      </c>
    </row>
    <row r="10647" spans="2:13" x14ac:dyDescent="0.15">
      <c r="B10647" s="333" t="s">
        <v>12306</v>
      </c>
      <c r="C10647" s="333" t="s">
        <v>710</v>
      </c>
      <c r="D10647" s="333" t="s">
        <v>519</v>
      </c>
      <c r="E10647" s="29">
        <v>1</v>
      </c>
      <c r="F10647" s="29">
        <v>1</v>
      </c>
      <c r="G10647" s="29">
        <v>12977</v>
      </c>
      <c r="M10647" s="80" t="b">
        <f t="shared" si="166"/>
        <v>1</v>
      </c>
    </row>
    <row r="10648" spans="2:13" x14ac:dyDescent="0.15">
      <c r="B10648" s="333" t="s">
        <v>12307</v>
      </c>
      <c r="C10648" s="333" t="s">
        <v>710</v>
      </c>
      <c r="D10648" s="333" t="s">
        <v>519</v>
      </c>
      <c r="E10648" s="29">
        <v>1</v>
      </c>
      <c r="F10648" s="29">
        <v>1</v>
      </c>
      <c r="G10648" s="29">
        <v>12965</v>
      </c>
      <c r="M10648" s="80" t="b">
        <f t="shared" si="166"/>
        <v>1</v>
      </c>
    </row>
    <row r="10649" spans="2:13" x14ac:dyDescent="0.15">
      <c r="B10649" s="333" t="s">
        <v>11026</v>
      </c>
      <c r="C10649" s="333" t="s">
        <v>710</v>
      </c>
      <c r="D10649" s="333" t="s">
        <v>523</v>
      </c>
      <c r="E10649" s="29">
        <v>1</v>
      </c>
      <c r="F10649" s="29">
        <v>3</v>
      </c>
      <c r="G10649" s="29">
        <v>2408</v>
      </c>
      <c r="M10649" s="80" t="b">
        <f t="shared" si="166"/>
        <v>1</v>
      </c>
    </row>
    <row r="10650" spans="2:13" x14ac:dyDescent="0.15">
      <c r="B10650" s="333" t="s">
        <v>15084</v>
      </c>
      <c r="C10650" s="333" t="s">
        <v>712</v>
      </c>
      <c r="D10650" s="333" t="s">
        <v>519</v>
      </c>
      <c r="E10650" s="29">
        <v>2</v>
      </c>
      <c r="F10650" s="29">
        <v>1</v>
      </c>
      <c r="G10650" s="29">
        <v>16674</v>
      </c>
      <c r="M10650" s="80" t="b">
        <f t="shared" si="166"/>
        <v>1</v>
      </c>
    </row>
    <row r="10651" spans="2:13" x14ac:dyDescent="0.15">
      <c r="B10651" s="333" t="s">
        <v>15085</v>
      </c>
      <c r="C10651" s="333" t="s">
        <v>710</v>
      </c>
      <c r="D10651" s="333" t="s">
        <v>525</v>
      </c>
      <c r="E10651" s="29">
        <v>1</v>
      </c>
      <c r="F10651" s="29">
        <v>4</v>
      </c>
      <c r="G10651" s="29">
        <v>17086</v>
      </c>
      <c r="M10651" s="80" t="b">
        <f t="shared" si="166"/>
        <v>1</v>
      </c>
    </row>
    <row r="10652" spans="2:13" x14ac:dyDescent="0.15">
      <c r="B10652" s="333" t="s">
        <v>6294</v>
      </c>
      <c r="C10652" s="333" t="s">
        <v>710</v>
      </c>
      <c r="D10652" s="333" t="s">
        <v>444</v>
      </c>
      <c r="E10652" s="29">
        <v>1</v>
      </c>
      <c r="F10652" s="29">
        <v>6</v>
      </c>
      <c r="G10652" s="29">
        <v>6356</v>
      </c>
      <c r="M10652" s="80" t="b">
        <f t="shared" si="166"/>
        <v>1</v>
      </c>
    </row>
    <row r="10653" spans="2:13" x14ac:dyDescent="0.15">
      <c r="B10653" s="333" t="s">
        <v>2748</v>
      </c>
      <c r="C10653" s="333" t="s">
        <v>716</v>
      </c>
      <c r="D10653" s="333" t="s">
        <v>519</v>
      </c>
      <c r="E10653" s="29">
        <v>4</v>
      </c>
      <c r="F10653" s="29">
        <v>1</v>
      </c>
      <c r="G10653" s="29">
        <v>2409</v>
      </c>
      <c r="M10653" s="80" t="b">
        <f t="shared" si="166"/>
        <v>1</v>
      </c>
    </row>
    <row r="10654" spans="2:13" x14ac:dyDescent="0.15">
      <c r="B10654" s="333" t="s">
        <v>11027</v>
      </c>
      <c r="C10654" s="333" t="s">
        <v>518</v>
      </c>
      <c r="D10654" s="333" t="s">
        <v>523</v>
      </c>
      <c r="E10654" s="29">
        <v>0</v>
      </c>
      <c r="F10654" s="29">
        <v>3</v>
      </c>
      <c r="G10654" s="29">
        <v>4071</v>
      </c>
      <c r="M10654" s="80" t="b">
        <f t="shared" si="166"/>
        <v>1</v>
      </c>
    </row>
    <row r="10655" spans="2:13" x14ac:dyDescent="0.15">
      <c r="B10655" s="333" t="s">
        <v>10543</v>
      </c>
      <c r="C10655" s="333" t="s">
        <v>710</v>
      </c>
      <c r="D10655" s="333" t="s">
        <v>523</v>
      </c>
      <c r="E10655" s="29">
        <v>1</v>
      </c>
      <c r="F10655" s="29">
        <v>3</v>
      </c>
      <c r="G10655" s="29">
        <v>10327</v>
      </c>
      <c r="M10655" s="80" t="b">
        <f t="shared" si="166"/>
        <v>1</v>
      </c>
    </row>
    <row r="10656" spans="2:13" x14ac:dyDescent="0.15">
      <c r="B10656" s="333" t="s">
        <v>15086</v>
      </c>
      <c r="C10656" s="333" t="s">
        <v>710</v>
      </c>
      <c r="D10656" s="333" t="s">
        <v>523</v>
      </c>
      <c r="E10656" s="29">
        <v>1</v>
      </c>
      <c r="F10656" s="29">
        <v>3</v>
      </c>
      <c r="G10656" s="29">
        <v>17409</v>
      </c>
      <c r="M10656" s="80" t="b">
        <f t="shared" si="166"/>
        <v>1</v>
      </c>
    </row>
    <row r="10657" spans="2:13" x14ac:dyDescent="0.15">
      <c r="B10657" s="333" t="s">
        <v>7267</v>
      </c>
      <c r="C10657" s="333" t="s">
        <v>710</v>
      </c>
      <c r="D10657" s="333" t="s">
        <v>523</v>
      </c>
      <c r="E10657" s="29">
        <v>1</v>
      </c>
      <c r="F10657" s="29">
        <v>3</v>
      </c>
      <c r="G10657" s="29">
        <v>7285</v>
      </c>
      <c r="M10657" s="80" t="b">
        <f t="shared" si="166"/>
        <v>1</v>
      </c>
    </row>
    <row r="10658" spans="2:13" x14ac:dyDescent="0.15">
      <c r="B10658" s="333" t="s">
        <v>10544</v>
      </c>
      <c r="C10658" s="333" t="s">
        <v>518</v>
      </c>
      <c r="D10658" s="333" t="s">
        <v>518</v>
      </c>
      <c r="E10658" s="29">
        <v>0</v>
      </c>
      <c r="F10658" s="29">
        <v>0</v>
      </c>
      <c r="G10658" s="29">
        <v>11106</v>
      </c>
      <c r="M10658" s="80" t="b">
        <f t="shared" si="166"/>
        <v>1</v>
      </c>
    </row>
    <row r="10659" spans="2:13" x14ac:dyDescent="0.15">
      <c r="B10659" s="333" t="s">
        <v>2749</v>
      </c>
      <c r="C10659" s="333" t="s">
        <v>710</v>
      </c>
      <c r="D10659" s="333" t="s">
        <v>523</v>
      </c>
      <c r="E10659" s="29">
        <v>1</v>
      </c>
      <c r="F10659" s="29">
        <v>3</v>
      </c>
      <c r="G10659" s="29">
        <v>2410</v>
      </c>
      <c r="M10659" s="80" t="b">
        <f t="shared" si="166"/>
        <v>1</v>
      </c>
    </row>
    <row r="10660" spans="2:13" x14ac:dyDescent="0.15">
      <c r="B10660" s="333" t="s">
        <v>15087</v>
      </c>
      <c r="C10660" s="333" t="s">
        <v>710</v>
      </c>
      <c r="D10660" s="333" t="s">
        <v>519</v>
      </c>
      <c r="E10660" s="29">
        <v>1</v>
      </c>
      <c r="F10660" s="29">
        <v>1</v>
      </c>
      <c r="G10660" s="29">
        <v>16914</v>
      </c>
      <c r="M10660" s="80" t="b">
        <f t="shared" si="166"/>
        <v>1</v>
      </c>
    </row>
    <row r="10661" spans="2:13" x14ac:dyDescent="0.15">
      <c r="B10661" s="333" t="s">
        <v>12308</v>
      </c>
      <c r="C10661" s="333" t="s">
        <v>710</v>
      </c>
      <c r="D10661" s="333" t="s">
        <v>519</v>
      </c>
      <c r="E10661" s="29">
        <v>1</v>
      </c>
      <c r="F10661" s="29">
        <v>1</v>
      </c>
      <c r="G10661" s="29">
        <v>12988</v>
      </c>
      <c r="M10661" s="80" t="b">
        <f t="shared" si="166"/>
        <v>1</v>
      </c>
    </row>
    <row r="10662" spans="2:13" x14ac:dyDescent="0.15">
      <c r="B10662" s="333" t="s">
        <v>2750</v>
      </c>
      <c r="C10662" s="333" t="s">
        <v>710</v>
      </c>
      <c r="D10662" s="333" t="s">
        <v>519</v>
      </c>
      <c r="E10662" s="29">
        <v>1</v>
      </c>
      <c r="F10662" s="29">
        <v>1</v>
      </c>
      <c r="G10662" s="29">
        <v>2411</v>
      </c>
      <c r="M10662" s="80" t="b">
        <f t="shared" si="166"/>
        <v>1</v>
      </c>
    </row>
    <row r="10663" spans="2:13" x14ac:dyDescent="0.15">
      <c r="B10663" s="333" t="s">
        <v>2751</v>
      </c>
      <c r="C10663" s="333" t="s">
        <v>718</v>
      </c>
      <c r="D10663" s="333" t="s">
        <v>521</v>
      </c>
      <c r="E10663" s="29">
        <v>5</v>
      </c>
      <c r="F10663" s="29">
        <v>2</v>
      </c>
      <c r="G10663" s="29">
        <v>2412</v>
      </c>
      <c r="M10663" s="80" t="b">
        <f t="shared" si="166"/>
        <v>1</v>
      </c>
    </row>
    <row r="10664" spans="2:13" x14ac:dyDescent="0.15">
      <c r="B10664" s="333" t="s">
        <v>5306</v>
      </c>
      <c r="C10664" s="333" t="s">
        <v>518</v>
      </c>
      <c r="D10664" s="333" t="s">
        <v>521</v>
      </c>
      <c r="E10664" s="29">
        <v>0</v>
      </c>
      <c r="F10664" s="29">
        <v>2</v>
      </c>
      <c r="G10664" s="29">
        <v>5160</v>
      </c>
      <c r="M10664" s="80" t="b">
        <f t="shared" si="166"/>
        <v>1</v>
      </c>
    </row>
    <row r="10665" spans="2:13" x14ac:dyDescent="0.15">
      <c r="B10665" s="333" t="s">
        <v>9605</v>
      </c>
      <c r="C10665" s="333" t="s">
        <v>710</v>
      </c>
      <c r="D10665" s="333" t="s">
        <v>521</v>
      </c>
      <c r="E10665" s="29">
        <v>1</v>
      </c>
      <c r="F10665" s="29">
        <v>2</v>
      </c>
      <c r="G10665" s="29">
        <v>9314</v>
      </c>
      <c r="M10665" s="80" t="b">
        <f t="shared" si="166"/>
        <v>1</v>
      </c>
    </row>
    <row r="10666" spans="2:13" x14ac:dyDescent="0.15">
      <c r="B10666" s="333" t="s">
        <v>6751</v>
      </c>
      <c r="C10666" s="333" t="s">
        <v>518</v>
      </c>
      <c r="D10666" s="333" t="s">
        <v>523</v>
      </c>
      <c r="E10666" s="29">
        <v>0</v>
      </c>
      <c r="F10666" s="29">
        <v>3</v>
      </c>
      <c r="G10666" s="29">
        <v>6874</v>
      </c>
      <c r="M10666" s="80" t="b">
        <f t="shared" si="166"/>
        <v>1</v>
      </c>
    </row>
    <row r="10667" spans="2:13" x14ac:dyDescent="0.15">
      <c r="B10667" s="333" t="s">
        <v>12309</v>
      </c>
      <c r="C10667" s="333" t="s">
        <v>714</v>
      </c>
      <c r="D10667" s="333" t="s">
        <v>519</v>
      </c>
      <c r="E10667" s="29">
        <v>3</v>
      </c>
      <c r="F10667" s="29">
        <v>1</v>
      </c>
      <c r="G10667" s="29">
        <v>12984</v>
      </c>
      <c r="M10667" s="80" t="b">
        <f t="shared" si="166"/>
        <v>1</v>
      </c>
    </row>
    <row r="10668" spans="2:13" x14ac:dyDescent="0.15">
      <c r="B10668" s="333" t="s">
        <v>2752</v>
      </c>
      <c r="C10668" s="333" t="s">
        <v>710</v>
      </c>
      <c r="D10668" s="333" t="s">
        <v>521</v>
      </c>
      <c r="E10668" s="29">
        <v>1</v>
      </c>
      <c r="F10668" s="29">
        <v>2</v>
      </c>
      <c r="G10668" s="29">
        <v>2413</v>
      </c>
      <c r="M10668" s="80" t="b">
        <f t="shared" si="166"/>
        <v>1</v>
      </c>
    </row>
    <row r="10669" spans="2:13" x14ac:dyDescent="0.15">
      <c r="B10669" s="333" t="s">
        <v>9606</v>
      </c>
      <c r="C10669" s="333" t="s">
        <v>718</v>
      </c>
      <c r="D10669" s="333" t="s">
        <v>523</v>
      </c>
      <c r="E10669" s="29">
        <v>5</v>
      </c>
      <c r="F10669" s="29">
        <v>3</v>
      </c>
      <c r="G10669" s="29">
        <v>9366</v>
      </c>
      <c r="M10669" s="80" t="b">
        <f t="shared" si="166"/>
        <v>1</v>
      </c>
    </row>
    <row r="10670" spans="2:13" x14ac:dyDescent="0.15">
      <c r="B10670" s="333" t="s">
        <v>6652</v>
      </c>
      <c r="C10670" s="333" t="s">
        <v>518</v>
      </c>
      <c r="D10670" s="333" t="s">
        <v>518</v>
      </c>
      <c r="E10670" s="29">
        <v>0</v>
      </c>
      <c r="F10670" s="29">
        <v>0</v>
      </c>
      <c r="G10670" s="29">
        <v>6642</v>
      </c>
      <c r="M10670" s="80" t="b">
        <f t="shared" si="166"/>
        <v>1</v>
      </c>
    </row>
    <row r="10671" spans="2:13" x14ac:dyDescent="0.15">
      <c r="B10671" s="333" t="s">
        <v>9960</v>
      </c>
      <c r="C10671" s="333" t="s">
        <v>714</v>
      </c>
      <c r="D10671" s="333" t="s">
        <v>521</v>
      </c>
      <c r="E10671" s="29">
        <v>3</v>
      </c>
      <c r="F10671" s="29">
        <v>2</v>
      </c>
      <c r="G10671" s="29">
        <v>10161</v>
      </c>
      <c r="M10671" s="80" t="b">
        <f t="shared" si="166"/>
        <v>1</v>
      </c>
    </row>
    <row r="10672" spans="2:13" x14ac:dyDescent="0.15">
      <c r="B10672" s="333" t="s">
        <v>12310</v>
      </c>
      <c r="C10672" s="333" t="s">
        <v>710</v>
      </c>
      <c r="D10672" s="333" t="s">
        <v>444</v>
      </c>
      <c r="E10672" s="29">
        <v>1</v>
      </c>
      <c r="F10672" s="29">
        <v>6</v>
      </c>
      <c r="G10672" s="29">
        <v>12483</v>
      </c>
      <c r="M10672" s="80" t="b">
        <f t="shared" si="166"/>
        <v>1</v>
      </c>
    </row>
    <row r="10673" spans="2:13" x14ac:dyDescent="0.15">
      <c r="B10673" s="333" t="s">
        <v>138</v>
      </c>
      <c r="C10673" s="333" t="s">
        <v>710</v>
      </c>
      <c r="D10673" s="333" t="s">
        <v>519</v>
      </c>
      <c r="E10673" s="29">
        <v>1</v>
      </c>
      <c r="F10673" s="29">
        <v>1</v>
      </c>
      <c r="G10673" s="29">
        <v>8656</v>
      </c>
      <c r="M10673" s="80" t="b">
        <f t="shared" si="166"/>
        <v>1</v>
      </c>
    </row>
    <row r="10674" spans="2:13" x14ac:dyDescent="0.15">
      <c r="B10674" s="333" t="s">
        <v>6199</v>
      </c>
      <c r="C10674" s="333" t="s">
        <v>710</v>
      </c>
      <c r="D10674" s="333" t="s">
        <v>519</v>
      </c>
      <c r="E10674" s="29">
        <v>1</v>
      </c>
      <c r="F10674" s="29">
        <v>1</v>
      </c>
      <c r="G10674" s="29">
        <v>6249</v>
      </c>
      <c r="M10674" s="80" t="b">
        <f t="shared" si="166"/>
        <v>1</v>
      </c>
    </row>
    <row r="10675" spans="2:13" x14ac:dyDescent="0.15">
      <c r="B10675" s="333" t="s">
        <v>7151</v>
      </c>
      <c r="C10675" s="333" t="s">
        <v>714</v>
      </c>
      <c r="D10675" s="333" t="s">
        <v>519</v>
      </c>
      <c r="E10675" s="29">
        <v>3</v>
      </c>
      <c r="F10675" s="29">
        <v>1</v>
      </c>
      <c r="G10675" s="29">
        <v>7290</v>
      </c>
      <c r="M10675" s="80" t="b">
        <f t="shared" si="166"/>
        <v>1</v>
      </c>
    </row>
    <row r="10676" spans="2:13" x14ac:dyDescent="0.15">
      <c r="B10676" s="333" t="s">
        <v>2753</v>
      </c>
      <c r="C10676" s="333" t="s">
        <v>710</v>
      </c>
      <c r="D10676" s="333" t="s">
        <v>521</v>
      </c>
      <c r="E10676" s="29">
        <v>1</v>
      </c>
      <c r="F10676" s="29">
        <v>2</v>
      </c>
      <c r="G10676" s="29">
        <v>2414</v>
      </c>
      <c r="M10676" s="80" t="b">
        <f t="shared" si="166"/>
        <v>1</v>
      </c>
    </row>
    <row r="10677" spans="2:13" x14ac:dyDescent="0.15">
      <c r="B10677" s="333" t="s">
        <v>12311</v>
      </c>
      <c r="C10677" s="333" t="s">
        <v>710</v>
      </c>
      <c r="D10677" s="333" t="s">
        <v>444</v>
      </c>
      <c r="E10677" s="29">
        <v>1</v>
      </c>
      <c r="F10677" s="29">
        <v>6</v>
      </c>
      <c r="G10677" s="29">
        <v>12484</v>
      </c>
      <c r="M10677" s="80" t="b">
        <f t="shared" si="166"/>
        <v>1</v>
      </c>
    </row>
    <row r="10678" spans="2:13" x14ac:dyDescent="0.15">
      <c r="B10678" s="333" t="s">
        <v>2754</v>
      </c>
      <c r="C10678" s="333" t="s">
        <v>9879</v>
      </c>
      <c r="D10678" s="333" t="s">
        <v>519</v>
      </c>
      <c r="E10678" s="29">
        <v>13</v>
      </c>
      <c r="F10678" s="29">
        <v>1</v>
      </c>
      <c r="G10678" s="29">
        <v>2415</v>
      </c>
      <c r="M10678" s="80" t="b">
        <f t="shared" si="166"/>
        <v>1</v>
      </c>
    </row>
    <row r="10679" spans="2:13" x14ac:dyDescent="0.15">
      <c r="B10679" s="333" t="s">
        <v>7435</v>
      </c>
      <c r="C10679" s="333" t="s">
        <v>714</v>
      </c>
      <c r="D10679" s="333" t="s">
        <v>523</v>
      </c>
      <c r="E10679" s="29">
        <v>3</v>
      </c>
      <c r="F10679" s="29">
        <v>3</v>
      </c>
      <c r="G10679" s="29">
        <v>7466</v>
      </c>
      <c r="M10679" s="80" t="b">
        <f t="shared" si="166"/>
        <v>1</v>
      </c>
    </row>
    <row r="10680" spans="2:13" x14ac:dyDescent="0.15">
      <c r="B10680" s="333" t="s">
        <v>14340</v>
      </c>
      <c r="C10680" s="333" t="s">
        <v>710</v>
      </c>
      <c r="D10680" s="333" t="s">
        <v>521</v>
      </c>
      <c r="E10680" s="29">
        <v>1</v>
      </c>
      <c r="F10680" s="29">
        <v>2</v>
      </c>
      <c r="G10680" s="29">
        <v>15901</v>
      </c>
      <c r="M10680" s="80" t="b">
        <f t="shared" si="166"/>
        <v>1</v>
      </c>
    </row>
    <row r="10681" spans="2:13" x14ac:dyDescent="0.15">
      <c r="B10681" s="333" t="s">
        <v>76</v>
      </c>
      <c r="C10681" s="333" t="s">
        <v>710</v>
      </c>
      <c r="D10681" s="333" t="s">
        <v>521</v>
      </c>
      <c r="E10681" s="29">
        <v>1</v>
      </c>
      <c r="F10681" s="29">
        <v>2</v>
      </c>
      <c r="G10681" s="29">
        <v>8709</v>
      </c>
      <c r="M10681" s="80" t="b">
        <f t="shared" si="166"/>
        <v>1</v>
      </c>
    </row>
    <row r="10682" spans="2:13" x14ac:dyDescent="0.15">
      <c r="B10682" s="333" t="s">
        <v>2755</v>
      </c>
      <c r="C10682" s="333" t="s">
        <v>712</v>
      </c>
      <c r="D10682" s="333" t="s">
        <v>525</v>
      </c>
      <c r="E10682" s="29">
        <v>2</v>
      </c>
      <c r="F10682" s="29">
        <v>4</v>
      </c>
      <c r="G10682" s="29">
        <v>2416</v>
      </c>
      <c r="M10682" s="80" t="b">
        <f t="shared" si="166"/>
        <v>1</v>
      </c>
    </row>
    <row r="10683" spans="2:13" x14ac:dyDescent="0.15">
      <c r="B10683" s="333" t="s">
        <v>12312</v>
      </c>
      <c r="C10683" s="333" t="s">
        <v>710</v>
      </c>
      <c r="D10683" s="333" t="s">
        <v>521</v>
      </c>
      <c r="E10683" s="29">
        <v>1</v>
      </c>
      <c r="F10683" s="29">
        <v>2</v>
      </c>
      <c r="G10683" s="29">
        <v>13120</v>
      </c>
      <c r="M10683" s="80" t="b">
        <f t="shared" si="166"/>
        <v>1</v>
      </c>
    </row>
    <row r="10684" spans="2:13" x14ac:dyDescent="0.15">
      <c r="B10684" s="333" t="s">
        <v>5309</v>
      </c>
      <c r="C10684" s="333" t="s">
        <v>710</v>
      </c>
      <c r="D10684" s="333" t="s">
        <v>521</v>
      </c>
      <c r="E10684" s="29">
        <v>1</v>
      </c>
      <c r="F10684" s="29">
        <v>2</v>
      </c>
      <c r="G10684" s="29">
        <v>5180</v>
      </c>
      <c r="M10684" s="80" t="b">
        <f t="shared" si="166"/>
        <v>1</v>
      </c>
    </row>
    <row r="10685" spans="2:13" x14ac:dyDescent="0.15">
      <c r="B10685" s="333" t="s">
        <v>6251</v>
      </c>
      <c r="C10685" s="333" t="s">
        <v>714</v>
      </c>
      <c r="D10685" s="333" t="s">
        <v>521</v>
      </c>
      <c r="E10685" s="29">
        <v>3</v>
      </c>
      <c r="F10685" s="29">
        <v>2</v>
      </c>
      <c r="G10685" s="29">
        <v>6306</v>
      </c>
      <c r="M10685" s="80" t="b">
        <f t="shared" si="166"/>
        <v>1</v>
      </c>
    </row>
    <row r="10686" spans="2:13" x14ac:dyDescent="0.15">
      <c r="B10686" s="333" t="s">
        <v>2756</v>
      </c>
      <c r="C10686" s="333" t="s">
        <v>716</v>
      </c>
      <c r="D10686" s="333" t="s">
        <v>525</v>
      </c>
      <c r="E10686" s="29">
        <v>4</v>
      </c>
      <c r="F10686" s="29">
        <v>4</v>
      </c>
      <c r="G10686" s="29">
        <v>2417</v>
      </c>
      <c r="M10686" s="80" t="b">
        <f t="shared" si="166"/>
        <v>1</v>
      </c>
    </row>
    <row r="10687" spans="2:13" x14ac:dyDescent="0.15">
      <c r="B10687" s="333" t="s">
        <v>183</v>
      </c>
      <c r="C10687" s="333" t="s">
        <v>710</v>
      </c>
      <c r="D10687" s="333" t="s">
        <v>521</v>
      </c>
      <c r="E10687" s="29">
        <v>1</v>
      </c>
      <c r="F10687" s="29">
        <v>2</v>
      </c>
      <c r="G10687" s="29">
        <v>8588</v>
      </c>
      <c r="M10687" s="80" t="b">
        <f t="shared" si="166"/>
        <v>1</v>
      </c>
    </row>
    <row r="10688" spans="2:13" x14ac:dyDescent="0.15">
      <c r="B10688" s="333" t="s">
        <v>12963</v>
      </c>
      <c r="C10688" s="333" t="s">
        <v>712</v>
      </c>
      <c r="D10688" s="333" t="s">
        <v>519</v>
      </c>
      <c r="E10688" s="29">
        <v>2</v>
      </c>
      <c r="F10688" s="29">
        <v>1</v>
      </c>
      <c r="G10688" s="29">
        <v>14054</v>
      </c>
      <c r="M10688" s="80" t="b">
        <f t="shared" si="166"/>
        <v>1</v>
      </c>
    </row>
    <row r="10689" spans="2:13" x14ac:dyDescent="0.15">
      <c r="B10689" s="333" t="s">
        <v>7422</v>
      </c>
      <c r="C10689" s="333" t="s">
        <v>716</v>
      </c>
      <c r="D10689" s="333" t="s">
        <v>521</v>
      </c>
      <c r="E10689" s="29">
        <v>4</v>
      </c>
      <c r="F10689" s="29">
        <v>2</v>
      </c>
      <c r="G10689" s="29">
        <v>7573</v>
      </c>
      <c r="M10689" s="80" t="b">
        <f t="shared" si="166"/>
        <v>1</v>
      </c>
    </row>
    <row r="10690" spans="2:13" x14ac:dyDescent="0.15">
      <c r="B10690" s="333" t="s">
        <v>7422</v>
      </c>
      <c r="C10690" s="333" t="s">
        <v>710</v>
      </c>
      <c r="D10690" s="333" t="s">
        <v>521</v>
      </c>
      <c r="E10690" s="29">
        <v>1</v>
      </c>
      <c r="F10690" s="29">
        <v>2</v>
      </c>
      <c r="G10690" s="29">
        <v>7834</v>
      </c>
      <c r="M10690" s="80" t="b">
        <f t="shared" si="166"/>
        <v>1</v>
      </c>
    </row>
    <row r="10691" spans="2:13" x14ac:dyDescent="0.15">
      <c r="B10691" s="333" t="s">
        <v>3664</v>
      </c>
      <c r="C10691" s="333" t="s">
        <v>712</v>
      </c>
      <c r="D10691" s="333" t="s">
        <v>519</v>
      </c>
      <c r="E10691" s="29">
        <v>2</v>
      </c>
      <c r="F10691" s="29">
        <v>1</v>
      </c>
      <c r="G10691" s="29">
        <v>3421</v>
      </c>
      <c r="M10691" s="80" t="b">
        <f t="shared" si="166"/>
        <v>1</v>
      </c>
    </row>
    <row r="10692" spans="2:13" x14ac:dyDescent="0.15">
      <c r="B10692" s="333" t="s">
        <v>15088</v>
      </c>
      <c r="C10692" s="333" t="s">
        <v>710</v>
      </c>
      <c r="D10692" s="333" t="s">
        <v>521</v>
      </c>
      <c r="E10692" s="29">
        <v>1</v>
      </c>
      <c r="F10692" s="29">
        <v>2</v>
      </c>
      <c r="G10692" s="29">
        <v>16384</v>
      </c>
      <c r="M10692" s="80" t="b">
        <f t="shared" si="166"/>
        <v>1</v>
      </c>
    </row>
    <row r="10693" spans="2:13" x14ac:dyDescent="0.15">
      <c r="B10693" s="333" t="s">
        <v>12313</v>
      </c>
      <c r="C10693" s="333" t="s">
        <v>714</v>
      </c>
      <c r="D10693" s="333" t="s">
        <v>521</v>
      </c>
      <c r="E10693" s="29">
        <v>3</v>
      </c>
      <c r="F10693" s="29">
        <v>2</v>
      </c>
      <c r="G10693" s="29">
        <v>12380</v>
      </c>
      <c r="M10693" s="80" t="b">
        <f t="shared" si="166"/>
        <v>1</v>
      </c>
    </row>
    <row r="10694" spans="2:13" x14ac:dyDescent="0.15">
      <c r="B10694" s="333" t="s">
        <v>15089</v>
      </c>
      <c r="C10694" s="333" t="s">
        <v>710</v>
      </c>
      <c r="D10694" s="333" t="s">
        <v>521</v>
      </c>
      <c r="E10694" s="29">
        <v>1</v>
      </c>
      <c r="F10694" s="29">
        <v>2</v>
      </c>
      <c r="G10694" s="29">
        <v>16609</v>
      </c>
      <c r="M10694" s="80" t="b">
        <f t="shared" si="166"/>
        <v>1</v>
      </c>
    </row>
    <row r="10695" spans="2:13" x14ac:dyDescent="0.15">
      <c r="B10695" s="333" t="s">
        <v>6713</v>
      </c>
      <c r="C10695" s="333" t="s">
        <v>714</v>
      </c>
      <c r="D10695" s="333" t="s">
        <v>523</v>
      </c>
      <c r="E10695" s="29">
        <v>3</v>
      </c>
      <c r="F10695" s="29">
        <v>3</v>
      </c>
      <c r="G10695" s="29">
        <v>6834</v>
      </c>
      <c r="M10695" s="80" t="b">
        <f t="shared" si="166"/>
        <v>1</v>
      </c>
    </row>
    <row r="10696" spans="2:13" x14ac:dyDescent="0.15">
      <c r="B10696" s="333" t="s">
        <v>2757</v>
      </c>
      <c r="C10696" s="333" t="s">
        <v>712</v>
      </c>
      <c r="D10696" s="333" t="s">
        <v>521</v>
      </c>
      <c r="E10696" s="29">
        <v>2</v>
      </c>
      <c r="F10696" s="29">
        <v>2</v>
      </c>
      <c r="G10696" s="29">
        <v>2418</v>
      </c>
      <c r="M10696" s="80" t="b">
        <f t="shared" si="166"/>
        <v>1</v>
      </c>
    </row>
    <row r="10697" spans="2:13" x14ac:dyDescent="0.15">
      <c r="B10697" s="333" t="s">
        <v>2758</v>
      </c>
      <c r="C10697" s="333" t="s">
        <v>716</v>
      </c>
      <c r="D10697" s="333" t="s">
        <v>521</v>
      </c>
      <c r="E10697" s="29">
        <v>4</v>
      </c>
      <c r="F10697" s="29">
        <v>2</v>
      </c>
      <c r="G10697" s="29">
        <v>2419</v>
      </c>
      <c r="M10697" s="80" t="b">
        <f t="shared" si="166"/>
        <v>1</v>
      </c>
    </row>
    <row r="10698" spans="2:13" x14ac:dyDescent="0.15">
      <c r="B10698" s="333" t="s">
        <v>6477</v>
      </c>
      <c r="C10698" s="333" t="s">
        <v>710</v>
      </c>
      <c r="D10698" s="333" t="s">
        <v>521</v>
      </c>
      <c r="E10698" s="29">
        <v>1</v>
      </c>
      <c r="F10698" s="29">
        <v>2</v>
      </c>
      <c r="G10698" s="29">
        <v>6428</v>
      </c>
      <c r="M10698" s="80" t="b">
        <f t="shared" si="166"/>
        <v>1</v>
      </c>
    </row>
    <row r="10699" spans="2:13" x14ac:dyDescent="0.15">
      <c r="B10699" s="333" t="s">
        <v>2759</v>
      </c>
      <c r="C10699" s="333" t="s">
        <v>716</v>
      </c>
      <c r="D10699" s="333" t="s">
        <v>521</v>
      </c>
      <c r="E10699" s="29">
        <v>4</v>
      </c>
      <c r="F10699" s="29">
        <v>2</v>
      </c>
      <c r="G10699" s="29">
        <v>2420</v>
      </c>
      <c r="M10699" s="80" t="b">
        <f t="shared" si="166"/>
        <v>1</v>
      </c>
    </row>
    <row r="10700" spans="2:13" x14ac:dyDescent="0.15">
      <c r="B10700" s="333" t="s">
        <v>5834</v>
      </c>
      <c r="C10700" s="333" t="s">
        <v>714</v>
      </c>
      <c r="D10700" s="333" t="s">
        <v>521</v>
      </c>
      <c r="E10700" s="29">
        <v>3</v>
      </c>
      <c r="F10700" s="29">
        <v>2</v>
      </c>
      <c r="G10700" s="29">
        <v>5853</v>
      </c>
      <c r="M10700" s="80" t="b">
        <f t="shared" si="166"/>
        <v>1</v>
      </c>
    </row>
    <row r="10701" spans="2:13" x14ac:dyDescent="0.15">
      <c r="B10701" s="333" t="s">
        <v>12964</v>
      </c>
      <c r="C10701" s="333" t="s">
        <v>710</v>
      </c>
      <c r="D10701" s="333" t="s">
        <v>521</v>
      </c>
      <c r="E10701" s="29">
        <v>1</v>
      </c>
      <c r="F10701" s="29">
        <v>2</v>
      </c>
      <c r="G10701" s="29">
        <v>14036</v>
      </c>
      <c r="M10701" s="80" t="b">
        <f t="shared" si="166"/>
        <v>1</v>
      </c>
    </row>
    <row r="10702" spans="2:13" x14ac:dyDescent="0.15">
      <c r="B10702" s="333" t="s">
        <v>4270</v>
      </c>
      <c r="C10702" s="333" t="s">
        <v>718</v>
      </c>
      <c r="D10702" s="333" t="s">
        <v>518</v>
      </c>
      <c r="E10702" s="29">
        <v>5</v>
      </c>
      <c r="F10702" s="29">
        <v>0</v>
      </c>
      <c r="G10702" s="29">
        <v>4066</v>
      </c>
      <c r="M10702" s="80" t="b">
        <f t="shared" ref="M10702:M10765" si="167">AND(  NOT(ISERROR(FIND(UPPER($B$7),UPPER($B10702),1))),  OR($D$7="",NOT(ISERROR(FIND(UPPER($D$7),UPPER($B10702),1)))),    OR($D$8="",(ISERROR(FIND(UPPER($D$8),UPPER($B10702),1))))           )</f>
        <v>1</v>
      </c>
    </row>
    <row r="10703" spans="2:13" x14ac:dyDescent="0.15">
      <c r="B10703" s="333" t="s">
        <v>41</v>
      </c>
      <c r="C10703" s="333" t="s">
        <v>710</v>
      </c>
      <c r="D10703" s="333" t="s">
        <v>521</v>
      </c>
      <c r="E10703" s="29">
        <v>1</v>
      </c>
      <c r="F10703" s="29">
        <v>2</v>
      </c>
      <c r="G10703" s="29">
        <v>8674</v>
      </c>
      <c r="M10703" s="80" t="b">
        <f t="shared" si="167"/>
        <v>1</v>
      </c>
    </row>
    <row r="10704" spans="2:13" x14ac:dyDescent="0.15">
      <c r="B10704" s="333" t="s">
        <v>8888</v>
      </c>
      <c r="C10704" s="333" t="s">
        <v>712</v>
      </c>
      <c r="D10704" s="333" t="s">
        <v>525</v>
      </c>
      <c r="E10704" s="29">
        <v>2</v>
      </c>
      <c r="F10704" s="29">
        <v>4</v>
      </c>
      <c r="G10704" s="29">
        <v>9238</v>
      </c>
      <c r="M10704" s="80" t="b">
        <f t="shared" si="167"/>
        <v>1</v>
      </c>
    </row>
    <row r="10705" spans="2:13" x14ac:dyDescent="0.15">
      <c r="B10705" s="333" t="s">
        <v>7056</v>
      </c>
      <c r="C10705" s="333" t="s">
        <v>712</v>
      </c>
      <c r="D10705" s="333" t="s">
        <v>525</v>
      </c>
      <c r="E10705" s="29">
        <v>2</v>
      </c>
      <c r="F10705" s="29">
        <v>4</v>
      </c>
      <c r="G10705" s="29">
        <v>7196</v>
      </c>
      <c r="M10705" s="80" t="b">
        <f t="shared" si="167"/>
        <v>1</v>
      </c>
    </row>
    <row r="10706" spans="2:13" x14ac:dyDescent="0.15">
      <c r="B10706" s="333" t="s">
        <v>13863</v>
      </c>
      <c r="C10706" s="333" t="s">
        <v>712</v>
      </c>
      <c r="D10706" s="333" t="s">
        <v>521</v>
      </c>
      <c r="E10706" s="29">
        <v>2</v>
      </c>
      <c r="F10706" s="29">
        <v>2</v>
      </c>
      <c r="G10706" s="29">
        <v>15153</v>
      </c>
      <c r="M10706" s="80" t="b">
        <f t="shared" si="167"/>
        <v>1</v>
      </c>
    </row>
    <row r="10707" spans="2:13" x14ac:dyDescent="0.15">
      <c r="B10707" s="333" t="s">
        <v>7138</v>
      </c>
      <c r="C10707" s="333" t="s">
        <v>712</v>
      </c>
      <c r="D10707" s="333" t="s">
        <v>519</v>
      </c>
      <c r="E10707" s="29">
        <v>2</v>
      </c>
      <c r="F10707" s="29">
        <v>1</v>
      </c>
      <c r="G10707" s="29">
        <v>7148</v>
      </c>
      <c r="M10707" s="80" t="b">
        <f t="shared" si="167"/>
        <v>1</v>
      </c>
    </row>
    <row r="10708" spans="2:13" x14ac:dyDescent="0.15">
      <c r="B10708" s="333" t="s">
        <v>15090</v>
      </c>
      <c r="C10708" s="333" t="s">
        <v>712</v>
      </c>
      <c r="D10708" s="333" t="s">
        <v>519</v>
      </c>
      <c r="E10708" s="29">
        <v>2</v>
      </c>
      <c r="F10708" s="29">
        <v>1</v>
      </c>
      <c r="G10708" s="29">
        <v>16497</v>
      </c>
      <c r="M10708" s="80" t="b">
        <f t="shared" si="167"/>
        <v>1</v>
      </c>
    </row>
    <row r="10709" spans="2:13" x14ac:dyDescent="0.15">
      <c r="B10709" s="333" t="s">
        <v>10016</v>
      </c>
      <c r="C10709" s="333" t="s">
        <v>710</v>
      </c>
      <c r="D10709" s="333" t="s">
        <v>523</v>
      </c>
      <c r="E10709" s="29">
        <v>1</v>
      </c>
      <c r="F10709" s="29">
        <v>3</v>
      </c>
      <c r="G10709" s="29">
        <v>10210</v>
      </c>
      <c r="M10709" s="80" t="b">
        <f t="shared" si="167"/>
        <v>1</v>
      </c>
    </row>
    <row r="10710" spans="2:13" x14ac:dyDescent="0.15">
      <c r="B10710" s="333" t="s">
        <v>6972</v>
      </c>
      <c r="C10710" s="333" t="s">
        <v>712</v>
      </c>
      <c r="D10710" s="333" t="s">
        <v>525</v>
      </c>
      <c r="E10710" s="29">
        <v>2</v>
      </c>
      <c r="F10710" s="29">
        <v>4</v>
      </c>
      <c r="G10710" s="29">
        <v>7107</v>
      </c>
      <c r="M10710" s="80" t="b">
        <f t="shared" si="167"/>
        <v>1</v>
      </c>
    </row>
    <row r="10711" spans="2:13" x14ac:dyDescent="0.15">
      <c r="B10711" s="333" t="s">
        <v>8482</v>
      </c>
      <c r="C10711" s="333" t="s">
        <v>712</v>
      </c>
      <c r="D10711" s="333" t="s">
        <v>525</v>
      </c>
      <c r="E10711" s="29">
        <v>2</v>
      </c>
      <c r="F10711" s="29">
        <v>4</v>
      </c>
      <c r="G10711" s="29">
        <v>8811</v>
      </c>
      <c r="M10711" s="80" t="b">
        <f t="shared" si="167"/>
        <v>1</v>
      </c>
    </row>
    <row r="10712" spans="2:13" x14ac:dyDescent="0.15">
      <c r="B10712" s="333" t="s">
        <v>12965</v>
      </c>
      <c r="C10712" s="333" t="s">
        <v>712</v>
      </c>
      <c r="D10712" s="333" t="s">
        <v>521</v>
      </c>
      <c r="E10712" s="29">
        <v>2</v>
      </c>
      <c r="F10712" s="29">
        <v>2</v>
      </c>
      <c r="G10712" s="29">
        <v>13995</v>
      </c>
      <c r="M10712" s="80" t="b">
        <f t="shared" si="167"/>
        <v>1</v>
      </c>
    </row>
    <row r="10713" spans="2:13" x14ac:dyDescent="0.15">
      <c r="B10713" s="333" t="s">
        <v>12966</v>
      </c>
      <c r="C10713" s="333" t="s">
        <v>712</v>
      </c>
      <c r="D10713" s="333" t="s">
        <v>521</v>
      </c>
      <c r="E10713" s="29">
        <v>2</v>
      </c>
      <c r="F10713" s="29">
        <v>2</v>
      </c>
      <c r="G10713" s="29">
        <v>14398</v>
      </c>
      <c r="M10713" s="80" t="b">
        <f t="shared" si="167"/>
        <v>1</v>
      </c>
    </row>
    <row r="10714" spans="2:13" x14ac:dyDescent="0.15">
      <c r="B10714" s="333" t="s">
        <v>12967</v>
      </c>
      <c r="C10714" s="333" t="s">
        <v>712</v>
      </c>
      <c r="D10714" s="333" t="s">
        <v>525</v>
      </c>
      <c r="E10714" s="29">
        <v>2</v>
      </c>
      <c r="F10714" s="29">
        <v>4</v>
      </c>
      <c r="G10714" s="29">
        <v>14403</v>
      </c>
      <c r="M10714" s="80" t="b">
        <f t="shared" si="167"/>
        <v>1</v>
      </c>
    </row>
    <row r="10715" spans="2:13" x14ac:dyDescent="0.15">
      <c r="B10715" s="333" t="s">
        <v>5353</v>
      </c>
      <c r="C10715" s="333" t="s">
        <v>712</v>
      </c>
      <c r="D10715" s="333" t="s">
        <v>519</v>
      </c>
      <c r="E10715" s="29">
        <v>2</v>
      </c>
      <c r="F10715" s="29">
        <v>1</v>
      </c>
      <c r="G10715" s="29">
        <v>5236</v>
      </c>
      <c r="M10715" s="80" t="b">
        <f t="shared" si="167"/>
        <v>1</v>
      </c>
    </row>
    <row r="10716" spans="2:13" x14ac:dyDescent="0.15">
      <c r="B10716" s="333" t="s">
        <v>11028</v>
      </c>
      <c r="C10716" s="333" t="s">
        <v>716</v>
      </c>
      <c r="D10716" s="333" t="s">
        <v>523</v>
      </c>
      <c r="E10716" s="29">
        <v>4</v>
      </c>
      <c r="F10716" s="29">
        <v>3</v>
      </c>
      <c r="G10716" s="29">
        <v>2421</v>
      </c>
      <c r="M10716" s="80" t="b">
        <f t="shared" si="167"/>
        <v>1</v>
      </c>
    </row>
    <row r="10717" spans="2:13" x14ac:dyDescent="0.15">
      <c r="B10717" s="333" t="s">
        <v>6170</v>
      </c>
      <c r="C10717" s="333" t="s">
        <v>710</v>
      </c>
      <c r="D10717" s="333" t="s">
        <v>521</v>
      </c>
      <c r="E10717" s="29">
        <v>1</v>
      </c>
      <c r="F10717" s="29">
        <v>2</v>
      </c>
      <c r="G10717" s="29">
        <v>6132</v>
      </c>
      <c r="M10717" s="80" t="b">
        <f t="shared" si="167"/>
        <v>1</v>
      </c>
    </row>
    <row r="10718" spans="2:13" x14ac:dyDescent="0.15">
      <c r="B10718" s="333" t="s">
        <v>14341</v>
      </c>
      <c r="C10718" s="333" t="s">
        <v>710</v>
      </c>
      <c r="D10718" s="333" t="s">
        <v>523</v>
      </c>
      <c r="E10718" s="29">
        <v>1</v>
      </c>
      <c r="F10718" s="29">
        <v>3</v>
      </c>
      <c r="G10718" s="29">
        <v>16150</v>
      </c>
      <c r="M10718" s="80" t="b">
        <f t="shared" si="167"/>
        <v>1</v>
      </c>
    </row>
    <row r="10719" spans="2:13" x14ac:dyDescent="0.15">
      <c r="B10719" s="333" t="s">
        <v>13864</v>
      </c>
      <c r="C10719" s="333" t="s">
        <v>712</v>
      </c>
      <c r="D10719" s="333" t="s">
        <v>523</v>
      </c>
      <c r="E10719" s="29">
        <v>2</v>
      </c>
      <c r="F10719" s="29">
        <v>3</v>
      </c>
      <c r="G10719" s="29">
        <v>15639</v>
      </c>
      <c r="M10719" s="80" t="b">
        <f t="shared" si="167"/>
        <v>1</v>
      </c>
    </row>
    <row r="10720" spans="2:13" x14ac:dyDescent="0.15">
      <c r="B10720" s="333" t="s">
        <v>2760</v>
      </c>
      <c r="C10720" s="333" t="s">
        <v>716</v>
      </c>
      <c r="D10720" s="333" t="s">
        <v>521</v>
      </c>
      <c r="E10720" s="29">
        <v>4</v>
      </c>
      <c r="F10720" s="29">
        <v>2</v>
      </c>
      <c r="G10720" s="29">
        <v>2422</v>
      </c>
      <c r="M10720" s="80" t="b">
        <f t="shared" si="167"/>
        <v>1</v>
      </c>
    </row>
    <row r="10721" spans="2:13" x14ac:dyDescent="0.15">
      <c r="B10721" s="333" t="s">
        <v>15091</v>
      </c>
      <c r="C10721" s="333" t="s">
        <v>714</v>
      </c>
      <c r="D10721" s="333" t="s">
        <v>521</v>
      </c>
      <c r="E10721" s="29">
        <v>3</v>
      </c>
      <c r="F10721" s="29">
        <v>2</v>
      </c>
      <c r="G10721" s="29">
        <v>16588</v>
      </c>
      <c r="M10721" s="80" t="b">
        <f t="shared" si="167"/>
        <v>1</v>
      </c>
    </row>
    <row r="10722" spans="2:13" x14ac:dyDescent="0.15">
      <c r="B10722" s="333" t="s">
        <v>6653</v>
      </c>
      <c r="C10722" s="333" t="s">
        <v>518</v>
      </c>
      <c r="D10722" s="333" t="s">
        <v>518</v>
      </c>
      <c r="E10722" s="29">
        <v>0</v>
      </c>
      <c r="F10722" s="29">
        <v>0</v>
      </c>
      <c r="G10722" s="29">
        <v>6643</v>
      </c>
      <c r="M10722" s="80" t="b">
        <f t="shared" si="167"/>
        <v>1</v>
      </c>
    </row>
    <row r="10723" spans="2:13" x14ac:dyDescent="0.15">
      <c r="B10723" s="333" t="s">
        <v>2761</v>
      </c>
      <c r="C10723" s="333" t="s">
        <v>716</v>
      </c>
      <c r="D10723" s="333" t="s">
        <v>523</v>
      </c>
      <c r="E10723" s="29">
        <v>4</v>
      </c>
      <c r="F10723" s="29">
        <v>3</v>
      </c>
      <c r="G10723" s="29">
        <v>2423</v>
      </c>
      <c r="M10723" s="80" t="b">
        <f t="shared" si="167"/>
        <v>1</v>
      </c>
    </row>
    <row r="10724" spans="2:13" x14ac:dyDescent="0.15">
      <c r="B10724" s="333" t="s">
        <v>7121</v>
      </c>
      <c r="C10724" s="333" t="s">
        <v>710</v>
      </c>
      <c r="D10724" s="333" t="s">
        <v>521</v>
      </c>
      <c r="E10724" s="29">
        <v>1</v>
      </c>
      <c r="F10724" s="29">
        <v>2</v>
      </c>
      <c r="G10724" s="29">
        <v>7263</v>
      </c>
      <c r="M10724" s="80" t="b">
        <f t="shared" si="167"/>
        <v>1</v>
      </c>
    </row>
    <row r="10725" spans="2:13" x14ac:dyDescent="0.15">
      <c r="B10725" s="333" t="s">
        <v>7120</v>
      </c>
      <c r="C10725" s="333" t="s">
        <v>710</v>
      </c>
      <c r="D10725" s="333" t="s">
        <v>521</v>
      </c>
      <c r="E10725" s="29">
        <v>1</v>
      </c>
      <c r="F10725" s="29">
        <v>2</v>
      </c>
      <c r="G10725" s="29">
        <v>7262</v>
      </c>
      <c r="M10725" s="80" t="b">
        <f t="shared" si="167"/>
        <v>1</v>
      </c>
    </row>
    <row r="10726" spans="2:13" x14ac:dyDescent="0.15">
      <c r="B10726" s="333" t="s">
        <v>5227</v>
      </c>
      <c r="C10726" s="333" t="s">
        <v>710</v>
      </c>
      <c r="D10726" s="333" t="s">
        <v>525</v>
      </c>
      <c r="E10726" s="29">
        <v>1</v>
      </c>
      <c r="F10726" s="29">
        <v>4</v>
      </c>
      <c r="G10726" s="29">
        <v>5213</v>
      </c>
      <c r="M10726" s="80" t="b">
        <f t="shared" si="167"/>
        <v>1</v>
      </c>
    </row>
    <row r="10727" spans="2:13" x14ac:dyDescent="0.15">
      <c r="B10727" s="333" t="s">
        <v>12968</v>
      </c>
      <c r="C10727" s="333" t="s">
        <v>714</v>
      </c>
      <c r="D10727" s="333" t="s">
        <v>521</v>
      </c>
      <c r="E10727" s="29">
        <v>3</v>
      </c>
      <c r="F10727" s="29">
        <v>2</v>
      </c>
      <c r="G10727" s="29">
        <v>13864</v>
      </c>
      <c r="M10727" s="80" t="b">
        <f t="shared" si="167"/>
        <v>1</v>
      </c>
    </row>
    <row r="10728" spans="2:13" x14ac:dyDescent="0.15">
      <c r="B10728" s="333" t="s">
        <v>15092</v>
      </c>
      <c r="C10728" s="333" t="s">
        <v>710</v>
      </c>
      <c r="D10728" s="333" t="s">
        <v>444</v>
      </c>
      <c r="E10728" s="29">
        <v>1</v>
      </c>
      <c r="F10728" s="29">
        <v>6</v>
      </c>
      <c r="G10728" s="29">
        <v>16921</v>
      </c>
      <c r="M10728" s="80" t="b">
        <f t="shared" si="167"/>
        <v>1</v>
      </c>
    </row>
    <row r="10729" spans="2:13" x14ac:dyDescent="0.15">
      <c r="B10729" s="333" t="s">
        <v>12314</v>
      </c>
      <c r="C10729" s="333" t="s">
        <v>712</v>
      </c>
      <c r="D10729" s="333" t="s">
        <v>525</v>
      </c>
      <c r="E10729" s="29">
        <v>2</v>
      </c>
      <c r="F10729" s="29">
        <v>4</v>
      </c>
      <c r="G10729" s="29">
        <v>13414</v>
      </c>
      <c r="M10729" s="80" t="b">
        <f t="shared" si="167"/>
        <v>1</v>
      </c>
    </row>
    <row r="10730" spans="2:13" x14ac:dyDescent="0.15">
      <c r="B10730" s="333" t="s">
        <v>9607</v>
      </c>
      <c r="C10730" s="333" t="s">
        <v>712</v>
      </c>
      <c r="D10730" s="333" t="s">
        <v>525</v>
      </c>
      <c r="E10730" s="29">
        <v>2</v>
      </c>
      <c r="F10730" s="29">
        <v>4</v>
      </c>
      <c r="G10730" s="29">
        <v>10046</v>
      </c>
      <c r="M10730" s="80" t="b">
        <f t="shared" si="167"/>
        <v>1</v>
      </c>
    </row>
    <row r="10731" spans="2:13" x14ac:dyDescent="0.15">
      <c r="B10731" s="333" t="s">
        <v>9608</v>
      </c>
      <c r="C10731" s="333" t="s">
        <v>518</v>
      </c>
      <c r="D10731" s="333" t="s">
        <v>518</v>
      </c>
      <c r="E10731" s="29">
        <v>0</v>
      </c>
      <c r="F10731" s="29">
        <v>0</v>
      </c>
      <c r="G10731" s="29">
        <v>9827</v>
      </c>
      <c r="M10731" s="80" t="b">
        <f t="shared" si="167"/>
        <v>1</v>
      </c>
    </row>
    <row r="10732" spans="2:13" x14ac:dyDescent="0.15">
      <c r="B10732" s="333" t="s">
        <v>2818</v>
      </c>
      <c r="C10732" s="333" t="s">
        <v>718</v>
      </c>
      <c r="D10732" s="333" t="s">
        <v>525</v>
      </c>
      <c r="E10732" s="29">
        <v>5</v>
      </c>
      <c r="F10732" s="29">
        <v>4</v>
      </c>
      <c r="G10732" s="29">
        <v>2490</v>
      </c>
      <c r="M10732" s="80" t="b">
        <f t="shared" si="167"/>
        <v>1</v>
      </c>
    </row>
    <row r="10733" spans="2:13" x14ac:dyDescent="0.15">
      <c r="B10733" s="333" t="s">
        <v>7070</v>
      </c>
      <c r="C10733" s="333" t="s">
        <v>518</v>
      </c>
      <c r="D10733" s="333" t="s">
        <v>525</v>
      </c>
      <c r="E10733" s="29">
        <v>0</v>
      </c>
      <c r="F10733" s="29">
        <v>4</v>
      </c>
      <c r="G10733" s="29">
        <v>7088</v>
      </c>
      <c r="M10733" s="80" t="b">
        <f t="shared" si="167"/>
        <v>1</v>
      </c>
    </row>
    <row r="10734" spans="2:13" x14ac:dyDescent="0.15">
      <c r="B10734" s="333" t="s">
        <v>14342</v>
      </c>
      <c r="C10734" s="333" t="s">
        <v>712</v>
      </c>
      <c r="D10734" s="333" t="s">
        <v>525</v>
      </c>
      <c r="E10734" s="29">
        <v>2</v>
      </c>
      <c r="F10734" s="29">
        <v>4</v>
      </c>
      <c r="G10734" s="29">
        <v>15812</v>
      </c>
      <c r="M10734" s="80" t="b">
        <f t="shared" si="167"/>
        <v>1</v>
      </c>
    </row>
    <row r="10735" spans="2:13" x14ac:dyDescent="0.15">
      <c r="B10735" s="333" t="s">
        <v>2762</v>
      </c>
      <c r="C10735" s="333" t="s">
        <v>716</v>
      </c>
      <c r="D10735" s="333" t="s">
        <v>521</v>
      </c>
      <c r="E10735" s="29">
        <v>4</v>
      </c>
      <c r="F10735" s="29">
        <v>2</v>
      </c>
      <c r="G10735" s="29">
        <v>2425</v>
      </c>
      <c r="M10735" s="80" t="b">
        <f t="shared" si="167"/>
        <v>1</v>
      </c>
    </row>
    <row r="10736" spans="2:13" x14ac:dyDescent="0.15">
      <c r="B10736" s="333" t="s">
        <v>15093</v>
      </c>
      <c r="C10736" s="333" t="s">
        <v>714</v>
      </c>
      <c r="D10736" s="333" t="s">
        <v>444</v>
      </c>
      <c r="E10736" s="29">
        <v>3</v>
      </c>
      <c r="F10736" s="29">
        <v>6</v>
      </c>
      <c r="G10736" s="29">
        <v>16603</v>
      </c>
      <c r="M10736" s="80" t="b">
        <f t="shared" si="167"/>
        <v>1</v>
      </c>
    </row>
    <row r="10737" spans="2:13" x14ac:dyDescent="0.15">
      <c r="B10737" s="333" t="s">
        <v>13865</v>
      </c>
      <c r="C10737" s="333" t="s">
        <v>714</v>
      </c>
      <c r="D10737" s="333" t="s">
        <v>521</v>
      </c>
      <c r="E10737" s="29">
        <v>3</v>
      </c>
      <c r="F10737" s="29">
        <v>2</v>
      </c>
      <c r="G10737" s="29">
        <v>15643</v>
      </c>
      <c r="M10737" s="80" t="b">
        <f t="shared" si="167"/>
        <v>1</v>
      </c>
    </row>
    <row r="10738" spans="2:13" x14ac:dyDescent="0.15">
      <c r="B10738" s="333" t="s">
        <v>15094</v>
      </c>
      <c r="C10738" s="333" t="s">
        <v>710</v>
      </c>
      <c r="D10738" s="333" t="s">
        <v>444</v>
      </c>
      <c r="E10738" s="29">
        <v>1</v>
      </c>
      <c r="F10738" s="29">
        <v>6</v>
      </c>
      <c r="G10738" s="29">
        <v>16391</v>
      </c>
      <c r="M10738" s="80" t="b">
        <f t="shared" si="167"/>
        <v>1</v>
      </c>
    </row>
    <row r="10739" spans="2:13" x14ac:dyDescent="0.15">
      <c r="B10739" s="333" t="s">
        <v>12315</v>
      </c>
      <c r="C10739" s="333" t="s">
        <v>718</v>
      </c>
      <c r="D10739" s="333" t="s">
        <v>523</v>
      </c>
      <c r="E10739" s="29">
        <v>5</v>
      </c>
      <c r="F10739" s="29">
        <v>3</v>
      </c>
      <c r="G10739" s="29">
        <v>13679</v>
      </c>
      <c r="M10739" s="80" t="b">
        <f t="shared" si="167"/>
        <v>1</v>
      </c>
    </row>
    <row r="10740" spans="2:13" x14ac:dyDescent="0.15">
      <c r="B10740" s="333" t="s">
        <v>4259</v>
      </c>
      <c r="C10740" s="333" t="s">
        <v>712</v>
      </c>
      <c r="D10740" s="333" t="s">
        <v>521</v>
      </c>
      <c r="E10740" s="29">
        <v>2</v>
      </c>
      <c r="F10740" s="29">
        <v>2</v>
      </c>
      <c r="G10740" s="29">
        <v>4050</v>
      </c>
      <c r="M10740" s="80" t="b">
        <f t="shared" si="167"/>
        <v>1</v>
      </c>
    </row>
    <row r="10741" spans="2:13" x14ac:dyDescent="0.15">
      <c r="B10741" s="333" t="s">
        <v>5618</v>
      </c>
      <c r="C10741" s="333" t="s">
        <v>716</v>
      </c>
      <c r="D10741" s="333" t="s">
        <v>519</v>
      </c>
      <c r="E10741" s="29">
        <v>4</v>
      </c>
      <c r="F10741" s="29">
        <v>1</v>
      </c>
      <c r="G10741" s="29">
        <v>5636</v>
      </c>
      <c r="M10741" s="80" t="b">
        <f t="shared" si="167"/>
        <v>1</v>
      </c>
    </row>
    <row r="10742" spans="2:13" x14ac:dyDescent="0.15">
      <c r="B10742" s="333" t="s">
        <v>2763</v>
      </c>
      <c r="C10742" s="333" t="s">
        <v>712</v>
      </c>
      <c r="D10742" s="333" t="s">
        <v>444</v>
      </c>
      <c r="E10742" s="29">
        <v>2</v>
      </c>
      <c r="F10742" s="29">
        <v>6</v>
      </c>
      <c r="G10742" s="29">
        <v>2426</v>
      </c>
      <c r="M10742" s="80" t="b">
        <f t="shared" si="167"/>
        <v>1</v>
      </c>
    </row>
    <row r="10743" spans="2:13" x14ac:dyDescent="0.15">
      <c r="B10743" s="333" t="s">
        <v>15095</v>
      </c>
      <c r="C10743" s="333" t="s">
        <v>712</v>
      </c>
      <c r="D10743" s="333" t="s">
        <v>444</v>
      </c>
      <c r="E10743" s="29">
        <v>2</v>
      </c>
      <c r="F10743" s="29">
        <v>6</v>
      </c>
      <c r="G10743" s="29">
        <v>17580</v>
      </c>
      <c r="M10743" s="80" t="b">
        <f t="shared" si="167"/>
        <v>1</v>
      </c>
    </row>
    <row r="10744" spans="2:13" x14ac:dyDescent="0.15">
      <c r="B10744" s="333" t="s">
        <v>4271</v>
      </c>
      <c r="C10744" s="333" t="s">
        <v>718</v>
      </c>
      <c r="D10744" s="333" t="s">
        <v>518</v>
      </c>
      <c r="E10744" s="29">
        <v>5</v>
      </c>
      <c r="F10744" s="29">
        <v>0</v>
      </c>
      <c r="G10744" s="29">
        <v>4067</v>
      </c>
      <c r="M10744" s="80" t="b">
        <f t="shared" si="167"/>
        <v>1</v>
      </c>
    </row>
    <row r="10745" spans="2:13" x14ac:dyDescent="0.15">
      <c r="B10745" s="333" t="s">
        <v>6654</v>
      </c>
      <c r="C10745" s="333" t="s">
        <v>518</v>
      </c>
      <c r="D10745" s="333" t="s">
        <v>518</v>
      </c>
      <c r="E10745" s="29">
        <v>0</v>
      </c>
      <c r="F10745" s="29">
        <v>0</v>
      </c>
      <c r="G10745" s="29">
        <v>6644</v>
      </c>
      <c r="M10745" s="80" t="b">
        <f t="shared" si="167"/>
        <v>1</v>
      </c>
    </row>
    <row r="10746" spans="2:13" x14ac:dyDescent="0.15">
      <c r="B10746" s="333" t="s">
        <v>13866</v>
      </c>
      <c r="C10746" s="333" t="s">
        <v>712</v>
      </c>
      <c r="D10746" s="333" t="s">
        <v>519</v>
      </c>
      <c r="E10746" s="29">
        <v>2</v>
      </c>
      <c r="F10746" s="29">
        <v>1</v>
      </c>
      <c r="G10746" s="29">
        <v>15562</v>
      </c>
      <c r="M10746" s="80" t="b">
        <f t="shared" si="167"/>
        <v>1</v>
      </c>
    </row>
    <row r="10747" spans="2:13" x14ac:dyDescent="0.15">
      <c r="B10747" s="333" t="s">
        <v>2764</v>
      </c>
      <c r="C10747" s="333" t="s">
        <v>712</v>
      </c>
      <c r="D10747" s="333" t="s">
        <v>521</v>
      </c>
      <c r="E10747" s="29">
        <v>2</v>
      </c>
      <c r="F10747" s="29">
        <v>2</v>
      </c>
      <c r="G10747" s="29">
        <v>2427</v>
      </c>
      <c r="M10747" s="80" t="b">
        <f t="shared" si="167"/>
        <v>1</v>
      </c>
    </row>
    <row r="10748" spans="2:13" x14ac:dyDescent="0.15">
      <c r="B10748" s="333" t="s">
        <v>12969</v>
      </c>
      <c r="C10748" s="333" t="s">
        <v>716</v>
      </c>
      <c r="D10748" s="333" t="s">
        <v>519</v>
      </c>
      <c r="E10748" s="29">
        <v>4</v>
      </c>
      <c r="F10748" s="29">
        <v>1</v>
      </c>
      <c r="G10748" s="29">
        <v>14057</v>
      </c>
      <c r="M10748" s="80" t="b">
        <f t="shared" si="167"/>
        <v>1</v>
      </c>
    </row>
    <row r="10749" spans="2:13" x14ac:dyDescent="0.15">
      <c r="B10749" s="333" t="s">
        <v>4080</v>
      </c>
      <c r="C10749" s="333" t="s">
        <v>714</v>
      </c>
      <c r="D10749" s="333" t="s">
        <v>523</v>
      </c>
      <c r="E10749" s="29">
        <v>3</v>
      </c>
      <c r="F10749" s="29">
        <v>3</v>
      </c>
      <c r="G10749" s="29">
        <v>3737</v>
      </c>
      <c r="M10749" s="80" t="b">
        <f t="shared" si="167"/>
        <v>1</v>
      </c>
    </row>
    <row r="10750" spans="2:13" x14ac:dyDescent="0.15">
      <c r="B10750" s="333" t="s">
        <v>3665</v>
      </c>
      <c r="C10750" s="333" t="s">
        <v>712</v>
      </c>
      <c r="D10750" s="333" t="s">
        <v>519</v>
      </c>
      <c r="E10750" s="29">
        <v>2</v>
      </c>
      <c r="F10750" s="29">
        <v>1</v>
      </c>
      <c r="G10750" s="29">
        <v>3422</v>
      </c>
      <c r="M10750" s="80" t="b">
        <f t="shared" si="167"/>
        <v>1</v>
      </c>
    </row>
    <row r="10751" spans="2:13" x14ac:dyDescent="0.15">
      <c r="B10751" s="333" t="s">
        <v>2765</v>
      </c>
      <c r="C10751" s="333" t="s">
        <v>716</v>
      </c>
      <c r="D10751" s="333" t="s">
        <v>521</v>
      </c>
      <c r="E10751" s="29">
        <v>4</v>
      </c>
      <c r="F10751" s="29">
        <v>2</v>
      </c>
      <c r="G10751" s="29">
        <v>2428</v>
      </c>
      <c r="M10751" s="80" t="b">
        <f t="shared" si="167"/>
        <v>1</v>
      </c>
    </row>
    <row r="10752" spans="2:13" x14ac:dyDescent="0.15">
      <c r="B10752" s="333" t="s">
        <v>15096</v>
      </c>
      <c r="C10752" s="333" t="s">
        <v>718</v>
      </c>
      <c r="D10752" s="333" t="s">
        <v>444</v>
      </c>
      <c r="E10752" s="29">
        <v>5</v>
      </c>
      <c r="F10752" s="29">
        <v>6</v>
      </c>
      <c r="G10752" s="29">
        <v>17587</v>
      </c>
      <c r="M10752" s="80" t="b">
        <f t="shared" si="167"/>
        <v>1</v>
      </c>
    </row>
    <row r="10753" spans="2:13" x14ac:dyDescent="0.15">
      <c r="B10753" s="333" t="s">
        <v>4819</v>
      </c>
      <c r="C10753" s="333" t="s">
        <v>718</v>
      </c>
      <c r="D10753" s="333" t="s">
        <v>523</v>
      </c>
      <c r="E10753" s="29">
        <v>5</v>
      </c>
      <c r="F10753" s="29">
        <v>3</v>
      </c>
      <c r="G10753" s="29">
        <v>4721</v>
      </c>
      <c r="M10753" s="80" t="b">
        <f t="shared" si="167"/>
        <v>1</v>
      </c>
    </row>
    <row r="10754" spans="2:13" x14ac:dyDescent="0.15">
      <c r="B10754" s="333" t="s">
        <v>12970</v>
      </c>
      <c r="C10754" s="333" t="s">
        <v>712</v>
      </c>
      <c r="D10754" s="333" t="s">
        <v>525</v>
      </c>
      <c r="E10754" s="29">
        <v>2</v>
      </c>
      <c r="F10754" s="29">
        <v>4</v>
      </c>
      <c r="G10754" s="29">
        <v>13964</v>
      </c>
      <c r="M10754" s="80" t="b">
        <f t="shared" si="167"/>
        <v>1</v>
      </c>
    </row>
    <row r="10755" spans="2:13" x14ac:dyDescent="0.15">
      <c r="B10755" s="333" t="s">
        <v>2766</v>
      </c>
      <c r="C10755" s="333" t="s">
        <v>716</v>
      </c>
      <c r="D10755" s="333" t="s">
        <v>444</v>
      </c>
      <c r="E10755" s="29">
        <v>4</v>
      </c>
      <c r="F10755" s="29">
        <v>6</v>
      </c>
      <c r="G10755" s="29">
        <v>2429</v>
      </c>
      <c r="M10755" s="80" t="b">
        <f t="shared" si="167"/>
        <v>1</v>
      </c>
    </row>
    <row r="10756" spans="2:13" x14ac:dyDescent="0.15">
      <c r="B10756" s="333" t="s">
        <v>13867</v>
      </c>
      <c r="C10756" s="333" t="s">
        <v>710</v>
      </c>
      <c r="D10756" s="333" t="s">
        <v>523</v>
      </c>
      <c r="E10756" s="29">
        <v>1</v>
      </c>
      <c r="F10756" s="29">
        <v>3</v>
      </c>
      <c r="G10756" s="29">
        <v>15230</v>
      </c>
      <c r="M10756" s="80" t="b">
        <f t="shared" si="167"/>
        <v>1</v>
      </c>
    </row>
    <row r="10757" spans="2:13" x14ac:dyDescent="0.15">
      <c r="B10757" s="333" t="s">
        <v>11358</v>
      </c>
      <c r="C10757" s="333" t="s">
        <v>710</v>
      </c>
      <c r="D10757" s="333" t="s">
        <v>523</v>
      </c>
      <c r="E10757" s="29">
        <v>1</v>
      </c>
      <c r="F10757" s="29">
        <v>3</v>
      </c>
      <c r="G10757" s="29">
        <v>11265</v>
      </c>
      <c r="M10757" s="80" t="b">
        <f t="shared" si="167"/>
        <v>1</v>
      </c>
    </row>
    <row r="10758" spans="2:13" x14ac:dyDescent="0.15">
      <c r="B10758" s="333" t="s">
        <v>11029</v>
      </c>
      <c r="C10758" s="333" t="s">
        <v>718</v>
      </c>
      <c r="D10758" s="333" t="s">
        <v>519</v>
      </c>
      <c r="E10758" s="29">
        <v>5</v>
      </c>
      <c r="F10758" s="29">
        <v>1</v>
      </c>
      <c r="G10758" s="29">
        <v>2430</v>
      </c>
      <c r="M10758" s="80" t="b">
        <f t="shared" si="167"/>
        <v>1</v>
      </c>
    </row>
    <row r="10759" spans="2:13" x14ac:dyDescent="0.15">
      <c r="B10759" s="333" t="s">
        <v>12316</v>
      </c>
      <c r="C10759" s="333" t="s">
        <v>710</v>
      </c>
      <c r="D10759" s="333" t="s">
        <v>523</v>
      </c>
      <c r="E10759" s="29">
        <v>1</v>
      </c>
      <c r="F10759" s="29">
        <v>3</v>
      </c>
      <c r="G10759" s="29">
        <v>13725</v>
      </c>
      <c r="M10759" s="80" t="b">
        <f t="shared" si="167"/>
        <v>1</v>
      </c>
    </row>
    <row r="10760" spans="2:13" x14ac:dyDescent="0.15">
      <c r="B10760" s="333" t="s">
        <v>10017</v>
      </c>
      <c r="C10760" s="333" t="s">
        <v>710</v>
      </c>
      <c r="D10760" s="333" t="s">
        <v>519</v>
      </c>
      <c r="E10760" s="29">
        <v>1</v>
      </c>
      <c r="F10760" s="29">
        <v>1</v>
      </c>
      <c r="G10760" s="29">
        <v>10188</v>
      </c>
      <c r="M10760" s="80" t="b">
        <f t="shared" si="167"/>
        <v>1</v>
      </c>
    </row>
    <row r="10761" spans="2:13" x14ac:dyDescent="0.15">
      <c r="B10761" s="333" t="s">
        <v>10545</v>
      </c>
      <c r="C10761" s="333" t="s">
        <v>712</v>
      </c>
      <c r="D10761" s="333" t="s">
        <v>527</v>
      </c>
      <c r="E10761" s="29">
        <v>2</v>
      </c>
      <c r="F10761" s="29">
        <v>5</v>
      </c>
      <c r="G10761" s="29">
        <v>4722</v>
      </c>
      <c r="M10761" s="80" t="b">
        <f t="shared" si="167"/>
        <v>1</v>
      </c>
    </row>
    <row r="10762" spans="2:13" x14ac:dyDescent="0.15">
      <c r="B10762" s="333" t="s">
        <v>13868</v>
      </c>
      <c r="C10762" s="333" t="s">
        <v>518</v>
      </c>
      <c r="D10762" s="333" t="s">
        <v>518</v>
      </c>
      <c r="E10762" s="29">
        <v>0</v>
      </c>
      <c r="F10762" s="29">
        <v>0</v>
      </c>
      <c r="G10762" s="29">
        <v>14702</v>
      </c>
      <c r="M10762" s="80" t="b">
        <f t="shared" si="167"/>
        <v>1</v>
      </c>
    </row>
    <row r="10763" spans="2:13" x14ac:dyDescent="0.15">
      <c r="B10763" s="333" t="s">
        <v>7381</v>
      </c>
      <c r="C10763" s="333" t="s">
        <v>710</v>
      </c>
      <c r="D10763" s="333" t="s">
        <v>525</v>
      </c>
      <c r="E10763" s="29">
        <v>1</v>
      </c>
      <c r="F10763" s="29">
        <v>4</v>
      </c>
      <c r="G10763" s="29">
        <v>7413</v>
      </c>
      <c r="M10763" s="80" t="b">
        <f t="shared" si="167"/>
        <v>1</v>
      </c>
    </row>
    <row r="10764" spans="2:13" x14ac:dyDescent="0.15">
      <c r="B10764" s="333" t="s">
        <v>5638</v>
      </c>
      <c r="C10764" s="333" t="s">
        <v>712</v>
      </c>
      <c r="D10764" s="333" t="s">
        <v>521</v>
      </c>
      <c r="E10764" s="29">
        <v>2</v>
      </c>
      <c r="F10764" s="29">
        <v>2</v>
      </c>
      <c r="G10764" s="29">
        <v>5656</v>
      </c>
      <c r="M10764" s="80" t="b">
        <f t="shared" si="167"/>
        <v>1</v>
      </c>
    </row>
    <row r="10765" spans="2:13" x14ac:dyDescent="0.15">
      <c r="B10765" s="333" t="s">
        <v>12317</v>
      </c>
      <c r="C10765" s="333" t="s">
        <v>710</v>
      </c>
      <c r="D10765" s="333" t="s">
        <v>523</v>
      </c>
      <c r="E10765" s="29">
        <v>1</v>
      </c>
      <c r="F10765" s="29">
        <v>3</v>
      </c>
      <c r="G10765" s="29">
        <v>13001</v>
      </c>
      <c r="M10765" s="80" t="b">
        <f t="shared" si="167"/>
        <v>1</v>
      </c>
    </row>
    <row r="10766" spans="2:13" x14ac:dyDescent="0.15">
      <c r="B10766" s="333" t="s">
        <v>8437</v>
      </c>
      <c r="C10766" s="333" t="s">
        <v>714</v>
      </c>
      <c r="D10766" s="333" t="s">
        <v>523</v>
      </c>
      <c r="E10766" s="29">
        <v>3</v>
      </c>
      <c r="F10766" s="29">
        <v>3</v>
      </c>
      <c r="G10766" s="29">
        <v>8766</v>
      </c>
      <c r="M10766" s="80" t="b">
        <f t="shared" ref="M10766:M10829" si="168">AND(  NOT(ISERROR(FIND(UPPER($B$7),UPPER($B10766),1))),  OR($D$7="",NOT(ISERROR(FIND(UPPER($D$7),UPPER($B10766),1)))),    OR($D$8="",(ISERROR(FIND(UPPER($D$8),UPPER($B10766),1))))           )</f>
        <v>1</v>
      </c>
    </row>
    <row r="10767" spans="2:13" x14ac:dyDescent="0.15">
      <c r="B10767" s="333" t="s">
        <v>2767</v>
      </c>
      <c r="C10767" s="333" t="s">
        <v>518</v>
      </c>
      <c r="D10767" s="333" t="s">
        <v>518</v>
      </c>
      <c r="E10767" s="29">
        <v>0</v>
      </c>
      <c r="F10767" s="29">
        <v>0</v>
      </c>
      <c r="G10767" s="29">
        <v>2431</v>
      </c>
      <c r="M10767" s="80" t="b">
        <f t="shared" si="168"/>
        <v>1</v>
      </c>
    </row>
    <row r="10768" spans="2:13" x14ac:dyDescent="0.15">
      <c r="B10768" s="333" t="s">
        <v>12971</v>
      </c>
      <c r="C10768" s="333" t="s">
        <v>714</v>
      </c>
      <c r="D10768" s="333" t="s">
        <v>519</v>
      </c>
      <c r="E10768" s="29">
        <v>3</v>
      </c>
      <c r="F10768" s="29">
        <v>1</v>
      </c>
      <c r="G10768" s="29">
        <v>13998</v>
      </c>
      <c r="M10768" s="80" t="b">
        <f t="shared" si="168"/>
        <v>1</v>
      </c>
    </row>
    <row r="10769" spans="2:13" x14ac:dyDescent="0.15">
      <c r="B10769" s="333" t="s">
        <v>4451</v>
      </c>
      <c r="C10769" s="333" t="s">
        <v>718</v>
      </c>
      <c r="D10769" s="333" t="s">
        <v>521</v>
      </c>
      <c r="E10769" s="29">
        <v>5</v>
      </c>
      <c r="F10769" s="29">
        <v>2</v>
      </c>
      <c r="G10769" s="29">
        <v>4165</v>
      </c>
      <c r="M10769" s="80" t="b">
        <f t="shared" si="168"/>
        <v>1</v>
      </c>
    </row>
    <row r="10770" spans="2:13" x14ac:dyDescent="0.15">
      <c r="B10770" s="333" t="s">
        <v>15097</v>
      </c>
      <c r="C10770" s="333" t="s">
        <v>518</v>
      </c>
      <c r="D10770" s="333" t="s">
        <v>521</v>
      </c>
      <c r="E10770" s="29">
        <v>0</v>
      </c>
      <c r="F10770" s="29">
        <v>2</v>
      </c>
      <c r="G10770" s="29">
        <v>17295</v>
      </c>
      <c r="M10770" s="80" t="b">
        <f t="shared" si="168"/>
        <v>1</v>
      </c>
    </row>
    <row r="10771" spans="2:13" x14ac:dyDescent="0.15">
      <c r="B10771" s="333" t="s">
        <v>13869</v>
      </c>
      <c r="C10771" s="333" t="s">
        <v>710</v>
      </c>
      <c r="D10771" s="333" t="s">
        <v>519</v>
      </c>
      <c r="E10771" s="29">
        <v>1</v>
      </c>
      <c r="F10771" s="29">
        <v>1</v>
      </c>
      <c r="G10771" s="29">
        <v>15008</v>
      </c>
      <c r="M10771" s="80" t="b">
        <f t="shared" si="168"/>
        <v>1</v>
      </c>
    </row>
    <row r="10772" spans="2:13" x14ac:dyDescent="0.15">
      <c r="B10772" s="333" t="s">
        <v>6038</v>
      </c>
      <c r="C10772" s="333" t="s">
        <v>712</v>
      </c>
      <c r="D10772" s="333" t="s">
        <v>519</v>
      </c>
      <c r="E10772" s="29">
        <v>2</v>
      </c>
      <c r="F10772" s="29">
        <v>1</v>
      </c>
      <c r="G10772" s="29">
        <v>6089</v>
      </c>
      <c r="M10772" s="80" t="b">
        <f t="shared" si="168"/>
        <v>1</v>
      </c>
    </row>
    <row r="10773" spans="2:13" x14ac:dyDescent="0.15">
      <c r="B10773" s="333" t="s">
        <v>15098</v>
      </c>
      <c r="C10773" s="333" t="s">
        <v>710</v>
      </c>
      <c r="D10773" s="333" t="s">
        <v>521</v>
      </c>
      <c r="E10773" s="29">
        <v>1</v>
      </c>
      <c r="F10773" s="29">
        <v>2</v>
      </c>
      <c r="G10773" s="29">
        <v>17623</v>
      </c>
      <c r="M10773" s="80" t="b">
        <f t="shared" si="168"/>
        <v>1</v>
      </c>
    </row>
    <row r="10774" spans="2:13" x14ac:dyDescent="0.15">
      <c r="B10774" s="333" t="s">
        <v>2768</v>
      </c>
      <c r="C10774" s="333" t="s">
        <v>716</v>
      </c>
      <c r="D10774" s="333" t="s">
        <v>523</v>
      </c>
      <c r="E10774" s="29">
        <v>4</v>
      </c>
      <c r="F10774" s="29">
        <v>3</v>
      </c>
      <c r="G10774" s="29">
        <v>2432</v>
      </c>
      <c r="M10774" s="80" t="b">
        <f t="shared" si="168"/>
        <v>1</v>
      </c>
    </row>
    <row r="10775" spans="2:13" x14ac:dyDescent="0.15">
      <c r="B10775" s="333" t="s">
        <v>2769</v>
      </c>
      <c r="C10775" s="333" t="s">
        <v>716</v>
      </c>
      <c r="D10775" s="333" t="s">
        <v>523</v>
      </c>
      <c r="E10775" s="29">
        <v>4</v>
      </c>
      <c r="F10775" s="29">
        <v>3</v>
      </c>
      <c r="G10775" s="29">
        <v>2433</v>
      </c>
      <c r="M10775" s="80" t="b">
        <f t="shared" si="168"/>
        <v>1</v>
      </c>
    </row>
    <row r="10776" spans="2:13" x14ac:dyDescent="0.15">
      <c r="B10776" s="333" t="s">
        <v>7051</v>
      </c>
      <c r="C10776" s="333" t="s">
        <v>710</v>
      </c>
      <c r="D10776" s="333" t="s">
        <v>523</v>
      </c>
      <c r="E10776" s="29">
        <v>1</v>
      </c>
      <c r="F10776" s="29">
        <v>3</v>
      </c>
      <c r="G10776" s="29">
        <v>7190</v>
      </c>
      <c r="M10776" s="80" t="b">
        <f t="shared" si="168"/>
        <v>1</v>
      </c>
    </row>
    <row r="10777" spans="2:13" x14ac:dyDescent="0.15">
      <c r="B10777" s="333" t="s">
        <v>4820</v>
      </c>
      <c r="C10777" s="333" t="s">
        <v>718</v>
      </c>
      <c r="D10777" s="333" t="s">
        <v>527</v>
      </c>
      <c r="E10777" s="29">
        <v>5</v>
      </c>
      <c r="F10777" s="29">
        <v>5</v>
      </c>
      <c r="G10777" s="29">
        <v>4724</v>
      </c>
      <c r="M10777" s="80" t="b">
        <f t="shared" si="168"/>
        <v>1</v>
      </c>
    </row>
    <row r="10778" spans="2:13" x14ac:dyDescent="0.15">
      <c r="B10778" s="333" t="s">
        <v>9609</v>
      </c>
      <c r="C10778" s="333" t="s">
        <v>710</v>
      </c>
      <c r="D10778" s="333" t="s">
        <v>523</v>
      </c>
      <c r="E10778" s="29">
        <v>1</v>
      </c>
      <c r="F10778" s="29">
        <v>3</v>
      </c>
      <c r="G10778" s="29">
        <v>9382</v>
      </c>
      <c r="M10778" s="80" t="b">
        <f t="shared" si="168"/>
        <v>1</v>
      </c>
    </row>
    <row r="10779" spans="2:13" x14ac:dyDescent="0.15">
      <c r="B10779" s="333" t="s">
        <v>14343</v>
      </c>
      <c r="C10779" s="333" t="s">
        <v>710</v>
      </c>
      <c r="D10779" s="333" t="s">
        <v>523</v>
      </c>
      <c r="E10779" s="29">
        <v>1</v>
      </c>
      <c r="F10779" s="29">
        <v>3</v>
      </c>
      <c r="G10779" s="29">
        <v>16146</v>
      </c>
      <c r="M10779" s="80" t="b">
        <f t="shared" si="168"/>
        <v>1</v>
      </c>
    </row>
    <row r="10780" spans="2:13" x14ac:dyDescent="0.15">
      <c r="B10780" s="333" t="s">
        <v>5465</v>
      </c>
      <c r="C10780" s="333" t="s">
        <v>710</v>
      </c>
      <c r="D10780" s="333" t="s">
        <v>523</v>
      </c>
      <c r="E10780" s="29">
        <v>1</v>
      </c>
      <c r="F10780" s="29">
        <v>3</v>
      </c>
      <c r="G10780" s="29">
        <v>5480</v>
      </c>
      <c r="M10780" s="80" t="b">
        <f t="shared" si="168"/>
        <v>1</v>
      </c>
    </row>
    <row r="10781" spans="2:13" x14ac:dyDescent="0.15">
      <c r="B10781" s="333" t="s">
        <v>5251</v>
      </c>
      <c r="C10781" s="333" t="s">
        <v>518</v>
      </c>
      <c r="D10781" s="333" t="s">
        <v>518</v>
      </c>
      <c r="E10781" s="29">
        <v>0</v>
      </c>
      <c r="F10781" s="29">
        <v>0</v>
      </c>
      <c r="G10781" s="29">
        <v>5111</v>
      </c>
      <c r="M10781" s="80" t="b">
        <f t="shared" si="168"/>
        <v>1</v>
      </c>
    </row>
    <row r="10782" spans="2:13" x14ac:dyDescent="0.15">
      <c r="B10782" s="333" t="s">
        <v>8728</v>
      </c>
      <c r="C10782" s="333" t="s">
        <v>710</v>
      </c>
      <c r="D10782" s="333" t="s">
        <v>444</v>
      </c>
      <c r="E10782" s="29">
        <v>1</v>
      </c>
      <c r="F10782" s="29">
        <v>6</v>
      </c>
      <c r="G10782" s="29">
        <v>9078</v>
      </c>
      <c r="M10782" s="80" t="b">
        <f t="shared" si="168"/>
        <v>1</v>
      </c>
    </row>
    <row r="10783" spans="2:13" x14ac:dyDescent="0.15">
      <c r="B10783" s="333" t="s">
        <v>2770</v>
      </c>
      <c r="C10783" s="333" t="s">
        <v>716</v>
      </c>
      <c r="D10783" s="333" t="s">
        <v>527</v>
      </c>
      <c r="E10783" s="29">
        <v>4</v>
      </c>
      <c r="F10783" s="29">
        <v>5</v>
      </c>
      <c r="G10783" s="29">
        <v>2434</v>
      </c>
      <c r="M10783" s="80" t="b">
        <f t="shared" si="168"/>
        <v>1</v>
      </c>
    </row>
    <row r="10784" spans="2:13" x14ac:dyDescent="0.15">
      <c r="B10784" s="333" t="s">
        <v>12318</v>
      </c>
      <c r="C10784" s="333" t="s">
        <v>710</v>
      </c>
      <c r="D10784" s="333" t="s">
        <v>444</v>
      </c>
      <c r="E10784" s="29">
        <v>1</v>
      </c>
      <c r="F10784" s="29">
        <v>6</v>
      </c>
      <c r="G10784" s="29">
        <v>12485</v>
      </c>
      <c r="M10784" s="80" t="b">
        <f t="shared" si="168"/>
        <v>1</v>
      </c>
    </row>
    <row r="10785" spans="2:13" x14ac:dyDescent="0.15">
      <c r="B10785" s="333" t="s">
        <v>4934</v>
      </c>
      <c r="C10785" s="333" t="s">
        <v>716</v>
      </c>
      <c r="D10785" s="333" t="s">
        <v>527</v>
      </c>
      <c r="E10785" s="29">
        <v>4</v>
      </c>
      <c r="F10785" s="29">
        <v>5</v>
      </c>
      <c r="G10785" s="29">
        <v>4899</v>
      </c>
      <c r="M10785" s="80" t="b">
        <f t="shared" si="168"/>
        <v>1</v>
      </c>
    </row>
    <row r="10786" spans="2:13" x14ac:dyDescent="0.15">
      <c r="B10786" s="333" t="s">
        <v>11030</v>
      </c>
      <c r="C10786" s="333" t="s">
        <v>714</v>
      </c>
      <c r="D10786" s="333" t="s">
        <v>527</v>
      </c>
      <c r="E10786" s="29">
        <v>3</v>
      </c>
      <c r="F10786" s="29">
        <v>5</v>
      </c>
      <c r="G10786" s="29">
        <v>6336</v>
      </c>
      <c r="M10786" s="80" t="b">
        <f t="shared" si="168"/>
        <v>1</v>
      </c>
    </row>
    <row r="10787" spans="2:13" x14ac:dyDescent="0.15">
      <c r="B10787" s="333" t="s">
        <v>6655</v>
      </c>
      <c r="C10787" s="333" t="s">
        <v>518</v>
      </c>
      <c r="D10787" s="333" t="s">
        <v>518</v>
      </c>
      <c r="E10787" s="29">
        <v>0</v>
      </c>
      <c r="F10787" s="29">
        <v>0</v>
      </c>
      <c r="G10787" s="29">
        <v>6645</v>
      </c>
      <c r="M10787" s="80" t="b">
        <f t="shared" si="168"/>
        <v>1</v>
      </c>
    </row>
    <row r="10788" spans="2:13" x14ac:dyDescent="0.15">
      <c r="B10788" s="333" t="s">
        <v>2771</v>
      </c>
      <c r="C10788" s="333" t="s">
        <v>716</v>
      </c>
      <c r="D10788" s="333" t="s">
        <v>527</v>
      </c>
      <c r="E10788" s="29">
        <v>4</v>
      </c>
      <c r="F10788" s="29">
        <v>5</v>
      </c>
      <c r="G10788" s="29">
        <v>2435</v>
      </c>
      <c r="M10788" s="80" t="b">
        <f t="shared" si="168"/>
        <v>1</v>
      </c>
    </row>
    <row r="10789" spans="2:13" x14ac:dyDescent="0.15">
      <c r="B10789" s="333" t="s">
        <v>2772</v>
      </c>
      <c r="C10789" s="333" t="s">
        <v>716</v>
      </c>
      <c r="D10789" s="333" t="s">
        <v>527</v>
      </c>
      <c r="E10789" s="29">
        <v>4</v>
      </c>
      <c r="F10789" s="29">
        <v>5</v>
      </c>
      <c r="G10789" s="29">
        <v>2436</v>
      </c>
      <c r="M10789" s="80" t="b">
        <f t="shared" si="168"/>
        <v>1</v>
      </c>
    </row>
    <row r="10790" spans="2:13" x14ac:dyDescent="0.15">
      <c r="B10790" s="333" t="s">
        <v>15099</v>
      </c>
      <c r="C10790" s="333" t="s">
        <v>714</v>
      </c>
      <c r="D10790" s="333" t="s">
        <v>519</v>
      </c>
      <c r="E10790" s="29">
        <v>3</v>
      </c>
      <c r="F10790" s="29">
        <v>1</v>
      </c>
      <c r="G10790" s="29">
        <v>17079</v>
      </c>
      <c r="M10790" s="80" t="b">
        <f t="shared" si="168"/>
        <v>1</v>
      </c>
    </row>
    <row r="10791" spans="2:13" x14ac:dyDescent="0.15">
      <c r="B10791" s="333" t="s">
        <v>12319</v>
      </c>
      <c r="C10791" s="333" t="s">
        <v>716</v>
      </c>
      <c r="D10791" s="333" t="s">
        <v>527</v>
      </c>
      <c r="E10791" s="29">
        <v>4</v>
      </c>
      <c r="F10791" s="29">
        <v>5</v>
      </c>
      <c r="G10791" s="29">
        <v>13073</v>
      </c>
      <c r="M10791" s="80" t="b">
        <f t="shared" si="168"/>
        <v>1</v>
      </c>
    </row>
    <row r="10792" spans="2:13" x14ac:dyDescent="0.15">
      <c r="B10792" s="333" t="s">
        <v>15100</v>
      </c>
      <c r="C10792" s="333" t="s">
        <v>712</v>
      </c>
      <c r="D10792" s="333" t="s">
        <v>527</v>
      </c>
      <c r="E10792" s="29">
        <v>2</v>
      </c>
      <c r="F10792" s="29">
        <v>5</v>
      </c>
      <c r="G10792" s="29">
        <v>16326</v>
      </c>
      <c r="M10792" s="80" t="b">
        <f t="shared" si="168"/>
        <v>1</v>
      </c>
    </row>
    <row r="10793" spans="2:13" x14ac:dyDescent="0.15">
      <c r="B10793" s="333" t="s">
        <v>15101</v>
      </c>
      <c r="C10793" s="333" t="s">
        <v>712</v>
      </c>
      <c r="D10793" s="333" t="s">
        <v>518</v>
      </c>
      <c r="E10793" s="29">
        <v>2</v>
      </c>
      <c r="F10793" s="29">
        <v>0</v>
      </c>
      <c r="G10793" s="29">
        <v>17651</v>
      </c>
      <c r="M10793" s="80" t="b">
        <f t="shared" si="168"/>
        <v>1</v>
      </c>
    </row>
    <row r="10794" spans="2:13" x14ac:dyDescent="0.15">
      <c r="B10794" s="333" t="s">
        <v>15102</v>
      </c>
      <c r="C10794" s="333" t="s">
        <v>716</v>
      </c>
      <c r="D10794" s="333" t="s">
        <v>527</v>
      </c>
      <c r="E10794" s="29">
        <v>4</v>
      </c>
      <c r="F10794" s="29">
        <v>5</v>
      </c>
      <c r="G10794" s="29">
        <v>16587</v>
      </c>
      <c r="M10794" s="80" t="b">
        <f t="shared" si="168"/>
        <v>1</v>
      </c>
    </row>
    <row r="10795" spans="2:13" x14ac:dyDescent="0.15">
      <c r="B10795" s="333" t="s">
        <v>15103</v>
      </c>
      <c r="C10795" s="333" t="s">
        <v>716</v>
      </c>
      <c r="D10795" s="333" t="s">
        <v>444</v>
      </c>
      <c r="E10795" s="29">
        <v>4</v>
      </c>
      <c r="F10795" s="29">
        <v>6</v>
      </c>
      <c r="G10795" s="29">
        <v>16403</v>
      </c>
      <c r="M10795" s="80" t="b">
        <f t="shared" si="168"/>
        <v>1</v>
      </c>
    </row>
    <row r="10796" spans="2:13" x14ac:dyDescent="0.15">
      <c r="B10796" s="333" t="s">
        <v>6072</v>
      </c>
      <c r="C10796" s="333" t="s">
        <v>712</v>
      </c>
      <c r="D10796" s="333" t="s">
        <v>444</v>
      </c>
      <c r="E10796" s="29">
        <v>2</v>
      </c>
      <c r="F10796" s="29">
        <v>6</v>
      </c>
      <c r="G10796" s="29">
        <v>6018</v>
      </c>
      <c r="M10796" s="80" t="b">
        <f t="shared" si="168"/>
        <v>1</v>
      </c>
    </row>
    <row r="10797" spans="2:13" x14ac:dyDescent="0.15">
      <c r="B10797" s="333" t="s">
        <v>8510</v>
      </c>
      <c r="C10797" s="333" t="s">
        <v>714</v>
      </c>
      <c r="D10797" s="333" t="s">
        <v>521</v>
      </c>
      <c r="E10797" s="29">
        <v>3</v>
      </c>
      <c r="F10797" s="29">
        <v>2</v>
      </c>
      <c r="G10797" s="29">
        <v>8839</v>
      </c>
      <c r="M10797" s="80" t="b">
        <f t="shared" si="168"/>
        <v>1</v>
      </c>
    </row>
    <row r="10798" spans="2:13" x14ac:dyDescent="0.15">
      <c r="B10798" s="333" t="s">
        <v>2773</v>
      </c>
      <c r="C10798" s="333" t="s">
        <v>716</v>
      </c>
      <c r="D10798" s="333" t="s">
        <v>521</v>
      </c>
      <c r="E10798" s="29">
        <v>4</v>
      </c>
      <c r="F10798" s="29">
        <v>2</v>
      </c>
      <c r="G10798" s="29">
        <v>2438</v>
      </c>
      <c r="M10798" s="80" t="b">
        <f t="shared" si="168"/>
        <v>1</v>
      </c>
    </row>
    <row r="10799" spans="2:13" x14ac:dyDescent="0.15">
      <c r="B10799" s="333" t="s">
        <v>14344</v>
      </c>
      <c r="C10799" s="333" t="s">
        <v>710</v>
      </c>
      <c r="D10799" s="333" t="s">
        <v>523</v>
      </c>
      <c r="E10799" s="29">
        <v>1</v>
      </c>
      <c r="F10799" s="29">
        <v>3</v>
      </c>
      <c r="G10799" s="29">
        <v>16192</v>
      </c>
      <c r="M10799" s="80" t="b">
        <f t="shared" si="168"/>
        <v>1</v>
      </c>
    </row>
    <row r="10800" spans="2:13" x14ac:dyDescent="0.15">
      <c r="B10800" s="333" t="s">
        <v>7614</v>
      </c>
      <c r="C10800" s="333" t="s">
        <v>710</v>
      </c>
      <c r="D10800" s="333" t="s">
        <v>521</v>
      </c>
      <c r="E10800" s="29">
        <v>1</v>
      </c>
      <c r="F10800" s="29">
        <v>2</v>
      </c>
      <c r="G10800" s="29">
        <v>7777</v>
      </c>
      <c r="M10800" s="80" t="b">
        <f t="shared" si="168"/>
        <v>1</v>
      </c>
    </row>
    <row r="10801" spans="2:13" x14ac:dyDescent="0.15">
      <c r="B10801" s="333" t="s">
        <v>3666</v>
      </c>
      <c r="C10801" s="333" t="s">
        <v>712</v>
      </c>
      <c r="D10801" s="333" t="s">
        <v>519</v>
      </c>
      <c r="E10801" s="29">
        <v>2</v>
      </c>
      <c r="F10801" s="29">
        <v>1</v>
      </c>
      <c r="G10801" s="29">
        <v>3423</v>
      </c>
      <c r="M10801" s="80" t="b">
        <f t="shared" si="168"/>
        <v>1</v>
      </c>
    </row>
    <row r="10802" spans="2:13" x14ac:dyDescent="0.15">
      <c r="B10802" s="333" t="s">
        <v>12320</v>
      </c>
      <c r="C10802" s="333" t="s">
        <v>714</v>
      </c>
      <c r="D10802" s="333" t="s">
        <v>444</v>
      </c>
      <c r="E10802" s="29">
        <v>3</v>
      </c>
      <c r="F10802" s="29">
        <v>6</v>
      </c>
      <c r="G10802" s="29">
        <v>12526</v>
      </c>
      <c r="M10802" s="80" t="b">
        <f t="shared" si="168"/>
        <v>1</v>
      </c>
    </row>
    <row r="10803" spans="2:13" x14ac:dyDescent="0.15">
      <c r="B10803" s="333" t="s">
        <v>8519</v>
      </c>
      <c r="C10803" s="333" t="s">
        <v>710</v>
      </c>
      <c r="D10803" s="333" t="s">
        <v>521</v>
      </c>
      <c r="E10803" s="29">
        <v>1</v>
      </c>
      <c r="F10803" s="29">
        <v>2</v>
      </c>
      <c r="G10803" s="29">
        <v>8848</v>
      </c>
      <c r="M10803" s="80" t="b">
        <f t="shared" si="168"/>
        <v>1</v>
      </c>
    </row>
    <row r="10804" spans="2:13" x14ac:dyDescent="0.15">
      <c r="B10804" s="333" t="s">
        <v>7436</v>
      </c>
      <c r="C10804" s="333" t="s">
        <v>714</v>
      </c>
      <c r="D10804" s="333" t="s">
        <v>523</v>
      </c>
      <c r="E10804" s="29">
        <v>3</v>
      </c>
      <c r="F10804" s="29">
        <v>3</v>
      </c>
      <c r="G10804" s="29">
        <v>7467</v>
      </c>
      <c r="M10804" s="80" t="b">
        <f t="shared" si="168"/>
        <v>1</v>
      </c>
    </row>
    <row r="10805" spans="2:13" x14ac:dyDescent="0.15">
      <c r="B10805" s="333" t="s">
        <v>10546</v>
      </c>
      <c r="C10805" s="333" t="s">
        <v>710</v>
      </c>
      <c r="D10805" s="333" t="s">
        <v>521</v>
      </c>
      <c r="E10805" s="29">
        <v>1</v>
      </c>
      <c r="F10805" s="29">
        <v>2</v>
      </c>
      <c r="G10805" s="29">
        <v>10315</v>
      </c>
      <c r="M10805" s="80" t="b">
        <f t="shared" si="168"/>
        <v>1</v>
      </c>
    </row>
    <row r="10806" spans="2:13" x14ac:dyDescent="0.15">
      <c r="B10806" s="333" t="s">
        <v>15104</v>
      </c>
      <c r="C10806" s="333" t="s">
        <v>714</v>
      </c>
      <c r="D10806" s="333" t="s">
        <v>519</v>
      </c>
      <c r="E10806" s="29">
        <v>3</v>
      </c>
      <c r="F10806" s="29">
        <v>1</v>
      </c>
      <c r="G10806" s="29">
        <v>16459</v>
      </c>
      <c r="M10806" s="80" t="b">
        <f t="shared" si="168"/>
        <v>1</v>
      </c>
    </row>
    <row r="10807" spans="2:13" x14ac:dyDescent="0.15">
      <c r="B10807" s="333" t="s">
        <v>2774</v>
      </c>
      <c r="C10807" s="333" t="s">
        <v>718</v>
      </c>
      <c r="D10807" s="333" t="s">
        <v>519</v>
      </c>
      <c r="E10807" s="29">
        <v>5</v>
      </c>
      <c r="F10807" s="29">
        <v>1</v>
      </c>
      <c r="G10807" s="29">
        <v>2439</v>
      </c>
      <c r="M10807" s="80" t="b">
        <f t="shared" si="168"/>
        <v>1</v>
      </c>
    </row>
    <row r="10808" spans="2:13" x14ac:dyDescent="0.15">
      <c r="B10808" s="333" t="s">
        <v>7046</v>
      </c>
      <c r="C10808" s="333" t="s">
        <v>710</v>
      </c>
      <c r="D10808" s="333" t="s">
        <v>523</v>
      </c>
      <c r="E10808" s="29">
        <v>1</v>
      </c>
      <c r="F10808" s="29">
        <v>3</v>
      </c>
      <c r="G10808" s="29">
        <v>7185</v>
      </c>
      <c r="M10808" s="80" t="b">
        <f t="shared" si="168"/>
        <v>1</v>
      </c>
    </row>
    <row r="10809" spans="2:13" x14ac:dyDescent="0.15">
      <c r="B10809" s="333" t="s">
        <v>12321</v>
      </c>
      <c r="C10809" s="333" t="s">
        <v>710</v>
      </c>
      <c r="D10809" s="333" t="s">
        <v>523</v>
      </c>
      <c r="E10809" s="29">
        <v>1</v>
      </c>
      <c r="F10809" s="29">
        <v>3</v>
      </c>
      <c r="G10809" s="29">
        <v>13200</v>
      </c>
      <c r="M10809" s="80" t="b">
        <f t="shared" si="168"/>
        <v>1</v>
      </c>
    </row>
    <row r="10810" spans="2:13" x14ac:dyDescent="0.15">
      <c r="B10810" s="333" t="s">
        <v>4362</v>
      </c>
      <c r="C10810" s="333" t="s">
        <v>712</v>
      </c>
      <c r="D10810" s="333" t="s">
        <v>523</v>
      </c>
      <c r="E10810" s="29">
        <v>2</v>
      </c>
      <c r="F10810" s="29">
        <v>3</v>
      </c>
      <c r="G10810" s="29">
        <v>3959</v>
      </c>
      <c r="M10810" s="80" t="b">
        <f t="shared" si="168"/>
        <v>1</v>
      </c>
    </row>
    <row r="10811" spans="2:13" x14ac:dyDescent="0.15">
      <c r="B10811" s="333" t="s">
        <v>7483</v>
      </c>
      <c r="C10811" s="333" t="s">
        <v>714</v>
      </c>
      <c r="D10811" s="333" t="s">
        <v>521</v>
      </c>
      <c r="E10811" s="29">
        <v>3</v>
      </c>
      <c r="F10811" s="29">
        <v>2</v>
      </c>
      <c r="G10811" s="29">
        <v>7528</v>
      </c>
      <c r="M10811" s="80" t="b">
        <f t="shared" si="168"/>
        <v>1</v>
      </c>
    </row>
    <row r="10812" spans="2:13" x14ac:dyDescent="0.15">
      <c r="B10812" s="333" t="s">
        <v>8642</v>
      </c>
      <c r="C10812" s="333" t="s">
        <v>710</v>
      </c>
      <c r="D10812" s="333" t="s">
        <v>523</v>
      </c>
      <c r="E10812" s="29">
        <v>1</v>
      </c>
      <c r="F10812" s="29">
        <v>3</v>
      </c>
      <c r="G10812" s="29">
        <v>8992</v>
      </c>
      <c r="M10812" s="80" t="b">
        <f t="shared" si="168"/>
        <v>1</v>
      </c>
    </row>
    <row r="10813" spans="2:13" x14ac:dyDescent="0.15">
      <c r="B10813" s="333" t="s">
        <v>15105</v>
      </c>
      <c r="C10813" s="333" t="s">
        <v>718</v>
      </c>
      <c r="D10813" s="333" t="s">
        <v>523</v>
      </c>
      <c r="E10813" s="29">
        <v>5</v>
      </c>
      <c r="F10813" s="29">
        <v>3</v>
      </c>
      <c r="G10813" s="29">
        <v>17410</v>
      </c>
      <c r="M10813" s="80" t="b">
        <f t="shared" si="168"/>
        <v>1</v>
      </c>
    </row>
    <row r="10814" spans="2:13" x14ac:dyDescent="0.15">
      <c r="B10814" s="333" t="s">
        <v>12322</v>
      </c>
      <c r="C10814" s="333" t="s">
        <v>710</v>
      </c>
      <c r="D10814" s="333" t="s">
        <v>444</v>
      </c>
      <c r="E10814" s="29">
        <v>1</v>
      </c>
      <c r="F10814" s="29">
        <v>6</v>
      </c>
      <c r="G10814" s="29">
        <v>12961</v>
      </c>
      <c r="M10814" s="80" t="b">
        <f t="shared" si="168"/>
        <v>1</v>
      </c>
    </row>
    <row r="10815" spans="2:13" x14ac:dyDescent="0.15">
      <c r="B10815" s="333" t="s">
        <v>6218</v>
      </c>
      <c r="C10815" s="333" t="s">
        <v>710</v>
      </c>
      <c r="D10815" s="333" t="s">
        <v>521</v>
      </c>
      <c r="E10815" s="29">
        <v>1</v>
      </c>
      <c r="F10815" s="29">
        <v>2</v>
      </c>
      <c r="G10815" s="29">
        <v>6186</v>
      </c>
      <c r="M10815" s="80" t="b">
        <f t="shared" si="168"/>
        <v>1</v>
      </c>
    </row>
    <row r="10816" spans="2:13" x14ac:dyDescent="0.15">
      <c r="B10816" s="333" t="s">
        <v>3667</v>
      </c>
      <c r="C10816" s="333" t="s">
        <v>712</v>
      </c>
      <c r="D10816" s="333" t="s">
        <v>519</v>
      </c>
      <c r="E10816" s="29">
        <v>2</v>
      </c>
      <c r="F10816" s="29">
        <v>1</v>
      </c>
      <c r="G10816" s="29">
        <v>3424</v>
      </c>
      <c r="M10816" s="80" t="b">
        <f t="shared" si="168"/>
        <v>1</v>
      </c>
    </row>
    <row r="10817" spans="2:13" x14ac:dyDescent="0.15">
      <c r="B10817" s="333" t="s">
        <v>5740</v>
      </c>
      <c r="C10817" s="333" t="s">
        <v>718</v>
      </c>
      <c r="D10817" s="333" t="s">
        <v>444</v>
      </c>
      <c r="E10817" s="29">
        <v>5</v>
      </c>
      <c r="F10817" s="29">
        <v>6</v>
      </c>
      <c r="G10817" s="29">
        <v>5771</v>
      </c>
      <c r="M10817" s="80" t="b">
        <f t="shared" si="168"/>
        <v>1</v>
      </c>
    </row>
    <row r="10818" spans="2:13" x14ac:dyDescent="0.15">
      <c r="B10818" s="333" t="s">
        <v>5740</v>
      </c>
      <c r="C10818" s="333" t="s">
        <v>718</v>
      </c>
      <c r="D10818" s="333" t="s">
        <v>521</v>
      </c>
      <c r="E10818" s="29">
        <v>5</v>
      </c>
      <c r="F10818" s="29">
        <v>2</v>
      </c>
      <c r="G10818" s="29">
        <v>6959</v>
      </c>
      <c r="M10818" s="80" t="b">
        <f t="shared" si="168"/>
        <v>1</v>
      </c>
    </row>
    <row r="10819" spans="2:13" x14ac:dyDescent="0.15">
      <c r="B10819" s="333" t="s">
        <v>6201</v>
      </c>
      <c r="C10819" s="333" t="s">
        <v>716</v>
      </c>
      <c r="D10819" s="333" t="s">
        <v>523</v>
      </c>
      <c r="E10819" s="29">
        <v>4</v>
      </c>
      <c r="F10819" s="29">
        <v>3</v>
      </c>
      <c r="G10819" s="29">
        <v>6365</v>
      </c>
      <c r="M10819" s="80" t="b">
        <f t="shared" si="168"/>
        <v>1</v>
      </c>
    </row>
    <row r="10820" spans="2:13" x14ac:dyDescent="0.15">
      <c r="B10820" s="333" t="s">
        <v>12972</v>
      </c>
      <c r="C10820" s="333" t="s">
        <v>712</v>
      </c>
      <c r="D10820" s="333" t="s">
        <v>521</v>
      </c>
      <c r="E10820" s="29">
        <v>2</v>
      </c>
      <c r="F10820" s="29">
        <v>2</v>
      </c>
      <c r="G10820" s="29">
        <v>14135</v>
      </c>
      <c r="M10820" s="80" t="b">
        <f t="shared" si="168"/>
        <v>1</v>
      </c>
    </row>
    <row r="10821" spans="2:13" x14ac:dyDescent="0.15">
      <c r="B10821" s="333" t="s">
        <v>6656</v>
      </c>
      <c r="C10821" s="333" t="s">
        <v>518</v>
      </c>
      <c r="D10821" s="333" t="s">
        <v>518</v>
      </c>
      <c r="E10821" s="29">
        <v>0</v>
      </c>
      <c r="F10821" s="29">
        <v>0</v>
      </c>
      <c r="G10821" s="29">
        <v>6646</v>
      </c>
      <c r="M10821" s="80" t="b">
        <f t="shared" si="168"/>
        <v>1</v>
      </c>
    </row>
    <row r="10822" spans="2:13" x14ac:dyDescent="0.15">
      <c r="B10822" s="333" t="s">
        <v>4909</v>
      </c>
      <c r="C10822" s="333" t="s">
        <v>714</v>
      </c>
      <c r="D10822" s="333" t="s">
        <v>444</v>
      </c>
      <c r="E10822" s="29">
        <v>3</v>
      </c>
      <c r="F10822" s="29">
        <v>6</v>
      </c>
      <c r="G10822" s="29">
        <v>4868</v>
      </c>
      <c r="M10822" s="80" t="b">
        <f t="shared" si="168"/>
        <v>1</v>
      </c>
    </row>
    <row r="10823" spans="2:13" x14ac:dyDescent="0.15">
      <c r="B10823" s="333" t="s">
        <v>3841</v>
      </c>
      <c r="C10823" s="333" t="s">
        <v>518</v>
      </c>
      <c r="D10823" s="333" t="s">
        <v>518</v>
      </c>
      <c r="E10823" s="29">
        <v>0</v>
      </c>
      <c r="F10823" s="29">
        <v>0</v>
      </c>
      <c r="G10823" s="29">
        <v>3602</v>
      </c>
      <c r="M10823" s="80" t="b">
        <f t="shared" si="168"/>
        <v>1</v>
      </c>
    </row>
    <row r="10824" spans="2:13" x14ac:dyDescent="0.15">
      <c r="B10824" s="333" t="s">
        <v>4979</v>
      </c>
      <c r="C10824" s="333" t="s">
        <v>710</v>
      </c>
      <c r="D10824" s="333" t="s">
        <v>519</v>
      </c>
      <c r="E10824" s="29">
        <v>1</v>
      </c>
      <c r="F10824" s="29">
        <v>1</v>
      </c>
      <c r="G10824" s="29">
        <v>4944</v>
      </c>
      <c r="M10824" s="80" t="b">
        <f t="shared" si="168"/>
        <v>1</v>
      </c>
    </row>
    <row r="10825" spans="2:13" x14ac:dyDescent="0.15">
      <c r="B10825" s="333" t="s">
        <v>13870</v>
      </c>
      <c r="C10825" s="333" t="s">
        <v>710</v>
      </c>
      <c r="D10825" s="333" t="s">
        <v>519</v>
      </c>
      <c r="E10825" s="29">
        <v>1</v>
      </c>
      <c r="F10825" s="29">
        <v>1</v>
      </c>
      <c r="G10825" s="29">
        <v>15022</v>
      </c>
      <c r="M10825" s="80" t="b">
        <f t="shared" si="168"/>
        <v>1</v>
      </c>
    </row>
    <row r="10826" spans="2:13" x14ac:dyDescent="0.15">
      <c r="B10826" s="333" t="s">
        <v>12973</v>
      </c>
      <c r="C10826" s="333" t="s">
        <v>712</v>
      </c>
      <c r="D10826" s="333" t="s">
        <v>523</v>
      </c>
      <c r="E10826" s="29">
        <v>2</v>
      </c>
      <c r="F10826" s="29">
        <v>3</v>
      </c>
      <c r="G10826" s="29">
        <v>14365</v>
      </c>
      <c r="M10826" s="80" t="b">
        <f t="shared" si="168"/>
        <v>1</v>
      </c>
    </row>
    <row r="10827" spans="2:13" x14ac:dyDescent="0.15">
      <c r="B10827" s="333" t="s">
        <v>4048</v>
      </c>
      <c r="C10827" s="333" t="s">
        <v>712</v>
      </c>
      <c r="D10827" s="333" t="s">
        <v>521</v>
      </c>
      <c r="E10827" s="29">
        <v>2</v>
      </c>
      <c r="F10827" s="29">
        <v>2</v>
      </c>
      <c r="G10827" s="29">
        <v>3808</v>
      </c>
      <c r="M10827" s="80" t="b">
        <f t="shared" si="168"/>
        <v>1</v>
      </c>
    </row>
    <row r="10828" spans="2:13" x14ac:dyDescent="0.15">
      <c r="B10828" s="333" t="s">
        <v>4049</v>
      </c>
      <c r="C10828" s="333" t="s">
        <v>712</v>
      </c>
      <c r="D10828" s="333" t="s">
        <v>521</v>
      </c>
      <c r="E10828" s="29">
        <v>2</v>
      </c>
      <c r="F10828" s="29">
        <v>2</v>
      </c>
      <c r="G10828" s="29">
        <v>3809</v>
      </c>
      <c r="M10828" s="80" t="b">
        <f t="shared" si="168"/>
        <v>1</v>
      </c>
    </row>
    <row r="10829" spans="2:13" x14ac:dyDescent="0.15">
      <c r="B10829" s="333" t="s">
        <v>7456</v>
      </c>
      <c r="C10829" s="333" t="s">
        <v>710</v>
      </c>
      <c r="D10829" s="333" t="s">
        <v>523</v>
      </c>
      <c r="E10829" s="29">
        <v>1</v>
      </c>
      <c r="F10829" s="29">
        <v>3</v>
      </c>
      <c r="G10829" s="29">
        <v>7601</v>
      </c>
      <c r="M10829" s="80" t="b">
        <f t="shared" si="168"/>
        <v>1</v>
      </c>
    </row>
    <row r="10830" spans="2:13" x14ac:dyDescent="0.15">
      <c r="B10830" s="333" t="s">
        <v>7456</v>
      </c>
      <c r="C10830" s="333" t="s">
        <v>710</v>
      </c>
      <c r="D10830" s="333" t="s">
        <v>523</v>
      </c>
      <c r="E10830" s="29">
        <v>1</v>
      </c>
      <c r="F10830" s="29">
        <v>3</v>
      </c>
      <c r="G10830" s="29">
        <v>7835</v>
      </c>
      <c r="M10830" s="80" t="b">
        <f t="shared" ref="M10830:M10893" si="169">AND(  NOT(ISERROR(FIND(UPPER($B$7),UPPER($B10830),1))),  OR($D$7="",NOT(ISERROR(FIND(UPPER($D$7),UPPER($B10830),1)))),    OR($D$8="",(ISERROR(FIND(UPPER($D$8),UPPER($B10830),1))))           )</f>
        <v>1</v>
      </c>
    </row>
    <row r="10831" spans="2:13" x14ac:dyDescent="0.15">
      <c r="B10831" s="333" t="s">
        <v>2775</v>
      </c>
      <c r="C10831" s="333" t="s">
        <v>716</v>
      </c>
      <c r="D10831" s="333" t="s">
        <v>521</v>
      </c>
      <c r="E10831" s="29">
        <v>4</v>
      </c>
      <c r="F10831" s="29">
        <v>2</v>
      </c>
      <c r="G10831" s="29">
        <v>2440</v>
      </c>
      <c r="M10831" s="80" t="b">
        <f t="shared" si="169"/>
        <v>1</v>
      </c>
    </row>
    <row r="10832" spans="2:13" x14ac:dyDescent="0.15">
      <c r="B10832" s="333" t="s">
        <v>4035</v>
      </c>
      <c r="C10832" s="333" t="s">
        <v>710</v>
      </c>
      <c r="D10832" s="333" t="s">
        <v>521</v>
      </c>
      <c r="E10832" s="29">
        <v>1</v>
      </c>
      <c r="F10832" s="29">
        <v>2</v>
      </c>
      <c r="G10832" s="29">
        <v>3795</v>
      </c>
      <c r="M10832" s="80" t="b">
        <f t="shared" si="169"/>
        <v>1</v>
      </c>
    </row>
    <row r="10833" spans="2:13" x14ac:dyDescent="0.15">
      <c r="B10833" s="333" t="s">
        <v>12323</v>
      </c>
      <c r="C10833" s="333" t="s">
        <v>710</v>
      </c>
      <c r="D10833" s="333" t="s">
        <v>519</v>
      </c>
      <c r="E10833" s="29">
        <v>1</v>
      </c>
      <c r="F10833" s="29">
        <v>1</v>
      </c>
      <c r="G10833" s="29">
        <v>13057</v>
      </c>
      <c r="M10833" s="80" t="b">
        <f t="shared" si="169"/>
        <v>1</v>
      </c>
    </row>
    <row r="10834" spans="2:13" x14ac:dyDescent="0.15">
      <c r="B10834" s="333" t="s">
        <v>6219</v>
      </c>
      <c r="C10834" s="333" t="s">
        <v>710</v>
      </c>
      <c r="D10834" s="333" t="s">
        <v>523</v>
      </c>
      <c r="E10834" s="29">
        <v>1</v>
      </c>
      <c r="F10834" s="29">
        <v>3</v>
      </c>
      <c r="G10834" s="29">
        <v>6187</v>
      </c>
      <c r="M10834" s="80" t="b">
        <f t="shared" si="169"/>
        <v>1</v>
      </c>
    </row>
    <row r="10835" spans="2:13" x14ac:dyDescent="0.15">
      <c r="B10835" s="333" t="s">
        <v>3907</v>
      </c>
      <c r="C10835" s="333" t="s">
        <v>9881</v>
      </c>
      <c r="D10835" s="333" t="s">
        <v>527</v>
      </c>
      <c r="E10835" s="29">
        <v>6</v>
      </c>
      <c r="F10835" s="29">
        <v>5</v>
      </c>
      <c r="G10835" s="29">
        <v>3461</v>
      </c>
      <c r="M10835" s="80" t="b">
        <f t="shared" si="169"/>
        <v>1</v>
      </c>
    </row>
    <row r="10836" spans="2:13" x14ac:dyDescent="0.15">
      <c r="B10836" s="333" t="s">
        <v>2776</v>
      </c>
      <c r="C10836" s="333" t="s">
        <v>716</v>
      </c>
      <c r="D10836" s="333" t="s">
        <v>523</v>
      </c>
      <c r="E10836" s="29">
        <v>4</v>
      </c>
      <c r="F10836" s="29">
        <v>3</v>
      </c>
      <c r="G10836" s="29">
        <v>2441</v>
      </c>
      <c r="M10836" s="80" t="b">
        <f t="shared" si="169"/>
        <v>1</v>
      </c>
    </row>
    <row r="10837" spans="2:13" x14ac:dyDescent="0.15">
      <c r="B10837" s="333" t="s">
        <v>12324</v>
      </c>
      <c r="C10837" s="333" t="s">
        <v>718</v>
      </c>
      <c r="D10837" s="333" t="s">
        <v>521</v>
      </c>
      <c r="E10837" s="29">
        <v>5</v>
      </c>
      <c r="F10837" s="29">
        <v>2</v>
      </c>
      <c r="G10837" s="29">
        <v>12489</v>
      </c>
      <c r="M10837" s="80" t="b">
        <f t="shared" si="169"/>
        <v>1</v>
      </c>
    </row>
    <row r="10838" spans="2:13" x14ac:dyDescent="0.15">
      <c r="B10838" s="333" t="s">
        <v>10547</v>
      </c>
      <c r="C10838" s="333" t="s">
        <v>710</v>
      </c>
      <c r="D10838" s="333" t="s">
        <v>523</v>
      </c>
      <c r="E10838" s="29">
        <v>1</v>
      </c>
      <c r="F10838" s="29">
        <v>3</v>
      </c>
      <c r="G10838" s="29">
        <v>10714</v>
      </c>
      <c r="M10838" s="80" t="b">
        <f t="shared" si="169"/>
        <v>1</v>
      </c>
    </row>
    <row r="10839" spans="2:13" x14ac:dyDescent="0.15">
      <c r="B10839" s="333" t="s">
        <v>13871</v>
      </c>
      <c r="C10839" s="333" t="s">
        <v>710</v>
      </c>
      <c r="D10839" s="333" t="s">
        <v>444</v>
      </c>
      <c r="E10839" s="29">
        <v>1</v>
      </c>
      <c r="F10839" s="29">
        <v>6</v>
      </c>
      <c r="G10839" s="29">
        <v>15462</v>
      </c>
      <c r="M10839" s="80" t="b">
        <f t="shared" si="169"/>
        <v>1</v>
      </c>
    </row>
    <row r="10840" spans="2:13" x14ac:dyDescent="0.15">
      <c r="B10840" s="333" t="s">
        <v>2777</v>
      </c>
      <c r="C10840" s="333" t="s">
        <v>718</v>
      </c>
      <c r="D10840" s="333" t="s">
        <v>519</v>
      </c>
      <c r="E10840" s="29">
        <v>5</v>
      </c>
      <c r="F10840" s="29">
        <v>1</v>
      </c>
      <c r="G10840" s="29">
        <v>2442</v>
      </c>
      <c r="M10840" s="80" t="b">
        <f t="shared" si="169"/>
        <v>1</v>
      </c>
    </row>
    <row r="10841" spans="2:13" x14ac:dyDescent="0.15">
      <c r="B10841" s="333" t="s">
        <v>14345</v>
      </c>
      <c r="C10841" s="333" t="s">
        <v>518</v>
      </c>
      <c r="D10841" s="333" t="s">
        <v>521</v>
      </c>
      <c r="E10841" s="29">
        <v>0</v>
      </c>
      <c r="F10841" s="29">
        <v>2</v>
      </c>
      <c r="G10841" s="29">
        <v>15835</v>
      </c>
      <c r="M10841" s="80" t="b">
        <f t="shared" si="169"/>
        <v>1</v>
      </c>
    </row>
    <row r="10842" spans="2:13" x14ac:dyDescent="0.15">
      <c r="B10842" s="333" t="s">
        <v>2779</v>
      </c>
      <c r="C10842" s="333" t="s">
        <v>716</v>
      </c>
      <c r="D10842" s="333" t="s">
        <v>519</v>
      </c>
      <c r="E10842" s="29">
        <v>4</v>
      </c>
      <c r="F10842" s="29">
        <v>1</v>
      </c>
      <c r="G10842" s="29">
        <v>2444</v>
      </c>
      <c r="M10842" s="80" t="b">
        <f t="shared" si="169"/>
        <v>1</v>
      </c>
    </row>
    <row r="10843" spans="2:13" x14ac:dyDescent="0.15">
      <c r="B10843" s="333" t="s">
        <v>2780</v>
      </c>
      <c r="C10843" s="333" t="s">
        <v>716</v>
      </c>
      <c r="D10843" s="333" t="s">
        <v>519</v>
      </c>
      <c r="E10843" s="29">
        <v>4</v>
      </c>
      <c r="F10843" s="29">
        <v>1</v>
      </c>
      <c r="G10843" s="29">
        <v>2445</v>
      </c>
      <c r="M10843" s="80" t="b">
        <f t="shared" si="169"/>
        <v>1</v>
      </c>
    </row>
    <row r="10844" spans="2:13" x14ac:dyDescent="0.15">
      <c r="B10844" s="333" t="s">
        <v>3577</v>
      </c>
      <c r="C10844" s="333" t="s">
        <v>714</v>
      </c>
      <c r="D10844" s="333" t="s">
        <v>525</v>
      </c>
      <c r="E10844" s="29">
        <v>3</v>
      </c>
      <c r="F10844" s="29">
        <v>4</v>
      </c>
      <c r="G10844" s="29">
        <v>3326</v>
      </c>
      <c r="M10844" s="80" t="b">
        <f t="shared" si="169"/>
        <v>1</v>
      </c>
    </row>
    <row r="10845" spans="2:13" x14ac:dyDescent="0.15">
      <c r="B10845" s="333" t="s">
        <v>13872</v>
      </c>
      <c r="C10845" s="333" t="s">
        <v>710</v>
      </c>
      <c r="D10845" s="333" t="s">
        <v>521</v>
      </c>
      <c r="E10845" s="29">
        <v>1</v>
      </c>
      <c r="F10845" s="29">
        <v>2</v>
      </c>
      <c r="G10845" s="29">
        <v>15458</v>
      </c>
      <c r="M10845" s="80" t="b">
        <f t="shared" si="169"/>
        <v>1</v>
      </c>
    </row>
    <row r="10846" spans="2:13" x14ac:dyDescent="0.15">
      <c r="B10846" s="333" t="s">
        <v>9610</v>
      </c>
      <c r="C10846" s="333" t="s">
        <v>518</v>
      </c>
      <c r="D10846" s="333" t="s">
        <v>518</v>
      </c>
      <c r="E10846" s="29">
        <v>0</v>
      </c>
      <c r="F10846" s="29">
        <v>0</v>
      </c>
      <c r="G10846" s="29">
        <v>9828</v>
      </c>
      <c r="M10846" s="80" t="b">
        <f t="shared" si="169"/>
        <v>1</v>
      </c>
    </row>
    <row r="10847" spans="2:13" x14ac:dyDescent="0.15">
      <c r="B10847" s="333" t="s">
        <v>2864</v>
      </c>
      <c r="C10847" s="333" t="s">
        <v>712</v>
      </c>
      <c r="D10847" s="333" t="s">
        <v>519</v>
      </c>
      <c r="E10847" s="29">
        <v>2</v>
      </c>
      <c r="F10847" s="29">
        <v>1</v>
      </c>
      <c r="G10847" s="29">
        <v>2446</v>
      </c>
      <c r="M10847" s="80" t="b">
        <f t="shared" si="169"/>
        <v>1</v>
      </c>
    </row>
    <row r="10848" spans="2:13" x14ac:dyDescent="0.15">
      <c r="B10848" s="333" t="s">
        <v>2865</v>
      </c>
      <c r="C10848" s="333" t="s">
        <v>718</v>
      </c>
      <c r="D10848" s="333" t="s">
        <v>521</v>
      </c>
      <c r="E10848" s="29">
        <v>5</v>
      </c>
      <c r="F10848" s="29">
        <v>2</v>
      </c>
      <c r="G10848" s="29">
        <v>2447</v>
      </c>
      <c r="M10848" s="80" t="b">
        <f t="shared" si="169"/>
        <v>1</v>
      </c>
    </row>
    <row r="10849" spans="2:13" x14ac:dyDescent="0.15">
      <c r="B10849" s="333" t="s">
        <v>8</v>
      </c>
      <c r="C10849" s="333" t="s">
        <v>710</v>
      </c>
      <c r="D10849" s="333" t="s">
        <v>523</v>
      </c>
      <c r="E10849" s="29">
        <v>1</v>
      </c>
      <c r="F10849" s="29">
        <v>3</v>
      </c>
      <c r="G10849" s="29">
        <v>8731</v>
      </c>
      <c r="M10849" s="80" t="b">
        <f t="shared" si="169"/>
        <v>1</v>
      </c>
    </row>
    <row r="10850" spans="2:13" x14ac:dyDescent="0.15">
      <c r="B10850" s="333" t="s">
        <v>3668</v>
      </c>
      <c r="C10850" s="333" t="s">
        <v>712</v>
      </c>
      <c r="D10850" s="333" t="s">
        <v>519</v>
      </c>
      <c r="E10850" s="29">
        <v>2</v>
      </c>
      <c r="F10850" s="29">
        <v>1</v>
      </c>
      <c r="G10850" s="29">
        <v>3425</v>
      </c>
      <c r="M10850" s="80" t="b">
        <f t="shared" si="169"/>
        <v>1</v>
      </c>
    </row>
    <row r="10851" spans="2:13" x14ac:dyDescent="0.15">
      <c r="B10851" s="333" t="s">
        <v>2866</v>
      </c>
      <c r="C10851" s="333" t="s">
        <v>716</v>
      </c>
      <c r="D10851" s="333" t="s">
        <v>521</v>
      </c>
      <c r="E10851" s="29">
        <v>4</v>
      </c>
      <c r="F10851" s="29">
        <v>2</v>
      </c>
      <c r="G10851" s="29">
        <v>2448</v>
      </c>
      <c r="M10851" s="80" t="b">
        <f t="shared" si="169"/>
        <v>1</v>
      </c>
    </row>
    <row r="10852" spans="2:13" x14ac:dyDescent="0.15">
      <c r="B10852" s="333" t="s">
        <v>2867</v>
      </c>
      <c r="C10852" s="333" t="s">
        <v>718</v>
      </c>
      <c r="D10852" s="333" t="s">
        <v>521</v>
      </c>
      <c r="E10852" s="29">
        <v>5</v>
      </c>
      <c r="F10852" s="29">
        <v>2</v>
      </c>
      <c r="G10852" s="29">
        <v>2449</v>
      </c>
      <c r="M10852" s="80" t="b">
        <f t="shared" si="169"/>
        <v>1</v>
      </c>
    </row>
    <row r="10853" spans="2:13" x14ac:dyDescent="0.15">
      <c r="B10853" s="333" t="s">
        <v>3669</v>
      </c>
      <c r="C10853" s="333" t="s">
        <v>712</v>
      </c>
      <c r="D10853" s="333" t="s">
        <v>519</v>
      </c>
      <c r="E10853" s="29">
        <v>2</v>
      </c>
      <c r="F10853" s="29">
        <v>1</v>
      </c>
      <c r="G10853" s="29">
        <v>3426</v>
      </c>
      <c r="M10853" s="80" t="b">
        <f t="shared" si="169"/>
        <v>1</v>
      </c>
    </row>
    <row r="10854" spans="2:13" x14ac:dyDescent="0.15">
      <c r="B10854" s="333" t="s">
        <v>13873</v>
      </c>
      <c r="C10854" s="333" t="s">
        <v>712</v>
      </c>
      <c r="D10854" s="333" t="s">
        <v>523</v>
      </c>
      <c r="E10854" s="29">
        <v>2</v>
      </c>
      <c r="F10854" s="29">
        <v>3</v>
      </c>
      <c r="G10854" s="29">
        <v>15620</v>
      </c>
      <c r="M10854" s="80" t="b">
        <f t="shared" si="169"/>
        <v>1</v>
      </c>
    </row>
    <row r="10855" spans="2:13" x14ac:dyDescent="0.15">
      <c r="B10855" s="333" t="s">
        <v>12325</v>
      </c>
      <c r="C10855" s="333" t="s">
        <v>710</v>
      </c>
      <c r="D10855" s="333" t="s">
        <v>523</v>
      </c>
      <c r="E10855" s="29">
        <v>1</v>
      </c>
      <c r="F10855" s="29">
        <v>3</v>
      </c>
      <c r="G10855" s="29">
        <v>13736</v>
      </c>
      <c r="M10855" s="80" t="b">
        <f t="shared" si="169"/>
        <v>1</v>
      </c>
    </row>
    <row r="10856" spans="2:13" x14ac:dyDescent="0.15">
      <c r="B10856" s="333" t="s">
        <v>7831</v>
      </c>
      <c r="C10856" s="333" t="s">
        <v>710</v>
      </c>
      <c r="D10856" s="333" t="s">
        <v>523</v>
      </c>
      <c r="E10856" s="29">
        <v>1</v>
      </c>
      <c r="F10856" s="29">
        <v>3</v>
      </c>
      <c r="G10856" s="29">
        <v>8017</v>
      </c>
      <c r="M10856" s="80" t="b">
        <f t="shared" si="169"/>
        <v>1</v>
      </c>
    </row>
    <row r="10857" spans="2:13" x14ac:dyDescent="0.15">
      <c r="B10857" s="333" t="s">
        <v>11031</v>
      </c>
      <c r="C10857" s="333" t="s">
        <v>716</v>
      </c>
      <c r="D10857" s="333" t="s">
        <v>523</v>
      </c>
      <c r="E10857" s="29">
        <v>4</v>
      </c>
      <c r="F10857" s="29">
        <v>3</v>
      </c>
      <c r="G10857" s="29">
        <v>2450</v>
      </c>
      <c r="M10857" s="80" t="b">
        <f t="shared" si="169"/>
        <v>1</v>
      </c>
    </row>
    <row r="10858" spans="2:13" x14ac:dyDescent="0.15">
      <c r="B10858" s="333" t="s">
        <v>6657</v>
      </c>
      <c r="C10858" s="333" t="s">
        <v>518</v>
      </c>
      <c r="D10858" s="333" t="s">
        <v>518</v>
      </c>
      <c r="E10858" s="29">
        <v>0</v>
      </c>
      <c r="F10858" s="29">
        <v>0</v>
      </c>
      <c r="G10858" s="29">
        <v>6647</v>
      </c>
      <c r="M10858" s="80" t="b">
        <f t="shared" si="169"/>
        <v>1</v>
      </c>
    </row>
    <row r="10859" spans="2:13" x14ac:dyDescent="0.15">
      <c r="B10859" s="333" t="s">
        <v>8599</v>
      </c>
      <c r="C10859" s="333" t="s">
        <v>518</v>
      </c>
      <c r="D10859" s="333" t="s">
        <v>518</v>
      </c>
      <c r="E10859" s="29">
        <v>0</v>
      </c>
      <c r="F10859" s="29">
        <v>0</v>
      </c>
      <c r="G10859" s="29">
        <v>8940</v>
      </c>
      <c r="M10859" s="80" t="b">
        <f t="shared" si="169"/>
        <v>1</v>
      </c>
    </row>
    <row r="10860" spans="2:13" x14ac:dyDescent="0.15">
      <c r="B10860" s="333" t="s">
        <v>5434</v>
      </c>
      <c r="C10860" s="333" t="s">
        <v>712</v>
      </c>
      <c r="D10860" s="333" t="s">
        <v>444</v>
      </c>
      <c r="E10860" s="29">
        <v>2</v>
      </c>
      <c r="F10860" s="29">
        <v>6</v>
      </c>
      <c r="G10860" s="29">
        <v>5443</v>
      </c>
      <c r="M10860" s="80" t="b">
        <f t="shared" si="169"/>
        <v>1</v>
      </c>
    </row>
    <row r="10861" spans="2:13" x14ac:dyDescent="0.15">
      <c r="B10861" s="333" t="s">
        <v>12974</v>
      </c>
      <c r="C10861" s="333" t="s">
        <v>710</v>
      </c>
      <c r="D10861" s="333" t="s">
        <v>521</v>
      </c>
      <c r="E10861" s="29">
        <v>1</v>
      </c>
      <c r="F10861" s="29">
        <v>2</v>
      </c>
      <c r="G10861" s="29">
        <v>13981</v>
      </c>
      <c r="M10861" s="80" t="b">
        <f t="shared" si="169"/>
        <v>1</v>
      </c>
    </row>
    <row r="10862" spans="2:13" x14ac:dyDescent="0.15">
      <c r="B10862" s="333" t="s">
        <v>8006</v>
      </c>
      <c r="C10862" s="333" t="s">
        <v>718</v>
      </c>
      <c r="D10862" s="333" t="s">
        <v>523</v>
      </c>
      <c r="E10862" s="29">
        <v>5</v>
      </c>
      <c r="F10862" s="29">
        <v>3</v>
      </c>
      <c r="G10862" s="29">
        <v>8217</v>
      </c>
      <c r="M10862" s="80" t="b">
        <f t="shared" si="169"/>
        <v>1</v>
      </c>
    </row>
    <row r="10863" spans="2:13" x14ac:dyDescent="0.15">
      <c r="B10863" s="333" t="s">
        <v>10548</v>
      </c>
      <c r="C10863" s="333" t="s">
        <v>714</v>
      </c>
      <c r="D10863" s="333" t="s">
        <v>521</v>
      </c>
      <c r="E10863" s="29">
        <v>3</v>
      </c>
      <c r="F10863" s="29">
        <v>2</v>
      </c>
      <c r="G10863" s="29">
        <v>10716</v>
      </c>
      <c r="M10863" s="80" t="b">
        <f t="shared" si="169"/>
        <v>1</v>
      </c>
    </row>
    <row r="10864" spans="2:13" x14ac:dyDescent="0.15">
      <c r="B10864" s="333" t="s">
        <v>6478</v>
      </c>
      <c r="C10864" s="333" t="s">
        <v>716</v>
      </c>
      <c r="D10864" s="333" t="s">
        <v>519</v>
      </c>
      <c r="E10864" s="29">
        <v>4</v>
      </c>
      <c r="F10864" s="29">
        <v>1</v>
      </c>
      <c r="G10864" s="29">
        <v>6429</v>
      </c>
      <c r="M10864" s="80" t="b">
        <f t="shared" si="169"/>
        <v>1</v>
      </c>
    </row>
    <row r="10865" spans="2:13" x14ac:dyDescent="0.15">
      <c r="B10865" s="333" t="s">
        <v>6615</v>
      </c>
      <c r="C10865" s="333" t="s">
        <v>714</v>
      </c>
      <c r="D10865" s="333" t="s">
        <v>521</v>
      </c>
      <c r="E10865" s="29">
        <v>3</v>
      </c>
      <c r="F10865" s="29">
        <v>2</v>
      </c>
      <c r="G10865" s="29">
        <v>6725</v>
      </c>
      <c r="M10865" s="80" t="b">
        <f t="shared" si="169"/>
        <v>1</v>
      </c>
    </row>
    <row r="10866" spans="2:13" x14ac:dyDescent="0.15">
      <c r="B10866" s="333" t="s">
        <v>4055</v>
      </c>
      <c r="C10866" s="333" t="s">
        <v>712</v>
      </c>
      <c r="D10866" s="333" t="s">
        <v>523</v>
      </c>
      <c r="E10866" s="29">
        <v>2</v>
      </c>
      <c r="F10866" s="29">
        <v>3</v>
      </c>
      <c r="G10866" s="29">
        <v>3815</v>
      </c>
      <c r="M10866" s="80" t="b">
        <f t="shared" si="169"/>
        <v>1</v>
      </c>
    </row>
    <row r="10867" spans="2:13" x14ac:dyDescent="0.15">
      <c r="B10867" s="333" t="s">
        <v>12326</v>
      </c>
      <c r="C10867" s="333" t="s">
        <v>710</v>
      </c>
      <c r="D10867" s="333" t="s">
        <v>523</v>
      </c>
      <c r="E10867" s="29">
        <v>1</v>
      </c>
      <c r="F10867" s="29">
        <v>3</v>
      </c>
      <c r="G10867" s="29">
        <v>13124</v>
      </c>
      <c r="M10867" s="80" t="b">
        <f t="shared" si="169"/>
        <v>1</v>
      </c>
    </row>
    <row r="10868" spans="2:13" x14ac:dyDescent="0.15">
      <c r="B10868" s="333" t="s">
        <v>398</v>
      </c>
      <c r="C10868" s="333" t="s">
        <v>710</v>
      </c>
      <c r="D10868" s="333" t="s">
        <v>523</v>
      </c>
      <c r="E10868" s="29">
        <v>1</v>
      </c>
      <c r="F10868" s="29">
        <v>3</v>
      </c>
      <c r="G10868" s="29">
        <v>8378</v>
      </c>
      <c r="M10868" s="80" t="b">
        <f t="shared" si="169"/>
        <v>1</v>
      </c>
    </row>
    <row r="10869" spans="2:13" x14ac:dyDescent="0.15">
      <c r="B10869" s="333" t="s">
        <v>12975</v>
      </c>
      <c r="C10869" s="333" t="s">
        <v>710</v>
      </c>
      <c r="D10869" s="333" t="s">
        <v>521</v>
      </c>
      <c r="E10869" s="29">
        <v>1</v>
      </c>
      <c r="F10869" s="29">
        <v>2</v>
      </c>
      <c r="G10869" s="29">
        <v>14231</v>
      </c>
      <c r="M10869" s="80" t="b">
        <f t="shared" si="169"/>
        <v>1</v>
      </c>
    </row>
    <row r="10870" spans="2:13" x14ac:dyDescent="0.15">
      <c r="B10870" s="333" t="s">
        <v>2868</v>
      </c>
      <c r="C10870" s="333" t="s">
        <v>710</v>
      </c>
      <c r="D10870" s="333" t="s">
        <v>519</v>
      </c>
      <c r="E10870" s="29">
        <v>1</v>
      </c>
      <c r="F10870" s="29">
        <v>1</v>
      </c>
      <c r="G10870" s="29">
        <v>2451</v>
      </c>
      <c r="M10870" s="80" t="b">
        <f t="shared" si="169"/>
        <v>1</v>
      </c>
    </row>
    <row r="10871" spans="2:13" x14ac:dyDescent="0.15">
      <c r="B10871" s="333" t="s">
        <v>10549</v>
      </c>
      <c r="C10871" s="333" t="s">
        <v>710</v>
      </c>
      <c r="D10871" s="333" t="s">
        <v>521</v>
      </c>
      <c r="E10871" s="29">
        <v>1</v>
      </c>
      <c r="F10871" s="29">
        <v>2</v>
      </c>
      <c r="G10871" s="29">
        <v>10559</v>
      </c>
      <c r="M10871" s="80" t="b">
        <f t="shared" si="169"/>
        <v>1</v>
      </c>
    </row>
    <row r="10872" spans="2:13" x14ac:dyDescent="0.15">
      <c r="B10872" s="333" t="s">
        <v>12327</v>
      </c>
      <c r="C10872" s="333" t="s">
        <v>710</v>
      </c>
      <c r="D10872" s="333" t="s">
        <v>519</v>
      </c>
      <c r="E10872" s="29">
        <v>1</v>
      </c>
      <c r="F10872" s="29">
        <v>1</v>
      </c>
      <c r="G10872" s="29">
        <v>11672</v>
      </c>
      <c r="M10872" s="80" t="b">
        <f t="shared" si="169"/>
        <v>1</v>
      </c>
    </row>
    <row r="10873" spans="2:13" x14ac:dyDescent="0.15">
      <c r="B10873" s="333" t="s">
        <v>7437</v>
      </c>
      <c r="C10873" s="333" t="s">
        <v>714</v>
      </c>
      <c r="D10873" s="333" t="s">
        <v>523</v>
      </c>
      <c r="E10873" s="29">
        <v>3</v>
      </c>
      <c r="F10873" s="29">
        <v>3</v>
      </c>
      <c r="G10873" s="29">
        <v>7468</v>
      </c>
      <c r="M10873" s="80" t="b">
        <f t="shared" si="169"/>
        <v>1</v>
      </c>
    </row>
    <row r="10874" spans="2:13" x14ac:dyDescent="0.15">
      <c r="B10874" s="333" t="s">
        <v>13874</v>
      </c>
      <c r="C10874" s="333" t="s">
        <v>718</v>
      </c>
      <c r="D10874" s="333" t="s">
        <v>523</v>
      </c>
      <c r="E10874" s="29">
        <v>5</v>
      </c>
      <c r="F10874" s="29">
        <v>3</v>
      </c>
      <c r="G10874" s="29">
        <v>15621</v>
      </c>
      <c r="M10874" s="80" t="b">
        <f t="shared" si="169"/>
        <v>1</v>
      </c>
    </row>
    <row r="10875" spans="2:13" x14ac:dyDescent="0.15">
      <c r="B10875" s="333" t="s">
        <v>2869</v>
      </c>
      <c r="C10875" s="333" t="s">
        <v>710</v>
      </c>
      <c r="D10875" s="333" t="s">
        <v>521</v>
      </c>
      <c r="E10875" s="29">
        <v>1</v>
      </c>
      <c r="F10875" s="29">
        <v>2</v>
      </c>
      <c r="G10875" s="29">
        <v>2452</v>
      </c>
      <c r="M10875" s="80" t="b">
        <f t="shared" si="169"/>
        <v>1</v>
      </c>
    </row>
    <row r="10876" spans="2:13" x14ac:dyDescent="0.15">
      <c r="B10876" s="333" t="s">
        <v>4578</v>
      </c>
      <c r="C10876" s="333" t="s">
        <v>710</v>
      </c>
      <c r="D10876" s="333" t="s">
        <v>521</v>
      </c>
      <c r="E10876" s="29">
        <v>1</v>
      </c>
      <c r="F10876" s="29">
        <v>2</v>
      </c>
      <c r="G10876" s="29">
        <v>4403</v>
      </c>
      <c r="M10876" s="80" t="b">
        <f t="shared" si="169"/>
        <v>1</v>
      </c>
    </row>
    <row r="10877" spans="2:13" x14ac:dyDescent="0.15">
      <c r="B10877" s="333" t="s">
        <v>12328</v>
      </c>
      <c r="C10877" s="333" t="s">
        <v>710</v>
      </c>
      <c r="D10877" s="333" t="s">
        <v>525</v>
      </c>
      <c r="E10877" s="29">
        <v>1</v>
      </c>
      <c r="F10877" s="29">
        <v>4</v>
      </c>
      <c r="G10877" s="29">
        <v>13201</v>
      </c>
      <c r="M10877" s="80" t="b">
        <f t="shared" si="169"/>
        <v>1</v>
      </c>
    </row>
    <row r="10878" spans="2:13" x14ac:dyDescent="0.15">
      <c r="B10878" s="333" t="s">
        <v>13875</v>
      </c>
      <c r="C10878" s="333" t="s">
        <v>710</v>
      </c>
      <c r="D10878" s="333" t="s">
        <v>525</v>
      </c>
      <c r="E10878" s="29">
        <v>1</v>
      </c>
      <c r="F10878" s="29">
        <v>4</v>
      </c>
      <c r="G10878" s="29">
        <v>15702</v>
      </c>
      <c r="M10878" s="80" t="b">
        <f t="shared" si="169"/>
        <v>1</v>
      </c>
    </row>
    <row r="10879" spans="2:13" x14ac:dyDescent="0.15">
      <c r="B10879" s="333" t="s">
        <v>2870</v>
      </c>
      <c r="C10879" s="333" t="s">
        <v>712</v>
      </c>
      <c r="D10879" s="333" t="s">
        <v>525</v>
      </c>
      <c r="E10879" s="29">
        <v>2</v>
      </c>
      <c r="F10879" s="29">
        <v>4</v>
      </c>
      <c r="G10879" s="29">
        <v>2453</v>
      </c>
      <c r="M10879" s="80" t="b">
        <f t="shared" si="169"/>
        <v>1</v>
      </c>
    </row>
    <row r="10880" spans="2:13" x14ac:dyDescent="0.15">
      <c r="B10880" s="333" t="s">
        <v>11032</v>
      </c>
      <c r="C10880" s="333" t="s">
        <v>710</v>
      </c>
      <c r="D10880" s="333" t="s">
        <v>519</v>
      </c>
      <c r="E10880" s="29">
        <v>1</v>
      </c>
      <c r="F10880" s="29">
        <v>1</v>
      </c>
      <c r="G10880" s="29">
        <v>4246</v>
      </c>
      <c r="M10880" s="80" t="b">
        <f t="shared" si="169"/>
        <v>1</v>
      </c>
    </row>
    <row r="10881" spans="2:13" x14ac:dyDescent="0.15">
      <c r="B10881" s="333" t="s">
        <v>4473</v>
      </c>
      <c r="C10881" s="333" t="s">
        <v>710</v>
      </c>
      <c r="D10881" s="333" t="s">
        <v>519</v>
      </c>
      <c r="E10881" s="29">
        <v>1</v>
      </c>
      <c r="F10881" s="29">
        <v>1</v>
      </c>
      <c r="G10881" s="29">
        <v>4284</v>
      </c>
      <c r="M10881" s="80" t="b">
        <f t="shared" si="169"/>
        <v>1</v>
      </c>
    </row>
    <row r="10882" spans="2:13" x14ac:dyDescent="0.15">
      <c r="B10882" s="333" t="s">
        <v>4616</v>
      </c>
      <c r="C10882" s="333" t="s">
        <v>710</v>
      </c>
      <c r="D10882" s="333" t="s">
        <v>525</v>
      </c>
      <c r="E10882" s="29">
        <v>1</v>
      </c>
      <c r="F10882" s="29">
        <v>4</v>
      </c>
      <c r="G10882" s="29">
        <v>4208</v>
      </c>
      <c r="M10882" s="80" t="b">
        <f t="shared" si="169"/>
        <v>1</v>
      </c>
    </row>
    <row r="10883" spans="2:13" x14ac:dyDescent="0.15">
      <c r="B10883" s="333" t="s">
        <v>1513</v>
      </c>
      <c r="C10883" s="333" t="s">
        <v>710</v>
      </c>
      <c r="D10883" s="333" t="s">
        <v>521</v>
      </c>
      <c r="E10883" s="29">
        <v>1</v>
      </c>
      <c r="F10883" s="29">
        <v>2</v>
      </c>
      <c r="G10883" s="29">
        <v>847</v>
      </c>
      <c r="M10883" s="80" t="b">
        <f t="shared" si="169"/>
        <v>1</v>
      </c>
    </row>
    <row r="10884" spans="2:13" x14ac:dyDescent="0.15">
      <c r="B10884" s="333" t="s">
        <v>2871</v>
      </c>
      <c r="C10884" s="333" t="s">
        <v>710</v>
      </c>
      <c r="D10884" s="333" t="s">
        <v>521</v>
      </c>
      <c r="E10884" s="29">
        <v>1</v>
      </c>
      <c r="F10884" s="29">
        <v>2</v>
      </c>
      <c r="G10884" s="29">
        <v>2454</v>
      </c>
      <c r="M10884" s="80" t="b">
        <f t="shared" si="169"/>
        <v>1</v>
      </c>
    </row>
    <row r="10885" spans="2:13" x14ac:dyDescent="0.15">
      <c r="B10885" s="333" t="s">
        <v>4617</v>
      </c>
      <c r="C10885" s="333" t="s">
        <v>710</v>
      </c>
      <c r="D10885" s="333" t="s">
        <v>525</v>
      </c>
      <c r="E10885" s="29">
        <v>1</v>
      </c>
      <c r="F10885" s="29">
        <v>4</v>
      </c>
      <c r="G10885" s="29">
        <v>4209</v>
      </c>
      <c r="M10885" s="80" t="b">
        <f t="shared" si="169"/>
        <v>1</v>
      </c>
    </row>
    <row r="10886" spans="2:13" x14ac:dyDescent="0.15">
      <c r="B10886" s="333" t="s">
        <v>7382</v>
      </c>
      <c r="C10886" s="333" t="s">
        <v>710</v>
      </c>
      <c r="D10886" s="333" t="s">
        <v>519</v>
      </c>
      <c r="E10886" s="29">
        <v>1</v>
      </c>
      <c r="F10886" s="29">
        <v>1</v>
      </c>
      <c r="G10886" s="29">
        <v>7414</v>
      </c>
      <c r="M10886" s="80" t="b">
        <f t="shared" si="169"/>
        <v>1</v>
      </c>
    </row>
    <row r="10887" spans="2:13" x14ac:dyDescent="0.15">
      <c r="B10887" s="333" t="s">
        <v>2872</v>
      </c>
      <c r="C10887" s="333" t="s">
        <v>714</v>
      </c>
      <c r="D10887" s="333" t="s">
        <v>523</v>
      </c>
      <c r="E10887" s="29">
        <v>3</v>
      </c>
      <c r="F10887" s="29">
        <v>3</v>
      </c>
      <c r="G10887" s="29">
        <v>2455</v>
      </c>
      <c r="M10887" s="80" t="b">
        <f t="shared" si="169"/>
        <v>1</v>
      </c>
    </row>
    <row r="10888" spans="2:13" x14ac:dyDescent="0.15">
      <c r="B10888" s="333" t="s">
        <v>13876</v>
      </c>
      <c r="C10888" s="333" t="s">
        <v>710</v>
      </c>
      <c r="D10888" s="333" t="s">
        <v>525</v>
      </c>
      <c r="E10888" s="29">
        <v>1</v>
      </c>
      <c r="F10888" s="29">
        <v>4</v>
      </c>
      <c r="G10888" s="29">
        <v>15701</v>
      </c>
      <c r="M10888" s="80" t="b">
        <f t="shared" si="169"/>
        <v>1</v>
      </c>
    </row>
    <row r="10889" spans="2:13" x14ac:dyDescent="0.15">
      <c r="B10889" s="333" t="s">
        <v>13877</v>
      </c>
      <c r="C10889" s="333" t="s">
        <v>710</v>
      </c>
      <c r="D10889" s="333" t="s">
        <v>521</v>
      </c>
      <c r="E10889" s="29">
        <v>1</v>
      </c>
      <c r="F10889" s="29">
        <v>2</v>
      </c>
      <c r="G10889" s="29">
        <v>15085</v>
      </c>
      <c r="M10889" s="80" t="b">
        <f t="shared" si="169"/>
        <v>1</v>
      </c>
    </row>
    <row r="10890" spans="2:13" x14ac:dyDescent="0.15">
      <c r="B10890" s="333" t="s">
        <v>4474</v>
      </c>
      <c r="C10890" s="333" t="s">
        <v>710</v>
      </c>
      <c r="D10890" s="333" t="s">
        <v>519</v>
      </c>
      <c r="E10890" s="29">
        <v>1</v>
      </c>
      <c r="F10890" s="29">
        <v>1</v>
      </c>
      <c r="G10890" s="29">
        <v>4285</v>
      </c>
      <c r="M10890" s="80" t="b">
        <f t="shared" si="169"/>
        <v>1</v>
      </c>
    </row>
    <row r="10891" spans="2:13" x14ac:dyDescent="0.15">
      <c r="B10891" s="333" t="s">
        <v>4618</v>
      </c>
      <c r="C10891" s="333" t="s">
        <v>710</v>
      </c>
      <c r="D10891" s="333" t="s">
        <v>525</v>
      </c>
      <c r="E10891" s="29">
        <v>1</v>
      </c>
      <c r="F10891" s="29">
        <v>4</v>
      </c>
      <c r="G10891" s="29">
        <v>4210</v>
      </c>
      <c r="M10891" s="80" t="b">
        <f t="shared" si="169"/>
        <v>1</v>
      </c>
    </row>
    <row r="10892" spans="2:13" x14ac:dyDescent="0.15">
      <c r="B10892" s="333" t="s">
        <v>4475</v>
      </c>
      <c r="C10892" s="333" t="s">
        <v>710</v>
      </c>
      <c r="D10892" s="333" t="s">
        <v>519</v>
      </c>
      <c r="E10892" s="29">
        <v>1</v>
      </c>
      <c r="F10892" s="29">
        <v>1</v>
      </c>
      <c r="G10892" s="29">
        <v>4286</v>
      </c>
      <c r="M10892" s="80" t="b">
        <f t="shared" si="169"/>
        <v>1</v>
      </c>
    </row>
    <row r="10893" spans="2:13" x14ac:dyDescent="0.15">
      <c r="B10893" s="333" t="s">
        <v>8564</v>
      </c>
      <c r="C10893" s="333" t="s">
        <v>710</v>
      </c>
      <c r="D10893" s="333" t="s">
        <v>523</v>
      </c>
      <c r="E10893" s="29">
        <v>1</v>
      </c>
      <c r="F10893" s="29">
        <v>3</v>
      </c>
      <c r="G10893" s="29">
        <v>8903</v>
      </c>
      <c r="M10893" s="80" t="b">
        <f t="shared" si="169"/>
        <v>1</v>
      </c>
    </row>
    <row r="10894" spans="2:13" x14ac:dyDescent="0.15">
      <c r="B10894" s="333" t="s">
        <v>2873</v>
      </c>
      <c r="C10894" s="333" t="s">
        <v>714</v>
      </c>
      <c r="D10894" s="333" t="s">
        <v>523</v>
      </c>
      <c r="E10894" s="29">
        <v>3</v>
      </c>
      <c r="F10894" s="29">
        <v>3</v>
      </c>
      <c r="G10894" s="29">
        <v>2456</v>
      </c>
      <c r="M10894" s="80" t="b">
        <f t="shared" ref="M10894:M10957" si="170">AND(  NOT(ISERROR(FIND(UPPER($B$7),UPPER($B10894),1))),  OR($D$7="",NOT(ISERROR(FIND(UPPER($D$7),UPPER($B10894),1)))),    OR($D$8="",(ISERROR(FIND(UPPER($D$8),UPPER($B10894),1))))           )</f>
        <v>1</v>
      </c>
    </row>
    <row r="10895" spans="2:13" x14ac:dyDescent="0.15">
      <c r="B10895" s="333" t="s">
        <v>2874</v>
      </c>
      <c r="C10895" s="333" t="s">
        <v>710</v>
      </c>
      <c r="D10895" s="333" t="s">
        <v>525</v>
      </c>
      <c r="E10895" s="29">
        <v>1</v>
      </c>
      <c r="F10895" s="29">
        <v>4</v>
      </c>
      <c r="G10895" s="29">
        <v>2457</v>
      </c>
      <c r="M10895" s="80" t="b">
        <f t="shared" si="170"/>
        <v>1</v>
      </c>
    </row>
    <row r="10896" spans="2:13" x14ac:dyDescent="0.15">
      <c r="B10896" s="333" t="s">
        <v>268</v>
      </c>
      <c r="C10896" s="333" t="s">
        <v>710</v>
      </c>
      <c r="D10896" s="333" t="s">
        <v>523</v>
      </c>
      <c r="E10896" s="29">
        <v>1</v>
      </c>
      <c r="F10896" s="29">
        <v>3</v>
      </c>
      <c r="G10896" s="29">
        <v>8451</v>
      </c>
      <c r="M10896" s="80" t="b">
        <f t="shared" si="170"/>
        <v>1</v>
      </c>
    </row>
    <row r="10897" spans="2:13" x14ac:dyDescent="0.15">
      <c r="B10897" s="333" t="s">
        <v>4538</v>
      </c>
      <c r="C10897" s="333" t="s">
        <v>710</v>
      </c>
      <c r="D10897" s="333" t="s">
        <v>523</v>
      </c>
      <c r="E10897" s="29">
        <v>1</v>
      </c>
      <c r="F10897" s="29">
        <v>3</v>
      </c>
      <c r="G10897" s="29">
        <v>4358</v>
      </c>
      <c r="M10897" s="80" t="b">
        <f t="shared" si="170"/>
        <v>1</v>
      </c>
    </row>
    <row r="10898" spans="2:13" x14ac:dyDescent="0.15">
      <c r="B10898" s="333" t="s">
        <v>4539</v>
      </c>
      <c r="C10898" s="333" t="s">
        <v>710</v>
      </c>
      <c r="D10898" s="333" t="s">
        <v>523</v>
      </c>
      <c r="E10898" s="29">
        <v>1</v>
      </c>
      <c r="F10898" s="29">
        <v>3</v>
      </c>
      <c r="G10898" s="29">
        <v>4359</v>
      </c>
      <c r="M10898" s="80" t="b">
        <f t="shared" si="170"/>
        <v>1</v>
      </c>
    </row>
    <row r="10899" spans="2:13" x14ac:dyDescent="0.15">
      <c r="B10899" s="333" t="s">
        <v>13878</v>
      </c>
      <c r="C10899" s="333" t="s">
        <v>710</v>
      </c>
      <c r="D10899" s="333" t="s">
        <v>521</v>
      </c>
      <c r="E10899" s="29">
        <v>1</v>
      </c>
      <c r="F10899" s="29">
        <v>2</v>
      </c>
      <c r="G10899" s="29">
        <v>14894</v>
      </c>
      <c r="M10899" s="80" t="b">
        <f t="shared" si="170"/>
        <v>1</v>
      </c>
    </row>
    <row r="10900" spans="2:13" x14ac:dyDescent="0.15">
      <c r="B10900" s="333" t="s">
        <v>4363</v>
      </c>
      <c r="C10900" s="333" t="s">
        <v>712</v>
      </c>
      <c r="D10900" s="333" t="s">
        <v>523</v>
      </c>
      <c r="E10900" s="29">
        <v>2</v>
      </c>
      <c r="F10900" s="29">
        <v>3</v>
      </c>
      <c r="G10900" s="29">
        <v>3960</v>
      </c>
      <c r="M10900" s="80" t="b">
        <f t="shared" si="170"/>
        <v>1</v>
      </c>
    </row>
    <row r="10901" spans="2:13" x14ac:dyDescent="0.15">
      <c r="B10901" s="333" t="s">
        <v>2875</v>
      </c>
      <c r="C10901" s="333" t="s">
        <v>710</v>
      </c>
      <c r="D10901" s="333" t="s">
        <v>523</v>
      </c>
      <c r="E10901" s="29">
        <v>1</v>
      </c>
      <c r="F10901" s="29">
        <v>3</v>
      </c>
      <c r="G10901" s="29">
        <v>2458</v>
      </c>
      <c r="M10901" s="80" t="b">
        <f t="shared" si="170"/>
        <v>1</v>
      </c>
    </row>
    <row r="10902" spans="2:13" x14ac:dyDescent="0.15">
      <c r="B10902" s="333" t="s">
        <v>2957</v>
      </c>
      <c r="C10902" s="333" t="s">
        <v>710</v>
      </c>
      <c r="D10902" s="333" t="s">
        <v>523</v>
      </c>
      <c r="E10902" s="29">
        <v>1</v>
      </c>
      <c r="F10902" s="29">
        <v>3</v>
      </c>
      <c r="G10902" s="29">
        <v>2459</v>
      </c>
      <c r="M10902" s="80" t="b">
        <f t="shared" si="170"/>
        <v>1</v>
      </c>
    </row>
    <row r="10903" spans="2:13" x14ac:dyDescent="0.15">
      <c r="B10903" s="333" t="s">
        <v>2958</v>
      </c>
      <c r="C10903" s="333" t="s">
        <v>718</v>
      </c>
      <c r="D10903" s="333" t="s">
        <v>523</v>
      </c>
      <c r="E10903" s="29">
        <v>5</v>
      </c>
      <c r="F10903" s="29">
        <v>3</v>
      </c>
      <c r="G10903" s="29">
        <v>2460</v>
      </c>
      <c r="M10903" s="80" t="b">
        <f t="shared" si="170"/>
        <v>1</v>
      </c>
    </row>
    <row r="10904" spans="2:13" x14ac:dyDescent="0.15">
      <c r="B10904" s="333" t="s">
        <v>2959</v>
      </c>
      <c r="C10904" s="333" t="s">
        <v>718</v>
      </c>
      <c r="D10904" s="333" t="s">
        <v>521</v>
      </c>
      <c r="E10904" s="29">
        <v>5</v>
      </c>
      <c r="F10904" s="29">
        <v>2</v>
      </c>
      <c r="G10904" s="29">
        <v>2461</v>
      </c>
      <c r="M10904" s="80" t="b">
        <f t="shared" si="170"/>
        <v>1</v>
      </c>
    </row>
    <row r="10905" spans="2:13" x14ac:dyDescent="0.15">
      <c r="B10905" s="333" t="s">
        <v>12329</v>
      </c>
      <c r="C10905" s="333" t="s">
        <v>718</v>
      </c>
      <c r="D10905" s="333" t="s">
        <v>444</v>
      </c>
      <c r="E10905" s="29">
        <v>5</v>
      </c>
      <c r="F10905" s="29">
        <v>6</v>
      </c>
      <c r="G10905" s="29">
        <v>11720</v>
      </c>
      <c r="M10905" s="80" t="b">
        <f t="shared" si="170"/>
        <v>1</v>
      </c>
    </row>
    <row r="10906" spans="2:13" x14ac:dyDescent="0.15">
      <c r="B10906" s="333" t="s">
        <v>10550</v>
      </c>
      <c r="C10906" s="333" t="s">
        <v>712</v>
      </c>
      <c r="D10906" s="333" t="s">
        <v>519</v>
      </c>
      <c r="E10906" s="29">
        <v>2</v>
      </c>
      <c r="F10906" s="29">
        <v>1</v>
      </c>
      <c r="G10906" s="29">
        <v>10797</v>
      </c>
      <c r="M10906" s="80" t="b">
        <f t="shared" si="170"/>
        <v>1</v>
      </c>
    </row>
    <row r="10907" spans="2:13" x14ac:dyDescent="0.15">
      <c r="B10907" s="333" t="s">
        <v>4619</v>
      </c>
      <c r="C10907" s="333" t="s">
        <v>710</v>
      </c>
      <c r="D10907" s="333" t="s">
        <v>525</v>
      </c>
      <c r="E10907" s="29">
        <v>1</v>
      </c>
      <c r="F10907" s="29">
        <v>4</v>
      </c>
      <c r="G10907" s="29">
        <v>4211</v>
      </c>
      <c r="M10907" s="80" t="b">
        <f t="shared" si="170"/>
        <v>1</v>
      </c>
    </row>
    <row r="10908" spans="2:13" x14ac:dyDescent="0.15">
      <c r="B10908" s="333" t="s">
        <v>364</v>
      </c>
      <c r="C10908" s="333" t="s">
        <v>716</v>
      </c>
      <c r="D10908" s="333" t="s">
        <v>521</v>
      </c>
      <c r="E10908" s="29">
        <v>4</v>
      </c>
      <c r="F10908" s="29">
        <v>2</v>
      </c>
      <c r="G10908" s="29">
        <v>8342</v>
      </c>
      <c r="M10908" s="80" t="b">
        <f t="shared" si="170"/>
        <v>1</v>
      </c>
    </row>
    <row r="10909" spans="2:13" x14ac:dyDescent="0.15">
      <c r="B10909" s="333" t="s">
        <v>9611</v>
      </c>
      <c r="C10909" s="333" t="s">
        <v>518</v>
      </c>
      <c r="D10909" s="333" t="s">
        <v>518</v>
      </c>
      <c r="E10909" s="29">
        <v>0</v>
      </c>
      <c r="F10909" s="29">
        <v>0</v>
      </c>
      <c r="G10909" s="29">
        <v>9829</v>
      </c>
      <c r="M10909" s="80" t="b">
        <f t="shared" si="170"/>
        <v>1</v>
      </c>
    </row>
    <row r="10910" spans="2:13" x14ac:dyDescent="0.15">
      <c r="B10910" s="333" t="s">
        <v>2960</v>
      </c>
      <c r="C10910" s="333" t="s">
        <v>716</v>
      </c>
      <c r="D10910" s="333" t="s">
        <v>523</v>
      </c>
      <c r="E10910" s="29">
        <v>4</v>
      </c>
      <c r="F10910" s="29">
        <v>3</v>
      </c>
      <c r="G10910" s="29">
        <v>2462</v>
      </c>
      <c r="M10910" s="80" t="b">
        <f t="shared" si="170"/>
        <v>1</v>
      </c>
    </row>
    <row r="10911" spans="2:13" x14ac:dyDescent="0.15">
      <c r="B10911" s="333" t="s">
        <v>15106</v>
      </c>
      <c r="C10911" s="333" t="s">
        <v>718</v>
      </c>
      <c r="D10911" s="333" t="s">
        <v>523</v>
      </c>
      <c r="E10911" s="29">
        <v>5</v>
      </c>
      <c r="F10911" s="29">
        <v>3</v>
      </c>
      <c r="G10911" s="29">
        <v>16480</v>
      </c>
      <c r="M10911" s="80" t="b">
        <f t="shared" si="170"/>
        <v>1</v>
      </c>
    </row>
    <row r="10912" spans="2:13" x14ac:dyDescent="0.15">
      <c r="B10912" s="333" t="s">
        <v>10551</v>
      </c>
      <c r="C10912" s="333" t="s">
        <v>712</v>
      </c>
      <c r="D10912" s="333" t="s">
        <v>523</v>
      </c>
      <c r="E10912" s="29">
        <v>2</v>
      </c>
      <c r="F10912" s="29">
        <v>3</v>
      </c>
      <c r="G10912" s="29">
        <v>11002</v>
      </c>
      <c r="M10912" s="80" t="b">
        <f t="shared" si="170"/>
        <v>1</v>
      </c>
    </row>
    <row r="10913" spans="2:13" x14ac:dyDescent="0.15">
      <c r="B10913" s="333" t="s">
        <v>4364</v>
      </c>
      <c r="C10913" s="333" t="s">
        <v>712</v>
      </c>
      <c r="D10913" s="333" t="s">
        <v>523</v>
      </c>
      <c r="E10913" s="29">
        <v>2</v>
      </c>
      <c r="F10913" s="29">
        <v>3</v>
      </c>
      <c r="G10913" s="29">
        <v>3961</v>
      </c>
      <c r="M10913" s="80" t="b">
        <f t="shared" si="170"/>
        <v>1</v>
      </c>
    </row>
    <row r="10914" spans="2:13" x14ac:dyDescent="0.15">
      <c r="B10914" s="333" t="s">
        <v>218</v>
      </c>
      <c r="C10914" s="333" t="s">
        <v>710</v>
      </c>
      <c r="D10914" s="333" t="s">
        <v>444</v>
      </c>
      <c r="E10914" s="29">
        <v>1</v>
      </c>
      <c r="F10914" s="29">
        <v>6</v>
      </c>
      <c r="G10914" s="29">
        <v>8506</v>
      </c>
      <c r="M10914" s="80" t="b">
        <f t="shared" si="170"/>
        <v>1</v>
      </c>
    </row>
    <row r="10915" spans="2:13" x14ac:dyDescent="0.15">
      <c r="B10915" s="333" t="s">
        <v>9612</v>
      </c>
      <c r="C10915" s="333" t="s">
        <v>518</v>
      </c>
      <c r="D10915" s="333" t="s">
        <v>518</v>
      </c>
      <c r="E10915" s="29">
        <v>0</v>
      </c>
      <c r="F10915" s="29">
        <v>0</v>
      </c>
      <c r="G10915" s="29">
        <v>9830</v>
      </c>
      <c r="M10915" s="80" t="b">
        <f t="shared" si="170"/>
        <v>1</v>
      </c>
    </row>
    <row r="10916" spans="2:13" x14ac:dyDescent="0.15">
      <c r="B10916" s="333" t="s">
        <v>10552</v>
      </c>
      <c r="C10916" s="333" t="s">
        <v>718</v>
      </c>
      <c r="D10916" s="333" t="s">
        <v>523</v>
      </c>
      <c r="E10916" s="29">
        <v>5</v>
      </c>
      <c r="F10916" s="29">
        <v>3</v>
      </c>
      <c r="G10916" s="29">
        <v>10742</v>
      </c>
      <c r="M10916" s="80" t="b">
        <f t="shared" si="170"/>
        <v>1</v>
      </c>
    </row>
    <row r="10917" spans="2:13" x14ac:dyDescent="0.15">
      <c r="B10917" s="333" t="s">
        <v>10018</v>
      </c>
      <c r="C10917" s="333" t="s">
        <v>710</v>
      </c>
      <c r="D10917" s="333" t="s">
        <v>521</v>
      </c>
      <c r="E10917" s="29">
        <v>1</v>
      </c>
      <c r="F10917" s="29">
        <v>2</v>
      </c>
      <c r="G10917" s="29">
        <v>10181</v>
      </c>
      <c r="M10917" s="80" t="b">
        <f t="shared" si="170"/>
        <v>1</v>
      </c>
    </row>
    <row r="10918" spans="2:13" x14ac:dyDescent="0.15">
      <c r="B10918" s="333" t="s">
        <v>12330</v>
      </c>
      <c r="C10918" s="333" t="s">
        <v>716</v>
      </c>
      <c r="D10918" s="333" t="s">
        <v>519</v>
      </c>
      <c r="E10918" s="29">
        <v>4</v>
      </c>
      <c r="F10918" s="29">
        <v>1</v>
      </c>
      <c r="G10918" s="29">
        <v>12816</v>
      </c>
      <c r="M10918" s="80" t="b">
        <f t="shared" si="170"/>
        <v>1</v>
      </c>
    </row>
    <row r="10919" spans="2:13" x14ac:dyDescent="0.15">
      <c r="B10919" s="333" t="s">
        <v>5351</v>
      </c>
      <c r="C10919" s="333" t="s">
        <v>710</v>
      </c>
      <c r="D10919" s="333" t="s">
        <v>521</v>
      </c>
      <c r="E10919" s="29">
        <v>1</v>
      </c>
      <c r="F10919" s="29">
        <v>2</v>
      </c>
      <c r="G10919" s="29">
        <v>5234</v>
      </c>
      <c r="M10919" s="80" t="b">
        <f t="shared" si="170"/>
        <v>1</v>
      </c>
    </row>
    <row r="10920" spans="2:13" x14ac:dyDescent="0.15">
      <c r="B10920" s="333" t="s">
        <v>13879</v>
      </c>
      <c r="C10920" s="333" t="s">
        <v>716</v>
      </c>
      <c r="D10920" s="333" t="s">
        <v>519</v>
      </c>
      <c r="E10920" s="29">
        <v>4</v>
      </c>
      <c r="F10920" s="29">
        <v>1</v>
      </c>
      <c r="G10920" s="29">
        <v>14754</v>
      </c>
      <c r="M10920" s="80" t="b">
        <f t="shared" si="170"/>
        <v>1</v>
      </c>
    </row>
    <row r="10921" spans="2:13" x14ac:dyDescent="0.15">
      <c r="B10921" s="333" t="s">
        <v>5403</v>
      </c>
      <c r="C10921" s="333" t="s">
        <v>712</v>
      </c>
      <c r="D10921" s="333" t="s">
        <v>519</v>
      </c>
      <c r="E10921" s="29">
        <v>2</v>
      </c>
      <c r="F10921" s="29">
        <v>1</v>
      </c>
      <c r="G10921" s="29">
        <v>5406</v>
      </c>
      <c r="M10921" s="80" t="b">
        <f t="shared" si="170"/>
        <v>1</v>
      </c>
    </row>
    <row r="10922" spans="2:13" x14ac:dyDescent="0.15">
      <c r="B10922" s="333" t="s">
        <v>12331</v>
      </c>
      <c r="C10922" s="333" t="s">
        <v>716</v>
      </c>
      <c r="D10922" s="333" t="s">
        <v>519</v>
      </c>
      <c r="E10922" s="29">
        <v>4</v>
      </c>
      <c r="F10922" s="29">
        <v>1</v>
      </c>
      <c r="G10922" s="29">
        <v>12815</v>
      </c>
      <c r="M10922" s="80" t="b">
        <f t="shared" si="170"/>
        <v>1</v>
      </c>
    </row>
    <row r="10923" spans="2:13" x14ac:dyDescent="0.15">
      <c r="B10923" s="333" t="s">
        <v>2961</v>
      </c>
      <c r="C10923" s="333" t="s">
        <v>710</v>
      </c>
      <c r="D10923" s="333" t="s">
        <v>444</v>
      </c>
      <c r="E10923" s="29">
        <v>1</v>
      </c>
      <c r="F10923" s="29">
        <v>6</v>
      </c>
      <c r="G10923" s="29">
        <v>2463</v>
      </c>
      <c r="M10923" s="80" t="b">
        <f t="shared" si="170"/>
        <v>1</v>
      </c>
    </row>
    <row r="10924" spans="2:13" x14ac:dyDescent="0.15">
      <c r="B10924" s="333" t="s">
        <v>12332</v>
      </c>
      <c r="C10924" s="333" t="s">
        <v>716</v>
      </c>
      <c r="D10924" s="333" t="s">
        <v>519</v>
      </c>
      <c r="E10924" s="29">
        <v>4</v>
      </c>
      <c r="F10924" s="29">
        <v>1</v>
      </c>
      <c r="G10924" s="29">
        <v>13093</v>
      </c>
      <c r="M10924" s="80" t="b">
        <f t="shared" si="170"/>
        <v>1</v>
      </c>
    </row>
    <row r="10925" spans="2:13" x14ac:dyDescent="0.15">
      <c r="B10925" s="333" t="s">
        <v>8597</v>
      </c>
      <c r="C10925" s="333" t="s">
        <v>518</v>
      </c>
      <c r="D10925" s="333" t="s">
        <v>518</v>
      </c>
      <c r="E10925" s="29">
        <v>0</v>
      </c>
      <c r="F10925" s="29">
        <v>0</v>
      </c>
      <c r="G10925" s="29">
        <v>8938</v>
      </c>
      <c r="M10925" s="80" t="b">
        <f t="shared" si="170"/>
        <v>1</v>
      </c>
    </row>
    <row r="10926" spans="2:13" x14ac:dyDescent="0.15">
      <c r="B10926" s="333" t="s">
        <v>11033</v>
      </c>
      <c r="C10926" s="333" t="s">
        <v>716</v>
      </c>
      <c r="D10926" s="333" t="s">
        <v>523</v>
      </c>
      <c r="E10926" s="29">
        <v>4</v>
      </c>
      <c r="F10926" s="29">
        <v>3</v>
      </c>
      <c r="G10926" s="29">
        <v>2464</v>
      </c>
      <c r="M10926" s="80" t="b">
        <f t="shared" si="170"/>
        <v>1</v>
      </c>
    </row>
    <row r="10927" spans="2:13" x14ac:dyDescent="0.15">
      <c r="B10927" s="333" t="s">
        <v>2962</v>
      </c>
      <c r="C10927" s="333" t="s">
        <v>710</v>
      </c>
      <c r="D10927" s="333" t="s">
        <v>523</v>
      </c>
      <c r="E10927" s="29">
        <v>1</v>
      </c>
      <c r="F10927" s="29">
        <v>3</v>
      </c>
      <c r="G10927" s="29">
        <v>2465</v>
      </c>
      <c r="M10927" s="80" t="b">
        <f t="shared" si="170"/>
        <v>1</v>
      </c>
    </row>
    <row r="10928" spans="2:13" x14ac:dyDescent="0.15">
      <c r="B10928" s="333" t="s">
        <v>10553</v>
      </c>
      <c r="C10928" s="333" t="s">
        <v>710</v>
      </c>
      <c r="D10928" s="333" t="s">
        <v>523</v>
      </c>
      <c r="E10928" s="29">
        <v>1</v>
      </c>
      <c r="F10928" s="29">
        <v>3</v>
      </c>
      <c r="G10928" s="29">
        <v>10935</v>
      </c>
      <c r="M10928" s="80" t="b">
        <f t="shared" si="170"/>
        <v>1</v>
      </c>
    </row>
    <row r="10929" spans="2:13" x14ac:dyDescent="0.15">
      <c r="B10929" s="333" t="s">
        <v>11359</v>
      </c>
      <c r="C10929" s="333" t="s">
        <v>714</v>
      </c>
      <c r="D10929" s="333" t="s">
        <v>521</v>
      </c>
      <c r="E10929" s="29">
        <v>3</v>
      </c>
      <c r="F10929" s="29">
        <v>2</v>
      </c>
      <c r="G10929" s="29">
        <v>11535</v>
      </c>
      <c r="M10929" s="80" t="b">
        <f t="shared" si="170"/>
        <v>1</v>
      </c>
    </row>
    <row r="10930" spans="2:13" x14ac:dyDescent="0.15">
      <c r="B10930" s="333" t="s">
        <v>7146</v>
      </c>
      <c r="C10930" s="333" t="s">
        <v>710</v>
      </c>
      <c r="D10930" s="333" t="s">
        <v>521</v>
      </c>
      <c r="E10930" s="29">
        <v>1</v>
      </c>
      <c r="F10930" s="29">
        <v>2</v>
      </c>
      <c r="G10930" s="29">
        <v>7156</v>
      </c>
      <c r="M10930" s="80" t="b">
        <f t="shared" si="170"/>
        <v>1</v>
      </c>
    </row>
    <row r="10931" spans="2:13" x14ac:dyDescent="0.15">
      <c r="B10931" s="333" t="s">
        <v>5046</v>
      </c>
      <c r="C10931" s="333" t="s">
        <v>712</v>
      </c>
      <c r="D10931" s="333" t="s">
        <v>525</v>
      </c>
      <c r="E10931" s="29">
        <v>2</v>
      </c>
      <c r="F10931" s="29">
        <v>4</v>
      </c>
      <c r="G10931" s="29">
        <v>4894</v>
      </c>
      <c r="M10931" s="80" t="b">
        <f t="shared" si="170"/>
        <v>1</v>
      </c>
    </row>
    <row r="10932" spans="2:13" x14ac:dyDescent="0.15">
      <c r="B10932" s="333" t="s">
        <v>10554</v>
      </c>
      <c r="C10932" s="333" t="s">
        <v>712</v>
      </c>
      <c r="D10932" s="333" t="s">
        <v>525</v>
      </c>
      <c r="E10932" s="29">
        <v>2</v>
      </c>
      <c r="F10932" s="29">
        <v>4</v>
      </c>
      <c r="G10932" s="29">
        <v>10952</v>
      </c>
      <c r="M10932" s="80" t="b">
        <f t="shared" si="170"/>
        <v>1</v>
      </c>
    </row>
    <row r="10933" spans="2:13" x14ac:dyDescent="0.15">
      <c r="B10933" s="333" t="s">
        <v>4620</v>
      </c>
      <c r="C10933" s="333" t="s">
        <v>710</v>
      </c>
      <c r="D10933" s="333" t="s">
        <v>525</v>
      </c>
      <c r="E10933" s="29">
        <v>1</v>
      </c>
      <c r="F10933" s="29">
        <v>4</v>
      </c>
      <c r="G10933" s="29">
        <v>4212</v>
      </c>
      <c r="M10933" s="80" t="b">
        <f t="shared" si="170"/>
        <v>1</v>
      </c>
    </row>
    <row r="10934" spans="2:13" x14ac:dyDescent="0.15">
      <c r="B10934" s="333" t="s">
        <v>13880</v>
      </c>
      <c r="C10934" s="333" t="s">
        <v>710</v>
      </c>
      <c r="D10934" s="333" t="s">
        <v>523</v>
      </c>
      <c r="E10934" s="29">
        <v>1</v>
      </c>
      <c r="F10934" s="29">
        <v>3</v>
      </c>
      <c r="G10934" s="29">
        <v>15622</v>
      </c>
      <c r="M10934" s="80" t="b">
        <f t="shared" si="170"/>
        <v>1</v>
      </c>
    </row>
    <row r="10935" spans="2:13" x14ac:dyDescent="0.15">
      <c r="B10935" s="333" t="s">
        <v>2963</v>
      </c>
      <c r="C10935" s="333" t="s">
        <v>716</v>
      </c>
      <c r="D10935" s="333" t="s">
        <v>523</v>
      </c>
      <c r="E10935" s="29">
        <v>4</v>
      </c>
      <c r="F10935" s="29">
        <v>3</v>
      </c>
      <c r="G10935" s="29">
        <v>2466</v>
      </c>
      <c r="M10935" s="80" t="b">
        <f t="shared" si="170"/>
        <v>1</v>
      </c>
    </row>
    <row r="10936" spans="2:13" x14ac:dyDescent="0.15">
      <c r="B10936" s="333" t="s">
        <v>14346</v>
      </c>
      <c r="C10936" s="333" t="s">
        <v>710</v>
      </c>
      <c r="D10936" s="333" t="s">
        <v>523</v>
      </c>
      <c r="E10936" s="29">
        <v>1</v>
      </c>
      <c r="F10936" s="29">
        <v>3</v>
      </c>
      <c r="G10936" s="29">
        <v>16199</v>
      </c>
      <c r="M10936" s="80" t="b">
        <f t="shared" si="170"/>
        <v>1</v>
      </c>
    </row>
    <row r="10937" spans="2:13" x14ac:dyDescent="0.15">
      <c r="B10937" s="333" t="s">
        <v>5646</v>
      </c>
      <c r="C10937" s="333" t="s">
        <v>710</v>
      </c>
      <c r="D10937" s="333" t="s">
        <v>519</v>
      </c>
      <c r="E10937" s="29">
        <v>1</v>
      </c>
      <c r="F10937" s="29">
        <v>1</v>
      </c>
      <c r="G10937" s="29">
        <v>5665</v>
      </c>
      <c r="M10937" s="80" t="b">
        <f t="shared" si="170"/>
        <v>1</v>
      </c>
    </row>
    <row r="10938" spans="2:13" x14ac:dyDescent="0.15">
      <c r="B10938" s="333" t="s">
        <v>15107</v>
      </c>
      <c r="C10938" s="333" t="s">
        <v>718</v>
      </c>
      <c r="D10938" s="333" t="s">
        <v>519</v>
      </c>
      <c r="E10938" s="29">
        <v>5</v>
      </c>
      <c r="F10938" s="29">
        <v>1</v>
      </c>
      <c r="G10938" s="29">
        <v>16416</v>
      </c>
      <c r="M10938" s="80" t="b">
        <f t="shared" si="170"/>
        <v>1</v>
      </c>
    </row>
    <row r="10939" spans="2:13" x14ac:dyDescent="0.15">
      <c r="B10939" s="333" t="s">
        <v>14347</v>
      </c>
      <c r="C10939" s="333" t="s">
        <v>710</v>
      </c>
      <c r="D10939" s="333" t="s">
        <v>523</v>
      </c>
      <c r="E10939" s="29">
        <v>1</v>
      </c>
      <c r="F10939" s="29">
        <v>3</v>
      </c>
      <c r="G10939" s="29">
        <v>16158</v>
      </c>
      <c r="M10939" s="80" t="b">
        <f t="shared" si="170"/>
        <v>1</v>
      </c>
    </row>
    <row r="10940" spans="2:13" x14ac:dyDescent="0.15">
      <c r="B10940" s="333" t="s">
        <v>12333</v>
      </c>
      <c r="C10940" s="333" t="s">
        <v>710</v>
      </c>
      <c r="D10940" s="333" t="s">
        <v>523</v>
      </c>
      <c r="E10940" s="29">
        <v>1</v>
      </c>
      <c r="F10940" s="29">
        <v>3</v>
      </c>
      <c r="G10940" s="29">
        <v>13747</v>
      </c>
      <c r="M10940" s="80" t="b">
        <f t="shared" si="170"/>
        <v>1</v>
      </c>
    </row>
    <row r="10941" spans="2:13" x14ac:dyDescent="0.15">
      <c r="B10941" s="333" t="s">
        <v>8103</v>
      </c>
      <c r="C10941" s="333" t="s">
        <v>710</v>
      </c>
      <c r="D10941" s="333" t="s">
        <v>523</v>
      </c>
      <c r="E10941" s="29">
        <v>1</v>
      </c>
      <c r="F10941" s="29">
        <v>3</v>
      </c>
      <c r="G10941" s="29">
        <v>8254</v>
      </c>
      <c r="M10941" s="80" t="b">
        <f t="shared" si="170"/>
        <v>1</v>
      </c>
    </row>
    <row r="10942" spans="2:13" x14ac:dyDescent="0.15">
      <c r="B10942" s="333" t="s">
        <v>3908</v>
      </c>
      <c r="C10942" s="333" t="s">
        <v>716</v>
      </c>
      <c r="D10942" s="333" t="s">
        <v>527</v>
      </c>
      <c r="E10942" s="29">
        <v>4</v>
      </c>
      <c r="F10942" s="29">
        <v>5</v>
      </c>
      <c r="G10942" s="29">
        <v>3462</v>
      </c>
      <c r="M10942" s="80" t="b">
        <f t="shared" si="170"/>
        <v>1</v>
      </c>
    </row>
    <row r="10943" spans="2:13" x14ac:dyDescent="0.15">
      <c r="B10943" s="333" t="s">
        <v>6658</v>
      </c>
      <c r="C10943" s="333" t="s">
        <v>518</v>
      </c>
      <c r="D10943" s="333" t="s">
        <v>518</v>
      </c>
      <c r="E10943" s="29">
        <v>0</v>
      </c>
      <c r="F10943" s="29">
        <v>0</v>
      </c>
      <c r="G10943" s="29">
        <v>6648</v>
      </c>
      <c r="M10943" s="80" t="b">
        <f t="shared" si="170"/>
        <v>1</v>
      </c>
    </row>
    <row r="10944" spans="2:13" x14ac:dyDescent="0.15">
      <c r="B10944" s="333" t="s">
        <v>11360</v>
      </c>
      <c r="C10944" s="333" t="s">
        <v>718</v>
      </c>
      <c r="D10944" s="333" t="s">
        <v>521</v>
      </c>
      <c r="E10944" s="29">
        <v>5</v>
      </c>
      <c r="F10944" s="29">
        <v>2</v>
      </c>
      <c r="G10944" s="29">
        <v>11498</v>
      </c>
      <c r="M10944" s="80" t="b">
        <f t="shared" si="170"/>
        <v>1</v>
      </c>
    </row>
    <row r="10945" spans="2:13" x14ac:dyDescent="0.15">
      <c r="B10945" s="333" t="s">
        <v>13881</v>
      </c>
      <c r="C10945" s="333" t="s">
        <v>718</v>
      </c>
      <c r="D10945" s="333" t="s">
        <v>521</v>
      </c>
      <c r="E10945" s="29">
        <v>5</v>
      </c>
      <c r="F10945" s="29">
        <v>2</v>
      </c>
      <c r="G10945" s="29">
        <v>15623</v>
      </c>
      <c r="M10945" s="80" t="b">
        <f t="shared" si="170"/>
        <v>1</v>
      </c>
    </row>
    <row r="10946" spans="2:13" x14ac:dyDescent="0.15">
      <c r="B10946" s="333" t="s">
        <v>4910</v>
      </c>
      <c r="C10946" s="333" t="s">
        <v>518</v>
      </c>
      <c r="D10946" s="333" t="s">
        <v>521</v>
      </c>
      <c r="E10946" s="29">
        <v>0</v>
      </c>
      <c r="F10946" s="29">
        <v>2</v>
      </c>
      <c r="G10946" s="29">
        <v>4869</v>
      </c>
      <c r="M10946" s="80" t="b">
        <f t="shared" si="170"/>
        <v>1</v>
      </c>
    </row>
    <row r="10947" spans="2:13" x14ac:dyDescent="0.15">
      <c r="B10947" s="333" t="s">
        <v>12334</v>
      </c>
      <c r="C10947" s="333" t="s">
        <v>712</v>
      </c>
      <c r="D10947" s="333" t="s">
        <v>521</v>
      </c>
      <c r="E10947" s="29">
        <v>2</v>
      </c>
      <c r="F10947" s="29">
        <v>2</v>
      </c>
      <c r="G10947" s="29">
        <v>12423</v>
      </c>
      <c r="M10947" s="80" t="b">
        <f t="shared" si="170"/>
        <v>1</v>
      </c>
    </row>
    <row r="10948" spans="2:13" x14ac:dyDescent="0.15">
      <c r="B10948" s="333" t="s">
        <v>2964</v>
      </c>
      <c r="C10948" s="333" t="s">
        <v>716</v>
      </c>
      <c r="D10948" s="333" t="s">
        <v>523</v>
      </c>
      <c r="E10948" s="29">
        <v>4</v>
      </c>
      <c r="F10948" s="29">
        <v>3</v>
      </c>
      <c r="G10948" s="29">
        <v>2467</v>
      </c>
      <c r="M10948" s="80" t="b">
        <f t="shared" si="170"/>
        <v>1</v>
      </c>
    </row>
    <row r="10949" spans="2:13" x14ac:dyDescent="0.15">
      <c r="B10949" s="333" t="s">
        <v>7438</v>
      </c>
      <c r="C10949" s="333" t="s">
        <v>714</v>
      </c>
      <c r="D10949" s="333" t="s">
        <v>523</v>
      </c>
      <c r="E10949" s="29">
        <v>3</v>
      </c>
      <c r="F10949" s="29">
        <v>3</v>
      </c>
      <c r="G10949" s="29">
        <v>7469</v>
      </c>
      <c r="M10949" s="80" t="b">
        <f t="shared" si="170"/>
        <v>1</v>
      </c>
    </row>
    <row r="10950" spans="2:13" x14ac:dyDescent="0.15">
      <c r="B10950" s="333" t="s">
        <v>9613</v>
      </c>
      <c r="C10950" s="333" t="s">
        <v>518</v>
      </c>
      <c r="D10950" s="333" t="s">
        <v>518</v>
      </c>
      <c r="E10950" s="29">
        <v>0</v>
      </c>
      <c r="F10950" s="29">
        <v>0</v>
      </c>
      <c r="G10950" s="29">
        <v>9831</v>
      </c>
      <c r="M10950" s="80" t="b">
        <f t="shared" si="170"/>
        <v>1</v>
      </c>
    </row>
    <row r="10951" spans="2:13" x14ac:dyDescent="0.15">
      <c r="B10951" s="333" t="s">
        <v>11034</v>
      </c>
      <c r="C10951" s="333" t="s">
        <v>712</v>
      </c>
      <c r="D10951" s="333" t="s">
        <v>523</v>
      </c>
      <c r="E10951" s="29">
        <v>2</v>
      </c>
      <c r="F10951" s="29">
        <v>3</v>
      </c>
      <c r="G10951" s="29">
        <v>8338</v>
      </c>
      <c r="M10951" s="80" t="b">
        <f t="shared" si="170"/>
        <v>1</v>
      </c>
    </row>
    <row r="10952" spans="2:13" x14ac:dyDescent="0.15">
      <c r="B10952" s="333" t="s">
        <v>2965</v>
      </c>
      <c r="C10952" s="333" t="s">
        <v>710</v>
      </c>
      <c r="D10952" s="333" t="s">
        <v>523</v>
      </c>
      <c r="E10952" s="29">
        <v>1</v>
      </c>
      <c r="F10952" s="29">
        <v>3</v>
      </c>
      <c r="G10952" s="29">
        <v>2468</v>
      </c>
      <c r="M10952" s="80" t="b">
        <f t="shared" si="170"/>
        <v>1</v>
      </c>
    </row>
    <row r="10953" spans="2:13" x14ac:dyDescent="0.15">
      <c r="B10953" s="333" t="s">
        <v>90</v>
      </c>
      <c r="C10953" s="333" t="s">
        <v>710</v>
      </c>
      <c r="D10953" s="333" t="s">
        <v>521</v>
      </c>
      <c r="E10953" s="29">
        <v>1</v>
      </c>
      <c r="F10953" s="29">
        <v>2</v>
      </c>
      <c r="G10953" s="29">
        <v>8607</v>
      </c>
      <c r="M10953" s="80" t="b">
        <f t="shared" si="170"/>
        <v>1</v>
      </c>
    </row>
    <row r="10954" spans="2:13" x14ac:dyDescent="0.15">
      <c r="B10954" s="333" t="s">
        <v>14348</v>
      </c>
      <c r="C10954" s="333" t="s">
        <v>710</v>
      </c>
      <c r="D10954" s="333" t="s">
        <v>523</v>
      </c>
      <c r="E10954" s="29">
        <v>1</v>
      </c>
      <c r="F10954" s="29">
        <v>3</v>
      </c>
      <c r="G10954" s="29">
        <v>16247</v>
      </c>
      <c r="M10954" s="80" t="b">
        <f t="shared" si="170"/>
        <v>1</v>
      </c>
    </row>
    <row r="10955" spans="2:13" x14ac:dyDescent="0.15">
      <c r="B10955" s="333" t="s">
        <v>2966</v>
      </c>
      <c r="C10955" s="333" t="s">
        <v>710</v>
      </c>
      <c r="D10955" s="333" t="s">
        <v>519</v>
      </c>
      <c r="E10955" s="29">
        <v>1</v>
      </c>
      <c r="F10955" s="29">
        <v>1</v>
      </c>
      <c r="G10955" s="29">
        <v>2469</v>
      </c>
      <c r="M10955" s="80" t="b">
        <f t="shared" si="170"/>
        <v>1</v>
      </c>
    </row>
    <row r="10956" spans="2:13" x14ac:dyDescent="0.15">
      <c r="B10956" s="333" t="s">
        <v>7603</v>
      </c>
      <c r="C10956" s="333" t="s">
        <v>710</v>
      </c>
      <c r="D10956" s="333" t="s">
        <v>519</v>
      </c>
      <c r="E10956" s="29">
        <v>1</v>
      </c>
      <c r="F10956" s="29">
        <v>1</v>
      </c>
      <c r="G10956" s="29">
        <v>7766</v>
      </c>
      <c r="M10956" s="80" t="b">
        <f t="shared" si="170"/>
        <v>1</v>
      </c>
    </row>
    <row r="10957" spans="2:13" x14ac:dyDescent="0.15">
      <c r="B10957" s="333" t="s">
        <v>12335</v>
      </c>
      <c r="C10957" s="333" t="s">
        <v>710</v>
      </c>
      <c r="D10957" s="333" t="s">
        <v>523</v>
      </c>
      <c r="E10957" s="29">
        <v>1</v>
      </c>
      <c r="F10957" s="29">
        <v>3</v>
      </c>
      <c r="G10957" s="29">
        <v>12412</v>
      </c>
      <c r="M10957" s="80" t="b">
        <f t="shared" si="170"/>
        <v>1</v>
      </c>
    </row>
    <row r="10958" spans="2:13" x14ac:dyDescent="0.15">
      <c r="B10958" s="333" t="s">
        <v>2967</v>
      </c>
      <c r="C10958" s="333" t="s">
        <v>716</v>
      </c>
      <c r="D10958" s="333" t="s">
        <v>521</v>
      </c>
      <c r="E10958" s="29">
        <v>4</v>
      </c>
      <c r="F10958" s="29">
        <v>2</v>
      </c>
      <c r="G10958" s="29">
        <v>2470</v>
      </c>
      <c r="M10958" s="80" t="b">
        <f t="shared" ref="M10958:M11021" si="171">AND(  NOT(ISERROR(FIND(UPPER($B$7),UPPER($B10958),1))),  OR($D$7="",NOT(ISERROR(FIND(UPPER($D$7),UPPER($B10958),1)))),    OR($D$8="",(ISERROR(FIND(UPPER($D$8),UPPER($B10958),1))))           )</f>
        <v>1</v>
      </c>
    </row>
    <row r="10959" spans="2:13" x14ac:dyDescent="0.15">
      <c r="B10959" s="333" t="s">
        <v>2885</v>
      </c>
      <c r="C10959" s="333" t="s">
        <v>710</v>
      </c>
      <c r="D10959" s="333" t="s">
        <v>444</v>
      </c>
      <c r="E10959" s="29">
        <v>1</v>
      </c>
      <c r="F10959" s="29">
        <v>6</v>
      </c>
      <c r="G10959" s="29">
        <v>2471</v>
      </c>
      <c r="M10959" s="80" t="b">
        <f t="shared" si="171"/>
        <v>1</v>
      </c>
    </row>
    <row r="10960" spans="2:13" x14ac:dyDescent="0.15">
      <c r="B10960" s="333" t="s">
        <v>5336</v>
      </c>
      <c r="C10960" s="333" t="s">
        <v>710</v>
      </c>
      <c r="D10960" s="333" t="s">
        <v>521</v>
      </c>
      <c r="E10960" s="29">
        <v>1</v>
      </c>
      <c r="F10960" s="29">
        <v>2</v>
      </c>
      <c r="G10960" s="29">
        <v>5334</v>
      </c>
      <c r="M10960" s="80" t="b">
        <f t="shared" si="171"/>
        <v>1</v>
      </c>
    </row>
    <row r="10961" spans="2:13" x14ac:dyDescent="0.15">
      <c r="B10961" s="333" t="s">
        <v>13882</v>
      </c>
      <c r="C10961" s="333" t="s">
        <v>710</v>
      </c>
      <c r="D10961" s="333" t="s">
        <v>519</v>
      </c>
      <c r="E10961" s="29">
        <v>1</v>
      </c>
      <c r="F10961" s="29">
        <v>1</v>
      </c>
      <c r="G10961" s="29">
        <v>14769</v>
      </c>
      <c r="M10961" s="80" t="b">
        <f t="shared" si="171"/>
        <v>1</v>
      </c>
    </row>
    <row r="10962" spans="2:13" x14ac:dyDescent="0.15">
      <c r="B10962" s="333" t="s">
        <v>13883</v>
      </c>
      <c r="C10962" s="333" t="s">
        <v>710</v>
      </c>
      <c r="D10962" s="333" t="s">
        <v>519</v>
      </c>
      <c r="E10962" s="29">
        <v>1</v>
      </c>
      <c r="F10962" s="29">
        <v>1</v>
      </c>
      <c r="G10962" s="29">
        <v>14768</v>
      </c>
      <c r="M10962" s="80" t="b">
        <f t="shared" si="171"/>
        <v>1</v>
      </c>
    </row>
    <row r="10963" spans="2:13" x14ac:dyDescent="0.15">
      <c r="B10963" s="333" t="s">
        <v>2886</v>
      </c>
      <c r="C10963" s="333" t="s">
        <v>712</v>
      </c>
      <c r="D10963" s="333" t="s">
        <v>525</v>
      </c>
      <c r="E10963" s="29">
        <v>2</v>
      </c>
      <c r="F10963" s="29">
        <v>4</v>
      </c>
      <c r="G10963" s="29">
        <v>2472</v>
      </c>
      <c r="M10963" s="80" t="b">
        <f t="shared" si="171"/>
        <v>1</v>
      </c>
    </row>
    <row r="10964" spans="2:13" x14ac:dyDescent="0.15">
      <c r="B10964" s="333" t="s">
        <v>6035</v>
      </c>
      <c r="C10964" s="333" t="s">
        <v>712</v>
      </c>
      <c r="D10964" s="333" t="s">
        <v>519</v>
      </c>
      <c r="E10964" s="29">
        <v>2</v>
      </c>
      <c r="F10964" s="29">
        <v>1</v>
      </c>
      <c r="G10964" s="29">
        <v>6086</v>
      </c>
      <c r="M10964" s="80" t="b">
        <f t="shared" si="171"/>
        <v>1</v>
      </c>
    </row>
    <row r="10965" spans="2:13" x14ac:dyDescent="0.15">
      <c r="B10965" s="333" t="s">
        <v>13884</v>
      </c>
      <c r="C10965" s="333" t="s">
        <v>718</v>
      </c>
      <c r="D10965" s="333" t="s">
        <v>523</v>
      </c>
      <c r="E10965" s="29">
        <v>5</v>
      </c>
      <c r="F10965" s="29">
        <v>3</v>
      </c>
      <c r="G10965" s="29">
        <v>15375</v>
      </c>
      <c r="M10965" s="80" t="b">
        <f t="shared" si="171"/>
        <v>1</v>
      </c>
    </row>
    <row r="10966" spans="2:13" x14ac:dyDescent="0.15">
      <c r="B10966" s="333" t="s">
        <v>9614</v>
      </c>
      <c r="C10966" s="333" t="s">
        <v>518</v>
      </c>
      <c r="D10966" s="333" t="s">
        <v>518</v>
      </c>
      <c r="E10966" s="29">
        <v>0</v>
      </c>
      <c r="F10966" s="29">
        <v>0</v>
      </c>
      <c r="G10966" s="29">
        <v>9832</v>
      </c>
      <c r="M10966" s="80" t="b">
        <f t="shared" si="171"/>
        <v>1</v>
      </c>
    </row>
    <row r="10967" spans="2:13" x14ac:dyDescent="0.15">
      <c r="B10967" s="333" t="s">
        <v>11035</v>
      </c>
      <c r="C10967" s="333" t="s">
        <v>712</v>
      </c>
      <c r="D10967" s="333" t="s">
        <v>523</v>
      </c>
      <c r="E10967" s="29">
        <v>2</v>
      </c>
      <c r="F10967" s="29">
        <v>3</v>
      </c>
      <c r="G10967" s="29">
        <v>8355</v>
      </c>
      <c r="M10967" s="80" t="b">
        <f t="shared" si="171"/>
        <v>1</v>
      </c>
    </row>
    <row r="10968" spans="2:13" x14ac:dyDescent="0.15">
      <c r="B10968" s="333" t="s">
        <v>12336</v>
      </c>
      <c r="C10968" s="333" t="s">
        <v>710</v>
      </c>
      <c r="D10968" s="333" t="s">
        <v>523</v>
      </c>
      <c r="E10968" s="29">
        <v>1</v>
      </c>
      <c r="F10968" s="29">
        <v>3</v>
      </c>
      <c r="G10968" s="29">
        <v>13358</v>
      </c>
      <c r="M10968" s="80" t="b">
        <f t="shared" si="171"/>
        <v>1</v>
      </c>
    </row>
    <row r="10969" spans="2:13" x14ac:dyDescent="0.15">
      <c r="B10969" s="333" t="s">
        <v>13885</v>
      </c>
      <c r="C10969" s="333" t="s">
        <v>712</v>
      </c>
      <c r="D10969" s="333" t="s">
        <v>444</v>
      </c>
      <c r="E10969" s="29">
        <v>2</v>
      </c>
      <c r="F10969" s="29">
        <v>6</v>
      </c>
      <c r="G10969" s="29">
        <v>15490</v>
      </c>
      <c r="M10969" s="80" t="b">
        <f t="shared" si="171"/>
        <v>1</v>
      </c>
    </row>
    <row r="10970" spans="2:13" x14ac:dyDescent="0.15">
      <c r="B10970" s="333" t="s">
        <v>12337</v>
      </c>
      <c r="C10970" s="333" t="s">
        <v>714</v>
      </c>
      <c r="D10970" s="333" t="s">
        <v>525</v>
      </c>
      <c r="E10970" s="29">
        <v>3</v>
      </c>
      <c r="F10970" s="29">
        <v>4</v>
      </c>
      <c r="G10970" s="29">
        <v>12297</v>
      </c>
      <c r="M10970" s="80" t="b">
        <f t="shared" si="171"/>
        <v>1</v>
      </c>
    </row>
    <row r="10971" spans="2:13" x14ac:dyDescent="0.15">
      <c r="B10971" s="333" t="s">
        <v>2473</v>
      </c>
      <c r="C10971" s="333" t="s">
        <v>712</v>
      </c>
      <c r="D10971" s="333" t="s">
        <v>521</v>
      </c>
      <c r="E10971" s="29">
        <v>2</v>
      </c>
      <c r="F10971" s="29">
        <v>2</v>
      </c>
      <c r="G10971" s="29">
        <v>1910</v>
      </c>
      <c r="M10971" s="80" t="b">
        <f t="shared" si="171"/>
        <v>1</v>
      </c>
    </row>
    <row r="10972" spans="2:13" x14ac:dyDescent="0.15">
      <c r="B10972" s="333" t="s">
        <v>7356</v>
      </c>
      <c r="C10972" s="333" t="s">
        <v>716</v>
      </c>
      <c r="D10972" s="333" t="s">
        <v>519</v>
      </c>
      <c r="E10972" s="29">
        <v>4</v>
      </c>
      <c r="F10972" s="29">
        <v>1</v>
      </c>
      <c r="G10972" s="29">
        <v>7507</v>
      </c>
      <c r="M10972" s="80" t="b">
        <f t="shared" si="171"/>
        <v>1</v>
      </c>
    </row>
    <row r="10973" spans="2:13" x14ac:dyDescent="0.15">
      <c r="B10973" s="333" t="s">
        <v>8621</v>
      </c>
      <c r="C10973" s="333" t="s">
        <v>712</v>
      </c>
      <c r="D10973" s="333" t="s">
        <v>523</v>
      </c>
      <c r="E10973" s="29">
        <v>2</v>
      </c>
      <c r="F10973" s="29">
        <v>3</v>
      </c>
      <c r="G10973" s="29">
        <v>8971</v>
      </c>
      <c r="M10973" s="80" t="b">
        <f t="shared" si="171"/>
        <v>1</v>
      </c>
    </row>
    <row r="10974" spans="2:13" x14ac:dyDescent="0.15">
      <c r="B10974" s="333" t="s">
        <v>12338</v>
      </c>
      <c r="C10974" s="333" t="s">
        <v>712</v>
      </c>
      <c r="D10974" s="333" t="s">
        <v>519</v>
      </c>
      <c r="E10974" s="29">
        <v>2</v>
      </c>
      <c r="F10974" s="29">
        <v>1</v>
      </c>
      <c r="G10974" s="29">
        <v>13202</v>
      </c>
      <c r="M10974" s="80" t="b">
        <f t="shared" si="171"/>
        <v>1</v>
      </c>
    </row>
    <row r="10975" spans="2:13" x14ac:dyDescent="0.15">
      <c r="B10975" s="333" t="s">
        <v>2802</v>
      </c>
      <c r="C10975" s="333" t="s">
        <v>716</v>
      </c>
      <c r="D10975" s="333" t="s">
        <v>521</v>
      </c>
      <c r="E10975" s="29">
        <v>4</v>
      </c>
      <c r="F10975" s="29">
        <v>2</v>
      </c>
      <c r="G10975" s="29">
        <v>2473</v>
      </c>
      <c r="M10975" s="80" t="b">
        <f t="shared" si="171"/>
        <v>1</v>
      </c>
    </row>
    <row r="10976" spans="2:13" x14ac:dyDescent="0.15">
      <c r="B10976" s="333" t="s">
        <v>15108</v>
      </c>
      <c r="C10976" s="333" t="s">
        <v>710</v>
      </c>
      <c r="D10976" s="333" t="s">
        <v>523</v>
      </c>
      <c r="E10976" s="29">
        <v>1</v>
      </c>
      <c r="F10976" s="29">
        <v>3</v>
      </c>
      <c r="G10976" s="29">
        <v>17411</v>
      </c>
      <c r="M10976" s="80" t="b">
        <f t="shared" si="171"/>
        <v>1</v>
      </c>
    </row>
    <row r="10977" spans="2:13" x14ac:dyDescent="0.15">
      <c r="B10977" s="333" t="s">
        <v>4540</v>
      </c>
      <c r="C10977" s="333" t="s">
        <v>710</v>
      </c>
      <c r="D10977" s="333" t="s">
        <v>523</v>
      </c>
      <c r="E10977" s="29">
        <v>1</v>
      </c>
      <c r="F10977" s="29">
        <v>3</v>
      </c>
      <c r="G10977" s="29">
        <v>4360</v>
      </c>
      <c r="M10977" s="80" t="b">
        <f t="shared" si="171"/>
        <v>1</v>
      </c>
    </row>
    <row r="10978" spans="2:13" x14ac:dyDescent="0.15">
      <c r="B10978" s="333" t="s">
        <v>12339</v>
      </c>
      <c r="C10978" s="333" t="s">
        <v>710</v>
      </c>
      <c r="D10978" s="333" t="s">
        <v>523</v>
      </c>
      <c r="E10978" s="29">
        <v>1</v>
      </c>
      <c r="F10978" s="29">
        <v>3</v>
      </c>
      <c r="G10978" s="29">
        <v>12768</v>
      </c>
      <c r="M10978" s="80" t="b">
        <f t="shared" si="171"/>
        <v>1</v>
      </c>
    </row>
    <row r="10979" spans="2:13" x14ac:dyDescent="0.15">
      <c r="B10979" s="333" t="s">
        <v>2803</v>
      </c>
      <c r="C10979" s="333" t="s">
        <v>716</v>
      </c>
      <c r="D10979" s="333" t="s">
        <v>523</v>
      </c>
      <c r="E10979" s="29">
        <v>4</v>
      </c>
      <c r="F10979" s="29">
        <v>3</v>
      </c>
      <c r="G10979" s="29">
        <v>2474</v>
      </c>
      <c r="M10979" s="80" t="b">
        <f t="shared" si="171"/>
        <v>1</v>
      </c>
    </row>
    <row r="10980" spans="2:13" x14ac:dyDescent="0.15">
      <c r="B10980" s="333" t="s">
        <v>15109</v>
      </c>
      <c r="C10980" s="333" t="s">
        <v>712</v>
      </c>
      <c r="D10980" s="333" t="s">
        <v>444</v>
      </c>
      <c r="E10980" s="29">
        <v>2</v>
      </c>
      <c r="F10980" s="29">
        <v>6</v>
      </c>
      <c r="G10980" s="29">
        <v>17412</v>
      </c>
      <c r="M10980" s="80" t="b">
        <f t="shared" si="171"/>
        <v>1</v>
      </c>
    </row>
    <row r="10981" spans="2:13" x14ac:dyDescent="0.15">
      <c r="B10981" s="333" t="s">
        <v>7220</v>
      </c>
      <c r="C10981" s="333" t="s">
        <v>710</v>
      </c>
      <c r="D10981" s="333" t="s">
        <v>525</v>
      </c>
      <c r="E10981" s="29">
        <v>1</v>
      </c>
      <c r="F10981" s="29">
        <v>4</v>
      </c>
      <c r="G10981" s="29">
        <v>7363</v>
      </c>
      <c r="M10981" s="80" t="b">
        <f t="shared" si="171"/>
        <v>1</v>
      </c>
    </row>
    <row r="10982" spans="2:13" x14ac:dyDescent="0.15">
      <c r="B10982" s="333" t="s">
        <v>7269</v>
      </c>
      <c r="C10982" s="333" t="s">
        <v>710</v>
      </c>
      <c r="D10982" s="333" t="s">
        <v>523</v>
      </c>
      <c r="E10982" s="29">
        <v>1</v>
      </c>
      <c r="F10982" s="29">
        <v>3</v>
      </c>
      <c r="G10982" s="29">
        <v>7415</v>
      </c>
      <c r="M10982" s="80" t="b">
        <f t="shared" si="171"/>
        <v>1</v>
      </c>
    </row>
    <row r="10983" spans="2:13" x14ac:dyDescent="0.15">
      <c r="B10983" s="333" t="s">
        <v>7569</v>
      </c>
      <c r="C10983" s="333" t="s">
        <v>710</v>
      </c>
      <c r="D10983" s="333" t="s">
        <v>521</v>
      </c>
      <c r="E10983" s="29">
        <v>1</v>
      </c>
      <c r="F10983" s="29">
        <v>2</v>
      </c>
      <c r="G10983" s="29">
        <v>7734</v>
      </c>
      <c r="M10983" s="80" t="b">
        <f t="shared" si="171"/>
        <v>1</v>
      </c>
    </row>
    <row r="10984" spans="2:13" x14ac:dyDescent="0.15">
      <c r="B10984" s="333" t="s">
        <v>4621</v>
      </c>
      <c r="C10984" s="333" t="s">
        <v>710</v>
      </c>
      <c r="D10984" s="333" t="s">
        <v>525</v>
      </c>
      <c r="E10984" s="29">
        <v>1</v>
      </c>
      <c r="F10984" s="29">
        <v>4</v>
      </c>
      <c r="G10984" s="29">
        <v>4213</v>
      </c>
      <c r="M10984" s="80" t="b">
        <f t="shared" si="171"/>
        <v>1</v>
      </c>
    </row>
    <row r="10985" spans="2:13" x14ac:dyDescent="0.15">
      <c r="B10985" s="333" t="s">
        <v>2804</v>
      </c>
      <c r="C10985" s="333" t="s">
        <v>710</v>
      </c>
      <c r="D10985" s="333" t="s">
        <v>521</v>
      </c>
      <c r="E10985" s="29">
        <v>1</v>
      </c>
      <c r="F10985" s="29">
        <v>2</v>
      </c>
      <c r="G10985" s="29">
        <v>2475</v>
      </c>
      <c r="M10985" s="80" t="b">
        <f t="shared" si="171"/>
        <v>1</v>
      </c>
    </row>
    <row r="10986" spans="2:13" x14ac:dyDescent="0.15">
      <c r="B10986" s="333" t="s">
        <v>2805</v>
      </c>
      <c r="C10986" s="333" t="s">
        <v>710</v>
      </c>
      <c r="D10986" s="333" t="s">
        <v>523</v>
      </c>
      <c r="E10986" s="29">
        <v>1</v>
      </c>
      <c r="F10986" s="29">
        <v>3</v>
      </c>
      <c r="G10986" s="29">
        <v>2476</v>
      </c>
      <c r="M10986" s="80" t="b">
        <f t="shared" si="171"/>
        <v>1</v>
      </c>
    </row>
    <row r="10987" spans="2:13" x14ac:dyDescent="0.15">
      <c r="B10987" s="333" t="s">
        <v>2806</v>
      </c>
      <c r="C10987" s="333" t="s">
        <v>710</v>
      </c>
      <c r="D10987" s="333" t="s">
        <v>523</v>
      </c>
      <c r="E10987" s="29">
        <v>1</v>
      </c>
      <c r="F10987" s="29">
        <v>3</v>
      </c>
      <c r="G10987" s="29">
        <v>2477</v>
      </c>
      <c r="M10987" s="80" t="b">
        <f t="shared" si="171"/>
        <v>1</v>
      </c>
    </row>
    <row r="10988" spans="2:13" x14ac:dyDescent="0.15">
      <c r="B10988" s="333" t="s">
        <v>12340</v>
      </c>
      <c r="C10988" s="333" t="s">
        <v>718</v>
      </c>
      <c r="D10988" s="333" t="s">
        <v>523</v>
      </c>
      <c r="E10988" s="29">
        <v>5</v>
      </c>
      <c r="F10988" s="29">
        <v>3</v>
      </c>
      <c r="G10988" s="29">
        <v>12575</v>
      </c>
      <c r="M10988" s="80" t="b">
        <f t="shared" si="171"/>
        <v>1</v>
      </c>
    </row>
    <row r="10989" spans="2:13" x14ac:dyDescent="0.15">
      <c r="B10989" s="333" t="s">
        <v>13886</v>
      </c>
      <c r="C10989" s="333" t="s">
        <v>710</v>
      </c>
      <c r="D10989" s="333" t="s">
        <v>523</v>
      </c>
      <c r="E10989" s="29">
        <v>1</v>
      </c>
      <c r="F10989" s="29">
        <v>3</v>
      </c>
      <c r="G10989" s="29">
        <v>14749</v>
      </c>
      <c r="M10989" s="80" t="b">
        <f t="shared" si="171"/>
        <v>1</v>
      </c>
    </row>
    <row r="10990" spans="2:13" x14ac:dyDescent="0.15">
      <c r="B10990" s="333" t="s">
        <v>12341</v>
      </c>
      <c r="C10990" s="333" t="s">
        <v>710</v>
      </c>
      <c r="D10990" s="333" t="s">
        <v>523</v>
      </c>
      <c r="E10990" s="29">
        <v>1</v>
      </c>
      <c r="F10990" s="29">
        <v>3</v>
      </c>
      <c r="G10990" s="29">
        <v>12769</v>
      </c>
      <c r="M10990" s="80" t="b">
        <f t="shared" si="171"/>
        <v>1</v>
      </c>
    </row>
    <row r="10991" spans="2:13" x14ac:dyDescent="0.15">
      <c r="B10991" s="333" t="s">
        <v>10555</v>
      </c>
      <c r="C10991" s="333" t="s">
        <v>9879</v>
      </c>
      <c r="D10991" s="333" t="s">
        <v>444</v>
      </c>
      <c r="E10991" s="29">
        <v>13</v>
      </c>
      <c r="F10991" s="29">
        <v>6</v>
      </c>
      <c r="G10991" s="29">
        <v>11090</v>
      </c>
      <c r="M10991" s="80" t="b">
        <f t="shared" si="171"/>
        <v>1</v>
      </c>
    </row>
    <row r="10992" spans="2:13" x14ac:dyDescent="0.15">
      <c r="B10992" s="333" t="s">
        <v>13887</v>
      </c>
      <c r="C10992" s="333" t="s">
        <v>710</v>
      </c>
      <c r="D10992" s="333" t="s">
        <v>519</v>
      </c>
      <c r="E10992" s="29">
        <v>1</v>
      </c>
      <c r="F10992" s="29">
        <v>1</v>
      </c>
      <c r="G10992" s="29">
        <v>15009</v>
      </c>
      <c r="M10992" s="80" t="b">
        <f t="shared" si="171"/>
        <v>1</v>
      </c>
    </row>
    <row r="10993" spans="2:13" x14ac:dyDescent="0.15">
      <c r="B10993" s="333" t="s">
        <v>13888</v>
      </c>
      <c r="C10993" s="333" t="s">
        <v>710</v>
      </c>
      <c r="D10993" s="333" t="s">
        <v>519</v>
      </c>
      <c r="E10993" s="29">
        <v>1</v>
      </c>
      <c r="F10993" s="29">
        <v>1</v>
      </c>
      <c r="G10993" s="29">
        <v>15033</v>
      </c>
      <c r="M10993" s="80" t="b">
        <f t="shared" si="171"/>
        <v>1</v>
      </c>
    </row>
    <row r="10994" spans="2:13" x14ac:dyDescent="0.15">
      <c r="B10994" s="333" t="s">
        <v>2807</v>
      </c>
      <c r="C10994" s="333" t="s">
        <v>710</v>
      </c>
      <c r="D10994" s="333" t="s">
        <v>523</v>
      </c>
      <c r="E10994" s="29">
        <v>1</v>
      </c>
      <c r="F10994" s="29">
        <v>3</v>
      </c>
      <c r="G10994" s="29">
        <v>2478</v>
      </c>
      <c r="M10994" s="80" t="b">
        <f t="shared" si="171"/>
        <v>1</v>
      </c>
    </row>
    <row r="10995" spans="2:13" x14ac:dyDescent="0.15">
      <c r="B10995" s="333" t="s">
        <v>15110</v>
      </c>
      <c r="C10995" s="333" t="s">
        <v>710</v>
      </c>
      <c r="D10995" s="333" t="s">
        <v>523</v>
      </c>
      <c r="E10995" s="29">
        <v>1</v>
      </c>
      <c r="F10995" s="29">
        <v>3</v>
      </c>
      <c r="G10995" s="29">
        <v>17413</v>
      </c>
      <c r="M10995" s="80" t="b">
        <f t="shared" si="171"/>
        <v>1</v>
      </c>
    </row>
    <row r="10996" spans="2:13" x14ac:dyDescent="0.15">
      <c r="B10996" s="333" t="s">
        <v>9615</v>
      </c>
      <c r="C10996" s="333" t="s">
        <v>518</v>
      </c>
      <c r="D10996" s="333" t="s">
        <v>518</v>
      </c>
      <c r="E10996" s="29">
        <v>0</v>
      </c>
      <c r="F10996" s="29">
        <v>0</v>
      </c>
      <c r="G10996" s="29">
        <v>9833</v>
      </c>
      <c r="M10996" s="80" t="b">
        <f t="shared" si="171"/>
        <v>1</v>
      </c>
    </row>
    <row r="10997" spans="2:13" x14ac:dyDescent="0.15">
      <c r="B10997" s="333" t="s">
        <v>6883</v>
      </c>
      <c r="C10997" s="333" t="s">
        <v>712</v>
      </c>
      <c r="D10997" s="333" t="s">
        <v>525</v>
      </c>
      <c r="E10997" s="29">
        <v>2</v>
      </c>
      <c r="F10997" s="29">
        <v>4</v>
      </c>
      <c r="G10997" s="29">
        <v>7014</v>
      </c>
      <c r="M10997" s="80" t="b">
        <f t="shared" si="171"/>
        <v>1</v>
      </c>
    </row>
    <row r="10998" spans="2:13" x14ac:dyDescent="0.15">
      <c r="B10998" s="333" t="s">
        <v>2808</v>
      </c>
      <c r="C10998" s="333" t="s">
        <v>716</v>
      </c>
      <c r="D10998" s="333" t="s">
        <v>521</v>
      </c>
      <c r="E10998" s="29">
        <v>4</v>
      </c>
      <c r="F10998" s="29">
        <v>2</v>
      </c>
      <c r="G10998" s="29">
        <v>2479</v>
      </c>
      <c r="M10998" s="80" t="b">
        <f t="shared" si="171"/>
        <v>1</v>
      </c>
    </row>
    <row r="10999" spans="2:13" x14ac:dyDescent="0.15">
      <c r="B10999" s="333" t="s">
        <v>5591</v>
      </c>
      <c r="C10999" s="333" t="s">
        <v>710</v>
      </c>
      <c r="D10999" s="333" t="s">
        <v>521</v>
      </c>
      <c r="E10999" s="29">
        <v>1</v>
      </c>
      <c r="F10999" s="29">
        <v>2</v>
      </c>
      <c r="G10999" s="29">
        <v>5526</v>
      </c>
      <c r="M10999" s="80" t="b">
        <f t="shared" si="171"/>
        <v>1</v>
      </c>
    </row>
    <row r="11000" spans="2:13" x14ac:dyDescent="0.15">
      <c r="B11000" s="333" t="s">
        <v>15111</v>
      </c>
      <c r="C11000" s="333" t="s">
        <v>712</v>
      </c>
      <c r="D11000" s="333" t="s">
        <v>523</v>
      </c>
      <c r="E11000" s="29">
        <v>2</v>
      </c>
      <c r="F11000" s="29">
        <v>3</v>
      </c>
      <c r="G11000" s="29">
        <v>16405</v>
      </c>
      <c r="M11000" s="80" t="b">
        <f t="shared" si="171"/>
        <v>1</v>
      </c>
    </row>
    <row r="11001" spans="2:13" x14ac:dyDescent="0.15">
      <c r="B11001" s="333" t="s">
        <v>13889</v>
      </c>
      <c r="C11001" s="333" t="s">
        <v>518</v>
      </c>
      <c r="D11001" s="333" t="s">
        <v>518</v>
      </c>
      <c r="E11001" s="29">
        <v>0</v>
      </c>
      <c r="F11001" s="29">
        <v>0</v>
      </c>
      <c r="G11001" s="29">
        <v>15236</v>
      </c>
      <c r="M11001" s="80" t="b">
        <f t="shared" si="171"/>
        <v>1</v>
      </c>
    </row>
    <row r="11002" spans="2:13" x14ac:dyDescent="0.15">
      <c r="B11002" s="333" t="s">
        <v>6725</v>
      </c>
      <c r="C11002" s="333" t="s">
        <v>710</v>
      </c>
      <c r="D11002" s="333" t="s">
        <v>521</v>
      </c>
      <c r="E11002" s="29">
        <v>1</v>
      </c>
      <c r="F11002" s="29">
        <v>2</v>
      </c>
      <c r="G11002" s="29">
        <v>6847</v>
      </c>
      <c r="M11002" s="80" t="b">
        <f t="shared" si="171"/>
        <v>1</v>
      </c>
    </row>
    <row r="11003" spans="2:13" x14ac:dyDescent="0.15">
      <c r="B11003" s="333" t="s">
        <v>2809</v>
      </c>
      <c r="C11003" s="333" t="s">
        <v>9879</v>
      </c>
      <c r="D11003" s="333" t="s">
        <v>519</v>
      </c>
      <c r="E11003" s="29">
        <v>13</v>
      </c>
      <c r="F11003" s="29">
        <v>1</v>
      </c>
      <c r="G11003" s="29">
        <v>2480</v>
      </c>
      <c r="M11003" s="80" t="b">
        <f t="shared" si="171"/>
        <v>1</v>
      </c>
    </row>
    <row r="11004" spans="2:13" x14ac:dyDescent="0.15">
      <c r="B11004" s="333" t="s">
        <v>7099</v>
      </c>
      <c r="C11004" s="333" t="s">
        <v>710</v>
      </c>
      <c r="D11004" s="333" t="s">
        <v>523</v>
      </c>
      <c r="E11004" s="29">
        <v>1</v>
      </c>
      <c r="F11004" s="29">
        <v>3</v>
      </c>
      <c r="G11004" s="29">
        <v>7241</v>
      </c>
      <c r="M11004" s="80" t="b">
        <f t="shared" si="171"/>
        <v>1</v>
      </c>
    </row>
    <row r="11005" spans="2:13" x14ac:dyDescent="0.15">
      <c r="B11005" s="333" t="s">
        <v>8624</v>
      </c>
      <c r="C11005" s="333" t="s">
        <v>710</v>
      </c>
      <c r="D11005" s="333" t="s">
        <v>523</v>
      </c>
      <c r="E11005" s="29">
        <v>1</v>
      </c>
      <c r="F11005" s="29">
        <v>3</v>
      </c>
      <c r="G11005" s="29">
        <v>8974</v>
      </c>
      <c r="M11005" s="80" t="b">
        <f t="shared" si="171"/>
        <v>1</v>
      </c>
    </row>
    <row r="11006" spans="2:13" x14ac:dyDescent="0.15">
      <c r="B11006" s="333" t="s">
        <v>9616</v>
      </c>
      <c r="C11006" s="333" t="s">
        <v>710</v>
      </c>
      <c r="D11006" s="333" t="s">
        <v>523</v>
      </c>
      <c r="E11006" s="29">
        <v>1</v>
      </c>
      <c r="F11006" s="29">
        <v>3</v>
      </c>
      <c r="G11006" s="29">
        <v>9321</v>
      </c>
      <c r="M11006" s="80" t="b">
        <f t="shared" si="171"/>
        <v>1</v>
      </c>
    </row>
    <row r="11007" spans="2:13" x14ac:dyDescent="0.15">
      <c r="B11007" s="333" t="s">
        <v>2810</v>
      </c>
      <c r="C11007" s="333" t="s">
        <v>714</v>
      </c>
      <c r="D11007" s="333" t="s">
        <v>523</v>
      </c>
      <c r="E11007" s="29">
        <v>3</v>
      </c>
      <c r="F11007" s="29">
        <v>3</v>
      </c>
      <c r="G11007" s="29">
        <v>2481</v>
      </c>
      <c r="M11007" s="80" t="b">
        <f t="shared" si="171"/>
        <v>1</v>
      </c>
    </row>
    <row r="11008" spans="2:13" x14ac:dyDescent="0.15">
      <c r="B11008" s="333" t="s">
        <v>13890</v>
      </c>
      <c r="C11008" s="333" t="s">
        <v>710</v>
      </c>
      <c r="D11008" s="333" t="s">
        <v>444</v>
      </c>
      <c r="E11008" s="29">
        <v>1</v>
      </c>
      <c r="F11008" s="29">
        <v>6</v>
      </c>
      <c r="G11008" s="29">
        <v>14728</v>
      </c>
      <c r="M11008" s="80" t="b">
        <f t="shared" si="171"/>
        <v>1</v>
      </c>
    </row>
    <row r="11009" spans="2:13" x14ac:dyDescent="0.15">
      <c r="B11009" s="333" t="s">
        <v>7270</v>
      </c>
      <c r="C11009" s="333" t="s">
        <v>710</v>
      </c>
      <c r="D11009" s="333" t="s">
        <v>521</v>
      </c>
      <c r="E11009" s="29">
        <v>1</v>
      </c>
      <c r="F11009" s="29">
        <v>2</v>
      </c>
      <c r="G11009" s="29">
        <v>7416</v>
      </c>
      <c r="M11009" s="80" t="b">
        <f t="shared" si="171"/>
        <v>1</v>
      </c>
    </row>
    <row r="11010" spans="2:13" x14ac:dyDescent="0.15">
      <c r="B11010" s="333" t="s">
        <v>3842</v>
      </c>
      <c r="C11010" s="333" t="s">
        <v>518</v>
      </c>
      <c r="D11010" s="333" t="s">
        <v>518</v>
      </c>
      <c r="E11010" s="29">
        <v>0</v>
      </c>
      <c r="F11010" s="29">
        <v>0</v>
      </c>
      <c r="G11010" s="29">
        <v>3603</v>
      </c>
      <c r="M11010" s="80" t="b">
        <f t="shared" si="171"/>
        <v>1</v>
      </c>
    </row>
    <row r="11011" spans="2:13" x14ac:dyDescent="0.15">
      <c r="B11011" s="333" t="s">
        <v>15112</v>
      </c>
      <c r="C11011" s="333" t="s">
        <v>710</v>
      </c>
      <c r="D11011" s="333" t="s">
        <v>521</v>
      </c>
      <c r="E11011" s="29">
        <v>1</v>
      </c>
      <c r="F11011" s="29">
        <v>2</v>
      </c>
      <c r="G11011" s="29">
        <v>16484</v>
      </c>
      <c r="M11011" s="80" t="b">
        <f t="shared" si="171"/>
        <v>1</v>
      </c>
    </row>
    <row r="11012" spans="2:13" x14ac:dyDescent="0.15">
      <c r="B11012" s="333" t="s">
        <v>15113</v>
      </c>
      <c r="C11012" s="333" t="s">
        <v>710</v>
      </c>
      <c r="D11012" s="333" t="s">
        <v>523</v>
      </c>
      <c r="E11012" s="29">
        <v>1</v>
      </c>
      <c r="F11012" s="29">
        <v>3</v>
      </c>
      <c r="G11012" s="29">
        <v>17414</v>
      </c>
      <c r="M11012" s="80" t="b">
        <f t="shared" si="171"/>
        <v>1</v>
      </c>
    </row>
    <row r="11013" spans="2:13" x14ac:dyDescent="0.15">
      <c r="B11013" s="333" t="s">
        <v>7979</v>
      </c>
      <c r="C11013" s="333" t="s">
        <v>712</v>
      </c>
      <c r="D11013" s="333" t="s">
        <v>523</v>
      </c>
      <c r="E11013" s="29">
        <v>2</v>
      </c>
      <c r="F11013" s="29">
        <v>3</v>
      </c>
      <c r="G11013" s="29">
        <v>8189</v>
      </c>
      <c r="M11013" s="80" t="b">
        <f t="shared" si="171"/>
        <v>1</v>
      </c>
    </row>
    <row r="11014" spans="2:13" x14ac:dyDescent="0.15">
      <c r="B11014" s="333" t="s">
        <v>8625</v>
      </c>
      <c r="C11014" s="333" t="s">
        <v>710</v>
      </c>
      <c r="D11014" s="333" t="s">
        <v>523</v>
      </c>
      <c r="E11014" s="29">
        <v>1</v>
      </c>
      <c r="F11014" s="29">
        <v>3</v>
      </c>
      <c r="G11014" s="29">
        <v>8975</v>
      </c>
      <c r="M11014" s="80" t="b">
        <f t="shared" si="171"/>
        <v>1</v>
      </c>
    </row>
    <row r="11015" spans="2:13" x14ac:dyDescent="0.15">
      <c r="B11015" s="333" t="s">
        <v>5586</v>
      </c>
      <c r="C11015" s="333" t="s">
        <v>710</v>
      </c>
      <c r="D11015" s="333" t="s">
        <v>521</v>
      </c>
      <c r="E11015" s="29">
        <v>1</v>
      </c>
      <c r="F11015" s="29">
        <v>2</v>
      </c>
      <c r="G11015" s="29">
        <v>5521</v>
      </c>
      <c r="M11015" s="80" t="b">
        <f t="shared" si="171"/>
        <v>1</v>
      </c>
    </row>
    <row r="11016" spans="2:13" x14ac:dyDescent="0.15">
      <c r="B11016" s="333" t="s">
        <v>13891</v>
      </c>
      <c r="C11016" s="333" t="s">
        <v>710</v>
      </c>
      <c r="D11016" s="333" t="s">
        <v>523</v>
      </c>
      <c r="E11016" s="29">
        <v>1</v>
      </c>
      <c r="F11016" s="29">
        <v>3</v>
      </c>
      <c r="G11016" s="29">
        <v>15306</v>
      </c>
      <c r="M11016" s="80" t="b">
        <f t="shared" si="171"/>
        <v>1</v>
      </c>
    </row>
    <row r="11017" spans="2:13" x14ac:dyDescent="0.15">
      <c r="B11017" s="333" t="s">
        <v>15114</v>
      </c>
      <c r="C11017" s="333" t="s">
        <v>710</v>
      </c>
      <c r="D11017" s="333" t="s">
        <v>525</v>
      </c>
      <c r="E11017" s="29">
        <v>1</v>
      </c>
      <c r="F11017" s="29">
        <v>4</v>
      </c>
      <c r="G11017" s="29">
        <v>16647</v>
      </c>
      <c r="M11017" s="80" t="b">
        <f t="shared" si="171"/>
        <v>1</v>
      </c>
    </row>
    <row r="11018" spans="2:13" x14ac:dyDescent="0.15">
      <c r="B11018" s="333" t="s">
        <v>10556</v>
      </c>
      <c r="C11018" s="333" t="s">
        <v>710</v>
      </c>
      <c r="D11018" s="333" t="s">
        <v>525</v>
      </c>
      <c r="E11018" s="29">
        <v>1</v>
      </c>
      <c r="F11018" s="29">
        <v>4</v>
      </c>
      <c r="G11018" s="29">
        <v>10863</v>
      </c>
      <c r="M11018" s="80" t="b">
        <f t="shared" si="171"/>
        <v>1</v>
      </c>
    </row>
    <row r="11019" spans="2:13" x14ac:dyDescent="0.15">
      <c r="B11019" s="333" t="s">
        <v>13892</v>
      </c>
      <c r="C11019" s="333" t="s">
        <v>710</v>
      </c>
      <c r="D11019" s="333" t="s">
        <v>523</v>
      </c>
      <c r="E11019" s="29">
        <v>1</v>
      </c>
      <c r="F11019" s="29">
        <v>3</v>
      </c>
      <c r="G11019" s="29">
        <v>15482</v>
      </c>
      <c r="M11019" s="80" t="b">
        <f t="shared" si="171"/>
        <v>1</v>
      </c>
    </row>
    <row r="11020" spans="2:13" x14ac:dyDescent="0.15">
      <c r="B11020" s="333" t="s">
        <v>11036</v>
      </c>
      <c r="C11020" s="333" t="s">
        <v>712</v>
      </c>
      <c r="D11020" s="333" t="s">
        <v>525</v>
      </c>
      <c r="E11020" s="29">
        <v>2</v>
      </c>
      <c r="F11020" s="29">
        <v>4</v>
      </c>
      <c r="G11020" s="29">
        <v>2482</v>
      </c>
      <c r="M11020" s="80" t="b">
        <f t="shared" si="171"/>
        <v>1</v>
      </c>
    </row>
    <row r="11021" spans="2:13" x14ac:dyDescent="0.15">
      <c r="B11021" s="333" t="s">
        <v>11361</v>
      </c>
      <c r="C11021" s="333" t="s">
        <v>710</v>
      </c>
      <c r="D11021" s="333" t="s">
        <v>523</v>
      </c>
      <c r="E11021" s="29">
        <v>1</v>
      </c>
      <c r="F11021" s="29">
        <v>3</v>
      </c>
      <c r="G11021" s="29">
        <v>11499</v>
      </c>
      <c r="M11021" s="80" t="b">
        <f t="shared" si="171"/>
        <v>1</v>
      </c>
    </row>
    <row r="11022" spans="2:13" x14ac:dyDescent="0.15">
      <c r="B11022" s="333" t="s">
        <v>6851</v>
      </c>
      <c r="C11022" s="333" t="s">
        <v>518</v>
      </c>
      <c r="D11022" s="333" t="s">
        <v>523</v>
      </c>
      <c r="E11022" s="29">
        <v>0</v>
      </c>
      <c r="F11022" s="29">
        <v>3</v>
      </c>
      <c r="G11022" s="29">
        <v>6982</v>
      </c>
      <c r="M11022" s="80" t="b">
        <f t="shared" ref="M11022:M11085" si="172">AND(  NOT(ISERROR(FIND(UPPER($B$7),UPPER($B11022),1))),  OR($D$7="",NOT(ISERROR(FIND(UPPER($D$7),UPPER($B11022),1)))),    OR($D$8="",(ISERROR(FIND(UPPER($D$8),UPPER($B11022),1))))           )</f>
        <v>1</v>
      </c>
    </row>
    <row r="11023" spans="2:13" x14ac:dyDescent="0.15">
      <c r="B11023" s="333" t="s">
        <v>8057</v>
      </c>
      <c r="C11023" s="333" t="s">
        <v>718</v>
      </c>
      <c r="D11023" s="333" t="s">
        <v>521</v>
      </c>
      <c r="E11023" s="29">
        <v>5</v>
      </c>
      <c r="F11023" s="29">
        <v>2</v>
      </c>
      <c r="G11023" s="29">
        <v>8282</v>
      </c>
      <c r="M11023" s="80" t="b">
        <f t="shared" si="172"/>
        <v>1</v>
      </c>
    </row>
    <row r="11024" spans="2:13" x14ac:dyDescent="0.15">
      <c r="B11024" s="333" t="s">
        <v>15115</v>
      </c>
      <c r="C11024" s="333" t="s">
        <v>710</v>
      </c>
      <c r="D11024" s="333" t="s">
        <v>523</v>
      </c>
      <c r="E11024" s="29">
        <v>1</v>
      </c>
      <c r="F11024" s="29">
        <v>3</v>
      </c>
      <c r="G11024" s="29">
        <v>17037</v>
      </c>
      <c r="M11024" s="80" t="b">
        <f t="shared" si="172"/>
        <v>1</v>
      </c>
    </row>
    <row r="11025" spans="2:13" x14ac:dyDescent="0.15">
      <c r="B11025" s="333" t="s">
        <v>9617</v>
      </c>
      <c r="C11025" s="333" t="s">
        <v>518</v>
      </c>
      <c r="D11025" s="333" t="s">
        <v>523</v>
      </c>
      <c r="E11025" s="29">
        <v>0</v>
      </c>
      <c r="F11025" s="29">
        <v>3</v>
      </c>
      <c r="G11025" s="29">
        <v>9443</v>
      </c>
      <c r="M11025" s="80" t="b">
        <f t="shared" si="172"/>
        <v>1</v>
      </c>
    </row>
    <row r="11026" spans="2:13" x14ac:dyDescent="0.15">
      <c r="B11026" s="333" t="s">
        <v>15116</v>
      </c>
      <c r="C11026" s="333" t="s">
        <v>714</v>
      </c>
      <c r="D11026" s="333" t="s">
        <v>519</v>
      </c>
      <c r="E11026" s="29">
        <v>3</v>
      </c>
      <c r="F11026" s="29">
        <v>1</v>
      </c>
      <c r="G11026" s="29">
        <v>17281</v>
      </c>
      <c r="M11026" s="80" t="b">
        <f t="shared" si="172"/>
        <v>1</v>
      </c>
    </row>
    <row r="11027" spans="2:13" x14ac:dyDescent="0.15">
      <c r="B11027" s="333" t="s">
        <v>12342</v>
      </c>
      <c r="C11027" s="333" t="s">
        <v>710</v>
      </c>
      <c r="D11027" s="333" t="s">
        <v>521</v>
      </c>
      <c r="E11027" s="29">
        <v>1</v>
      </c>
      <c r="F11027" s="29">
        <v>2</v>
      </c>
      <c r="G11027" s="29">
        <v>13637</v>
      </c>
      <c r="M11027" s="80" t="b">
        <f t="shared" si="172"/>
        <v>1</v>
      </c>
    </row>
    <row r="11028" spans="2:13" x14ac:dyDescent="0.15">
      <c r="B11028" s="333" t="s">
        <v>2811</v>
      </c>
      <c r="C11028" s="333" t="s">
        <v>718</v>
      </c>
      <c r="D11028" s="333" t="s">
        <v>521</v>
      </c>
      <c r="E11028" s="29">
        <v>5</v>
      </c>
      <c r="F11028" s="29">
        <v>2</v>
      </c>
      <c r="G11028" s="29">
        <v>2483</v>
      </c>
      <c r="M11028" s="80" t="b">
        <f t="shared" si="172"/>
        <v>1</v>
      </c>
    </row>
    <row r="11029" spans="2:13" x14ac:dyDescent="0.15">
      <c r="B11029" s="333" t="s">
        <v>9618</v>
      </c>
      <c r="C11029" s="333" t="s">
        <v>518</v>
      </c>
      <c r="D11029" s="333" t="s">
        <v>518</v>
      </c>
      <c r="E11029" s="29">
        <v>0</v>
      </c>
      <c r="F11029" s="29">
        <v>0</v>
      </c>
      <c r="G11029" s="29">
        <v>9834</v>
      </c>
      <c r="M11029" s="80" t="b">
        <f t="shared" si="172"/>
        <v>1</v>
      </c>
    </row>
    <row r="11030" spans="2:13" x14ac:dyDescent="0.15">
      <c r="B11030" s="333" t="s">
        <v>13893</v>
      </c>
      <c r="C11030" s="333" t="s">
        <v>712</v>
      </c>
      <c r="D11030" s="333" t="s">
        <v>525</v>
      </c>
      <c r="E11030" s="29">
        <v>2</v>
      </c>
      <c r="F11030" s="29">
        <v>4</v>
      </c>
      <c r="G11030" s="29">
        <v>15538</v>
      </c>
      <c r="M11030" s="80" t="b">
        <f t="shared" si="172"/>
        <v>1</v>
      </c>
    </row>
    <row r="11031" spans="2:13" x14ac:dyDescent="0.15">
      <c r="B11031" s="333" t="s">
        <v>9619</v>
      </c>
      <c r="C11031" s="333" t="s">
        <v>718</v>
      </c>
      <c r="D11031" s="333" t="s">
        <v>523</v>
      </c>
      <c r="E11031" s="29">
        <v>5</v>
      </c>
      <c r="F11031" s="29">
        <v>3</v>
      </c>
      <c r="G11031" s="29">
        <v>9367</v>
      </c>
      <c r="M11031" s="80" t="b">
        <f t="shared" si="172"/>
        <v>1</v>
      </c>
    </row>
    <row r="11032" spans="2:13" x14ac:dyDescent="0.15">
      <c r="B11032" s="333" t="s">
        <v>6149</v>
      </c>
      <c r="C11032" s="333" t="s">
        <v>710</v>
      </c>
      <c r="D11032" s="333" t="s">
        <v>525</v>
      </c>
      <c r="E11032" s="29">
        <v>1</v>
      </c>
      <c r="F11032" s="29">
        <v>4</v>
      </c>
      <c r="G11032" s="29">
        <v>6209</v>
      </c>
      <c r="M11032" s="80" t="b">
        <f t="shared" si="172"/>
        <v>1</v>
      </c>
    </row>
    <row r="11033" spans="2:13" x14ac:dyDescent="0.15">
      <c r="B11033" s="333" t="s">
        <v>2812</v>
      </c>
      <c r="C11033" s="333" t="s">
        <v>716</v>
      </c>
      <c r="D11033" s="333" t="s">
        <v>523</v>
      </c>
      <c r="E11033" s="29">
        <v>4</v>
      </c>
      <c r="F11033" s="29">
        <v>3</v>
      </c>
      <c r="G11033" s="29">
        <v>2484</v>
      </c>
      <c r="M11033" s="80" t="b">
        <f t="shared" si="172"/>
        <v>1</v>
      </c>
    </row>
    <row r="11034" spans="2:13" x14ac:dyDescent="0.15">
      <c r="B11034" s="333" t="s">
        <v>7972</v>
      </c>
      <c r="C11034" s="333" t="s">
        <v>718</v>
      </c>
      <c r="D11034" s="333" t="s">
        <v>523</v>
      </c>
      <c r="E11034" s="29">
        <v>5</v>
      </c>
      <c r="F11034" s="29">
        <v>3</v>
      </c>
      <c r="G11034" s="29">
        <v>8182</v>
      </c>
      <c r="M11034" s="80" t="b">
        <f t="shared" si="172"/>
        <v>1</v>
      </c>
    </row>
    <row r="11035" spans="2:13" x14ac:dyDescent="0.15">
      <c r="B11035" s="333" t="s">
        <v>8072</v>
      </c>
      <c r="C11035" s="333" t="s">
        <v>718</v>
      </c>
      <c r="D11035" s="333" t="s">
        <v>523</v>
      </c>
      <c r="E11035" s="29">
        <v>5</v>
      </c>
      <c r="F11035" s="29">
        <v>3</v>
      </c>
      <c r="G11035" s="29">
        <v>8157</v>
      </c>
      <c r="M11035" s="80" t="b">
        <f t="shared" si="172"/>
        <v>1</v>
      </c>
    </row>
    <row r="11036" spans="2:13" x14ac:dyDescent="0.15">
      <c r="B11036" s="333" t="s">
        <v>11362</v>
      </c>
      <c r="C11036" s="333" t="s">
        <v>710</v>
      </c>
      <c r="D11036" s="333" t="s">
        <v>523</v>
      </c>
      <c r="E11036" s="29">
        <v>1</v>
      </c>
      <c r="F11036" s="29">
        <v>3</v>
      </c>
      <c r="G11036" s="29">
        <v>11293</v>
      </c>
      <c r="M11036" s="80" t="b">
        <f t="shared" si="172"/>
        <v>1</v>
      </c>
    </row>
    <row r="11037" spans="2:13" x14ac:dyDescent="0.15">
      <c r="B11037" s="333" t="s">
        <v>7312</v>
      </c>
      <c r="C11037" s="333" t="s">
        <v>710</v>
      </c>
      <c r="D11037" s="333" t="s">
        <v>521</v>
      </c>
      <c r="E11037" s="29">
        <v>1</v>
      </c>
      <c r="F11037" s="29">
        <v>2</v>
      </c>
      <c r="G11037" s="29">
        <v>7341</v>
      </c>
      <c r="M11037" s="80" t="b">
        <f t="shared" si="172"/>
        <v>1</v>
      </c>
    </row>
    <row r="11038" spans="2:13" x14ac:dyDescent="0.15">
      <c r="B11038" s="333" t="s">
        <v>3843</v>
      </c>
      <c r="C11038" s="333" t="s">
        <v>518</v>
      </c>
      <c r="D11038" s="333" t="s">
        <v>518</v>
      </c>
      <c r="E11038" s="29">
        <v>0</v>
      </c>
      <c r="F11038" s="29">
        <v>0</v>
      </c>
      <c r="G11038" s="29">
        <v>3604</v>
      </c>
      <c r="M11038" s="80" t="b">
        <f t="shared" si="172"/>
        <v>1</v>
      </c>
    </row>
    <row r="11039" spans="2:13" x14ac:dyDescent="0.15">
      <c r="B11039" s="333" t="s">
        <v>2813</v>
      </c>
      <c r="C11039" s="333" t="s">
        <v>716</v>
      </c>
      <c r="D11039" s="333" t="s">
        <v>523</v>
      </c>
      <c r="E11039" s="29">
        <v>4</v>
      </c>
      <c r="F11039" s="29">
        <v>3</v>
      </c>
      <c r="G11039" s="29">
        <v>2485</v>
      </c>
      <c r="M11039" s="80" t="b">
        <f t="shared" si="172"/>
        <v>1</v>
      </c>
    </row>
    <row r="11040" spans="2:13" x14ac:dyDescent="0.15">
      <c r="B11040" s="333" t="s">
        <v>4476</v>
      </c>
      <c r="C11040" s="333" t="s">
        <v>710</v>
      </c>
      <c r="D11040" s="333" t="s">
        <v>519</v>
      </c>
      <c r="E11040" s="29">
        <v>1</v>
      </c>
      <c r="F11040" s="29">
        <v>1</v>
      </c>
      <c r="G11040" s="29">
        <v>4287</v>
      </c>
      <c r="M11040" s="80" t="b">
        <f t="shared" si="172"/>
        <v>1</v>
      </c>
    </row>
    <row r="11041" spans="2:13" x14ac:dyDescent="0.15">
      <c r="B11041" s="333" t="s">
        <v>2814</v>
      </c>
      <c r="C11041" s="333" t="s">
        <v>710</v>
      </c>
      <c r="D11041" s="333" t="s">
        <v>525</v>
      </c>
      <c r="E11041" s="29">
        <v>1</v>
      </c>
      <c r="F11041" s="29">
        <v>4</v>
      </c>
      <c r="G11041" s="29">
        <v>2486</v>
      </c>
      <c r="M11041" s="80" t="b">
        <f t="shared" si="172"/>
        <v>1</v>
      </c>
    </row>
    <row r="11042" spans="2:13" x14ac:dyDescent="0.15">
      <c r="B11042" s="333" t="s">
        <v>2815</v>
      </c>
      <c r="C11042" s="333" t="s">
        <v>716</v>
      </c>
      <c r="D11042" s="333" t="s">
        <v>519</v>
      </c>
      <c r="E11042" s="29">
        <v>4</v>
      </c>
      <c r="F11042" s="29">
        <v>1</v>
      </c>
      <c r="G11042" s="29">
        <v>2487</v>
      </c>
      <c r="M11042" s="80" t="b">
        <f t="shared" si="172"/>
        <v>1</v>
      </c>
    </row>
    <row r="11043" spans="2:13" x14ac:dyDescent="0.15">
      <c r="B11043" s="333" t="s">
        <v>2816</v>
      </c>
      <c r="C11043" s="333" t="s">
        <v>716</v>
      </c>
      <c r="D11043" s="333" t="s">
        <v>523</v>
      </c>
      <c r="E11043" s="29">
        <v>4</v>
      </c>
      <c r="F11043" s="29">
        <v>3</v>
      </c>
      <c r="G11043" s="29">
        <v>2488</v>
      </c>
      <c r="M11043" s="80" t="b">
        <f t="shared" si="172"/>
        <v>1</v>
      </c>
    </row>
    <row r="11044" spans="2:13" x14ac:dyDescent="0.15">
      <c r="B11044" s="333" t="s">
        <v>2817</v>
      </c>
      <c r="C11044" s="333" t="s">
        <v>714</v>
      </c>
      <c r="D11044" s="333" t="s">
        <v>523</v>
      </c>
      <c r="E11044" s="29">
        <v>3</v>
      </c>
      <c r="F11044" s="29">
        <v>3</v>
      </c>
      <c r="G11044" s="29">
        <v>2489</v>
      </c>
      <c r="M11044" s="80" t="b">
        <f t="shared" si="172"/>
        <v>1</v>
      </c>
    </row>
    <row r="11045" spans="2:13" x14ac:dyDescent="0.15">
      <c r="B11045" s="333" t="s">
        <v>9620</v>
      </c>
      <c r="C11045" s="333" t="s">
        <v>712</v>
      </c>
      <c r="D11045" s="333" t="s">
        <v>525</v>
      </c>
      <c r="E11045" s="29">
        <v>2</v>
      </c>
      <c r="F11045" s="29">
        <v>4</v>
      </c>
      <c r="G11045" s="29">
        <v>10047</v>
      </c>
      <c r="M11045" s="80" t="b">
        <f t="shared" si="172"/>
        <v>1</v>
      </c>
    </row>
    <row r="11046" spans="2:13" x14ac:dyDescent="0.15">
      <c r="B11046" s="333" t="s">
        <v>15117</v>
      </c>
      <c r="C11046" s="333" t="s">
        <v>714</v>
      </c>
      <c r="D11046" s="333" t="s">
        <v>521</v>
      </c>
      <c r="E11046" s="29">
        <v>3</v>
      </c>
      <c r="F11046" s="29">
        <v>2</v>
      </c>
      <c r="G11046" s="29">
        <v>17585</v>
      </c>
      <c r="M11046" s="80" t="b">
        <f t="shared" si="172"/>
        <v>1</v>
      </c>
    </row>
    <row r="11047" spans="2:13" x14ac:dyDescent="0.15">
      <c r="B11047" s="333" t="s">
        <v>11037</v>
      </c>
      <c r="C11047" s="333" t="s">
        <v>716</v>
      </c>
      <c r="D11047" s="333" t="s">
        <v>523</v>
      </c>
      <c r="E11047" s="29">
        <v>4</v>
      </c>
      <c r="F11047" s="29">
        <v>3</v>
      </c>
      <c r="G11047" s="29">
        <v>2491</v>
      </c>
      <c r="M11047" s="80" t="b">
        <f t="shared" si="172"/>
        <v>1</v>
      </c>
    </row>
    <row r="11048" spans="2:13" x14ac:dyDescent="0.15">
      <c r="B11048" s="333" t="s">
        <v>6659</v>
      </c>
      <c r="C11048" s="333" t="s">
        <v>518</v>
      </c>
      <c r="D11048" s="333" t="s">
        <v>518</v>
      </c>
      <c r="E11048" s="29">
        <v>0</v>
      </c>
      <c r="F11048" s="29">
        <v>0</v>
      </c>
      <c r="G11048" s="29">
        <v>6649</v>
      </c>
      <c r="M11048" s="80" t="b">
        <f t="shared" si="172"/>
        <v>1</v>
      </c>
    </row>
    <row r="11049" spans="2:13" x14ac:dyDescent="0.15">
      <c r="B11049" s="333" t="s">
        <v>7271</v>
      </c>
      <c r="C11049" s="333" t="s">
        <v>718</v>
      </c>
      <c r="D11049" s="333" t="s">
        <v>523</v>
      </c>
      <c r="E11049" s="29">
        <v>5</v>
      </c>
      <c r="F11049" s="29">
        <v>3</v>
      </c>
      <c r="G11049" s="29">
        <v>7417</v>
      </c>
      <c r="M11049" s="80" t="b">
        <f t="shared" si="172"/>
        <v>1</v>
      </c>
    </row>
    <row r="11050" spans="2:13" x14ac:dyDescent="0.15">
      <c r="B11050" s="333" t="s">
        <v>7501</v>
      </c>
      <c r="C11050" s="333" t="s">
        <v>718</v>
      </c>
      <c r="D11050" s="333" t="s">
        <v>519</v>
      </c>
      <c r="E11050" s="29">
        <v>5</v>
      </c>
      <c r="F11050" s="29">
        <v>1</v>
      </c>
      <c r="G11050" s="29">
        <v>7660</v>
      </c>
      <c r="M11050" s="80" t="b">
        <f t="shared" si="172"/>
        <v>1</v>
      </c>
    </row>
    <row r="11051" spans="2:13" x14ac:dyDescent="0.15">
      <c r="B11051" s="333" t="s">
        <v>6711</v>
      </c>
      <c r="C11051" s="333" t="s">
        <v>718</v>
      </c>
      <c r="D11051" s="333" t="s">
        <v>525</v>
      </c>
      <c r="E11051" s="29">
        <v>5</v>
      </c>
      <c r="F11051" s="29">
        <v>4</v>
      </c>
      <c r="G11051" s="29">
        <v>6830</v>
      </c>
      <c r="M11051" s="80" t="b">
        <f t="shared" si="172"/>
        <v>1</v>
      </c>
    </row>
    <row r="11052" spans="2:13" x14ac:dyDescent="0.15">
      <c r="B11052" s="333" t="s">
        <v>12343</v>
      </c>
      <c r="C11052" s="333" t="s">
        <v>718</v>
      </c>
      <c r="D11052" s="333" t="s">
        <v>523</v>
      </c>
      <c r="E11052" s="29">
        <v>5</v>
      </c>
      <c r="F11052" s="29">
        <v>3</v>
      </c>
      <c r="G11052" s="29">
        <v>12535</v>
      </c>
      <c r="M11052" s="80" t="b">
        <f t="shared" si="172"/>
        <v>1</v>
      </c>
    </row>
    <row r="11053" spans="2:13" x14ac:dyDescent="0.15">
      <c r="B11053" s="333" t="s">
        <v>15118</v>
      </c>
      <c r="C11053" s="333" t="s">
        <v>710</v>
      </c>
      <c r="D11053" s="333" t="s">
        <v>523</v>
      </c>
      <c r="E11053" s="29">
        <v>1</v>
      </c>
      <c r="F11053" s="29">
        <v>3</v>
      </c>
      <c r="G11053" s="29">
        <v>16611</v>
      </c>
      <c r="M11053" s="80" t="b">
        <f t="shared" si="172"/>
        <v>1</v>
      </c>
    </row>
    <row r="11054" spans="2:13" x14ac:dyDescent="0.15">
      <c r="B11054" s="333" t="s">
        <v>8053</v>
      </c>
      <c r="C11054" s="333" t="s">
        <v>710</v>
      </c>
      <c r="D11054" s="333" t="s">
        <v>519</v>
      </c>
      <c r="E11054" s="29">
        <v>1</v>
      </c>
      <c r="F11054" s="29">
        <v>1</v>
      </c>
      <c r="G11054" s="29">
        <v>8276</v>
      </c>
      <c r="M11054" s="80" t="b">
        <f t="shared" si="172"/>
        <v>1</v>
      </c>
    </row>
    <row r="11055" spans="2:13" x14ac:dyDescent="0.15">
      <c r="B11055" s="333" t="s">
        <v>2819</v>
      </c>
      <c r="C11055" s="333" t="s">
        <v>714</v>
      </c>
      <c r="D11055" s="333" t="s">
        <v>523</v>
      </c>
      <c r="E11055" s="29">
        <v>3</v>
      </c>
      <c r="F11055" s="29">
        <v>3</v>
      </c>
      <c r="G11055" s="29">
        <v>2492</v>
      </c>
      <c r="M11055" s="80" t="b">
        <f t="shared" si="172"/>
        <v>1</v>
      </c>
    </row>
    <row r="11056" spans="2:13" x14ac:dyDescent="0.15">
      <c r="B11056" s="333" t="s">
        <v>24</v>
      </c>
      <c r="C11056" s="333" t="s">
        <v>712</v>
      </c>
      <c r="D11056" s="333" t="s">
        <v>444</v>
      </c>
      <c r="E11056" s="29">
        <v>2</v>
      </c>
      <c r="F11056" s="29">
        <v>6</v>
      </c>
      <c r="G11056" s="29">
        <v>8750</v>
      </c>
      <c r="M11056" s="80" t="b">
        <f t="shared" si="172"/>
        <v>1</v>
      </c>
    </row>
    <row r="11057" spans="2:13" x14ac:dyDescent="0.15">
      <c r="B11057" s="333" t="s">
        <v>9621</v>
      </c>
      <c r="C11057" s="333" t="s">
        <v>714</v>
      </c>
      <c r="D11057" s="333" t="s">
        <v>521</v>
      </c>
      <c r="E11057" s="29">
        <v>3</v>
      </c>
      <c r="F11057" s="29">
        <v>2</v>
      </c>
      <c r="G11057" s="29">
        <v>9333</v>
      </c>
      <c r="M11057" s="80" t="b">
        <f t="shared" si="172"/>
        <v>1</v>
      </c>
    </row>
    <row r="11058" spans="2:13" x14ac:dyDescent="0.15">
      <c r="B11058" s="333" t="s">
        <v>2820</v>
      </c>
      <c r="C11058" s="333" t="s">
        <v>716</v>
      </c>
      <c r="D11058" s="333" t="s">
        <v>523</v>
      </c>
      <c r="E11058" s="29">
        <v>4</v>
      </c>
      <c r="F11058" s="29">
        <v>3</v>
      </c>
      <c r="G11058" s="29">
        <v>2493</v>
      </c>
      <c r="M11058" s="80" t="b">
        <f t="shared" si="172"/>
        <v>1</v>
      </c>
    </row>
    <row r="11059" spans="2:13" x14ac:dyDescent="0.15">
      <c r="B11059" s="333" t="s">
        <v>15119</v>
      </c>
      <c r="C11059" s="333" t="s">
        <v>710</v>
      </c>
      <c r="D11059" s="333" t="s">
        <v>519</v>
      </c>
      <c r="E11059" s="29">
        <v>1</v>
      </c>
      <c r="F11059" s="29">
        <v>1</v>
      </c>
      <c r="G11059" s="29">
        <v>17207</v>
      </c>
      <c r="M11059" s="80" t="b">
        <f t="shared" si="172"/>
        <v>1</v>
      </c>
    </row>
    <row r="11060" spans="2:13" x14ac:dyDescent="0.15">
      <c r="B11060" s="333" t="s">
        <v>2821</v>
      </c>
      <c r="C11060" s="333" t="s">
        <v>716</v>
      </c>
      <c r="D11060" s="333" t="s">
        <v>521</v>
      </c>
      <c r="E11060" s="29">
        <v>4</v>
      </c>
      <c r="F11060" s="29">
        <v>2</v>
      </c>
      <c r="G11060" s="29">
        <v>2494</v>
      </c>
      <c r="M11060" s="80" t="b">
        <f t="shared" si="172"/>
        <v>1</v>
      </c>
    </row>
    <row r="11061" spans="2:13" x14ac:dyDescent="0.15">
      <c r="B11061" s="333" t="s">
        <v>7573</v>
      </c>
      <c r="C11061" s="333" t="s">
        <v>710</v>
      </c>
      <c r="D11061" s="333" t="s">
        <v>521</v>
      </c>
      <c r="E11061" s="29">
        <v>1</v>
      </c>
      <c r="F11061" s="29">
        <v>2</v>
      </c>
      <c r="G11061" s="29">
        <v>7738</v>
      </c>
      <c r="M11061" s="80" t="b">
        <f t="shared" si="172"/>
        <v>1</v>
      </c>
    </row>
    <row r="11062" spans="2:13" x14ac:dyDescent="0.15">
      <c r="B11062" s="333" t="s">
        <v>15120</v>
      </c>
      <c r="C11062" s="333" t="s">
        <v>710</v>
      </c>
      <c r="D11062" s="333" t="s">
        <v>525</v>
      </c>
      <c r="E11062" s="29">
        <v>1</v>
      </c>
      <c r="F11062" s="29">
        <v>4</v>
      </c>
      <c r="G11062" s="29">
        <v>16583</v>
      </c>
      <c r="M11062" s="80" t="b">
        <f t="shared" si="172"/>
        <v>1</v>
      </c>
    </row>
    <row r="11063" spans="2:13" x14ac:dyDescent="0.15">
      <c r="B11063" s="333" t="s">
        <v>12344</v>
      </c>
      <c r="C11063" s="333" t="s">
        <v>710</v>
      </c>
      <c r="D11063" s="333" t="s">
        <v>519</v>
      </c>
      <c r="E11063" s="29">
        <v>1</v>
      </c>
      <c r="F11063" s="29">
        <v>1</v>
      </c>
      <c r="G11063" s="29">
        <v>11675</v>
      </c>
      <c r="M11063" s="80" t="b">
        <f t="shared" si="172"/>
        <v>1</v>
      </c>
    </row>
    <row r="11064" spans="2:13" x14ac:dyDescent="0.15">
      <c r="B11064" s="333" t="s">
        <v>15121</v>
      </c>
      <c r="C11064" s="333" t="s">
        <v>710</v>
      </c>
      <c r="D11064" s="333" t="s">
        <v>523</v>
      </c>
      <c r="E11064" s="29">
        <v>1</v>
      </c>
      <c r="F11064" s="29">
        <v>3</v>
      </c>
      <c r="G11064" s="29">
        <v>16332</v>
      </c>
      <c r="M11064" s="80" t="b">
        <f t="shared" si="172"/>
        <v>1</v>
      </c>
    </row>
    <row r="11065" spans="2:13" x14ac:dyDescent="0.15">
      <c r="B11065" s="333" t="s">
        <v>6917</v>
      </c>
      <c r="C11065" s="333" t="s">
        <v>518</v>
      </c>
      <c r="D11065" s="333" t="s">
        <v>518</v>
      </c>
      <c r="E11065" s="29">
        <v>0</v>
      </c>
      <c r="F11065" s="29">
        <v>0</v>
      </c>
      <c r="G11065" s="29">
        <v>7051</v>
      </c>
      <c r="M11065" s="80" t="b">
        <f t="shared" si="172"/>
        <v>1</v>
      </c>
    </row>
    <row r="11066" spans="2:13" x14ac:dyDescent="0.15">
      <c r="B11066" s="333" t="s">
        <v>4579</v>
      </c>
      <c r="C11066" s="333" t="s">
        <v>710</v>
      </c>
      <c r="D11066" s="333" t="s">
        <v>521</v>
      </c>
      <c r="E11066" s="29">
        <v>1</v>
      </c>
      <c r="F11066" s="29">
        <v>2</v>
      </c>
      <c r="G11066" s="29">
        <v>4404</v>
      </c>
      <c r="M11066" s="80" t="b">
        <f t="shared" si="172"/>
        <v>1</v>
      </c>
    </row>
    <row r="11067" spans="2:13" x14ac:dyDescent="0.15">
      <c r="B11067" s="333" t="s">
        <v>4477</v>
      </c>
      <c r="C11067" s="333" t="s">
        <v>710</v>
      </c>
      <c r="D11067" s="333" t="s">
        <v>519</v>
      </c>
      <c r="E11067" s="29">
        <v>1</v>
      </c>
      <c r="F11067" s="29">
        <v>1</v>
      </c>
      <c r="G11067" s="29">
        <v>4288</v>
      </c>
      <c r="M11067" s="80" t="b">
        <f t="shared" si="172"/>
        <v>1</v>
      </c>
    </row>
    <row r="11068" spans="2:13" x14ac:dyDescent="0.15">
      <c r="B11068" s="333" t="s">
        <v>4597</v>
      </c>
      <c r="C11068" s="333" t="s">
        <v>710</v>
      </c>
      <c r="D11068" s="333" t="s">
        <v>444</v>
      </c>
      <c r="E11068" s="29">
        <v>1</v>
      </c>
      <c r="F11068" s="29">
        <v>6</v>
      </c>
      <c r="G11068" s="29">
        <v>4424</v>
      </c>
      <c r="M11068" s="80" t="b">
        <f t="shared" si="172"/>
        <v>1</v>
      </c>
    </row>
    <row r="11069" spans="2:13" x14ac:dyDescent="0.15">
      <c r="B11069" s="333" t="s">
        <v>10557</v>
      </c>
      <c r="C11069" s="333" t="s">
        <v>710</v>
      </c>
      <c r="D11069" s="333" t="s">
        <v>521</v>
      </c>
      <c r="E11069" s="29">
        <v>1</v>
      </c>
      <c r="F11069" s="29">
        <v>2</v>
      </c>
      <c r="G11069" s="29">
        <v>10522</v>
      </c>
      <c r="M11069" s="80" t="b">
        <f t="shared" si="172"/>
        <v>1</v>
      </c>
    </row>
    <row r="11070" spans="2:13" x14ac:dyDescent="0.15">
      <c r="B11070" s="333" t="s">
        <v>2822</v>
      </c>
      <c r="C11070" s="333" t="s">
        <v>712</v>
      </c>
      <c r="D11070" s="333" t="s">
        <v>525</v>
      </c>
      <c r="E11070" s="29">
        <v>2</v>
      </c>
      <c r="F11070" s="29">
        <v>4</v>
      </c>
      <c r="G11070" s="29">
        <v>2495</v>
      </c>
      <c r="M11070" s="80" t="b">
        <f t="shared" si="172"/>
        <v>1</v>
      </c>
    </row>
    <row r="11071" spans="2:13" x14ac:dyDescent="0.15">
      <c r="B11071" s="333" t="s">
        <v>6864</v>
      </c>
      <c r="C11071" s="333" t="s">
        <v>518</v>
      </c>
      <c r="D11071" s="333" t="s">
        <v>523</v>
      </c>
      <c r="E11071" s="29">
        <v>0</v>
      </c>
      <c r="F11071" s="29">
        <v>3</v>
      </c>
      <c r="G11071" s="29">
        <v>6995</v>
      </c>
      <c r="M11071" s="80" t="b">
        <f t="shared" si="172"/>
        <v>1</v>
      </c>
    </row>
    <row r="11072" spans="2:13" x14ac:dyDescent="0.15">
      <c r="B11072" s="333" t="s">
        <v>10558</v>
      </c>
      <c r="C11072" s="333" t="s">
        <v>710</v>
      </c>
      <c r="D11072" s="333" t="s">
        <v>523</v>
      </c>
      <c r="E11072" s="29">
        <v>1</v>
      </c>
      <c r="F11072" s="29">
        <v>3</v>
      </c>
      <c r="G11072" s="29">
        <v>11084</v>
      </c>
      <c r="M11072" s="80" t="b">
        <f t="shared" si="172"/>
        <v>1</v>
      </c>
    </row>
    <row r="11073" spans="2:13" x14ac:dyDescent="0.15">
      <c r="B11073" s="333" t="s">
        <v>6295</v>
      </c>
      <c r="C11073" s="333" t="s">
        <v>710</v>
      </c>
      <c r="D11073" s="333" t="s">
        <v>523</v>
      </c>
      <c r="E11073" s="29">
        <v>1</v>
      </c>
      <c r="F11073" s="29">
        <v>3</v>
      </c>
      <c r="G11073" s="29">
        <v>6357</v>
      </c>
      <c r="M11073" s="80" t="b">
        <f t="shared" si="172"/>
        <v>1</v>
      </c>
    </row>
    <row r="11074" spans="2:13" x14ac:dyDescent="0.15">
      <c r="B11074" s="333" t="s">
        <v>7910</v>
      </c>
      <c r="C11074" s="333" t="s">
        <v>714</v>
      </c>
      <c r="D11074" s="333" t="s">
        <v>523</v>
      </c>
      <c r="E11074" s="29">
        <v>3</v>
      </c>
      <c r="F11074" s="29">
        <v>3</v>
      </c>
      <c r="G11074" s="29">
        <v>8111</v>
      </c>
      <c r="M11074" s="80" t="b">
        <f t="shared" si="172"/>
        <v>1</v>
      </c>
    </row>
    <row r="11075" spans="2:13" x14ac:dyDescent="0.15">
      <c r="B11075" s="333" t="s">
        <v>13894</v>
      </c>
      <c r="C11075" s="333" t="s">
        <v>710</v>
      </c>
      <c r="D11075" s="333" t="s">
        <v>521</v>
      </c>
      <c r="E11075" s="29">
        <v>1</v>
      </c>
      <c r="F11075" s="29">
        <v>2</v>
      </c>
      <c r="G11075" s="29">
        <v>15664</v>
      </c>
      <c r="M11075" s="80" t="b">
        <f t="shared" si="172"/>
        <v>1</v>
      </c>
    </row>
    <row r="11076" spans="2:13" x14ac:dyDescent="0.15">
      <c r="B11076" s="333" t="s">
        <v>3973</v>
      </c>
      <c r="C11076" s="333" t="s">
        <v>712</v>
      </c>
      <c r="D11076" s="333" t="s">
        <v>523</v>
      </c>
      <c r="E11076" s="29">
        <v>2</v>
      </c>
      <c r="F11076" s="29">
        <v>3</v>
      </c>
      <c r="G11076" s="29">
        <v>3738</v>
      </c>
      <c r="M11076" s="80" t="b">
        <f t="shared" si="172"/>
        <v>1</v>
      </c>
    </row>
    <row r="11077" spans="2:13" x14ac:dyDescent="0.15">
      <c r="B11077" s="333" t="s">
        <v>12976</v>
      </c>
      <c r="C11077" s="333" t="s">
        <v>710</v>
      </c>
      <c r="D11077" s="333" t="s">
        <v>523</v>
      </c>
      <c r="E11077" s="29">
        <v>1</v>
      </c>
      <c r="F11077" s="29">
        <v>3</v>
      </c>
      <c r="G11077" s="29">
        <v>14469</v>
      </c>
      <c r="M11077" s="80" t="b">
        <f t="shared" si="172"/>
        <v>1</v>
      </c>
    </row>
    <row r="11078" spans="2:13" x14ac:dyDescent="0.15">
      <c r="B11078" s="333" t="s">
        <v>12345</v>
      </c>
      <c r="C11078" s="333" t="s">
        <v>710</v>
      </c>
      <c r="D11078" s="333" t="s">
        <v>519</v>
      </c>
      <c r="E11078" s="29">
        <v>1</v>
      </c>
      <c r="F11078" s="29">
        <v>1</v>
      </c>
      <c r="G11078" s="29">
        <v>13810</v>
      </c>
      <c r="M11078" s="80" t="b">
        <f t="shared" si="172"/>
        <v>1</v>
      </c>
    </row>
    <row r="11079" spans="2:13" x14ac:dyDescent="0.15">
      <c r="B11079" s="333" t="s">
        <v>2823</v>
      </c>
      <c r="C11079" s="333" t="s">
        <v>9879</v>
      </c>
      <c r="D11079" s="333" t="s">
        <v>519</v>
      </c>
      <c r="E11079" s="29">
        <v>13</v>
      </c>
      <c r="F11079" s="29">
        <v>1</v>
      </c>
      <c r="G11079" s="29">
        <v>2496</v>
      </c>
      <c r="M11079" s="80" t="b">
        <f t="shared" si="172"/>
        <v>1</v>
      </c>
    </row>
    <row r="11080" spans="2:13" x14ac:dyDescent="0.15">
      <c r="B11080" s="333" t="s">
        <v>13895</v>
      </c>
      <c r="C11080" s="333" t="s">
        <v>710</v>
      </c>
      <c r="D11080" s="333" t="s">
        <v>523</v>
      </c>
      <c r="E11080" s="29">
        <v>1</v>
      </c>
      <c r="F11080" s="29">
        <v>3</v>
      </c>
      <c r="G11080" s="29">
        <v>15063</v>
      </c>
      <c r="M11080" s="80" t="b">
        <f t="shared" si="172"/>
        <v>1</v>
      </c>
    </row>
    <row r="11081" spans="2:13" x14ac:dyDescent="0.15">
      <c r="B11081" s="333" t="s">
        <v>8634</v>
      </c>
      <c r="C11081" s="333" t="s">
        <v>716</v>
      </c>
      <c r="D11081" s="333" t="s">
        <v>523</v>
      </c>
      <c r="E11081" s="29">
        <v>4</v>
      </c>
      <c r="F11081" s="29">
        <v>3</v>
      </c>
      <c r="G11081" s="29">
        <v>8984</v>
      </c>
      <c r="M11081" s="80" t="b">
        <f t="shared" si="172"/>
        <v>1</v>
      </c>
    </row>
    <row r="11082" spans="2:13" x14ac:dyDescent="0.15">
      <c r="B11082" s="333" t="s">
        <v>12977</v>
      </c>
      <c r="C11082" s="333" t="s">
        <v>718</v>
      </c>
      <c r="D11082" s="333" t="s">
        <v>521</v>
      </c>
      <c r="E11082" s="29">
        <v>5</v>
      </c>
      <c r="F11082" s="29">
        <v>2</v>
      </c>
      <c r="G11082" s="29">
        <v>14479</v>
      </c>
      <c r="M11082" s="80" t="b">
        <f t="shared" si="172"/>
        <v>1</v>
      </c>
    </row>
    <row r="11083" spans="2:13" x14ac:dyDescent="0.15">
      <c r="B11083" s="333" t="s">
        <v>3670</v>
      </c>
      <c r="C11083" s="333" t="s">
        <v>714</v>
      </c>
      <c r="D11083" s="333" t="s">
        <v>519</v>
      </c>
      <c r="E11083" s="29">
        <v>3</v>
      </c>
      <c r="F11083" s="29">
        <v>1</v>
      </c>
      <c r="G11083" s="29">
        <v>3427</v>
      </c>
      <c r="M11083" s="80" t="b">
        <f t="shared" si="172"/>
        <v>1</v>
      </c>
    </row>
    <row r="11084" spans="2:13" x14ac:dyDescent="0.15">
      <c r="B11084" s="333" t="s">
        <v>13896</v>
      </c>
      <c r="C11084" s="333" t="s">
        <v>716</v>
      </c>
      <c r="D11084" s="333" t="s">
        <v>521</v>
      </c>
      <c r="E11084" s="29">
        <v>4</v>
      </c>
      <c r="F11084" s="29">
        <v>2</v>
      </c>
      <c r="G11084" s="29">
        <v>14578</v>
      </c>
      <c r="M11084" s="80" t="b">
        <f t="shared" si="172"/>
        <v>1</v>
      </c>
    </row>
    <row r="11085" spans="2:13" x14ac:dyDescent="0.15">
      <c r="B11085" s="333" t="s">
        <v>3844</v>
      </c>
      <c r="C11085" s="333" t="s">
        <v>518</v>
      </c>
      <c r="D11085" s="333" t="s">
        <v>518</v>
      </c>
      <c r="E11085" s="29">
        <v>0</v>
      </c>
      <c r="F11085" s="29">
        <v>0</v>
      </c>
      <c r="G11085" s="29">
        <v>3605</v>
      </c>
      <c r="M11085" s="80" t="b">
        <f t="shared" si="172"/>
        <v>1</v>
      </c>
    </row>
    <row r="11086" spans="2:13" x14ac:dyDescent="0.15">
      <c r="B11086" s="333" t="s">
        <v>222</v>
      </c>
      <c r="C11086" s="333" t="s">
        <v>710</v>
      </c>
      <c r="D11086" s="333" t="s">
        <v>523</v>
      </c>
      <c r="E11086" s="29">
        <v>1</v>
      </c>
      <c r="F11086" s="29">
        <v>3</v>
      </c>
      <c r="G11086" s="29">
        <v>8510</v>
      </c>
      <c r="M11086" s="80" t="b">
        <f t="shared" ref="M11086:M11149" si="173">AND(  NOT(ISERROR(FIND(UPPER($B$7),UPPER($B11086),1))),  OR($D$7="",NOT(ISERROR(FIND(UPPER($D$7),UPPER($B11086),1)))),    OR($D$8="",(ISERROR(FIND(UPPER($D$8),UPPER($B11086),1))))           )</f>
        <v>1</v>
      </c>
    </row>
    <row r="11087" spans="2:13" x14ac:dyDescent="0.15">
      <c r="B11087" s="333" t="s">
        <v>4448</v>
      </c>
      <c r="C11087" s="333" t="s">
        <v>712</v>
      </c>
      <c r="D11087" s="333" t="s">
        <v>521</v>
      </c>
      <c r="E11087" s="29">
        <v>2</v>
      </c>
      <c r="F11087" s="29">
        <v>2</v>
      </c>
      <c r="G11087" s="29">
        <v>4080</v>
      </c>
      <c r="M11087" s="80" t="b">
        <f t="shared" si="173"/>
        <v>1</v>
      </c>
    </row>
    <row r="11088" spans="2:13" x14ac:dyDescent="0.15">
      <c r="B11088" s="333" t="s">
        <v>7462</v>
      </c>
      <c r="C11088" s="333" t="s">
        <v>710</v>
      </c>
      <c r="D11088" s="333" t="s">
        <v>521</v>
      </c>
      <c r="E11088" s="29">
        <v>1</v>
      </c>
      <c r="F11088" s="29">
        <v>2</v>
      </c>
      <c r="G11088" s="29">
        <v>7614</v>
      </c>
      <c r="M11088" s="80" t="b">
        <f t="shared" si="173"/>
        <v>1</v>
      </c>
    </row>
    <row r="11089" spans="2:13" x14ac:dyDescent="0.15">
      <c r="B11089" s="333" t="s">
        <v>12346</v>
      </c>
      <c r="C11089" s="333" t="s">
        <v>710</v>
      </c>
      <c r="D11089" s="333" t="s">
        <v>521</v>
      </c>
      <c r="E11089" s="29">
        <v>1</v>
      </c>
      <c r="F11089" s="29">
        <v>2</v>
      </c>
      <c r="G11089" s="29">
        <v>13257</v>
      </c>
      <c r="M11089" s="80" t="b">
        <f t="shared" si="173"/>
        <v>1</v>
      </c>
    </row>
    <row r="11090" spans="2:13" x14ac:dyDescent="0.15">
      <c r="B11090" s="333" t="s">
        <v>7659</v>
      </c>
      <c r="C11090" s="333" t="s">
        <v>710</v>
      </c>
      <c r="D11090" s="333" t="s">
        <v>523</v>
      </c>
      <c r="E11090" s="29">
        <v>1</v>
      </c>
      <c r="F11090" s="29">
        <v>3</v>
      </c>
      <c r="G11090" s="29">
        <v>7821</v>
      </c>
      <c r="M11090" s="80" t="b">
        <f t="shared" si="173"/>
        <v>1</v>
      </c>
    </row>
    <row r="11091" spans="2:13" x14ac:dyDescent="0.15">
      <c r="B11091" s="333" t="s">
        <v>4036</v>
      </c>
      <c r="C11091" s="333" t="s">
        <v>710</v>
      </c>
      <c r="D11091" s="333" t="s">
        <v>519</v>
      </c>
      <c r="E11091" s="29">
        <v>1</v>
      </c>
      <c r="F11091" s="29">
        <v>1</v>
      </c>
      <c r="G11091" s="29">
        <v>3796</v>
      </c>
      <c r="M11091" s="80" t="b">
        <f t="shared" si="173"/>
        <v>1</v>
      </c>
    </row>
    <row r="11092" spans="2:13" x14ac:dyDescent="0.15">
      <c r="B11092" s="333" t="s">
        <v>2824</v>
      </c>
      <c r="C11092" s="333" t="s">
        <v>718</v>
      </c>
      <c r="D11092" s="333" t="s">
        <v>525</v>
      </c>
      <c r="E11092" s="29">
        <v>5</v>
      </c>
      <c r="F11092" s="29">
        <v>4</v>
      </c>
      <c r="G11092" s="29">
        <v>2497</v>
      </c>
      <c r="M11092" s="80" t="b">
        <f t="shared" si="173"/>
        <v>1</v>
      </c>
    </row>
    <row r="11093" spans="2:13" x14ac:dyDescent="0.15">
      <c r="B11093" s="333" t="s">
        <v>6897</v>
      </c>
      <c r="C11093" s="333" t="s">
        <v>518</v>
      </c>
      <c r="D11093" s="333" t="s">
        <v>523</v>
      </c>
      <c r="E11093" s="29">
        <v>0</v>
      </c>
      <c r="F11093" s="29">
        <v>3</v>
      </c>
      <c r="G11093" s="29">
        <v>7029</v>
      </c>
      <c r="M11093" s="80" t="b">
        <f t="shared" si="173"/>
        <v>1</v>
      </c>
    </row>
    <row r="11094" spans="2:13" x14ac:dyDescent="0.15">
      <c r="B11094" s="333" t="s">
        <v>5989</v>
      </c>
      <c r="C11094" s="333" t="s">
        <v>718</v>
      </c>
      <c r="D11094" s="333" t="s">
        <v>521</v>
      </c>
      <c r="E11094" s="29">
        <v>5</v>
      </c>
      <c r="F11094" s="29">
        <v>2</v>
      </c>
      <c r="G11094" s="29">
        <v>6042</v>
      </c>
      <c r="M11094" s="80" t="b">
        <f t="shared" si="173"/>
        <v>1</v>
      </c>
    </row>
    <row r="11095" spans="2:13" x14ac:dyDescent="0.15">
      <c r="B11095" s="333" t="s">
        <v>8100</v>
      </c>
      <c r="C11095" s="333" t="s">
        <v>714</v>
      </c>
      <c r="D11095" s="333" t="s">
        <v>521</v>
      </c>
      <c r="E11095" s="29">
        <v>3</v>
      </c>
      <c r="F11095" s="29">
        <v>2</v>
      </c>
      <c r="G11095" s="29">
        <v>8251</v>
      </c>
      <c r="M11095" s="80" t="b">
        <f t="shared" si="173"/>
        <v>1</v>
      </c>
    </row>
    <row r="11096" spans="2:13" x14ac:dyDescent="0.15">
      <c r="B11096" s="333" t="s">
        <v>2825</v>
      </c>
      <c r="C11096" s="333" t="s">
        <v>716</v>
      </c>
      <c r="D11096" s="333" t="s">
        <v>519</v>
      </c>
      <c r="E11096" s="29">
        <v>4</v>
      </c>
      <c r="F11096" s="29">
        <v>1</v>
      </c>
      <c r="G11096" s="29">
        <v>2498</v>
      </c>
      <c r="M11096" s="80" t="b">
        <f t="shared" si="173"/>
        <v>1</v>
      </c>
    </row>
    <row r="11097" spans="2:13" x14ac:dyDescent="0.15">
      <c r="B11097" s="333" t="s">
        <v>6660</v>
      </c>
      <c r="C11097" s="333" t="s">
        <v>518</v>
      </c>
      <c r="D11097" s="333" t="s">
        <v>518</v>
      </c>
      <c r="E11097" s="29">
        <v>0</v>
      </c>
      <c r="F11097" s="29">
        <v>0</v>
      </c>
      <c r="G11097" s="29">
        <v>6650</v>
      </c>
      <c r="M11097" s="80" t="b">
        <f t="shared" si="173"/>
        <v>1</v>
      </c>
    </row>
    <row r="11098" spans="2:13" x14ac:dyDescent="0.15">
      <c r="B11098" s="333" t="s">
        <v>11363</v>
      </c>
      <c r="C11098" s="333" t="s">
        <v>714</v>
      </c>
      <c r="D11098" s="333" t="s">
        <v>523</v>
      </c>
      <c r="E11098" s="29">
        <v>3</v>
      </c>
      <c r="F11098" s="29">
        <v>3</v>
      </c>
      <c r="G11098" s="29">
        <v>11315</v>
      </c>
      <c r="M11098" s="80" t="b">
        <f t="shared" si="173"/>
        <v>1</v>
      </c>
    </row>
    <row r="11099" spans="2:13" x14ac:dyDescent="0.15">
      <c r="B11099" s="333" t="s">
        <v>15122</v>
      </c>
      <c r="C11099" s="333" t="s">
        <v>716</v>
      </c>
      <c r="D11099" s="333" t="s">
        <v>519</v>
      </c>
      <c r="E11099" s="29">
        <v>4</v>
      </c>
      <c r="F11099" s="29">
        <v>1</v>
      </c>
      <c r="G11099" s="29">
        <v>16730</v>
      </c>
      <c r="M11099" s="80" t="b">
        <f t="shared" si="173"/>
        <v>1</v>
      </c>
    </row>
    <row r="11100" spans="2:13" x14ac:dyDescent="0.15">
      <c r="B11100" s="333" t="s">
        <v>15123</v>
      </c>
      <c r="C11100" s="333" t="s">
        <v>712</v>
      </c>
      <c r="D11100" s="333" t="s">
        <v>523</v>
      </c>
      <c r="E11100" s="29">
        <v>2</v>
      </c>
      <c r="F11100" s="29">
        <v>3</v>
      </c>
      <c r="G11100" s="29">
        <v>17415</v>
      </c>
      <c r="M11100" s="80" t="b">
        <f t="shared" si="173"/>
        <v>1</v>
      </c>
    </row>
    <row r="11101" spans="2:13" x14ac:dyDescent="0.15">
      <c r="B11101" s="333" t="s">
        <v>9622</v>
      </c>
      <c r="C11101" s="333" t="s">
        <v>716</v>
      </c>
      <c r="D11101" s="333" t="s">
        <v>521</v>
      </c>
      <c r="E11101" s="29">
        <v>4</v>
      </c>
      <c r="F11101" s="29">
        <v>2</v>
      </c>
      <c r="G11101" s="29">
        <v>9979</v>
      </c>
      <c r="M11101" s="80" t="b">
        <f t="shared" si="173"/>
        <v>1</v>
      </c>
    </row>
    <row r="11102" spans="2:13" x14ac:dyDescent="0.15">
      <c r="B11102" s="333" t="s">
        <v>12978</v>
      </c>
      <c r="C11102" s="333" t="s">
        <v>716</v>
      </c>
      <c r="D11102" s="333" t="s">
        <v>523</v>
      </c>
      <c r="E11102" s="29">
        <v>4</v>
      </c>
      <c r="F11102" s="29">
        <v>3</v>
      </c>
      <c r="G11102" s="29">
        <v>14392</v>
      </c>
      <c r="M11102" s="80" t="b">
        <f t="shared" si="173"/>
        <v>1</v>
      </c>
    </row>
    <row r="11103" spans="2:13" x14ac:dyDescent="0.15">
      <c r="B11103" s="333" t="s">
        <v>15124</v>
      </c>
      <c r="C11103" s="333" t="s">
        <v>712</v>
      </c>
      <c r="D11103" s="333" t="s">
        <v>523</v>
      </c>
      <c r="E11103" s="29">
        <v>2</v>
      </c>
      <c r="F11103" s="29">
        <v>3</v>
      </c>
      <c r="G11103" s="29">
        <v>16556</v>
      </c>
      <c r="M11103" s="80" t="b">
        <f t="shared" si="173"/>
        <v>1</v>
      </c>
    </row>
    <row r="11104" spans="2:13" x14ac:dyDescent="0.15">
      <c r="B11104" s="333" t="s">
        <v>8554</v>
      </c>
      <c r="C11104" s="333" t="s">
        <v>710</v>
      </c>
      <c r="D11104" s="333" t="s">
        <v>523</v>
      </c>
      <c r="E11104" s="29">
        <v>1</v>
      </c>
      <c r="F11104" s="29">
        <v>3</v>
      </c>
      <c r="G11104" s="29">
        <v>8891</v>
      </c>
      <c r="M11104" s="80" t="b">
        <f t="shared" si="173"/>
        <v>1</v>
      </c>
    </row>
    <row r="11105" spans="2:13" x14ac:dyDescent="0.15">
      <c r="B11105" s="333" t="s">
        <v>8449</v>
      </c>
      <c r="C11105" s="333" t="s">
        <v>710</v>
      </c>
      <c r="D11105" s="333" t="s">
        <v>523</v>
      </c>
      <c r="E11105" s="29">
        <v>1</v>
      </c>
      <c r="F11105" s="29">
        <v>3</v>
      </c>
      <c r="G11105" s="29">
        <v>8778</v>
      </c>
      <c r="M11105" s="80" t="b">
        <f t="shared" si="173"/>
        <v>1</v>
      </c>
    </row>
    <row r="11106" spans="2:13" x14ac:dyDescent="0.15">
      <c r="B11106" s="333" t="s">
        <v>10559</v>
      </c>
      <c r="C11106" s="333" t="s">
        <v>710</v>
      </c>
      <c r="D11106" s="333" t="s">
        <v>523</v>
      </c>
      <c r="E11106" s="29">
        <v>1</v>
      </c>
      <c r="F11106" s="29">
        <v>3</v>
      </c>
      <c r="G11106" s="29">
        <v>10798</v>
      </c>
      <c r="M11106" s="80" t="b">
        <f t="shared" si="173"/>
        <v>1</v>
      </c>
    </row>
    <row r="11107" spans="2:13" x14ac:dyDescent="0.15">
      <c r="B11107" s="333" t="s">
        <v>5545</v>
      </c>
      <c r="C11107" s="333" t="s">
        <v>710</v>
      </c>
      <c r="D11107" s="333" t="s">
        <v>523</v>
      </c>
      <c r="E11107" s="29">
        <v>1</v>
      </c>
      <c r="F11107" s="29">
        <v>3</v>
      </c>
      <c r="G11107" s="29">
        <v>5462</v>
      </c>
      <c r="M11107" s="80" t="b">
        <f t="shared" si="173"/>
        <v>1</v>
      </c>
    </row>
    <row r="11108" spans="2:13" x14ac:dyDescent="0.15">
      <c r="B11108" s="333" t="s">
        <v>2826</v>
      </c>
      <c r="C11108" s="333" t="s">
        <v>716</v>
      </c>
      <c r="D11108" s="333" t="s">
        <v>521</v>
      </c>
      <c r="E11108" s="29">
        <v>4</v>
      </c>
      <c r="F11108" s="29">
        <v>2</v>
      </c>
      <c r="G11108" s="29">
        <v>2499</v>
      </c>
      <c r="M11108" s="80" t="b">
        <f t="shared" si="173"/>
        <v>1</v>
      </c>
    </row>
    <row r="11109" spans="2:13" x14ac:dyDescent="0.15">
      <c r="B11109" s="333" t="s">
        <v>8665</v>
      </c>
      <c r="C11109" s="333" t="s">
        <v>710</v>
      </c>
      <c r="D11109" s="333" t="s">
        <v>523</v>
      </c>
      <c r="E11109" s="29">
        <v>1</v>
      </c>
      <c r="F11109" s="29">
        <v>3</v>
      </c>
      <c r="G11109" s="29">
        <v>9015</v>
      </c>
      <c r="M11109" s="80" t="b">
        <f t="shared" si="173"/>
        <v>1</v>
      </c>
    </row>
    <row r="11110" spans="2:13" x14ac:dyDescent="0.15">
      <c r="B11110" s="333" t="s">
        <v>9623</v>
      </c>
      <c r="C11110" s="333" t="s">
        <v>716</v>
      </c>
      <c r="D11110" s="333" t="s">
        <v>523</v>
      </c>
      <c r="E11110" s="29">
        <v>4</v>
      </c>
      <c r="F11110" s="29">
        <v>3</v>
      </c>
      <c r="G11110" s="29">
        <v>9500</v>
      </c>
      <c r="M11110" s="80" t="b">
        <f t="shared" si="173"/>
        <v>1</v>
      </c>
    </row>
    <row r="11111" spans="2:13" x14ac:dyDescent="0.15">
      <c r="B11111" s="333" t="s">
        <v>2827</v>
      </c>
      <c r="C11111" s="333" t="s">
        <v>716</v>
      </c>
      <c r="D11111" s="333" t="s">
        <v>523</v>
      </c>
      <c r="E11111" s="29">
        <v>4</v>
      </c>
      <c r="F11111" s="29">
        <v>3</v>
      </c>
      <c r="G11111" s="29">
        <v>2500</v>
      </c>
      <c r="M11111" s="80" t="b">
        <f t="shared" si="173"/>
        <v>1</v>
      </c>
    </row>
    <row r="11112" spans="2:13" x14ac:dyDescent="0.15">
      <c r="B11112" s="333" t="s">
        <v>6679</v>
      </c>
      <c r="C11112" s="333" t="s">
        <v>716</v>
      </c>
      <c r="D11112" s="333" t="s">
        <v>519</v>
      </c>
      <c r="E11112" s="29">
        <v>4</v>
      </c>
      <c r="F11112" s="29">
        <v>1</v>
      </c>
      <c r="G11112" s="29">
        <v>6793</v>
      </c>
      <c r="M11112" s="80" t="b">
        <f t="shared" si="173"/>
        <v>1</v>
      </c>
    </row>
    <row r="11113" spans="2:13" x14ac:dyDescent="0.15">
      <c r="B11113" s="333" t="s">
        <v>2828</v>
      </c>
      <c r="C11113" s="333" t="s">
        <v>716</v>
      </c>
      <c r="D11113" s="333" t="s">
        <v>519</v>
      </c>
      <c r="E11113" s="29">
        <v>4</v>
      </c>
      <c r="F11113" s="29">
        <v>1</v>
      </c>
      <c r="G11113" s="29">
        <v>2501</v>
      </c>
      <c r="M11113" s="80" t="b">
        <f t="shared" si="173"/>
        <v>1</v>
      </c>
    </row>
    <row r="11114" spans="2:13" x14ac:dyDescent="0.15">
      <c r="B11114" s="333" t="s">
        <v>9624</v>
      </c>
      <c r="C11114" s="333" t="s">
        <v>518</v>
      </c>
      <c r="D11114" s="333" t="s">
        <v>518</v>
      </c>
      <c r="E11114" s="29">
        <v>0</v>
      </c>
      <c r="F11114" s="29">
        <v>0</v>
      </c>
      <c r="G11114" s="29">
        <v>10035</v>
      </c>
      <c r="M11114" s="80" t="b">
        <f t="shared" si="173"/>
        <v>1</v>
      </c>
    </row>
    <row r="11115" spans="2:13" x14ac:dyDescent="0.15">
      <c r="B11115" s="333" t="s">
        <v>7019</v>
      </c>
      <c r="C11115" s="333" t="s">
        <v>716</v>
      </c>
      <c r="D11115" s="333" t="s">
        <v>519</v>
      </c>
      <c r="E11115" s="29">
        <v>4</v>
      </c>
      <c r="F11115" s="29">
        <v>1</v>
      </c>
      <c r="G11115" s="29">
        <v>7040</v>
      </c>
      <c r="M11115" s="80" t="b">
        <f t="shared" si="173"/>
        <v>1</v>
      </c>
    </row>
    <row r="11116" spans="2:13" x14ac:dyDescent="0.15">
      <c r="B11116" s="333" t="s">
        <v>5852</v>
      </c>
      <c r="C11116" s="333" t="s">
        <v>710</v>
      </c>
      <c r="D11116" s="333" t="s">
        <v>523</v>
      </c>
      <c r="E11116" s="29">
        <v>1</v>
      </c>
      <c r="F11116" s="29">
        <v>3</v>
      </c>
      <c r="G11116" s="29">
        <v>5872</v>
      </c>
      <c r="M11116" s="80" t="b">
        <f t="shared" si="173"/>
        <v>1</v>
      </c>
    </row>
    <row r="11117" spans="2:13" x14ac:dyDescent="0.15">
      <c r="B11117" s="333" t="s">
        <v>2829</v>
      </c>
      <c r="C11117" s="333" t="s">
        <v>716</v>
      </c>
      <c r="D11117" s="333" t="s">
        <v>523</v>
      </c>
      <c r="E11117" s="29">
        <v>4</v>
      </c>
      <c r="F11117" s="29">
        <v>3</v>
      </c>
      <c r="G11117" s="29">
        <v>2502</v>
      </c>
      <c r="M11117" s="80" t="b">
        <f t="shared" si="173"/>
        <v>1</v>
      </c>
    </row>
    <row r="11118" spans="2:13" x14ac:dyDescent="0.15">
      <c r="B11118" s="333" t="s">
        <v>6030</v>
      </c>
      <c r="C11118" s="333" t="s">
        <v>710</v>
      </c>
      <c r="D11118" s="333" t="s">
        <v>523</v>
      </c>
      <c r="E11118" s="29">
        <v>1</v>
      </c>
      <c r="F11118" s="29">
        <v>3</v>
      </c>
      <c r="G11118" s="29">
        <v>6081</v>
      </c>
      <c r="M11118" s="80" t="b">
        <f t="shared" si="173"/>
        <v>1</v>
      </c>
    </row>
    <row r="11119" spans="2:13" x14ac:dyDescent="0.15">
      <c r="B11119" s="333" t="s">
        <v>4478</v>
      </c>
      <c r="C11119" s="333" t="s">
        <v>710</v>
      </c>
      <c r="D11119" s="333" t="s">
        <v>519</v>
      </c>
      <c r="E11119" s="29">
        <v>1</v>
      </c>
      <c r="F11119" s="29">
        <v>1</v>
      </c>
      <c r="G11119" s="29">
        <v>4289</v>
      </c>
      <c r="M11119" s="80" t="b">
        <f t="shared" si="173"/>
        <v>1</v>
      </c>
    </row>
    <row r="11120" spans="2:13" x14ac:dyDescent="0.15">
      <c r="B11120" s="333" t="s">
        <v>13897</v>
      </c>
      <c r="C11120" s="333" t="s">
        <v>710</v>
      </c>
      <c r="D11120" s="333" t="s">
        <v>519</v>
      </c>
      <c r="E11120" s="29">
        <v>1</v>
      </c>
      <c r="F11120" s="29">
        <v>1</v>
      </c>
      <c r="G11120" s="29">
        <v>15086</v>
      </c>
      <c r="M11120" s="80" t="b">
        <f t="shared" si="173"/>
        <v>1</v>
      </c>
    </row>
    <row r="11121" spans="2:13" x14ac:dyDescent="0.15">
      <c r="B11121" s="333" t="s">
        <v>4598</v>
      </c>
      <c r="C11121" s="333" t="s">
        <v>710</v>
      </c>
      <c r="D11121" s="333" t="s">
        <v>444</v>
      </c>
      <c r="E11121" s="29">
        <v>1</v>
      </c>
      <c r="F11121" s="29">
        <v>6</v>
      </c>
      <c r="G11121" s="29">
        <v>4425</v>
      </c>
      <c r="M11121" s="80" t="b">
        <f t="shared" si="173"/>
        <v>1</v>
      </c>
    </row>
    <row r="11122" spans="2:13" x14ac:dyDescent="0.15">
      <c r="B11122" s="333" t="s">
        <v>12347</v>
      </c>
      <c r="C11122" s="333" t="s">
        <v>710</v>
      </c>
      <c r="D11122" s="333" t="s">
        <v>523</v>
      </c>
      <c r="E11122" s="29">
        <v>1</v>
      </c>
      <c r="F11122" s="29">
        <v>3</v>
      </c>
      <c r="G11122" s="29">
        <v>13203</v>
      </c>
      <c r="M11122" s="80" t="b">
        <f t="shared" si="173"/>
        <v>1</v>
      </c>
    </row>
    <row r="11123" spans="2:13" x14ac:dyDescent="0.15">
      <c r="B11123" s="333" t="s">
        <v>4479</v>
      </c>
      <c r="C11123" s="333" t="s">
        <v>710</v>
      </c>
      <c r="D11123" s="333" t="s">
        <v>519</v>
      </c>
      <c r="E11123" s="29">
        <v>1</v>
      </c>
      <c r="F11123" s="29">
        <v>1</v>
      </c>
      <c r="G11123" s="29">
        <v>4290</v>
      </c>
      <c r="M11123" s="80" t="b">
        <f t="shared" si="173"/>
        <v>1</v>
      </c>
    </row>
    <row r="11124" spans="2:13" x14ac:dyDescent="0.15">
      <c r="B11124" s="333" t="s">
        <v>4480</v>
      </c>
      <c r="C11124" s="333" t="s">
        <v>710</v>
      </c>
      <c r="D11124" s="333" t="s">
        <v>519</v>
      </c>
      <c r="E11124" s="29">
        <v>1</v>
      </c>
      <c r="F11124" s="29">
        <v>1</v>
      </c>
      <c r="G11124" s="29">
        <v>4291</v>
      </c>
      <c r="M11124" s="80" t="b">
        <f t="shared" si="173"/>
        <v>1</v>
      </c>
    </row>
    <row r="11125" spans="2:13" x14ac:dyDescent="0.15">
      <c r="B11125" s="333" t="s">
        <v>5867</v>
      </c>
      <c r="C11125" s="333" t="s">
        <v>710</v>
      </c>
      <c r="D11125" s="333" t="s">
        <v>519</v>
      </c>
      <c r="E11125" s="29">
        <v>1</v>
      </c>
      <c r="F11125" s="29">
        <v>1</v>
      </c>
      <c r="G11125" s="29">
        <v>5889</v>
      </c>
      <c r="M11125" s="80" t="b">
        <f t="shared" si="173"/>
        <v>1</v>
      </c>
    </row>
    <row r="11126" spans="2:13" x14ac:dyDescent="0.15">
      <c r="B11126" s="333" t="s">
        <v>4481</v>
      </c>
      <c r="C11126" s="333" t="s">
        <v>710</v>
      </c>
      <c r="D11126" s="333" t="s">
        <v>519</v>
      </c>
      <c r="E11126" s="29">
        <v>1</v>
      </c>
      <c r="F11126" s="29">
        <v>1</v>
      </c>
      <c r="G11126" s="29">
        <v>4292</v>
      </c>
      <c r="M11126" s="80" t="b">
        <f t="shared" si="173"/>
        <v>1</v>
      </c>
    </row>
    <row r="11127" spans="2:13" x14ac:dyDescent="0.15">
      <c r="B11127" s="333" t="s">
        <v>14349</v>
      </c>
      <c r="C11127" s="333" t="s">
        <v>718</v>
      </c>
      <c r="D11127" s="333" t="s">
        <v>523</v>
      </c>
      <c r="E11127" s="29">
        <v>5</v>
      </c>
      <c r="F11127" s="29">
        <v>3</v>
      </c>
      <c r="G11127" s="29">
        <v>15965</v>
      </c>
      <c r="M11127" s="80" t="b">
        <f t="shared" si="173"/>
        <v>1</v>
      </c>
    </row>
    <row r="11128" spans="2:13" x14ac:dyDescent="0.15">
      <c r="B11128" s="333" t="s">
        <v>12348</v>
      </c>
      <c r="C11128" s="333" t="s">
        <v>710</v>
      </c>
      <c r="D11128" s="333" t="s">
        <v>444</v>
      </c>
      <c r="E11128" s="29">
        <v>1</v>
      </c>
      <c r="F11128" s="29">
        <v>6</v>
      </c>
      <c r="G11128" s="29">
        <v>13204</v>
      </c>
      <c r="M11128" s="80" t="b">
        <f t="shared" si="173"/>
        <v>1</v>
      </c>
    </row>
    <row r="11129" spans="2:13" x14ac:dyDescent="0.15">
      <c r="B11129" s="333" t="s">
        <v>4504</v>
      </c>
      <c r="C11129" s="333" t="s">
        <v>710</v>
      </c>
      <c r="D11129" s="333" t="s">
        <v>525</v>
      </c>
      <c r="E11129" s="29">
        <v>1</v>
      </c>
      <c r="F11129" s="29">
        <v>4</v>
      </c>
      <c r="G11129" s="29">
        <v>4215</v>
      </c>
      <c r="M11129" s="80" t="b">
        <f t="shared" si="173"/>
        <v>1</v>
      </c>
    </row>
    <row r="11130" spans="2:13" x14ac:dyDescent="0.15">
      <c r="B11130" s="333" t="s">
        <v>4821</v>
      </c>
      <c r="C11130" s="333" t="s">
        <v>718</v>
      </c>
      <c r="D11130" s="333" t="s">
        <v>521</v>
      </c>
      <c r="E11130" s="29">
        <v>5</v>
      </c>
      <c r="F11130" s="29">
        <v>2</v>
      </c>
      <c r="G11130" s="29">
        <v>4734</v>
      </c>
      <c r="M11130" s="80" t="b">
        <f t="shared" si="173"/>
        <v>1</v>
      </c>
    </row>
    <row r="11131" spans="2:13" x14ac:dyDescent="0.15">
      <c r="B11131" s="333" t="s">
        <v>4821</v>
      </c>
      <c r="C11131" s="333" t="s">
        <v>714</v>
      </c>
      <c r="D11131" s="333" t="s">
        <v>525</v>
      </c>
      <c r="E11131" s="29">
        <v>3</v>
      </c>
      <c r="F11131" s="29">
        <v>4</v>
      </c>
      <c r="G11131" s="29">
        <v>8379</v>
      </c>
      <c r="M11131" s="80" t="b">
        <f t="shared" si="173"/>
        <v>1</v>
      </c>
    </row>
    <row r="11132" spans="2:13" x14ac:dyDescent="0.15">
      <c r="B11132" s="333" t="s">
        <v>13898</v>
      </c>
      <c r="C11132" s="333" t="s">
        <v>712</v>
      </c>
      <c r="D11132" s="333" t="s">
        <v>523</v>
      </c>
      <c r="E11132" s="29">
        <v>2</v>
      </c>
      <c r="F11132" s="29">
        <v>3</v>
      </c>
      <c r="G11132" s="29">
        <v>14591</v>
      </c>
      <c r="M11132" s="80" t="b">
        <f t="shared" si="173"/>
        <v>1</v>
      </c>
    </row>
    <row r="11133" spans="2:13" x14ac:dyDescent="0.15">
      <c r="B11133" s="333" t="s">
        <v>10560</v>
      </c>
      <c r="C11133" s="333" t="s">
        <v>710</v>
      </c>
      <c r="D11133" s="333" t="s">
        <v>521</v>
      </c>
      <c r="E11133" s="29">
        <v>1</v>
      </c>
      <c r="F11133" s="29">
        <v>2</v>
      </c>
      <c r="G11133" s="29">
        <v>11033</v>
      </c>
      <c r="M11133" s="80" t="b">
        <f t="shared" si="173"/>
        <v>1</v>
      </c>
    </row>
    <row r="11134" spans="2:13" x14ac:dyDescent="0.15">
      <c r="B11134" s="333" t="s">
        <v>15125</v>
      </c>
      <c r="C11134" s="333" t="s">
        <v>716</v>
      </c>
      <c r="D11134" s="333" t="s">
        <v>521</v>
      </c>
      <c r="E11134" s="29">
        <v>4</v>
      </c>
      <c r="F11134" s="29">
        <v>2</v>
      </c>
      <c r="G11134" s="29">
        <v>17416</v>
      </c>
      <c r="M11134" s="80" t="b">
        <f t="shared" si="173"/>
        <v>1</v>
      </c>
    </row>
    <row r="11135" spans="2:13" x14ac:dyDescent="0.15">
      <c r="B11135" s="333" t="s">
        <v>5972</v>
      </c>
      <c r="C11135" s="333" t="s">
        <v>716</v>
      </c>
      <c r="D11135" s="333" t="s">
        <v>521</v>
      </c>
      <c r="E11135" s="29">
        <v>4</v>
      </c>
      <c r="F11135" s="29">
        <v>2</v>
      </c>
      <c r="G11135" s="29">
        <v>5894</v>
      </c>
      <c r="M11135" s="80" t="b">
        <f t="shared" si="173"/>
        <v>1</v>
      </c>
    </row>
    <row r="11136" spans="2:13" x14ac:dyDescent="0.15">
      <c r="B11136" s="333" t="s">
        <v>10561</v>
      </c>
      <c r="C11136" s="333" t="s">
        <v>518</v>
      </c>
      <c r="D11136" s="333" t="s">
        <v>518</v>
      </c>
      <c r="E11136" s="29">
        <v>0</v>
      </c>
      <c r="F11136" s="29">
        <v>0</v>
      </c>
      <c r="G11136" s="29">
        <v>10717</v>
      </c>
      <c r="M11136" s="80" t="b">
        <f t="shared" si="173"/>
        <v>1</v>
      </c>
    </row>
    <row r="11137" spans="2:13" x14ac:dyDescent="0.15">
      <c r="B11137" s="333" t="s">
        <v>2830</v>
      </c>
      <c r="C11137" s="333" t="s">
        <v>716</v>
      </c>
      <c r="D11137" s="333" t="s">
        <v>521</v>
      </c>
      <c r="E11137" s="29">
        <v>4</v>
      </c>
      <c r="F11137" s="29">
        <v>2</v>
      </c>
      <c r="G11137" s="29">
        <v>2503</v>
      </c>
      <c r="M11137" s="80" t="b">
        <f t="shared" si="173"/>
        <v>1</v>
      </c>
    </row>
    <row r="11138" spans="2:13" x14ac:dyDescent="0.15">
      <c r="B11138" s="333" t="s">
        <v>2831</v>
      </c>
      <c r="C11138" s="333" t="s">
        <v>716</v>
      </c>
      <c r="D11138" s="333" t="s">
        <v>521</v>
      </c>
      <c r="E11138" s="29">
        <v>4</v>
      </c>
      <c r="F11138" s="29">
        <v>2</v>
      </c>
      <c r="G11138" s="29">
        <v>2504</v>
      </c>
      <c r="M11138" s="80" t="b">
        <f t="shared" si="173"/>
        <v>1</v>
      </c>
    </row>
    <row r="11139" spans="2:13" x14ac:dyDescent="0.15">
      <c r="B11139" s="333" t="s">
        <v>2832</v>
      </c>
      <c r="C11139" s="333" t="s">
        <v>716</v>
      </c>
      <c r="D11139" s="333" t="s">
        <v>521</v>
      </c>
      <c r="E11139" s="29">
        <v>4</v>
      </c>
      <c r="F11139" s="29">
        <v>2</v>
      </c>
      <c r="G11139" s="29">
        <v>2505</v>
      </c>
      <c r="M11139" s="80" t="b">
        <f t="shared" si="173"/>
        <v>1</v>
      </c>
    </row>
    <row r="11140" spans="2:13" x14ac:dyDescent="0.15">
      <c r="B11140" s="333" t="s">
        <v>3845</v>
      </c>
      <c r="C11140" s="333" t="s">
        <v>518</v>
      </c>
      <c r="D11140" s="333" t="s">
        <v>518</v>
      </c>
      <c r="E11140" s="29">
        <v>0</v>
      </c>
      <c r="F11140" s="29">
        <v>0</v>
      </c>
      <c r="G11140" s="29">
        <v>3606</v>
      </c>
      <c r="M11140" s="80" t="b">
        <f t="shared" si="173"/>
        <v>1</v>
      </c>
    </row>
    <row r="11141" spans="2:13" x14ac:dyDescent="0.15">
      <c r="B11141" s="333" t="s">
        <v>15126</v>
      </c>
      <c r="C11141" s="333" t="s">
        <v>712</v>
      </c>
      <c r="D11141" s="333" t="s">
        <v>525</v>
      </c>
      <c r="E11141" s="29">
        <v>2</v>
      </c>
      <c r="F11141" s="29">
        <v>4</v>
      </c>
      <c r="G11141" s="29">
        <v>17618</v>
      </c>
      <c r="M11141" s="80" t="b">
        <f t="shared" si="173"/>
        <v>1</v>
      </c>
    </row>
    <row r="11142" spans="2:13" x14ac:dyDescent="0.15">
      <c r="B11142" s="333" t="s">
        <v>2833</v>
      </c>
      <c r="C11142" s="333" t="s">
        <v>716</v>
      </c>
      <c r="D11142" s="333" t="s">
        <v>521</v>
      </c>
      <c r="E11142" s="29">
        <v>4</v>
      </c>
      <c r="F11142" s="29">
        <v>2</v>
      </c>
      <c r="G11142" s="29">
        <v>2506</v>
      </c>
      <c r="M11142" s="80" t="b">
        <f t="shared" si="173"/>
        <v>1</v>
      </c>
    </row>
    <row r="11143" spans="2:13" x14ac:dyDescent="0.15">
      <c r="B11143" s="333" t="s">
        <v>5490</v>
      </c>
      <c r="C11143" s="333" t="s">
        <v>716</v>
      </c>
      <c r="D11143" s="333" t="s">
        <v>523</v>
      </c>
      <c r="E11143" s="29">
        <v>4</v>
      </c>
      <c r="F11143" s="29">
        <v>3</v>
      </c>
      <c r="G11143" s="29">
        <v>5505</v>
      </c>
      <c r="M11143" s="80" t="b">
        <f t="shared" si="173"/>
        <v>1</v>
      </c>
    </row>
    <row r="11144" spans="2:13" x14ac:dyDescent="0.15">
      <c r="B11144" s="333" t="s">
        <v>10019</v>
      </c>
      <c r="C11144" s="333" t="s">
        <v>710</v>
      </c>
      <c r="D11144" s="333" t="s">
        <v>519</v>
      </c>
      <c r="E11144" s="29">
        <v>1</v>
      </c>
      <c r="F11144" s="29">
        <v>1</v>
      </c>
      <c r="G11144" s="29">
        <v>10187</v>
      </c>
      <c r="M11144" s="80" t="b">
        <f t="shared" si="173"/>
        <v>1</v>
      </c>
    </row>
    <row r="11145" spans="2:13" x14ac:dyDescent="0.15">
      <c r="B11145" s="333" t="s">
        <v>2834</v>
      </c>
      <c r="C11145" s="333" t="s">
        <v>710</v>
      </c>
      <c r="D11145" s="333" t="s">
        <v>519</v>
      </c>
      <c r="E11145" s="29">
        <v>1</v>
      </c>
      <c r="F11145" s="29">
        <v>1</v>
      </c>
      <c r="G11145" s="29">
        <v>2507</v>
      </c>
      <c r="M11145" s="80" t="b">
        <f t="shared" si="173"/>
        <v>1</v>
      </c>
    </row>
    <row r="11146" spans="2:13" x14ac:dyDescent="0.15">
      <c r="B11146" s="333" t="s">
        <v>2907</v>
      </c>
      <c r="C11146" s="333" t="s">
        <v>716</v>
      </c>
      <c r="D11146" s="333" t="s">
        <v>521</v>
      </c>
      <c r="E11146" s="29">
        <v>4</v>
      </c>
      <c r="F11146" s="29">
        <v>2</v>
      </c>
      <c r="G11146" s="29">
        <v>2508</v>
      </c>
      <c r="M11146" s="80" t="b">
        <f t="shared" si="173"/>
        <v>1</v>
      </c>
    </row>
    <row r="11147" spans="2:13" x14ac:dyDescent="0.15">
      <c r="B11147" s="333" t="s">
        <v>5070</v>
      </c>
      <c r="C11147" s="333" t="s">
        <v>718</v>
      </c>
      <c r="D11147" s="333" t="s">
        <v>525</v>
      </c>
      <c r="E11147" s="29">
        <v>5</v>
      </c>
      <c r="F11147" s="29">
        <v>4</v>
      </c>
      <c r="G11147" s="29">
        <v>5035</v>
      </c>
      <c r="M11147" s="80" t="b">
        <f t="shared" si="173"/>
        <v>1</v>
      </c>
    </row>
    <row r="11148" spans="2:13" x14ac:dyDescent="0.15">
      <c r="B11148" s="333" t="s">
        <v>4567</v>
      </c>
      <c r="C11148" s="333" t="s">
        <v>718</v>
      </c>
      <c r="D11148" s="333" t="s">
        <v>523</v>
      </c>
      <c r="E11148" s="29">
        <v>5</v>
      </c>
      <c r="F11148" s="29">
        <v>3</v>
      </c>
      <c r="G11148" s="29">
        <v>4162</v>
      </c>
      <c r="M11148" s="80" t="b">
        <f t="shared" si="173"/>
        <v>1</v>
      </c>
    </row>
    <row r="11149" spans="2:13" x14ac:dyDescent="0.15">
      <c r="B11149" s="333" t="s">
        <v>5007</v>
      </c>
      <c r="C11149" s="333" t="s">
        <v>712</v>
      </c>
      <c r="D11149" s="333" t="s">
        <v>525</v>
      </c>
      <c r="E11149" s="29">
        <v>2</v>
      </c>
      <c r="F11149" s="29">
        <v>4</v>
      </c>
      <c r="G11149" s="29">
        <v>4973</v>
      </c>
      <c r="M11149" s="80" t="b">
        <f t="shared" si="173"/>
        <v>1</v>
      </c>
    </row>
    <row r="11150" spans="2:13" x14ac:dyDescent="0.15">
      <c r="B11150" s="333" t="s">
        <v>12349</v>
      </c>
      <c r="C11150" s="333" t="s">
        <v>716</v>
      </c>
      <c r="D11150" s="333" t="s">
        <v>523</v>
      </c>
      <c r="E11150" s="29">
        <v>4</v>
      </c>
      <c r="F11150" s="29">
        <v>3</v>
      </c>
      <c r="G11150" s="29">
        <v>12387</v>
      </c>
      <c r="M11150" s="80" t="b">
        <f t="shared" ref="M11150:M11213" si="174">AND(  NOT(ISERROR(FIND(UPPER($B$7),UPPER($B11150),1))),  OR($D$7="",NOT(ISERROR(FIND(UPPER($D$7),UPPER($B11150),1)))),    OR($D$8="",(ISERROR(FIND(UPPER($D$8),UPPER($B11150),1))))           )</f>
        <v>1</v>
      </c>
    </row>
    <row r="11151" spans="2:13" x14ac:dyDescent="0.15">
      <c r="B11151" s="333" t="s">
        <v>7998</v>
      </c>
      <c r="C11151" s="333" t="s">
        <v>712</v>
      </c>
      <c r="D11151" s="333" t="s">
        <v>523</v>
      </c>
      <c r="E11151" s="29">
        <v>2</v>
      </c>
      <c r="F11151" s="29">
        <v>3</v>
      </c>
      <c r="G11151" s="29">
        <v>8208</v>
      </c>
      <c r="M11151" s="80" t="b">
        <f t="shared" si="174"/>
        <v>1</v>
      </c>
    </row>
    <row r="11152" spans="2:13" x14ac:dyDescent="0.15">
      <c r="B11152" s="333" t="s">
        <v>2908</v>
      </c>
      <c r="C11152" s="333" t="s">
        <v>716</v>
      </c>
      <c r="D11152" s="333" t="s">
        <v>523</v>
      </c>
      <c r="E11152" s="29">
        <v>4</v>
      </c>
      <c r="F11152" s="29">
        <v>3</v>
      </c>
      <c r="G11152" s="29">
        <v>2509</v>
      </c>
      <c r="M11152" s="80" t="b">
        <f t="shared" si="174"/>
        <v>1</v>
      </c>
    </row>
    <row r="11153" spans="2:13" x14ac:dyDescent="0.15">
      <c r="B11153" s="333" t="s">
        <v>12350</v>
      </c>
      <c r="C11153" s="333" t="s">
        <v>714</v>
      </c>
      <c r="D11153" s="333" t="s">
        <v>523</v>
      </c>
      <c r="E11153" s="29">
        <v>3</v>
      </c>
      <c r="F11153" s="29">
        <v>3</v>
      </c>
      <c r="G11153" s="29">
        <v>12567</v>
      </c>
      <c r="M11153" s="80" t="b">
        <f t="shared" si="174"/>
        <v>1</v>
      </c>
    </row>
    <row r="11154" spans="2:13" x14ac:dyDescent="0.15">
      <c r="B11154" s="333" t="s">
        <v>5510</v>
      </c>
      <c r="C11154" s="333" t="s">
        <v>716</v>
      </c>
      <c r="D11154" s="333" t="s">
        <v>523</v>
      </c>
      <c r="E11154" s="29">
        <v>4</v>
      </c>
      <c r="F11154" s="29">
        <v>3</v>
      </c>
      <c r="G11154" s="29">
        <v>5415</v>
      </c>
      <c r="M11154" s="80" t="b">
        <f t="shared" si="174"/>
        <v>1</v>
      </c>
    </row>
    <row r="11155" spans="2:13" x14ac:dyDescent="0.15">
      <c r="B11155" s="333" t="s">
        <v>15127</v>
      </c>
      <c r="C11155" s="333" t="s">
        <v>714</v>
      </c>
      <c r="D11155" s="333" t="s">
        <v>521</v>
      </c>
      <c r="E11155" s="29">
        <v>3</v>
      </c>
      <c r="F11155" s="29">
        <v>2</v>
      </c>
      <c r="G11155" s="29">
        <v>17335</v>
      </c>
      <c r="M11155" s="80" t="b">
        <f t="shared" si="174"/>
        <v>1</v>
      </c>
    </row>
    <row r="11156" spans="2:13" x14ac:dyDescent="0.15">
      <c r="B11156" s="333" t="s">
        <v>13899</v>
      </c>
      <c r="C11156" s="333" t="s">
        <v>710</v>
      </c>
      <c r="D11156" s="333" t="s">
        <v>519</v>
      </c>
      <c r="E11156" s="29">
        <v>1</v>
      </c>
      <c r="F11156" s="29">
        <v>1</v>
      </c>
      <c r="G11156" s="29">
        <v>15024</v>
      </c>
      <c r="M11156" s="80" t="b">
        <f t="shared" si="174"/>
        <v>1</v>
      </c>
    </row>
    <row r="11157" spans="2:13" x14ac:dyDescent="0.15">
      <c r="B11157" s="333" t="s">
        <v>11038</v>
      </c>
      <c r="C11157" s="333" t="s">
        <v>716</v>
      </c>
      <c r="D11157" s="333" t="s">
        <v>523</v>
      </c>
      <c r="E11157" s="29">
        <v>4</v>
      </c>
      <c r="F11157" s="29">
        <v>3</v>
      </c>
      <c r="G11157" s="29">
        <v>2510</v>
      </c>
      <c r="M11157" s="80" t="b">
        <f t="shared" si="174"/>
        <v>1</v>
      </c>
    </row>
    <row r="11158" spans="2:13" x14ac:dyDescent="0.15">
      <c r="B11158" s="333" t="s">
        <v>2909</v>
      </c>
      <c r="C11158" s="333" t="s">
        <v>710</v>
      </c>
      <c r="D11158" s="333" t="s">
        <v>519</v>
      </c>
      <c r="E11158" s="29">
        <v>1</v>
      </c>
      <c r="F11158" s="29">
        <v>1</v>
      </c>
      <c r="G11158" s="29">
        <v>2511</v>
      </c>
      <c r="M11158" s="80" t="b">
        <f t="shared" si="174"/>
        <v>1</v>
      </c>
    </row>
    <row r="11159" spans="2:13" x14ac:dyDescent="0.15">
      <c r="B11159" s="333" t="s">
        <v>15128</v>
      </c>
      <c r="C11159" s="333" t="s">
        <v>710</v>
      </c>
      <c r="D11159" s="333" t="s">
        <v>519</v>
      </c>
      <c r="E11159" s="29">
        <v>1</v>
      </c>
      <c r="F11159" s="29">
        <v>1</v>
      </c>
      <c r="G11159" s="29">
        <v>16418</v>
      </c>
      <c r="M11159" s="80" t="b">
        <f t="shared" si="174"/>
        <v>1</v>
      </c>
    </row>
    <row r="11160" spans="2:13" x14ac:dyDescent="0.15">
      <c r="B11160" s="333" t="s">
        <v>2910</v>
      </c>
      <c r="C11160" s="333" t="s">
        <v>712</v>
      </c>
      <c r="D11160" s="333" t="s">
        <v>525</v>
      </c>
      <c r="E11160" s="29">
        <v>2</v>
      </c>
      <c r="F11160" s="29">
        <v>4</v>
      </c>
      <c r="G11160" s="29">
        <v>2512</v>
      </c>
      <c r="M11160" s="80" t="b">
        <f t="shared" si="174"/>
        <v>1</v>
      </c>
    </row>
    <row r="11161" spans="2:13" x14ac:dyDescent="0.15">
      <c r="B11161" s="333" t="s">
        <v>2911</v>
      </c>
      <c r="C11161" s="333" t="s">
        <v>718</v>
      </c>
      <c r="D11161" s="333" t="s">
        <v>521</v>
      </c>
      <c r="E11161" s="29">
        <v>5</v>
      </c>
      <c r="F11161" s="29">
        <v>2</v>
      </c>
      <c r="G11161" s="29">
        <v>2513</v>
      </c>
      <c r="M11161" s="80" t="b">
        <f t="shared" si="174"/>
        <v>1</v>
      </c>
    </row>
    <row r="11162" spans="2:13" x14ac:dyDescent="0.15">
      <c r="B11162" s="333" t="s">
        <v>2912</v>
      </c>
      <c r="C11162" s="333" t="s">
        <v>712</v>
      </c>
      <c r="D11162" s="333" t="s">
        <v>521</v>
      </c>
      <c r="E11162" s="29">
        <v>2</v>
      </c>
      <c r="F11162" s="29">
        <v>2</v>
      </c>
      <c r="G11162" s="29">
        <v>2514</v>
      </c>
      <c r="M11162" s="80" t="b">
        <f t="shared" si="174"/>
        <v>1</v>
      </c>
    </row>
    <row r="11163" spans="2:13" x14ac:dyDescent="0.15">
      <c r="B11163" s="333" t="s">
        <v>12351</v>
      </c>
      <c r="C11163" s="333" t="s">
        <v>710</v>
      </c>
      <c r="D11163" s="333" t="s">
        <v>521</v>
      </c>
      <c r="E11163" s="29">
        <v>1</v>
      </c>
      <c r="F11163" s="29">
        <v>2</v>
      </c>
      <c r="G11163" s="29">
        <v>13811</v>
      </c>
      <c r="M11163" s="80" t="b">
        <f t="shared" si="174"/>
        <v>1</v>
      </c>
    </row>
    <row r="11164" spans="2:13" x14ac:dyDescent="0.15">
      <c r="B11164" s="333" t="s">
        <v>4580</v>
      </c>
      <c r="C11164" s="333" t="s">
        <v>710</v>
      </c>
      <c r="D11164" s="333" t="s">
        <v>521</v>
      </c>
      <c r="E11164" s="29">
        <v>1</v>
      </c>
      <c r="F11164" s="29">
        <v>2</v>
      </c>
      <c r="G11164" s="29">
        <v>4405</v>
      </c>
      <c r="M11164" s="80" t="b">
        <f t="shared" si="174"/>
        <v>1</v>
      </c>
    </row>
    <row r="11165" spans="2:13" x14ac:dyDescent="0.15">
      <c r="B11165" s="333" t="s">
        <v>7221</v>
      </c>
      <c r="C11165" s="333" t="s">
        <v>710</v>
      </c>
      <c r="D11165" s="333" t="s">
        <v>521</v>
      </c>
      <c r="E11165" s="29">
        <v>1</v>
      </c>
      <c r="F11165" s="29">
        <v>2</v>
      </c>
      <c r="G11165" s="29">
        <v>7364</v>
      </c>
      <c r="M11165" s="80" t="b">
        <f t="shared" si="174"/>
        <v>1</v>
      </c>
    </row>
    <row r="11166" spans="2:13" x14ac:dyDescent="0.15">
      <c r="B11166" s="333" t="s">
        <v>2913</v>
      </c>
      <c r="C11166" s="333" t="s">
        <v>712</v>
      </c>
      <c r="D11166" s="333" t="s">
        <v>523</v>
      </c>
      <c r="E11166" s="29">
        <v>2</v>
      </c>
      <c r="F11166" s="29">
        <v>3</v>
      </c>
      <c r="G11166" s="29">
        <v>2515</v>
      </c>
      <c r="M11166" s="80" t="b">
        <f t="shared" si="174"/>
        <v>1</v>
      </c>
    </row>
    <row r="11167" spans="2:13" x14ac:dyDescent="0.15">
      <c r="B11167" s="333" t="s">
        <v>2914</v>
      </c>
      <c r="C11167" s="333" t="s">
        <v>716</v>
      </c>
      <c r="D11167" s="333" t="s">
        <v>523</v>
      </c>
      <c r="E11167" s="29">
        <v>4</v>
      </c>
      <c r="F11167" s="29">
        <v>3</v>
      </c>
      <c r="G11167" s="29">
        <v>2516</v>
      </c>
      <c r="M11167" s="80" t="b">
        <f t="shared" si="174"/>
        <v>1</v>
      </c>
    </row>
    <row r="11168" spans="2:13" x14ac:dyDescent="0.15">
      <c r="B11168" s="333" t="s">
        <v>15129</v>
      </c>
      <c r="C11168" s="333" t="s">
        <v>712</v>
      </c>
      <c r="D11168" s="333" t="s">
        <v>521</v>
      </c>
      <c r="E11168" s="29">
        <v>2</v>
      </c>
      <c r="F11168" s="29">
        <v>2</v>
      </c>
      <c r="G11168" s="29">
        <v>16787</v>
      </c>
      <c r="M11168" s="80" t="b">
        <f t="shared" si="174"/>
        <v>1</v>
      </c>
    </row>
    <row r="11169" spans="2:13" x14ac:dyDescent="0.15">
      <c r="B11169" s="333" t="s">
        <v>5148</v>
      </c>
      <c r="C11169" s="333" t="s">
        <v>710</v>
      </c>
      <c r="D11169" s="333" t="s">
        <v>525</v>
      </c>
      <c r="E11169" s="29">
        <v>1</v>
      </c>
      <c r="F11169" s="29">
        <v>4</v>
      </c>
      <c r="G11169" s="29">
        <v>5124</v>
      </c>
      <c r="M11169" s="80" t="b">
        <f t="shared" si="174"/>
        <v>1</v>
      </c>
    </row>
    <row r="11170" spans="2:13" x14ac:dyDescent="0.15">
      <c r="B11170" s="333" t="s">
        <v>13900</v>
      </c>
      <c r="C11170" s="333" t="s">
        <v>712</v>
      </c>
      <c r="D11170" s="333" t="s">
        <v>521</v>
      </c>
      <c r="E11170" s="29">
        <v>2</v>
      </c>
      <c r="F11170" s="29">
        <v>2</v>
      </c>
      <c r="G11170" s="29">
        <v>15100</v>
      </c>
      <c r="M11170" s="80" t="b">
        <f t="shared" si="174"/>
        <v>1</v>
      </c>
    </row>
    <row r="11171" spans="2:13" x14ac:dyDescent="0.15">
      <c r="B11171" s="333" t="s">
        <v>4739</v>
      </c>
      <c r="C11171" s="333" t="s">
        <v>712</v>
      </c>
      <c r="D11171" s="333" t="s">
        <v>521</v>
      </c>
      <c r="E11171" s="29">
        <v>2</v>
      </c>
      <c r="F11171" s="29">
        <v>2</v>
      </c>
      <c r="G11171" s="29">
        <v>4528</v>
      </c>
      <c r="M11171" s="80" t="b">
        <f t="shared" si="174"/>
        <v>1</v>
      </c>
    </row>
    <row r="11172" spans="2:13" x14ac:dyDescent="0.15">
      <c r="B11172" s="333" t="s">
        <v>12352</v>
      </c>
      <c r="C11172" s="333" t="s">
        <v>710</v>
      </c>
      <c r="D11172" s="333" t="s">
        <v>444</v>
      </c>
      <c r="E11172" s="29">
        <v>1</v>
      </c>
      <c r="F11172" s="29">
        <v>6</v>
      </c>
      <c r="G11172" s="29">
        <v>13372</v>
      </c>
      <c r="M11172" s="80" t="b">
        <f t="shared" si="174"/>
        <v>1</v>
      </c>
    </row>
    <row r="11173" spans="2:13" x14ac:dyDescent="0.15">
      <c r="B11173" s="333" t="s">
        <v>4581</v>
      </c>
      <c r="C11173" s="333" t="s">
        <v>710</v>
      </c>
      <c r="D11173" s="333" t="s">
        <v>521</v>
      </c>
      <c r="E11173" s="29">
        <v>1</v>
      </c>
      <c r="F11173" s="29">
        <v>2</v>
      </c>
      <c r="G11173" s="29">
        <v>4406</v>
      </c>
      <c r="M11173" s="80" t="b">
        <f t="shared" si="174"/>
        <v>1</v>
      </c>
    </row>
    <row r="11174" spans="2:13" x14ac:dyDescent="0.15">
      <c r="B11174" s="333" t="s">
        <v>2915</v>
      </c>
      <c r="C11174" s="333" t="s">
        <v>716</v>
      </c>
      <c r="D11174" s="333" t="s">
        <v>521</v>
      </c>
      <c r="E11174" s="29">
        <v>4</v>
      </c>
      <c r="F11174" s="29">
        <v>2</v>
      </c>
      <c r="G11174" s="29">
        <v>2517</v>
      </c>
      <c r="M11174" s="80" t="b">
        <f t="shared" si="174"/>
        <v>1</v>
      </c>
    </row>
    <row r="11175" spans="2:13" x14ac:dyDescent="0.15">
      <c r="B11175" s="333" t="s">
        <v>10562</v>
      </c>
      <c r="C11175" s="333" t="s">
        <v>718</v>
      </c>
      <c r="D11175" s="333" t="s">
        <v>523</v>
      </c>
      <c r="E11175" s="29">
        <v>5</v>
      </c>
      <c r="F11175" s="29">
        <v>3</v>
      </c>
      <c r="G11175" s="29">
        <v>10648</v>
      </c>
      <c r="M11175" s="80" t="b">
        <f t="shared" si="174"/>
        <v>1</v>
      </c>
    </row>
    <row r="11176" spans="2:13" x14ac:dyDescent="0.15">
      <c r="B11176" s="333" t="s">
        <v>4355</v>
      </c>
      <c r="C11176" s="333" t="s">
        <v>718</v>
      </c>
      <c r="D11176" s="333" t="s">
        <v>519</v>
      </c>
      <c r="E11176" s="29">
        <v>5</v>
      </c>
      <c r="F11176" s="29">
        <v>1</v>
      </c>
      <c r="G11176" s="29">
        <v>4147</v>
      </c>
      <c r="M11176" s="80" t="b">
        <f t="shared" si="174"/>
        <v>1</v>
      </c>
    </row>
    <row r="11177" spans="2:13" x14ac:dyDescent="0.15">
      <c r="B11177" s="333" t="s">
        <v>269</v>
      </c>
      <c r="C11177" s="333" t="s">
        <v>718</v>
      </c>
      <c r="D11177" s="333" t="s">
        <v>519</v>
      </c>
      <c r="E11177" s="29">
        <v>5</v>
      </c>
      <c r="F11177" s="29">
        <v>1</v>
      </c>
      <c r="G11177" s="29">
        <v>8452</v>
      </c>
      <c r="M11177" s="80" t="b">
        <f t="shared" si="174"/>
        <v>1</v>
      </c>
    </row>
    <row r="11178" spans="2:13" x14ac:dyDescent="0.15">
      <c r="B11178" s="333" t="s">
        <v>8493</v>
      </c>
      <c r="C11178" s="333" t="s">
        <v>710</v>
      </c>
      <c r="D11178" s="333" t="s">
        <v>525</v>
      </c>
      <c r="E11178" s="29">
        <v>1</v>
      </c>
      <c r="F11178" s="29">
        <v>4</v>
      </c>
      <c r="G11178" s="29">
        <v>8822</v>
      </c>
      <c r="M11178" s="80" t="b">
        <f t="shared" si="174"/>
        <v>1</v>
      </c>
    </row>
    <row r="11179" spans="2:13" x14ac:dyDescent="0.15">
      <c r="B11179" s="333" t="s">
        <v>2916</v>
      </c>
      <c r="C11179" s="333" t="s">
        <v>712</v>
      </c>
      <c r="D11179" s="333" t="s">
        <v>523</v>
      </c>
      <c r="E11179" s="29">
        <v>2</v>
      </c>
      <c r="F11179" s="29">
        <v>3</v>
      </c>
      <c r="G11179" s="29">
        <v>2518</v>
      </c>
      <c r="M11179" s="80" t="b">
        <f t="shared" si="174"/>
        <v>1</v>
      </c>
    </row>
    <row r="11180" spans="2:13" x14ac:dyDescent="0.15">
      <c r="B11180" s="333" t="s">
        <v>2917</v>
      </c>
      <c r="C11180" s="333" t="s">
        <v>712</v>
      </c>
      <c r="D11180" s="333" t="s">
        <v>521</v>
      </c>
      <c r="E11180" s="29">
        <v>2</v>
      </c>
      <c r="F11180" s="29">
        <v>2</v>
      </c>
      <c r="G11180" s="29">
        <v>2519</v>
      </c>
      <c r="M11180" s="80" t="b">
        <f t="shared" si="174"/>
        <v>1</v>
      </c>
    </row>
    <row r="11181" spans="2:13" x14ac:dyDescent="0.15">
      <c r="B11181" s="333" t="s">
        <v>12353</v>
      </c>
      <c r="C11181" s="333" t="s">
        <v>714</v>
      </c>
      <c r="D11181" s="333" t="s">
        <v>521</v>
      </c>
      <c r="E11181" s="29">
        <v>3</v>
      </c>
      <c r="F11181" s="29">
        <v>2</v>
      </c>
      <c r="G11181" s="29">
        <v>12937</v>
      </c>
      <c r="M11181" s="80" t="b">
        <f t="shared" si="174"/>
        <v>1</v>
      </c>
    </row>
    <row r="11182" spans="2:13" x14ac:dyDescent="0.15">
      <c r="B11182" s="333" t="s">
        <v>2918</v>
      </c>
      <c r="C11182" s="333" t="s">
        <v>714</v>
      </c>
      <c r="D11182" s="333" t="s">
        <v>519</v>
      </c>
      <c r="E11182" s="29">
        <v>3</v>
      </c>
      <c r="F11182" s="29">
        <v>1</v>
      </c>
      <c r="G11182" s="29">
        <v>2520</v>
      </c>
      <c r="M11182" s="80" t="b">
        <f t="shared" si="174"/>
        <v>1</v>
      </c>
    </row>
    <row r="11183" spans="2:13" x14ac:dyDescent="0.15">
      <c r="B11183" s="333" t="s">
        <v>15130</v>
      </c>
      <c r="C11183" s="333" t="s">
        <v>712</v>
      </c>
      <c r="D11183" s="333" t="s">
        <v>519</v>
      </c>
      <c r="E11183" s="29">
        <v>2</v>
      </c>
      <c r="F11183" s="29">
        <v>1</v>
      </c>
      <c r="G11183" s="29">
        <v>16824</v>
      </c>
      <c r="M11183" s="80" t="b">
        <f t="shared" si="174"/>
        <v>1</v>
      </c>
    </row>
    <row r="11184" spans="2:13" x14ac:dyDescent="0.15">
      <c r="B11184" s="333" t="s">
        <v>3009</v>
      </c>
      <c r="C11184" s="333" t="s">
        <v>714</v>
      </c>
      <c r="D11184" s="333" t="s">
        <v>519</v>
      </c>
      <c r="E11184" s="29">
        <v>3</v>
      </c>
      <c r="F11184" s="29">
        <v>1</v>
      </c>
      <c r="G11184" s="29">
        <v>2521</v>
      </c>
      <c r="M11184" s="80" t="b">
        <f t="shared" si="174"/>
        <v>1</v>
      </c>
    </row>
    <row r="11185" spans="2:13" x14ac:dyDescent="0.15">
      <c r="B11185" s="333" t="s">
        <v>4267</v>
      </c>
      <c r="C11185" s="333" t="s">
        <v>712</v>
      </c>
      <c r="D11185" s="333" t="s">
        <v>527</v>
      </c>
      <c r="E11185" s="29">
        <v>2</v>
      </c>
      <c r="F11185" s="29">
        <v>5</v>
      </c>
      <c r="G11185" s="29">
        <v>4061</v>
      </c>
      <c r="M11185" s="80" t="b">
        <f t="shared" si="174"/>
        <v>1</v>
      </c>
    </row>
    <row r="11186" spans="2:13" x14ac:dyDescent="0.15">
      <c r="B11186" s="333" t="s">
        <v>3010</v>
      </c>
      <c r="C11186" s="333" t="s">
        <v>710</v>
      </c>
      <c r="D11186" s="333" t="s">
        <v>523</v>
      </c>
      <c r="E11186" s="29">
        <v>1</v>
      </c>
      <c r="F11186" s="29">
        <v>3</v>
      </c>
      <c r="G11186" s="29">
        <v>2522</v>
      </c>
      <c r="M11186" s="80" t="b">
        <f t="shared" si="174"/>
        <v>1</v>
      </c>
    </row>
    <row r="11187" spans="2:13" x14ac:dyDescent="0.15">
      <c r="B11187" s="333" t="s">
        <v>3011</v>
      </c>
      <c r="C11187" s="333" t="s">
        <v>710</v>
      </c>
      <c r="D11187" s="333" t="s">
        <v>525</v>
      </c>
      <c r="E11187" s="29">
        <v>1</v>
      </c>
      <c r="F11187" s="29">
        <v>4</v>
      </c>
      <c r="G11187" s="29">
        <v>2523</v>
      </c>
      <c r="M11187" s="80" t="b">
        <f t="shared" si="174"/>
        <v>1</v>
      </c>
    </row>
    <row r="11188" spans="2:13" x14ac:dyDescent="0.15">
      <c r="B11188" s="333" t="s">
        <v>7832</v>
      </c>
      <c r="C11188" s="333" t="s">
        <v>714</v>
      </c>
      <c r="D11188" s="333" t="s">
        <v>519</v>
      </c>
      <c r="E11188" s="29">
        <v>3</v>
      </c>
      <c r="F11188" s="29">
        <v>1</v>
      </c>
      <c r="G11188" s="29">
        <v>8018</v>
      </c>
      <c r="M11188" s="80" t="b">
        <f t="shared" si="174"/>
        <v>1</v>
      </c>
    </row>
    <row r="11189" spans="2:13" x14ac:dyDescent="0.15">
      <c r="B11189" s="333" t="s">
        <v>3974</v>
      </c>
      <c r="C11189" s="333" t="s">
        <v>712</v>
      </c>
      <c r="D11189" s="333" t="s">
        <v>523</v>
      </c>
      <c r="E11189" s="29">
        <v>2</v>
      </c>
      <c r="F11189" s="29">
        <v>3</v>
      </c>
      <c r="G11189" s="29">
        <v>3739</v>
      </c>
      <c r="M11189" s="80" t="b">
        <f t="shared" si="174"/>
        <v>1</v>
      </c>
    </row>
    <row r="11190" spans="2:13" x14ac:dyDescent="0.15">
      <c r="B11190" s="333" t="s">
        <v>4505</v>
      </c>
      <c r="C11190" s="333" t="s">
        <v>710</v>
      </c>
      <c r="D11190" s="333" t="s">
        <v>525</v>
      </c>
      <c r="E11190" s="29">
        <v>1</v>
      </c>
      <c r="F11190" s="29">
        <v>4</v>
      </c>
      <c r="G11190" s="29">
        <v>4216</v>
      </c>
      <c r="M11190" s="80" t="b">
        <f t="shared" si="174"/>
        <v>1</v>
      </c>
    </row>
    <row r="11191" spans="2:13" x14ac:dyDescent="0.15">
      <c r="B11191" s="333" t="s">
        <v>6777</v>
      </c>
      <c r="C11191" s="333" t="s">
        <v>710</v>
      </c>
      <c r="D11191" s="333" t="s">
        <v>525</v>
      </c>
      <c r="E11191" s="29">
        <v>1</v>
      </c>
      <c r="F11191" s="29">
        <v>4</v>
      </c>
      <c r="G11191" s="29">
        <v>7024</v>
      </c>
      <c r="M11191" s="80" t="b">
        <f t="shared" si="174"/>
        <v>1</v>
      </c>
    </row>
    <row r="11192" spans="2:13" x14ac:dyDescent="0.15">
      <c r="B11192" s="333" t="s">
        <v>13901</v>
      </c>
      <c r="C11192" s="333" t="s">
        <v>712</v>
      </c>
      <c r="D11192" s="333" t="s">
        <v>521</v>
      </c>
      <c r="E11192" s="29">
        <v>2</v>
      </c>
      <c r="F11192" s="29">
        <v>2</v>
      </c>
      <c r="G11192" s="29">
        <v>15270</v>
      </c>
      <c r="M11192" s="80" t="b">
        <f t="shared" si="174"/>
        <v>1</v>
      </c>
    </row>
    <row r="11193" spans="2:13" x14ac:dyDescent="0.15">
      <c r="B11193" s="333" t="s">
        <v>11039</v>
      </c>
      <c r="C11193" s="333" t="s">
        <v>712</v>
      </c>
      <c r="D11193" s="333" t="s">
        <v>521</v>
      </c>
      <c r="E11193" s="29">
        <v>2</v>
      </c>
      <c r="F11193" s="29">
        <v>2</v>
      </c>
      <c r="G11193" s="29">
        <v>2524</v>
      </c>
      <c r="M11193" s="80" t="b">
        <f t="shared" si="174"/>
        <v>1</v>
      </c>
    </row>
    <row r="11194" spans="2:13" x14ac:dyDescent="0.15">
      <c r="B11194" s="333" t="s">
        <v>11040</v>
      </c>
      <c r="C11194" s="333" t="s">
        <v>712</v>
      </c>
      <c r="D11194" s="333" t="s">
        <v>521</v>
      </c>
      <c r="E11194" s="29">
        <v>2</v>
      </c>
      <c r="F11194" s="29">
        <v>2</v>
      </c>
      <c r="G11194" s="29">
        <v>2525</v>
      </c>
      <c r="M11194" s="80" t="b">
        <f t="shared" si="174"/>
        <v>1</v>
      </c>
    </row>
    <row r="11195" spans="2:13" x14ac:dyDescent="0.15">
      <c r="B11195" s="333" t="s">
        <v>3012</v>
      </c>
      <c r="C11195" s="333" t="s">
        <v>712</v>
      </c>
      <c r="D11195" s="333" t="s">
        <v>444</v>
      </c>
      <c r="E11195" s="29">
        <v>2</v>
      </c>
      <c r="F11195" s="29">
        <v>6</v>
      </c>
      <c r="G11195" s="29">
        <v>2526</v>
      </c>
      <c r="M11195" s="80" t="b">
        <f t="shared" si="174"/>
        <v>1</v>
      </c>
    </row>
    <row r="11196" spans="2:13" x14ac:dyDescent="0.15">
      <c r="B11196" s="333" t="s">
        <v>11041</v>
      </c>
      <c r="C11196" s="333" t="s">
        <v>712</v>
      </c>
      <c r="D11196" s="333" t="s">
        <v>521</v>
      </c>
      <c r="E11196" s="29">
        <v>2</v>
      </c>
      <c r="F11196" s="29">
        <v>2</v>
      </c>
      <c r="G11196" s="29">
        <v>2527</v>
      </c>
      <c r="M11196" s="80" t="b">
        <f t="shared" si="174"/>
        <v>1</v>
      </c>
    </row>
    <row r="11197" spans="2:13" x14ac:dyDescent="0.15">
      <c r="B11197" s="333" t="s">
        <v>11042</v>
      </c>
      <c r="C11197" s="333" t="s">
        <v>712</v>
      </c>
      <c r="D11197" s="333" t="s">
        <v>521</v>
      </c>
      <c r="E11197" s="29">
        <v>2</v>
      </c>
      <c r="F11197" s="29">
        <v>2</v>
      </c>
      <c r="G11197" s="29">
        <v>2528</v>
      </c>
      <c r="M11197" s="80" t="b">
        <f t="shared" si="174"/>
        <v>1</v>
      </c>
    </row>
    <row r="11198" spans="2:13" x14ac:dyDescent="0.15">
      <c r="B11198" s="333" t="s">
        <v>11043</v>
      </c>
      <c r="C11198" s="333" t="s">
        <v>712</v>
      </c>
      <c r="D11198" s="333" t="s">
        <v>519</v>
      </c>
      <c r="E11198" s="29">
        <v>2</v>
      </c>
      <c r="F11198" s="29">
        <v>1</v>
      </c>
      <c r="G11198" s="29">
        <v>2529</v>
      </c>
      <c r="M11198" s="80" t="b">
        <f t="shared" si="174"/>
        <v>1</v>
      </c>
    </row>
    <row r="11199" spans="2:13" x14ac:dyDescent="0.15">
      <c r="B11199" s="333" t="s">
        <v>11044</v>
      </c>
      <c r="C11199" s="333" t="s">
        <v>712</v>
      </c>
      <c r="D11199" s="333" t="s">
        <v>519</v>
      </c>
      <c r="E11199" s="29">
        <v>2</v>
      </c>
      <c r="F11199" s="29">
        <v>1</v>
      </c>
      <c r="G11199" s="29">
        <v>2530</v>
      </c>
      <c r="M11199" s="80" t="b">
        <f t="shared" si="174"/>
        <v>1</v>
      </c>
    </row>
    <row r="11200" spans="2:13" x14ac:dyDescent="0.15">
      <c r="B11200" s="333" t="s">
        <v>2857</v>
      </c>
      <c r="C11200" s="333" t="s">
        <v>712</v>
      </c>
      <c r="D11200" s="333" t="s">
        <v>523</v>
      </c>
      <c r="E11200" s="29">
        <v>2</v>
      </c>
      <c r="F11200" s="29">
        <v>3</v>
      </c>
      <c r="G11200" s="29">
        <v>2531</v>
      </c>
      <c r="M11200" s="80" t="b">
        <f t="shared" si="174"/>
        <v>1</v>
      </c>
    </row>
    <row r="11201" spans="2:13" x14ac:dyDescent="0.15">
      <c r="B11201" s="333" t="s">
        <v>11045</v>
      </c>
      <c r="C11201" s="333" t="s">
        <v>712</v>
      </c>
      <c r="D11201" s="333" t="s">
        <v>521</v>
      </c>
      <c r="E11201" s="29">
        <v>2</v>
      </c>
      <c r="F11201" s="29">
        <v>2</v>
      </c>
      <c r="G11201" s="29">
        <v>2532</v>
      </c>
      <c r="M11201" s="80" t="b">
        <f t="shared" si="174"/>
        <v>1</v>
      </c>
    </row>
    <row r="11202" spans="2:13" x14ac:dyDescent="0.15">
      <c r="B11202" s="333" t="s">
        <v>11046</v>
      </c>
      <c r="C11202" s="333" t="s">
        <v>712</v>
      </c>
      <c r="D11202" s="333" t="s">
        <v>521</v>
      </c>
      <c r="E11202" s="29">
        <v>2</v>
      </c>
      <c r="F11202" s="29">
        <v>2</v>
      </c>
      <c r="G11202" s="29">
        <v>2533</v>
      </c>
      <c r="M11202" s="80" t="b">
        <f t="shared" si="174"/>
        <v>1</v>
      </c>
    </row>
    <row r="11203" spans="2:13" x14ac:dyDescent="0.15">
      <c r="B11203" s="333" t="s">
        <v>5769</v>
      </c>
      <c r="C11203" s="333" t="s">
        <v>712</v>
      </c>
      <c r="D11203" s="333" t="s">
        <v>521</v>
      </c>
      <c r="E11203" s="29">
        <v>2</v>
      </c>
      <c r="F11203" s="29">
        <v>2</v>
      </c>
      <c r="G11203" s="29">
        <v>5697</v>
      </c>
      <c r="M11203" s="80" t="b">
        <f t="shared" si="174"/>
        <v>1</v>
      </c>
    </row>
    <row r="11204" spans="2:13" x14ac:dyDescent="0.15">
      <c r="B11204" s="333" t="s">
        <v>11047</v>
      </c>
      <c r="C11204" s="333" t="s">
        <v>712</v>
      </c>
      <c r="D11204" s="333" t="s">
        <v>521</v>
      </c>
      <c r="E11204" s="29">
        <v>2</v>
      </c>
      <c r="F11204" s="29">
        <v>2</v>
      </c>
      <c r="G11204" s="29">
        <v>2534</v>
      </c>
      <c r="M11204" s="80" t="b">
        <f t="shared" si="174"/>
        <v>1</v>
      </c>
    </row>
    <row r="11205" spans="2:13" x14ac:dyDescent="0.15">
      <c r="B11205" s="333" t="s">
        <v>2858</v>
      </c>
      <c r="C11205" s="333" t="s">
        <v>712</v>
      </c>
      <c r="D11205" s="333" t="s">
        <v>525</v>
      </c>
      <c r="E11205" s="29">
        <v>2</v>
      </c>
      <c r="F11205" s="29">
        <v>4</v>
      </c>
      <c r="G11205" s="29">
        <v>2535</v>
      </c>
      <c r="M11205" s="80" t="b">
        <f t="shared" si="174"/>
        <v>1</v>
      </c>
    </row>
    <row r="11206" spans="2:13" x14ac:dyDescent="0.15">
      <c r="B11206" s="333" t="s">
        <v>11048</v>
      </c>
      <c r="C11206" s="333" t="s">
        <v>712</v>
      </c>
      <c r="D11206" s="333" t="s">
        <v>521</v>
      </c>
      <c r="E11206" s="29">
        <v>2</v>
      </c>
      <c r="F11206" s="29">
        <v>2</v>
      </c>
      <c r="G11206" s="29">
        <v>2536</v>
      </c>
      <c r="M11206" s="80" t="b">
        <f t="shared" si="174"/>
        <v>1</v>
      </c>
    </row>
    <row r="11207" spans="2:13" x14ac:dyDescent="0.15">
      <c r="B11207" s="333" t="s">
        <v>5669</v>
      </c>
      <c r="C11207" s="333" t="s">
        <v>712</v>
      </c>
      <c r="D11207" s="333" t="s">
        <v>519</v>
      </c>
      <c r="E11207" s="29">
        <v>2</v>
      </c>
      <c r="F11207" s="29">
        <v>1</v>
      </c>
      <c r="G11207" s="29">
        <v>5689</v>
      </c>
      <c r="M11207" s="80" t="b">
        <f t="shared" si="174"/>
        <v>1</v>
      </c>
    </row>
    <row r="11208" spans="2:13" x14ac:dyDescent="0.15">
      <c r="B11208" s="333" t="s">
        <v>5669</v>
      </c>
      <c r="C11208" s="333" t="s">
        <v>712</v>
      </c>
      <c r="D11208" s="333" t="s">
        <v>519</v>
      </c>
      <c r="E11208" s="29">
        <v>2</v>
      </c>
      <c r="F11208" s="29">
        <v>1</v>
      </c>
      <c r="G11208" s="29">
        <v>7198</v>
      </c>
      <c r="M11208" s="80" t="b">
        <f t="shared" si="174"/>
        <v>1</v>
      </c>
    </row>
    <row r="11209" spans="2:13" x14ac:dyDescent="0.15">
      <c r="B11209" s="333" t="s">
        <v>5082</v>
      </c>
      <c r="C11209" s="333" t="s">
        <v>712</v>
      </c>
      <c r="D11209" s="333" t="s">
        <v>519</v>
      </c>
      <c r="E11209" s="29">
        <v>2</v>
      </c>
      <c r="F11209" s="29">
        <v>1</v>
      </c>
      <c r="G11209" s="29">
        <v>4961</v>
      </c>
      <c r="M11209" s="80" t="b">
        <f t="shared" si="174"/>
        <v>1</v>
      </c>
    </row>
    <row r="11210" spans="2:13" x14ac:dyDescent="0.15">
      <c r="B11210" s="333" t="s">
        <v>2859</v>
      </c>
      <c r="C11210" s="333" t="s">
        <v>712</v>
      </c>
      <c r="D11210" s="333" t="s">
        <v>519</v>
      </c>
      <c r="E11210" s="29">
        <v>2</v>
      </c>
      <c r="F11210" s="29">
        <v>1</v>
      </c>
      <c r="G11210" s="29">
        <v>2537</v>
      </c>
      <c r="M11210" s="80" t="b">
        <f t="shared" si="174"/>
        <v>1</v>
      </c>
    </row>
    <row r="11211" spans="2:13" x14ac:dyDescent="0.15">
      <c r="B11211" s="333" t="s">
        <v>2860</v>
      </c>
      <c r="C11211" s="333" t="s">
        <v>712</v>
      </c>
      <c r="D11211" s="333" t="s">
        <v>519</v>
      </c>
      <c r="E11211" s="29">
        <v>2</v>
      </c>
      <c r="F11211" s="29">
        <v>1</v>
      </c>
      <c r="G11211" s="29">
        <v>2538</v>
      </c>
      <c r="M11211" s="80" t="b">
        <f t="shared" si="174"/>
        <v>1</v>
      </c>
    </row>
    <row r="11212" spans="2:13" x14ac:dyDescent="0.15">
      <c r="B11212" s="333" t="s">
        <v>12979</v>
      </c>
      <c r="C11212" s="333" t="s">
        <v>518</v>
      </c>
      <c r="D11212" s="333" t="s">
        <v>518</v>
      </c>
      <c r="E11212" s="29">
        <v>0</v>
      </c>
      <c r="F11212" s="29">
        <v>0</v>
      </c>
      <c r="G11212" s="29">
        <v>14298</v>
      </c>
      <c r="M11212" s="80" t="b">
        <f t="shared" si="174"/>
        <v>1</v>
      </c>
    </row>
    <row r="11213" spans="2:13" x14ac:dyDescent="0.15">
      <c r="B11213" s="333" t="s">
        <v>5650</v>
      </c>
      <c r="C11213" s="333" t="s">
        <v>712</v>
      </c>
      <c r="D11213" s="333" t="s">
        <v>519</v>
      </c>
      <c r="E11213" s="29">
        <v>2</v>
      </c>
      <c r="F11213" s="29">
        <v>1</v>
      </c>
      <c r="G11213" s="29">
        <v>5669</v>
      </c>
      <c r="M11213" s="80" t="b">
        <f t="shared" si="174"/>
        <v>1</v>
      </c>
    </row>
    <row r="11214" spans="2:13" x14ac:dyDescent="0.15">
      <c r="B11214" s="333" t="s">
        <v>5649</v>
      </c>
      <c r="C11214" s="333" t="s">
        <v>712</v>
      </c>
      <c r="D11214" s="333" t="s">
        <v>519</v>
      </c>
      <c r="E11214" s="29">
        <v>2</v>
      </c>
      <c r="F11214" s="29">
        <v>1</v>
      </c>
      <c r="G11214" s="29">
        <v>5668</v>
      </c>
      <c r="M11214" s="80" t="b">
        <f t="shared" ref="M11214:M11277" si="175">AND(  NOT(ISERROR(FIND(UPPER($B$7),UPPER($B11214),1))),  OR($D$7="",NOT(ISERROR(FIND(UPPER($D$7),UPPER($B11214),1)))),    OR($D$8="",(ISERROR(FIND(UPPER($D$8),UPPER($B11214),1))))           )</f>
        <v>1</v>
      </c>
    </row>
    <row r="11215" spans="2:13" x14ac:dyDescent="0.15">
      <c r="B11215" s="333" t="s">
        <v>2861</v>
      </c>
      <c r="C11215" s="333" t="s">
        <v>712</v>
      </c>
      <c r="D11215" s="333" t="s">
        <v>519</v>
      </c>
      <c r="E11215" s="29">
        <v>2</v>
      </c>
      <c r="F11215" s="29">
        <v>1</v>
      </c>
      <c r="G11215" s="29">
        <v>2539</v>
      </c>
      <c r="M11215" s="80" t="b">
        <f t="shared" si="175"/>
        <v>1</v>
      </c>
    </row>
    <row r="11216" spans="2:13" x14ac:dyDescent="0.15">
      <c r="B11216" s="333" t="s">
        <v>2862</v>
      </c>
      <c r="C11216" s="333" t="s">
        <v>712</v>
      </c>
      <c r="D11216" s="333" t="s">
        <v>519</v>
      </c>
      <c r="E11216" s="29">
        <v>2</v>
      </c>
      <c r="F11216" s="29">
        <v>1</v>
      </c>
      <c r="G11216" s="29">
        <v>2540</v>
      </c>
      <c r="M11216" s="80" t="b">
        <f t="shared" si="175"/>
        <v>1</v>
      </c>
    </row>
    <row r="11217" spans="2:13" x14ac:dyDescent="0.15">
      <c r="B11217" s="333" t="s">
        <v>11049</v>
      </c>
      <c r="C11217" s="333" t="s">
        <v>712</v>
      </c>
      <c r="D11217" s="333" t="s">
        <v>521</v>
      </c>
      <c r="E11217" s="29">
        <v>2</v>
      </c>
      <c r="F11217" s="29">
        <v>2</v>
      </c>
      <c r="G11217" s="29">
        <v>2541</v>
      </c>
      <c r="M11217" s="80" t="b">
        <f t="shared" si="175"/>
        <v>1</v>
      </c>
    </row>
    <row r="11218" spans="2:13" x14ac:dyDescent="0.15">
      <c r="B11218" s="333" t="s">
        <v>11050</v>
      </c>
      <c r="C11218" s="333" t="s">
        <v>712</v>
      </c>
      <c r="D11218" s="333" t="s">
        <v>521</v>
      </c>
      <c r="E11218" s="29">
        <v>2</v>
      </c>
      <c r="F11218" s="29">
        <v>2</v>
      </c>
      <c r="G11218" s="29">
        <v>2542</v>
      </c>
      <c r="M11218" s="80" t="b">
        <f t="shared" si="175"/>
        <v>1</v>
      </c>
    </row>
    <row r="11219" spans="2:13" x14ac:dyDescent="0.15">
      <c r="B11219" s="333" t="s">
        <v>11051</v>
      </c>
      <c r="C11219" s="333" t="s">
        <v>712</v>
      </c>
      <c r="D11219" s="333" t="s">
        <v>519</v>
      </c>
      <c r="E11219" s="29">
        <v>2</v>
      </c>
      <c r="F11219" s="29">
        <v>1</v>
      </c>
      <c r="G11219" s="29">
        <v>2543</v>
      </c>
      <c r="M11219" s="80" t="b">
        <f t="shared" si="175"/>
        <v>1</v>
      </c>
    </row>
    <row r="11220" spans="2:13" x14ac:dyDescent="0.15">
      <c r="B11220" s="333" t="s">
        <v>10783</v>
      </c>
      <c r="C11220" s="333" t="s">
        <v>712</v>
      </c>
      <c r="D11220" s="333" t="s">
        <v>519</v>
      </c>
      <c r="E11220" s="29">
        <v>2</v>
      </c>
      <c r="F11220" s="29">
        <v>1</v>
      </c>
      <c r="G11220" s="29">
        <v>11155</v>
      </c>
      <c r="M11220" s="80" t="b">
        <f t="shared" si="175"/>
        <v>1</v>
      </c>
    </row>
    <row r="11221" spans="2:13" x14ac:dyDescent="0.15">
      <c r="B11221" s="333" t="s">
        <v>12354</v>
      </c>
      <c r="C11221" s="333" t="s">
        <v>712</v>
      </c>
      <c r="D11221" s="333" t="s">
        <v>521</v>
      </c>
      <c r="E11221" s="29">
        <v>2</v>
      </c>
      <c r="F11221" s="29">
        <v>2</v>
      </c>
      <c r="G11221" s="29">
        <v>13355</v>
      </c>
      <c r="M11221" s="80" t="b">
        <f t="shared" si="175"/>
        <v>1</v>
      </c>
    </row>
    <row r="11222" spans="2:13" x14ac:dyDescent="0.15">
      <c r="B11222" s="333" t="s">
        <v>11052</v>
      </c>
      <c r="C11222" s="333" t="s">
        <v>712</v>
      </c>
      <c r="D11222" s="333" t="s">
        <v>519</v>
      </c>
      <c r="E11222" s="29">
        <v>2</v>
      </c>
      <c r="F11222" s="29">
        <v>1</v>
      </c>
      <c r="G11222" s="29">
        <v>2544</v>
      </c>
      <c r="M11222" s="80" t="b">
        <f t="shared" si="175"/>
        <v>1</v>
      </c>
    </row>
    <row r="11223" spans="2:13" x14ac:dyDescent="0.15">
      <c r="B11223" s="333" t="s">
        <v>5668</v>
      </c>
      <c r="C11223" s="333" t="s">
        <v>712</v>
      </c>
      <c r="D11223" s="333" t="s">
        <v>519</v>
      </c>
      <c r="E11223" s="29">
        <v>2</v>
      </c>
      <c r="F11223" s="29">
        <v>1</v>
      </c>
      <c r="G11223" s="29">
        <v>5688</v>
      </c>
      <c r="M11223" s="80" t="b">
        <f t="shared" si="175"/>
        <v>1</v>
      </c>
    </row>
    <row r="11224" spans="2:13" x14ac:dyDescent="0.15">
      <c r="B11224" s="333" t="s">
        <v>11053</v>
      </c>
      <c r="C11224" s="333" t="s">
        <v>712</v>
      </c>
      <c r="D11224" s="333" t="s">
        <v>519</v>
      </c>
      <c r="E11224" s="29">
        <v>2</v>
      </c>
      <c r="F11224" s="29">
        <v>1</v>
      </c>
      <c r="G11224" s="29">
        <v>2545</v>
      </c>
      <c r="M11224" s="80" t="b">
        <f t="shared" si="175"/>
        <v>1</v>
      </c>
    </row>
    <row r="11225" spans="2:13" x14ac:dyDescent="0.15">
      <c r="B11225" s="333" t="s">
        <v>5667</v>
      </c>
      <c r="C11225" s="333" t="s">
        <v>712</v>
      </c>
      <c r="D11225" s="333" t="s">
        <v>519</v>
      </c>
      <c r="E11225" s="29">
        <v>2</v>
      </c>
      <c r="F11225" s="29">
        <v>1</v>
      </c>
      <c r="G11225" s="29">
        <v>5687</v>
      </c>
      <c r="M11225" s="80" t="b">
        <f t="shared" si="175"/>
        <v>1</v>
      </c>
    </row>
    <row r="11226" spans="2:13" x14ac:dyDescent="0.15">
      <c r="B11226" s="333" t="s">
        <v>11054</v>
      </c>
      <c r="C11226" s="333" t="s">
        <v>712</v>
      </c>
      <c r="D11226" s="333" t="s">
        <v>519</v>
      </c>
      <c r="E11226" s="29">
        <v>2</v>
      </c>
      <c r="F11226" s="29">
        <v>1</v>
      </c>
      <c r="G11226" s="29">
        <v>2546</v>
      </c>
      <c r="M11226" s="80" t="b">
        <f t="shared" si="175"/>
        <v>1</v>
      </c>
    </row>
    <row r="11227" spans="2:13" x14ac:dyDescent="0.15">
      <c r="B11227" s="333" t="s">
        <v>12980</v>
      </c>
      <c r="C11227" s="333" t="s">
        <v>712</v>
      </c>
      <c r="D11227" s="333" t="s">
        <v>519</v>
      </c>
      <c r="E11227" s="29">
        <v>2</v>
      </c>
      <c r="F11227" s="29">
        <v>1</v>
      </c>
      <c r="G11227" s="29">
        <v>14056</v>
      </c>
      <c r="M11227" s="80" t="b">
        <f t="shared" si="175"/>
        <v>1</v>
      </c>
    </row>
    <row r="11228" spans="2:13" x14ac:dyDescent="0.15">
      <c r="B11228" s="333" t="s">
        <v>11055</v>
      </c>
      <c r="C11228" s="333" t="s">
        <v>712</v>
      </c>
      <c r="D11228" s="333" t="s">
        <v>521</v>
      </c>
      <c r="E11228" s="29">
        <v>2</v>
      </c>
      <c r="F11228" s="29">
        <v>2</v>
      </c>
      <c r="G11228" s="29">
        <v>2547</v>
      </c>
      <c r="M11228" s="80" t="b">
        <f t="shared" si="175"/>
        <v>1</v>
      </c>
    </row>
    <row r="11229" spans="2:13" x14ac:dyDescent="0.15">
      <c r="B11229" s="333" t="s">
        <v>11056</v>
      </c>
      <c r="C11229" s="333" t="s">
        <v>712</v>
      </c>
      <c r="D11229" s="333" t="s">
        <v>519</v>
      </c>
      <c r="E11229" s="29">
        <v>2</v>
      </c>
      <c r="F11229" s="29">
        <v>1</v>
      </c>
      <c r="G11229" s="29">
        <v>2548</v>
      </c>
      <c r="M11229" s="80" t="b">
        <f t="shared" si="175"/>
        <v>1</v>
      </c>
    </row>
    <row r="11230" spans="2:13" x14ac:dyDescent="0.15">
      <c r="B11230" s="333" t="s">
        <v>9625</v>
      </c>
      <c r="C11230" s="333" t="s">
        <v>518</v>
      </c>
      <c r="D11230" s="333" t="s">
        <v>518</v>
      </c>
      <c r="E11230" s="29">
        <v>0</v>
      </c>
      <c r="F11230" s="29">
        <v>0</v>
      </c>
      <c r="G11230" s="29">
        <v>10079</v>
      </c>
      <c r="M11230" s="80" t="b">
        <f t="shared" si="175"/>
        <v>1</v>
      </c>
    </row>
    <row r="11231" spans="2:13" x14ac:dyDescent="0.15">
      <c r="B11231" s="333" t="s">
        <v>2863</v>
      </c>
      <c r="C11231" s="333" t="s">
        <v>712</v>
      </c>
      <c r="D11231" s="333" t="s">
        <v>525</v>
      </c>
      <c r="E11231" s="29">
        <v>2</v>
      </c>
      <c r="F11231" s="29">
        <v>4</v>
      </c>
      <c r="G11231" s="29">
        <v>2549</v>
      </c>
      <c r="M11231" s="80" t="b">
        <f t="shared" si="175"/>
        <v>1</v>
      </c>
    </row>
    <row r="11232" spans="2:13" x14ac:dyDescent="0.15">
      <c r="B11232" s="333" t="s">
        <v>11057</v>
      </c>
      <c r="C11232" s="333" t="s">
        <v>712</v>
      </c>
      <c r="D11232" s="333" t="s">
        <v>521</v>
      </c>
      <c r="E11232" s="29">
        <v>2</v>
      </c>
      <c r="F11232" s="29">
        <v>2</v>
      </c>
      <c r="G11232" s="29">
        <v>2550</v>
      </c>
      <c r="M11232" s="80" t="b">
        <f t="shared" si="175"/>
        <v>1</v>
      </c>
    </row>
    <row r="11233" spans="2:13" x14ac:dyDescent="0.15">
      <c r="B11233" s="333" t="s">
        <v>11058</v>
      </c>
      <c r="C11233" s="333" t="s">
        <v>712</v>
      </c>
      <c r="D11233" s="333" t="s">
        <v>521</v>
      </c>
      <c r="E11233" s="29">
        <v>2</v>
      </c>
      <c r="F11233" s="29">
        <v>2</v>
      </c>
      <c r="G11233" s="29">
        <v>2551</v>
      </c>
      <c r="M11233" s="80" t="b">
        <f t="shared" si="175"/>
        <v>1</v>
      </c>
    </row>
    <row r="11234" spans="2:13" x14ac:dyDescent="0.15">
      <c r="B11234" s="333" t="s">
        <v>12981</v>
      </c>
      <c r="C11234" s="333" t="s">
        <v>716</v>
      </c>
      <c r="D11234" s="333" t="s">
        <v>519</v>
      </c>
      <c r="E11234" s="29">
        <v>4</v>
      </c>
      <c r="F11234" s="29">
        <v>1</v>
      </c>
      <c r="G11234" s="29">
        <v>14401</v>
      </c>
      <c r="M11234" s="80" t="b">
        <f t="shared" si="175"/>
        <v>1</v>
      </c>
    </row>
    <row r="11235" spans="2:13" x14ac:dyDescent="0.15">
      <c r="B11235" s="333" t="s">
        <v>8494</v>
      </c>
      <c r="C11235" s="333" t="s">
        <v>712</v>
      </c>
      <c r="D11235" s="333" t="s">
        <v>519</v>
      </c>
      <c r="E11235" s="29">
        <v>2</v>
      </c>
      <c r="F11235" s="29">
        <v>1</v>
      </c>
      <c r="G11235" s="29">
        <v>8823</v>
      </c>
      <c r="M11235" s="80" t="b">
        <f t="shared" si="175"/>
        <v>1</v>
      </c>
    </row>
    <row r="11236" spans="2:13" x14ac:dyDescent="0.15">
      <c r="B11236" s="333" t="s">
        <v>2955</v>
      </c>
      <c r="C11236" s="333" t="s">
        <v>712</v>
      </c>
      <c r="D11236" s="333" t="s">
        <v>525</v>
      </c>
      <c r="E11236" s="29">
        <v>2</v>
      </c>
      <c r="F11236" s="29">
        <v>4</v>
      </c>
      <c r="G11236" s="29">
        <v>2552</v>
      </c>
      <c r="M11236" s="80" t="b">
        <f t="shared" si="175"/>
        <v>1</v>
      </c>
    </row>
    <row r="11237" spans="2:13" x14ac:dyDescent="0.15">
      <c r="B11237" s="333" t="s">
        <v>12982</v>
      </c>
      <c r="C11237" s="333" t="s">
        <v>712</v>
      </c>
      <c r="D11237" s="333" t="s">
        <v>519</v>
      </c>
      <c r="E11237" s="29">
        <v>2</v>
      </c>
      <c r="F11237" s="29">
        <v>1</v>
      </c>
      <c r="G11237" s="29">
        <v>14402</v>
      </c>
      <c r="M11237" s="80" t="b">
        <f t="shared" si="175"/>
        <v>1</v>
      </c>
    </row>
    <row r="11238" spans="2:13" x14ac:dyDescent="0.15">
      <c r="B11238" s="333" t="s">
        <v>12983</v>
      </c>
      <c r="C11238" s="333" t="s">
        <v>712</v>
      </c>
      <c r="D11238" s="333" t="s">
        <v>521</v>
      </c>
      <c r="E11238" s="29">
        <v>2</v>
      </c>
      <c r="F11238" s="29">
        <v>2</v>
      </c>
      <c r="G11238" s="29">
        <v>14307</v>
      </c>
      <c r="M11238" s="80" t="b">
        <f t="shared" si="175"/>
        <v>1</v>
      </c>
    </row>
    <row r="11239" spans="2:13" x14ac:dyDescent="0.15">
      <c r="B11239" s="333" t="s">
        <v>11059</v>
      </c>
      <c r="C11239" s="333" t="s">
        <v>712</v>
      </c>
      <c r="D11239" s="333" t="s">
        <v>521</v>
      </c>
      <c r="E11239" s="29">
        <v>2</v>
      </c>
      <c r="F11239" s="29">
        <v>2</v>
      </c>
      <c r="G11239" s="29">
        <v>2553</v>
      </c>
      <c r="M11239" s="80" t="b">
        <f t="shared" si="175"/>
        <v>1</v>
      </c>
    </row>
    <row r="11240" spans="2:13" x14ac:dyDescent="0.15">
      <c r="B11240" s="333" t="s">
        <v>4266</v>
      </c>
      <c r="C11240" s="333" t="s">
        <v>712</v>
      </c>
      <c r="D11240" s="333" t="s">
        <v>527</v>
      </c>
      <c r="E11240" s="29">
        <v>2</v>
      </c>
      <c r="F11240" s="29">
        <v>5</v>
      </c>
      <c r="G11240" s="29">
        <v>4060</v>
      </c>
      <c r="M11240" s="80" t="b">
        <f t="shared" si="175"/>
        <v>1</v>
      </c>
    </row>
    <row r="11241" spans="2:13" x14ac:dyDescent="0.15">
      <c r="B11241" s="333" t="s">
        <v>11060</v>
      </c>
      <c r="C11241" s="333" t="s">
        <v>712</v>
      </c>
      <c r="D11241" s="333" t="s">
        <v>521</v>
      </c>
      <c r="E11241" s="29">
        <v>2</v>
      </c>
      <c r="F11241" s="29">
        <v>2</v>
      </c>
      <c r="G11241" s="29">
        <v>2555</v>
      </c>
      <c r="M11241" s="80" t="b">
        <f t="shared" si="175"/>
        <v>1</v>
      </c>
    </row>
    <row r="11242" spans="2:13" x14ac:dyDescent="0.15">
      <c r="B11242" s="333" t="s">
        <v>11061</v>
      </c>
      <c r="C11242" s="333" t="s">
        <v>712</v>
      </c>
      <c r="D11242" s="333" t="s">
        <v>523</v>
      </c>
      <c r="E11242" s="29">
        <v>2</v>
      </c>
      <c r="F11242" s="29">
        <v>3</v>
      </c>
      <c r="G11242" s="29">
        <v>2556</v>
      </c>
      <c r="M11242" s="80" t="b">
        <f t="shared" si="175"/>
        <v>1</v>
      </c>
    </row>
    <row r="11243" spans="2:13" x14ac:dyDescent="0.15">
      <c r="B11243" s="333" t="s">
        <v>5644</v>
      </c>
      <c r="C11243" s="333" t="s">
        <v>712</v>
      </c>
      <c r="D11243" s="333" t="s">
        <v>521</v>
      </c>
      <c r="E11243" s="29">
        <v>2</v>
      </c>
      <c r="F11243" s="29">
        <v>2</v>
      </c>
      <c r="G11243" s="29">
        <v>5662</v>
      </c>
      <c r="M11243" s="80" t="b">
        <f t="shared" si="175"/>
        <v>1</v>
      </c>
    </row>
    <row r="11244" spans="2:13" x14ac:dyDescent="0.15">
      <c r="B11244" s="333" t="s">
        <v>4822</v>
      </c>
      <c r="C11244" s="333" t="s">
        <v>712</v>
      </c>
      <c r="D11244" s="333" t="s">
        <v>521</v>
      </c>
      <c r="E11244" s="29">
        <v>2</v>
      </c>
      <c r="F11244" s="29">
        <v>2</v>
      </c>
      <c r="G11244" s="29">
        <v>4736</v>
      </c>
      <c r="M11244" s="80" t="b">
        <f t="shared" si="175"/>
        <v>1</v>
      </c>
    </row>
    <row r="11245" spans="2:13" x14ac:dyDescent="0.15">
      <c r="B11245" s="333" t="s">
        <v>10563</v>
      </c>
      <c r="C11245" s="333" t="s">
        <v>712</v>
      </c>
      <c r="D11245" s="333" t="s">
        <v>521</v>
      </c>
      <c r="E11245" s="29">
        <v>2</v>
      </c>
      <c r="F11245" s="29">
        <v>2</v>
      </c>
      <c r="G11245" s="29">
        <v>10325</v>
      </c>
      <c r="M11245" s="80" t="b">
        <f t="shared" si="175"/>
        <v>1</v>
      </c>
    </row>
    <row r="11246" spans="2:13" x14ac:dyDescent="0.15">
      <c r="B11246" s="333" t="s">
        <v>11062</v>
      </c>
      <c r="C11246" s="333" t="s">
        <v>712</v>
      </c>
      <c r="D11246" s="333" t="s">
        <v>523</v>
      </c>
      <c r="E11246" s="29">
        <v>2</v>
      </c>
      <c r="F11246" s="29">
        <v>3</v>
      </c>
      <c r="G11246" s="29">
        <v>2557</v>
      </c>
      <c r="M11246" s="80" t="b">
        <f t="shared" si="175"/>
        <v>1</v>
      </c>
    </row>
    <row r="11247" spans="2:13" x14ac:dyDescent="0.15">
      <c r="B11247" s="333" t="s">
        <v>11063</v>
      </c>
      <c r="C11247" s="333" t="s">
        <v>712</v>
      </c>
      <c r="D11247" s="333" t="s">
        <v>523</v>
      </c>
      <c r="E11247" s="29">
        <v>2</v>
      </c>
      <c r="F11247" s="29">
        <v>3</v>
      </c>
      <c r="G11247" s="29">
        <v>2558</v>
      </c>
      <c r="M11247" s="80" t="b">
        <f t="shared" si="175"/>
        <v>1</v>
      </c>
    </row>
    <row r="11248" spans="2:13" x14ac:dyDescent="0.15">
      <c r="B11248" s="333" t="s">
        <v>11064</v>
      </c>
      <c r="C11248" s="333" t="s">
        <v>712</v>
      </c>
      <c r="D11248" s="333" t="s">
        <v>519</v>
      </c>
      <c r="E11248" s="29">
        <v>2</v>
      </c>
      <c r="F11248" s="29">
        <v>1</v>
      </c>
      <c r="G11248" s="29">
        <v>2559</v>
      </c>
      <c r="M11248" s="80" t="b">
        <f t="shared" si="175"/>
        <v>1</v>
      </c>
    </row>
    <row r="11249" spans="2:13" x14ac:dyDescent="0.15">
      <c r="B11249" s="333" t="s">
        <v>7081</v>
      </c>
      <c r="C11249" s="333" t="s">
        <v>712</v>
      </c>
      <c r="D11249" s="333" t="s">
        <v>521</v>
      </c>
      <c r="E11249" s="29">
        <v>2</v>
      </c>
      <c r="F11249" s="29">
        <v>2</v>
      </c>
      <c r="G11249" s="29">
        <v>7099</v>
      </c>
      <c r="M11249" s="80" t="b">
        <f t="shared" si="175"/>
        <v>1</v>
      </c>
    </row>
    <row r="11250" spans="2:13" x14ac:dyDescent="0.15">
      <c r="B11250" s="333" t="s">
        <v>12984</v>
      </c>
      <c r="C11250" s="333" t="s">
        <v>712</v>
      </c>
      <c r="D11250" s="333" t="s">
        <v>519</v>
      </c>
      <c r="E11250" s="29">
        <v>2</v>
      </c>
      <c r="F11250" s="29">
        <v>1</v>
      </c>
      <c r="G11250" s="29">
        <v>14004</v>
      </c>
      <c r="M11250" s="80" t="b">
        <f t="shared" si="175"/>
        <v>1</v>
      </c>
    </row>
    <row r="11251" spans="2:13" x14ac:dyDescent="0.15">
      <c r="B11251" s="333" t="s">
        <v>11065</v>
      </c>
      <c r="C11251" s="333" t="s">
        <v>712</v>
      </c>
      <c r="D11251" s="333" t="s">
        <v>519</v>
      </c>
      <c r="E11251" s="29">
        <v>2</v>
      </c>
      <c r="F11251" s="29">
        <v>1</v>
      </c>
      <c r="G11251" s="29">
        <v>2560</v>
      </c>
      <c r="M11251" s="80" t="b">
        <f t="shared" si="175"/>
        <v>1</v>
      </c>
    </row>
    <row r="11252" spans="2:13" x14ac:dyDescent="0.15">
      <c r="B11252" s="333" t="s">
        <v>2956</v>
      </c>
      <c r="C11252" s="333" t="s">
        <v>712</v>
      </c>
      <c r="D11252" s="333" t="s">
        <v>525</v>
      </c>
      <c r="E11252" s="29">
        <v>2</v>
      </c>
      <c r="F11252" s="29">
        <v>4</v>
      </c>
      <c r="G11252" s="29">
        <v>2561</v>
      </c>
      <c r="M11252" s="80" t="b">
        <f t="shared" si="175"/>
        <v>1</v>
      </c>
    </row>
    <row r="11253" spans="2:13" x14ac:dyDescent="0.15">
      <c r="B11253" s="333" t="s">
        <v>11066</v>
      </c>
      <c r="C11253" s="333" t="s">
        <v>712</v>
      </c>
      <c r="D11253" s="333" t="s">
        <v>521</v>
      </c>
      <c r="E11253" s="29">
        <v>2</v>
      </c>
      <c r="F11253" s="29">
        <v>2</v>
      </c>
      <c r="G11253" s="29">
        <v>2562</v>
      </c>
      <c r="M11253" s="80" t="b">
        <f t="shared" si="175"/>
        <v>1</v>
      </c>
    </row>
    <row r="11254" spans="2:13" x14ac:dyDescent="0.15">
      <c r="B11254" s="333" t="s">
        <v>11067</v>
      </c>
      <c r="C11254" s="333" t="s">
        <v>712</v>
      </c>
      <c r="D11254" s="333" t="s">
        <v>525</v>
      </c>
      <c r="E11254" s="29">
        <v>2</v>
      </c>
      <c r="F11254" s="29">
        <v>4</v>
      </c>
      <c r="G11254" s="29">
        <v>2563</v>
      </c>
      <c r="M11254" s="80" t="b">
        <f t="shared" si="175"/>
        <v>1</v>
      </c>
    </row>
    <row r="11255" spans="2:13" x14ac:dyDescent="0.15">
      <c r="B11255" s="333" t="s">
        <v>11068</v>
      </c>
      <c r="C11255" s="333" t="s">
        <v>712</v>
      </c>
      <c r="D11255" s="333" t="s">
        <v>519</v>
      </c>
      <c r="E11255" s="29">
        <v>2</v>
      </c>
      <c r="F11255" s="29">
        <v>1</v>
      </c>
      <c r="G11255" s="29">
        <v>2564</v>
      </c>
      <c r="M11255" s="80" t="b">
        <f t="shared" si="175"/>
        <v>1</v>
      </c>
    </row>
    <row r="11256" spans="2:13" x14ac:dyDescent="0.15">
      <c r="B11256" s="333" t="s">
        <v>3054</v>
      </c>
      <c r="C11256" s="333" t="s">
        <v>712</v>
      </c>
      <c r="D11256" s="333" t="s">
        <v>521</v>
      </c>
      <c r="E11256" s="29">
        <v>2</v>
      </c>
      <c r="F11256" s="29">
        <v>2</v>
      </c>
      <c r="G11256" s="29">
        <v>2565</v>
      </c>
      <c r="M11256" s="80" t="b">
        <f t="shared" si="175"/>
        <v>1</v>
      </c>
    </row>
    <row r="11257" spans="2:13" x14ac:dyDescent="0.15">
      <c r="B11257" s="333" t="s">
        <v>3846</v>
      </c>
      <c r="C11257" s="333" t="s">
        <v>518</v>
      </c>
      <c r="D11257" s="333" t="s">
        <v>518</v>
      </c>
      <c r="E11257" s="29">
        <v>0</v>
      </c>
      <c r="F11257" s="29">
        <v>0</v>
      </c>
      <c r="G11257" s="29">
        <v>3607</v>
      </c>
      <c r="M11257" s="80" t="b">
        <f t="shared" si="175"/>
        <v>1</v>
      </c>
    </row>
    <row r="11258" spans="2:13" x14ac:dyDescent="0.15">
      <c r="B11258" s="333" t="s">
        <v>11069</v>
      </c>
      <c r="C11258" s="333" t="s">
        <v>712</v>
      </c>
      <c r="D11258" s="333" t="s">
        <v>521</v>
      </c>
      <c r="E11258" s="29">
        <v>2</v>
      </c>
      <c r="F11258" s="29">
        <v>2</v>
      </c>
      <c r="G11258" s="29">
        <v>2566</v>
      </c>
      <c r="M11258" s="80" t="b">
        <f t="shared" si="175"/>
        <v>1</v>
      </c>
    </row>
    <row r="11259" spans="2:13" x14ac:dyDescent="0.15">
      <c r="B11259" s="333" t="s">
        <v>367</v>
      </c>
      <c r="C11259" s="333" t="s">
        <v>710</v>
      </c>
      <c r="D11259" s="333" t="s">
        <v>519</v>
      </c>
      <c r="E11259" s="29">
        <v>1</v>
      </c>
      <c r="F11259" s="29">
        <v>1</v>
      </c>
      <c r="G11259" s="29">
        <v>8345</v>
      </c>
      <c r="M11259" s="80" t="b">
        <f t="shared" si="175"/>
        <v>1</v>
      </c>
    </row>
    <row r="11260" spans="2:13" x14ac:dyDescent="0.15">
      <c r="B11260" s="333" t="s">
        <v>3055</v>
      </c>
      <c r="C11260" s="333" t="s">
        <v>714</v>
      </c>
      <c r="D11260" s="333" t="s">
        <v>523</v>
      </c>
      <c r="E11260" s="29">
        <v>3</v>
      </c>
      <c r="F11260" s="29">
        <v>3</v>
      </c>
      <c r="G11260" s="29">
        <v>2567</v>
      </c>
      <c r="M11260" s="80" t="b">
        <f t="shared" si="175"/>
        <v>1</v>
      </c>
    </row>
    <row r="11261" spans="2:13" x14ac:dyDescent="0.15">
      <c r="B11261" s="333" t="s">
        <v>12985</v>
      </c>
      <c r="C11261" s="333" t="s">
        <v>710</v>
      </c>
      <c r="D11261" s="333" t="s">
        <v>521</v>
      </c>
      <c r="E11261" s="29">
        <v>1</v>
      </c>
      <c r="F11261" s="29">
        <v>2</v>
      </c>
      <c r="G11261" s="29">
        <v>14233</v>
      </c>
      <c r="M11261" s="80" t="b">
        <f t="shared" si="175"/>
        <v>1</v>
      </c>
    </row>
    <row r="11262" spans="2:13" x14ac:dyDescent="0.15">
      <c r="B11262" s="333" t="s">
        <v>12986</v>
      </c>
      <c r="C11262" s="333" t="s">
        <v>710</v>
      </c>
      <c r="D11262" s="333" t="s">
        <v>525</v>
      </c>
      <c r="E11262" s="29">
        <v>1</v>
      </c>
      <c r="F11262" s="29">
        <v>4</v>
      </c>
      <c r="G11262" s="29">
        <v>14235</v>
      </c>
      <c r="M11262" s="80" t="b">
        <f t="shared" si="175"/>
        <v>1</v>
      </c>
    </row>
    <row r="11263" spans="2:13" x14ac:dyDescent="0.15">
      <c r="B11263" s="333" t="s">
        <v>12987</v>
      </c>
      <c r="C11263" s="333" t="s">
        <v>710</v>
      </c>
      <c r="D11263" s="333" t="s">
        <v>523</v>
      </c>
      <c r="E11263" s="29">
        <v>1</v>
      </c>
      <c r="F11263" s="29">
        <v>3</v>
      </c>
      <c r="G11263" s="29">
        <v>14227</v>
      </c>
      <c r="M11263" s="80" t="b">
        <f t="shared" si="175"/>
        <v>1</v>
      </c>
    </row>
    <row r="11264" spans="2:13" x14ac:dyDescent="0.15">
      <c r="B11264" s="333" t="s">
        <v>2968</v>
      </c>
      <c r="C11264" s="333" t="s">
        <v>714</v>
      </c>
      <c r="D11264" s="333" t="s">
        <v>521</v>
      </c>
      <c r="E11264" s="29">
        <v>3</v>
      </c>
      <c r="F11264" s="29">
        <v>2</v>
      </c>
      <c r="G11264" s="29">
        <v>2568</v>
      </c>
      <c r="M11264" s="80" t="b">
        <f t="shared" si="175"/>
        <v>1</v>
      </c>
    </row>
    <row r="11265" spans="2:13" x14ac:dyDescent="0.15">
      <c r="B11265" s="333" t="s">
        <v>15131</v>
      </c>
      <c r="C11265" s="333" t="s">
        <v>714</v>
      </c>
      <c r="D11265" s="333" t="s">
        <v>444</v>
      </c>
      <c r="E11265" s="29">
        <v>3</v>
      </c>
      <c r="F11265" s="29">
        <v>6</v>
      </c>
      <c r="G11265" s="29">
        <v>16928</v>
      </c>
      <c r="M11265" s="80" t="b">
        <f t="shared" si="175"/>
        <v>1</v>
      </c>
    </row>
    <row r="11266" spans="2:13" x14ac:dyDescent="0.15">
      <c r="B11266" s="333" t="s">
        <v>13902</v>
      </c>
      <c r="C11266" s="333" t="s">
        <v>712</v>
      </c>
      <c r="D11266" s="333" t="s">
        <v>525</v>
      </c>
      <c r="E11266" s="29">
        <v>2</v>
      </c>
      <c r="F11266" s="29">
        <v>4</v>
      </c>
      <c r="G11266" s="29">
        <v>15112</v>
      </c>
      <c r="M11266" s="80" t="b">
        <f t="shared" si="175"/>
        <v>1</v>
      </c>
    </row>
    <row r="11267" spans="2:13" x14ac:dyDescent="0.15">
      <c r="B11267" s="333" t="s">
        <v>2969</v>
      </c>
      <c r="C11267" s="333" t="s">
        <v>714</v>
      </c>
      <c r="D11267" s="333" t="s">
        <v>521</v>
      </c>
      <c r="E11267" s="29">
        <v>3</v>
      </c>
      <c r="F11267" s="29">
        <v>2</v>
      </c>
      <c r="G11267" s="29">
        <v>2569</v>
      </c>
      <c r="M11267" s="80" t="b">
        <f t="shared" si="175"/>
        <v>1</v>
      </c>
    </row>
    <row r="11268" spans="2:13" x14ac:dyDescent="0.15">
      <c r="B11268" s="333" t="s">
        <v>12355</v>
      </c>
      <c r="C11268" s="333" t="s">
        <v>710</v>
      </c>
      <c r="D11268" s="333" t="s">
        <v>523</v>
      </c>
      <c r="E11268" s="29">
        <v>1</v>
      </c>
      <c r="F11268" s="29">
        <v>3</v>
      </c>
      <c r="G11268" s="29">
        <v>13151</v>
      </c>
      <c r="M11268" s="80" t="b">
        <f t="shared" si="175"/>
        <v>1</v>
      </c>
    </row>
    <row r="11269" spans="2:13" x14ac:dyDescent="0.15">
      <c r="B11269" s="333" t="s">
        <v>12356</v>
      </c>
      <c r="C11269" s="333" t="s">
        <v>710</v>
      </c>
      <c r="D11269" s="333" t="s">
        <v>519</v>
      </c>
      <c r="E11269" s="29">
        <v>1</v>
      </c>
      <c r="F11269" s="29">
        <v>1</v>
      </c>
      <c r="G11269" s="29">
        <v>12960</v>
      </c>
      <c r="M11269" s="80" t="b">
        <f t="shared" si="175"/>
        <v>1</v>
      </c>
    </row>
    <row r="11270" spans="2:13" x14ac:dyDescent="0.15">
      <c r="B11270" s="333" t="s">
        <v>12988</v>
      </c>
      <c r="C11270" s="333" t="s">
        <v>714</v>
      </c>
      <c r="D11270" s="333" t="s">
        <v>519</v>
      </c>
      <c r="E11270" s="29">
        <v>3</v>
      </c>
      <c r="F11270" s="29">
        <v>1</v>
      </c>
      <c r="G11270" s="29">
        <v>14268</v>
      </c>
      <c r="M11270" s="80" t="b">
        <f t="shared" si="175"/>
        <v>1</v>
      </c>
    </row>
    <row r="11271" spans="2:13" x14ac:dyDescent="0.15">
      <c r="B11271" s="333" t="s">
        <v>11070</v>
      </c>
      <c r="C11271" s="333" t="s">
        <v>712</v>
      </c>
      <c r="D11271" s="333" t="s">
        <v>519</v>
      </c>
      <c r="E11271" s="29">
        <v>2</v>
      </c>
      <c r="F11271" s="29">
        <v>1</v>
      </c>
      <c r="G11271" s="29">
        <v>2570</v>
      </c>
      <c r="M11271" s="80" t="b">
        <f t="shared" si="175"/>
        <v>1</v>
      </c>
    </row>
    <row r="11272" spans="2:13" x14ac:dyDescent="0.15">
      <c r="B11272" s="333" t="s">
        <v>8686</v>
      </c>
      <c r="C11272" s="333" t="s">
        <v>714</v>
      </c>
      <c r="D11272" s="333" t="s">
        <v>521</v>
      </c>
      <c r="E11272" s="29">
        <v>3</v>
      </c>
      <c r="F11272" s="29">
        <v>2</v>
      </c>
      <c r="G11272" s="29">
        <v>9036</v>
      </c>
      <c r="M11272" s="80" t="b">
        <f t="shared" si="175"/>
        <v>1</v>
      </c>
    </row>
    <row r="11273" spans="2:13" x14ac:dyDescent="0.15">
      <c r="B11273" s="333" t="s">
        <v>4892</v>
      </c>
      <c r="C11273" s="333" t="s">
        <v>712</v>
      </c>
      <c r="D11273" s="333" t="s">
        <v>519</v>
      </c>
      <c r="E11273" s="29">
        <v>2</v>
      </c>
      <c r="F11273" s="29">
        <v>1</v>
      </c>
      <c r="G11273" s="29">
        <v>4850</v>
      </c>
      <c r="M11273" s="80" t="b">
        <f t="shared" si="175"/>
        <v>1</v>
      </c>
    </row>
    <row r="11274" spans="2:13" x14ac:dyDescent="0.15">
      <c r="B11274" s="333" t="s">
        <v>7790</v>
      </c>
      <c r="C11274" s="333" t="s">
        <v>710</v>
      </c>
      <c r="D11274" s="333" t="s">
        <v>525</v>
      </c>
      <c r="E11274" s="29">
        <v>1</v>
      </c>
      <c r="F11274" s="29">
        <v>4</v>
      </c>
      <c r="G11274" s="29">
        <v>7867</v>
      </c>
      <c r="M11274" s="80" t="b">
        <f t="shared" si="175"/>
        <v>1</v>
      </c>
    </row>
    <row r="11275" spans="2:13" x14ac:dyDescent="0.15">
      <c r="B11275" s="333" t="s">
        <v>7424</v>
      </c>
      <c r="C11275" s="333" t="s">
        <v>710</v>
      </c>
      <c r="D11275" s="333" t="s">
        <v>521</v>
      </c>
      <c r="E11275" s="29">
        <v>1</v>
      </c>
      <c r="F11275" s="29">
        <v>2</v>
      </c>
      <c r="G11275" s="29">
        <v>7575</v>
      </c>
      <c r="M11275" s="80" t="b">
        <f t="shared" si="175"/>
        <v>1</v>
      </c>
    </row>
    <row r="11276" spans="2:13" x14ac:dyDescent="0.15">
      <c r="B11276" s="333" t="s">
        <v>7568</v>
      </c>
      <c r="C11276" s="333" t="s">
        <v>710</v>
      </c>
      <c r="D11276" s="333" t="s">
        <v>519</v>
      </c>
      <c r="E11276" s="29">
        <v>1</v>
      </c>
      <c r="F11276" s="29">
        <v>1</v>
      </c>
      <c r="G11276" s="29">
        <v>7732</v>
      </c>
      <c r="M11276" s="80" t="b">
        <f t="shared" si="175"/>
        <v>1</v>
      </c>
    </row>
    <row r="11277" spans="2:13" x14ac:dyDescent="0.15">
      <c r="B11277" s="333" t="s">
        <v>270</v>
      </c>
      <c r="C11277" s="333" t="s">
        <v>710</v>
      </c>
      <c r="D11277" s="333" t="s">
        <v>525</v>
      </c>
      <c r="E11277" s="29">
        <v>1</v>
      </c>
      <c r="F11277" s="29">
        <v>4</v>
      </c>
      <c r="G11277" s="29">
        <v>8453</v>
      </c>
      <c r="M11277" s="80" t="b">
        <f t="shared" si="175"/>
        <v>1</v>
      </c>
    </row>
    <row r="11278" spans="2:13" x14ac:dyDescent="0.15">
      <c r="B11278" s="333" t="s">
        <v>12357</v>
      </c>
      <c r="C11278" s="333" t="s">
        <v>714</v>
      </c>
      <c r="D11278" s="333" t="s">
        <v>521</v>
      </c>
      <c r="E11278" s="29">
        <v>3</v>
      </c>
      <c r="F11278" s="29">
        <v>2</v>
      </c>
      <c r="G11278" s="29">
        <v>12383</v>
      </c>
      <c r="M11278" s="80" t="b">
        <f t="shared" ref="M11278:M11341" si="176">AND(  NOT(ISERROR(FIND(UPPER($B$7),UPPER($B11278),1))),  OR($D$7="",NOT(ISERROR(FIND(UPPER($D$7),UPPER($B11278),1)))),    OR($D$8="",(ISERROR(FIND(UPPER($D$8),UPPER($B11278),1))))           )</f>
        <v>1</v>
      </c>
    </row>
    <row r="11279" spans="2:13" x14ac:dyDescent="0.15">
      <c r="B11279" s="333" t="s">
        <v>12989</v>
      </c>
      <c r="C11279" s="333" t="s">
        <v>710</v>
      </c>
      <c r="D11279" s="333" t="s">
        <v>521</v>
      </c>
      <c r="E11279" s="29">
        <v>1</v>
      </c>
      <c r="F11279" s="29">
        <v>2</v>
      </c>
      <c r="G11279" s="29">
        <v>14148</v>
      </c>
      <c r="M11279" s="80" t="b">
        <f t="shared" si="176"/>
        <v>1</v>
      </c>
    </row>
    <row r="11280" spans="2:13" x14ac:dyDescent="0.15">
      <c r="B11280" s="333" t="s">
        <v>12358</v>
      </c>
      <c r="C11280" s="333" t="s">
        <v>710</v>
      </c>
      <c r="D11280" s="333" t="s">
        <v>444</v>
      </c>
      <c r="E11280" s="29">
        <v>1</v>
      </c>
      <c r="F11280" s="29">
        <v>6</v>
      </c>
      <c r="G11280" s="29">
        <v>12922</v>
      </c>
      <c r="M11280" s="80" t="b">
        <f t="shared" si="176"/>
        <v>1</v>
      </c>
    </row>
    <row r="11281" spans="2:13" x14ac:dyDescent="0.15">
      <c r="B11281" s="333" t="s">
        <v>2887</v>
      </c>
      <c r="C11281" s="333" t="s">
        <v>710</v>
      </c>
      <c r="D11281" s="333" t="s">
        <v>521</v>
      </c>
      <c r="E11281" s="29">
        <v>1</v>
      </c>
      <c r="F11281" s="29">
        <v>2</v>
      </c>
      <c r="G11281" s="29">
        <v>2571</v>
      </c>
      <c r="M11281" s="80" t="b">
        <f t="shared" si="176"/>
        <v>1</v>
      </c>
    </row>
    <row r="11282" spans="2:13" x14ac:dyDescent="0.15">
      <c r="B11282" s="333" t="s">
        <v>6661</v>
      </c>
      <c r="C11282" s="333" t="s">
        <v>518</v>
      </c>
      <c r="D11282" s="333" t="s">
        <v>518</v>
      </c>
      <c r="E11282" s="29">
        <v>0</v>
      </c>
      <c r="F11282" s="29">
        <v>0</v>
      </c>
      <c r="G11282" s="29">
        <v>6651</v>
      </c>
      <c r="M11282" s="80" t="b">
        <f t="shared" si="176"/>
        <v>1</v>
      </c>
    </row>
    <row r="11283" spans="2:13" x14ac:dyDescent="0.15">
      <c r="B11283" s="333" t="s">
        <v>6662</v>
      </c>
      <c r="C11283" s="333" t="s">
        <v>518</v>
      </c>
      <c r="D11283" s="333" t="s">
        <v>518</v>
      </c>
      <c r="E11283" s="29">
        <v>0</v>
      </c>
      <c r="F11283" s="29">
        <v>0</v>
      </c>
      <c r="G11283" s="29">
        <v>6652</v>
      </c>
      <c r="M11283" s="80" t="b">
        <f t="shared" si="176"/>
        <v>1</v>
      </c>
    </row>
    <row r="11284" spans="2:13" x14ac:dyDescent="0.15">
      <c r="B11284" s="333" t="s">
        <v>2888</v>
      </c>
      <c r="C11284" s="333" t="s">
        <v>710</v>
      </c>
      <c r="D11284" s="333" t="s">
        <v>521</v>
      </c>
      <c r="E11284" s="29">
        <v>1</v>
      </c>
      <c r="F11284" s="29">
        <v>2</v>
      </c>
      <c r="G11284" s="29">
        <v>2572</v>
      </c>
      <c r="M11284" s="80" t="b">
        <f t="shared" si="176"/>
        <v>1</v>
      </c>
    </row>
    <row r="11285" spans="2:13" x14ac:dyDescent="0.15">
      <c r="B11285" s="333" t="s">
        <v>9626</v>
      </c>
      <c r="C11285" s="333" t="s">
        <v>710</v>
      </c>
      <c r="D11285" s="333" t="s">
        <v>523</v>
      </c>
      <c r="E11285" s="29">
        <v>1</v>
      </c>
      <c r="F11285" s="29">
        <v>3</v>
      </c>
      <c r="G11285" s="29">
        <v>9524</v>
      </c>
      <c r="M11285" s="80" t="b">
        <f t="shared" si="176"/>
        <v>1</v>
      </c>
    </row>
    <row r="11286" spans="2:13" x14ac:dyDescent="0.15">
      <c r="B11286" s="333" t="s">
        <v>4291</v>
      </c>
      <c r="C11286" s="333" t="s">
        <v>712</v>
      </c>
      <c r="D11286" s="333" t="s">
        <v>523</v>
      </c>
      <c r="E11286" s="29">
        <v>2</v>
      </c>
      <c r="F11286" s="29">
        <v>3</v>
      </c>
      <c r="G11286" s="29">
        <v>3966</v>
      </c>
      <c r="M11286" s="80" t="b">
        <f t="shared" si="176"/>
        <v>1</v>
      </c>
    </row>
    <row r="11287" spans="2:13" x14ac:dyDescent="0.15">
      <c r="B11287" s="333" t="s">
        <v>8019</v>
      </c>
      <c r="C11287" s="333" t="s">
        <v>710</v>
      </c>
      <c r="D11287" s="333" t="s">
        <v>523</v>
      </c>
      <c r="E11287" s="29">
        <v>1</v>
      </c>
      <c r="F11287" s="29">
        <v>3</v>
      </c>
      <c r="G11287" s="29">
        <v>8232</v>
      </c>
      <c r="M11287" s="80" t="b">
        <f t="shared" si="176"/>
        <v>1</v>
      </c>
    </row>
    <row r="11288" spans="2:13" x14ac:dyDescent="0.15">
      <c r="B11288" s="333" t="s">
        <v>2889</v>
      </c>
      <c r="C11288" s="333" t="s">
        <v>710</v>
      </c>
      <c r="D11288" s="333" t="s">
        <v>525</v>
      </c>
      <c r="E11288" s="29">
        <v>1</v>
      </c>
      <c r="F11288" s="29">
        <v>4</v>
      </c>
      <c r="G11288" s="29">
        <v>2573</v>
      </c>
      <c r="M11288" s="80" t="b">
        <f t="shared" si="176"/>
        <v>1</v>
      </c>
    </row>
    <row r="11289" spans="2:13" x14ac:dyDescent="0.15">
      <c r="B11289" s="333" t="s">
        <v>2890</v>
      </c>
      <c r="C11289" s="333" t="s">
        <v>710</v>
      </c>
      <c r="D11289" s="333" t="s">
        <v>521</v>
      </c>
      <c r="E11289" s="29">
        <v>1</v>
      </c>
      <c r="F11289" s="29">
        <v>2</v>
      </c>
      <c r="G11289" s="29">
        <v>2574</v>
      </c>
      <c r="M11289" s="80" t="b">
        <f t="shared" si="176"/>
        <v>1</v>
      </c>
    </row>
    <row r="11290" spans="2:13" x14ac:dyDescent="0.15">
      <c r="B11290" s="333" t="s">
        <v>7502</v>
      </c>
      <c r="C11290" s="333" t="s">
        <v>710</v>
      </c>
      <c r="D11290" s="333" t="s">
        <v>525</v>
      </c>
      <c r="E11290" s="29">
        <v>1</v>
      </c>
      <c r="F11290" s="29">
        <v>4</v>
      </c>
      <c r="G11290" s="29">
        <v>7661</v>
      </c>
      <c r="M11290" s="80" t="b">
        <f t="shared" si="176"/>
        <v>1</v>
      </c>
    </row>
    <row r="11291" spans="2:13" x14ac:dyDescent="0.15">
      <c r="B11291" s="333" t="s">
        <v>9961</v>
      </c>
      <c r="C11291" s="333" t="s">
        <v>710</v>
      </c>
      <c r="D11291" s="333" t="s">
        <v>521</v>
      </c>
      <c r="E11291" s="29">
        <v>1</v>
      </c>
      <c r="F11291" s="29">
        <v>2</v>
      </c>
      <c r="G11291" s="29">
        <v>10162</v>
      </c>
      <c r="M11291" s="80" t="b">
        <f t="shared" si="176"/>
        <v>1</v>
      </c>
    </row>
    <row r="11292" spans="2:13" x14ac:dyDescent="0.15">
      <c r="B11292" s="333" t="s">
        <v>8725</v>
      </c>
      <c r="C11292" s="333" t="s">
        <v>710</v>
      </c>
      <c r="D11292" s="333" t="s">
        <v>444</v>
      </c>
      <c r="E11292" s="29">
        <v>1</v>
      </c>
      <c r="F11292" s="29">
        <v>6</v>
      </c>
      <c r="G11292" s="29">
        <v>9075</v>
      </c>
      <c r="M11292" s="80" t="b">
        <f t="shared" si="176"/>
        <v>1</v>
      </c>
    </row>
    <row r="11293" spans="2:13" x14ac:dyDescent="0.15">
      <c r="B11293" s="333" t="s">
        <v>4411</v>
      </c>
      <c r="C11293" s="333" t="s">
        <v>710</v>
      </c>
      <c r="D11293" s="333" t="s">
        <v>525</v>
      </c>
      <c r="E11293" s="29">
        <v>1</v>
      </c>
      <c r="F11293" s="29">
        <v>4</v>
      </c>
      <c r="G11293" s="29">
        <v>4217</v>
      </c>
      <c r="M11293" s="80" t="b">
        <f t="shared" si="176"/>
        <v>1</v>
      </c>
    </row>
    <row r="11294" spans="2:13" x14ac:dyDescent="0.15">
      <c r="B11294" s="333" t="s">
        <v>5835</v>
      </c>
      <c r="C11294" s="333" t="s">
        <v>712</v>
      </c>
      <c r="D11294" s="333" t="s">
        <v>519</v>
      </c>
      <c r="E11294" s="29">
        <v>2</v>
      </c>
      <c r="F11294" s="29">
        <v>1</v>
      </c>
      <c r="G11294" s="29">
        <v>5854</v>
      </c>
      <c r="M11294" s="80" t="b">
        <f t="shared" si="176"/>
        <v>1</v>
      </c>
    </row>
    <row r="11295" spans="2:13" x14ac:dyDescent="0.15">
      <c r="B11295" s="333" t="s">
        <v>11364</v>
      </c>
      <c r="C11295" s="333" t="s">
        <v>710</v>
      </c>
      <c r="D11295" s="333" t="s">
        <v>523</v>
      </c>
      <c r="E11295" s="29">
        <v>1</v>
      </c>
      <c r="F11295" s="29">
        <v>3</v>
      </c>
      <c r="G11295" s="29">
        <v>11324</v>
      </c>
      <c r="M11295" s="80" t="b">
        <f t="shared" si="176"/>
        <v>1</v>
      </c>
    </row>
    <row r="11296" spans="2:13" x14ac:dyDescent="0.15">
      <c r="B11296" s="333" t="s">
        <v>10564</v>
      </c>
      <c r="C11296" s="333" t="s">
        <v>710</v>
      </c>
      <c r="D11296" s="333" t="s">
        <v>521</v>
      </c>
      <c r="E11296" s="29">
        <v>1</v>
      </c>
      <c r="F11296" s="29">
        <v>2</v>
      </c>
      <c r="G11296" s="29">
        <v>10381</v>
      </c>
      <c r="M11296" s="80" t="b">
        <f t="shared" si="176"/>
        <v>1</v>
      </c>
    </row>
    <row r="11297" spans="2:13" x14ac:dyDescent="0.15">
      <c r="B11297" s="333" t="s">
        <v>2891</v>
      </c>
      <c r="C11297" s="333" t="s">
        <v>710</v>
      </c>
      <c r="D11297" s="333" t="s">
        <v>521</v>
      </c>
      <c r="E11297" s="29">
        <v>1</v>
      </c>
      <c r="F11297" s="29">
        <v>2</v>
      </c>
      <c r="G11297" s="29">
        <v>2575</v>
      </c>
      <c r="M11297" s="80" t="b">
        <f t="shared" si="176"/>
        <v>1</v>
      </c>
    </row>
    <row r="11298" spans="2:13" x14ac:dyDescent="0.15">
      <c r="B11298" s="333" t="s">
        <v>2892</v>
      </c>
      <c r="C11298" s="333" t="s">
        <v>716</v>
      </c>
      <c r="D11298" s="333" t="s">
        <v>519</v>
      </c>
      <c r="E11298" s="29">
        <v>4</v>
      </c>
      <c r="F11298" s="29">
        <v>1</v>
      </c>
      <c r="G11298" s="29">
        <v>2576</v>
      </c>
      <c r="M11298" s="80" t="b">
        <f t="shared" si="176"/>
        <v>1</v>
      </c>
    </row>
    <row r="11299" spans="2:13" x14ac:dyDescent="0.15">
      <c r="B11299" s="333" t="s">
        <v>2893</v>
      </c>
      <c r="C11299" s="333" t="s">
        <v>712</v>
      </c>
      <c r="D11299" s="333" t="s">
        <v>523</v>
      </c>
      <c r="E11299" s="29">
        <v>2</v>
      </c>
      <c r="F11299" s="29">
        <v>3</v>
      </c>
      <c r="G11299" s="29">
        <v>2577</v>
      </c>
      <c r="M11299" s="80" t="b">
        <f t="shared" si="176"/>
        <v>1</v>
      </c>
    </row>
    <row r="11300" spans="2:13" x14ac:dyDescent="0.15">
      <c r="B11300" s="333" t="s">
        <v>4582</v>
      </c>
      <c r="C11300" s="333" t="s">
        <v>710</v>
      </c>
      <c r="D11300" s="333" t="s">
        <v>521</v>
      </c>
      <c r="E11300" s="29">
        <v>1</v>
      </c>
      <c r="F11300" s="29">
        <v>2</v>
      </c>
      <c r="G11300" s="29">
        <v>4407</v>
      </c>
      <c r="M11300" s="80" t="b">
        <f t="shared" si="176"/>
        <v>1</v>
      </c>
    </row>
    <row r="11301" spans="2:13" x14ac:dyDescent="0.15">
      <c r="B11301" s="333" t="s">
        <v>12359</v>
      </c>
      <c r="C11301" s="333" t="s">
        <v>710</v>
      </c>
      <c r="D11301" s="333" t="s">
        <v>523</v>
      </c>
      <c r="E11301" s="29">
        <v>1</v>
      </c>
      <c r="F11301" s="29">
        <v>3</v>
      </c>
      <c r="G11301" s="29">
        <v>13205</v>
      </c>
      <c r="M11301" s="80" t="b">
        <f t="shared" si="176"/>
        <v>1</v>
      </c>
    </row>
    <row r="11302" spans="2:13" x14ac:dyDescent="0.15">
      <c r="B11302" s="333" t="s">
        <v>8453</v>
      </c>
      <c r="C11302" s="333" t="s">
        <v>714</v>
      </c>
      <c r="D11302" s="333" t="s">
        <v>519</v>
      </c>
      <c r="E11302" s="29">
        <v>3</v>
      </c>
      <c r="F11302" s="29">
        <v>1</v>
      </c>
      <c r="G11302" s="29">
        <v>8782</v>
      </c>
      <c r="M11302" s="80" t="b">
        <f t="shared" si="176"/>
        <v>1</v>
      </c>
    </row>
    <row r="11303" spans="2:13" x14ac:dyDescent="0.15">
      <c r="B11303" s="333" t="s">
        <v>12360</v>
      </c>
      <c r="C11303" s="333" t="s">
        <v>710</v>
      </c>
      <c r="D11303" s="333" t="s">
        <v>521</v>
      </c>
      <c r="E11303" s="29">
        <v>1</v>
      </c>
      <c r="F11303" s="29">
        <v>2</v>
      </c>
      <c r="G11303" s="29">
        <v>13229</v>
      </c>
      <c r="M11303" s="80" t="b">
        <f t="shared" si="176"/>
        <v>1</v>
      </c>
    </row>
    <row r="11304" spans="2:13" x14ac:dyDescent="0.15">
      <c r="B11304" s="333" t="s">
        <v>12361</v>
      </c>
      <c r="C11304" s="333" t="s">
        <v>710</v>
      </c>
      <c r="D11304" s="333" t="s">
        <v>444</v>
      </c>
      <c r="E11304" s="29">
        <v>1</v>
      </c>
      <c r="F11304" s="29">
        <v>6</v>
      </c>
      <c r="G11304" s="29">
        <v>13812</v>
      </c>
      <c r="M11304" s="80" t="b">
        <f t="shared" si="176"/>
        <v>1</v>
      </c>
    </row>
    <row r="11305" spans="2:13" x14ac:dyDescent="0.15">
      <c r="B11305" s="333" t="s">
        <v>12362</v>
      </c>
      <c r="C11305" s="333" t="s">
        <v>712</v>
      </c>
      <c r="D11305" s="333" t="s">
        <v>444</v>
      </c>
      <c r="E11305" s="29">
        <v>2</v>
      </c>
      <c r="F11305" s="29">
        <v>6</v>
      </c>
      <c r="G11305" s="29">
        <v>12298</v>
      </c>
      <c r="M11305" s="80" t="b">
        <f t="shared" si="176"/>
        <v>1</v>
      </c>
    </row>
    <row r="11306" spans="2:13" x14ac:dyDescent="0.15">
      <c r="B11306" s="333" t="s">
        <v>6220</v>
      </c>
      <c r="C11306" s="333" t="s">
        <v>710</v>
      </c>
      <c r="D11306" s="333" t="s">
        <v>523</v>
      </c>
      <c r="E11306" s="29">
        <v>1</v>
      </c>
      <c r="F11306" s="29">
        <v>3</v>
      </c>
      <c r="G11306" s="29">
        <v>6188</v>
      </c>
      <c r="M11306" s="80" t="b">
        <f t="shared" si="176"/>
        <v>1</v>
      </c>
    </row>
    <row r="11307" spans="2:13" x14ac:dyDescent="0.15">
      <c r="B11307" s="333" t="s">
        <v>4412</v>
      </c>
      <c r="C11307" s="333" t="s">
        <v>710</v>
      </c>
      <c r="D11307" s="333" t="s">
        <v>525</v>
      </c>
      <c r="E11307" s="29">
        <v>1</v>
      </c>
      <c r="F11307" s="29">
        <v>4</v>
      </c>
      <c r="G11307" s="29">
        <v>4218</v>
      </c>
      <c r="M11307" s="80" t="b">
        <f t="shared" si="176"/>
        <v>1</v>
      </c>
    </row>
    <row r="11308" spans="2:13" x14ac:dyDescent="0.15">
      <c r="B11308" s="333" t="s">
        <v>8013</v>
      </c>
      <c r="C11308" s="333" t="s">
        <v>718</v>
      </c>
      <c r="D11308" s="333" t="s">
        <v>523</v>
      </c>
      <c r="E11308" s="29">
        <v>5</v>
      </c>
      <c r="F11308" s="29">
        <v>3</v>
      </c>
      <c r="G11308" s="29">
        <v>8224</v>
      </c>
      <c r="M11308" s="80" t="b">
        <f t="shared" si="176"/>
        <v>1</v>
      </c>
    </row>
    <row r="11309" spans="2:13" x14ac:dyDescent="0.15">
      <c r="B11309" s="333" t="s">
        <v>7100</v>
      </c>
      <c r="C11309" s="333" t="s">
        <v>710</v>
      </c>
      <c r="D11309" s="333" t="s">
        <v>523</v>
      </c>
      <c r="E11309" s="29">
        <v>1</v>
      </c>
      <c r="F11309" s="29">
        <v>3</v>
      </c>
      <c r="G11309" s="29">
        <v>7242</v>
      </c>
      <c r="M11309" s="80" t="b">
        <f t="shared" si="176"/>
        <v>1</v>
      </c>
    </row>
    <row r="11310" spans="2:13" x14ac:dyDescent="0.15">
      <c r="B11310" s="333" t="s">
        <v>10565</v>
      </c>
      <c r="C11310" s="333" t="s">
        <v>710</v>
      </c>
      <c r="D11310" s="333" t="s">
        <v>519</v>
      </c>
      <c r="E11310" s="29">
        <v>1</v>
      </c>
      <c r="F11310" s="29">
        <v>1</v>
      </c>
      <c r="G11310" s="29">
        <v>10799</v>
      </c>
      <c r="M11310" s="80" t="b">
        <f t="shared" si="176"/>
        <v>1</v>
      </c>
    </row>
    <row r="11311" spans="2:13" x14ac:dyDescent="0.15">
      <c r="B11311" s="333" t="s">
        <v>2894</v>
      </c>
      <c r="C11311" s="333" t="s">
        <v>9879</v>
      </c>
      <c r="D11311" s="333" t="s">
        <v>519</v>
      </c>
      <c r="E11311" s="29">
        <v>13</v>
      </c>
      <c r="F11311" s="29">
        <v>1</v>
      </c>
      <c r="G11311" s="29">
        <v>2578</v>
      </c>
      <c r="M11311" s="80" t="b">
        <f t="shared" si="176"/>
        <v>1</v>
      </c>
    </row>
    <row r="11312" spans="2:13" x14ac:dyDescent="0.15">
      <c r="B11312" s="333" t="s">
        <v>7863</v>
      </c>
      <c r="C11312" s="333" t="s">
        <v>714</v>
      </c>
      <c r="D11312" s="333" t="s">
        <v>523</v>
      </c>
      <c r="E11312" s="29">
        <v>3</v>
      </c>
      <c r="F11312" s="29">
        <v>3</v>
      </c>
      <c r="G11312" s="29">
        <v>8049</v>
      </c>
      <c r="M11312" s="80" t="b">
        <f t="shared" si="176"/>
        <v>1</v>
      </c>
    </row>
    <row r="11313" spans="2:13" x14ac:dyDescent="0.15">
      <c r="B11313" s="333" t="s">
        <v>15132</v>
      </c>
      <c r="C11313" s="333" t="s">
        <v>710</v>
      </c>
      <c r="D11313" s="333" t="s">
        <v>519</v>
      </c>
      <c r="E11313" s="29">
        <v>1</v>
      </c>
      <c r="F11313" s="29">
        <v>1</v>
      </c>
      <c r="G11313" s="29">
        <v>17248</v>
      </c>
      <c r="M11313" s="80" t="b">
        <f t="shared" si="176"/>
        <v>1</v>
      </c>
    </row>
    <row r="11314" spans="2:13" x14ac:dyDescent="0.15">
      <c r="B11314" s="333" t="s">
        <v>15133</v>
      </c>
      <c r="C11314" s="333" t="s">
        <v>710</v>
      </c>
      <c r="D11314" s="333" t="s">
        <v>519</v>
      </c>
      <c r="E11314" s="29">
        <v>1</v>
      </c>
      <c r="F11314" s="29">
        <v>1</v>
      </c>
      <c r="G11314" s="29">
        <v>17212</v>
      </c>
      <c r="M11314" s="80" t="b">
        <f t="shared" si="176"/>
        <v>1</v>
      </c>
    </row>
    <row r="11315" spans="2:13" x14ac:dyDescent="0.15">
      <c r="B11315" s="333" t="s">
        <v>5640</v>
      </c>
      <c r="C11315" s="333" t="s">
        <v>716</v>
      </c>
      <c r="D11315" s="333" t="s">
        <v>519</v>
      </c>
      <c r="E11315" s="29">
        <v>4</v>
      </c>
      <c r="F11315" s="29">
        <v>1</v>
      </c>
      <c r="G11315" s="29">
        <v>5658</v>
      </c>
      <c r="M11315" s="80" t="b">
        <f t="shared" si="176"/>
        <v>1</v>
      </c>
    </row>
    <row r="11316" spans="2:13" x14ac:dyDescent="0.15">
      <c r="B11316" s="333" t="s">
        <v>2895</v>
      </c>
      <c r="C11316" s="333" t="s">
        <v>714</v>
      </c>
      <c r="D11316" s="333" t="s">
        <v>521</v>
      </c>
      <c r="E11316" s="29">
        <v>3</v>
      </c>
      <c r="F11316" s="29">
        <v>2</v>
      </c>
      <c r="G11316" s="29">
        <v>2579</v>
      </c>
      <c r="M11316" s="80" t="b">
        <f t="shared" si="176"/>
        <v>1</v>
      </c>
    </row>
    <row r="11317" spans="2:13" x14ac:dyDescent="0.15">
      <c r="B11317" s="333" t="s">
        <v>2896</v>
      </c>
      <c r="C11317" s="333" t="s">
        <v>718</v>
      </c>
      <c r="D11317" s="333" t="s">
        <v>525</v>
      </c>
      <c r="E11317" s="29">
        <v>5</v>
      </c>
      <c r="F11317" s="29">
        <v>4</v>
      </c>
      <c r="G11317" s="29">
        <v>2580</v>
      </c>
      <c r="M11317" s="80" t="b">
        <f t="shared" si="176"/>
        <v>1</v>
      </c>
    </row>
    <row r="11318" spans="2:13" x14ac:dyDescent="0.15">
      <c r="B11318" s="333" t="s">
        <v>2897</v>
      </c>
      <c r="C11318" s="333" t="s">
        <v>714</v>
      </c>
      <c r="D11318" s="333" t="s">
        <v>519</v>
      </c>
      <c r="E11318" s="29">
        <v>3</v>
      </c>
      <c r="F11318" s="29">
        <v>1</v>
      </c>
      <c r="G11318" s="29">
        <v>2581</v>
      </c>
      <c r="M11318" s="80" t="b">
        <f t="shared" si="176"/>
        <v>1</v>
      </c>
    </row>
    <row r="11319" spans="2:13" x14ac:dyDescent="0.15">
      <c r="B11319" s="333" t="s">
        <v>47</v>
      </c>
      <c r="C11319" s="333" t="s">
        <v>714</v>
      </c>
      <c r="D11319" s="333" t="s">
        <v>444</v>
      </c>
      <c r="E11319" s="29">
        <v>3</v>
      </c>
      <c r="F11319" s="29">
        <v>6</v>
      </c>
      <c r="G11319" s="29">
        <v>8680</v>
      </c>
      <c r="M11319" s="80" t="b">
        <f t="shared" si="176"/>
        <v>1</v>
      </c>
    </row>
    <row r="11320" spans="2:13" x14ac:dyDescent="0.15">
      <c r="B11320" s="333" t="s">
        <v>5764</v>
      </c>
      <c r="C11320" s="333" t="s">
        <v>714</v>
      </c>
      <c r="D11320" s="333" t="s">
        <v>523</v>
      </c>
      <c r="E11320" s="29">
        <v>3</v>
      </c>
      <c r="F11320" s="29">
        <v>3</v>
      </c>
      <c r="G11320" s="29">
        <v>5692</v>
      </c>
      <c r="M11320" s="80" t="b">
        <f t="shared" si="176"/>
        <v>1</v>
      </c>
    </row>
    <row r="11321" spans="2:13" x14ac:dyDescent="0.15">
      <c r="B11321" s="333" t="s">
        <v>12363</v>
      </c>
      <c r="C11321" s="333" t="s">
        <v>714</v>
      </c>
      <c r="D11321" s="333" t="s">
        <v>521</v>
      </c>
      <c r="E11321" s="29">
        <v>3</v>
      </c>
      <c r="F11321" s="29">
        <v>2</v>
      </c>
      <c r="G11321" s="29">
        <v>13655</v>
      </c>
      <c r="M11321" s="80" t="b">
        <f t="shared" si="176"/>
        <v>1</v>
      </c>
    </row>
    <row r="11322" spans="2:13" x14ac:dyDescent="0.15">
      <c r="B11322" s="333" t="s">
        <v>12990</v>
      </c>
      <c r="C11322" s="333" t="s">
        <v>714</v>
      </c>
      <c r="D11322" s="333" t="s">
        <v>521</v>
      </c>
      <c r="E11322" s="29">
        <v>3</v>
      </c>
      <c r="F11322" s="29">
        <v>2</v>
      </c>
      <c r="G11322" s="29">
        <v>13994</v>
      </c>
      <c r="M11322" s="80" t="b">
        <f t="shared" si="176"/>
        <v>1</v>
      </c>
    </row>
    <row r="11323" spans="2:13" x14ac:dyDescent="0.15">
      <c r="B11323" s="333" t="s">
        <v>12991</v>
      </c>
      <c r="C11323" s="333" t="s">
        <v>714</v>
      </c>
      <c r="D11323" s="333" t="s">
        <v>519</v>
      </c>
      <c r="E11323" s="29">
        <v>3</v>
      </c>
      <c r="F11323" s="29">
        <v>1</v>
      </c>
      <c r="G11323" s="29">
        <v>14441</v>
      </c>
      <c r="M11323" s="80" t="b">
        <f t="shared" si="176"/>
        <v>1</v>
      </c>
    </row>
    <row r="11324" spans="2:13" x14ac:dyDescent="0.15">
      <c r="B11324" s="333" t="s">
        <v>4265</v>
      </c>
      <c r="C11324" s="333" t="s">
        <v>714</v>
      </c>
      <c r="D11324" s="333" t="s">
        <v>518</v>
      </c>
      <c r="E11324" s="29">
        <v>3</v>
      </c>
      <c r="F11324" s="29">
        <v>0</v>
      </c>
      <c r="G11324" s="29">
        <v>4057</v>
      </c>
      <c r="M11324" s="80" t="b">
        <f t="shared" si="176"/>
        <v>1</v>
      </c>
    </row>
    <row r="11325" spans="2:13" x14ac:dyDescent="0.15">
      <c r="B11325" s="333" t="s">
        <v>12992</v>
      </c>
      <c r="C11325" s="333" t="s">
        <v>714</v>
      </c>
      <c r="D11325" s="333" t="s">
        <v>521</v>
      </c>
      <c r="E11325" s="29">
        <v>3</v>
      </c>
      <c r="F11325" s="29">
        <v>2</v>
      </c>
      <c r="G11325" s="29">
        <v>14037</v>
      </c>
      <c r="M11325" s="80" t="b">
        <f t="shared" si="176"/>
        <v>1</v>
      </c>
    </row>
    <row r="11326" spans="2:13" x14ac:dyDescent="0.15">
      <c r="B11326" s="333" t="s">
        <v>12364</v>
      </c>
      <c r="C11326" s="333" t="s">
        <v>714</v>
      </c>
      <c r="D11326" s="333" t="s">
        <v>521</v>
      </c>
      <c r="E11326" s="29">
        <v>3</v>
      </c>
      <c r="F11326" s="29">
        <v>2</v>
      </c>
      <c r="G11326" s="29">
        <v>12997</v>
      </c>
      <c r="M11326" s="80" t="b">
        <f t="shared" si="176"/>
        <v>1</v>
      </c>
    </row>
    <row r="11327" spans="2:13" x14ac:dyDescent="0.15">
      <c r="B11327" s="333" t="s">
        <v>6564</v>
      </c>
      <c r="C11327" s="333" t="s">
        <v>518</v>
      </c>
      <c r="D11327" s="333" t="s">
        <v>518</v>
      </c>
      <c r="E11327" s="29">
        <v>0</v>
      </c>
      <c r="F11327" s="29">
        <v>0</v>
      </c>
      <c r="G11327" s="29">
        <v>6653</v>
      </c>
      <c r="M11327" s="80" t="b">
        <f t="shared" si="176"/>
        <v>1</v>
      </c>
    </row>
    <row r="11328" spans="2:13" x14ac:dyDescent="0.15">
      <c r="B11328" s="333" t="s">
        <v>2898</v>
      </c>
      <c r="C11328" s="333" t="s">
        <v>716</v>
      </c>
      <c r="D11328" s="333" t="s">
        <v>519</v>
      </c>
      <c r="E11328" s="29">
        <v>4</v>
      </c>
      <c r="F11328" s="29">
        <v>1</v>
      </c>
      <c r="G11328" s="29">
        <v>2582</v>
      </c>
      <c r="M11328" s="80" t="b">
        <f t="shared" si="176"/>
        <v>1</v>
      </c>
    </row>
    <row r="11329" spans="2:13" x14ac:dyDescent="0.15">
      <c r="B11329" s="333" t="s">
        <v>12365</v>
      </c>
      <c r="C11329" s="333" t="s">
        <v>712</v>
      </c>
      <c r="D11329" s="333" t="s">
        <v>521</v>
      </c>
      <c r="E11329" s="29">
        <v>2</v>
      </c>
      <c r="F11329" s="29">
        <v>2</v>
      </c>
      <c r="G11329" s="29">
        <v>13009</v>
      </c>
      <c r="M11329" s="80" t="b">
        <f t="shared" si="176"/>
        <v>1</v>
      </c>
    </row>
    <row r="11330" spans="2:13" x14ac:dyDescent="0.15">
      <c r="B11330" s="333" t="s">
        <v>12993</v>
      </c>
      <c r="C11330" s="333" t="s">
        <v>714</v>
      </c>
      <c r="D11330" s="333" t="s">
        <v>521</v>
      </c>
      <c r="E11330" s="29">
        <v>3</v>
      </c>
      <c r="F11330" s="29">
        <v>2</v>
      </c>
      <c r="G11330" s="29">
        <v>14267</v>
      </c>
      <c r="M11330" s="80" t="b">
        <f t="shared" si="176"/>
        <v>1</v>
      </c>
    </row>
    <row r="11331" spans="2:13" x14ac:dyDescent="0.15">
      <c r="B11331" s="333" t="s">
        <v>60</v>
      </c>
      <c r="C11331" s="333" t="s">
        <v>714</v>
      </c>
      <c r="D11331" s="333" t="s">
        <v>521</v>
      </c>
      <c r="E11331" s="29">
        <v>3</v>
      </c>
      <c r="F11331" s="29">
        <v>2</v>
      </c>
      <c r="G11331" s="29">
        <v>8693</v>
      </c>
      <c r="M11331" s="80" t="b">
        <f t="shared" si="176"/>
        <v>1</v>
      </c>
    </row>
    <row r="11332" spans="2:13" x14ac:dyDescent="0.15">
      <c r="B11332" s="333" t="s">
        <v>15134</v>
      </c>
      <c r="C11332" s="333" t="s">
        <v>710</v>
      </c>
      <c r="D11332" s="333" t="s">
        <v>519</v>
      </c>
      <c r="E11332" s="29">
        <v>1</v>
      </c>
      <c r="F11332" s="29">
        <v>1</v>
      </c>
      <c r="G11332" s="29">
        <v>17246</v>
      </c>
      <c r="M11332" s="80" t="b">
        <f t="shared" si="176"/>
        <v>1</v>
      </c>
    </row>
    <row r="11333" spans="2:13" x14ac:dyDescent="0.15">
      <c r="B11333" s="333" t="s">
        <v>9627</v>
      </c>
      <c r="C11333" s="333" t="s">
        <v>518</v>
      </c>
      <c r="D11333" s="333" t="s">
        <v>518</v>
      </c>
      <c r="E11333" s="29">
        <v>0</v>
      </c>
      <c r="F11333" s="29">
        <v>0</v>
      </c>
      <c r="G11333" s="29">
        <v>9835</v>
      </c>
      <c r="M11333" s="80" t="b">
        <f t="shared" si="176"/>
        <v>1</v>
      </c>
    </row>
    <row r="11334" spans="2:13" x14ac:dyDescent="0.15">
      <c r="B11334" s="333" t="s">
        <v>2899</v>
      </c>
      <c r="C11334" s="333" t="s">
        <v>710</v>
      </c>
      <c r="D11334" s="333" t="s">
        <v>519</v>
      </c>
      <c r="E11334" s="29">
        <v>1</v>
      </c>
      <c r="F11334" s="29">
        <v>1</v>
      </c>
      <c r="G11334" s="29">
        <v>2583</v>
      </c>
      <c r="M11334" s="80" t="b">
        <f t="shared" si="176"/>
        <v>1</v>
      </c>
    </row>
    <row r="11335" spans="2:13" x14ac:dyDescent="0.15">
      <c r="B11335" s="333" t="s">
        <v>11071</v>
      </c>
      <c r="C11335" s="333" t="s">
        <v>714</v>
      </c>
      <c r="D11335" s="333" t="s">
        <v>521</v>
      </c>
      <c r="E11335" s="29">
        <v>3</v>
      </c>
      <c r="F11335" s="29">
        <v>2</v>
      </c>
      <c r="G11335" s="29">
        <v>2584</v>
      </c>
      <c r="M11335" s="80" t="b">
        <f t="shared" si="176"/>
        <v>1</v>
      </c>
    </row>
    <row r="11336" spans="2:13" x14ac:dyDescent="0.15">
      <c r="B11336" s="333" t="s">
        <v>15135</v>
      </c>
      <c r="C11336" s="333" t="s">
        <v>716</v>
      </c>
      <c r="D11336" s="333" t="s">
        <v>519</v>
      </c>
      <c r="E11336" s="29">
        <v>4</v>
      </c>
      <c r="F11336" s="29">
        <v>1</v>
      </c>
      <c r="G11336" s="29">
        <v>17600</v>
      </c>
      <c r="M11336" s="80" t="b">
        <f t="shared" si="176"/>
        <v>1</v>
      </c>
    </row>
    <row r="11337" spans="2:13" x14ac:dyDescent="0.15">
      <c r="B11337" s="333" t="s">
        <v>12366</v>
      </c>
      <c r="C11337" s="333" t="s">
        <v>714</v>
      </c>
      <c r="D11337" s="333" t="s">
        <v>519</v>
      </c>
      <c r="E11337" s="29">
        <v>3</v>
      </c>
      <c r="F11337" s="29">
        <v>1</v>
      </c>
      <c r="G11337" s="29">
        <v>12299</v>
      </c>
      <c r="M11337" s="80" t="b">
        <f t="shared" si="176"/>
        <v>1</v>
      </c>
    </row>
    <row r="11338" spans="2:13" x14ac:dyDescent="0.15">
      <c r="B11338" s="333" t="s">
        <v>8608</v>
      </c>
      <c r="C11338" s="333" t="s">
        <v>714</v>
      </c>
      <c r="D11338" s="333" t="s">
        <v>519</v>
      </c>
      <c r="E11338" s="29">
        <v>3</v>
      </c>
      <c r="F11338" s="29">
        <v>1</v>
      </c>
      <c r="G11338" s="29">
        <v>8958</v>
      </c>
      <c r="M11338" s="80" t="b">
        <f t="shared" si="176"/>
        <v>1</v>
      </c>
    </row>
    <row r="11339" spans="2:13" x14ac:dyDescent="0.15">
      <c r="B11339" s="333" t="s">
        <v>15136</v>
      </c>
      <c r="C11339" s="333" t="s">
        <v>714</v>
      </c>
      <c r="D11339" s="333" t="s">
        <v>519</v>
      </c>
      <c r="E11339" s="29">
        <v>3</v>
      </c>
      <c r="F11339" s="29">
        <v>1</v>
      </c>
      <c r="G11339" s="29">
        <v>16825</v>
      </c>
      <c r="M11339" s="80" t="b">
        <f t="shared" si="176"/>
        <v>1</v>
      </c>
    </row>
    <row r="11340" spans="2:13" x14ac:dyDescent="0.15">
      <c r="B11340" s="333" t="s">
        <v>2900</v>
      </c>
      <c r="C11340" s="333" t="s">
        <v>716</v>
      </c>
      <c r="D11340" s="333" t="s">
        <v>519</v>
      </c>
      <c r="E11340" s="29">
        <v>4</v>
      </c>
      <c r="F11340" s="29">
        <v>1</v>
      </c>
      <c r="G11340" s="29">
        <v>2585</v>
      </c>
      <c r="M11340" s="80" t="b">
        <f t="shared" si="176"/>
        <v>1</v>
      </c>
    </row>
    <row r="11341" spans="2:13" x14ac:dyDescent="0.15">
      <c r="B11341" s="333" t="s">
        <v>5664</v>
      </c>
      <c r="C11341" s="333" t="s">
        <v>714</v>
      </c>
      <c r="D11341" s="333" t="s">
        <v>521</v>
      </c>
      <c r="E11341" s="29">
        <v>3</v>
      </c>
      <c r="F11341" s="29">
        <v>2</v>
      </c>
      <c r="G11341" s="29">
        <v>5683</v>
      </c>
      <c r="M11341" s="80" t="b">
        <f t="shared" si="176"/>
        <v>1</v>
      </c>
    </row>
    <row r="11342" spans="2:13" x14ac:dyDescent="0.15">
      <c r="B11342" s="333" t="s">
        <v>4234</v>
      </c>
      <c r="C11342" s="333" t="s">
        <v>716</v>
      </c>
      <c r="D11342" s="333" t="s">
        <v>519</v>
      </c>
      <c r="E11342" s="29">
        <v>4</v>
      </c>
      <c r="F11342" s="29">
        <v>1</v>
      </c>
      <c r="G11342" s="29">
        <v>3886</v>
      </c>
      <c r="M11342" s="80" t="b">
        <f t="shared" ref="M11342:M11405" si="177">AND(  NOT(ISERROR(FIND(UPPER($B$7),UPPER($B11342),1))),  OR($D$7="",NOT(ISERROR(FIND(UPPER($D$7),UPPER($B11342),1)))),    OR($D$8="",(ISERROR(FIND(UPPER($D$8),UPPER($B11342),1))))           )</f>
        <v>1</v>
      </c>
    </row>
    <row r="11343" spans="2:13" x14ac:dyDescent="0.15">
      <c r="B11343" s="333" t="s">
        <v>2901</v>
      </c>
      <c r="C11343" s="333" t="s">
        <v>714</v>
      </c>
      <c r="D11343" s="333" t="s">
        <v>525</v>
      </c>
      <c r="E11343" s="29">
        <v>3</v>
      </c>
      <c r="F11343" s="29">
        <v>4</v>
      </c>
      <c r="G11343" s="29">
        <v>2586</v>
      </c>
      <c r="M11343" s="80" t="b">
        <f t="shared" si="177"/>
        <v>1</v>
      </c>
    </row>
    <row r="11344" spans="2:13" x14ac:dyDescent="0.15">
      <c r="B11344" s="333" t="s">
        <v>9628</v>
      </c>
      <c r="C11344" s="333" t="s">
        <v>714</v>
      </c>
      <c r="D11344" s="333" t="s">
        <v>521</v>
      </c>
      <c r="E11344" s="29">
        <v>3</v>
      </c>
      <c r="F11344" s="29">
        <v>2</v>
      </c>
      <c r="G11344" s="29">
        <v>9537</v>
      </c>
      <c r="M11344" s="80" t="b">
        <f t="shared" si="177"/>
        <v>1</v>
      </c>
    </row>
    <row r="11345" spans="2:13" x14ac:dyDescent="0.15">
      <c r="B11345" s="333" t="s">
        <v>9629</v>
      </c>
      <c r="C11345" s="333" t="s">
        <v>710</v>
      </c>
      <c r="D11345" s="333" t="s">
        <v>521</v>
      </c>
      <c r="E11345" s="29">
        <v>1</v>
      </c>
      <c r="F11345" s="29">
        <v>2</v>
      </c>
      <c r="G11345" s="29">
        <v>9618</v>
      </c>
      <c r="M11345" s="80" t="b">
        <f t="shared" si="177"/>
        <v>1</v>
      </c>
    </row>
    <row r="11346" spans="2:13" x14ac:dyDescent="0.15">
      <c r="B11346" s="333" t="s">
        <v>399</v>
      </c>
      <c r="C11346" s="333" t="s">
        <v>714</v>
      </c>
      <c r="D11346" s="333" t="s">
        <v>519</v>
      </c>
      <c r="E11346" s="29">
        <v>3</v>
      </c>
      <c r="F11346" s="29">
        <v>1</v>
      </c>
      <c r="G11346" s="29">
        <v>8380</v>
      </c>
      <c r="M11346" s="80" t="b">
        <f t="shared" si="177"/>
        <v>1</v>
      </c>
    </row>
    <row r="11347" spans="2:13" x14ac:dyDescent="0.15">
      <c r="B11347" s="333" t="s">
        <v>6965</v>
      </c>
      <c r="C11347" s="333" t="s">
        <v>518</v>
      </c>
      <c r="D11347" s="333" t="s">
        <v>523</v>
      </c>
      <c r="E11347" s="29">
        <v>0</v>
      </c>
      <c r="F11347" s="29">
        <v>3</v>
      </c>
      <c r="G11347" s="29">
        <v>6980</v>
      </c>
      <c r="M11347" s="80" t="b">
        <f t="shared" si="177"/>
        <v>1</v>
      </c>
    </row>
    <row r="11348" spans="2:13" x14ac:dyDescent="0.15">
      <c r="B11348" s="333" t="s">
        <v>3847</v>
      </c>
      <c r="C11348" s="333" t="s">
        <v>712</v>
      </c>
      <c r="D11348" s="333" t="s">
        <v>525</v>
      </c>
      <c r="E11348" s="29">
        <v>2</v>
      </c>
      <c r="F11348" s="29">
        <v>4</v>
      </c>
      <c r="G11348" s="29">
        <v>3608</v>
      </c>
      <c r="M11348" s="80" t="b">
        <f t="shared" si="177"/>
        <v>1</v>
      </c>
    </row>
    <row r="11349" spans="2:13" x14ac:dyDescent="0.15">
      <c r="B11349" s="333" t="s">
        <v>6909</v>
      </c>
      <c r="C11349" s="333" t="s">
        <v>518</v>
      </c>
      <c r="D11349" s="333" t="s">
        <v>518</v>
      </c>
      <c r="E11349" s="29">
        <v>0</v>
      </c>
      <c r="F11349" s="29">
        <v>0</v>
      </c>
      <c r="G11349" s="29">
        <v>7043</v>
      </c>
      <c r="M11349" s="80" t="b">
        <f t="shared" si="177"/>
        <v>1</v>
      </c>
    </row>
    <row r="11350" spans="2:13" x14ac:dyDescent="0.15">
      <c r="B11350" s="333" t="s">
        <v>2902</v>
      </c>
      <c r="C11350" s="333" t="s">
        <v>714</v>
      </c>
      <c r="D11350" s="333" t="s">
        <v>444</v>
      </c>
      <c r="E11350" s="29">
        <v>3</v>
      </c>
      <c r="F11350" s="29">
        <v>6</v>
      </c>
      <c r="G11350" s="29">
        <v>2587</v>
      </c>
      <c r="M11350" s="80" t="b">
        <f t="shared" si="177"/>
        <v>1</v>
      </c>
    </row>
    <row r="11351" spans="2:13" x14ac:dyDescent="0.15">
      <c r="B11351" s="333" t="s">
        <v>6565</v>
      </c>
      <c r="C11351" s="333" t="s">
        <v>518</v>
      </c>
      <c r="D11351" s="333" t="s">
        <v>518</v>
      </c>
      <c r="E11351" s="29">
        <v>0</v>
      </c>
      <c r="F11351" s="29">
        <v>0</v>
      </c>
      <c r="G11351" s="29">
        <v>6654</v>
      </c>
      <c r="M11351" s="80" t="b">
        <f t="shared" si="177"/>
        <v>1</v>
      </c>
    </row>
    <row r="11352" spans="2:13" x14ac:dyDescent="0.15">
      <c r="B11352" s="333" t="s">
        <v>2903</v>
      </c>
      <c r="C11352" s="333" t="s">
        <v>712</v>
      </c>
      <c r="D11352" s="333" t="s">
        <v>519</v>
      </c>
      <c r="E11352" s="29">
        <v>2</v>
      </c>
      <c r="F11352" s="29">
        <v>1</v>
      </c>
      <c r="G11352" s="29">
        <v>2588</v>
      </c>
      <c r="M11352" s="80" t="b">
        <f t="shared" si="177"/>
        <v>1</v>
      </c>
    </row>
    <row r="11353" spans="2:13" x14ac:dyDescent="0.15">
      <c r="B11353" s="333" t="s">
        <v>2904</v>
      </c>
      <c r="C11353" s="333" t="s">
        <v>714</v>
      </c>
      <c r="D11353" s="333" t="s">
        <v>521</v>
      </c>
      <c r="E11353" s="29">
        <v>3</v>
      </c>
      <c r="F11353" s="29">
        <v>2</v>
      </c>
      <c r="G11353" s="29">
        <v>2589</v>
      </c>
      <c r="M11353" s="80" t="b">
        <f t="shared" si="177"/>
        <v>1</v>
      </c>
    </row>
    <row r="11354" spans="2:13" x14ac:dyDescent="0.15">
      <c r="B11354" s="333" t="s">
        <v>15137</v>
      </c>
      <c r="C11354" s="333" t="s">
        <v>714</v>
      </c>
      <c r="D11354" s="333" t="s">
        <v>525</v>
      </c>
      <c r="E11354" s="29">
        <v>3</v>
      </c>
      <c r="F11354" s="29">
        <v>4</v>
      </c>
      <c r="G11354" s="29">
        <v>17578</v>
      </c>
      <c r="M11354" s="80" t="b">
        <f t="shared" si="177"/>
        <v>1</v>
      </c>
    </row>
    <row r="11355" spans="2:13" x14ac:dyDescent="0.15">
      <c r="B11355" s="333" t="s">
        <v>11072</v>
      </c>
      <c r="C11355" s="333" t="s">
        <v>714</v>
      </c>
      <c r="D11355" s="333" t="s">
        <v>519</v>
      </c>
      <c r="E11355" s="29">
        <v>3</v>
      </c>
      <c r="F11355" s="29">
        <v>1</v>
      </c>
      <c r="G11355" s="29">
        <v>2590</v>
      </c>
      <c r="M11355" s="80" t="b">
        <f t="shared" si="177"/>
        <v>1</v>
      </c>
    </row>
    <row r="11356" spans="2:13" x14ac:dyDescent="0.15">
      <c r="B11356" s="333" t="s">
        <v>15138</v>
      </c>
      <c r="C11356" s="333" t="s">
        <v>714</v>
      </c>
      <c r="D11356" s="333" t="s">
        <v>521</v>
      </c>
      <c r="E11356" s="29">
        <v>3</v>
      </c>
      <c r="F11356" s="29">
        <v>2</v>
      </c>
      <c r="G11356" s="29">
        <v>17293</v>
      </c>
      <c r="M11356" s="80" t="b">
        <f t="shared" si="177"/>
        <v>1</v>
      </c>
    </row>
    <row r="11357" spans="2:13" x14ac:dyDescent="0.15">
      <c r="B11357" s="333" t="s">
        <v>2905</v>
      </c>
      <c r="C11357" s="333" t="s">
        <v>712</v>
      </c>
      <c r="D11357" s="333" t="s">
        <v>525</v>
      </c>
      <c r="E11357" s="29">
        <v>2</v>
      </c>
      <c r="F11357" s="29">
        <v>4</v>
      </c>
      <c r="G11357" s="29">
        <v>2591</v>
      </c>
      <c r="M11357" s="80" t="b">
        <f t="shared" si="177"/>
        <v>1</v>
      </c>
    </row>
    <row r="11358" spans="2:13" x14ac:dyDescent="0.15">
      <c r="B11358" s="333" t="s">
        <v>8517</v>
      </c>
      <c r="C11358" s="333" t="s">
        <v>714</v>
      </c>
      <c r="D11358" s="333" t="s">
        <v>444</v>
      </c>
      <c r="E11358" s="29">
        <v>3</v>
      </c>
      <c r="F11358" s="29">
        <v>6</v>
      </c>
      <c r="G11358" s="29">
        <v>8846</v>
      </c>
      <c r="M11358" s="80" t="b">
        <f t="shared" si="177"/>
        <v>1</v>
      </c>
    </row>
    <row r="11359" spans="2:13" x14ac:dyDescent="0.15">
      <c r="B11359" s="333" t="s">
        <v>7733</v>
      </c>
      <c r="C11359" s="333" t="s">
        <v>714</v>
      </c>
      <c r="D11359" s="333" t="s">
        <v>519</v>
      </c>
      <c r="E11359" s="29">
        <v>3</v>
      </c>
      <c r="F11359" s="29">
        <v>1</v>
      </c>
      <c r="G11359" s="29">
        <v>8019</v>
      </c>
      <c r="M11359" s="80" t="b">
        <f t="shared" si="177"/>
        <v>1</v>
      </c>
    </row>
    <row r="11360" spans="2:13" x14ac:dyDescent="0.15">
      <c r="B11360" s="333" t="s">
        <v>3578</v>
      </c>
      <c r="C11360" s="333" t="s">
        <v>714</v>
      </c>
      <c r="D11360" s="333" t="s">
        <v>519</v>
      </c>
      <c r="E11360" s="29">
        <v>3</v>
      </c>
      <c r="F11360" s="29">
        <v>1</v>
      </c>
      <c r="G11360" s="29">
        <v>3327</v>
      </c>
      <c r="M11360" s="80" t="b">
        <f t="shared" si="177"/>
        <v>1</v>
      </c>
    </row>
    <row r="11361" spans="2:13" x14ac:dyDescent="0.15">
      <c r="B11361" s="333" t="s">
        <v>2906</v>
      </c>
      <c r="C11361" s="333" t="s">
        <v>712</v>
      </c>
      <c r="D11361" s="333" t="s">
        <v>525</v>
      </c>
      <c r="E11361" s="29">
        <v>2</v>
      </c>
      <c r="F11361" s="29">
        <v>4</v>
      </c>
      <c r="G11361" s="29">
        <v>2592</v>
      </c>
      <c r="M11361" s="80" t="b">
        <f t="shared" si="177"/>
        <v>1</v>
      </c>
    </row>
    <row r="11362" spans="2:13" x14ac:dyDescent="0.15">
      <c r="B11362" s="333" t="s">
        <v>3002</v>
      </c>
      <c r="C11362" s="333" t="s">
        <v>712</v>
      </c>
      <c r="D11362" s="333" t="s">
        <v>519</v>
      </c>
      <c r="E11362" s="29">
        <v>2</v>
      </c>
      <c r="F11362" s="29">
        <v>1</v>
      </c>
      <c r="G11362" s="29">
        <v>2593</v>
      </c>
      <c r="M11362" s="80" t="b">
        <f t="shared" si="177"/>
        <v>1</v>
      </c>
    </row>
    <row r="11363" spans="2:13" x14ac:dyDescent="0.15">
      <c r="B11363" s="333" t="s">
        <v>6808</v>
      </c>
      <c r="C11363" s="333" t="s">
        <v>518</v>
      </c>
      <c r="D11363" s="333" t="s">
        <v>518</v>
      </c>
      <c r="E11363" s="29">
        <v>0</v>
      </c>
      <c r="F11363" s="29">
        <v>0</v>
      </c>
      <c r="G11363" s="29">
        <v>6935</v>
      </c>
      <c r="M11363" s="80" t="b">
        <f t="shared" si="177"/>
        <v>1</v>
      </c>
    </row>
    <row r="11364" spans="2:13" x14ac:dyDescent="0.15">
      <c r="B11364" s="333" t="s">
        <v>12367</v>
      </c>
      <c r="C11364" s="333" t="s">
        <v>712</v>
      </c>
      <c r="D11364" s="333" t="s">
        <v>525</v>
      </c>
      <c r="E11364" s="29">
        <v>2</v>
      </c>
      <c r="F11364" s="29">
        <v>4</v>
      </c>
      <c r="G11364" s="29">
        <v>11600</v>
      </c>
      <c r="M11364" s="80" t="b">
        <f t="shared" si="177"/>
        <v>1</v>
      </c>
    </row>
    <row r="11365" spans="2:13" x14ac:dyDescent="0.15">
      <c r="B11365" s="333" t="s">
        <v>7778</v>
      </c>
      <c r="C11365" s="333" t="s">
        <v>712</v>
      </c>
      <c r="D11365" s="333" t="s">
        <v>523</v>
      </c>
      <c r="E11365" s="29">
        <v>2</v>
      </c>
      <c r="F11365" s="29">
        <v>3</v>
      </c>
      <c r="G11365" s="29">
        <v>7958</v>
      </c>
      <c r="M11365" s="80" t="b">
        <f t="shared" si="177"/>
        <v>1</v>
      </c>
    </row>
    <row r="11366" spans="2:13" x14ac:dyDescent="0.15">
      <c r="B11366" s="333" t="s">
        <v>3671</v>
      </c>
      <c r="C11366" s="333" t="s">
        <v>712</v>
      </c>
      <c r="D11366" s="333" t="s">
        <v>519</v>
      </c>
      <c r="E11366" s="29">
        <v>2</v>
      </c>
      <c r="F11366" s="29">
        <v>1</v>
      </c>
      <c r="G11366" s="29">
        <v>3428</v>
      </c>
      <c r="M11366" s="80" t="b">
        <f t="shared" si="177"/>
        <v>1</v>
      </c>
    </row>
    <row r="11367" spans="2:13" x14ac:dyDescent="0.15">
      <c r="B11367" s="333" t="s">
        <v>7779</v>
      </c>
      <c r="C11367" s="333" t="s">
        <v>710</v>
      </c>
      <c r="D11367" s="333" t="s">
        <v>523</v>
      </c>
      <c r="E11367" s="29">
        <v>1</v>
      </c>
      <c r="F11367" s="29">
        <v>3</v>
      </c>
      <c r="G11367" s="29">
        <v>7959</v>
      </c>
      <c r="M11367" s="80" t="b">
        <f t="shared" si="177"/>
        <v>1</v>
      </c>
    </row>
    <row r="11368" spans="2:13" x14ac:dyDescent="0.15">
      <c r="B11368" s="333" t="s">
        <v>11073</v>
      </c>
      <c r="C11368" s="333" t="s">
        <v>714</v>
      </c>
      <c r="D11368" s="333" t="s">
        <v>521</v>
      </c>
      <c r="E11368" s="29">
        <v>3</v>
      </c>
      <c r="F11368" s="29">
        <v>2</v>
      </c>
      <c r="G11368" s="29">
        <v>7894</v>
      </c>
      <c r="M11368" s="80" t="b">
        <f t="shared" si="177"/>
        <v>1</v>
      </c>
    </row>
    <row r="11369" spans="2:13" x14ac:dyDescent="0.15">
      <c r="B11369" s="333" t="s">
        <v>8561</v>
      </c>
      <c r="C11369" s="333" t="s">
        <v>518</v>
      </c>
      <c r="D11369" s="333" t="s">
        <v>518</v>
      </c>
      <c r="E11369" s="29">
        <v>0</v>
      </c>
      <c r="F11369" s="29">
        <v>0</v>
      </c>
      <c r="G11369" s="29">
        <v>8898</v>
      </c>
      <c r="M11369" s="80" t="b">
        <f t="shared" si="177"/>
        <v>1</v>
      </c>
    </row>
    <row r="11370" spans="2:13" x14ac:dyDescent="0.15">
      <c r="B11370" s="333" t="s">
        <v>3672</v>
      </c>
      <c r="C11370" s="333" t="s">
        <v>712</v>
      </c>
      <c r="D11370" s="333" t="s">
        <v>519</v>
      </c>
      <c r="E11370" s="29">
        <v>2</v>
      </c>
      <c r="F11370" s="29">
        <v>1</v>
      </c>
      <c r="G11370" s="29">
        <v>3429</v>
      </c>
      <c r="M11370" s="80" t="b">
        <f t="shared" si="177"/>
        <v>1</v>
      </c>
    </row>
    <row r="11371" spans="2:13" x14ac:dyDescent="0.15">
      <c r="B11371" s="333" t="s">
        <v>3004</v>
      </c>
      <c r="C11371" s="333" t="s">
        <v>712</v>
      </c>
      <c r="D11371" s="333" t="s">
        <v>521</v>
      </c>
      <c r="E11371" s="29">
        <v>2</v>
      </c>
      <c r="F11371" s="29">
        <v>2</v>
      </c>
      <c r="G11371" s="29">
        <v>2595</v>
      </c>
      <c r="M11371" s="80" t="b">
        <f t="shared" si="177"/>
        <v>1</v>
      </c>
    </row>
    <row r="11372" spans="2:13" x14ac:dyDescent="0.15">
      <c r="B11372" s="333" t="s">
        <v>6566</v>
      </c>
      <c r="C11372" s="333" t="s">
        <v>518</v>
      </c>
      <c r="D11372" s="333" t="s">
        <v>518</v>
      </c>
      <c r="E11372" s="29">
        <v>0</v>
      </c>
      <c r="F11372" s="29">
        <v>0</v>
      </c>
      <c r="G11372" s="29">
        <v>6655</v>
      </c>
      <c r="M11372" s="80" t="b">
        <f t="shared" si="177"/>
        <v>1</v>
      </c>
    </row>
    <row r="11373" spans="2:13" x14ac:dyDescent="0.15">
      <c r="B11373" s="333" t="s">
        <v>13903</v>
      </c>
      <c r="C11373" s="333" t="s">
        <v>518</v>
      </c>
      <c r="D11373" s="333" t="s">
        <v>518</v>
      </c>
      <c r="E11373" s="29">
        <v>0</v>
      </c>
      <c r="F11373" s="29">
        <v>0</v>
      </c>
      <c r="G11373" s="29">
        <v>15218</v>
      </c>
      <c r="M11373" s="80" t="b">
        <f t="shared" si="177"/>
        <v>1</v>
      </c>
    </row>
    <row r="11374" spans="2:13" x14ac:dyDescent="0.15">
      <c r="B11374" s="333" t="s">
        <v>5741</v>
      </c>
      <c r="C11374" s="333" t="s">
        <v>712</v>
      </c>
      <c r="D11374" s="333" t="s">
        <v>519</v>
      </c>
      <c r="E11374" s="29">
        <v>2</v>
      </c>
      <c r="F11374" s="29">
        <v>1</v>
      </c>
      <c r="G11374" s="29">
        <v>5772</v>
      </c>
      <c r="M11374" s="80" t="b">
        <f t="shared" si="177"/>
        <v>1</v>
      </c>
    </row>
    <row r="11375" spans="2:13" x14ac:dyDescent="0.15">
      <c r="B11375" s="333" t="s">
        <v>9630</v>
      </c>
      <c r="C11375" s="333" t="s">
        <v>518</v>
      </c>
      <c r="D11375" s="333" t="s">
        <v>518</v>
      </c>
      <c r="E11375" s="29">
        <v>0</v>
      </c>
      <c r="F11375" s="29">
        <v>0</v>
      </c>
      <c r="G11375" s="29">
        <v>9836</v>
      </c>
      <c r="M11375" s="80" t="b">
        <f t="shared" si="177"/>
        <v>1</v>
      </c>
    </row>
    <row r="11376" spans="2:13" x14ac:dyDescent="0.15">
      <c r="B11376" s="333" t="s">
        <v>4823</v>
      </c>
      <c r="C11376" s="333" t="s">
        <v>710</v>
      </c>
      <c r="D11376" s="333" t="s">
        <v>523</v>
      </c>
      <c r="E11376" s="29">
        <v>1</v>
      </c>
      <c r="F11376" s="29">
        <v>3</v>
      </c>
      <c r="G11376" s="29">
        <v>4737</v>
      </c>
      <c r="M11376" s="80" t="b">
        <f t="shared" si="177"/>
        <v>1</v>
      </c>
    </row>
    <row r="11377" spans="2:13" x14ac:dyDescent="0.15">
      <c r="B11377" s="333" t="s">
        <v>4290</v>
      </c>
      <c r="C11377" s="333" t="s">
        <v>712</v>
      </c>
      <c r="D11377" s="333" t="s">
        <v>523</v>
      </c>
      <c r="E11377" s="29">
        <v>2</v>
      </c>
      <c r="F11377" s="29">
        <v>3</v>
      </c>
      <c r="G11377" s="29">
        <v>3965</v>
      </c>
      <c r="M11377" s="80" t="b">
        <f t="shared" si="177"/>
        <v>1</v>
      </c>
    </row>
    <row r="11378" spans="2:13" x14ac:dyDescent="0.15">
      <c r="B11378" s="333" t="s">
        <v>5252</v>
      </c>
      <c r="C11378" s="333" t="s">
        <v>518</v>
      </c>
      <c r="D11378" s="333" t="s">
        <v>518</v>
      </c>
      <c r="E11378" s="29">
        <v>0</v>
      </c>
      <c r="F11378" s="29">
        <v>0</v>
      </c>
      <c r="G11378" s="29">
        <v>5112</v>
      </c>
      <c r="M11378" s="80" t="b">
        <f t="shared" si="177"/>
        <v>1</v>
      </c>
    </row>
    <row r="11379" spans="2:13" x14ac:dyDescent="0.15">
      <c r="B11379" s="333" t="s">
        <v>3848</v>
      </c>
      <c r="C11379" s="333" t="s">
        <v>712</v>
      </c>
      <c r="D11379" s="333" t="s">
        <v>525</v>
      </c>
      <c r="E11379" s="29">
        <v>2</v>
      </c>
      <c r="F11379" s="29">
        <v>4</v>
      </c>
      <c r="G11379" s="29">
        <v>3609</v>
      </c>
      <c r="M11379" s="80" t="b">
        <f t="shared" si="177"/>
        <v>1</v>
      </c>
    </row>
    <row r="11380" spans="2:13" x14ac:dyDescent="0.15">
      <c r="B11380" s="333" t="s">
        <v>11365</v>
      </c>
      <c r="C11380" s="333" t="s">
        <v>714</v>
      </c>
      <c r="D11380" s="333" t="s">
        <v>521</v>
      </c>
      <c r="E11380" s="29">
        <v>3</v>
      </c>
      <c r="F11380" s="29">
        <v>2</v>
      </c>
      <c r="G11380" s="29">
        <v>11166</v>
      </c>
      <c r="M11380" s="80" t="b">
        <f t="shared" si="177"/>
        <v>1</v>
      </c>
    </row>
    <row r="11381" spans="2:13" x14ac:dyDescent="0.15">
      <c r="B11381" s="333" t="s">
        <v>15139</v>
      </c>
      <c r="C11381" s="333" t="s">
        <v>710</v>
      </c>
      <c r="D11381" s="333" t="s">
        <v>521</v>
      </c>
      <c r="E11381" s="29">
        <v>1</v>
      </c>
      <c r="F11381" s="29">
        <v>2</v>
      </c>
      <c r="G11381" s="29">
        <v>16724</v>
      </c>
      <c r="M11381" s="80" t="b">
        <f t="shared" si="177"/>
        <v>1</v>
      </c>
    </row>
    <row r="11382" spans="2:13" x14ac:dyDescent="0.15">
      <c r="B11382" s="333" t="s">
        <v>10566</v>
      </c>
      <c r="C11382" s="333" t="s">
        <v>712</v>
      </c>
      <c r="D11382" s="333" t="s">
        <v>525</v>
      </c>
      <c r="E11382" s="29">
        <v>2</v>
      </c>
      <c r="F11382" s="29">
        <v>4</v>
      </c>
      <c r="G11382" s="29">
        <v>10649</v>
      </c>
      <c r="M11382" s="80" t="b">
        <f t="shared" si="177"/>
        <v>1</v>
      </c>
    </row>
    <row r="11383" spans="2:13" x14ac:dyDescent="0.15">
      <c r="B11383" s="333" t="s">
        <v>7116</v>
      </c>
      <c r="C11383" s="333" t="s">
        <v>712</v>
      </c>
      <c r="D11383" s="333" t="s">
        <v>519</v>
      </c>
      <c r="E11383" s="29">
        <v>2</v>
      </c>
      <c r="F11383" s="29">
        <v>1</v>
      </c>
      <c r="G11383" s="29">
        <v>7258</v>
      </c>
      <c r="M11383" s="80" t="b">
        <f t="shared" si="177"/>
        <v>1</v>
      </c>
    </row>
    <row r="11384" spans="2:13" x14ac:dyDescent="0.15">
      <c r="B11384" s="333" t="s">
        <v>3951</v>
      </c>
      <c r="C11384" s="333" t="s">
        <v>518</v>
      </c>
      <c r="D11384" s="333" t="s">
        <v>518</v>
      </c>
      <c r="E11384" s="29">
        <v>0</v>
      </c>
      <c r="F11384" s="29">
        <v>0</v>
      </c>
      <c r="G11384" s="29">
        <v>3610</v>
      </c>
      <c r="M11384" s="80" t="b">
        <f t="shared" si="177"/>
        <v>1</v>
      </c>
    </row>
    <row r="11385" spans="2:13" x14ac:dyDescent="0.15">
      <c r="B11385" s="333" t="s">
        <v>13904</v>
      </c>
      <c r="C11385" s="333" t="s">
        <v>710</v>
      </c>
      <c r="D11385" s="333" t="s">
        <v>523</v>
      </c>
      <c r="E11385" s="29">
        <v>1</v>
      </c>
      <c r="F11385" s="29">
        <v>3</v>
      </c>
      <c r="G11385" s="29">
        <v>15443</v>
      </c>
      <c r="M11385" s="80" t="b">
        <f t="shared" si="177"/>
        <v>1</v>
      </c>
    </row>
    <row r="11386" spans="2:13" x14ac:dyDescent="0.15">
      <c r="B11386" s="333" t="s">
        <v>11074</v>
      </c>
      <c r="C11386" s="333" t="s">
        <v>714</v>
      </c>
      <c r="D11386" s="333" t="s">
        <v>521</v>
      </c>
      <c r="E11386" s="29">
        <v>3</v>
      </c>
      <c r="F11386" s="29">
        <v>2</v>
      </c>
      <c r="G11386" s="29">
        <v>2596</v>
      </c>
      <c r="M11386" s="80" t="b">
        <f t="shared" si="177"/>
        <v>1</v>
      </c>
    </row>
    <row r="11387" spans="2:13" x14ac:dyDescent="0.15">
      <c r="B11387" s="333" t="s">
        <v>4893</v>
      </c>
      <c r="C11387" s="333" t="s">
        <v>712</v>
      </c>
      <c r="D11387" s="333" t="s">
        <v>519</v>
      </c>
      <c r="E11387" s="29">
        <v>2</v>
      </c>
      <c r="F11387" s="29">
        <v>1</v>
      </c>
      <c r="G11387" s="29">
        <v>4851</v>
      </c>
      <c r="M11387" s="80" t="b">
        <f t="shared" si="177"/>
        <v>1</v>
      </c>
    </row>
    <row r="11388" spans="2:13" x14ac:dyDescent="0.15">
      <c r="B11388" s="333" t="s">
        <v>9631</v>
      </c>
      <c r="C11388" s="333" t="s">
        <v>714</v>
      </c>
      <c r="D11388" s="333" t="s">
        <v>521</v>
      </c>
      <c r="E11388" s="29">
        <v>3</v>
      </c>
      <c r="F11388" s="29">
        <v>2</v>
      </c>
      <c r="G11388" s="29">
        <v>9980</v>
      </c>
      <c r="M11388" s="80" t="b">
        <f t="shared" si="177"/>
        <v>1</v>
      </c>
    </row>
    <row r="11389" spans="2:13" x14ac:dyDescent="0.15">
      <c r="B11389" s="333" t="s">
        <v>4038</v>
      </c>
      <c r="C11389" s="333" t="s">
        <v>710</v>
      </c>
      <c r="D11389" s="333" t="s">
        <v>519</v>
      </c>
      <c r="E11389" s="29">
        <v>1</v>
      </c>
      <c r="F11389" s="29">
        <v>1</v>
      </c>
      <c r="G11389" s="29">
        <v>3798</v>
      </c>
      <c r="M11389" s="80" t="b">
        <f t="shared" si="177"/>
        <v>1</v>
      </c>
    </row>
    <row r="11390" spans="2:13" x14ac:dyDescent="0.15">
      <c r="B11390" s="333" t="s">
        <v>6567</v>
      </c>
      <c r="C11390" s="333" t="s">
        <v>518</v>
      </c>
      <c r="D11390" s="333" t="s">
        <v>518</v>
      </c>
      <c r="E11390" s="29">
        <v>0</v>
      </c>
      <c r="F11390" s="29">
        <v>0</v>
      </c>
      <c r="G11390" s="29">
        <v>6656</v>
      </c>
      <c r="M11390" s="80" t="b">
        <f t="shared" si="177"/>
        <v>1</v>
      </c>
    </row>
    <row r="11391" spans="2:13" x14ac:dyDescent="0.15">
      <c r="B11391" s="333" t="s">
        <v>3005</v>
      </c>
      <c r="C11391" s="333" t="s">
        <v>716</v>
      </c>
      <c r="D11391" s="333" t="s">
        <v>519</v>
      </c>
      <c r="E11391" s="29">
        <v>4</v>
      </c>
      <c r="F11391" s="29">
        <v>1</v>
      </c>
      <c r="G11391" s="29">
        <v>2597</v>
      </c>
      <c r="M11391" s="80" t="b">
        <f t="shared" si="177"/>
        <v>1</v>
      </c>
    </row>
    <row r="11392" spans="2:13" x14ac:dyDescent="0.15">
      <c r="B11392" s="333" t="s">
        <v>12368</v>
      </c>
      <c r="C11392" s="333" t="s">
        <v>710</v>
      </c>
      <c r="D11392" s="333" t="s">
        <v>521</v>
      </c>
      <c r="E11392" s="29">
        <v>1</v>
      </c>
      <c r="F11392" s="29">
        <v>2</v>
      </c>
      <c r="G11392" s="29">
        <v>13146</v>
      </c>
      <c r="M11392" s="80" t="b">
        <f t="shared" si="177"/>
        <v>1</v>
      </c>
    </row>
    <row r="11393" spans="2:13" x14ac:dyDescent="0.15">
      <c r="B11393" s="333" t="s">
        <v>85</v>
      </c>
      <c r="C11393" s="333" t="s">
        <v>714</v>
      </c>
      <c r="D11393" s="333" t="s">
        <v>523</v>
      </c>
      <c r="E11393" s="29">
        <v>3</v>
      </c>
      <c r="F11393" s="29">
        <v>3</v>
      </c>
      <c r="G11393" s="29">
        <v>8718</v>
      </c>
      <c r="M11393" s="80" t="b">
        <f t="shared" si="177"/>
        <v>1</v>
      </c>
    </row>
    <row r="11394" spans="2:13" x14ac:dyDescent="0.15">
      <c r="B11394" s="333" t="s">
        <v>12369</v>
      </c>
      <c r="C11394" s="333" t="s">
        <v>714</v>
      </c>
      <c r="D11394" s="333" t="s">
        <v>525</v>
      </c>
      <c r="E11394" s="29">
        <v>3</v>
      </c>
      <c r="F11394" s="29">
        <v>4</v>
      </c>
      <c r="G11394" s="29">
        <v>12770</v>
      </c>
      <c r="M11394" s="80" t="b">
        <f t="shared" si="177"/>
        <v>1</v>
      </c>
    </row>
    <row r="11395" spans="2:13" x14ac:dyDescent="0.15">
      <c r="B11395" s="333" t="s">
        <v>6853</v>
      </c>
      <c r="C11395" s="333" t="s">
        <v>518</v>
      </c>
      <c r="D11395" s="333" t="s">
        <v>523</v>
      </c>
      <c r="E11395" s="29">
        <v>0</v>
      </c>
      <c r="F11395" s="29">
        <v>3</v>
      </c>
      <c r="G11395" s="29">
        <v>6984</v>
      </c>
      <c r="M11395" s="80" t="b">
        <f t="shared" si="177"/>
        <v>1</v>
      </c>
    </row>
    <row r="11396" spans="2:13" x14ac:dyDescent="0.15">
      <c r="B11396" s="333" t="s">
        <v>6006</v>
      </c>
      <c r="C11396" s="333" t="s">
        <v>714</v>
      </c>
      <c r="D11396" s="333" t="s">
        <v>525</v>
      </c>
      <c r="E11396" s="29">
        <v>3</v>
      </c>
      <c r="F11396" s="29">
        <v>4</v>
      </c>
      <c r="G11396" s="29">
        <v>6059</v>
      </c>
      <c r="M11396" s="80" t="b">
        <f t="shared" si="177"/>
        <v>1</v>
      </c>
    </row>
    <row r="11397" spans="2:13" x14ac:dyDescent="0.15">
      <c r="B11397" s="333" t="s">
        <v>3006</v>
      </c>
      <c r="C11397" s="333" t="s">
        <v>718</v>
      </c>
      <c r="D11397" s="333" t="s">
        <v>521</v>
      </c>
      <c r="E11397" s="29">
        <v>5</v>
      </c>
      <c r="F11397" s="29">
        <v>2</v>
      </c>
      <c r="G11397" s="29">
        <v>2598</v>
      </c>
      <c r="M11397" s="80" t="b">
        <f t="shared" si="177"/>
        <v>1</v>
      </c>
    </row>
    <row r="11398" spans="2:13" x14ac:dyDescent="0.15">
      <c r="B11398" s="333" t="s">
        <v>12994</v>
      </c>
      <c r="C11398" s="333" t="s">
        <v>710</v>
      </c>
      <c r="D11398" s="333" t="s">
        <v>519</v>
      </c>
      <c r="E11398" s="29">
        <v>1</v>
      </c>
      <c r="F11398" s="29">
        <v>1</v>
      </c>
      <c r="G11398" s="29">
        <v>13968</v>
      </c>
      <c r="M11398" s="80" t="b">
        <f t="shared" si="177"/>
        <v>1</v>
      </c>
    </row>
    <row r="11399" spans="2:13" x14ac:dyDescent="0.15">
      <c r="B11399" s="333" t="s">
        <v>3007</v>
      </c>
      <c r="C11399" s="333" t="s">
        <v>714</v>
      </c>
      <c r="D11399" s="333" t="s">
        <v>521</v>
      </c>
      <c r="E11399" s="29">
        <v>3</v>
      </c>
      <c r="F11399" s="29">
        <v>2</v>
      </c>
      <c r="G11399" s="29">
        <v>2599</v>
      </c>
      <c r="M11399" s="80" t="b">
        <f t="shared" si="177"/>
        <v>1</v>
      </c>
    </row>
    <row r="11400" spans="2:13" x14ac:dyDescent="0.15">
      <c r="B11400" s="333" t="s">
        <v>15140</v>
      </c>
      <c r="C11400" s="333" t="s">
        <v>710</v>
      </c>
      <c r="D11400" s="333" t="s">
        <v>521</v>
      </c>
      <c r="E11400" s="29">
        <v>1</v>
      </c>
      <c r="F11400" s="29">
        <v>2</v>
      </c>
      <c r="G11400" s="29">
        <v>17197</v>
      </c>
      <c r="M11400" s="80" t="b">
        <f t="shared" si="177"/>
        <v>1</v>
      </c>
    </row>
    <row r="11401" spans="2:13" x14ac:dyDescent="0.15">
      <c r="B11401" s="333" t="s">
        <v>13905</v>
      </c>
      <c r="C11401" s="333" t="s">
        <v>710</v>
      </c>
      <c r="D11401" s="333" t="s">
        <v>523</v>
      </c>
      <c r="E11401" s="29">
        <v>1</v>
      </c>
      <c r="F11401" s="29">
        <v>3</v>
      </c>
      <c r="G11401" s="29">
        <v>15260</v>
      </c>
      <c r="M11401" s="80" t="b">
        <f t="shared" si="177"/>
        <v>1</v>
      </c>
    </row>
    <row r="11402" spans="2:13" x14ac:dyDescent="0.15">
      <c r="B11402" s="333" t="s">
        <v>4824</v>
      </c>
      <c r="C11402" s="333" t="s">
        <v>712</v>
      </c>
      <c r="D11402" s="333" t="s">
        <v>527</v>
      </c>
      <c r="E11402" s="29">
        <v>2</v>
      </c>
      <c r="F11402" s="29">
        <v>5</v>
      </c>
      <c r="G11402" s="29">
        <v>4738</v>
      </c>
      <c r="M11402" s="80" t="b">
        <f t="shared" si="177"/>
        <v>1</v>
      </c>
    </row>
    <row r="11403" spans="2:13" x14ac:dyDescent="0.15">
      <c r="B11403" s="333" t="s">
        <v>15141</v>
      </c>
      <c r="C11403" s="333" t="s">
        <v>712</v>
      </c>
      <c r="D11403" s="333" t="s">
        <v>525</v>
      </c>
      <c r="E11403" s="29">
        <v>2</v>
      </c>
      <c r="F11403" s="29">
        <v>4</v>
      </c>
      <c r="G11403" s="29">
        <v>17653</v>
      </c>
      <c r="M11403" s="80" t="b">
        <f t="shared" si="177"/>
        <v>1</v>
      </c>
    </row>
    <row r="11404" spans="2:13" x14ac:dyDescent="0.15">
      <c r="B11404" s="333" t="s">
        <v>3008</v>
      </c>
      <c r="C11404" s="333" t="s">
        <v>712</v>
      </c>
      <c r="D11404" s="333" t="s">
        <v>525</v>
      </c>
      <c r="E11404" s="29">
        <v>2</v>
      </c>
      <c r="F11404" s="29">
        <v>4</v>
      </c>
      <c r="G11404" s="29">
        <v>2600</v>
      </c>
      <c r="M11404" s="80" t="b">
        <f t="shared" si="177"/>
        <v>1</v>
      </c>
    </row>
    <row r="11405" spans="2:13" x14ac:dyDescent="0.15">
      <c r="B11405" s="333" t="s">
        <v>8756</v>
      </c>
      <c r="C11405" s="333" t="s">
        <v>714</v>
      </c>
      <c r="D11405" s="333" t="s">
        <v>523</v>
      </c>
      <c r="E11405" s="29">
        <v>3</v>
      </c>
      <c r="F11405" s="29">
        <v>3</v>
      </c>
      <c r="G11405" s="29">
        <v>9106</v>
      </c>
      <c r="M11405" s="80" t="b">
        <f t="shared" si="177"/>
        <v>1</v>
      </c>
    </row>
    <row r="11406" spans="2:13" x14ac:dyDescent="0.15">
      <c r="B11406" s="333" t="s">
        <v>6391</v>
      </c>
      <c r="C11406" s="333" t="s">
        <v>710</v>
      </c>
      <c r="D11406" s="333" t="s">
        <v>525</v>
      </c>
      <c r="E11406" s="29">
        <v>1</v>
      </c>
      <c r="F11406" s="29">
        <v>4</v>
      </c>
      <c r="G11406" s="29">
        <v>6448</v>
      </c>
      <c r="M11406" s="80" t="b">
        <f t="shared" ref="M11406:M11469" si="178">AND(  NOT(ISERROR(FIND(UPPER($B$7),UPPER($B11406),1))),  OR($D$7="",NOT(ISERROR(FIND(UPPER($D$7),UPPER($B11406),1)))),    OR($D$8="",(ISERROR(FIND(UPPER($D$8),UPPER($B11406),1))))           )</f>
        <v>1</v>
      </c>
    </row>
    <row r="11407" spans="2:13" x14ac:dyDescent="0.15">
      <c r="B11407" s="333" t="s">
        <v>7842</v>
      </c>
      <c r="C11407" s="333" t="s">
        <v>710</v>
      </c>
      <c r="D11407" s="333" t="s">
        <v>523</v>
      </c>
      <c r="E11407" s="29">
        <v>1</v>
      </c>
      <c r="F11407" s="29">
        <v>3</v>
      </c>
      <c r="G11407" s="29">
        <v>7923</v>
      </c>
      <c r="M11407" s="80" t="b">
        <f t="shared" si="178"/>
        <v>1</v>
      </c>
    </row>
    <row r="11408" spans="2:13" x14ac:dyDescent="0.15">
      <c r="B11408" s="333" t="s">
        <v>11075</v>
      </c>
      <c r="C11408" s="333" t="s">
        <v>716</v>
      </c>
      <c r="D11408" s="333" t="s">
        <v>523</v>
      </c>
      <c r="E11408" s="29">
        <v>4</v>
      </c>
      <c r="F11408" s="29">
        <v>3</v>
      </c>
      <c r="G11408" s="29">
        <v>2601</v>
      </c>
      <c r="M11408" s="80" t="b">
        <f t="shared" si="178"/>
        <v>1</v>
      </c>
    </row>
    <row r="11409" spans="2:13" x14ac:dyDescent="0.15">
      <c r="B11409" s="333" t="s">
        <v>15142</v>
      </c>
      <c r="C11409" s="333" t="s">
        <v>712</v>
      </c>
      <c r="D11409" s="333" t="s">
        <v>523</v>
      </c>
      <c r="E11409" s="29">
        <v>2</v>
      </c>
      <c r="F11409" s="29">
        <v>3</v>
      </c>
      <c r="G11409" s="29">
        <v>17584</v>
      </c>
      <c r="M11409" s="80" t="b">
        <f t="shared" si="178"/>
        <v>1</v>
      </c>
    </row>
    <row r="11410" spans="2:13" x14ac:dyDescent="0.15">
      <c r="B11410" s="333" t="s">
        <v>3975</v>
      </c>
      <c r="C11410" s="333" t="s">
        <v>712</v>
      </c>
      <c r="D11410" s="333" t="s">
        <v>523</v>
      </c>
      <c r="E11410" s="29">
        <v>2</v>
      </c>
      <c r="F11410" s="29">
        <v>3</v>
      </c>
      <c r="G11410" s="29">
        <v>3740</v>
      </c>
      <c r="M11410" s="80" t="b">
        <f t="shared" si="178"/>
        <v>1</v>
      </c>
    </row>
    <row r="11411" spans="2:13" x14ac:dyDescent="0.15">
      <c r="B11411" s="333" t="s">
        <v>3976</v>
      </c>
      <c r="C11411" s="333" t="s">
        <v>712</v>
      </c>
      <c r="D11411" s="333" t="s">
        <v>523</v>
      </c>
      <c r="E11411" s="29">
        <v>2</v>
      </c>
      <c r="F11411" s="29">
        <v>3</v>
      </c>
      <c r="G11411" s="29">
        <v>3741</v>
      </c>
      <c r="M11411" s="80" t="b">
        <f t="shared" si="178"/>
        <v>1</v>
      </c>
    </row>
    <row r="11412" spans="2:13" x14ac:dyDescent="0.15">
      <c r="B11412" s="333" t="s">
        <v>4413</v>
      </c>
      <c r="C11412" s="333" t="s">
        <v>710</v>
      </c>
      <c r="D11412" s="333" t="s">
        <v>525</v>
      </c>
      <c r="E11412" s="29">
        <v>1</v>
      </c>
      <c r="F11412" s="29">
        <v>4</v>
      </c>
      <c r="G11412" s="29">
        <v>4219</v>
      </c>
      <c r="M11412" s="80" t="b">
        <f t="shared" si="178"/>
        <v>1</v>
      </c>
    </row>
    <row r="11413" spans="2:13" x14ac:dyDescent="0.15">
      <c r="B11413" s="333" t="s">
        <v>303</v>
      </c>
      <c r="C11413" s="333" t="s">
        <v>710</v>
      </c>
      <c r="D11413" s="333" t="s">
        <v>521</v>
      </c>
      <c r="E11413" s="29">
        <v>1</v>
      </c>
      <c r="F11413" s="29">
        <v>2</v>
      </c>
      <c r="G11413" s="29">
        <v>8487</v>
      </c>
      <c r="M11413" s="80" t="b">
        <f t="shared" si="178"/>
        <v>1</v>
      </c>
    </row>
    <row r="11414" spans="2:13" x14ac:dyDescent="0.15">
      <c r="B11414" s="333" t="s">
        <v>3108</v>
      </c>
      <c r="C11414" s="333" t="s">
        <v>712</v>
      </c>
      <c r="D11414" s="333" t="s">
        <v>521</v>
      </c>
      <c r="E11414" s="29">
        <v>2</v>
      </c>
      <c r="F11414" s="29">
        <v>2</v>
      </c>
      <c r="G11414" s="29">
        <v>2602</v>
      </c>
      <c r="M11414" s="80" t="b">
        <f t="shared" si="178"/>
        <v>1</v>
      </c>
    </row>
    <row r="11415" spans="2:13" x14ac:dyDescent="0.15">
      <c r="B11415" s="333" t="s">
        <v>15143</v>
      </c>
      <c r="C11415" s="333" t="s">
        <v>710</v>
      </c>
      <c r="D11415" s="333" t="s">
        <v>525</v>
      </c>
      <c r="E11415" s="29">
        <v>1</v>
      </c>
      <c r="F11415" s="29">
        <v>4</v>
      </c>
      <c r="G11415" s="29">
        <v>17222</v>
      </c>
      <c r="M11415" s="80" t="b">
        <f t="shared" si="178"/>
        <v>1</v>
      </c>
    </row>
    <row r="11416" spans="2:13" x14ac:dyDescent="0.15">
      <c r="B11416" s="333" t="s">
        <v>3109</v>
      </c>
      <c r="C11416" s="333" t="s">
        <v>716</v>
      </c>
      <c r="D11416" s="333" t="s">
        <v>519</v>
      </c>
      <c r="E11416" s="29">
        <v>4</v>
      </c>
      <c r="F11416" s="29">
        <v>1</v>
      </c>
      <c r="G11416" s="29">
        <v>2603</v>
      </c>
      <c r="M11416" s="80" t="b">
        <f t="shared" si="178"/>
        <v>1</v>
      </c>
    </row>
    <row r="11417" spans="2:13" x14ac:dyDescent="0.15">
      <c r="B11417" s="333" t="s">
        <v>9632</v>
      </c>
      <c r="C11417" s="333" t="s">
        <v>518</v>
      </c>
      <c r="D11417" s="333" t="s">
        <v>518</v>
      </c>
      <c r="E11417" s="29">
        <v>0</v>
      </c>
      <c r="F11417" s="29">
        <v>0</v>
      </c>
      <c r="G11417" s="29">
        <v>9673</v>
      </c>
      <c r="M11417" s="80" t="b">
        <f t="shared" si="178"/>
        <v>1</v>
      </c>
    </row>
    <row r="11418" spans="2:13" x14ac:dyDescent="0.15">
      <c r="B11418" s="333" t="s">
        <v>15144</v>
      </c>
      <c r="C11418" s="333" t="s">
        <v>714</v>
      </c>
      <c r="D11418" s="333" t="s">
        <v>521</v>
      </c>
      <c r="E11418" s="29">
        <v>3</v>
      </c>
      <c r="F11418" s="29">
        <v>2</v>
      </c>
      <c r="G11418" s="29">
        <v>16935</v>
      </c>
      <c r="M11418" s="80" t="b">
        <f t="shared" si="178"/>
        <v>1</v>
      </c>
    </row>
    <row r="11419" spans="2:13" x14ac:dyDescent="0.15">
      <c r="B11419" s="333" t="s">
        <v>11366</v>
      </c>
      <c r="C11419" s="333" t="s">
        <v>714</v>
      </c>
      <c r="D11419" s="333" t="s">
        <v>519</v>
      </c>
      <c r="E11419" s="29">
        <v>3</v>
      </c>
      <c r="F11419" s="29">
        <v>1</v>
      </c>
      <c r="G11419" s="29">
        <v>11321</v>
      </c>
      <c r="M11419" s="80" t="b">
        <f t="shared" si="178"/>
        <v>1</v>
      </c>
    </row>
    <row r="11420" spans="2:13" x14ac:dyDescent="0.15">
      <c r="B11420" s="333" t="s">
        <v>13906</v>
      </c>
      <c r="C11420" s="333" t="s">
        <v>712</v>
      </c>
      <c r="D11420" s="333" t="s">
        <v>518</v>
      </c>
      <c r="E11420" s="29">
        <v>2</v>
      </c>
      <c r="F11420" s="29">
        <v>0</v>
      </c>
      <c r="G11420" s="29">
        <v>15642</v>
      </c>
      <c r="M11420" s="80" t="b">
        <f t="shared" si="178"/>
        <v>1</v>
      </c>
    </row>
    <row r="11421" spans="2:13" x14ac:dyDescent="0.15">
      <c r="B11421" s="333" t="s">
        <v>11076</v>
      </c>
      <c r="C11421" s="333" t="s">
        <v>712</v>
      </c>
      <c r="D11421" s="333" t="s">
        <v>523</v>
      </c>
      <c r="E11421" s="29">
        <v>2</v>
      </c>
      <c r="F11421" s="29">
        <v>3</v>
      </c>
      <c r="G11421" s="29">
        <v>4739</v>
      </c>
      <c r="M11421" s="80" t="b">
        <f t="shared" si="178"/>
        <v>1</v>
      </c>
    </row>
    <row r="11422" spans="2:13" x14ac:dyDescent="0.15">
      <c r="B11422" s="333" t="s">
        <v>3110</v>
      </c>
      <c r="C11422" s="333" t="s">
        <v>712</v>
      </c>
      <c r="D11422" s="333" t="s">
        <v>525</v>
      </c>
      <c r="E11422" s="29">
        <v>2</v>
      </c>
      <c r="F11422" s="29">
        <v>4</v>
      </c>
      <c r="G11422" s="29">
        <v>2604</v>
      </c>
      <c r="M11422" s="80" t="b">
        <f t="shared" si="178"/>
        <v>1</v>
      </c>
    </row>
    <row r="11423" spans="2:13" x14ac:dyDescent="0.15">
      <c r="B11423" s="333" t="s">
        <v>3111</v>
      </c>
      <c r="C11423" s="333" t="s">
        <v>712</v>
      </c>
      <c r="D11423" s="333" t="s">
        <v>521</v>
      </c>
      <c r="E11423" s="29">
        <v>2</v>
      </c>
      <c r="F11423" s="29">
        <v>2</v>
      </c>
      <c r="G11423" s="29">
        <v>2605</v>
      </c>
      <c r="M11423" s="80" t="b">
        <f t="shared" si="178"/>
        <v>1</v>
      </c>
    </row>
    <row r="11424" spans="2:13" x14ac:dyDescent="0.15">
      <c r="B11424" s="333" t="s">
        <v>3112</v>
      </c>
      <c r="C11424" s="333" t="s">
        <v>716</v>
      </c>
      <c r="D11424" s="333" t="s">
        <v>519</v>
      </c>
      <c r="E11424" s="29">
        <v>4</v>
      </c>
      <c r="F11424" s="29">
        <v>1</v>
      </c>
      <c r="G11424" s="29">
        <v>2606</v>
      </c>
      <c r="M11424" s="80" t="b">
        <f t="shared" si="178"/>
        <v>1</v>
      </c>
    </row>
    <row r="11425" spans="2:13" x14ac:dyDescent="0.15">
      <c r="B11425" s="333" t="s">
        <v>6706</v>
      </c>
      <c r="C11425" s="333" t="s">
        <v>710</v>
      </c>
      <c r="D11425" s="333" t="s">
        <v>521</v>
      </c>
      <c r="E11425" s="29">
        <v>1</v>
      </c>
      <c r="F11425" s="29">
        <v>2</v>
      </c>
      <c r="G11425" s="29">
        <v>6825</v>
      </c>
      <c r="M11425" s="80" t="b">
        <f t="shared" si="178"/>
        <v>1</v>
      </c>
    </row>
    <row r="11426" spans="2:13" x14ac:dyDescent="0.15">
      <c r="B11426" s="333" t="s">
        <v>3673</v>
      </c>
      <c r="C11426" s="333" t="s">
        <v>712</v>
      </c>
      <c r="D11426" s="333" t="s">
        <v>519</v>
      </c>
      <c r="E11426" s="29">
        <v>2</v>
      </c>
      <c r="F11426" s="29">
        <v>1</v>
      </c>
      <c r="G11426" s="29">
        <v>3430</v>
      </c>
      <c r="M11426" s="80" t="b">
        <f t="shared" si="178"/>
        <v>1</v>
      </c>
    </row>
    <row r="11427" spans="2:13" x14ac:dyDescent="0.15">
      <c r="B11427" s="333" t="s">
        <v>8890</v>
      </c>
      <c r="C11427" s="333" t="s">
        <v>714</v>
      </c>
      <c r="D11427" s="333" t="s">
        <v>523</v>
      </c>
      <c r="E11427" s="29">
        <v>3</v>
      </c>
      <c r="F11427" s="29">
        <v>3</v>
      </c>
      <c r="G11427" s="29">
        <v>9240</v>
      </c>
      <c r="M11427" s="80" t="b">
        <f t="shared" si="178"/>
        <v>1</v>
      </c>
    </row>
    <row r="11428" spans="2:13" x14ac:dyDescent="0.15">
      <c r="B11428" s="333" t="s">
        <v>7922</v>
      </c>
      <c r="C11428" s="333" t="s">
        <v>712</v>
      </c>
      <c r="D11428" s="333" t="s">
        <v>519</v>
      </c>
      <c r="E11428" s="29">
        <v>2</v>
      </c>
      <c r="F11428" s="29">
        <v>1</v>
      </c>
      <c r="G11428" s="29">
        <v>8123</v>
      </c>
      <c r="M11428" s="80" t="b">
        <f t="shared" si="178"/>
        <v>1</v>
      </c>
    </row>
    <row r="11429" spans="2:13" x14ac:dyDescent="0.15">
      <c r="B11429" s="333" t="s">
        <v>7686</v>
      </c>
      <c r="C11429" s="333" t="s">
        <v>716</v>
      </c>
      <c r="D11429" s="333" t="s">
        <v>521</v>
      </c>
      <c r="E11429" s="29">
        <v>4</v>
      </c>
      <c r="F11429" s="29">
        <v>2</v>
      </c>
      <c r="G11429" s="29">
        <v>7856</v>
      </c>
      <c r="M11429" s="80" t="b">
        <f t="shared" si="178"/>
        <v>1</v>
      </c>
    </row>
    <row r="11430" spans="2:13" x14ac:dyDescent="0.15">
      <c r="B11430" s="333" t="s">
        <v>9633</v>
      </c>
      <c r="C11430" s="333" t="s">
        <v>718</v>
      </c>
      <c r="D11430" s="333" t="s">
        <v>519</v>
      </c>
      <c r="E11430" s="29">
        <v>5</v>
      </c>
      <c r="F11430" s="29">
        <v>1</v>
      </c>
      <c r="G11430" s="29">
        <v>9279</v>
      </c>
      <c r="M11430" s="80" t="b">
        <f t="shared" si="178"/>
        <v>1</v>
      </c>
    </row>
    <row r="11431" spans="2:13" x14ac:dyDescent="0.15">
      <c r="B11431" s="333" t="s">
        <v>3909</v>
      </c>
      <c r="C11431" s="333" t="s">
        <v>712</v>
      </c>
      <c r="D11431" s="333" t="s">
        <v>525</v>
      </c>
      <c r="E11431" s="29">
        <v>2</v>
      </c>
      <c r="F11431" s="29">
        <v>4</v>
      </c>
      <c r="G11431" s="29">
        <v>3463</v>
      </c>
      <c r="M11431" s="80" t="b">
        <f t="shared" si="178"/>
        <v>1</v>
      </c>
    </row>
    <row r="11432" spans="2:13" x14ac:dyDescent="0.15">
      <c r="B11432" s="333" t="s">
        <v>9634</v>
      </c>
      <c r="C11432" s="333" t="s">
        <v>518</v>
      </c>
      <c r="D11432" s="333" t="s">
        <v>518</v>
      </c>
      <c r="E11432" s="29">
        <v>0</v>
      </c>
      <c r="F11432" s="29">
        <v>0</v>
      </c>
      <c r="G11432" s="29">
        <v>10011</v>
      </c>
      <c r="M11432" s="80" t="b">
        <f t="shared" si="178"/>
        <v>1</v>
      </c>
    </row>
    <row r="11433" spans="2:13" x14ac:dyDescent="0.15">
      <c r="B11433" s="333" t="s">
        <v>7391</v>
      </c>
      <c r="C11433" s="333" t="s">
        <v>710</v>
      </c>
      <c r="D11433" s="333" t="s">
        <v>519</v>
      </c>
      <c r="E11433" s="29">
        <v>1</v>
      </c>
      <c r="F11433" s="29">
        <v>1</v>
      </c>
      <c r="G11433" s="29">
        <v>7538</v>
      </c>
      <c r="M11433" s="80" t="b">
        <f t="shared" si="178"/>
        <v>1</v>
      </c>
    </row>
    <row r="11434" spans="2:13" x14ac:dyDescent="0.15">
      <c r="B11434" s="333" t="s">
        <v>10567</v>
      </c>
      <c r="C11434" s="333" t="s">
        <v>710</v>
      </c>
      <c r="D11434" s="333" t="s">
        <v>523</v>
      </c>
      <c r="E11434" s="29">
        <v>1</v>
      </c>
      <c r="F11434" s="29">
        <v>3</v>
      </c>
      <c r="G11434" s="29">
        <v>10304</v>
      </c>
      <c r="M11434" s="80" t="b">
        <f t="shared" si="178"/>
        <v>1</v>
      </c>
    </row>
    <row r="11435" spans="2:13" x14ac:dyDescent="0.15">
      <c r="B11435" s="333" t="s">
        <v>13907</v>
      </c>
      <c r="C11435" s="333" t="s">
        <v>710</v>
      </c>
      <c r="D11435" s="333" t="s">
        <v>525</v>
      </c>
      <c r="E11435" s="29">
        <v>1</v>
      </c>
      <c r="F11435" s="29">
        <v>4</v>
      </c>
      <c r="G11435" s="29">
        <v>14866</v>
      </c>
      <c r="M11435" s="80" t="b">
        <f t="shared" si="178"/>
        <v>1</v>
      </c>
    </row>
    <row r="11436" spans="2:13" x14ac:dyDescent="0.15">
      <c r="B11436" s="333" t="s">
        <v>5538</v>
      </c>
      <c r="C11436" s="333" t="s">
        <v>716</v>
      </c>
      <c r="D11436" s="333" t="s">
        <v>519</v>
      </c>
      <c r="E11436" s="29">
        <v>4</v>
      </c>
      <c r="F11436" s="29">
        <v>1</v>
      </c>
      <c r="G11436" s="29">
        <v>5638</v>
      </c>
      <c r="M11436" s="80" t="b">
        <f t="shared" si="178"/>
        <v>1</v>
      </c>
    </row>
    <row r="11437" spans="2:13" x14ac:dyDescent="0.15">
      <c r="B11437" s="333" t="s">
        <v>12370</v>
      </c>
      <c r="C11437" s="333" t="s">
        <v>710</v>
      </c>
      <c r="D11437" s="333" t="s">
        <v>523</v>
      </c>
      <c r="E11437" s="29">
        <v>1</v>
      </c>
      <c r="F11437" s="29">
        <v>3</v>
      </c>
      <c r="G11437" s="29">
        <v>13813</v>
      </c>
      <c r="M11437" s="80" t="b">
        <f t="shared" si="178"/>
        <v>1</v>
      </c>
    </row>
    <row r="11438" spans="2:13" x14ac:dyDescent="0.15">
      <c r="B11438" s="333" t="s">
        <v>14350</v>
      </c>
      <c r="C11438" s="333" t="s">
        <v>710</v>
      </c>
      <c r="D11438" s="333" t="s">
        <v>523</v>
      </c>
      <c r="E11438" s="29">
        <v>1</v>
      </c>
      <c r="F11438" s="29">
        <v>3</v>
      </c>
      <c r="G11438" s="29">
        <v>16122</v>
      </c>
      <c r="M11438" s="80" t="b">
        <f t="shared" si="178"/>
        <v>1</v>
      </c>
    </row>
    <row r="11439" spans="2:13" x14ac:dyDescent="0.15">
      <c r="B11439" s="333" t="s">
        <v>4056</v>
      </c>
      <c r="C11439" s="333" t="s">
        <v>712</v>
      </c>
      <c r="D11439" s="333" t="s">
        <v>523</v>
      </c>
      <c r="E11439" s="29">
        <v>2</v>
      </c>
      <c r="F11439" s="29">
        <v>3</v>
      </c>
      <c r="G11439" s="29">
        <v>3816</v>
      </c>
      <c r="M11439" s="80" t="b">
        <f t="shared" si="178"/>
        <v>1</v>
      </c>
    </row>
    <row r="11440" spans="2:13" x14ac:dyDescent="0.15">
      <c r="B11440" s="333" t="s">
        <v>3113</v>
      </c>
      <c r="C11440" s="333" t="s">
        <v>710</v>
      </c>
      <c r="D11440" s="333" t="s">
        <v>523</v>
      </c>
      <c r="E11440" s="29">
        <v>1</v>
      </c>
      <c r="F11440" s="29">
        <v>3</v>
      </c>
      <c r="G11440" s="29">
        <v>2607</v>
      </c>
      <c r="M11440" s="80" t="b">
        <f t="shared" si="178"/>
        <v>1</v>
      </c>
    </row>
    <row r="11441" spans="2:13" x14ac:dyDescent="0.15">
      <c r="B11441" s="333" t="s">
        <v>3013</v>
      </c>
      <c r="C11441" s="333" t="s">
        <v>710</v>
      </c>
      <c r="D11441" s="333" t="s">
        <v>523</v>
      </c>
      <c r="E11441" s="29">
        <v>1</v>
      </c>
      <c r="F11441" s="29">
        <v>3</v>
      </c>
      <c r="G11441" s="29">
        <v>2608</v>
      </c>
      <c r="M11441" s="80" t="b">
        <f t="shared" si="178"/>
        <v>1</v>
      </c>
    </row>
    <row r="11442" spans="2:13" x14ac:dyDescent="0.15">
      <c r="B11442" s="333" t="s">
        <v>3014</v>
      </c>
      <c r="C11442" s="333" t="s">
        <v>710</v>
      </c>
      <c r="D11442" s="333" t="s">
        <v>523</v>
      </c>
      <c r="E11442" s="29">
        <v>1</v>
      </c>
      <c r="F11442" s="29">
        <v>3</v>
      </c>
      <c r="G11442" s="29">
        <v>2609</v>
      </c>
      <c r="M11442" s="80" t="b">
        <f t="shared" si="178"/>
        <v>1</v>
      </c>
    </row>
    <row r="11443" spans="2:13" x14ac:dyDescent="0.15">
      <c r="B11443" s="333" t="s">
        <v>12371</v>
      </c>
      <c r="C11443" s="333" t="s">
        <v>712</v>
      </c>
      <c r="D11443" s="333" t="s">
        <v>523</v>
      </c>
      <c r="E11443" s="29">
        <v>2</v>
      </c>
      <c r="F11443" s="29">
        <v>3</v>
      </c>
      <c r="G11443" s="29">
        <v>13326</v>
      </c>
      <c r="M11443" s="80" t="b">
        <f t="shared" si="178"/>
        <v>1</v>
      </c>
    </row>
    <row r="11444" spans="2:13" x14ac:dyDescent="0.15">
      <c r="B11444" s="333" t="s">
        <v>4482</v>
      </c>
      <c r="C11444" s="333" t="s">
        <v>710</v>
      </c>
      <c r="D11444" s="333" t="s">
        <v>519</v>
      </c>
      <c r="E11444" s="29">
        <v>1</v>
      </c>
      <c r="F11444" s="29">
        <v>1</v>
      </c>
      <c r="G11444" s="29">
        <v>4293</v>
      </c>
      <c r="M11444" s="80" t="b">
        <f t="shared" si="178"/>
        <v>1</v>
      </c>
    </row>
    <row r="11445" spans="2:13" x14ac:dyDescent="0.15">
      <c r="B11445" s="333" t="s">
        <v>11077</v>
      </c>
      <c r="C11445" s="333" t="s">
        <v>710</v>
      </c>
      <c r="D11445" s="333" t="s">
        <v>523</v>
      </c>
      <c r="E11445" s="29">
        <v>1</v>
      </c>
      <c r="F11445" s="29">
        <v>3</v>
      </c>
      <c r="G11445" s="29">
        <v>7836</v>
      </c>
      <c r="M11445" s="80" t="b">
        <f t="shared" si="178"/>
        <v>1</v>
      </c>
    </row>
    <row r="11446" spans="2:13" x14ac:dyDescent="0.15">
      <c r="B11446" s="333" t="s">
        <v>6411</v>
      </c>
      <c r="C11446" s="333" t="s">
        <v>712</v>
      </c>
      <c r="D11446" s="333" t="s">
        <v>521</v>
      </c>
      <c r="E11446" s="29">
        <v>2</v>
      </c>
      <c r="F11446" s="29">
        <v>2</v>
      </c>
      <c r="G11446" s="29">
        <v>6468</v>
      </c>
      <c r="M11446" s="80" t="b">
        <f t="shared" si="178"/>
        <v>1</v>
      </c>
    </row>
    <row r="11447" spans="2:13" x14ac:dyDescent="0.15">
      <c r="B11447" s="333" t="s">
        <v>12372</v>
      </c>
      <c r="C11447" s="333" t="s">
        <v>710</v>
      </c>
      <c r="D11447" s="333" t="s">
        <v>521</v>
      </c>
      <c r="E11447" s="29">
        <v>1</v>
      </c>
      <c r="F11447" s="29">
        <v>2</v>
      </c>
      <c r="G11447" s="29">
        <v>13622</v>
      </c>
      <c r="M11447" s="80" t="b">
        <f t="shared" si="178"/>
        <v>1</v>
      </c>
    </row>
    <row r="11448" spans="2:13" x14ac:dyDescent="0.15">
      <c r="B11448" s="333" t="s">
        <v>13908</v>
      </c>
      <c r="C11448" s="333" t="s">
        <v>710</v>
      </c>
      <c r="D11448" s="333" t="s">
        <v>523</v>
      </c>
      <c r="E11448" s="29">
        <v>1</v>
      </c>
      <c r="F11448" s="29">
        <v>3</v>
      </c>
      <c r="G11448" s="29">
        <v>15563</v>
      </c>
      <c r="M11448" s="80" t="b">
        <f t="shared" si="178"/>
        <v>1</v>
      </c>
    </row>
    <row r="11449" spans="2:13" x14ac:dyDescent="0.15">
      <c r="B11449" s="333" t="s">
        <v>2928</v>
      </c>
      <c r="C11449" s="333" t="s">
        <v>710</v>
      </c>
      <c r="D11449" s="333" t="s">
        <v>521</v>
      </c>
      <c r="E11449" s="29">
        <v>1</v>
      </c>
      <c r="F11449" s="29">
        <v>2</v>
      </c>
      <c r="G11449" s="29">
        <v>2610</v>
      </c>
      <c r="M11449" s="80" t="b">
        <f t="shared" si="178"/>
        <v>1</v>
      </c>
    </row>
    <row r="11450" spans="2:13" x14ac:dyDescent="0.15">
      <c r="B11450" s="333" t="s">
        <v>11078</v>
      </c>
      <c r="C11450" s="333" t="s">
        <v>710</v>
      </c>
      <c r="D11450" s="333" t="s">
        <v>444</v>
      </c>
      <c r="E11450" s="29">
        <v>1</v>
      </c>
      <c r="F11450" s="29">
        <v>6</v>
      </c>
      <c r="G11450" s="29">
        <v>2611</v>
      </c>
      <c r="M11450" s="80" t="b">
        <f t="shared" si="178"/>
        <v>1</v>
      </c>
    </row>
    <row r="11451" spans="2:13" x14ac:dyDescent="0.15">
      <c r="B11451" s="333" t="s">
        <v>11079</v>
      </c>
      <c r="C11451" s="333" t="s">
        <v>716</v>
      </c>
      <c r="D11451" s="333" t="s">
        <v>521</v>
      </c>
      <c r="E11451" s="29">
        <v>4</v>
      </c>
      <c r="F11451" s="29">
        <v>2</v>
      </c>
      <c r="G11451" s="29">
        <v>2612</v>
      </c>
      <c r="M11451" s="80" t="b">
        <f t="shared" si="178"/>
        <v>1</v>
      </c>
    </row>
    <row r="11452" spans="2:13" x14ac:dyDescent="0.15">
      <c r="B11452" s="333" t="s">
        <v>8727</v>
      </c>
      <c r="C11452" s="333" t="s">
        <v>710</v>
      </c>
      <c r="D11452" s="333" t="s">
        <v>444</v>
      </c>
      <c r="E11452" s="29">
        <v>1</v>
      </c>
      <c r="F11452" s="29">
        <v>6</v>
      </c>
      <c r="G11452" s="29">
        <v>9077</v>
      </c>
      <c r="M11452" s="80" t="b">
        <f t="shared" si="178"/>
        <v>1</v>
      </c>
    </row>
    <row r="11453" spans="2:13" x14ac:dyDescent="0.15">
      <c r="B11453" s="333" t="s">
        <v>5940</v>
      </c>
      <c r="C11453" s="333" t="s">
        <v>710</v>
      </c>
      <c r="D11453" s="333" t="s">
        <v>519</v>
      </c>
      <c r="E11453" s="29">
        <v>1</v>
      </c>
      <c r="F11453" s="29">
        <v>1</v>
      </c>
      <c r="G11453" s="29">
        <v>5984</v>
      </c>
      <c r="M11453" s="80" t="b">
        <f t="shared" si="178"/>
        <v>1</v>
      </c>
    </row>
    <row r="11454" spans="2:13" x14ac:dyDescent="0.15">
      <c r="B11454" s="333" t="s">
        <v>2929</v>
      </c>
      <c r="C11454" s="333" t="s">
        <v>716</v>
      </c>
      <c r="D11454" s="333" t="s">
        <v>521</v>
      </c>
      <c r="E11454" s="29">
        <v>4</v>
      </c>
      <c r="F11454" s="29">
        <v>2</v>
      </c>
      <c r="G11454" s="29">
        <v>2613</v>
      </c>
      <c r="M11454" s="80" t="b">
        <f t="shared" si="178"/>
        <v>1</v>
      </c>
    </row>
    <row r="11455" spans="2:13" x14ac:dyDescent="0.15">
      <c r="B11455" s="333" t="s">
        <v>2930</v>
      </c>
      <c r="C11455" s="333" t="s">
        <v>710</v>
      </c>
      <c r="D11455" s="333" t="s">
        <v>519</v>
      </c>
      <c r="E11455" s="29">
        <v>1</v>
      </c>
      <c r="F11455" s="29">
        <v>1</v>
      </c>
      <c r="G11455" s="29">
        <v>2614</v>
      </c>
      <c r="M11455" s="80" t="b">
        <f t="shared" si="178"/>
        <v>1</v>
      </c>
    </row>
    <row r="11456" spans="2:13" x14ac:dyDescent="0.15">
      <c r="B11456" s="333" t="s">
        <v>15145</v>
      </c>
      <c r="C11456" s="333" t="s">
        <v>710</v>
      </c>
      <c r="D11456" s="333" t="s">
        <v>523</v>
      </c>
      <c r="E11456" s="29">
        <v>1</v>
      </c>
      <c r="F11456" s="29">
        <v>3</v>
      </c>
      <c r="G11456" s="29">
        <v>16640</v>
      </c>
      <c r="M11456" s="80" t="b">
        <f t="shared" si="178"/>
        <v>1</v>
      </c>
    </row>
    <row r="11457" spans="2:13" x14ac:dyDescent="0.15">
      <c r="B11457" s="333" t="s">
        <v>12995</v>
      </c>
      <c r="C11457" s="333" t="s">
        <v>710</v>
      </c>
      <c r="D11457" s="333" t="s">
        <v>523</v>
      </c>
      <c r="E11457" s="29">
        <v>1</v>
      </c>
      <c r="F11457" s="29">
        <v>3</v>
      </c>
      <c r="G11457" s="29">
        <v>14000</v>
      </c>
      <c r="M11457" s="80" t="b">
        <f t="shared" si="178"/>
        <v>1</v>
      </c>
    </row>
    <row r="11458" spans="2:13" x14ac:dyDescent="0.15">
      <c r="B11458" s="333" t="s">
        <v>8857</v>
      </c>
      <c r="C11458" s="333" t="s">
        <v>710</v>
      </c>
      <c r="D11458" s="333" t="s">
        <v>525</v>
      </c>
      <c r="E11458" s="29">
        <v>1</v>
      </c>
      <c r="F11458" s="29">
        <v>4</v>
      </c>
      <c r="G11458" s="29">
        <v>9207</v>
      </c>
      <c r="M11458" s="80" t="b">
        <f t="shared" si="178"/>
        <v>1</v>
      </c>
    </row>
    <row r="11459" spans="2:13" x14ac:dyDescent="0.15">
      <c r="B11459" s="333" t="s">
        <v>9635</v>
      </c>
      <c r="C11459" s="333" t="s">
        <v>518</v>
      </c>
      <c r="D11459" s="333" t="s">
        <v>518</v>
      </c>
      <c r="E11459" s="29">
        <v>0</v>
      </c>
      <c r="F11459" s="29">
        <v>0</v>
      </c>
      <c r="G11459" s="29">
        <v>9444</v>
      </c>
      <c r="M11459" s="80" t="b">
        <f t="shared" si="178"/>
        <v>1</v>
      </c>
    </row>
    <row r="11460" spans="2:13" x14ac:dyDescent="0.15">
      <c r="B11460" s="333" t="s">
        <v>162</v>
      </c>
      <c r="C11460" s="333" t="s">
        <v>710</v>
      </c>
      <c r="D11460" s="333" t="s">
        <v>521</v>
      </c>
      <c r="E11460" s="29">
        <v>1</v>
      </c>
      <c r="F11460" s="29">
        <v>2</v>
      </c>
      <c r="G11460" s="29">
        <v>8565</v>
      </c>
      <c r="M11460" s="80" t="b">
        <f t="shared" si="178"/>
        <v>1</v>
      </c>
    </row>
    <row r="11461" spans="2:13" x14ac:dyDescent="0.15">
      <c r="B11461" s="333" t="s">
        <v>9636</v>
      </c>
      <c r="C11461" s="333" t="s">
        <v>718</v>
      </c>
      <c r="D11461" s="333" t="s">
        <v>523</v>
      </c>
      <c r="E11461" s="29">
        <v>5</v>
      </c>
      <c r="F11461" s="29">
        <v>3</v>
      </c>
      <c r="G11461" s="29">
        <v>9368</v>
      </c>
      <c r="M11461" s="80" t="b">
        <f t="shared" si="178"/>
        <v>1</v>
      </c>
    </row>
    <row r="11462" spans="2:13" x14ac:dyDescent="0.15">
      <c r="B11462" s="333" t="s">
        <v>10568</v>
      </c>
      <c r="C11462" s="333" t="s">
        <v>710</v>
      </c>
      <c r="D11462" s="333" t="s">
        <v>523</v>
      </c>
      <c r="E11462" s="29">
        <v>1</v>
      </c>
      <c r="F11462" s="29">
        <v>3</v>
      </c>
      <c r="G11462" s="29">
        <v>11085</v>
      </c>
      <c r="M11462" s="80" t="b">
        <f t="shared" si="178"/>
        <v>1</v>
      </c>
    </row>
    <row r="11463" spans="2:13" x14ac:dyDescent="0.15">
      <c r="B11463" s="333" t="s">
        <v>8502</v>
      </c>
      <c r="C11463" s="333" t="s">
        <v>714</v>
      </c>
      <c r="D11463" s="333" t="s">
        <v>523</v>
      </c>
      <c r="E11463" s="29">
        <v>3</v>
      </c>
      <c r="F11463" s="29">
        <v>3</v>
      </c>
      <c r="G11463" s="29">
        <v>8831</v>
      </c>
      <c r="M11463" s="80" t="b">
        <f t="shared" si="178"/>
        <v>1</v>
      </c>
    </row>
    <row r="11464" spans="2:13" x14ac:dyDescent="0.15">
      <c r="B11464" s="333" t="s">
        <v>4541</v>
      </c>
      <c r="C11464" s="333" t="s">
        <v>710</v>
      </c>
      <c r="D11464" s="333" t="s">
        <v>523</v>
      </c>
      <c r="E11464" s="29">
        <v>1</v>
      </c>
      <c r="F11464" s="29">
        <v>3</v>
      </c>
      <c r="G11464" s="29">
        <v>4361</v>
      </c>
      <c r="M11464" s="80" t="b">
        <f t="shared" si="178"/>
        <v>1</v>
      </c>
    </row>
    <row r="11465" spans="2:13" x14ac:dyDescent="0.15">
      <c r="B11465" s="333" t="s">
        <v>4414</v>
      </c>
      <c r="C11465" s="333" t="s">
        <v>710</v>
      </c>
      <c r="D11465" s="333" t="s">
        <v>525</v>
      </c>
      <c r="E11465" s="29">
        <v>1</v>
      </c>
      <c r="F11465" s="29">
        <v>4</v>
      </c>
      <c r="G11465" s="29">
        <v>4220</v>
      </c>
      <c r="M11465" s="80" t="b">
        <f t="shared" si="178"/>
        <v>1</v>
      </c>
    </row>
    <row r="11466" spans="2:13" x14ac:dyDescent="0.15">
      <c r="B11466" s="333" t="s">
        <v>2931</v>
      </c>
      <c r="C11466" s="333" t="s">
        <v>9879</v>
      </c>
      <c r="D11466" s="333" t="s">
        <v>519</v>
      </c>
      <c r="E11466" s="29">
        <v>13</v>
      </c>
      <c r="F11466" s="29">
        <v>1</v>
      </c>
      <c r="G11466" s="29">
        <v>2615</v>
      </c>
      <c r="M11466" s="80" t="b">
        <f t="shared" si="178"/>
        <v>1</v>
      </c>
    </row>
    <row r="11467" spans="2:13" x14ac:dyDescent="0.15">
      <c r="B11467" s="333" t="s">
        <v>10569</v>
      </c>
      <c r="C11467" s="333" t="s">
        <v>710</v>
      </c>
      <c r="D11467" s="333" t="s">
        <v>444</v>
      </c>
      <c r="E11467" s="29">
        <v>1</v>
      </c>
      <c r="F11467" s="29">
        <v>6</v>
      </c>
      <c r="G11467" s="29">
        <v>10746</v>
      </c>
      <c r="M11467" s="80" t="b">
        <f t="shared" si="178"/>
        <v>1</v>
      </c>
    </row>
    <row r="11468" spans="2:13" x14ac:dyDescent="0.15">
      <c r="B11468" s="333" t="s">
        <v>15146</v>
      </c>
      <c r="C11468" s="333" t="s">
        <v>710</v>
      </c>
      <c r="D11468" s="333" t="s">
        <v>521</v>
      </c>
      <c r="E11468" s="29">
        <v>1</v>
      </c>
      <c r="F11468" s="29">
        <v>2</v>
      </c>
      <c r="G11468" s="29">
        <v>16826</v>
      </c>
      <c r="M11468" s="80" t="b">
        <f t="shared" si="178"/>
        <v>1</v>
      </c>
    </row>
    <row r="11469" spans="2:13" x14ac:dyDescent="0.15">
      <c r="B11469" s="333" t="s">
        <v>7848</v>
      </c>
      <c r="C11469" s="333" t="s">
        <v>710</v>
      </c>
      <c r="D11469" s="333" t="s">
        <v>519</v>
      </c>
      <c r="E11469" s="29">
        <v>1</v>
      </c>
      <c r="F11469" s="29">
        <v>1</v>
      </c>
      <c r="G11469" s="29">
        <v>7929</v>
      </c>
      <c r="M11469" s="80" t="b">
        <f t="shared" si="178"/>
        <v>1</v>
      </c>
    </row>
    <row r="11470" spans="2:13" x14ac:dyDescent="0.15">
      <c r="B11470" s="333" t="s">
        <v>15147</v>
      </c>
      <c r="C11470" s="333" t="s">
        <v>712</v>
      </c>
      <c r="D11470" s="333" t="s">
        <v>525</v>
      </c>
      <c r="E11470" s="29">
        <v>2</v>
      </c>
      <c r="F11470" s="29">
        <v>4</v>
      </c>
      <c r="G11470" s="29">
        <v>16823</v>
      </c>
      <c r="M11470" s="80" t="b">
        <f t="shared" ref="M11470:M11533" si="179">AND(  NOT(ISERROR(FIND(UPPER($B$7),UPPER($B11470),1))),  OR($D$7="",NOT(ISERROR(FIND(UPPER($D$7),UPPER($B11470),1)))),    OR($D$8="",(ISERROR(FIND(UPPER($D$8),UPPER($B11470),1))))           )</f>
        <v>1</v>
      </c>
    </row>
    <row r="11471" spans="2:13" x14ac:dyDescent="0.15">
      <c r="B11471" s="333" t="s">
        <v>6568</v>
      </c>
      <c r="C11471" s="333" t="s">
        <v>518</v>
      </c>
      <c r="D11471" s="333" t="s">
        <v>518</v>
      </c>
      <c r="E11471" s="29">
        <v>0</v>
      </c>
      <c r="F11471" s="29">
        <v>0</v>
      </c>
      <c r="G11471" s="29">
        <v>6657</v>
      </c>
      <c r="M11471" s="80" t="b">
        <f t="shared" si="179"/>
        <v>1</v>
      </c>
    </row>
    <row r="11472" spans="2:13" x14ac:dyDescent="0.15">
      <c r="B11472" s="333" t="s">
        <v>2932</v>
      </c>
      <c r="C11472" s="333" t="s">
        <v>710</v>
      </c>
      <c r="D11472" s="333" t="s">
        <v>519</v>
      </c>
      <c r="E11472" s="29">
        <v>1</v>
      </c>
      <c r="F11472" s="29">
        <v>1</v>
      </c>
      <c r="G11472" s="29">
        <v>2616</v>
      </c>
      <c r="M11472" s="80" t="b">
        <f t="shared" si="179"/>
        <v>1</v>
      </c>
    </row>
    <row r="11473" spans="2:13" x14ac:dyDescent="0.15">
      <c r="B11473" s="333" t="s">
        <v>5337</v>
      </c>
      <c r="C11473" s="333" t="s">
        <v>710</v>
      </c>
      <c r="D11473" s="333" t="s">
        <v>521</v>
      </c>
      <c r="E11473" s="29">
        <v>1</v>
      </c>
      <c r="F11473" s="29">
        <v>2</v>
      </c>
      <c r="G11473" s="29">
        <v>5335</v>
      </c>
      <c r="M11473" s="80" t="b">
        <f t="shared" si="179"/>
        <v>1</v>
      </c>
    </row>
    <row r="11474" spans="2:13" x14ac:dyDescent="0.15">
      <c r="B11474" s="333" t="s">
        <v>15148</v>
      </c>
      <c r="C11474" s="333" t="s">
        <v>710</v>
      </c>
      <c r="D11474" s="333" t="s">
        <v>521</v>
      </c>
      <c r="E11474" s="29">
        <v>1</v>
      </c>
      <c r="F11474" s="29">
        <v>2</v>
      </c>
      <c r="G11474" s="29">
        <v>16947</v>
      </c>
      <c r="M11474" s="80" t="b">
        <f t="shared" si="179"/>
        <v>1</v>
      </c>
    </row>
    <row r="11475" spans="2:13" x14ac:dyDescent="0.15">
      <c r="B11475" s="333" t="s">
        <v>6150</v>
      </c>
      <c r="C11475" s="333" t="s">
        <v>710</v>
      </c>
      <c r="D11475" s="333" t="s">
        <v>525</v>
      </c>
      <c r="E11475" s="29">
        <v>1</v>
      </c>
      <c r="F11475" s="29">
        <v>4</v>
      </c>
      <c r="G11475" s="29">
        <v>6210</v>
      </c>
      <c r="M11475" s="80" t="b">
        <f t="shared" si="179"/>
        <v>1</v>
      </c>
    </row>
    <row r="11476" spans="2:13" x14ac:dyDescent="0.15">
      <c r="B11476" s="333" t="s">
        <v>13909</v>
      </c>
      <c r="C11476" s="333" t="s">
        <v>518</v>
      </c>
      <c r="D11476" s="333" t="s">
        <v>518</v>
      </c>
      <c r="E11476" s="29">
        <v>0</v>
      </c>
      <c r="F11476" s="29">
        <v>0</v>
      </c>
      <c r="G11476" s="29">
        <v>15741</v>
      </c>
      <c r="M11476" s="80" t="b">
        <f t="shared" si="179"/>
        <v>1</v>
      </c>
    </row>
    <row r="11477" spans="2:13" x14ac:dyDescent="0.15">
      <c r="B11477" s="333" t="s">
        <v>6012</v>
      </c>
      <c r="C11477" s="333" t="s">
        <v>710</v>
      </c>
      <c r="D11477" s="333" t="s">
        <v>444</v>
      </c>
      <c r="E11477" s="29">
        <v>1</v>
      </c>
      <c r="F11477" s="29">
        <v>6</v>
      </c>
      <c r="G11477" s="29">
        <v>6065</v>
      </c>
      <c r="M11477" s="80" t="b">
        <f t="shared" si="179"/>
        <v>1</v>
      </c>
    </row>
    <row r="11478" spans="2:13" x14ac:dyDescent="0.15">
      <c r="B11478" s="333" t="s">
        <v>2933</v>
      </c>
      <c r="C11478" s="333" t="s">
        <v>710</v>
      </c>
      <c r="D11478" s="333" t="s">
        <v>519</v>
      </c>
      <c r="E11478" s="29">
        <v>1</v>
      </c>
      <c r="F11478" s="29">
        <v>1</v>
      </c>
      <c r="G11478" s="29">
        <v>2617</v>
      </c>
      <c r="M11478" s="80" t="b">
        <f t="shared" si="179"/>
        <v>1</v>
      </c>
    </row>
    <row r="11479" spans="2:13" x14ac:dyDescent="0.15">
      <c r="B11479" s="333" t="s">
        <v>7016</v>
      </c>
      <c r="C11479" s="333" t="s">
        <v>710</v>
      </c>
      <c r="D11479" s="333" t="s">
        <v>521</v>
      </c>
      <c r="E11479" s="29">
        <v>1</v>
      </c>
      <c r="F11479" s="29">
        <v>2</v>
      </c>
      <c r="G11479" s="29">
        <v>7037</v>
      </c>
      <c r="M11479" s="80" t="b">
        <f t="shared" si="179"/>
        <v>1</v>
      </c>
    </row>
    <row r="11480" spans="2:13" x14ac:dyDescent="0.15">
      <c r="B11480" s="333" t="s">
        <v>2934</v>
      </c>
      <c r="C11480" s="333" t="s">
        <v>710</v>
      </c>
      <c r="D11480" s="333" t="s">
        <v>519</v>
      </c>
      <c r="E11480" s="29">
        <v>1</v>
      </c>
      <c r="F11480" s="29">
        <v>1</v>
      </c>
      <c r="G11480" s="29">
        <v>2618</v>
      </c>
      <c r="M11480" s="80" t="b">
        <f t="shared" si="179"/>
        <v>1</v>
      </c>
    </row>
    <row r="11481" spans="2:13" x14ac:dyDescent="0.15">
      <c r="B11481" s="333" t="s">
        <v>13910</v>
      </c>
      <c r="C11481" s="333" t="s">
        <v>710</v>
      </c>
      <c r="D11481" s="333" t="s">
        <v>519</v>
      </c>
      <c r="E11481" s="29">
        <v>1</v>
      </c>
      <c r="F11481" s="29">
        <v>1</v>
      </c>
      <c r="G11481" s="29">
        <v>15491</v>
      </c>
      <c r="M11481" s="80" t="b">
        <f t="shared" si="179"/>
        <v>1</v>
      </c>
    </row>
    <row r="11482" spans="2:13" x14ac:dyDescent="0.15">
      <c r="B11482" s="333" t="s">
        <v>9637</v>
      </c>
      <c r="C11482" s="333" t="s">
        <v>518</v>
      </c>
      <c r="D11482" s="333" t="s">
        <v>518</v>
      </c>
      <c r="E11482" s="29">
        <v>0</v>
      </c>
      <c r="F11482" s="29">
        <v>0</v>
      </c>
      <c r="G11482" s="29">
        <v>9837</v>
      </c>
      <c r="M11482" s="80" t="b">
        <f t="shared" si="179"/>
        <v>1</v>
      </c>
    </row>
    <row r="11483" spans="2:13" x14ac:dyDescent="0.15">
      <c r="B11483" s="333" t="s">
        <v>5181</v>
      </c>
      <c r="C11483" s="333" t="s">
        <v>710</v>
      </c>
      <c r="D11483" s="333" t="s">
        <v>519</v>
      </c>
      <c r="E11483" s="29">
        <v>1</v>
      </c>
      <c r="F11483" s="29">
        <v>1</v>
      </c>
      <c r="G11483" s="29">
        <v>5046</v>
      </c>
      <c r="M11483" s="80" t="b">
        <f t="shared" si="179"/>
        <v>1</v>
      </c>
    </row>
    <row r="11484" spans="2:13" x14ac:dyDescent="0.15">
      <c r="B11484" s="333" t="s">
        <v>9638</v>
      </c>
      <c r="C11484" s="333" t="s">
        <v>518</v>
      </c>
      <c r="D11484" s="333" t="s">
        <v>518</v>
      </c>
      <c r="E11484" s="29">
        <v>0</v>
      </c>
      <c r="F11484" s="29">
        <v>0</v>
      </c>
      <c r="G11484" s="29">
        <v>9838</v>
      </c>
      <c r="M11484" s="80" t="b">
        <f t="shared" si="179"/>
        <v>1</v>
      </c>
    </row>
    <row r="11485" spans="2:13" x14ac:dyDescent="0.15">
      <c r="B11485" s="333" t="s">
        <v>8881</v>
      </c>
      <c r="C11485" s="333" t="s">
        <v>710</v>
      </c>
      <c r="D11485" s="333" t="s">
        <v>519</v>
      </c>
      <c r="E11485" s="29">
        <v>1</v>
      </c>
      <c r="F11485" s="29">
        <v>1</v>
      </c>
      <c r="G11485" s="29">
        <v>9231</v>
      </c>
      <c r="M11485" s="80" t="b">
        <f t="shared" si="179"/>
        <v>1</v>
      </c>
    </row>
    <row r="11486" spans="2:13" x14ac:dyDescent="0.15">
      <c r="B11486" s="333" t="s">
        <v>8880</v>
      </c>
      <c r="C11486" s="333" t="s">
        <v>710</v>
      </c>
      <c r="D11486" s="333" t="s">
        <v>521</v>
      </c>
      <c r="E11486" s="29">
        <v>1</v>
      </c>
      <c r="F11486" s="29">
        <v>2</v>
      </c>
      <c r="G11486" s="29">
        <v>9230</v>
      </c>
      <c r="M11486" s="80" t="b">
        <f t="shared" si="179"/>
        <v>1</v>
      </c>
    </row>
    <row r="11487" spans="2:13" x14ac:dyDescent="0.15">
      <c r="B11487" s="333" t="s">
        <v>13911</v>
      </c>
      <c r="C11487" s="333" t="s">
        <v>718</v>
      </c>
      <c r="D11487" s="333" t="s">
        <v>519</v>
      </c>
      <c r="E11487" s="29">
        <v>5</v>
      </c>
      <c r="F11487" s="29">
        <v>1</v>
      </c>
      <c r="G11487" s="29">
        <v>15301</v>
      </c>
      <c r="M11487" s="80" t="b">
        <f t="shared" si="179"/>
        <v>1</v>
      </c>
    </row>
    <row r="11488" spans="2:13" x14ac:dyDescent="0.15">
      <c r="B11488" s="333" t="s">
        <v>2935</v>
      </c>
      <c r="C11488" s="333" t="s">
        <v>710</v>
      </c>
      <c r="D11488" s="333" t="s">
        <v>519</v>
      </c>
      <c r="E11488" s="29">
        <v>1</v>
      </c>
      <c r="F11488" s="29">
        <v>1</v>
      </c>
      <c r="G11488" s="29">
        <v>2619</v>
      </c>
      <c r="M11488" s="80" t="b">
        <f t="shared" si="179"/>
        <v>1</v>
      </c>
    </row>
    <row r="11489" spans="2:13" x14ac:dyDescent="0.15">
      <c r="B11489" s="333" t="s">
        <v>2936</v>
      </c>
      <c r="C11489" s="333" t="s">
        <v>710</v>
      </c>
      <c r="D11489" s="333" t="s">
        <v>444</v>
      </c>
      <c r="E11489" s="29">
        <v>1</v>
      </c>
      <c r="F11489" s="29">
        <v>6</v>
      </c>
      <c r="G11489" s="29">
        <v>2620</v>
      </c>
      <c r="M11489" s="80" t="b">
        <f t="shared" si="179"/>
        <v>1</v>
      </c>
    </row>
    <row r="11490" spans="2:13" x14ac:dyDescent="0.15">
      <c r="B11490" s="333" t="s">
        <v>13912</v>
      </c>
      <c r="C11490" s="333" t="s">
        <v>710</v>
      </c>
      <c r="D11490" s="333" t="s">
        <v>521</v>
      </c>
      <c r="E11490" s="29">
        <v>1</v>
      </c>
      <c r="F11490" s="29">
        <v>2</v>
      </c>
      <c r="G11490" s="29">
        <v>15580</v>
      </c>
      <c r="M11490" s="80" t="b">
        <f t="shared" si="179"/>
        <v>1</v>
      </c>
    </row>
    <row r="11491" spans="2:13" x14ac:dyDescent="0.15">
      <c r="B11491" s="333" t="s">
        <v>7193</v>
      </c>
      <c r="C11491" s="333" t="s">
        <v>710</v>
      </c>
      <c r="D11491" s="333" t="s">
        <v>523</v>
      </c>
      <c r="E11491" s="29">
        <v>1</v>
      </c>
      <c r="F11491" s="29">
        <v>3</v>
      </c>
      <c r="G11491" s="29">
        <v>7335</v>
      </c>
      <c r="M11491" s="80" t="b">
        <f t="shared" si="179"/>
        <v>1</v>
      </c>
    </row>
    <row r="11492" spans="2:13" x14ac:dyDescent="0.15">
      <c r="B11492" s="333" t="s">
        <v>13913</v>
      </c>
      <c r="C11492" s="333" t="s">
        <v>710</v>
      </c>
      <c r="D11492" s="333" t="s">
        <v>519</v>
      </c>
      <c r="E11492" s="29">
        <v>1</v>
      </c>
      <c r="F11492" s="29">
        <v>1</v>
      </c>
      <c r="G11492" s="29">
        <v>15111</v>
      </c>
      <c r="M11492" s="80" t="b">
        <f t="shared" si="179"/>
        <v>1</v>
      </c>
    </row>
    <row r="11493" spans="2:13" x14ac:dyDescent="0.15">
      <c r="B11493" s="333" t="s">
        <v>8426</v>
      </c>
      <c r="C11493" s="333" t="s">
        <v>714</v>
      </c>
      <c r="D11493" s="333" t="s">
        <v>525</v>
      </c>
      <c r="E11493" s="29">
        <v>3</v>
      </c>
      <c r="F11493" s="29">
        <v>4</v>
      </c>
      <c r="G11493" s="29">
        <v>8755</v>
      </c>
      <c r="M11493" s="80" t="b">
        <f t="shared" si="179"/>
        <v>1</v>
      </c>
    </row>
    <row r="11494" spans="2:13" x14ac:dyDescent="0.15">
      <c r="B11494" s="333" t="s">
        <v>12373</v>
      </c>
      <c r="C11494" s="333" t="s">
        <v>710</v>
      </c>
      <c r="D11494" s="333" t="s">
        <v>521</v>
      </c>
      <c r="E11494" s="29">
        <v>1</v>
      </c>
      <c r="F11494" s="29">
        <v>2</v>
      </c>
      <c r="G11494" s="29">
        <v>13145</v>
      </c>
      <c r="M11494" s="80" t="b">
        <f t="shared" si="179"/>
        <v>1</v>
      </c>
    </row>
    <row r="11495" spans="2:13" x14ac:dyDescent="0.15">
      <c r="B11495" s="333" t="s">
        <v>12374</v>
      </c>
      <c r="C11495" s="333" t="s">
        <v>710</v>
      </c>
      <c r="D11495" s="333" t="s">
        <v>444</v>
      </c>
      <c r="E11495" s="29">
        <v>1</v>
      </c>
      <c r="F11495" s="29">
        <v>6</v>
      </c>
      <c r="G11495" s="29">
        <v>12300</v>
      </c>
      <c r="M11495" s="80" t="b">
        <f t="shared" si="179"/>
        <v>1</v>
      </c>
    </row>
    <row r="11496" spans="2:13" x14ac:dyDescent="0.15">
      <c r="B11496" s="333" t="s">
        <v>13914</v>
      </c>
      <c r="C11496" s="333" t="s">
        <v>710</v>
      </c>
      <c r="D11496" s="333" t="s">
        <v>521</v>
      </c>
      <c r="E11496" s="29">
        <v>1</v>
      </c>
      <c r="F11496" s="29">
        <v>2</v>
      </c>
      <c r="G11496" s="29">
        <v>15453</v>
      </c>
      <c r="M11496" s="80" t="b">
        <f t="shared" si="179"/>
        <v>1</v>
      </c>
    </row>
    <row r="11497" spans="2:13" x14ac:dyDescent="0.15">
      <c r="B11497" s="333" t="s">
        <v>377</v>
      </c>
      <c r="C11497" s="333" t="s">
        <v>710</v>
      </c>
      <c r="D11497" s="333" t="s">
        <v>519</v>
      </c>
      <c r="E11497" s="29">
        <v>1</v>
      </c>
      <c r="F11497" s="29">
        <v>1</v>
      </c>
      <c r="G11497" s="29">
        <v>8357</v>
      </c>
      <c r="M11497" s="80" t="b">
        <f t="shared" si="179"/>
        <v>1</v>
      </c>
    </row>
    <row r="11498" spans="2:13" x14ac:dyDescent="0.15">
      <c r="B11498" s="333" t="s">
        <v>15149</v>
      </c>
      <c r="C11498" s="333" t="s">
        <v>710</v>
      </c>
      <c r="D11498" s="333" t="s">
        <v>521</v>
      </c>
      <c r="E11498" s="29">
        <v>1</v>
      </c>
      <c r="F11498" s="29">
        <v>2</v>
      </c>
      <c r="G11498" s="29">
        <v>16827</v>
      </c>
      <c r="M11498" s="80" t="b">
        <f t="shared" si="179"/>
        <v>1</v>
      </c>
    </row>
    <row r="11499" spans="2:13" x14ac:dyDescent="0.15">
      <c r="B11499" s="333" t="s">
        <v>9639</v>
      </c>
      <c r="C11499" s="333" t="s">
        <v>518</v>
      </c>
      <c r="D11499" s="333" t="s">
        <v>518</v>
      </c>
      <c r="E11499" s="29">
        <v>0</v>
      </c>
      <c r="F11499" s="29">
        <v>0</v>
      </c>
      <c r="G11499" s="29">
        <v>9839</v>
      </c>
      <c r="M11499" s="80" t="b">
        <f t="shared" si="179"/>
        <v>1</v>
      </c>
    </row>
    <row r="11500" spans="2:13" x14ac:dyDescent="0.15">
      <c r="B11500" s="333" t="s">
        <v>13915</v>
      </c>
      <c r="C11500" s="333" t="s">
        <v>710</v>
      </c>
      <c r="D11500" s="333" t="s">
        <v>519</v>
      </c>
      <c r="E11500" s="29">
        <v>1</v>
      </c>
      <c r="F11500" s="29">
        <v>1</v>
      </c>
      <c r="G11500" s="29">
        <v>15487</v>
      </c>
      <c r="M11500" s="80" t="b">
        <f t="shared" si="179"/>
        <v>1</v>
      </c>
    </row>
    <row r="11501" spans="2:13" x14ac:dyDescent="0.15">
      <c r="B11501" s="333" t="s">
        <v>12375</v>
      </c>
      <c r="C11501" s="333" t="s">
        <v>710</v>
      </c>
      <c r="D11501" s="333" t="s">
        <v>519</v>
      </c>
      <c r="E11501" s="29">
        <v>1</v>
      </c>
      <c r="F11501" s="29">
        <v>1</v>
      </c>
      <c r="G11501" s="29">
        <v>12987</v>
      </c>
      <c r="M11501" s="80" t="b">
        <f t="shared" si="179"/>
        <v>1</v>
      </c>
    </row>
    <row r="11502" spans="2:13" x14ac:dyDescent="0.15">
      <c r="B11502" s="333" t="s">
        <v>7878</v>
      </c>
      <c r="C11502" s="333" t="s">
        <v>712</v>
      </c>
      <c r="D11502" s="333" t="s">
        <v>525</v>
      </c>
      <c r="E11502" s="29">
        <v>2</v>
      </c>
      <c r="F11502" s="29">
        <v>4</v>
      </c>
      <c r="G11502" s="29">
        <v>8229</v>
      </c>
      <c r="M11502" s="80" t="b">
        <f t="shared" si="179"/>
        <v>1</v>
      </c>
    </row>
    <row r="11503" spans="2:13" x14ac:dyDescent="0.15">
      <c r="B11503" s="333" t="s">
        <v>3952</v>
      </c>
      <c r="C11503" s="333" t="s">
        <v>712</v>
      </c>
      <c r="D11503" s="333" t="s">
        <v>525</v>
      </c>
      <c r="E11503" s="29">
        <v>2</v>
      </c>
      <c r="F11503" s="29">
        <v>4</v>
      </c>
      <c r="G11503" s="29">
        <v>3611</v>
      </c>
      <c r="M11503" s="80" t="b">
        <f t="shared" si="179"/>
        <v>1</v>
      </c>
    </row>
    <row r="11504" spans="2:13" x14ac:dyDescent="0.15">
      <c r="B11504" s="333" t="s">
        <v>7017</v>
      </c>
      <c r="C11504" s="333" t="s">
        <v>710</v>
      </c>
      <c r="D11504" s="333" t="s">
        <v>519</v>
      </c>
      <c r="E11504" s="29">
        <v>1</v>
      </c>
      <c r="F11504" s="29">
        <v>1</v>
      </c>
      <c r="G11504" s="29">
        <v>7038</v>
      </c>
      <c r="M11504" s="80" t="b">
        <f t="shared" si="179"/>
        <v>1</v>
      </c>
    </row>
    <row r="11505" spans="2:13" x14ac:dyDescent="0.15">
      <c r="B11505" s="333" t="s">
        <v>13916</v>
      </c>
      <c r="C11505" s="333" t="s">
        <v>710</v>
      </c>
      <c r="D11505" s="333" t="s">
        <v>444</v>
      </c>
      <c r="E11505" s="29">
        <v>1</v>
      </c>
      <c r="F11505" s="29">
        <v>6</v>
      </c>
      <c r="G11505" s="29">
        <v>15510</v>
      </c>
      <c r="M11505" s="80" t="b">
        <f t="shared" si="179"/>
        <v>1</v>
      </c>
    </row>
    <row r="11506" spans="2:13" x14ac:dyDescent="0.15">
      <c r="B11506" s="333" t="s">
        <v>13917</v>
      </c>
      <c r="C11506" s="333" t="s">
        <v>710</v>
      </c>
      <c r="D11506" s="333" t="s">
        <v>444</v>
      </c>
      <c r="E11506" s="29">
        <v>1</v>
      </c>
      <c r="F11506" s="29">
        <v>6</v>
      </c>
      <c r="G11506" s="29">
        <v>15509</v>
      </c>
      <c r="M11506" s="80" t="b">
        <f t="shared" si="179"/>
        <v>1</v>
      </c>
    </row>
    <row r="11507" spans="2:13" x14ac:dyDescent="0.15">
      <c r="B11507" s="333" t="s">
        <v>12376</v>
      </c>
      <c r="C11507" s="333" t="s">
        <v>710</v>
      </c>
      <c r="D11507" s="333" t="s">
        <v>525</v>
      </c>
      <c r="E11507" s="29">
        <v>1</v>
      </c>
      <c r="F11507" s="29">
        <v>4</v>
      </c>
      <c r="G11507" s="29">
        <v>12301</v>
      </c>
      <c r="M11507" s="80" t="b">
        <f t="shared" si="179"/>
        <v>1</v>
      </c>
    </row>
    <row r="11508" spans="2:13" x14ac:dyDescent="0.15">
      <c r="B11508" s="333" t="s">
        <v>13918</v>
      </c>
      <c r="C11508" s="333" t="s">
        <v>710</v>
      </c>
      <c r="D11508" s="333" t="s">
        <v>525</v>
      </c>
      <c r="E11508" s="29">
        <v>1</v>
      </c>
      <c r="F11508" s="29">
        <v>4</v>
      </c>
      <c r="G11508" s="29">
        <v>14896</v>
      </c>
      <c r="M11508" s="80" t="b">
        <f t="shared" si="179"/>
        <v>1</v>
      </c>
    </row>
    <row r="11509" spans="2:13" x14ac:dyDescent="0.15">
      <c r="B11509" s="333" t="s">
        <v>10784</v>
      </c>
      <c r="C11509" s="333" t="s">
        <v>714</v>
      </c>
      <c r="D11509" s="333" t="s">
        <v>523</v>
      </c>
      <c r="E11509" s="29">
        <v>3</v>
      </c>
      <c r="F11509" s="29">
        <v>3</v>
      </c>
      <c r="G11509" s="29">
        <v>11148</v>
      </c>
      <c r="M11509" s="80" t="b">
        <f t="shared" si="179"/>
        <v>1</v>
      </c>
    </row>
    <row r="11510" spans="2:13" x14ac:dyDescent="0.15">
      <c r="B11510" s="333" t="s">
        <v>13919</v>
      </c>
      <c r="C11510" s="333" t="s">
        <v>710</v>
      </c>
      <c r="D11510" s="333" t="s">
        <v>444</v>
      </c>
      <c r="E11510" s="29">
        <v>1</v>
      </c>
      <c r="F11510" s="29">
        <v>6</v>
      </c>
      <c r="G11510" s="29">
        <v>15524</v>
      </c>
      <c r="M11510" s="80" t="b">
        <f t="shared" si="179"/>
        <v>1</v>
      </c>
    </row>
    <row r="11511" spans="2:13" x14ac:dyDescent="0.15">
      <c r="B11511" s="333" t="s">
        <v>5836</v>
      </c>
      <c r="C11511" s="333" t="s">
        <v>712</v>
      </c>
      <c r="D11511" s="333" t="s">
        <v>519</v>
      </c>
      <c r="E11511" s="29">
        <v>2</v>
      </c>
      <c r="F11511" s="29">
        <v>1</v>
      </c>
      <c r="G11511" s="29">
        <v>5855</v>
      </c>
      <c r="M11511" s="80" t="b">
        <f t="shared" si="179"/>
        <v>1</v>
      </c>
    </row>
    <row r="11512" spans="2:13" x14ac:dyDescent="0.15">
      <c r="B11512" s="333" t="s">
        <v>6324</v>
      </c>
      <c r="C11512" s="333" t="s">
        <v>718</v>
      </c>
      <c r="D11512" s="333" t="s">
        <v>523</v>
      </c>
      <c r="E11512" s="29">
        <v>5</v>
      </c>
      <c r="F11512" s="29">
        <v>3</v>
      </c>
      <c r="G11512" s="29">
        <v>6272</v>
      </c>
      <c r="M11512" s="80" t="b">
        <f t="shared" si="179"/>
        <v>1</v>
      </c>
    </row>
    <row r="11513" spans="2:13" x14ac:dyDescent="0.15">
      <c r="B11513" s="333" t="s">
        <v>8452</v>
      </c>
      <c r="C11513" s="333" t="s">
        <v>714</v>
      </c>
      <c r="D11513" s="333" t="s">
        <v>519</v>
      </c>
      <c r="E11513" s="29">
        <v>3</v>
      </c>
      <c r="F11513" s="29">
        <v>1</v>
      </c>
      <c r="G11513" s="29">
        <v>8781</v>
      </c>
      <c r="M11513" s="80" t="b">
        <f t="shared" si="179"/>
        <v>1</v>
      </c>
    </row>
    <row r="11514" spans="2:13" x14ac:dyDescent="0.15">
      <c r="B11514" s="333" t="s">
        <v>11367</v>
      </c>
      <c r="C11514" s="333" t="s">
        <v>710</v>
      </c>
      <c r="D11514" s="333" t="s">
        <v>519</v>
      </c>
      <c r="E11514" s="29">
        <v>1</v>
      </c>
      <c r="F11514" s="29">
        <v>1</v>
      </c>
      <c r="G11514" s="29">
        <v>11460</v>
      </c>
      <c r="M11514" s="80" t="b">
        <f t="shared" si="179"/>
        <v>1</v>
      </c>
    </row>
    <row r="11515" spans="2:13" x14ac:dyDescent="0.15">
      <c r="B11515" s="333" t="s">
        <v>11368</v>
      </c>
      <c r="C11515" s="333" t="s">
        <v>710</v>
      </c>
      <c r="D11515" s="333" t="s">
        <v>519</v>
      </c>
      <c r="E11515" s="29">
        <v>1</v>
      </c>
      <c r="F11515" s="29">
        <v>1</v>
      </c>
      <c r="G11515" s="29">
        <v>11459</v>
      </c>
      <c r="M11515" s="80" t="b">
        <f t="shared" si="179"/>
        <v>1</v>
      </c>
    </row>
    <row r="11516" spans="2:13" x14ac:dyDescent="0.15">
      <c r="B11516" s="333" t="s">
        <v>7153</v>
      </c>
      <c r="C11516" s="333" t="s">
        <v>714</v>
      </c>
      <c r="D11516" s="333" t="s">
        <v>521</v>
      </c>
      <c r="E11516" s="29">
        <v>3</v>
      </c>
      <c r="F11516" s="29">
        <v>2</v>
      </c>
      <c r="G11516" s="29">
        <v>7292</v>
      </c>
      <c r="M11516" s="80" t="b">
        <f t="shared" si="179"/>
        <v>1</v>
      </c>
    </row>
    <row r="11517" spans="2:13" x14ac:dyDescent="0.15">
      <c r="B11517" s="333" t="s">
        <v>2937</v>
      </c>
      <c r="C11517" s="333" t="s">
        <v>710</v>
      </c>
      <c r="D11517" s="333" t="s">
        <v>519</v>
      </c>
      <c r="E11517" s="29">
        <v>1</v>
      </c>
      <c r="F11517" s="29">
        <v>1</v>
      </c>
      <c r="G11517" s="29">
        <v>2621</v>
      </c>
      <c r="M11517" s="80" t="b">
        <f t="shared" si="179"/>
        <v>1</v>
      </c>
    </row>
    <row r="11518" spans="2:13" x14ac:dyDescent="0.15">
      <c r="B11518" s="333" t="s">
        <v>13920</v>
      </c>
      <c r="C11518" s="333" t="s">
        <v>712</v>
      </c>
      <c r="D11518" s="333" t="s">
        <v>525</v>
      </c>
      <c r="E11518" s="29">
        <v>2</v>
      </c>
      <c r="F11518" s="29">
        <v>4</v>
      </c>
      <c r="G11518" s="29">
        <v>15262</v>
      </c>
      <c r="M11518" s="80" t="b">
        <f t="shared" si="179"/>
        <v>1</v>
      </c>
    </row>
    <row r="11519" spans="2:13" x14ac:dyDescent="0.15">
      <c r="B11519" s="333" t="s">
        <v>7338</v>
      </c>
      <c r="C11519" s="333" t="s">
        <v>710</v>
      </c>
      <c r="D11519" s="333" t="s">
        <v>519</v>
      </c>
      <c r="E11519" s="29">
        <v>1</v>
      </c>
      <c r="F11519" s="29">
        <v>1</v>
      </c>
      <c r="G11519" s="29">
        <v>7488</v>
      </c>
      <c r="M11519" s="80" t="b">
        <f t="shared" si="179"/>
        <v>1</v>
      </c>
    </row>
    <row r="11520" spans="2:13" x14ac:dyDescent="0.15">
      <c r="B11520" s="333" t="s">
        <v>12377</v>
      </c>
      <c r="C11520" s="333" t="s">
        <v>710</v>
      </c>
      <c r="D11520" s="333" t="s">
        <v>519</v>
      </c>
      <c r="E11520" s="29">
        <v>1</v>
      </c>
      <c r="F11520" s="29">
        <v>1</v>
      </c>
      <c r="G11520" s="29">
        <v>12947</v>
      </c>
      <c r="M11520" s="80" t="b">
        <f t="shared" si="179"/>
        <v>1</v>
      </c>
    </row>
    <row r="11521" spans="2:13" x14ac:dyDescent="0.15">
      <c r="B11521" s="333" t="s">
        <v>5183</v>
      </c>
      <c r="C11521" s="333" t="s">
        <v>710</v>
      </c>
      <c r="D11521" s="333" t="s">
        <v>519</v>
      </c>
      <c r="E11521" s="29">
        <v>1</v>
      </c>
      <c r="F11521" s="29">
        <v>1</v>
      </c>
      <c r="G11521" s="29">
        <v>5048</v>
      </c>
      <c r="M11521" s="80" t="b">
        <f t="shared" si="179"/>
        <v>1</v>
      </c>
    </row>
    <row r="11522" spans="2:13" x14ac:dyDescent="0.15">
      <c r="B11522" s="333" t="s">
        <v>13921</v>
      </c>
      <c r="C11522" s="333" t="s">
        <v>710</v>
      </c>
      <c r="D11522" s="333" t="s">
        <v>444</v>
      </c>
      <c r="E11522" s="29">
        <v>1</v>
      </c>
      <c r="F11522" s="29">
        <v>6</v>
      </c>
      <c r="G11522" s="29">
        <v>15522</v>
      </c>
      <c r="M11522" s="80" t="b">
        <f t="shared" si="179"/>
        <v>1</v>
      </c>
    </row>
    <row r="11523" spans="2:13" x14ac:dyDescent="0.15">
      <c r="B11523" s="333" t="s">
        <v>5076</v>
      </c>
      <c r="C11523" s="333" t="s">
        <v>710</v>
      </c>
      <c r="D11523" s="333" t="s">
        <v>519</v>
      </c>
      <c r="E11523" s="29">
        <v>1</v>
      </c>
      <c r="F11523" s="29">
        <v>1</v>
      </c>
      <c r="G11523" s="29">
        <v>5041</v>
      </c>
      <c r="M11523" s="80" t="b">
        <f t="shared" si="179"/>
        <v>1</v>
      </c>
    </row>
    <row r="11524" spans="2:13" x14ac:dyDescent="0.15">
      <c r="B11524" s="333" t="s">
        <v>6797</v>
      </c>
      <c r="C11524" s="333" t="s">
        <v>712</v>
      </c>
      <c r="D11524" s="333" t="s">
        <v>525</v>
      </c>
      <c r="E11524" s="29">
        <v>2</v>
      </c>
      <c r="F11524" s="29">
        <v>4</v>
      </c>
      <c r="G11524" s="29">
        <v>6924</v>
      </c>
      <c r="M11524" s="80" t="b">
        <f t="shared" si="179"/>
        <v>1</v>
      </c>
    </row>
    <row r="11525" spans="2:13" x14ac:dyDescent="0.15">
      <c r="B11525" s="333" t="s">
        <v>3953</v>
      </c>
      <c r="C11525" s="333" t="s">
        <v>518</v>
      </c>
      <c r="D11525" s="333" t="s">
        <v>518</v>
      </c>
      <c r="E11525" s="29">
        <v>0</v>
      </c>
      <c r="F11525" s="29">
        <v>0</v>
      </c>
      <c r="G11525" s="29">
        <v>3612</v>
      </c>
      <c r="M11525" s="80" t="b">
        <f t="shared" si="179"/>
        <v>1</v>
      </c>
    </row>
    <row r="11526" spans="2:13" x14ac:dyDescent="0.15">
      <c r="B11526" s="333" t="s">
        <v>8093</v>
      </c>
      <c r="C11526" s="333" t="s">
        <v>710</v>
      </c>
      <c r="D11526" s="333" t="s">
        <v>519</v>
      </c>
      <c r="E11526" s="29">
        <v>1</v>
      </c>
      <c r="F11526" s="29">
        <v>1</v>
      </c>
      <c r="G11526" s="29">
        <v>8244</v>
      </c>
      <c r="M11526" s="80" t="b">
        <f t="shared" si="179"/>
        <v>1</v>
      </c>
    </row>
    <row r="11527" spans="2:13" x14ac:dyDescent="0.15">
      <c r="B11527" s="333" t="s">
        <v>10570</v>
      </c>
      <c r="C11527" s="333" t="s">
        <v>710</v>
      </c>
      <c r="D11527" s="333" t="s">
        <v>521</v>
      </c>
      <c r="E11527" s="29">
        <v>1</v>
      </c>
      <c r="F11527" s="29">
        <v>2</v>
      </c>
      <c r="G11527" s="29">
        <v>10363</v>
      </c>
      <c r="M11527" s="80" t="b">
        <f t="shared" si="179"/>
        <v>1</v>
      </c>
    </row>
    <row r="11528" spans="2:13" x14ac:dyDescent="0.15">
      <c r="B11528" s="333" t="s">
        <v>7765</v>
      </c>
      <c r="C11528" s="333" t="s">
        <v>710</v>
      </c>
      <c r="D11528" s="333" t="s">
        <v>521</v>
      </c>
      <c r="E11528" s="29">
        <v>1</v>
      </c>
      <c r="F11528" s="29">
        <v>2</v>
      </c>
      <c r="G11528" s="29">
        <v>7944</v>
      </c>
      <c r="M11528" s="80" t="b">
        <f t="shared" si="179"/>
        <v>1</v>
      </c>
    </row>
    <row r="11529" spans="2:13" x14ac:dyDescent="0.15">
      <c r="B11529" s="333" t="s">
        <v>12378</v>
      </c>
      <c r="C11529" s="333" t="s">
        <v>710</v>
      </c>
      <c r="D11529" s="333" t="s">
        <v>525</v>
      </c>
      <c r="E11529" s="29">
        <v>1</v>
      </c>
      <c r="F11529" s="29">
        <v>4</v>
      </c>
      <c r="G11529" s="29">
        <v>12302</v>
      </c>
      <c r="M11529" s="80" t="b">
        <f t="shared" si="179"/>
        <v>1</v>
      </c>
    </row>
    <row r="11530" spans="2:13" x14ac:dyDescent="0.15">
      <c r="B11530" s="333" t="s">
        <v>2938</v>
      </c>
      <c r="C11530" s="333" t="s">
        <v>710</v>
      </c>
      <c r="D11530" s="333" t="s">
        <v>525</v>
      </c>
      <c r="E11530" s="29">
        <v>1</v>
      </c>
      <c r="F11530" s="29">
        <v>4</v>
      </c>
      <c r="G11530" s="29">
        <v>2622</v>
      </c>
      <c r="M11530" s="80" t="b">
        <f t="shared" si="179"/>
        <v>1</v>
      </c>
    </row>
    <row r="11531" spans="2:13" x14ac:dyDescent="0.15">
      <c r="B11531" s="333" t="s">
        <v>9640</v>
      </c>
      <c r="C11531" s="333" t="s">
        <v>710</v>
      </c>
      <c r="D11531" s="333" t="s">
        <v>525</v>
      </c>
      <c r="E11531" s="29">
        <v>1</v>
      </c>
      <c r="F11531" s="29">
        <v>4</v>
      </c>
      <c r="G11531" s="29">
        <v>9619</v>
      </c>
      <c r="M11531" s="80" t="b">
        <f t="shared" si="179"/>
        <v>1</v>
      </c>
    </row>
    <row r="11532" spans="2:13" x14ac:dyDescent="0.15">
      <c r="B11532" s="333" t="s">
        <v>3954</v>
      </c>
      <c r="C11532" s="333" t="s">
        <v>710</v>
      </c>
      <c r="D11532" s="333" t="s">
        <v>525</v>
      </c>
      <c r="E11532" s="29">
        <v>1</v>
      </c>
      <c r="F11532" s="29">
        <v>4</v>
      </c>
      <c r="G11532" s="29">
        <v>3613</v>
      </c>
      <c r="M11532" s="80" t="b">
        <f t="shared" si="179"/>
        <v>1</v>
      </c>
    </row>
    <row r="11533" spans="2:13" x14ac:dyDescent="0.15">
      <c r="B11533" s="333" t="s">
        <v>6121</v>
      </c>
      <c r="C11533" s="333" t="s">
        <v>710</v>
      </c>
      <c r="D11533" s="333" t="s">
        <v>444</v>
      </c>
      <c r="E11533" s="29">
        <v>1</v>
      </c>
      <c r="F11533" s="29">
        <v>6</v>
      </c>
      <c r="G11533" s="29">
        <v>6066</v>
      </c>
      <c r="M11533" s="80" t="b">
        <f t="shared" si="179"/>
        <v>1</v>
      </c>
    </row>
    <row r="11534" spans="2:13" x14ac:dyDescent="0.15">
      <c r="B11534" s="333" t="s">
        <v>3955</v>
      </c>
      <c r="C11534" s="333" t="s">
        <v>518</v>
      </c>
      <c r="D11534" s="333" t="s">
        <v>518</v>
      </c>
      <c r="E11534" s="29">
        <v>0</v>
      </c>
      <c r="F11534" s="29">
        <v>0</v>
      </c>
      <c r="G11534" s="29">
        <v>3614</v>
      </c>
      <c r="M11534" s="80" t="b">
        <f t="shared" ref="M11534:M11597" si="180">AND(  NOT(ISERROR(FIND(UPPER($B$7),UPPER($B11534),1))),  OR($D$7="",NOT(ISERROR(FIND(UPPER($D$7),UPPER($B11534),1)))),    OR($D$8="",(ISERROR(FIND(UPPER($D$8),UPPER($B11534),1))))           )</f>
        <v>1</v>
      </c>
    </row>
    <row r="11535" spans="2:13" x14ac:dyDescent="0.15">
      <c r="B11535" s="333" t="s">
        <v>2939</v>
      </c>
      <c r="C11535" s="333" t="s">
        <v>9879</v>
      </c>
      <c r="D11535" s="333" t="s">
        <v>519</v>
      </c>
      <c r="E11535" s="29">
        <v>13</v>
      </c>
      <c r="F11535" s="29">
        <v>1</v>
      </c>
      <c r="G11535" s="29">
        <v>2623</v>
      </c>
      <c r="M11535" s="80" t="b">
        <f t="shared" si="180"/>
        <v>1</v>
      </c>
    </row>
    <row r="11536" spans="2:13" x14ac:dyDescent="0.15">
      <c r="B11536" s="333" t="s">
        <v>13922</v>
      </c>
      <c r="C11536" s="333" t="s">
        <v>710</v>
      </c>
      <c r="D11536" s="333" t="s">
        <v>444</v>
      </c>
      <c r="E11536" s="29">
        <v>1</v>
      </c>
      <c r="F11536" s="29">
        <v>6</v>
      </c>
      <c r="G11536" s="29">
        <v>15518</v>
      </c>
      <c r="M11536" s="80" t="b">
        <f t="shared" si="180"/>
        <v>1</v>
      </c>
    </row>
    <row r="11537" spans="2:13" x14ac:dyDescent="0.15">
      <c r="B11537" s="333" t="s">
        <v>6953</v>
      </c>
      <c r="C11537" s="333" t="s">
        <v>710</v>
      </c>
      <c r="D11537" s="333" t="s">
        <v>525</v>
      </c>
      <c r="E11537" s="29">
        <v>1</v>
      </c>
      <c r="F11537" s="29">
        <v>4</v>
      </c>
      <c r="G11537" s="29">
        <v>6968</v>
      </c>
      <c r="M11537" s="80" t="b">
        <f t="shared" si="180"/>
        <v>1</v>
      </c>
    </row>
    <row r="11538" spans="2:13" x14ac:dyDescent="0.15">
      <c r="B11538" s="333" t="s">
        <v>6569</v>
      </c>
      <c r="C11538" s="333" t="s">
        <v>518</v>
      </c>
      <c r="D11538" s="333" t="s">
        <v>518</v>
      </c>
      <c r="E11538" s="29">
        <v>0</v>
      </c>
      <c r="F11538" s="29">
        <v>0</v>
      </c>
      <c r="G11538" s="29">
        <v>6658</v>
      </c>
      <c r="M11538" s="80" t="b">
        <f t="shared" si="180"/>
        <v>1</v>
      </c>
    </row>
    <row r="11539" spans="2:13" x14ac:dyDescent="0.15">
      <c r="B11539" s="333" t="s">
        <v>9641</v>
      </c>
      <c r="C11539" s="333" t="s">
        <v>518</v>
      </c>
      <c r="D11539" s="333" t="s">
        <v>518</v>
      </c>
      <c r="E11539" s="29">
        <v>0</v>
      </c>
      <c r="F11539" s="29">
        <v>0</v>
      </c>
      <c r="G11539" s="29">
        <v>9840</v>
      </c>
      <c r="M11539" s="80" t="b">
        <f t="shared" si="180"/>
        <v>1</v>
      </c>
    </row>
    <row r="11540" spans="2:13" x14ac:dyDescent="0.15">
      <c r="B11540" s="333" t="s">
        <v>5179</v>
      </c>
      <c r="C11540" s="333" t="s">
        <v>710</v>
      </c>
      <c r="D11540" s="333" t="s">
        <v>519</v>
      </c>
      <c r="E11540" s="29">
        <v>1</v>
      </c>
      <c r="F11540" s="29">
        <v>1</v>
      </c>
      <c r="G11540" s="29">
        <v>5043</v>
      </c>
      <c r="M11540" s="80" t="b">
        <f t="shared" si="180"/>
        <v>1</v>
      </c>
    </row>
    <row r="11541" spans="2:13" x14ac:dyDescent="0.15">
      <c r="B11541" s="333" t="s">
        <v>12379</v>
      </c>
      <c r="C11541" s="333" t="s">
        <v>710</v>
      </c>
      <c r="D11541" s="333" t="s">
        <v>525</v>
      </c>
      <c r="E11541" s="29">
        <v>1</v>
      </c>
      <c r="F11541" s="29">
        <v>4</v>
      </c>
      <c r="G11541" s="29">
        <v>12303</v>
      </c>
      <c r="M11541" s="80" t="b">
        <f t="shared" si="180"/>
        <v>1</v>
      </c>
    </row>
    <row r="11542" spans="2:13" x14ac:dyDescent="0.15">
      <c r="B11542" s="333" t="s">
        <v>4415</v>
      </c>
      <c r="C11542" s="333" t="s">
        <v>710</v>
      </c>
      <c r="D11542" s="333" t="s">
        <v>525</v>
      </c>
      <c r="E11542" s="29">
        <v>1</v>
      </c>
      <c r="F11542" s="29">
        <v>4</v>
      </c>
      <c r="G11542" s="29">
        <v>4221</v>
      </c>
      <c r="M11542" s="80" t="b">
        <f t="shared" si="180"/>
        <v>1</v>
      </c>
    </row>
    <row r="11543" spans="2:13" x14ac:dyDescent="0.15">
      <c r="B11543" s="333" t="s">
        <v>13923</v>
      </c>
      <c r="C11543" s="333" t="s">
        <v>710</v>
      </c>
      <c r="D11543" s="333" t="s">
        <v>521</v>
      </c>
      <c r="E11543" s="29">
        <v>1</v>
      </c>
      <c r="F11543" s="29">
        <v>2</v>
      </c>
      <c r="G11543" s="29">
        <v>14937</v>
      </c>
      <c r="M11543" s="80" t="b">
        <f t="shared" si="180"/>
        <v>1</v>
      </c>
    </row>
    <row r="11544" spans="2:13" x14ac:dyDescent="0.15">
      <c r="B11544" s="333" t="s">
        <v>10571</v>
      </c>
      <c r="C11544" s="333" t="s">
        <v>710</v>
      </c>
      <c r="D11544" s="333" t="s">
        <v>519</v>
      </c>
      <c r="E11544" s="29">
        <v>1</v>
      </c>
      <c r="F11544" s="29">
        <v>1</v>
      </c>
      <c r="G11544" s="29">
        <v>10800</v>
      </c>
      <c r="M11544" s="80" t="b">
        <f t="shared" si="180"/>
        <v>1</v>
      </c>
    </row>
    <row r="11545" spans="2:13" x14ac:dyDescent="0.15">
      <c r="B11545" s="333" t="s">
        <v>11369</v>
      </c>
      <c r="C11545" s="333" t="s">
        <v>710</v>
      </c>
      <c r="D11545" s="333" t="s">
        <v>525</v>
      </c>
      <c r="E11545" s="29">
        <v>1</v>
      </c>
      <c r="F11545" s="29">
        <v>4</v>
      </c>
      <c r="G11545" s="29">
        <v>11175</v>
      </c>
      <c r="M11545" s="80" t="b">
        <f t="shared" si="180"/>
        <v>1</v>
      </c>
    </row>
    <row r="11546" spans="2:13" x14ac:dyDescent="0.15">
      <c r="B11546" s="333" t="s">
        <v>12380</v>
      </c>
      <c r="C11546" s="333" t="s">
        <v>710</v>
      </c>
      <c r="D11546" s="333" t="s">
        <v>523</v>
      </c>
      <c r="E11546" s="29">
        <v>1</v>
      </c>
      <c r="F11546" s="29">
        <v>3</v>
      </c>
      <c r="G11546" s="29">
        <v>12532</v>
      </c>
      <c r="M11546" s="80" t="b">
        <f t="shared" si="180"/>
        <v>1</v>
      </c>
    </row>
    <row r="11547" spans="2:13" x14ac:dyDescent="0.15">
      <c r="B11547" s="333" t="s">
        <v>5435</v>
      </c>
      <c r="C11547" s="333" t="s">
        <v>710</v>
      </c>
      <c r="D11547" s="333" t="s">
        <v>444</v>
      </c>
      <c r="E11547" s="29">
        <v>1</v>
      </c>
      <c r="F11547" s="29">
        <v>6</v>
      </c>
      <c r="G11547" s="29">
        <v>5444</v>
      </c>
      <c r="M11547" s="80" t="b">
        <f t="shared" si="180"/>
        <v>1</v>
      </c>
    </row>
    <row r="11548" spans="2:13" x14ac:dyDescent="0.15">
      <c r="B11548" s="333" t="s">
        <v>2940</v>
      </c>
      <c r="C11548" s="333" t="s">
        <v>712</v>
      </c>
      <c r="D11548" s="333" t="s">
        <v>525</v>
      </c>
      <c r="E11548" s="29">
        <v>2</v>
      </c>
      <c r="F11548" s="29">
        <v>4</v>
      </c>
      <c r="G11548" s="29">
        <v>2624</v>
      </c>
      <c r="M11548" s="80" t="b">
        <f t="shared" si="180"/>
        <v>1</v>
      </c>
    </row>
    <row r="11549" spans="2:13" x14ac:dyDescent="0.15">
      <c r="B11549" s="333" t="s">
        <v>12381</v>
      </c>
      <c r="C11549" s="333" t="s">
        <v>718</v>
      </c>
      <c r="D11549" s="333" t="s">
        <v>525</v>
      </c>
      <c r="E11549" s="29">
        <v>5</v>
      </c>
      <c r="F11549" s="29">
        <v>4</v>
      </c>
      <c r="G11549" s="29">
        <v>11647</v>
      </c>
      <c r="M11549" s="80" t="b">
        <f t="shared" si="180"/>
        <v>1</v>
      </c>
    </row>
    <row r="11550" spans="2:13" x14ac:dyDescent="0.15">
      <c r="B11550" s="333" t="s">
        <v>2941</v>
      </c>
      <c r="C11550" s="333" t="s">
        <v>712</v>
      </c>
      <c r="D11550" s="333" t="s">
        <v>525</v>
      </c>
      <c r="E11550" s="29">
        <v>2</v>
      </c>
      <c r="F11550" s="29">
        <v>4</v>
      </c>
      <c r="G11550" s="29">
        <v>2625</v>
      </c>
      <c r="M11550" s="80" t="b">
        <f t="shared" si="180"/>
        <v>1</v>
      </c>
    </row>
    <row r="11551" spans="2:13" x14ac:dyDescent="0.15">
      <c r="B11551" s="333" t="s">
        <v>15150</v>
      </c>
      <c r="C11551" s="333" t="s">
        <v>712</v>
      </c>
      <c r="D11551" s="333" t="s">
        <v>525</v>
      </c>
      <c r="E11551" s="29">
        <v>2</v>
      </c>
      <c r="F11551" s="29">
        <v>4</v>
      </c>
      <c r="G11551" s="29">
        <v>17661</v>
      </c>
      <c r="M11551" s="80" t="b">
        <f t="shared" si="180"/>
        <v>1</v>
      </c>
    </row>
    <row r="11552" spans="2:13" x14ac:dyDescent="0.15">
      <c r="B11552" s="333" t="s">
        <v>15151</v>
      </c>
      <c r="C11552" s="333" t="s">
        <v>714</v>
      </c>
      <c r="D11552" s="333" t="s">
        <v>525</v>
      </c>
      <c r="E11552" s="29">
        <v>3</v>
      </c>
      <c r="F11552" s="29">
        <v>4</v>
      </c>
      <c r="G11552" s="29">
        <v>16573</v>
      </c>
      <c r="M11552" s="80" t="b">
        <f t="shared" si="180"/>
        <v>1</v>
      </c>
    </row>
    <row r="11553" spans="2:13" x14ac:dyDescent="0.15">
      <c r="B11553" s="333" t="s">
        <v>10785</v>
      </c>
      <c r="C11553" s="333" t="s">
        <v>718</v>
      </c>
      <c r="D11553" s="333" t="s">
        <v>523</v>
      </c>
      <c r="E11553" s="29">
        <v>5</v>
      </c>
      <c r="F11553" s="29">
        <v>3</v>
      </c>
      <c r="G11553" s="29">
        <v>11158</v>
      </c>
      <c r="M11553" s="80" t="b">
        <f t="shared" si="180"/>
        <v>1</v>
      </c>
    </row>
    <row r="11554" spans="2:13" x14ac:dyDescent="0.15">
      <c r="B11554" s="333" t="s">
        <v>7994</v>
      </c>
      <c r="C11554" s="333" t="s">
        <v>710</v>
      </c>
      <c r="D11554" s="333" t="s">
        <v>523</v>
      </c>
      <c r="E11554" s="29">
        <v>1</v>
      </c>
      <c r="F11554" s="29">
        <v>3</v>
      </c>
      <c r="G11554" s="29">
        <v>8204</v>
      </c>
      <c r="M11554" s="80" t="b">
        <f t="shared" si="180"/>
        <v>1</v>
      </c>
    </row>
    <row r="11555" spans="2:13" x14ac:dyDescent="0.15">
      <c r="B11555" s="333" t="s">
        <v>3977</v>
      </c>
      <c r="C11555" s="333" t="s">
        <v>712</v>
      </c>
      <c r="D11555" s="333" t="s">
        <v>523</v>
      </c>
      <c r="E11555" s="29">
        <v>2</v>
      </c>
      <c r="F11555" s="29">
        <v>3</v>
      </c>
      <c r="G11555" s="29">
        <v>3742</v>
      </c>
      <c r="M11555" s="80" t="b">
        <f t="shared" si="180"/>
        <v>1</v>
      </c>
    </row>
    <row r="11556" spans="2:13" x14ac:dyDescent="0.15">
      <c r="B11556" s="333" t="s">
        <v>4911</v>
      </c>
      <c r="C11556" s="333" t="s">
        <v>518</v>
      </c>
      <c r="D11556" s="333" t="s">
        <v>521</v>
      </c>
      <c r="E11556" s="29">
        <v>0</v>
      </c>
      <c r="F11556" s="29">
        <v>2</v>
      </c>
      <c r="G11556" s="29">
        <v>4870</v>
      </c>
      <c r="M11556" s="80" t="b">
        <f t="shared" si="180"/>
        <v>1</v>
      </c>
    </row>
    <row r="11557" spans="2:13" x14ac:dyDescent="0.15">
      <c r="B11557" s="333" t="s">
        <v>7940</v>
      </c>
      <c r="C11557" s="333" t="s">
        <v>718</v>
      </c>
      <c r="D11557" s="333" t="s">
        <v>523</v>
      </c>
      <c r="E11557" s="29">
        <v>5</v>
      </c>
      <c r="F11557" s="29">
        <v>3</v>
      </c>
      <c r="G11557" s="29">
        <v>8140</v>
      </c>
      <c r="M11557" s="80" t="b">
        <f t="shared" si="180"/>
        <v>1</v>
      </c>
    </row>
    <row r="11558" spans="2:13" x14ac:dyDescent="0.15">
      <c r="B11558" s="333" t="s">
        <v>15152</v>
      </c>
      <c r="C11558" s="333" t="s">
        <v>712</v>
      </c>
      <c r="D11558" s="333" t="s">
        <v>519</v>
      </c>
      <c r="E11558" s="29">
        <v>2</v>
      </c>
      <c r="F11558" s="29">
        <v>1</v>
      </c>
      <c r="G11558" s="29">
        <v>16404</v>
      </c>
      <c r="M11558" s="80" t="b">
        <f t="shared" si="180"/>
        <v>1</v>
      </c>
    </row>
    <row r="11559" spans="2:13" x14ac:dyDescent="0.15">
      <c r="B11559" s="333" t="s">
        <v>4293</v>
      </c>
      <c r="C11559" s="333" t="s">
        <v>712</v>
      </c>
      <c r="D11559" s="333" t="s">
        <v>523</v>
      </c>
      <c r="E11559" s="29">
        <v>2</v>
      </c>
      <c r="F11559" s="29">
        <v>3</v>
      </c>
      <c r="G11559" s="29">
        <v>3968</v>
      </c>
      <c r="M11559" s="80" t="b">
        <f t="shared" si="180"/>
        <v>1</v>
      </c>
    </row>
    <row r="11560" spans="2:13" x14ac:dyDescent="0.15">
      <c r="B11560" s="333" t="s">
        <v>15153</v>
      </c>
      <c r="C11560" s="333" t="s">
        <v>712</v>
      </c>
      <c r="D11560" s="333" t="s">
        <v>519</v>
      </c>
      <c r="E11560" s="29">
        <v>2</v>
      </c>
      <c r="F11560" s="29">
        <v>1</v>
      </c>
      <c r="G11560" s="29">
        <v>17417</v>
      </c>
      <c r="M11560" s="80" t="b">
        <f t="shared" si="180"/>
        <v>1</v>
      </c>
    </row>
    <row r="11561" spans="2:13" x14ac:dyDescent="0.15">
      <c r="B11561" s="333" t="s">
        <v>6309</v>
      </c>
      <c r="C11561" s="333" t="s">
        <v>716</v>
      </c>
      <c r="D11561" s="333" t="s">
        <v>523</v>
      </c>
      <c r="E11561" s="29">
        <v>4</v>
      </c>
      <c r="F11561" s="29">
        <v>3</v>
      </c>
      <c r="G11561" s="29">
        <v>6371</v>
      </c>
      <c r="M11561" s="80" t="b">
        <f t="shared" si="180"/>
        <v>1</v>
      </c>
    </row>
    <row r="11562" spans="2:13" x14ac:dyDescent="0.15">
      <c r="B11562" s="333" t="s">
        <v>8068</v>
      </c>
      <c r="C11562" s="333" t="s">
        <v>712</v>
      </c>
      <c r="D11562" s="333" t="s">
        <v>523</v>
      </c>
      <c r="E11562" s="29">
        <v>2</v>
      </c>
      <c r="F11562" s="29">
        <v>3</v>
      </c>
      <c r="G11562" s="29">
        <v>8152</v>
      </c>
      <c r="M11562" s="80" t="b">
        <f t="shared" si="180"/>
        <v>1</v>
      </c>
    </row>
    <row r="11563" spans="2:13" x14ac:dyDescent="0.15">
      <c r="B11563" s="333" t="s">
        <v>12996</v>
      </c>
      <c r="C11563" s="333" t="s">
        <v>712</v>
      </c>
      <c r="D11563" s="333" t="s">
        <v>519</v>
      </c>
      <c r="E11563" s="29">
        <v>2</v>
      </c>
      <c r="F11563" s="29">
        <v>1</v>
      </c>
      <c r="G11563" s="29">
        <v>13917</v>
      </c>
      <c r="M11563" s="80" t="b">
        <f t="shared" si="180"/>
        <v>1</v>
      </c>
    </row>
    <row r="11564" spans="2:13" x14ac:dyDescent="0.15">
      <c r="B11564" s="333" t="s">
        <v>15154</v>
      </c>
      <c r="C11564" s="333" t="s">
        <v>712</v>
      </c>
      <c r="D11564" s="333" t="s">
        <v>519</v>
      </c>
      <c r="E11564" s="29">
        <v>2</v>
      </c>
      <c r="F11564" s="29">
        <v>1</v>
      </c>
      <c r="G11564" s="29">
        <v>17205</v>
      </c>
      <c r="M11564" s="80" t="b">
        <f t="shared" si="180"/>
        <v>1</v>
      </c>
    </row>
    <row r="11565" spans="2:13" x14ac:dyDescent="0.15">
      <c r="B11565" s="333" t="s">
        <v>12997</v>
      </c>
      <c r="C11565" s="333" t="s">
        <v>712</v>
      </c>
      <c r="D11565" s="333" t="s">
        <v>519</v>
      </c>
      <c r="E11565" s="29">
        <v>2</v>
      </c>
      <c r="F11565" s="29">
        <v>1</v>
      </c>
      <c r="G11565" s="29">
        <v>14327</v>
      </c>
      <c r="M11565" s="80" t="b">
        <f t="shared" si="180"/>
        <v>1</v>
      </c>
    </row>
    <row r="11566" spans="2:13" x14ac:dyDescent="0.15">
      <c r="B11566" s="333" t="s">
        <v>7195</v>
      </c>
      <c r="C11566" s="333" t="s">
        <v>712</v>
      </c>
      <c r="D11566" s="333" t="s">
        <v>519</v>
      </c>
      <c r="E11566" s="29">
        <v>2</v>
      </c>
      <c r="F11566" s="29">
        <v>1</v>
      </c>
      <c r="G11566" s="29">
        <v>7337</v>
      </c>
      <c r="M11566" s="80" t="b">
        <f t="shared" si="180"/>
        <v>1</v>
      </c>
    </row>
    <row r="11567" spans="2:13" x14ac:dyDescent="0.15">
      <c r="B11567" s="333" t="s">
        <v>5742</v>
      </c>
      <c r="C11567" s="333" t="s">
        <v>712</v>
      </c>
      <c r="D11567" s="333" t="s">
        <v>519</v>
      </c>
      <c r="E11567" s="29">
        <v>2</v>
      </c>
      <c r="F11567" s="29">
        <v>1</v>
      </c>
      <c r="G11567" s="29">
        <v>5773</v>
      </c>
      <c r="M11567" s="80" t="b">
        <f t="shared" si="180"/>
        <v>1</v>
      </c>
    </row>
    <row r="11568" spans="2:13" x14ac:dyDescent="0.15">
      <c r="B11568" s="333" t="s">
        <v>4261</v>
      </c>
      <c r="C11568" s="333" t="s">
        <v>712</v>
      </c>
      <c r="D11568" s="333" t="s">
        <v>444</v>
      </c>
      <c r="E11568" s="29">
        <v>2</v>
      </c>
      <c r="F11568" s="29">
        <v>6</v>
      </c>
      <c r="G11568" s="29">
        <v>4052</v>
      </c>
      <c r="M11568" s="80" t="b">
        <f t="shared" si="180"/>
        <v>1</v>
      </c>
    </row>
    <row r="11569" spans="2:13" x14ac:dyDescent="0.15">
      <c r="B11569" s="333" t="s">
        <v>11370</v>
      </c>
      <c r="C11569" s="333" t="s">
        <v>712</v>
      </c>
      <c r="D11569" s="333" t="s">
        <v>519</v>
      </c>
      <c r="E11569" s="29">
        <v>2</v>
      </c>
      <c r="F11569" s="29">
        <v>1</v>
      </c>
      <c r="G11569" s="29">
        <v>11307</v>
      </c>
      <c r="M11569" s="80" t="b">
        <f t="shared" si="180"/>
        <v>1</v>
      </c>
    </row>
    <row r="11570" spans="2:13" x14ac:dyDescent="0.15">
      <c r="B11570" s="333" t="s">
        <v>12382</v>
      </c>
      <c r="C11570" s="333" t="s">
        <v>712</v>
      </c>
      <c r="D11570" s="333" t="s">
        <v>519</v>
      </c>
      <c r="E11570" s="29">
        <v>2</v>
      </c>
      <c r="F11570" s="29">
        <v>1</v>
      </c>
      <c r="G11570" s="29">
        <v>13825</v>
      </c>
      <c r="M11570" s="80" t="b">
        <f t="shared" si="180"/>
        <v>1</v>
      </c>
    </row>
    <row r="11571" spans="2:13" x14ac:dyDescent="0.15">
      <c r="B11571" s="333" t="s">
        <v>2942</v>
      </c>
      <c r="C11571" s="333" t="s">
        <v>712</v>
      </c>
      <c r="D11571" s="333" t="s">
        <v>519</v>
      </c>
      <c r="E11571" s="29">
        <v>2</v>
      </c>
      <c r="F11571" s="29">
        <v>1</v>
      </c>
      <c r="G11571" s="29">
        <v>2626</v>
      </c>
      <c r="M11571" s="80" t="b">
        <f t="shared" si="180"/>
        <v>1</v>
      </c>
    </row>
    <row r="11572" spans="2:13" x14ac:dyDescent="0.15">
      <c r="B11572" s="333" t="s">
        <v>7351</v>
      </c>
      <c r="C11572" s="333" t="s">
        <v>712</v>
      </c>
      <c r="D11572" s="333" t="s">
        <v>519</v>
      </c>
      <c r="E11572" s="29">
        <v>2</v>
      </c>
      <c r="F11572" s="29">
        <v>1</v>
      </c>
      <c r="G11572" s="29">
        <v>7501</v>
      </c>
      <c r="M11572" s="80" t="b">
        <f t="shared" si="180"/>
        <v>1</v>
      </c>
    </row>
    <row r="11573" spans="2:13" x14ac:dyDescent="0.15">
      <c r="B11573" s="333" t="s">
        <v>4931</v>
      </c>
      <c r="C11573" s="333" t="s">
        <v>712</v>
      </c>
      <c r="D11573" s="333" t="s">
        <v>519</v>
      </c>
      <c r="E11573" s="29">
        <v>2</v>
      </c>
      <c r="F11573" s="29">
        <v>1</v>
      </c>
      <c r="G11573" s="29">
        <v>4793</v>
      </c>
      <c r="M11573" s="80" t="b">
        <f t="shared" si="180"/>
        <v>1</v>
      </c>
    </row>
    <row r="11574" spans="2:13" x14ac:dyDescent="0.15">
      <c r="B11574" s="333" t="s">
        <v>8892</v>
      </c>
      <c r="C11574" s="333" t="s">
        <v>712</v>
      </c>
      <c r="D11574" s="333" t="s">
        <v>519</v>
      </c>
      <c r="E11574" s="29">
        <v>2</v>
      </c>
      <c r="F11574" s="29">
        <v>1</v>
      </c>
      <c r="G11574" s="29">
        <v>9242</v>
      </c>
      <c r="M11574" s="80" t="b">
        <f t="shared" si="180"/>
        <v>1</v>
      </c>
    </row>
    <row r="11575" spans="2:13" x14ac:dyDescent="0.15">
      <c r="B11575" s="333" t="s">
        <v>13924</v>
      </c>
      <c r="C11575" s="333" t="s">
        <v>712</v>
      </c>
      <c r="D11575" s="333" t="s">
        <v>519</v>
      </c>
      <c r="E11575" s="29">
        <v>2</v>
      </c>
      <c r="F11575" s="29">
        <v>1</v>
      </c>
      <c r="G11575" s="29">
        <v>14756</v>
      </c>
      <c r="M11575" s="80" t="b">
        <f t="shared" si="180"/>
        <v>1</v>
      </c>
    </row>
    <row r="11576" spans="2:13" x14ac:dyDescent="0.15">
      <c r="B11576" s="333" t="s">
        <v>6878</v>
      </c>
      <c r="C11576" s="333" t="s">
        <v>712</v>
      </c>
      <c r="D11576" s="333" t="s">
        <v>519</v>
      </c>
      <c r="E11576" s="29">
        <v>2</v>
      </c>
      <c r="F11576" s="29">
        <v>1</v>
      </c>
      <c r="G11576" s="29">
        <v>7009</v>
      </c>
      <c r="M11576" s="80" t="b">
        <f t="shared" si="180"/>
        <v>1</v>
      </c>
    </row>
    <row r="11577" spans="2:13" x14ac:dyDescent="0.15">
      <c r="B11577" s="333" t="s">
        <v>10572</v>
      </c>
      <c r="C11577" s="333" t="s">
        <v>712</v>
      </c>
      <c r="D11577" s="333" t="s">
        <v>525</v>
      </c>
      <c r="E11577" s="29">
        <v>2</v>
      </c>
      <c r="F11577" s="29">
        <v>4</v>
      </c>
      <c r="G11577" s="29">
        <v>11069</v>
      </c>
      <c r="M11577" s="80" t="b">
        <f t="shared" si="180"/>
        <v>1</v>
      </c>
    </row>
    <row r="11578" spans="2:13" x14ac:dyDescent="0.15">
      <c r="B11578" s="333" t="s">
        <v>2943</v>
      </c>
      <c r="C11578" s="333" t="s">
        <v>712</v>
      </c>
      <c r="D11578" s="333" t="s">
        <v>525</v>
      </c>
      <c r="E11578" s="29">
        <v>2</v>
      </c>
      <c r="F11578" s="29">
        <v>4</v>
      </c>
      <c r="G11578" s="29">
        <v>2627</v>
      </c>
      <c r="M11578" s="80" t="b">
        <f t="shared" si="180"/>
        <v>1</v>
      </c>
    </row>
    <row r="11579" spans="2:13" x14ac:dyDescent="0.15">
      <c r="B11579" s="333" t="s">
        <v>9642</v>
      </c>
      <c r="C11579" s="333" t="s">
        <v>712</v>
      </c>
      <c r="D11579" s="333" t="s">
        <v>525</v>
      </c>
      <c r="E11579" s="29">
        <v>2</v>
      </c>
      <c r="F11579" s="29">
        <v>4</v>
      </c>
      <c r="G11579" s="29">
        <v>9280</v>
      </c>
      <c r="M11579" s="80" t="b">
        <f t="shared" si="180"/>
        <v>1</v>
      </c>
    </row>
    <row r="11580" spans="2:13" x14ac:dyDescent="0.15">
      <c r="B11580" s="333" t="s">
        <v>7354</v>
      </c>
      <c r="C11580" s="333" t="s">
        <v>710</v>
      </c>
      <c r="D11580" s="333" t="s">
        <v>525</v>
      </c>
      <c r="E11580" s="29">
        <v>1</v>
      </c>
      <c r="F11580" s="29">
        <v>4</v>
      </c>
      <c r="G11580" s="29">
        <v>7505</v>
      </c>
      <c r="M11580" s="80" t="b">
        <f t="shared" si="180"/>
        <v>1</v>
      </c>
    </row>
    <row r="11581" spans="2:13" x14ac:dyDescent="0.15">
      <c r="B11581" s="333" t="s">
        <v>2971</v>
      </c>
      <c r="C11581" s="333" t="s">
        <v>712</v>
      </c>
      <c r="D11581" s="333" t="s">
        <v>525</v>
      </c>
      <c r="E11581" s="29">
        <v>2</v>
      </c>
      <c r="F11581" s="29">
        <v>4</v>
      </c>
      <c r="G11581" s="29">
        <v>2658</v>
      </c>
      <c r="M11581" s="80" t="b">
        <f t="shared" si="180"/>
        <v>1</v>
      </c>
    </row>
    <row r="11582" spans="2:13" x14ac:dyDescent="0.15">
      <c r="B11582" s="333" t="s">
        <v>3958</v>
      </c>
      <c r="C11582" s="333" t="s">
        <v>712</v>
      </c>
      <c r="D11582" s="333" t="s">
        <v>525</v>
      </c>
      <c r="E11582" s="29">
        <v>2</v>
      </c>
      <c r="F11582" s="29">
        <v>4</v>
      </c>
      <c r="G11582" s="29">
        <v>3617</v>
      </c>
      <c r="M11582" s="80" t="b">
        <f t="shared" si="180"/>
        <v>1</v>
      </c>
    </row>
    <row r="11583" spans="2:13" x14ac:dyDescent="0.15">
      <c r="B11583" s="333" t="s">
        <v>2945</v>
      </c>
      <c r="C11583" s="333" t="s">
        <v>712</v>
      </c>
      <c r="D11583" s="333" t="s">
        <v>525</v>
      </c>
      <c r="E11583" s="29">
        <v>2</v>
      </c>
      <c r="F11583" s="29">
        <v>4</v>
      </c>
      <c r="G11583" s="29">
        <v>2629</v>
      </c>
      <c r="M11583" s="80" t="b">
        <f t="shared" si="180"/>
        <v>1</v>
      </c>
    </row>
    <row r="11584" spans="2:13" x14ac:dyDescent="0.15">
      <c r="B11584" s="333" t="s">
        <v>2946</v>
      </c>
      <c r="C11584" s="333" t="s">
        <v>712</v>
      </c>
      <c r="D11584" s="333" t="s">
        <v>525</v>
      </c>
      <c r="E11584" s="29">
        <v>2</v>
      </c>
      <c r="F11584" s="29">
        <v>4</v>
      </c>
      <c r="G11584" s="29">
        <v>2630</v>
      </c>
      <c r="M11584" s="80" t="b">
        <f t="shared" si="180"/>
        <v>1</v>
      </c>
    </row>
    <row r="11585" spans="2:13" x14ac:dyDescent="0.15">
      <c r="B11585" s="333" t="s">
        <v>2948</v>
      </c>
      <c r="C11585" s="333" t="s">
        <v>712</v>
      </c>
      <c r="D11585" s="333" t="s">
        <v>525</v>
      </c>
      <c r="E11585" s="29">
        <v>2</v>
      </c>
      <c r="F11585" s="29">
        <v>4</v>
      </c>
      <c r="G11585" s="29">
        <v>2632</v>
      </c>
      <c r="M11585" s="80" t="b">
        <f t="shared" si="180"/>
        <v>1</v>
      </c>
    </row>
    <row r="11586" spans="2:13" x14ac:dyDescent="0.15">
      <c r="B11586" s="333" t="s">
        <v>3956</v>
      </c>
      <c r="C11586" s="333" t="s">
        <v>712</v>
      </c>
      <c r="D11586" s="333" t="s">
        <v>525</v>
      </c>
      <c r="E11586" s="29">
        <v>2</v>
      </c>
      <c r="F11586" s="29">
        <v>4</v>
      </c>
      <c r="G11586" s="29">
        <v>3615</v>
      </c>
      <c r="M11586" s="80" t="b">
        <f t="shared" si="180"/>
        <v>1</v>
      </c>
    </row>
    <row r="11587" spans="2:13" x14ac:dyDescent="0.15">
      <c r="B11587" s="333" t="s">
        <v>2944</v>
      </c>
      <c r="C11587" s="333" t="s">
        <v>712</v>
      </c>
      <c r="D11587" s="333" t="s">
        <v>525</v>
      </c>
      <c r="E11587" s="29">
        <v>2</v>
      </c>
      <c r="F11587" s="29">
        <v>4</v>
      </c>
      <c r="G11587" s="29">
        <v>2628</v>
      </c>
      <c r="M11587" s="80" t="b">
        <f t="shared" si="180"/>
        <v>1</v>
      </c>
    </row>
    <row r="11588" spans="2:13" x14ac:dyDescent="0.15">
      <c r="B11588" s="333" t="s">
        <v>2947</v>
      </c>
      <c r="C11588" s="333" t="s">
        <v>712</v>
      </c>
      <c r="D11588" s="333" t="s">
        <v>525</v>
      </c>
      <c r="E11588" s="29">
        <v>2</v>
      </c>
      <c r="F11588" s="29">
        <v>4</v>
      </c>
      <c r="G11588" s="29">
        <v>2631</v>
      </c>
      <c r="M11588" s="80" t="b">
        <f t="shared" si="180"/>
        <v>1</v>
      </c>
    </row>
    <row r="11589" spans="2:13" x14ac:dyDescent="0.15">
      <c r="B11589" s="333" t="s">
        <v>3957</v>
      </c>
      <c r="C11589" s="333" t="s">
        <v>712</v>
      </c>
      <c r="D11589" s="333" t="s">
        <v>525</v>
      </c>
      <c r="E11589" s="29">
        <v>2</v>
      </c>
      <c r="F11589" s="29">
        <v>4</v>
      </c>
      <c r="G11589" s="29">
        <v>3616</v>
      </c>
      <c r="M11589" s="80" t="b">
        <f t="shared" si="180"/>
        <v>1</v>
      </c>
    </row>
    <row r="11590" spans="2:13" x14ac:dyDescent="0.15">
      <c r="B11590" s="333" t="s">
        <v>2972</v>
      </c>
      <c r="C11590" s="333" t="s">
        <v>712</v>
      </c>
      <c r="D11590" s="333" t="s">
        <v>525</v>
      </c>
      <c r="E11590" s="29">
        <v>2</v>
      </c>
      <c r="F11590" s="29">
        <v>4</v>
      </c>
      <c r="G11590" s="29">
        <v>2661</v>
      </c>
      <c r="M11590" s="80" t="b">
        <f t="shared" si="180"/>
        <v>1</v>
      </c>
    </row>
    <row r="11591" spans="2:13" x14ac:dyDescent="0.15">
      <c r="B11591" s="333" t="s">
        <v>4066</v>
      </c>
      <c r="C11591" s="333" t="s">
        <v>712</v>
      </c>
      <c r="D11591" s="333" t="s">
        <v>525</v>
      </c>
      <c r="E11591" s="29">
        <v>2</v>
      </c>
      <c r="F11591" s="29">
        <v>4</v>
      </c>
      <c r="G11591" s="29">
        <v>3618</v>
      </c>
      <c r="M11591" s="80" t="b">
        <f t="shared" si="180"/>
        <v>1</v>
      </c>
    </row>
    <row r="11592" spans="2:13" x14ac:dyDescent="0.15">
      <c r="B11592" s="333" t="s">
        <v>6809</v>
      </c>
      <c r="C11592" s="333" t="s">
        <v>712</v>
      </c>
      <c r="D11592" s="333" t="s">
        <v>525</v>
      </c>
      <c r="E11592" s="29">
        <v>2</v>
      </c>
      <c r="F11592" s="29">
        <v>4</v>
      </c>
      <c r="G11592" s="29">
        <v>6936</v>
      </c>
      <c r="M11592" s="80" t="b">
        <f t="shared" si="180"/>
        <v>1</v>
      </c>
    </row>
    <row r="11593" spans="2:13" x14ac:dyDescent="0.15">
      <c r="B11593" s="333" t="s">
        <v>4067</v>
      </c>
      <c r="C11593" s="333" t="s">
        <v>518</v>
      </c>
      <c r="D11593" s="333" t="s">
        <v>518</v>
      </c>
      <c r="E11593" s="29">
        <v>0</v>
      </c>
      <c r="F11593" s="29">
        <v>0</v>
      </c>
      <c r="G11593" s="29">
        <v>3619</v>
      </c>
      <c r="M11593" s="80" t="b">
        <f t="shared" si="180"/>
        <v>1</v>
      </c>
    </row>
    <row r="11594" spans="2:13" x14ac:dyDescent="0.15">
      <c r="B11594" s="333" t="s">
        <v>5226</v>
      </c>
      <c r="C11594" s="333" t="s">
        <v>716</v>
      </c>
      <c r="D11594" s="333" t="s">
        <v>523</v>
      </c>
      <c r="E11594" s="29">
        <v>4</v>
      </c>
      <c r="F11594" s="29">
        <v>3</v>
      </c>
      <c r="G11594" s="29">
        <v>5212</v>
      </c>
      <c r="M11594" s="80" t="b">
        <f t="shared" si="180"/>
        <v>1</v>
      </c>
    </row>
    <row r="11595" spans="2:13" x14ac:dyDescent="0.15">
      <c r="B11595" s="333" t="s">
        <v>15155</v>
      </c>
      <c r="C11595" s="333" t="s">
        <v>712</v>
      </c>
      <c r="D11595" s="333" t="s">
        <v>444</v>
      </c>
      <c r="E11595" s="29">
        <v>2</v>
      </c>
      <c r="F11595" s="29">
        <v>6</v>
      </c>
      <c r="G11595" s="29">
        <v>17090</v>
      </c>
      <c r="M11595" s="80" t="b">
        <f t="shared" si="180"/>
        <v>1</v>
      </c>
    </row>
    <row r="11596" spans="2:13" x14ac:dyDescent="0.15">
      <c r="B11596" s="333" t="s">
        <v>12383</v>
      </c>
      <c r="C11596" s="333" t="s">
        <v>710</v>
      </c>
      <c r="D11596" s="333" t="s">
        <v>523</v>
      </c>
      <c r="E11596" s="29">
        <v>1</v>
      </c>
      <c r="F11596" s="29">
        <v>3</v>
      </c>
      <c r="G11596" s="29">
        <v>12536</v>
      </c>
      <c r="M11596" s="80" t="b">
        <f t="shared" si="180"/>
        <v>1</v>
      </c>
    </row>
    <row r="11597" spans="2:13" x14ac:dyDescent="0.15">
      <c r="B11597" s="333" t="s">
        <v>2949</v>
      </c>
      <c r="C11597" s="333" t="s">
        <v>716</v>
      </c>
      <c r="D11597" s="333" t="s">
        <v>523</v>
      </c>
      <c r="E11597" s="29">
        <v>4</v>
      </c>
      <c r="F11597" s="29">
        <v>3</v>
      </c>
      <c r="G11597" s="29">
        <v>2633</v>
      </c>
      <c r="M11597" s="80" t="b">
        <f t="shared" si="180"/>
        <v>1</v>
      </c>
    </row>
    <row r="11598" spans="2:13" x14ac:dyDescent="0.15">
      <c r="B11598" s="333" t="s">
        <v>12998</v>
      </c>
      <c r="C11598" s="333" t="s">
        <v>710</v>
      </c>
      <c r="D11598" s="333" t="s">
        <v>521</v>
      </c>
      <c r="E11598" s="29">
        <v>1</v>
      </c>
      <c r="F11598" s="29">
        <v>2</v>
      </c>
      <c r="G11598" s="29">
        <v>13885</v>
      </c>
      <c r="M11598" s="80" t="b">
        <f t="shared" ref="M11598:M11661" si="181">AND(  NOT(ISERROR(FIND(UPPER($B$7),UPPER($B11598),1))),  OR($D$7="",NOT(ISERROR(FIND(UPPER($D$7),UPPER($B11598),1)))),    OR($D$8="",(ISERROR(FIND(UPPER($D$8),UPPER($B11598),1))))           )</f>
        <v>1</v>
      </c>
    </row>
    <row r="11599" spans="2:13" x14ac:dyDescent="0.15">
      <c r="B11599" s="333" t="s">
        <v>14351</v>
      </c>
      <c r="C11599" s="333" t="s">
        <v>710</v>
      </c>
      <c r="D11599" s="333" t="s">
        <v>519</v>
      </c>
      <c r="E11599" s="29">
        <v>1</v>
      </c>
      <c r="F11599" s="29">
        <v>1</v>
      </c>
      <c r="G11599" s="29">
        <v>16138</v>
      </c>
      <c r="M11599" s="80" t="b">
        <f t="shared" si="181"/>
        <v>1</v>
      </c>
    </row>
    <row r="11600" spans="2:13" x14ac:dyDescent="0.15">
      <c r="B11600" s="333" t="s">
        <v>3674</v>
      </c>
      <c r="C11600" s="333" t="s">
        <v>714</v>
      </c>
      <c r="D11600" s="333" t="s">
        <v>519</v>
      </c>
      <c r="E11600" s="29">
        <v>3</v>
      </c>
      <c r="F11600" s="29">
        <v>1</v>
      </c>
      <c r="G11600" s="29">
        <v>3431</v>
      </c>
      <c r="M11600" s="80" t="b">
        <f t="shared" si="181"/>
        <v>1</v>
      </c>
    </row>
    <row r="11601" spans="2:13" x14ac:dyDescent="0.15">
      <c r="B11601" s="333" t="s">
        <v>2950</v>
      </c>
      <c r="C11601" s="333" t="s">
        <v>716</v>
      </c>
      <c r="D11601" s="333" t="s">
        <v>519</v>
      </c>
      <c r="E11601" s="29">
        <v>4</v>
      </c>
      <c r="F11601" s="29">
        <v>1</v>
      </c>
      <c r="G11601" s="29">
        <v>2634</v>
      </c>
      <c r="M11601" s="80" t="b">
        <f t="shared" si="181"/>
        <v>1</v>
      </c>
    </row>
    <row r="11602" spans="2:13" x14ac:dyDescent="0.15">
      <c r="B11602" s="333" t="s">
        <v>400</v>
      </c>
      <c r="C11602" s="333" t="s">
        <v>716</v>
      </c>
      <c r="D11602" s="333" t="s">
        <v>519</v>
      </c>
      <c r="E11602" s="29">
        <v>4</v>
      </c>
      <c r="F11602" s="29">
        <v>1</v>
      </c>
      <c r="G11602" s="29">
        <v>8381</v>
      </c>
      <c r="M11602" s="80" t="b">
        <f t="shared" si="181"/>
        <v>1</v>
      </c>
    </row>
    <row r="11603" spans="2:13" x14ac:dyDescent="0.15">
      <c r="B11603" s="333" t="s">
        <v>12384</v>
      </c>
      <c r="C11603" s="333" t="s">
        <v>712</v>
      </c>
      <c r="D11603" s="333" t="s">
        <v>521</v>
      </c>
      <c r="E11603" s="29">
        <v>2</v>
      </c>
      <c r="F11603" s="29">
        <v>2</v>
      </c>
      <c r="G11603" s="29">
        <v>12529</v>
      </c>
      <c r="M11603" s="80" t="b">
        <f t="shared" si="181"/>
        <v>1</v>
      </c>
    </row>
    <row r="11604" spans="2:13" x14ac:dyDescent="0.15">
      <c r="B11604" s="333" t="s">
        <v>6102</v>
      </c>
      <c r="C11604" s="333" t="s">
        <v>712</v>
      </c>
      <c r="D11604" s="333" t="s">
        <v>525</v>
      </c>
      <c r="E11604" s="29">
        <v>2</v>
      </c>
      <c r="F11604" s="29">
        <v>4</v>
      </c>
      <c r="G11604" s="29">
        <v>6157</v>
      </c>
      <c r="M11604" s="80" t="b">
        <f t="shared" si="181"/>
        <v>1</v>
      </c>
    </row>
    <row r="11605" spans="2:13" x14ac:dyDescent="0.15">
      <c r="B11605" s="333" t="s">
        <v>9643</v>
      </c>
      <c r="C11605" s="333" t="s">
        <v>716</v>
      </c>
      <c r="D11605" s="333" t="s">
        <v>523</v>
      </c>
      <c r="E11605" s="29">
        <v>4</v>
      </c>
      <c r="F11605" s="29">
        <v>3</v>
      </c>
      <c r="G11605" s="29">
        <v>9538</v>
      </c>
      <c r="M11605" s="80" t="b">
        <f t="shared" si="181"/>
        <v>1</v>
      </c>
    </row>
    <row r="11606" spans="2:13" x14ac:dyDescent="0.15">
      <c r="B11606" s="333" t="s">
        <v>12385</v>
      </c>
      <c r="C11606" s="333" t="s">
        <v>710</v>
      </c>
      <c r="D11606" s="333" t="s">
        <v>525</v>
      </c>
      <c r="E11606" s="29">
        <v>1</v>
      </c>
      <c r="F11606" s="29">
        <v>4</v>
      </c>
      <c r="G11606" s="29">
        <v>12304</v>
      </c>
      <c r="M11606" s="80" t="b">
        <f t="shared" si="181"/>
        <v>1</v>
      </c>
    </row>
    <row r="11607" spans="2:13" x14ac:dyDescent="0.15">
      <c r="B11607" s="333" t="s">
        <v>3735</v>
      </c>
      <c r="C11607" s="333" t="s">
        <v>718</v>
      </c>
      <c r="D11607" s="333" t="s">
        <v>523</v>
      </c>
      <c r="E11607" s="29">
        <v>5</v>
      </c>
      <c r="F11607" s="29">
        <v>3</v>
      </c>
      <c r="G11607" s="29">
        <v>3492</v>
      </c>
      <c r="M11607" s="80" t="b">
        <f t="shared" si="181"/>
        <v>1</v>
      </c>
    </row>
    <row r="11608" spans="2:13" x14ac:dyDescent="0.15">
      <c r="B11608" s="333" t="s">
        <v>6026</v>
      </c>
      <c r="C11608" s="333" t="s">
        <v>710</v>
      </c>
      <c r="D11608" s="333" t="s">
        <v>525</v>
      </c>
      <c r="E11608" s="29">
        <v>1</v>
      </c>
      <c r="F11608" s="29">
        <v>4</v>
      </c>
      <c r="G11608" s="29">
        <v>6077</v>
      </c>
      <c r="M11608" s="80" t="b">
        <f t="shared" si="181"/>
        <v>1</v>
      </c>
    </row>
    <row r="11609" spans="2:13" x14ac:dyDescent="0.15">
      <c r="B11609" s="333" t="s">
        <v>12999</v>
      </c>
      <c r="C11609" s="333" t="s">
        <v>710</v>
      </c>
      <c r="D11609" s="333" t="s">
        <v>525</v>
      </c>
      <c r="E11609" s="29">
        <v>1</v>
      </c>
      <c r="F11609" s="29">
        <v>4</v>
      </c>
      <c r="G11609" s="29">
        <v>13955</v>
      </c>
      <c r="M11609" s="80" t="b">
        <f t="shared" si="181"/>
        <v>1</v>
      </c>
    </row>
    <row r="11610" spans="2:13" x14ac:dyDescent="0.15">
      <c r="B11610" s="333" t="s">
        <v>12386</v>
      </c>
      <c r="C11610" s="333" t="s">
        <v>710</v>
      </c>
      <c r="D11610" s="333" t="s">
        <v>525</v>
      </c>
      <c r="E11610" s="29">
        <v>1</v>
      </c>
      <c r="F11610" s="29">
        <v>4</v>
      </c>
      <c r="G11610" s="29">
        <v>12771</v>
      </c>
      <c r="M11610" s="80" t="b">
        <f t="shared" si="181"/>
        <v>1</v>
      </c>
    </row>
    <row r="11611" spans="2:13" x14ac:dyDescent="0.15">
      <c r="B11611" s="333" t="s">
        <v>14352</v>
      </c>
      <c r="C11611" s="333" t="s">
        <v>710</v>
      </c>
      <c r="D11611" s="333" t="s">
        <v>444</v>
      </c>
      <c r="E11611" s="29">
        <v>1</v>
      </c>
      <c r="F11611" s="29">
        <v>6</v>
      </c>
      <c r="G11611" s="29">
        <v>16016</v>
      </c>
      <c r="M11611" s="80" t="b">
        <f t="shared" si="181"/>
        <v>1</v>
      </c>
    </row>
    <row r="11612" spans="2:13" x14ac:dyDescent="0.15">
      <c r="B11612" s="333" t="s">
        <v>4068</v>
      </c>
      <c r="C11612" s="333" t="s">
        <v>518</v>
      </c>
      <c r="D11612" s="333" t="s">
        <v>518</v>
      </c>
      <c r="E11612" s="29">
        <v>0</v>
      </c>
      <c r="F11612" s="29">
        <v>0</v>
      </c>
      <c r="G11612" s="29">
        <v>3620</v>
      </c>
      <c r="M11612" s="80" t="b">
        <f t="shared" si="181"/>
        <v>1</v>
      </c>
    </row>
    <row r="11613" spans="2:13" x14ac:dyDescent="0.15">
      <c r="B11613" s="333" t="s">
        <v>4370</v>
      </c>
      <c r="C11613" s="333" t="s">
        <v>718</v>
      </c>
      <c r="D11613" s="333" t="s">
        <v>521</v>
      </c>
      <c r="E11613" s="29">
        <v>5</v>
      </c>
      <c r="F11613" s="29">
        <v>2</v>
      </c>
      <c r="G11613" s="29">
        <v>4166</v>
      </c>
      <c r="M11613" s="80" t="b">
        <f t="shared" si="181"/>
        <v>1</v>
      </c>
    </row>
    <row r="11614" spans="2:13" x14ac:dyDescent="0.15">
      <c r="B11614" s="333" t="s">
        <v>45</v>
      </c>
      <c r="C11614" s="333" t="s">
        <v>710</v>
      </c>
      <c r="D11614" s="333" t="s">
        <v>521</v>
      </c>
      <c r="E11614" s="29">
        <v>1</v>
      </c>
      <c r="F11614" s="29">
        <v>2</v>
      </c>
      <c r="G11614" s="29">
        <v>8678</v>
      </c>
      <c r="M11614" s="80" t="b">
        <f t="shared" si="181"/>
        <v>1</v>
      </c>
    </row>
    <row r="11615" spans="2:13" x14ac:dyDescent="0.15">
      <c r="B11615" s="333" t="s">
        <v>13925</v>
      </c>
      <c r="C11615" s="333" t="s">
        <v>712</v>
      </c>
      <c r="D11615" s="333" t="s">
        <v>521</v>
      </c>
      <c r="E11615" s="29">
        <v>2</v>
      </c>
      <c r="F11615" s="29">
        <v>2</v>
      </c>
      <c r="G11615" s="29">
        <v>15289</v>
      </c>
      <c r="M11615" s="80" t="b">
        <f t="shared" si="181"/>
        <v>1</v>
      </c>
    </row>
    <row r="11616" spans="2:13" x14ac:dyDescent="0.15">
      <c r="B11616" s="333" t="s">
        <v>11371</v>
      </c>
      <c r="C11616" s="333" t="s">
        <v>710</v>
      </c>
      <c r="D11616" s="333" t="s">
        <v>523</v>
      </c>
      <c r="E11616" s="29">
        <v>1</v>
      </c>
      <c r="F11616" s="29">
        <v>3</v>
      </c>
      <c r="G11616" s="29">
        <v>11303</v>
      </c>
      <c r="M11616" s="80" t="b">
        <f t="shared" si="181"/>
        <v>1</v>
      </c>
    </row>
    <row r="11617" spans="2:13" x14ac:dyDescent="0.15">
      <c r="B11617" s="333" t="s">
        <v>271</v>
      </c>
      <c r="C11617" s="333" t="s">
        <v>9879</v>
      </c>
      <c r="D11617" s="333" t="s">
        <v>519</v>
      </c>
      <c r="E11617" s="29">
        <v>13</v>
      </c>
      <c r="F11617" s="29">
        <v>1</v>
      </c>
      <c r="G11617" s="29">
        <v>8454</v>
      </c>
      <c r="M11617" s="80" t="b">
        <f t="shared" si="181"/>
        <v>1</v>
      </c>
    </row>
    <row r="11618" spans="2:13" x14ac:dyDescent="0.15">
      <c r="B11618" s="333" t="s">
        <v>2951</v>
      </c>
      <c r="C11618" s="333" t="s">
        <v>710</v>
      </c>
      <c r="D11618" s="333" t="s">
        <v>519</v>
      </c>
      <c r="E11618" s="29">
        <v>1</v>
      </c>
      <c r="F11618" s="29">
        <v>1</v>
      </c>
      <c r="G11618" s="29">
        <v>2635</v>
      </c>
      <c r="M11618" s="80" t="b">
        <f t="shared" si="181"/>
        <v>1</v>
      </c>
    </row>
    <row r="11619" spans="2:13" x14ac:dyDescent="0.15">
      <c r="B11619" s="333" t="s">
        <v>2952</v>
      </c>
      <c r="C11619" s="333" t="s">
        <v>710</v>
      </c>
      <c r="D11619" s="333" t="s">
        <v>523</v>
      </c>
      <c r="E11619" s="29">
        <v>1</v>
      </c>
      <c r="F11619" s="29">
        <v>3</v>
      </c>
      <c r="G11619" s="29">
        <v>2636</v>
      </c>
      <c r="M11619" s="80" t="b">
        <f t="shared" si="181"/>
        <v>1</v>
      </c>
    </row>
    <row r="11620" spans="2:13" x14ac:dyDescent="0.15">
      <c r="B11620" s="333" t="s">
        <v>2953</v>
      </c>
      <c r="C11620" s="333" t="s">
        <v>710</v>
      </c>
      <c r="D11620" s="333" t="s">
        <v>521</v>
      </c>
      <c r="E11620" s="29">
        <v>1</v>
      </c>
      <c r="F11620" s="29">
        <v>2</v>
      </c>
      <c r="G11620" s="29">
        <v>2637</v>
      </c>
      <c r="M11620" s="80" t="b">
        <f t="shared" si="181"/>
        <v>1</v>
      </c>
    </row>
    <row r="11621" spans="2:13" x14ac:dyDescent="0.15">
      <c r="B11621" s="333" t="s">
        <v>4542</v>
      </c>
      <c r="C11621" s="333" t="s">
        <v>710</v>
      </c>
      <c r="D11621" s="333" t="s">
        <v>523</v>
      </c>
      <c r="E11621" s="29">
        <v>1</v>
      </c>
      <c r="F11621" s="29">
        <v>3</v>
      </c>
      <c r="G11621" s="29">
        <v>4362</v>
      </c>
      <c r="M11621" s="80" t="b">
        <f t="shared" si="181"/>
        <v>1</v>
      </c>
    </row>
    <row r="11622" spans="2:13" x14ac:dyDescent="0.15">
      <c r="B11622" s="333" t="s">
        <v>8079</v>
      </c>
      <c r="C11622" s="333" t="s">
        <v>712</v>
      </c>
      <c r="D11622" s="333" t="s">
        <v>523</v>
      </c>
      <c r="E11622" s="29">
        <v>2</v>
      </c>
      <c r="F11622" s="29">
        <v>3</v>
      </c>
      <c r="G11622" s="29">
        <v>8163</v>
      </c>
      <c r="M11622" s="80" t="b">
        <f t="shared" si="181"/>
        <v>1</v>
      </c>
    </row>
    <row r="11623" spans="2:13" x14ac:dyDescent="0.15">
      <c r="B11623" s="333" t="s">
        <v>7874</v>
      </c>
      <c r="C11623" s="333" t="s">
        <v>718</v>
      </c>
      <c r="D11623" s="333" t="s">
        <v>521</v>
      </c>
      <c r="E11623" s="29">
        <v>5</v>
      </c>
      <c r="F11623" s="29">
        <v>2</v>
      </c>
      <c r="G11623" s="29">
        <v>8068</v>
      </c>
      <c r="M11623" s="80" t="b">
        <f t="shared" si="181"/>
        <v>1</v>
      </c>
    </row>
    <row r="11624" spans="2:13" x14ac:dyDescent="0.15">
      <c r="B11624" s="333" t="s">
        <v>12387</v>
      </c>
      <c r="C11624" s="333" t="s">
        <v>710</v>
      </c>
      <c r="D11624" s="333" t="s">
        <v>525</v>
      </c>
      <c r="E11624" s="29">
        <v>1</v>
      </c>
      <c r="F11624" s="29">
        <v>4</v>
      </c>
      <c r="G11624" s="29">
        <v>12772</v>
      </c>
      <c r="M11624" s="80" t="b">
        <f t="shared" si="181"/>
        <v>1</v>
      </c>
    </row>
    <row r="11625" spans="2:13" x14ac:dyDescent="0.15">
      <c r="B11625" s="333" t="s">
        <v>3675</v>
      </c>
      <c r="C11625" s="333" t="s">
        <v>714</v>
      </c>
      <c r="D11625" s="333" t="s">
        <v>519</v>
      </c>
      <c r="E11625" s="29">
        <v>3</v>
      </c>
      <c r="F11625" s="29">
        <v>1</v>
      </c>
      <c r="G11625" s="29">
        <v>3432</v>
      </c>
      <c r="M11625" s="80" t="b">
        <f t="shared" si="181"/>
        <v>1</v>
      </c>
    </row>
    <row r="11626" spans="2:13" x14ac:dyDescent="0.15">
      <c r="B11626" s="333" t="s">
        <v>6570</v>
      </c>
      <c r="C11626" s="333" t="s">
        <v>518</v>
      </c>
      <c r="D11626" s="333" t="s">
        <v>518</v>
      </c>
      <c r="E11626" s="29">
        <v>0</v>
      </c>
      <c r="F11626" s="29">
        <v>0</v>
      </c>
      <c r="G11626" s="29">
        <v>6659</v>
      </c>
      <c r="M11626" s="80" t="b">
        <f t="shared" si="181"/>
        <v>1</v>
      </c>
    </row>
    <row r="11627" spans="2:13" x14ac:dyDescent="0.15">
      <c r="B11627" s="333" t="s">
        <v>6938</v>
      </c>
      <c r="C11627" s="333" t="s">
        <v>712</v>
      </c>
      <c r="D11627" s="333" t="s">
        <v>523</v>
      </c>
      <c r="E11627" s="29">
        <v>2</v>
      </c>
      <c r="F11627" s="29">
        <v>3</v>
      </c>
      <c r="G11627" s="29">
        <v>7073</v>
      </c>
      <c r="M11627" s="80" t="b">
        <f t="shared" si="181"/>
        <v>1</v>
      </c>
    </row>
    <row r="11628" spans="2:13" x14ac:dyDescent="0.15">
      <c r="B11628" s="333" t="s">
        <v>6392</v>
      </c>
      <c r="C11628" s="333" t="s">
        <v>710</v>
      </c>
      <c r="D11628" s="333" t="s">
        <v>525</v>
      </c>
      <c r="E11628" s="29">
        <v>1</v>
      </c>
      <c r="F11628" s="29">
        <v>4</v>
      </c>
      <c r="G11628" s="29">
        <v>6449</v>
      </c>
      <c r="M11628" s="80" t="b">
        <f t="shared" si="181"/>
        <v>1</v>
      </c>
    </row>
    <row r="11629" spans="2:13" x14ac:dyDescent="0.15">
      <c r="B11629" s="333" t="s">
        <v>13926</v>
      </c>
      <c r="C11629" s="333" t="s">
        <v>518</v>
      </c>
      <c r="D11629" s="333" t="s">
        <v>518</v>
      </c>
      <c r="E11629" s="29">
        <v>0</v>
      </c>
      <c r="F11629" s="29">
        <v>0</v>
      </c>
      <c r="G11629" s="29">
        <v>15705</v>
      </c>
      <c r="M11629" s="80" t="b">
        <f t="shared" si="181"/>
        <v>1</v>
      </c>
    </row>
    <row r="11630" spans="2:13" x14ac:dyDescent="0.15">
      <c r="B11630" s="333" t="s">
        <v>2954</v>
      </c>
      <c r="C11630" s="333" t="s">
        <v>716</v>
      </c>
      <c r="D11630" s="333" t="s">
        <v>523</v>
      </c>
      <c r="E11630" s="29">
        <v>4</v>
      </c>
      <c r="F11630" s="29">
        <v>3</v>
      </c>
      <c r="G11630" s="29">
        <v>2638</v>
      </c>
      <c r="M11630" s="80" t="b">
        <f t="shared" si="181"/>
        <v>1</v>
      </c>
    </row>
    <row r="11631" spans="2:13" x14ac:dyDescent="0.15">
      <c r="B11631" s="333" t="s">
        <v>9644</v>
      </c>
      <c r="C11631" s="333" t="s">
        <v>712</v>
      </c>
      <c r="D11631" s="333" t="s">
        <v>525</v>
      </c>
      <c r="E11631" s="29">
        <v>2</v>
      </c>
      <c r="F11631" s="29">
        <v>4</v>
      </c>
      <c r="G11631" s="29">
        <v>10012</v>
      </c>
      <c r="M11631" s="80" t="b">
        <f t="shared" si="181"/>
        <v>1</v>
      </c>
    </row>
    <row r="11632" spans="2:13" x14ac:dyDescent="0.15">
      <c r="B11632" s="333" t="s">
        <v>12388</v>
      </c>
      <c r="C11632" s="333" t="s">
        <v>712</v>
      </c>
      <c r="D11632" s="333" t="s">
        <v>525</v>
      </c>
      <c r="E11632" s="29">
        <v>2</v>
      </c>
      <c r="F11632" s="29">
        <v>4</v>
      </c>
      <c r="G11632" s="29">
        <v>13828</v>
      </c>
      <c r="M11632" s="80" t="b">
        <f t="shared" si="181"/>
        <v>1</v>
      </c>
    </row>
    <row r="11633" spans="2:13" x14ac:dyDescent="0.15">
      <c r="B11633" s="333" t="s">
        <v>3045</v>
      </c>
      <c r="C11633" s="333" t="s">
        <v>712</v>
      </c>
      <c r="D11633" s="333" t="s">
        <v>525</v>
      </c>
      <c r="E11633" s="29">
        <v>2</v>
      </c>
      <c r="F11633" s="29">
        <v>4</v>
      </c>
      <c r="G11633" s="29">
        <v>2639</v>
      </c>
      <c r="M11633" s="80" t="b">
        <f t="shared" si="181"/>
        <v>1</v>
      </c>
    </row>
    <row r="11634" spans="2:13" x14ac:dyDescent="0.15">
      <c r="B11634" s="333" t="s">
        <v>6368</v>
      </c>
      <c r="C11634" s="333" t="s">
        <v>714</v>
      </c>
      <c r="D11634" s="333" t="s">
        <v>521</v>
      </c>
      <c r="E11634" s="29">
        <v>3</v>
      </c>
      <c r="F11634" s="29">
        <v>2</v>
      </c>
      <c r="G11634" s="29">
        <v>6318</v>
      </c>
      <c r="M11634" s="80" t="b">
        <f t="shared" si="181"/>
        <v>1</v>
      </c>
    </row>
    <row r="11635" spans="2:13" x14ac:dyDescent="0.15">
      <c r="B11635" s="333" t="s">
        <v>3046</v>
      </c>
      <c r="C11635" s="333" t="s">
        <v>716</v>
      </c>
      <c r="D11635" s="333" t="s">
        <v>519</v>
      </c>
      <c r="E11635" s="29">
        <v>4</v>
      </c>
      <c r="F11635" s="29">
        <v>1</v>
      </c>
      <c r="G11635" s="29">
        <v>2640</v>
      </c>
      <c r="M11635" s="80" t="b">
        <f t="shared" si="181"/>
        <v>1</v>
      </c>
    </row>
    <row r="11636" spans="2:13" x14ac:dyDescent="0.15">
      <c r="B11636" s="333" t="s">
        <v>15156</v>
      </c>
      <c r="C11636" s="333" t="s">
        <v>710</v>
      </c>
      <c r="D11636" s="333" t="s">
        <v>521</v>
      </c>
      <c r="E11636" s="29">
        <v>1</v>
      </c>
      <c r="F11636" s="29">
        <v>2</v>
      </c>
      <c r="G11636" s="29">
        <v>16638</v>
      </c>
      <c r="M11636" s="80" t="b">
        <f t="shared" si="181"/>
        <v>1</v>
      </c>
    </row>
    <row r="11637" spans="2:13" x14ac:dyDescent="0.15">
      <c r="B11637" s="333" t="s">
        <v>9645</v>
      </c>
      <c r="C11637" s="333" t="s">
        <v>518</v>
      </c>
      <c r="D11637" s="333" t="s">
        <v>518</v>
      </c>
      <c r="E11637" s="29">
        <v>0</v>
      </c>
      <c r="F11637" s="29">
        <v>0</v>
      </c>
      <c r="G11637" s="29">
        <v>9890</v>
      </c>
      <c r="M11637" s="80" t="b">
        <f t="shared" si="181"/>
        <v>1</v>
      </c>
    </row>
    <row r="11638" spans="2:13" x14ac:dyDescent="0.15">
      <c r="B11638" s="333" t="s">
        <v>7232</v>
      </c>
      <c r="C11638" s="333" t="s">
        <v>718</v>
      </c>
      <c r="D11638" s="333" t="s">
        <v>523</v>
      </c>
      <c r="E11638" s="29">
        <v>5</v>
      </c>
      <c r="F11638" s="29">
        <v>3</v>
      </c>
      <c r="G11638" s="29">
        <v>7375</v>
      </c>
      <c r="M11638" s="80" t="b">
        <f t="shared" si="181"/>
        <v>1</v>
      </c>
    </row>
    <row r="11639" spans="2:13" x14ac:dyDescent="0.15">
      <c r="B11639" s="333" t="s">
        <v>14353</v>
      </c>
      <c r="C11639" s="333" t="s">
        <v>710</v>
      </c>
      <c r="D11639" s="333" t="s">
        <v>444</v>
      </c>
      <c r="E11639" s="29">
        <v>1</v>
      </c>
      <c r="F11639" s="29">
        <v>6</v>
      </c>
      <c r="G11639" s="29">
        <v>15857</v>
      </c>
      <c r="M11639" s="80" t="b">
        <f t="shared" si="181"/>
        <v>1</v>
      </c>
    </row>
    <row r="11640" spans="2:13" x14ac:dyDescent="0.15">
      <c r="B11640" s="333" t="s">
        <v>4037</v>
      </c>
      <c r="C11640" s="333" t="s">
        <v>710</v>
      </c>
      <c r="D11640" s="333" t="s">
        <v>519</v>
      </c>
      <c r="E11640" s="29">
        <v>1</v>
      </c>
      <c r="F11640" s="29">
        <v>1</v>
      </c>
      <c r="G11640" s="29">
        <v>3797</v>
      </c>
      <c r="M11640" s="80" t="b">
        <f t="shared" si="181"/>
        <v>1</v>
      </c>
    </row>
    <row r="11641" spans="2:13" x14ac:dyDescent="0.15">
      <c r="B11641" s="333" t="s">
        <v>12389</v>
      </c>
      <c r="C11641" s="333" t="s">
        <v>710</v>
      </c>
      <c r="D11641" s="333" t="s">
        <v>444</v>
      </c>
      <c r="E11641" s="29">
        <v>1</v>
      </c>
      <c r="F11641" s="29">
        <v>6</v>
      </c>
      <c r="G11641" s="29">
        <v>13206</v>
      </c>
      <c r="M11641" s="80" t="b">
        <f t="shared" si="181"/>
        <v>1</v>
      </c>
    </row>
    <row r="11642" spans="2:13" x14ac:dyDescent="0.15">
      <c r="B11642" s="333" t="s">
        <v>8858</v>
      </c>
      <c r="C11642" s="333" t="s">
        <v>710</v>
      </c>
      <c r="D11642" s="333" t="s">
        <v>521</v>
      </c>
      <c r="E11642" s="29">
        <v>1</v>
      </c>
      <c r="F11642" s="29">
        <v>2</v>
      </c>
      <c r="G11642" s="29">
        <v>9208</v>
      </c>
      <c r="M11642" s="80" t="b">
        <f t="shared" si="181"/>
        <v>1</v>
      </c>
    </row>
    <row r="11643" spans="2:13" x14ac:dyDescent="0.15">
      <c r="B11643" s="333" t="s">
        <v>3047</v>
      </c>
      <c r="C11643" s="333" t="s">
        <v>716</v>
      </c>
      <c r="D11643" s="333" t="s">
        <v>521</v>
      </c>
      <c r="E11643" s="29">
        <v>4</v>
      </c>
      <c r="F11643" s="29">
        <v>2</v>
      </c>
      <c r="G11643" s="29">
        <v>2641</v>
      </c>
      <c r="M11643" s="80" t="b">
        <f t="shared" si="181"/>
        <v>1</v>
      </c>
    </row>
    <row r="11644" spans="2:13" x14ac:dyDescent="0.15">
      <c r="B11644" s="333" t="s">
        <v>3048</v>
      </c>
      <c r="C11644" s="333" t="s">
        <v>716</v>
      </c>
      <c r="D11644" s="333" t="s">
        <v>519</v>
      </c>
      <c r="E11644" s="29">
        <v>4</v>
      </c>
      <c r="F11644" s="29">
        <v>1</v>
      </c>
      <c r="G11644" s="29">
        <v>2642</v>
      </c>
      <c r="M11644" s="80" t="b">
        <f t="shared" si="181"/>
        <v>1</v>
      </c>
    </row>
    <row r="11645" spans="2:13" x14ac:dyDescent="0.15">
      <c r="B11645" s="333" t="s">
        <v>6894</v>
      </c>
      <c r="C11645" s="333" t="s">
        <v>518</v>
      </c>
      <c r="D11645" s="333" t="s">
        <v>523</v>
      </c>
      <c r="E11645" s="29">
        <v>0</v>
      </c>
      <c r="F11645" s="29">
        <v>3</v>
      </c>
      <c r="G11645" s="29">
        <v>7026</v>
      </c>
      <c r="M11645" s="80" t="b">
        <f t="shared" si="181"/>
        <v>1</v>
      </c>
    </row>
    <row r="11646" spans="2:13" x14ac:dyDescent="0.15">
      <c r="B11646" s="333" t="s">
        <v>3049</v>
      </c>
      <c r="C11646" s="333" t="s">
        <v>710</v>
      </c>
      <c r="D11646" s="333" t="s">
        <v>519</v>
      </c>
      <c r="E11646" s="29">
        <v>1</v>
      </c>
      <c r="F11646" s="29">
        <v>1</v>
      </c>
      <c r="G11646" s="29">
        <v>2643</v>
      </c>
      <c r="M11646" s="80" t="b">
        <f t="shared" si="181"/>
        <v>1</v>
      </c>
    </row>
    <row r="11647" spans="2:13" x14ac:dyDescent="0.15">
      <c r="B11647" s="333" t="s">
        <v>8629</v>
      </c>
      <c r="C11647" s="333" t="s">
        <v>710</v>
      </c>
      <c r="D11647" s="333" t="s">
        <v>523</v>
      </c>
      <c r="E11647" s="29">
        <v>1</v>
      </c>
      <c r="F11647" s="29">
        <v>3</v>
      </c>
      <c r="G11647" s="29">
        <v>8979</v>
      </c>
      <c r="M11647" s="80" t="b">
        <f t="shared" si="181"/>
        <v>1</v>
      </c>
    </row>
    <row r="11648" spans="2:13" x14ac:dyDescent="0.15">
      <c r="B11648" s="333" t="s">
        <v>4825</v>
      </c>
      <c r="C11648" s="333" t="s">
        <v>710</v>
      </c>
      <c r="D11648" s="333" t="s">
        <v>523</v>
      </c>
      <c r="E11648" s="29">
        <v>1</v>
      </c>
      <c r="F11648" s="29">
        <v>3</v>
      </c>
      <c r="G11648" s="29">
        <v>4741</v>
      </c>
      <c r="M11648" s="80" t="b">
        <f t="shared" si="181"/>
        <v>1</v>
      </c>
    </row>
    <row r="11649" spans="2:13" x14ac:dyDescent="0.15">
      <c r="B11649" s="333" t="s">
        <v>5900</v>
      </c>
      <c r="C11649" s="333" t="s">
        <v>710</v>
      </c>
      <c r="D11649" s="333" t="s">
        <v>519</v>
      </c>
      <c r="E11649" s="29">
        <v>1</v>
      </c>
      <c r="F11649" s="29">
        <v>1</v>
      </c>
      <c r="G11649" s="29">
        <v>5925</v>
      </c>
      <c r="M11649" s="80" t="b">
        <f t="shared" si="181"/>
        <v>1</v>
      </c>
    </row>
    <row r="11650" spans="2:13" x14ac:dyDescent="0.15">
      <c r="B11650" s="333" t="s">
        <v>13000</v>
      </c>
      <c r="C11650" s="333" t="s">
        <v>712</v>
      </c>
      <c r="D11650" s="333" t="s">
        <v>523</v>
      </c>
      <c r="E11650" s="29">
        <v>2</v>
      </c>
      <c r="F11650" s="29">
        <v>3</v>
      </c>
      <c r="G11650" s="29">
        <v>14453</v>
      </c>
      <c r="M11650" s="80" t="b">
        <f t="shared" si="181"/>
        <v>1</v>
      </c>
    </row>
    <row r="11651" spans="2:13" x14ac:dyDescent="0.15">
      <c r="B11651" s="333" t="s">
        <v>3050</v>
      </c>
      <c r="C11651" s="333" t="s">
        <v>716</v>
      </c>
      <c r="D11651" s="333" t="s">
        <v>523</v>
      </c>
      <c r="E11651" s="29">
        <v>4</v>
      </c>
      <c r="F11651" s="29">
        <v>3</v>
      </c>
      <c r="G11651" s="29">
        <v>2644</v>
      </c>
      <c r="M11651" s="80" t="b">
        <f t="shared" si="181"/>
        <v>1</v>
      </c>
    </row>
    <row r="11652" spans="2:13" x14ac:dyDescent="0.15">
      <c r="B11652" s="333" t="s">
        <v>10573</v>
      </c>
      <c r="C11652" s="333" t="s">
        <v>712</v>
      </c>
      <c r="D11652" s="333" t="s">
        <v>523</v>
      </c>
      <c r="E11652" s="29">
        <v>2</v>
      </c>
      <c r="F11652" s="29">
        <v>3</v>
      </c>
      <c r="G11652" s="29">
        <v>10948</v>
      </c>
      <c r="M11652" s="80" t="b">
        <f t="shared" si="181"/>
        <v>1</v>
      </c>
    </row>
    <row r="11653" spans="2:13" x14ac:dyDescent="0.15">
      <c r="B11653" s="333" t="s">
        <v>3051</v>
      </c>
      <c r="C11653" s="333" t="s">
        <v>716</v>
      </c>
      <c r="D11653" s="333" t="s">
        <v>523</v>
      </c>
      <c r="E11653" s="29">
        <v>4</v>
      </c>
      <c r="F11653" s="29">
        <v>3</v>
      </c>
      <c r="G11653" s="29">
        <v>2645</v>
      </c>
      <c r="M11653" s="80" t="b">
        <f t="shared" si="181"/>
        <v>1</v>
      </c>
    </row>
    <row r="11654" spans="2:13" x14ac:dyDescent="0.15">
      <c r="B11654" s="333" t="s">
        <v>13001</v>
      </c>
      <c r="C11654" s="333" t="s">
        <v>712</v>
      </c>
      <c r="D11654" s="333" t="s">
        <v>525</v>
      </c>
      <c r="E11654" s="29">
        <v>2</v>
      </c>
      <c r="F11654" s="29">
        <v>4</v>
      </c>
      <c r="G11654" s="29">
        <v>14404</v>
      </c>
      <c r="M11654" s="80" t="b">
        <f t="shared" si="181"/>
        <v>1</v>
      </c>
    </row>
    <row r="11655" spans="2:13" x14ac:dyDescent="0.15">
      <c r="B11655" s="333" t="s">
        <v>10574</v>
      </c>
      <c r="C11655" s="333" t="s">
        <v>716</v>
      </c>
      <c r="D11655" s="333" t="s">
        <v>519</v>
      </c>
      <c r="E11655" s="29">
        <v>4</v>
      </c>
      <c r="F11655" s="29">
        <v>1</v>
      </c>
      <c r="G11655" s="29">
        <v>10676</v>
      </c>
      <c r="M11655" s="80" t="b">
        <f t="shared" si="181"/>
        <v>1</v>
      </c>
    </row>
    <row r="11656" spans="2:13" x14ac:dyDescent="0.15">
      <c r="B11656" s="333" t="s">
        <v>3052</v>
      </c>
      <c r="C11656" s="333" t="s">
        <v>710</v>
      </c>
      <c r="D11656" s="333" t="s">
        <v>525</v>
      </c>
      <c r="E11656" s="29">
        <v>1</v>
      </c>
      <c r="F11656" s="29">
        <v>4</v>
      </c>
      <c r="G11656" s="29">
        <v>2646</v>
      </c>
      <c r="M11656" s="80" t="b">
        <f t="shared" si="181"/>
        <v>1</v>
      </c>
    </row>
    <row r="11657" spans="2:13" x14ac:dyDescent="0.15">
      <c r="B11657" s="333" t="s">
        <v>13927</v>
      </c>
      <c r="C11657" s="333" t="s">
        <v>710</v>
      </c>
      <c r="D11657" s="333" t="s">
        <v>523</v>
      </c>
      <c r="E11657" s="29">
        <v>1</v>
      </c>
      <c r="F11657" s="29">
        <v>3</v>
      </c>
      <c r="G11657" s="29">
        <v>14798</v>
      </c>
      <c r="M11657" s="80" t="b">
        <f t="shared" si="181"/>
        <v>1</v>
      </c>
    </row>
    <row r="11658" spans="2:13" x14ac:dyDescent="0.15">
      <c r="B11658" s="333" t="s">
        <v>3053</v>
      </c>
      <c r="C11658" s="333" t="s">
        <v>710</v>
      </c>
      <c r="D11658" s="333" t="s">
        <v>525</v>
      </c>
      <c r="E11658" s="29">
        <v>1</v>
      </c>
      <c r="F11658" s="29">
        <v>4</v>
      </c>
      <c r="G11658" s="29">
        <v>2647</v>
      </c>
      <c r="M11658" s="80" t="b">
        <f t="shared" si="181"/>
        <v>1</v>
      </c>
    </row>
    <row r="11659" spans="2:13" x14ac:dyDescent="0.15">
      <c r="B11659" s="333" t="s">
        <v>11372</v>
      </c>
      <c r="C11659" s="333" t="s">
        <v>712</v>
      </c>
      <c r="D11659" s="333" t="s">
        <v>523</v>
      </c>
      <c r="E11659" s="29">
        <v>2</v>
      </c>
      <c r="F11659" s="29">
        <v>3</v>
      </c>
      <c r="G11659" s="29">
        <v>11500</v>
      </c>
      <c r="M11659" s="80" t="b">
        <f t="shared" si="181"/>
        <v>1</v>
      </c>
    </row>
    <row r="11660" spans="2:13" x14ac:dyDescent="0.15">
      <c r="B11660" s="333" t="s">
        <v>11080</v>
      </c>
      <c r="C11660" s="333" t="s">
        <v>716</v>
      </c>
      <c r="D11660" s="333" t="s">
        <v>521</v>
      </c>
      <c r="E11660" s="29">
        <v>4</v>
      </c>
      <c r="F11660" s="29">
        <v>2</v>
      </c>
      <c r="G11660" s="29">
        <v>2648</v>
      </c>
      <c r="M11660" s="80" t="b">
        <f t="shared" si="181"/>
        <v>1</v>
      </c>
    </row>
    <row r="11661" spans="2:13" x14ac:dyDescent="0.15">
      <c r="B11661" s="333" t="s">
        <v>5010</v>
      </c>
      <c r="C11661" s="333" t="s">
        <v>716</v>
      </c>
      <c r="D11661" s="333" t="s">
        <v>519</v>
      </c>
      <c r="E11661" s="29">
        <v>4</v>
      </c>
      <c r="F11661" s="29">
        <v>1</v>
      </c>
      <c r="G11661" s="29">
        <v>4976</v>
      </c>
      <c r="M11661" s="80" t="b">
        <f t="shared" si="181"/>
        <v>1</v>
      </c>
    </row>
    <row r="11662" spans="2:13" x14ac:dyDescent="0.15">
      <c r="B11662" s="333" t="s">
        <v>7393</v>
      </c>
      <c r="C11662" s="333" t="s">
        <v>714</v>
      </c>
      <c r="D11662" s="333" t="s">
        <v>523</v>
      </c>
      <c r="E11662" s="29">
        <v>3</v>
      </c>
      <c r="F11662" s="29">
        <v>3</v>
      </c>
      <c r="G11662" s="29">
        <v>7540</v>
      </c>
      <c r="M11662" s="80" t="b">
        <f t="shared" ref="M11662:M11725" si="182">AND(  NOT(ISERROR(FIND(UPPER($B$7),UPPER($B11662),1))),  OR($D$7="",NOT(ISERROR(FIND(UPPER($D$7),UPPER($B11662),1)))),    OR($D$8="",(ISERROR(FIND(UPPER($D$8),UPPER($B11662),1))))           )</f>
        <v>1</v>
      </c>
    </row>
    <row r="11663" spans="2:13" x14ac:dyDescent="0.15">
      <c r="B11663" s="333" t="s">
        <v>401</v>
      </c>
      <c r="C11663" s="333" t="s">
        <v>718</v>
      </c>
      <c r="D11663" s="333" t="s">
        <v>523</v>
      </c>
      <c r="E11663" s="29">
        <v>5</v>
      </c>
      <c r="F11663" s="29">
        <v>3</v>
      </c>
      <c r="G11663" s="29">
        <v>8382</v>
      </c>
      <c r="M11663" s="80" t="b">
        <f t="shared" si="182"/>
        <v>1</v>
      </c>
    </row>
    <row r="11664" spans="2:13" x14ac:dyDescent="0.15">
      <c r="B11664" s="333" t="s">
        <v>12390</v>
      </c>
      <c r="C11664" s="333" t="s">
        <v>716</v>
      </c>
      <c r="D11664" s="333" t="s">
        <v>519</v>
      </c>
      <c r="E11664" s="29">
        <v>4</v>
      </c>
      <c r="F11664" s="29">
        <v>1</v>
      </c>
      <c r="G11664" s="29">
        <v>13089</v>
      </c>
      <c r="M11664" s="80" t="b">
        <f t="shared" si="182"/>
        <v>1</v>
      </c>
    </row>
    <row r="11665" spans="2:13" x14ac:dyDescent="0.15">
      <c r="B11665" s="333" t="s">
        <v>3148</v>
      </c>
      <c r="C11665" s="333" t="s">
        <v>716</v>
      </c>
      <c r="D11665" s="333" t="s">
        <v>519</v>
      </c>
      <c r="E11665" s="29">
        <v>4</v>
      </c>
      <c r="F11665" s="29">
        <v>1</v>
      </c>
      <c r="G11665" s="29">
        <v>2649</v>
      </c>
      <c r="M11665" s="80" t="b">
        <f t="shared" si="182"/>
        <v>1</v>
      </c>
    </row>
    <row r="11666" spans="2:13" x14ac:dyDescent="0.15">
      <c r="B11666" s="333" t="s">
        <v>4583</v>
      </c>
      <c r="C11666" s="333" t="s">
        <v>710</v>
      </c>
      <c r="D11666" s="333" t="s">
        <v>521</v>
      </c>
      <c r="E11666" s="29">
        <v>1</v>
      </c>
      <c r="F11666" s="29">
        <v>2</v>
      </c>
      <c r="G11666" s="29">
        <v>4408</v>
      </c>
      <c r="M11666" s="80" t="b">
        <f t="shared" si="182"/>
        <v>1</v>
      </c>
    </row>
    <row r="11667" spans="2:13" x14ac:dyDescent="0.15">
      <c r="B11667" s="333" t="s">
        <v>3149</v>
      </c>
      <c r="C11667" s="333" t="s">
        <v>710</v>
      </c>
      <c r="D11667" s="333" t="s">
        <v>519</v>
      </c>
      <c r="E11667" s="29">
        <v>1</v>
      </c>
      <c r="F11667" s="29">
        <v>1</v>
      </c>
      <c r="G11667" s="29">
        <v>2650</v>
      </c>
      <c r="M11667" s="80" t="b">
        <f t="shared" si="182"/>
        <v>1</v>
      </c>
    </row>
    <row r="11668" spans="2:13" x14ac:dyDescent="0.15">
      <c r="B11668" s="333" t="s">
        <v>3150</v>
      </c>
      <c r="C11668" s="333" t="s">
        <v>710</v>
      </c>
      <c r="D11668" s="333" t="s">
        <v>519</v>
      </c>
      <c r="E11668" s="29">
        <v>1</v>
      </c>
      <c r="F11668" s="29">
        <v>1</v>
      </c>
      <c r="G11668" s="29">
        <v>2651</v>
      </c>
      <c r="M11668" s="80" t="b">
        <f t="shared" si="182"/>
        <v>1</v>
      </c>
    </row>
    <row r="11669" spans="2:13" x14ac:dyDescent="0.15">
      <c r="B11669" s="333" t="s">
        <v>14354</v>
      </c>
      <c r="C11669" s="333" t="s">
        <v>710</v>
      </c>
      <c r="D11669" s="333" t="s">
        <v>525</v>
      </c>
      <c r="E11669" s="29">
        <v>1</v>
      </c>
      <c r="F11669" s="29">
        <v>4</v>
      </c>
      <c r="G11669" s="29">
        <v>15816</v>
      </c>
      <c r="M11669" s="80" t="b">
        <f t="shared" si="182"/>
        <v>1</v>
      </c>
    </row>
    <row r="11670" spans="2:13" x14ac:dyDescent="0.15">
      <c r="B11670" s="333" t="s">
        <v>5837</v>
      </c>
      <c r="C11670" s="333" t="s">
        <v>710</v>
      </c>
      <c r="D11670" s="333" t="s">
        <v>525</v>
      </c>
      <c r="E11670" s="29">
        <v>1</v>
      </c>
      <c r="F11670" s="29">
        <v>4</v>
      </c>
      <c r="G11670" s="29">
        <v>5856</v>
      </c>
      <c r="M11670" s="80" t="b">
        <f t="shared" si="182"/>
        <v>1</v>
      </c>
    </row>
    <row r="11671" spans="2:13" x14ac:dyDescent="0.15">
      <c r="B11671" s="333" t="s">
        <v>3151</v>
      </c>
      <c r="C11671" s="333" t="s">
        <v>710</v>
      </c>
      <c r="D11671" s="333" t="s">
        <v>519</v>
      </c>
      <c r="E11671" s="29">
        <v>1</v>
      </c>
      <c r="F11671" s="29">
        <v>1</v>
      </c>
      <c r="G11671" s="29">
        <v>2652</v>
      </c>
      <c r="M11671" s="80" t="b">
        <f t="shared" si="182"/>
        <v>1</v>
      </c>
    </row>
    <row r="11672" spans="2:13" x14ac:dyDescent="0.15">
      <c r="B11672" s="333" t="s">
        <v>5838</v>
      </c>
      <c r="C11672" s="333" t="s">
        <v>710</v>
      </c>
      <c r="D11672" s="333" t="s">
        <v>519</v>
      </c>
      <c r="E11672" s="29">
        <v>1</v>
      </c>
      <c r="F11672" s="29">
        <v>1</v>
      </c>
      <c r="G11672" s="29">
        <v>5857</v>
      </c>
      <c r="M11672" s="80" t="b">
        <f t="shared" si="182"/>
        <v>1</v>
      </c>
    </row>
    <row r="11673" spans="2:13" x14ac:dyDescent="0.15">
      <c r="B11673" s="333" t="s">
        <v>3152</v>
      </c>
      <c r="C11673" s="333" t="s">
        <v>710</v>
      </c>
      <c r="D11673" s="333" t="s">
        <v>519</v>
      </c>
      <c r="E11673" s="29">
        <v>1</v>
      </c>
      <c r="F11673" s="29">
        <v>1</v>
      </c>
      <c r="G11673" s="29">
        <v>2653</v>
      </c>
      <c r="M11673" s="80" t="b">
        <f t="shared" si="182"/>
        <v>1</v>
      </c>
    </row>
    <row r="11674" spans="2:13" x14ac:dyDescent="0.15">
      <c r="B11674" s="333" t="s">
        <v>3056</v>
      </c>
      <c r="C11674" s="333" t="s">
        <v>710</v>
      </c>
      <c r="D11674" s="333" t="s">
        <v>521</v>
      </c>
      <c r="E11674" s="29">
        <v>1</v>
      </c>
      <c r="F11674" s="29">
        <v>2</v>
      </c>
      <c r="G11674" s="29">
        <v>2654</v>
      </c>
      <c r="M11674" s="80" t="b">
        <f t="shared" si="182"/>
        <v>1</v>
      </c>
    </row>
    <row r="11675" spans="2:13" x14ac:dyDescent="0.15">
      <c r="B11675" s="333" t="s">
        <v>6252</v>
      </c>
      <c r="C11675" s="333" t="s">
        <v>710</v>
      </c>
      <c r="D11675" s="333" t="s">
        <v>521</v>
      </c>
      <c r="E11675" s="29">
        <v>1</v>
      </c>
      <c r="F11675" s="29">
        <v>2</v>
      </c>
      <c r="G11675" s="29">
        <v>6307</v>
      </c>
      <c r="M11675" s="80" t="b">
        <f t="shared" si="182"/>
        <v>1</v>
      </c>
    </row>
    <row r="11676" spans="2:13" x14ac:dyDescent="0.15">
      <c r="B11676" s="333" t="s">
        <v>4974</v>
      </c>
      <c r="C11676" s="333" t="s">
        <v>710</v>
      </c>
      <c r="D11676" s="333" t="s">
        <v>519</v>
      </c>
      <c r="E11676" s="29">
        <v>1</v>
      </c>
      <c r="F11676" s="29">
        <v>1</v>
      </c>
      <c r="G11676" s="29">
        <v>4939</v>
      </c>
      <c r="M11676" s="80" t="b">
        <f t="shared" si="182"/>
        <v>1</v>
      </c>
    </row>
    <row r="11677" spans="2:13" x14ac:dyDescent="0.15">
      <c r="B11677" s="333" t="s">
        <v>3057</v>
      </c>
      <c r="C11677" s="333" t="s">
        <v>718</v>
      </c>
      <c r="D11677" s="333" t="s">
        <v>523</v>
      </c>
      <c r="E11677" s="29">
        <v>5</v>
      </c>
      <c r="F11677" s="29">
        <v>3</v>
      </c>
      <c r="G11677" s="29">
        <v>2655</v>
      </c>
      <c r="M11677" s="80" t="b">
        <f t="shared" si="182"/>
        <v>1</v>
      </c>
    </row>
    <row r="11678" spans="2:13" x14ac:dyDescent="0.15">
      <c r="B11678" s="333" t="s">
        <v>13002</v>
      </c>
      <c r="C11678" s="333" t="s">
        <v>710</v>
      </c>
      <c r="D11678" s="333" t="s">
        <v>521</v>
      </c>
      <c r="E11678" s="29">
        <v>1</v>
      </c>
      <c r="F11678" s="29">
        <v>2</v>
      </c>
      <c r="G11678" s="29">
        <v>14394</v>
      </c>
      <c r="M11678" s="80" t="b">
        <f t="shared" si="182"/>
        <v>1</v>
      </c>
    </row>
    <row r="11679" spans="2:13" x14ac:dyDescent="0.15">
      <c r="B11679" s="333" t="s">
        <v>11081</v>
      </c>
      <c r="C11679" s="333" t="s">
        <v>710</v>
      </c>
      <c r="D11679" s="333" t="s">
        <v>525</v>
      </c>
      <c r="E11679" s="29">
        <v>1</v>
      </c>
      <c r="F11679" s="29">
        <v>4</v>
      </c>
      <c r="G11679" s="29">
        <v>2656</v>
      </c>
      <c r="M11679" s="80" t="b">
        <f t="shared" si="182"/>
        <v>1</v>
      </c>
    </row>
    <row r="11680" spans="2:13" x14ac:dyDescent="0.15">
      <c r="B11680" s="333" t="s">
        <v>4294</v>
      </c>
      <c r="C11680" s="333" t="s">
        <v>712</v>
      </c>
      <c r="D11680" s="333" t="s">
        <v>523</v>
      </c>
      <c r="E11680" s="29">
        <v>2</v>
      </c>
      <c r="F11680" s="29">
        <v>3</v>
      </c>
      <c r="G11680" s="29">
        <v>3969</v>
      </c>
      <c r="M11680" s="80" t="b">
        <f t="shared" si="182"/>
        <v>1</v>
      </c>
    </row>
    <row r="11681" spans="2:13" x14ac:dyDescent="0.15">
      <c r="B11681" s="333" t="s">
        <v>4982</v>
      </c>
      <c r="C11681" s="333" t="s">
        <v>710</v>
      </c>
      <c r="D11681" s="333" t="s">
        <v>519</v>
      </c>
      <c r="E11681" s="29">
        <v>1</v>
      </c>
      <c r="F11681" s="29">
        <v>1</v>
      </c>
      <c r="G11681" s="29">
        <v>4947</v>
      </c>
      <c r="M11681" s="80" t="b">
        <f t="shared" si="182"/>
        <v>1</v>
      </c>
    </row>
    <row r="11682" spans="2:13" x14ac:dyDescent="0.15">
      <c r="B11682" s="333" t="s">
        <v>7560</v>
      </c>
      <c r="C11682" s="333" t="s">
        <v>710</v>
      </c>
      <c r="D11682" s="333" t="s">
        <v>519</v>
      </c>
      <c r="E11682" s="29">
        <v>1</v>
      </c>
      <c r="F11682" s="29">
        <v>1</v>
      </c>
      <c r="G11682" s="29">
        <v>7723</v>
      </c>
      <c r="M11682" s="80" t="b">
        <f t="shared" si="182"/>
        <v>1</v>
      </c>
    </row>
    <row r="11683" spans="2:13" x14ac:dyDescent="0.15">
      <c r="B11683" s="333" t="s">
        <v>7577</v>
      </c>
      <c r="C11683" s="333" t="s">
        <v>710</v>
      </c>
      <c r="D11683" s="333" t="s">
        <v>523</v>
      </c>
      <c r="E11683" s="29">
        <v>1</v>
      </c>
      <c r="F11683" s="29">
        <v>3</v>
      </c>
      <c r="G11683" s="29">
        <v>7852</v>
      </c>
      <c r="M11683" s="80" t="b">
        <f t="shared" si="182"/>
        <v>1</v>
      </c>
    </row>
    <row r="11684" spans="2:13" x14ac:dyDescent="0.15">
      <c r="B11684" s="333" t="s">
        <v>15157</v>
      </c>
      <c r="C11684" s="333" t="s">
        <v>714</v>
      </c>
      <c r="D11684" s="333" t="s">
        <v>521</v>
      </c>
      <c r="E11684" s="29">
        <v>3</v>
      </c>
      <c r="F11684" s="29">
        <v>2</v>
      </c>
      <c r="G11684" s="29">
        <v>17492</v>
      </c>
      <c r="M11684" s="80" t="b">
        <f t="shared" si="182"/>
        <v>1</v>
      </c>
    </row>
    <row r="11685" spans="2:13" x14ac:dyDescent="0.15">
      <c r="B11685" s="333" t="s">
        <v>4295</v>
      </c>
      <c r="C11685" s="333" t="s">
        <v>712</v>
      </c>
      <c r="D11685" s="333" t="s">
        <v>523</v>
      </c>
      <c r="E11685" s="29">
        <v>2</v>
      </c>
      <c r="F11685" s="29">
        <v>3</v>
      </c>
      <c r="G11685" s="29">
        <v>3970</v>
      </c>
      <c r="M11685" s="80" t="b">
        <f t="shared" si="182"/>
        <v>1</v>
      </c>
    </row>
    <row r="11686" spans="2:13" x14ac:dyDescent="0.15">
      <c r="B11686" s="333" t="s">
        <v>10575</v>
      </c>
      <c r="C11686" s="333" t="s">
        <v>712</v>
      </c>
      <c r="D11686" s="333" t="s">
        <v>523</v>
      </c>
      <c r="E11686" s="29">
        <v>2</v>
      </c>
      <c r="F11686" s="29">
        <v>3</v>
      </c>
      <c r="G11686" s="29">
        <v>10801</v>
      </c>
      <c r="M11686" s="80" t="b">
        <f t="shared" si="182"/>
        <v>1</v>
      </c>
    </row>
    <row r="11687" spans="2:13" x14ac:dyDescent="0.15">
      <c r="B11687" s="333" t="s">
        <v>2970</v>
      </c>
      <c r="C11687" s="333" t="s">
        <v>710</v>
      </c>
      <c r="D11687" s="333" t="s">
        <v>523</v>
      </c>
      <c r="E11687" s="29">
        <v>1</v>
      </c>
      <c r="F11687" s="29">
        <v>3</v>
      </c>
      <c r="G11687" s="29">
        <v>2657</v>
      </c>
      <c r="M11687" s="80" t="b">
        <f t="shared" si="182"/>
        <v>1</v>
      </c>
    </row>
    <row r="11688" spans="2:13" x14ac:dyDescent="0.15">
      <c r="B11688" s="333" t="s">
        <v>5361</v>
      </c>
      <c r="C11688" s="333" t="s">
        <v>710</v>
      </c>
      <c r="D11688" s="333" t="s">
        <v>521</v>
      </c>
      <c r="E11688" s="29">
        <v>1</v>
      </c>
      <c r="F11688" s="29">
        <v>2</v>
      </c>
      <c r="G11688" s="29">
        <v>5247</v>
      </c>
      <c r="M11688" s="80" t="b">
        <f t="shared" si="182"/>
        <v>1</v>
      </c>
    </row>
    <row r="11689" spans="2:13" x14ac:dyDescent="0.15">
      <c r="B11689" s="333" t="s">
        <v>9646</v>
      </c>
      <c r="C11689" s="333" t="s">
        <v>518</v>
      </c>
      <c r="D11689" s="333" t="s">
        <v>523</v>
      </c>
      <c r="E11689" s="29">
        <v>0</v>
      </c>
      <c r="F11689" s="29">
        <v>3</v>
      </c>
      <c r="G11689" s="29">
        <v>9445</v>
      </c>
      <c r="M11689" s="80" t="b">
        <f t="shared" si="182"/>
        <v>1</v>
      </c>
    </row>
    <row r="11690" spans="2:13" x14ac:dyDescent="0.15">
      <c r="B11690" s="333" t="s">
        <v>5839</v>
      </c>
      <c r="C11690" s="333" t="s">
        <v>710</v>
      </c>
      <c r="D11690" s="333" t="s">
        <v>523</v>
      </c>
      <c r="E11690" s="29">
        <v>1</v>
      </c>
      <c r="F11690" s="29">
        <v>3</v>
      </c>
      <c r="G11690" s="29">
        <v>5858</v>
      </c>
      <c r="M11690" s="80" t="b">
        <f t="shared" si="182"/>
        <v>1</v>
      </c>
    </row>
    <row r="11691" spans="2:13" x14ac:dyDescent="0.15">
      <c r="B11691" s="333" t="s">
        <v>11082</v>
      </c>
      <c r="C11691" s="333" t="s">
        <v>710</v>
      </c>
      <c r="D11691" s="333" t="s">
        <v>523</v>
      </c>
      <c r="E11691" s="29">
        <v>1</v>
      </c>
      <c r="F11691" s="29">
        <v>3</v>
      </c>
      <c r="G11691" s="29">
        <v>7915</v>
      </c>
      <c r="M11691" s="80" t="b">
        <f t="shared" si="182"/>
        <v>1</v>
      </c>
    </row>
    <row r="11692" spans="2:13" x14ac:dyDescent="0.15">
      <c r="B11692" s="333" t="s">
        <v>12391</v>
      </c>
      <c r="C11692" s="333" t="s">
        <v>710</v>
      </c>
      <c r="D11692" s="333" t="s">
        <v>523</v>
      </c>
      <c r="E11692" s="29">
        <v>1</v>
      </c>
      <c r="F11692" s="29">
        <v>3</v>
      </c>
      <c r="G11692" s="29">
        <v>13726</v>
      </c>
      <c r="M11692" s="80" t="b">
        <f t="shared" si="182"/>
        <v>1</v>
      </c>
    </row>
    <row r="11693" spans="2:13" x14ac:dyDescent="0.15">
      <c r="B11693" s="333" t="s">
        <v>12392</v>
      </c>
      <c r="C11693" s="333" t="s">
        <v>710</v>
      </c>
      <c r="D11693" s="333" t="s">
        <v>523</v>
      </c>
      <c r="E11693" s="29">
        <v>1</v>
      </c>
      <c r="F11693" s="29">
        <v>3</v>
      </c>
      <c r="G11693" s="29">
        <v>13727</v>
      </c>
      <c r="M11693" s="80" t="b">
        <f t="shared" si="182"/>
        <v>1</v>
      </c>
    </row>
    <row r="11694" spans="2:13" x14ac:dyDescent="0.15">
      <c r="B11694" s="333" t="s">
        <v>14355</v>
      </c>
      <c r="C11694" s="333" t="s">
        <v>712</v>
      </c>
      <c r="D11694" s="333" t="s">
        <v>525</v>
      </c>
      <c r="E11694" s="29">
        <v>2</v>
      </c>
      <c r="F11694" s="29">
        <v>4</v>
      </c>
      <c r="G11694" s="29">
        <v>15969</v>
      </c>
      <c r="M11694" s="80" t="b">
        <f t="shared" si="182"/>
        <v>1</v>
      </c>
    </row>
    <row r="11695" spans="2:13" x14ac:dyDescent="0.15">
      <c r="B11695" s="333" t="s">
        <v>70</v>
      </c>
      <c r="C11695" s="333" t="s">
        <v>712</v>
      </c>
      <c r="D11695" s="333" t="s">
        <v>523</v>
      </c>
      <c r="E11695" s="29">
        <v>2</v>
      </c>
      <c r="F11695" s="29">
        <v>3</v>
      </c>
      <c r="G11695" s="29">
        <v>8703</v>
      </c>
      <c r="M11695" s="80" t="b">
        <f t="shared" si="182"/>
        <v>1</v>
      </c>
    </row>
    <row r="11696" spans="2:13" x14ac:dyDescent="0.15">
      <c r="B11696" s="333" t="s">
        <v>13928</v>
      </c>
      <c r="C11696" s="333" t="s">
        <v>710</v>
      </c>
      <c r="D11696" s="333" t="s">
        <v>523</v>
      </c>
      <c r="E11696" s="29">
        <v>1</v>
      </c>
      <c r="F11696" s="29">
        <v>3</v>
      </c>
      <c r="G11696" s="29">
        <v>14727</v>
      </c>
      <c r="M11696" s="80" t="b">
        <f t="shared" si="182"/>
        <v>1</v>
      </c>
    </row>
    <row r="11697" spans="2:13" x14ac:dyDescent="0.15">
      <c r="B11697" s="333" t="s">
        <v>12393</v>
      </c>
      <c r="C11697" s="333" t="s">
        <v>714</v>
      </c>
      <c r="D11697" s="333" t="s">
        <v>527</v>
      </c>
      <c r="E11697" s="29">
        <v>3</v>
      </c>
      <c r="F11697" s="29">
        <v>5</v>
      </c>
      <c r="G11697" s="29">
        <v>12486</v>
      </c>
      <c r="M11697" s="80" t="b">
        <f t="shared" si="182"/>
        <v>1</v>
      </c>
    </row>
    <row r="11698" spans="2:13" x14ac:dyDescent="0.15">
      <c r="B11698" s="333" t="s">
        <v>2973</v>
      </c>
      <c r="C11698" s="333" t="s">
        <v>716</v>
      </c>
      <c r="D11698" s="333" t="s">
        <v>519</v>
      </c>
      <c r="E11698" s="29">
        <v>4</v>
      </c>
      <c r="F11698" s="29">
        <v>1</v>
      </c>
      <c r="G11698" s="29">
        <v>2662</v>
      </c>
      <c r="M11698" s="80" t="b">
        <f t="shared" si="182"/>
        <v>1</v>
      </c>
    </row>
    <row r="11699" spans="2:13" x14ac:dyDescent="0.15">
      <c r="B11699" s="333" t="s">
        <v>2974</v>
      </c>
      <c r="C11699" s="333" t="s">
        <v>710</v>
      </c>
      <c r="D11699" s="333" t="s">
        <v>523</v>
      </c>
      <c r="E11699" s="29">
        <v>1</v>
      </c>
      <c r="F11699" s="29">
        <v>3</v>
      </c>
      <c r="G11699" s="29">
        <v>2663</v>
      </c>
      <c r="M11699" s="80" t="b">
        <f t="shared" si="182"/>
        <v>1</v>
      </c>
    </row>
    <row r="11700" spans="2:13" x14ac:dyDescent="0.15">
      <c r="B11700" s="333" t="s">
        <v>9647</v>
      </c>
      <c r="C11700" s="333" t="s">
        <v>710</v>
      </c>
      <c r="D11700" s="333" t="s">
        <v>444</v>
      </c>
      <c r="E11700" s="29">
        <v>1</v>
      </c>
      <c r="F11700" s="29">
        <v>6</v>
      </c>
      <c r="G11700" s="29">
        <v>9620</v>
      </c>
      <c r="M11700" s="80" t="b">
        <f t="shared" si="182"/>
        <v>1</v>
      </c>
    </row>
    <row r="11701" spans="2:13" x14ac:dyDescent="0.15">
      <c r="B11701" s="333" t="s">
        <v>6964</v>
      </c>
      <c r="C11701" s="333" t="s">
        <v>518</v>
      </c>
      <c r="D11701" s="333" t="s">
        <v>523</v>
      </c>
      <c r="E11701" s="29">
        <v>0</v>
      </c>
      <c r="F11701" s="29">
        <v>3</v>
      </c>
      <c r="G11701" s="29">
        <v>6979</v>
      </c>
      <c r="M11701" s="80" t="b">
        <f t="shared" si="182"/>
        <v>1</v>
      </c>
    </row>
    <row r="11702" spans="2:13" x14ac:dyDescent="0.15">
      <c r="B11702" s="333" t="s">
        <v>2975</v>
      </c>
      <c r="C11702" s="333" t="s">
        <v>9879</v>
      </c>
      <c r="D11702" s="333" t="s">
        <v>519</v>
      </c>
      <c r="E11702" s="29">
        <v>13</v>
      </c>
      <c r="F11702" s="29">
        <v>1</v>
      </c>
      <c r="G11702" s="29">
        <v>2664</v>
      </c>
      <c r="M11702" s="80" t="b">
        <f t="shared" si="182"/>
        <v>1</v>
      </c>
    </row>
    <row r="11703" spans="2:13" x14ac:dyDescent="0.15">
      <c r="B11703" s="333" t="s">
        <v>8000</v>
      </c>
      <c r="C11703" s="333" t="s">
        <v>718</v>
      </c>
      <c r="D11703" s="333" t="s">
        <v>523</v>
      </c>
      <c r="E11703" s="29">
        <v>5</v>
      </c>
      <c r="F11703" s="29">
        <v>3</v>
      </c>
      <c r="G11703" s="29">
        <v>8210</v>
      </c>
      <c r="M11703" s="80" t="b">
        <f t="shared" si="182"/>
        <v>1</v>
      </c>
    </row>
    <row r="11704" spans="2:13" x14ac:dyDescent="0.15">
      <c r="B11704" s="333" t="s">
        <v>8734</v>
      </c>
      <c r="C11704" s="333" t="s">
        <v>710</v>
      </c>
      <c r="D11704" s="333" t="s">
        <v>444</v>
      </c>
      <c r="E11704" s="29">
        <v>1</v>
      </c>
      <c r="F11704" s="29">
        <v>6</v>
      </c>
      <c r="G11704" s="29">
        <v>9084</v>
      </c>
      <c r="M11704" s="80" t="b">
        <f t="shared" si="182"/>
        <v>1</v>
      </c>
    </row>
    <row r="11705" spans="2:13" x14ac:dyDescent="0.15">
      <c r="B11705" s="333" t="s">
        <v>13929</v>
      </c>
      <c r="C11705" s="333" t="s">
        <v>710</v>
      </c>
      <c r="D11705" s="333" t="s">
        <v>519</v>
      </c>
      <c r="E11705" s="29">
        <v>1</v>
      </c>
      <c r="F11705" s="29">
        <v>1</v>
      </c>
      <c r="G11705" s="29">
        <v>15010</v>
      </c>
      <c r="M11705" s="80" t="b">
        <f t="shared" si="182"/>
        <v>1</v>
      </c>
    </row>
    <row r="11706" spans="2:13" x14ac:dyDescent="0.15">
      <c r="B11706" s="333" t="s">
        <v>12394</v>
      </c>
      <c r="C11706" s="333" t="s">
        <v>710</v>
      </c>
      <c r="D11706" s="333" t="s">
        <v>523</v>
      </c>
      <c r="E11706" s="29">
        <v>1</v>
      </c>
      <c r="F11706" s="29">
        <v>3</v>
      </c>
      <c r="G11706" s="29">
        <v>12773</v>
      </c>
      <c r="M11706" s="80" t="b">
        <f t="shared" si="182"/>
        <v>1</v>
      </c>
    </row>
    <row r="11707" spans="2:13" x14ac:dyDescent="0.15">
      <c r="B11707" s="333" t="s">
        <v>7020</v>
      </c>
      <c r="C11707" s="333" t="s">
        <v>710</v>
      </c>
      <c r="D11707" s="333" t="s">
        <v>519</v>
      </c>
      <c r="E11707" s="29">
        <v>1</v>
      </c>
      <c r="F11707" s="29">
        <v>1</v>
      </c>
      <c r="G11707" s="29">
        <v>7041</v>
      </c>
      <c r="M11707" s="80" t="b">
        <f t="shared" si="182"/>
        <v>1</v>
      </c>
    </row>
    <row r="11708" spans="2:13" x14ac:dyDescent="0.15">
      <c r="B11708" s="333" t="s">
        <v>12395</v>
      </c>
      <c r="C11708" s="333" t="s">
        <v>710</v>
      </c>
      <c r="D11708" s="333" t="s">
        <v>523</v>
      </c>
      <c r="E11708" s="29">
        <v>1</v>
      </c>
      <c r="F11708" s="29">
        <v>3</v>
      </c>
      <c r="G11708" s="29">
        <v>13147</v>
      </c>
      <c r="M11708" s="80" t="b">
        <f t="shared" si="182"/>
        <v>1</v>
      </c>
    </row>
    <row r="11709" spans="2:13" x14ac:dyDescent="0.15">
      <c r="B11709" s="333" t="s">
        <v>88</v>
      </c>
      <c r="C11709" s="333" t="s">
        <v>718</v>
      </c>
      <c r="D11709" s="333" t="s">
        <v>521</v>
      </c>
      <c r="E11709" s="29">
        <v>5</v>
      </c>
      <c r="F11709" s="29">
        <v>2</v>
      </c>
      <c r="G11709" s="29">
        <v>8721</v>
      </c>
      <c r="M11709" s="80" t="b">
        <f t="shared" si="182"/>
        <v>1</v>
      </c>
    </row>
    <row r="11710" spans="2:13" x14ac:dyDescent="0.15">
      <c r="B11710" s="333" t="s">
        <v>7023</v>
      </c>
      <c r="C11710" s="333" t="s">
        <v>710</v>
      </c>
      <c r="D11710" s="333" t="s">
        <v>521</v>
      </c>
      <c r="E11710" s="29">
        <v>1</v>
      </c>
      <c r="F11710" s="29">
        <v>2</v>
      </c>
      <c r="G11710" s="29">
        <v>7160</v>
      </c>
      <c r="M11710" s="80" t="b">
        <f t="shared" si="182"/>
        <v>1</v>
      </c>
    </row>
    <row r="11711" spans="2:13" x14ac:dyDescent="0.15">
      <c r="B11711" s="333" t="s">
        <v>2976</v>
      </c>
      <c r="C11711" s="333" t="s">
        <v>718</v>
      </c>
      <c r="D11711" s="333" t="s">
        <v>521</v>
      </c>
      <c r="E11711" s="29">
        <v>5</v>
      </c>
      <c r="F11711" s="29">
        <v>2</v>
      </c>
      <c r="G11711" s="29">
        <v>2665</v>
      </c>
      <c r="M11711" s="80" t="b">
        <f t="shared" si="182"/>
        <v>1</v>
      </c>
    </row>
    <row r="11712" spans="2:13" x14ac:dyDescent="0.15">
      <c r="B11712" s="333" t="s">
        <v>7022</v>
      </c>
      <c r="C11712" s="333" t="s">
        <v>710</v>
      </c>
      <c r="D11712" s="333" t="s">
        <v>521</v>
      </c>
      <c r="E11712" s="29">
        <v>1</v>
      </c>
      <c r="F11712" s="29">
        <v>2</v>
      </c>
      <c r="G11712" s="29">
        <v>7159</v>
      </c>
      <c r="M11712" s="80" t="b">
        <f t="shared" si="182"/>
        <v>1</v>
      </c>
    </row>
    <row r="11713" spans="2:13" x14ac:dyDescent="0.15">
      <c r="B11713" s="333" t="s">
        <v>14356</v>
      </c>
      <c r="C11713" s="333" t="s">
        <v>710</v>
      </c>
      <c r="D11713" s="333" t="s">
        <v>521</v>
      </c>
      <c r="E11713" s="29">
        <v>1</v>
      </c>
      <c r="F11713" s="29">
        <v>2</v>
      </c>
      <c r="G11713" s="29">
        <v>16263</v>
      </c>
      <c r="M11713" s="80" t="b">
        <f t="shared" si="182"/>
        <v>1</v>
      </c>
    </row>
    <row r="11714" spans="2:13" x14ac:dyDescent="0.15">
      <c r="B11714" s="333" t="s">
        <v>5350</v>
      </c>
      <c r="C11714" s="333" t="s">
        <v>710</v>
      </c>
      <c r="D11714" s="333" t="s">
        <v>521</v>
      </c>
      <c r="E11714" s="29">
        <v>1</v>
      </c>
      <c r="F11714" s="29">
        <v>2</v>
      </c>
      <c r="G11714" s="29">
        <v>5233</v>
      </c>
      <c r="M11714" s="80" t="b">
        <f t="shared" si="182"/>
        <v>1</v>
      </c>
    </row>
    <row r="11715" spans="2:13" x14ac:dyDescent="0.15">
      <c r="B11715" s="333" t="s">
        <v>2977</v>
      </c>
      <c r="C11715" s="333" t="s">
        <v>718</v>
      </c>
      <c r="D11715" s="333" t="s">
        <v>521</v>
      </c>
      <c r="E11715" s="29">
        <v>5</v>
      </c>
      <c r="F11715" s="29">
        <v>2</v>
      </c>
      <c r="G11715" s="29">
        <v>2666</v>
      </c>
      <c r="M11715" s="80" t="b">
        <f t="shared" si="182"/>
        <v>1</v>
      </c>
    </row>
    <row r="11716" spans="2:13" x14ac:dyDescent="0.15">
      <c r="B11716" s="333" t="s">
        <v>2978</v>
      </c>
      <c r="C11716" s="333" t="s">
        <v>718</v>
      </c>
      <c r="D11716" s="333" t="s">
        <v>521</v>
      </c>
      <c r="E11716" s="29">
        <v>5</v>
      </c>
      <c r="F11716" s="29">
        <v>2</v>
      </c>
      <c r="G11716" s="29">
        <v>2667</v>
      </c>
      <c r="M11716" s="80" t="b">
        <f t="shared" si="182"/>
        <v>1</v>
      </c>
    </row>
    <row r="11717" spans="2:13" x14ac:dyDescent="0.15">
      <c r="B11717" s="333" t="s">
        <v>4826</v>
      </c>
      <c r="C11717" s="333" t="s">
        <v>710</v>
      </c>
      <c r="D11717" s="333" t="s">
        <v>519</v>
      </c>
      <c r="E11717" s="29">
        <v>1</v>
      </c>
      <c r="F11717" s="29">
        <v>1</v>
      </c>
      <c r="G11717" s="29">
        <v>4742</v>
      </c>
      <c r="M11717" s="80" t="b">
        <f t="shared" si="182"/>
        <v>1</v>
      </c>
    </row>
    <row r="11718" spans="2:13" x14ac:dyDescent="0.15">
      <c r="B11718" s="333" t="s">
        <v>12396</v>
      </c>
      <c r="C11718" s="333" t="s">
        <v>710</v>
      </c>
      <c r="D11718" s="333" t="s">
        <v>523</v>
      </c>
      <c r="E11718" s="29">
        <v>1</v>
      </c>
      <c r="F11718" s="29">
        <v>3</v>
      </c>
      <c r="G11718" s="29">
        <v>12305</v>
      </c>
      <c r="M11718" s="80" t="b">
        <f t="shared" si="182"/>
        <v>1</v>
      </c>
    </row>
    <row r="11719" spans="2:13" x14ac:dyDescent="0.15">
      <c r="B11719" s="333" t="s">
        <v>10576</v>
      </c>
      <c r="C11719" s="333" t="s">
        <v>710</v>
      </c>
      <c r="D11719" s="333" t="s">
        <v>519</v>
      </c>
      <c r="E11719" s="29">
        <v>1</v>
      </c>
      <c r="F11719" s="29">
        <v>1</v>
      </c>
      <c r="G11719" s="29">
        <v>10802</v>
      </c>
      <c r="M11719" s="80" t="b">
        <f t="shared" si="182"/>
        <v>1</v>
      </c>
    </row>
    <row r="11720" spans="2:13" x14ac:dyDescent="0.15">
      <c r="B11720" s="333" t="s">
        <v>8600</v>
      </c>
      <c r="C11720" s="333" t="s">
        <v>518</v>
      </c>
      <c r="D11720" s="333" t="s">
        <v>518</v>
      </c>
      <c r="E11720" s="29">
        <v>0</v>
      </c>
      <c r="F11720" s="29">
        <v>0</v>
      </c>
      <c r="G11720" s="29">
        <v>8941</v>
      </c>
      <c r="M11720" s="80" t="b">
        <f t="shared" si="182"/>
        <v>1</v>
      </c>
    </row>
    <row r="11721" spans="2:13" x14ac:dyDescent="0.15">
      <c r="B11721" s="333" t="s">
        <v>3676</v>
      </c>
      <c r="C11721" s="333" t="s">
        <v>716</v>
      </c>
      <c r="D11721" s="333" t="s">
        <v>519</v>
      </c>
      <c r="E11721" s="29">
        <v>4</v>
      </c>
      <c r="F11721" s="29">
        <v>1</v>
      </c>
      <c r="G11721" s="29">
        <v>3433</v>
      </c>
      <c r="M11721" s="80" t="b">
        <f t="shared" si="182"/>
        <v>1</v>
      </c>
    </row>
    <row r="11722" spans="2:13" x14ac:dyDescent="0.15">
      <c r="B11722" s="333" t="s">
        <v>2979</v>
      </c>
      <c r="C11722" s="333" t="s">
        <v>716</v>
      </c>
      <c r="D11722" s="333" t="s">
        <v>523</v>
      </c>
      <c r="E11722" s="29">
        <v>4</v>
      </c>
      <c r="F11722" s="29">
        <v>3</v>
      </c>
      <c r="G11722" s="29">
        <v>2668</v>
      </c>
      <c r="M11722" s="80" t="b">
        <f t="shared" si="182"/>
        <v>1</v>
      </c>
    </row>
    <row r="11723" spans="2:13" x14ac:dyDescent="0.15">
      <c r="B11723" s="333" t="s">
        <v>15158</v>
      </c>
      <c r="C11723" s="333" t="s">
        <v>518</v>
      </c>
      <c r="D11723" s="333" t="s">
        <v>518</v>
      </c>
      <c r="E11723" s="29">
        <v>0</v>
      </c>
      <c r="F11723" s="29">
        <v>0</v>
      </c>
      <c r="G11723" s="29">
        <v>16617</v>
      </c>
      <c r="M11723" s="80" t="b">
        <f t="shared" si="182"/>
        <v>1</v>
      </c>
    </row>
    <row r="11724" spans="2:13" x14ac:dyDescent="0.15">
      <c r="B11724" s="333" t="s">
        <v>9648</v>
      </c>
      <c r="C11724" s="333" t="s">
        <v>714</v>
      </c>
      <c r="D11724" s="333" t="s">
        <v>444</v>
      </c>
      <c r="E11724" s="29">
        <v>3</v>
      </c>
      <c r="F11724" s="29">
        <v>6</v>
      </c>
      <c r="G11724" s="29">
        <v>9281</v>
      </c>
      <c r="M11724" s="80" t="b">
        <f t="shared" si="182"/>
        <v>1</v>
      </c>
    </row>
    <row r="11725" spans="2:13" x14ac:dyDescent="0.15">
      <c r="B11725" s="333" t="s">
        <v>13930</v>
      </c>
      <c r="C11725" s="333" t="s">
        <v>710</v>
      </c>
      <c r="D11725" s="333" t="s">
        <v>525</v>
      </c>
      <c r="E11725" s="29">
        <v>1</v>
      </c>
      <c r="F11725" s="29">
        <v>4</v>
      </c>
      <c r="G11725" s="29">
        <v>14624</v>
      </c>
      <c r="M11725" s="80" t="b">
        <f t="shared" si="182"/>
        <v>1</v>
      </c>
    </row>
    <row r="11726" spans="2:13" x14ac:dyDescent="0.15">
      <c r="B11726" s="333" t="s">
        <v>8701</v>
      </c>
      <c r="C11726" s="333" t="s">
        <v>710</v>
      </c>
      <c r="D11726" s="333" t="s">
        <v>525</v>
      </c>
      <c r="E11726" s="29">
        <v>1</v>
      </c>
      <c r="F11726" s="29">
        <v>4</v>
      </c>
      <c r="G11726" s="29">
        <v>9051</v>
      </c>
      <c r="M11726" s="80" t="b">
        <f t="shared" ref="M11726:M11789" si="183">AND(  NOT(ISERROR(FIND(UPPER($B$7),UPPER($B11726),1))),  OR($D$7="",NOT(ISERROR(FIND(UPPER($D$7),UPPER($B11726),1)))),    OR($D$8="",(ISERROR(FIND(UPPER($D$8),UPPER($B11726),1))))           )</f>
        <v>1</v>
      </c>
    </row>
    <row r="11727" spans="2:13" x14ac:dyDescent="0.15">
      <c r="B11727" s="333" t="s">
        <v>9649</v>
      </c>
      <c r="C11727" s="333" t="s">
        <v>710</v>
      </c>
      <c r="D11727" s="333" t="s">
        <v>444</v>
      </c>
      <c r="E11727" s="29">
        <v>1</v>
      </c>
      <c r="F11727" s="29">
        <v>6</v>
      </c>
      <c r="G11727" s="29">
        <v>9369</v>
      </c>
      <c r="M11727" s="80" t="b">
        <f t="shared" si="183"/>
        <v>1</v>
      </c>
    </row>
    <row r="11728" spans="2:13" x14ac:dyDescent="0.15">
      <c r="B11728" s="333" t="s">
        <v>9650</v>
      </c>
      <c r="C11728" s="333" t="s">
        <v>710</v>
      </c>
      <c r="D11728" s="333" t="s">
        <v>444</v>
      </c>
      <c r="E11728" s="29">
        <v>1</v>
      </c>
      <c r="F11728" s="29">
        <v>6</v>
      </c>
      <c r="G11728" s="29">
        <v>9370</v>
      </c>
      <c r="M11728" s="80" t="b">
        <f t="shared" si="183"/>
        <v>1</v>
      </c>
    </row>
    <row r="11729" spans="2:13" x14ac:dyDescent="0.15">
      <c r="B11729" s="333" t="s">
        <v>5743</v>
      </c>
      <c r="C11729" s="333" t="s">
        <v>710</v>
      </c>
      <c r="D11729" s="333" t="s">
        <v>519</v>
      </c>
      <c r="E11729" s="29">
        <v>1</v>
      </c>
      <c r="F11729" s="29">
        <v>1</v>
      </c>
      <c r="G11729" s="29">
        <v>5774</v>
      </c>
      <c r="M11729" s="80" t="b">
        <f t="shared" si="183"/>
        <v>1</v>
      </c>
    </row>
    <row r="11730" spans="2:13" x14ac:dyDescent="0.15">
      <c r="B11730" s="333" t="s">
        <v>5744</v>
      </c>
      <c r="C11730" s="333" t="s">
        <v>710</v>
      </c>
      <c r="D11730" s="333" t="s">
        <v>519</v>
      </c>
      <c r="E11730" s="29">
        <v>1</v>
      </c>
      <c r="F11730" s="29">
        <v>1</v>
      </c>
      <c r="G11730" s="29">
        <v>5775</v>
      </c>
      <c r="M11730" s="80" t="b">
        <f t="shared" si="183"/>
        <v>1</v>
      </c>
    </row>
    <row r="11731" spans="2:13" x14ac:dyDescent="0.15">
      <c r="B11731" s="333" t="s">
        <v>5745</v>
      </c>
      <c r="C11731" s="333" t="s">
        <v>710</v>
      </c>
      <c r="D11731" s="333" t="s">
        <v>444</v>
      </c>
      <c r="E11731" s="29">
        <v>1</v>
      </c>
      <c r="F11731" s="29">
        <v>6</v>
      </c>
      <c r="G11731" s="29">
        <v>5776</v>
      </c>
      <c r="M11731" s="80" t="b">
        <f t="shared" si="183"/>
        <v>1</v>
      </c>
    </row>
    <row r="11732" spans="2:13" x14ac:dyDescent="0.15">
      <c r="B11732" s="333" t="s">
        <v>7709</v>
      </c>
      <c r="C11732" s="333" t="s">
        <v>712</v>
      </c>
      <c r="D11732" s="333" t="s">
        <v>519</v>
      </c>
      <c r="E11732" s="29">
        <v>2</v>
      </c>
      <c r="F11732" s="29">
        <v>1</v>
      </c>
      <c r="G11732" s="29">
        <v>7881</v>
      </c>
      <c r="M11732" s="80" t="b">
        <f t="shared" si="183"/>
        <v>1</v>
      </c>
    </row>
    <row r="11733" spans="2:13" x14ac:dyDescent="0.15">
      <c r="B11733" s="333" t="s">
        <v>5746</v>
      </c>
      <c r="C11733" s="333" t="s">
        <v>710</v>
      </c>
      <c r="D11733" s="333" t="s">
        <v>519</v>
      </c>
      <c r="E11733" s="29">
        <v>1</v>
      </c>
      <c r="F11733" s="29">
        <v>1</v>
      </c>
      <c r="G11733" s="29">
        <v>5777</v>
      </c>
      <c r="M11733" s="80" t="b">
        <f t="shared" si="183"/>
        <v>1</v>
      </c>
    </row>
    <row r="11734" spans="2:13" x14ac:dyDescent="0.15">
      <c r="B11734" s="333" t="s">
        <v>9651</v>
      </c>
      <c r="C11734" s="333" t="s">
        <v>710</v>
      </c>
      <c r="D11734" s="333" t="s">
        <v>444</v>
      </c>
      <c r="E11734" s="29">
        <v>1</v>
      </c>
      <c r="F11734" s="29">
        <v>6</v>
      </c>
      <c r="G11734" s="29">
        <v>9371</v>
      </c>
      <c r="M11734" s="80" t="b">
        <f t="shared" si="183"/>
        <v>1</v>
      </c>
    </row>
    <row r="11735" spans="2:13" x14ac:dyDescent="0.15">
      <c r="B11735" s="333" t="s">
        <v>5377</v>
      </c>
      <c r="C11735" s="333" t="s">
        <v>712</v>
      </c>
      <c r="D11735" s="333" t="s">
        <v>521</v>
      </c>
      <c r="E11735" s="29">
        <v>2</v>
      </c>
      <c r="F11735" s="29">
        <v>2</v>
      </c>
      <c r="G11735" s="29">
        <v>5377</v>
      </c>
      <c r="M11735" s="80" t="b">
        <f t="shared" si="183"/>
        <v>1</v>
      </c>
    </row>
    <row r="11736" spans="2:13" x14ac:dyDescent="0.15">
      <c r="B11736" s="333" t="s">
        <v>13931</v>
      </c>
      <c r="C11736" s="333" t="s">
        <v>714</v>
      </c>
      <c r="D11736" s="333" t="s">
        <v>521</v>
      </c>
      <c r="E11736" s="29">
        <v>3</v>
      </c>
      <c r="F11736" s="29">
        <v>2</v>
      </c>
      <c r="G11736" s="29">
        <v>15303</v>
      </c>
      <c r="M11736" s="80" t="b">
        <f t="shared" si="183"/>
        <v>1</v>
      </c>
    </row>
    <row r="11737" spans="2:13" x14ac:dyDescent="0.15">
      <c r="B11737" s="333" t="s">
        <v>243</v>
      </c>
      <c r="C11737" s="333" t="s">
        <v>712</v>
      </c>
      <c r="D11737" s="333" t="s">
        <v>444</v>
      </c>
      <c r="E11737" s="29">
        <v>2</v>
      </c>
      <c r="F11737" s="29">
        <v>6</v>
      </c>
      <c r="G11737" s="29">
        <v>8531</v>
      </c>
      <c r="M11737" s="80" t="b">
        <f t="shared" si="183"/>
        <v>1</v>
      </c>
    </row>
    <row r="11738" spans="2:13" x14ac:dyDescent="0.15">
      <c r="B11738" s="333" t="s">
        <v>13932</v>
      </c>
      <c r="C11738" s="333" t="s">
        <v>710</v>
      </c>
      <c r="D11738" s="333" t="s">
        <v>521</v>
      </c>
      <c r="E11738" s="29">
        <v>1</v>
      </c>
      <c r="F11738" s="29">
        <v>2</v>
      </c>
      <c r="G11738" s="29">
        <v>15099</v>
      </c>
      <c r="M11738" s="80" t="b">
        <f t="shared" si="183"/>
        <v>1</v>
      </c>
    </row>
    <row r="11739" spans="2:13" x14ac:dyDescent="0.15">
      <c r="B11739" s="333" t="s">
        <v>15159</v>
      </c>
      <c r="C11739" s="333" t="s">
        <v>710</v>
      </c>
      <c r="D11739" s="333" t="s">
        <v>521</v>
      </c>
      <c r="E11739" s="29">
        <v>1</v>
      </c>
      <c r="F11739" s="29">
        <v>2</v>
      </c>
      <c r="G11739" s="29">
        <v>17040</v>
      </c>
      <c r="M11739" s="80" t="b">
        <f t="shared" si="183"/>
        <v>1</v>
      </c>
    </row>
    <row r="11740" spans="2:13" x14ac:dyDescent="0.15">
      <c r="B11740" s="333" t="s">
        <v>10577</v>
      </c>
      <c r="C11740" s="333" t="s">
        <v>710</v>
      </c>
      <c r="D11740" s="333" t="s">
        <v>521</v>
      </c>
      <c r="E11740" s="29">
        <v>1</v>
      </c>
      <c r="F11740" s="29">
        <v>2</v>
      </c>
      <c r="G11740" s="29">
        <v>10523</v>
      </c>
      <c r="M11740" s="80" t="b">
        <f t="shared" si="183"/>
        <v>1</v>
      </c>
    </row>
    <row r="11741" spans="2:13" x14ac:dyDescent="0.15">
      <c r="B11741" s="333" t="s">
        <v>7101</v>
      </c>
      <c r="C11741" s="333" t="s">
        <v>718</v>
      </c>
      <c r="D11741" s="333" t="s">
        <v>521</v>
      </c>
      <c r="E11741" s="29">
        <v>5</v>
      </c>
      <c r="F11741" s="29">
        <v>2</v>
      </c>
      <c r="G11741" s="29">
        <v>7243</v>
      </c>
      <c r="M11741" s="80" t="b">
        <f t="shared" si="183"/>
        <v>1</v>
      </c>
    </row>
    <row r="11742" spans="2:13" x14ac:dyDescent="0.15">
      <c r="B11742" s="333" t="s">
        <v>13003</v>
      </c>
      <c r="C11742" s="333" t="s">
        <v>712</v>
      </c>
      <c r="D11742" s="333" t="s">
        <v>444</v>
      </c>
      <c r="E11742" s="29">
        <v>2</v>
      </c>
      <c r="F11742" s="29">
        <v>6</v>
      </c>
      <c r="G11742" s="29">
        <v>14095</v>
      </c>
      <c r="M11742" s="80" t="b">
        <f t="shared" si="183"/>
        <v>1</v>
      </c>
    </row>
    <row r="11743" spans="2:13" x14ac:dyDescent="0.15">
      <c r="B11743" s="333" t="s">
        <v>10578</v>
      </c>
      <c r="C11743" s="333" t="s">
        <v>712</v>
      </c>
      <c r="D11743" s="333" t="s">
        <v>521</v>
      </c>
      <c r="E11743" s="29">
        <v>2</v>
      </c>
      <c r="F11743" s="29">
        <v>2</v>
      </c>
      <c r="G11743" s="29">
        <v>11018</v>
      </c>
      <c r="M11743" s="80" t="b">
        <f t="shared" si="183"/>
        <v>1</v>
      </c>
    </row>
    <row r="11744" spans="2:13" x14ac:dyDescent="0.15">
      <c r="B11744" s="333" t="s">
        <v>13933</v>
      </c>
      <c r="C11744" s="333" t="s">
        <v>712</v>
      </c>
      <c r="D11744" s="333" t="s">
        <v>521</v>
      </c>
      <c r="E11744" s="29">
        <v>2</v>
      </c>
      <c r="F11744" s="29">
        <v>2</v>
      </c>
      <c r="G11744" s="29">
        <v>15077</v>
      </c>
      <c r="M11744" s="80" t="b">
        <f t="shared" si="183"/>
        <v>1</v>
      </c>
    </row>
    <row r="11745" spans="2:13" x14ac:dyDescent="0.15">
      <c r="B11745" s="333" t="s">
        <v>7703</v>
      </c>
      <c r="C11745" s="333" t="s">
        <v>714</v>
      </c>
      <c r="D11745" s="333" t="s">
        <v>521</v>
      </c>
      <c r="E11745" s="29">
        <v>3</v>
      </c>
      <c r="F11745" s="29">
        <v>2</v>
      </c>
      <c r="G11745" s="29">
        <v>7874</v>
      </c>
      <c r="M11745" s="80" t="b">
        <f t="shared" si="183"/>
        <v>1</v>
      </c>
    </row>
    <row r="11746" spans="2:13" x14ac:dyDescent="0.15">
      <c r="B11746" s="333" t="s">
        <v>15160</v>
      </c>
      <c r="C11746" s="333" t="s">
        <v>712</v>
      </c>
      <c r="D11746" s="333" t="s">
        <v>523</v>
      </c>
      <c r="E11746" s="29">
        <v>2</v>
      </c>
      <c r="F11746" s="29">
        <v>3</v>
      </c>
      <c r="G11746" s="29">
        <v>17418</v>
      </c>
      <c r="M11746" s="80" t="b">
        <f t="shared" si="183"/>
        <v>1</v>
      </c>
    </row>
    <row r="11747" spans="2:13" x14ac:dyDescent="0.15">
      <c r="B11747" s="333" t="s">
        <v>12397</v>
      </c>
      <c r="C11747" s="333" t="s">
        <v>712</v>
      </c>
      <c r="D11747" s="333" t="s">
        <v>523</v>
      </c>
      <c r="E11747" s="29">
        <v>2</v>
      </c>
      <c r="F11747" s="29">
        <v>3</v>
      </c>
      <c r="G11747" s="29">
        <v>13314</v>
      </c>
      <c r="M11747" s="80" t="b">
        <f t="shared" si="183"/>
        <v>1</v>
      </c>
    </row>
    <row r="11748" spans="2:13" x14ac:dyDescent="0.15">
      <c r="B11748" s="333" t="s">
        <v>11083</v>
      </c>
      <c r="C11748" s="333" t="s">
        <v>710</v>
      </c>
      <c r="D11748" s="333" t="s">
        <v>519</v>
      </c>
      <c r="E11748" s="29">
        <v>1</v>
      </c>
      <c r="F11748" s="29">
        <v>1</v>
      </c>
      <c r="G11748" s="29">
        <v>10936</v>
      </c>
      <c r="M11748" s="80" t="b">
        <f t="shared" si="183"/>
        <v>1</v>
      </c>
    </row>
    <row r="11749" spans="2:13" x14ac:dyDescent="0.15">
      <c r="B11749" s="333" t="s">
        <v>6394</v>
      </c>
      <c r="C11749" s="333" t="s">
        <v>710</v>
      </c>
      <c r="D11749" s="333" t="s">
        <v>525</v>
      </c>
      <c r="E11749" s="29">
        <v>1</v>
      </c>
      <c r="F11749" s="29">
        <v>4</v>
      </c>
      <c r="G11749" s="29">
        <v>6451</v>
      </c>
      <c r="M11749" s="80" t="b">
        <f t="shared" si="183"/>
        <v>1</v>
      </c>
    </row>
    <row r="11750" spans="2:13" x14ac:dyDescent="0.15">
      <c r="B11750" s="333" t="s">
        <v>5214</v>
      </c>
      <c r="C11750" s="333" t="s">
        <v>718</v>
      </c>
      <c r="D11750" s="333" t="s">
        <v>525</v>
      </c>
      <c r="E11750" s="29">
        <v>5</v>
      </c>
      <c r="F11750" s="29">
        <v>4</v>
      </c>
      <c r="G11750" s="29">
        <v>5200</v>
      </c>
      <c r="M11750" s="80" t="b">
        <f t="shared" si="183"/>
        <v>1</v>
      </c>
    </row>
    <row r="11751" spans="2:13" x14ac:dyDescent="0.15">
      <c r="B11751" s="333" t="s">
        <v>4543</v>
      </c>
      <c r="C11751" s="333" t="s">
        <v>710</v>
      </c>
      <c r="D11751" s="333" t="s">
        <v>523</v>
      </c>
      <c r="E11751" s="29">
        <v>1</v>
      </c>
      <c r="F11751" s="29">
        <v>3</v>
      </c>
      <c r="G11751" s="29">
        <v>4363</v>
      </c>
      <c r="M11751" s="80" t="b">
        <f t="shared" si="183"/>
        <v>1</v>
      </c>
    </row>
    <row r="11752" spans="2:13" x14ac:dyDescent="0.15">
      <c r="B11752" s="333" t="s">
        <v>13934</v>
      </c>
      <c r="C11752" s="333" t="s">
        <v>718</v>
      </c>
      <c r="D11752" s="333" t="s">
        <v>519</v>
      </c>
      <c r="E11752" s="29">
        <v>5</v>
      </c>
      <c r="F11752" s="29">
        <v>1</v>
      </c>
      <c r="G11752" s="29">
        <v>14747</v>
      </c>
      <c r="M11752" s="80" t="b">
        <f t="shared" si="183"/>
        <v>1</v>
      </c>
    </row>
    <row r="11753" spans="2:13" x14ac:dyDescent="0.15">
      <c r="B11753" s="333" t="s">
        <v>10579</v>
      </c>
      <c r="C11753" s="333" t="s">
        <v>714</v>
      </c>
      <c r="D11753" s="333" t="s">
        <v>523</v>
      </c>
      <c r="E11753" s="29">
        <v>3</v>
      </c>
      <c r="F11753" s="29">
        <v>3</v>
      </c>
      <c r="G11753" s="29">
        <v>10524</v>
      </c>
      <c r="M11753" s="80" t="b">
        <f t="shared" si="183"/>
        <v>1</v>
      </c>
    </row>
    <row r="11754" spans="2:13" x14ac:dyDescent="0.15">
      <c r="B11754" s="333" t="s">
        <v>10580</v>
      </c>
      <c r="C11754" s="333" t="s">
        <v>712</v>
      </c>
      <c r="D11754" s="333" t="s">
        <v>523</v>
      </c>
      <c r="E11754" s="29">
        <v>2</v>
      </c>
      <c r="F11754" s="29">
        <v>3</v>
      </c>
      <c r="G11754" s="29">
        <v>10577</v>
      </c>
      <c r="M11754" s="80" t="b">
        <f t="shared" si="183"/>
        <v>1</v>
      </c>
    </row>
    <row r="11755" spans="2:13" x14ac:dyDescent="0.15">
      <c r="B11755" s="333" t="s">
        <v>8626</v>
      </c>
      <c r="C11755" s="333" t="s">
        <v>710</v>
      </c>
      <c r="D11755" s="333" t="s">
        <v>523</v>
      </c>
      <c r="E11755" s="29">
        <v>1</v>
      </c>
      <c r="F11755" s="29">
        <v>3</v>
      </c>
      <c r="G11755" s="29">
        <v>8976</v>
      </c>
      <c r="M11755" s="80" t="b">
        <f t="shared" si="183"/>
        <v>1</v>
      </c>
    </row>
    <row r="11756" spans="2:13" x14ac:dyDescent="0.15">
      <c r="B11756" s="333" t="s">
        <v>6296</v>
      </c>
      <c r="C11756" s="333" t="s">
        <v>710</v>
      </c>
      <c r="D11756" s="333" t="s">
        <v>525</v>
      </c>
      <c r="E11756" s="29">
        <v>1</v>
      </c>
      <c r="F11756" s="29">
        <v>4</v>
      </c>
      <c r="G11756" s="29">
        <v>6358</v>
      </c>
      <c r="M11756" s="80" t="b">
        <f t="shared" si="183"/>
        <v>1</v>
      </c>
    </row>
    <row r="11757" spans="2:13" x14ac:dyDescent="0.15">
      <c r="B11757" s="333" t="s">
        <v>6297</v>
      </c>
      <c r="C11757" s="333" t="s">
        <v>710</v>
      </c>
      <c r="D11757" s="333" t="s">
        <v>521</v>
      </c>
      <c r="E11757" s="29">
        <v>1</v>
      </c>
      <c r="F11757" s="29">
        <v>2</v>
      </c>
      <c r="G11757" s="29">
        <v>6359</v>
      </c>
      <c r="M11757" s="80" t="b">
        <f t="shared" si="183"/>
        <v>1</v>
      </c>
    </row>
    <row r="11758" spans="2:13" x14ac:dyDescent="0.15">
      <c r="B11758" s="333" t="s">
        <v>6867</v>
      </c>
      <c r="C11758" s="333" t="s">
        <v>518</v>
      </c>
      <c r="D11758" s="333" t="s">
        <v>523</v>
      </c>
      <c r="E11758" s="29">
        <v>0</v>
      </c>
      <c r="F11758" s="29">
        <v>3</v>
      </c>
      <c r="G11758" s="29">
        <v>6998</v>
      </c>
      <c r="M11758" s="80" t="b">
        <f t="shared" si="183"/>
        <v>1</v>
      </c>
    </row>
    <row r="11759" spans="2:13" x14ac:dyDescent="0.15">
      <c r="B11759" s="333" t="s">
        <v>10581</v>
      </c>
      <c r="C11759" s="333" t="s">
        <v>710</v>
      </c>
      <c r="D11759" s="333" t="s">
        <v>523</v>
      </c>
      <c r="E11759" s="29">
        <v>1</v>
      </c>
      <c r="F11759" s="29">
        <v>3</v>
      </c>
      <c r="G11759" s="29">
        <v>10326</v>
      </c>
      <c r="M11759" s="80" t="b">
        <f t="shared" si="183"/>
        <v>1</v>
      </c>
    </row>
    <row r="11760" spans="2:13" x14ac:dyDescent="0.15">
      <c r="B11760" s="333" t="s">
        <v>3978</v>
      </c>
      <c r="C11760" s="333" t="s">
        <v>712</v>
      </c>
      <c r="D11760" s="333" t="s">
        <v>523</v>
      </c>
      <c r="E11760" s="29">
        <v>2</v>
      </c>
      <c r="F11760" s="29">
        <v>3</v>
      </c>
      <c r="G11760" s="29">
        <v>3743</v>
      </c>
      <c r="M11760" s="80" t="b">
        <f t="shared" si="183"/>
        <v>1</v>
      </c>
    </row>
    <row r="11761" spans="2:13" x14ac:dyDescent="0.15">
      <c r="B11761" s="333" t="s">
        <v>6942</v>
      </c>
      <c r="C11761" s="333" t="s">
        <v>518</v>
      </c>
      <c r="D11761" s="333" t="s">
        <v>523</v>
      </c>
      <c r="E11761" s="29">
        <v>0</v>
      </c>
      <c r="F11761" s="29">
        <v>3</v>
      </c>
      <c r="G11761" s="29">
        <v>7077</v>
      </c>
      <c r="M11761" s="80" t="b">
        <f t="shared" si="183"/>
        <v>1</v>
      </c>
    </row>
    <row r="11762" spans="2:13" x14ac:dyDescent="0.15">
      <c r="B11762" s="333" t="s">
        <v>13935</v>
      </c>
      <c r="C11762" s="333" t="s">
        <v>518</v>
      </c>
      <c r="D11762" s="333" t="s">
        <v>518</v>
      </c>
      <c r="E11762" s="29">
        <v>0</v>
      </c>
      <c r="F11762" s="29">
        <v>0</v>
      </c>
      <c r="G11762" s="29">
        <v>15691</v>
      </c>
      <c r="M11762" s="80" t="b">
        <f t="shared" si="183"/>
        <v>1</v>
      </c>
    </row>
    <row r="11763" spans="2:13" x14ac:dyDescent="0.15">
      <c r="B11763" s="333" t="s">
        <v>11084</v>
      </c>
      <c r="C11763" s="333" t="s">
        <v>716</v>
      </c>
      <c r="D11763" s="333" t="s">
        <v>523</v>
      </c>
      <c r="E11763" s="29">
        <v>4</v>
      </c>
      <c r="F11763" s="29">
        <v>3</v>
      </c>
      <c r="G11763" s="29">
        <v>2669</v>
      </c>
      <c r="M11763" s="80" t="b">
        <f t="shared" si="183"/>
        <v>1</v>
      </c>
    </row>
    <row r="11764" spans="2:13" x14ac:dyDescent="0.15">
      <c r="B11764" s="333" t="s">
        <v>11085</v>
      </c>
      <c r="C11764" s="333" t="s">
        <v>9879</v>
      </c>
      <c r="D11764" s="333" t="s">
        <v>519</v>
      </c>
      <c r="E11764" s="29">
        <v>13</v>
      </c>
      <c r="F11764" s="29">
        <v>1</v>
      </c>
      <c r="G11764" s="29">
        <v>2670</v>
      </c>
      <c r="M11764" s="80" t="b">
        <f t="shared" si="183"/>
        <v>1</v>
      </c>
    </row>
    <row r="11765" spans="2:13" x14ac:dyDescent="0.15">
      <c r="B11765" s="333" t="s">
        <v>2980</v>
      </c>
      <c r="C11765" s="333" t="s">
        <v>716</v>
      </c>
      <c r="D11765" s="333" t="s">
        <v>523</v>
      </c>
      <c r="E11765" s="29">
        <v>4</v>
      </c>
      <c r="F11765" s="29">
        <v>3</v>
      </c>
      <c r="G11765" s="29">
        <v>2671</v>
      </c>
      <c r="M11765" s="80" t="b">
        <f t="shared" si="183"/>
        <v>1</v>
      </c>
    </row>
    <row r="11766" spans="2:13" x14ac:dyDescent="0.15">
      <c r="B11766" s="333" t="s">
        <v>6306</v>
      </c>
      <c r="C11766" s="333" t="s">
        <v>714</v>
      </c>
      <c r="D11766" s="333" t="s">
        <v>521</v>
      </c>
      <c r="E11766" s="29">
        <v>3</v>
      </c>
      <c r="F11766" s="29">
        <v>2</v>
      </c>
      <c r="G11766" s="29">
        <v>6368</v>
      </c>
      <c r="M11766" s="80" t="b">
        <f t="shared" si="183"/>
        <v>1</v>
      </c>
    </row>
    <row r="11767" spans="2:13" x14ac:dyDescent="0.15">
      <c r="B11767" s="333" t="s">
        <v>5436</v>
      </c>
      <c r="C11767" s="333" t="s">
        <v>712</v>
      </c>
      <c r="D11767" s="333" t="s">
        <v>521</v>
      </c>
      <c r="E11767" s="29">
        <v>2</v>
      </c>
      <c r="F11767" s="29">
        <v>2</v>
      </c>
      <c r="G11767" s="29">
        <v>5445</v>
      </c>
      <c r="M11767" s="80" t="b">
        <f t="shared" si="183"/>
        <v>1</v>
      </c>
    </row>
    <row r="11768" spans="2:13" x14ac:dyDescent="0.15">
      <c r="B11768" s="333" t="s">
        <v>5951</v>
      </c>
      <c r="C11768" s="333" t="s">
        <v>710</v>
      </c>
      <c r="D11768" s="333" t="s">
        <v>521</v>
      </c>
      <c r="E11768" s="29">
        <v>1</v>
      </c>
      <c r="F11768" s="29">
        <v>2</v>
      </c>
      <c r="G11768" s="29">
        <v>5995</v>
      </c>
      <c r="M11768" s="80" t="b">
        <f t="shared" si="183"/>
        <v>1</v>
      </c>
    </row>
    <row r="11769" spans="2:13" x14ac:dyDescent="0.15">
      <c r="B11769" s="333" t="s">
        <v>2981</v>
      </c>
      <c r="C11769" s="333" t="s">
        <v>710</v>
      </c>
      <c r="D11769" s="333" t="s">
        <v>521</v>
      </c>
      <c r="E11769" s="29">
        <v>1</v>
      </c>
      <c r="F11769" s="29">
        <v>2</v>
      </c>
      <c r="G11769" s="29">
        <v>2672</v>
      </c>
      <c r="M11769" s="80" t="b">
        <f t="shared" si="183"/>
        <v>1</v>
      </c>
    </row>
    <row r="11770" spans="2:13" x14ac:dyDescent="0.15">
      <c r="B11770" s="333" t="s">
        <v>6022</v>
      </c>
      <c r="C11770" s="333" t="s">
        <v>710</v>
      </c>
      <c r="D11770" s="333" t="s">
        <v>523</v>
      </c>
      <c r="E11770" s="29">
        <v>1</v>
      </c>
      <c r="F11770" s="29">
        <v>3</v>
      </c>
      <c r="G11770" s="29">
        <v>5966</v>
      </c>
      <c r="M11770" s="80" t="b">
        <f t="shared" si="183"/>
        <v>1</v>
      </c>
    </row>
    <row r="11771" spans="2:13" x14ac:dyDescent="0.15">
      <c r="B11771" s="333" t="s">
        <v>12398</v>
      </c>
      <c r="C11771" s="333" t="s">
        <v>710</v>
      </c>
      <c r="D11771" s="333" t="s">
        <v>523</v>
      </c>
      <c r="E11771" s="29">
        <v>1</v>
      </c>
      <c r="F11771" s="29">
        <v>3</v>
      </c>
      <c r="G11771" s="29">
        <v>12377</v>
      </c>
      <c r="M11771" s="80" t="b">
        <f t="shared" si="183"/>
        <v>1</v>
      </c>
    </row>
    <row r="11772" spans="2:13" x14ac:dyDescent="0.15">
      <c r="B11772" s="333" t="s">
        <v>15161</v>
      </c>
      <c r="C11772" s="333" t="s">
        <v>712</v>
      </c>
      <c r="D11772" s="333" t="s">
        <v>525</v>
      </c>
      <c r="E11772" s="29">
        <v>2</v>
      </c>
      <c r="F11772" s="29">
        <v>4</v>
      </c>
      <c r="G11772" s="29">
        <v>17059</v>
      </c>
      <c r="M11772" s="80" t="b">
        <f t="shared" si="183"/>
        <v>1</v>
      </c>
    </row>
    <row r="11773" spans="2:13" x14ac:dyDescent="0.15">
      <c r="B11773" s="333" t="s">
        <v>2982</v>
      </c>
      <c r="C11773" s="333" t="s">
        <v>712</v>
      </c>
      <c r="D11773" s="333" t="s">
        <v>525</v>
      </c>
      <c r="E11773" s="29">
        <v>2</v>
      </c>
      <c r="F11773" s="29">
        <v>4</v>
      </c>
      <c r="G11773" s="29">
        <v>2673</v>
      </c>
      <c r="M11773" s="80" t="b">
        <f t="shared" si="183"/>
        <v>1</v>
      </c>
    </row>
    <row r="11774" spans="2:13" x14ac:dyDescent="0.15">
      <c r="B11774" s="333" t="s">
        <v>7984</v>
      </c>
      <c r="C11774" s="333" t="s">
        <v>718</v>
      </c>
      <c r="D11774" s="333" t="s">
        <v>523</v>
      </c>
      <c r="E11774" s="29">
        <v>5</v>
      </c>
      <c r="F11774" s="29">
        <v>3</v>
      </c>
      <c r="G11774" s="29">
        <v>8194</v>
      </c>
      <c r="M11774" s="80" t="b">
        <f t="shared" si="183"/>
        <v>1</v>
      </c>
    </row>
    <row r="11775" spans="2:13" x14ac:dyDescent="0.15">
      <c r="B11775" s="333" t="s">
        <v>5840</v>
      </c>
      <c r="C11775" s="333" t="s">
        <v>710</v>
      </c>
      <c r="D11775" s="333" t="s">
        <v>523</v>
      </c>
      <c r="E11775" s="29">
        <v>1</v>
      </c>
      <c r="F11775" s="29">
        <v>3</v>
      </c>
      <c r="G11775" s="29">
        <v>5859</v>
      </c>
      <c r="M11775" s="80" t="b">
        <f t="shared" si="183"/>
        <v>1</v>
      </c>
    </row>
    <row r="11776" spans="2:13" x14ac:dyDescent="0.15">
      <c r="B11776" s="333" t="s">
        <v>15162</v>
      </c>
      <c r="C11776" s="333" t="s">
        <v>518</v>
      </c>
      <c r="D11776" s="333" t="s">
        <v>521</v>
      </c>
      <c r="E11776" s="29">
        <v>0</v>
      </c>
      <c r="F11776" s="29">
        <v>2</v>
      </c>
      <c r="G11776" s="29">
        <v>17644</v>
      </c>
      <c r="M11776" s="80" t="b">
        <f t="shared" si="183"/>
        <v>1</v>
      </c>
    </row>
    <row r="11777" spans="2:13" x14ac:dyDescent="0.15">
      <c r="B11777" s="333" t="s">
        <v>2983</v>
      </c>
      <c r="C11777" s="333" t="s">
        <v>716</v>
      </c>
      <c r="D11777" s="333" t="s">
        <v>523</v>
      </c>
      <c r="E11777" s="29">
        <v>4</v>
      </c>
      <c r="F11777" s="29">
        <v>3</v>
      </c>
      <c r="G11777" s="29">
        <v>2674</v>
      </c>
      <c r="M11777" s="80" t="b">
        <f t="shared" si="183"/>
        <v>1</v>
      </c>
    </row>
    <row r="11778" spans="2:13" x14ac:dyDescent="0.15">
      <c r="B11778" s="333" t="s">
        <v>14357</v>
      </c>
      <c r="C11778" s="333" t="s">
        <v>710</v>
      </c>
      <c r="D11778" s="333" t="s">
        <v>523</v>
      </c>
      <c r="E11778" s="29">
        <v>1</v>
      </c>
      <c r="F11778" s="29">
        <v>3</v>
      </c>
      <c r="G11778" s="29">
        <v>16132</v>
      </c>
      <c r="M11778" s="80" t="b">
        <f t="shared" si="183"/>
        <v>1</v>
      </c>
    </row>
    <row r="11779" spans="2:13" x14ac:dyDescent="0.15">
      <c r="B11779" s="333" t="s">
        <v>6817</v>
      </c>
      <c r="C11779" s="333" t="s">
        <v>518</v>
      </c>
      <c r="D11779" s="333" t="s">
        <v>523</v>
      </c>
      <c r="E11779" s="29">
        <v>0</v>
      </c>
      <c r="F11779" s="29">
        <v>3</v>
      </c>
      <c r="G11779" s="29">
        <v>6944</v>
      </c>
      <c r="M11779" s="80" t="b">
        <f t="shared" si="183"/>
        <v>1</v>
      </c>
    </row>
    <row r="11780" spans="2:13" x14ac:dyDescent="0.15">
      <c r="B11780" s="333" t="s">
        <v>10582</v>
      </c>
      <c r="C11780" s="333" t="s">
        <v>518</v>
      </c>
      <c r="D11780" s="333" t="s">
        <v>523</v>
      </c>
      <c r="E11780" s="29">
        <v>0</v>
      </c>
      <c r="F11780" s="29">
        <v>3</v>
      </c>
      <c r="G11780" s="29">
        <v>10565</v>
      </c>
      <c r="M11780" s="80" t="b">
        <f t="shared" si="183"/>
        <v>1</v>
      </c>
    </row>
    <row r="11781" spans="2:13" x14ac:dyDescent="0.15">
      <c r="B11781" s="333" t="s">
        <v>4289</v>
      </c>
      <c r="C11781" s="333" t="s">
        <v>712</v>
      </c>
      <c r="D11781" s="333" t="s">
        <v>523</v>
      </c>
      <c r="E11781" s="29">
        <v>2</v>
      </c>
      <c r="F11781" s="29">
        <v>3</v>
      </c>
      <c r="G11781" s="29">
        <v>3964</v>
      </c>
      <c r="M11781" s="80" t="b">
        <f t="shared" si="183"/>
        <v>1</v>
      </c>
    </row>
    <row r="11782" spans="2:13" x14ac:dyDescent="0.15">
      <c r="B11782" s="333" t="s">
        <v>10583</v>
      </c>
      <c r="C11782" s="333" t="s">
        <v>710</v>
      </c>
      <c r="D11782" s="333" t="s">
        <v>525</v>
      </c>
      <c r="E11782" s="29">
        <v>1</v>
      </c>
      <c r="F11782" s="29">
        <v>4</v>
      </c>
      <c r="G11782" s="29">
        <v>10803</v>
      </c>
      <c r="M11782" s="80" t="b">
        <f t="shared" si="183"/>
        <v>1</v>
      </c>
    </row>
    <row r="11783" spans="2:13" x14ac:dyDescent="0.15">
      <c r="B11783" s="333" t="s">
        <v>14358</v>
      </c>
      <c r="C11783" s="333" t="s">
        <v>710</v>
      </c>
      <c r="D11783" s="333" t="s">
        <v>523</v>
      </c>
      <c r="E11783" s="29">
        <v>1</v>
      </c>
      <c r="F11783" s="29">
        <v>3</v>
      </c>
      <c r="G11783" s="29">
        <v>16113</v>
      </c>
      <c r="M11783" s="80" t="b">
        <f t="shared" si="183"/>
        <v>1</v>
      </c>
    </row>
    <row r="11784" spans="2:13" x14ac:dyDescent="0.15">
      <c r="B11784" s="333" t="s">
        <v>272</v>
      </c>
      <c r="C11784" s="333" t="s">
        <v>710</v>
      </c>
      <c r="D11784" s="333" t="s">
        <v>521</v>
      </c>
      <c r="E11784" s="29">
        <v>1</v>
      </c>
      <c r="F11784" s="29">
        <v>2</v>
      </c>
      <c r="G11784" s="29">
        <v>8455</v>
      </c>
      <c r="M11784" s="80" t="b">
        <f t="shared" si="183"/>
        <v>1</v>
      </c>
    </row>
    <row r="11785" spans="2:13" x14ac:dyDescent="0.15">
      <c r="B11785" s="333" t="s">
        <v>13</v>
      </c>
      <c r="C11785" s="333" t="s">
        <v>710</v>
      </c>
      <c r="D11785" s="333" t="s">
        <v>525</v>
      </c>
      <c r="E11785" s="29">
        <v>1</v>
      </c>
      <c r="F11785" s="29">
        <v>4</v>
      </c>
      <c r="G11785" s="29">
        <v>8737</v>
      </c>
      <c r="M11785" s="80" t="b">
        <f t="shared" si="183"/>
        <v>1</v>
      </c>
    </row>
    <row r="11786" spans="2:13" x14ac:dyDescent="0.15">
      <c r="B11786" s="333" t="s">
        <v>13936</v>
      </c>
      <c r="C11786" s="333" t="s">
        <v>710</v>
      </c>
      <c r="D11786" s="333" t="s">
        <v>525</v>
      </c>
      <c r="E11786" s="29">
        <v>1</v>
      </c>
      <c r="F11786" s="29">
        <v>4</v>
      </c>
      <c r="G11786" s="29">
        <v>15079</v>
      </c>
      <c r="M11786" s="80" t="b">
        <f t="shared" si="183"/>
        <v>1</v>
      </c>
    </row>
    <row r="11787" spans="2:13" x14ac:dyDescent="0.15">
      <c r="B11787" s="333" t="s">
        <v>10584</v>
      </c>
      <c r="C11787" s="333" t="s">
        <v>710</v>
      </c>
      <c r="D11787" s="333" t="s">
        <v>521</v>
      </c>
      <c r="E11787" s="29">
        <v>1</v>
      </c>
      <c r="F11787" s="29">
        <v>2</v>
      </c>
      <c r="G11787" s="29">
        <v>10525</v>
      </c>
      <c r="M11787" s="80" t="b">
        <f t="shared" si="183"/>
        <v>1</v>
      </c>
    </row>
    <row r="11788" spans="2:13" x14ac:dyDescent="0.15">
      <c r="B11788" s="333" t="s">
        <v>2984</v>
      </c>
      <c r="C11788" s="333" t="s">
        <v>710</v>
      </c>
      <c r="D11788" s="333" t="s">
        <v>523</v>
      </c>
      <c r="E11788" s="29">
        <v>1</v>
      </c>
      <c r="F11788" s="29">
        <v>3</v>
      </c>
      <c r="G11788" s="29">
        <v>2675</v>
      </c>
      <c r="M11788" s="80" t="b">
        <f t="shared" si="183"/>
        <v>1</v>
      </c>
    </row>
    <row r="11789" spans="2:13" x14ac:dyDescent="0.15">
      <c r="B11789" s="333" t="s">
        <v>12399</v>
      </c>
      <c r="C11789" s="333" t="s">
        <v>710</v>
      </c>
      <c r="D11789" s="333" t="s">
        <v>525</v>
      </c>
      <c r="E11789" s="29">
        <v>1</v>
      </c>
      <c r="F11789" s="29">
        <v>4</v>
      </c>
      <c r="G11789" s="29">
        <v>13373</v>
      </c>
      <c r="M11789" s="80" t="b">
        <f t="shared" si="183"/>
        <v>1</v>
      </c>
    </row>
    <row r="11790" spans="2:13" x14ac:dyDescent="0.15">
      <c r="B11790" s="333" t="s">
        <v>12400</v>
      </c>
      <c r="C11790" s="333" t="s">
        <v>710</v>
      </c>
      <c r="D11790" s="333" t="s">
        <v>521</v>
      </c>
      <c r="E11790" s="29">
        <v>1</v>
      </c>
      <c r="F11790" s="29">
        <v>2</v>
      </c>
      <c r="G11790" s="29">
        <v>13207</v>
      </c>
      <c r="M11790" s="80" t="b">
        <f t="shared" ref="M11790:M11853" si="184">AND(  NOT(ISERROR(FIND(UPPER($B$7),UPPER($B11790),1))),  OR($D$7="",NOT(ISERROR(FIND(UPPER($D$7),UPPER($B11790),1)))),    OR($D$8="",(ISERROR(FIND(UPPER($D$8),UPPER($B11790),1))))           )</f>
        <v>1</v>
      </c>
    </row>
    <row r="11791" spans="2:13" x14ac:dyDescent="0.15">
      <c r="B11791" s="333" t="s">
        <v>2985</v>
      </c>
      <c r="C11791" s="333" t="s">
        <v>716</v>
      </c>
      <c r="D11791" s="333" t="s">
        <v>523</v>
      </c>
      <c r="E11791" s="29">
        <v>4</v>
      </c>
      <c r="F11791" s="29">
        <v>3</v>
      </c>
      <c r="G11791" s="29">
        <v>2676</v>
      </c>
      <c r="M11791" s="80" t="b">
        <f t="shared" si="184"/>
        <v>1</v>
      </c>
    </row>
    <row r="11792" spans="2:13" x14ac:dyDescent="0.15">
      <c r="B11792" s="333" t="s">
        <v>4544</v>
      </c>
      <c r="C11792" s="333" t="s">
        <v>710</v>
      </c>
      <c r="D11792" s="333" t="s">
        <v>523</v>
      </c>
      <c r="E11792" s="29">
        <v>1</v>
      </c>
      <c r="F11792" s="29">
        <v>3</v>
      </c>
      <c r="G11792" s="29">
        <v>4364</v>
      </c>
      <c r="M11792" s="80" t="b">
        <f t="shared" si="184"/>
        <v>1</v>
      </c>
    </row>
    <row r="11793" spans="2:13" x14ac:dyDescent="0.15">
      <c r="B11793" s="333" t="s">
        <v>2986</v>
      </c>
      <c r="C11793" s="333" t="s">
        <v>710</v>
      </c>
      <c r="D11793" s="333" t="s">
        <v>525</v>
      </c>
      <c r="E11793" s="29">
        <v>1</v>
      </c>
      <c r="F11793" s="29">
        <v>4</v>
      </c>
      <c r="G11793" s="29">
        <v>2677</v>
      </c>
      <c r="M11793" s="80" t="b">
        <f t="shared" si="184"/>
        <v>1</v>
      </c>
    </row>
    <row r="11794" spans="2:13" x14ac:dyDescent="0.15">
      <c r="B11794" s="333" t="s">
        <v>2987</v>
      </c>
      <c r="C11794" s="333" t="s">
        <v>710</v>
      </c>
      <c r="D11794" s="333" t="s">
        <v>519</v>
      </c>
      <c r="E11794" s="29">
        <v>1</v>
      </c>
      <c r="F11794" s="29">
        <v>1</v>
      </c>
      <c r="G11794" s="29">
        <v>2678</v>
      </c>
      <c r="M11794" s="80" t="b">
        <f t="shared" si="184"/>
        <v>1</v>
      </c>
    </row>
    <row r="11795" spans="2:13" x14ac:dyDescent="0.15">
      <c r="B11795" s="333" t="s">
        <v>2988</v>
      </c>
      <c r="C11795" s="333" t="s">
        <v>710</v>
      </c>
      <c r="D11795" s="333" t="s">
        <v>519</v>
      </c>
      <c r="E11795" s="29">
        <v>1</v>
      </c>
      <c r="F11795" s="29">
        <v>1</v>
      </c>
      <c r="G11795" s="29">
        <v>2679</v>
      </c>
      <c r="M11795" s="80" t="b">
        <f t="shared" si="184"/>
        <v>1</v>
      </c>
    </row>
    <row r="11796" spans="2:13" x14ac:dyDescent="0.15">
      <c r="B11796" s="333" t="s">
        <v>2989</v>
      </c>
      <c r="C11796" s="333" t="s">
        <v>710</v>
      </c>
      <c r="D11796" s="333" t="s">
        <v>519</v>
      </c>
      <c r="E11796" s="29">
        <v>1</v>
      </c>
      <c r="F11796" s="29">
        <v>1</v>
      </c>
      <c r="G11796" s="29">
        <v>2680</v>
      </c>
      <c r="M11796" s="80" t="b">
        <f t="shared" si="184"/>
        <v>1</v>
      </c>
    </row>
    <row r="11797" spans="2:13" x14ac:dyDescent="0.15">
      <c r="B11797" s="333" t="s">
        <v>6166</v>
      </c>
      <c r="C11797" s="333" t="s">
        <v>710</v>
      </c>
      <c r="D11797" s="333" t="s">
        <v>521</v>
      </c>
      <c r="E11797" s="29">
        <v>1</v>
      </c>
      <c r="F11797" s="29">
        <v>2</v>
      </c>
      <c r="G11797" s="29">
        <v>6128</v>
      </c>
      <c r="M11797" s="80" t="b">
        <f t="shared" si="184"/>
        <v>1</v>
      </c>
    </row>
    <row r="11798" spans="2:13" x14ac:dyDescent="0.15">
      <c r="B11798" s="333" t="s">
        <v>6224</v>
      </c>
      <c r="C11798" s="333" t="s">
        <v>710</v>
      </c>
      <c r="D11798" s="333" t="s">
        <v>523</v>
      </c>
      <c r="E11798" s="29">
        <v>1</v>
      </c>
      <c r="F11798" s="29">
        <v>3</v>
      </c>
      <c r="G11798" s="29">
        <v>6277</v>
      </c>
      <c r="M11798" s="80" t="b">
        <f t="shared" si="184"/>
        <v>1</v>
      </c>
    </row>
    <row r="11799" spans="2:13" x14ac:dyDescent="0.15">
      <c r="B11799" s="333" t="s">
        <v>4069</v>
      </c>
      <c r="C11799" s="333" t="s">
        <v>518</v>
      </c>
      <c r="D11799" s="333" t="s">
        <v>518</v>
      </c>
      <c r="E11799" s="29">
        <v>0</v>
      </c>
      <c r="F11799" s="29">
        <v>0</v>
      </c>
      <c r="G11799" s="29">
        <v>3621</v>
      </c>
      <c r="M11799" s="80" t="b">
        <f t="shared" si="184"/>
        <v>1</v>
      </c>
    </row>
    <row r="11800" spans="2:13" x14ac:dyDescent="0.15">
      <c r="B11800" s="333" t="s">
        <v>6571</v>
      </c>
      <c r="C11800" s="333" t="s">
        <v>712</v>
      </c>
      <c r="D11800" s="333" t="s">
        <v>525</v>
      </c>
      <c r="E11800" s="29">
        <v>2</v>
      </c>
      <c r="F11800" s="29">
        <v>4</v>
      </c>
      <c r="G11800" s="29">
        <v>6660</v>
      </c>
      <c r="M11800" s="80" t="b">
        <f t="shared" si="184"/>
        <v>1</v>
      </c>
    </row>
    <row r="11801" spans="2:13" x14ac:dyDescent="0.15">
      <c r="B11801" s="333" t="s">
        <v>12401</v>
      </c>
      <c r="C11801" s="333" t="s">
        <v>710</v>
      </c>
      <c r="D11801" s="333" t="s">
        <v>521</v>
      </c>
      <c r="E11801" s="29">
        <v>1</v>
      </c>
      <c r="F11801" s="29">
        <v>2</v>
      </c>
      <c r="G11801" s="29">
        <v>12949</v>
      </c>
      <c r="M11801" s="80" t="b">
        <f t="shared" si="184"/>
        <v>1</v>
      </c>
    </row>
    <row r="11802" spans="2:13" x14ac:dyDescent="0.15">
      <c r="B11802" s="333" t="s">
        <v>13937</v>
      </c>
      <c r="C11802" s="333" t="s">
        <v>710</v>
      </c>
      <c r="D11802" s="333" t="s">
        <v>523</v>
      </c>
      <c r="E11802" s="29">
        <v>1</v>
      </c>
      <c r="F11802" s="29">
        <v>3</v>
      </c>
      <c r="G11802" s="29">
        <v>15307</v>
      </c>
      <c r="M11802" s="80" t="b">
        <f t="shared" si="184"/>
        <v>1</v>
      </c>
    </row>
    <row r="11803" spans="2:13" x14ac:dyDescent="0.15">
      <c r="B11803" s="333" t="s">
        <v>7102</v>
      </c>
      <c r="C11803" s="333" t="s">
        <v>718</v>
      </c>
      <c r="D11803" s="333" t="s">
        <v>525</v>
      </c>
      <c r="E11803" s="29">
        <v>5</v>
      </c>
      <c r="F11803" s="29">
        <v>4</v>
      </c>
      <c r="G11803" s="29">
        <v>7244</v>
      </c>
      <c r="M11803" s="80" t="b">
        <f t="shared" si="184"/>
        <v>1</v>
      </c>
    </row>
    <row r="11804" spans="2:13" x14ac:dyDescent="0.15">
      <c r="B11804" s="333" t="s">
        <v>12402</v>
      </c>
      <c r="C11804" s="333" t="s">
        <v>710</v>
      </c>
      <c r="D11804" s="333" t="s">
        <v>519</v>
      </c>
      <c r="E11804" s="29">
        <v>1</v>
      </c>
      <c r="F11804" s="29">
        <v>1</v>
      </c>
      <c r="G11804" s="29">
        <v>13015</v>
      </c>
      <c r="M11804" s="80" t="b">
        <f t="shared" si="184"/>
        <v>1</v>
      </c>
    </row>
    <row r="11805" spans="2:13" x14ac:dyDescent="0.15">
      <c r="B11805" s="333" t="s">
        <v>10786</v>
      </c>
      <c r="C11805" s="333" t="s">
        <v>710</v>
      </c>
      <c r="D11805" s="333" t="s">
        <v>519</v>
      </c>
      <c r="E11805" s="29">
        <v>1</v>
      </c>
      <c r="F11805" s="29">
        <v>1</v>
      </c>
      <c r="G11805" s="29">
        <v>11157</v>
      </c>
      <c r="M11805" s="80" t="b">
        <f t="shared" si="184"/>
        <v>1</v>
      </c>
    </row>
    <row r="11806" spans="2:13" x14ac:dyDescent="0.15">
      <c r="B11806" s="333" t="s">
        <v>12403</v>
      </c>
      <c r="C11806" s="333" t="s">
        <v>714</v>
      </c>
      <c r="D11806" s="333" t="s">
        <v>519</v>
      </c>
      <c r="E11806" s="29">
        <v>3</v>
      </c>
      <c r="F11806" s="29">
        <v>1</v>
      </c>
      <c r="G11806" s="29">
        <v>12942</v>
      </c>
      <c r="M11806" s="80" t="b">
        <f t="shared" si="184"/>
        <v>1</v>
      </c>
    </row>
    <row r="11807" spans="2:13" x14ac:dyDescent="0.15">
      <c r="B11807" s="333" t="s">
        <v>9962</v>
      </c>
      <c r="C11807" s="333" t="s">
        <v>714</v>
      </c>
      <c r="D11807" s="333" t="s">
        <v>523</v>
      </c>
      <c r="E11807" s="29">
        <v>3</v>
      </c>
      <c r="F11807" s="29">
        <v>3</v>
      </c>
      <c r="G11807" s="29">
        <v>10163</v>
      </c>
      <c r="M11807" s="80" t="b">
        <f t="shared" si="184"/>
        <v>1</v>
      </c>
    </row>
    <row r="11808" spans="2:13" x14ac:dyDescent="0.15">
      <c r="B11808" s="333" t="s">
        <v>4827</v>
      </c>
      <c r="C11808" s="333" t="s">
        <v>710</v>
      </c>
      <c r="D11808" s="333" t="s">
        <v>518</v>
      </c>
      <c r="E11808" s="29">
        <v>1</v>
      </c>
      <c r="F11808" s="29">
        <v>0</v>
      </c>
      <c r="G11808" s="29">
        <v>4744</v>
      </c>
      <c r="M11808" s="80" t="b">
        <f t="shared" si="184"/>
        <v>1</v>
      </c>
    </row>
    <row r="11809" spans="2:13" x14ac:dyDescent="0.15">
      <c r="B11809" s="333" t="s">
        <v>12404</v>
      </c>
      <c r="C11809" s="333" t="s">
        <v>718</v>
      </c>
      <c r="D11809" s="333" t="s">
        <v>519</v>
      </c>
      <c r="E11809" s="29">
        <v>5</v>
      </c>
      <c r="F11809" s="29">
        <v>1</v>
      </c>
      <c r="G11809" s="29">
        <v>13256</v>
      </c>
      <c r="M11809" s="80" t="b">
        <f t="shared" si="184"/>
        <v>1</v>
      </c>
    </row>
    <row r="11810" spans="2:13" x14ac:dyDescent="0.15">
      <c r="B11810" s="333" t="s">
        <v>15163</v>
      </c>
      <c r="C11810" s="333" t="s">
        <v>710</v>
      </c>
      <c r="D11810" s="333" t="s">
        <v>523</v>
      </c>
      <c r="E11810" s="29">
        <v>1</v>
      </c>
      <c r="F11810" s="29">
        <v>3</v>
      </c>
      <c r="G11810" s="29">
        <v>17419</v>
      </c>
      <c r="M11810" s="80" t="b">
        <f t="shared" si="184"/>
        <v>1</v>
      </c>
    </row>
    <row r="11811" spans="2:13" x14ac:dyDescent="0.15">
      <c r="B11811" s="333" t="s">
        <v>8623</v>
      </c>
      <c r="C11811" s="333" t="s">
        <v>710</v>
      </c>
      <c r="D11811" s="333" t="s">
        <v>523</v>
      </c>
      <c r="E11811" s="29">
        <v>1</v>
      </c>
      <c r="F11811" s="29">
        <v>3</v>
      </c>
      <c r="G11811" s="29">
        <v>8973</v>
      </c>
      <c r="M11811" s="80" t="b">
        <f t="shared" si="184"/>
        <v>1</v>
      </c>
    </row>
    <row r="11812" spans="2:13" x14ac:dyDescent="0.15">
      <c r="B11812" s="333" t="s">
        <v>2990</v>
      </c>
      <c r="C11812" s="333" t="s">
        <v>718</v>
      </c>
      <c r="D11812" s="333" t="s">
        <v>519</v>
      </c>
      <c r="E11812" s="29">
        <v>5</v>
      </c>
      <c r="F11812" s="29">
        <v>1</v>
      </c>
      <c r="G11812" s="29">
        <v>2681</v>
      </c>
      <c r="M11812" s="80" t="b">
        <f t="shared" si="184"/>
        <v>1</v>
      </c>
    </row>
    <row r="11813" spans="2:13" x14ac:dyDescent="0.15">
      <c r="B11813" s="333" t="s">
        <v>12405</v>
      </c>
      <c r="C11813" s="333" t="s">
        <v>710</v>
      </c>
      <c r="D11813" s="333" t="s">
        <v>523</v>
      </c>
      <c r="E11813" s="29">
        <v>1</v>
      </c>
      <c r="F11813" s="29">
        <v>3</v>
      </c>
      <c r="G11813" s="29">
        <v>12813</v>
      </c>
      <c r="M11813" s="80" t="b">
        <f t="shared" si="184"/>
        <v>1</v>
      </c>
    </row>
    <row r="11814" spans="2:13" x14ac:dyDescent="0.15">
      <c r="B11814" s="333" t="s">
        <v>10585</v>
      </c>
      <c r="C11814" s="333" t="s">
        <v>710</v>
      </c>
      <c r="D11814" s="333" t="s">
        <v>523</v>
      </c>
      <c r="E11814" s="29">
        <v>1</v>
      </c>
      <c r="F11814" s="29">
        <v>3</v>
      </c>
      <c r="G11814" s="29">
        <v>10804</v>
      </c>
      <c r="M11814" s="80" t="b">
        <f t="shared" si="184"/>
        <v>1</v>
      </c>
    </row>
    <row r="11815" spans="2:13" x14ac:dyDescent="0.15">
      <c r="B11815" s="333" t="s">
        <v>12406</v>
      </c>
      <c r="C11815" s="333" t="s">
        <v>710</v>
      </c>
      <c r="D11815" s="333" t="s">
        <v>519</v>
      </c>
      <c r="E11815" s="29">
        <v>1</v>
      </c>
      <c r="F11815" s="29">
        <v>1</v>
      </c>
      <c r="G11815" s="29">
        <v>12979</v>
      </c>
      <c r="M11815" s="80" t="b">
        <f t="shared" si="184"/>
        <v>1</v>
      </c>
    </row>
    <row r="11816" spans="2:13" x14ac:dyDescent="0.15">
      <c r="B11816" s="333" t="s">
        <v>7996</v>
      </c>
      <c r="C11816" s="333" t="s">
        <v>718</v>
      </c>
      <c r="D11816" s="333" t="s">
        <v>523</v>
      </c>
      <c r="E11816" s="29">
        <v>5</v>
      </c>
      <c r="F11816" s="29">
        <v>3</v>
      </c>
      <c r="G11816" s="29">
        <v>8206</v>
      </c>
      <c r="M11816" s="80" t="b">
        <f t="shared" si="184"/>
        <v>1</v>
      </c>
    </row>
    <row r="11817" spans="2:13" x14ac:dyDescent="0.15">
      <c r="B11817" s="333" t="s">
        <v>9884</v>
      </c>
      <c r="C11817" s="333" t="s">
        <v>710</v>
      </c>
      <c r="D11817" s="333" t="s">
        <v>523</v>
      </c>
      <c r="E11817" s="29">
        <v>1</v>
      </c>
      <c r="F11817" s="29">
        <v>3</v>
      </c>
      <c r="G11817" s="29">
        <v>10089</v>
      </c>
      <c r="M11817" s="80" t="b">
        <f t="shared" si="184"/>
        <v>1</v>
      </c>
    </row>
    <row r="11818" spans="2:13" x14ac:dyDescent="0.15">
      <c r="B11818" s="333" t="s">
        <v>9652</v>
      </c>
      <c r="C11818" s="333" t="s">
        <v>518</v>
      </c>
      <c r="D11818" s="333" t="s">
        <v>518</v>
      </c>
      <c r="E11818" s="29">
        <v>0</v>
      </c>
      <c r="F11818" s="29">
        <v>0</v>
      </c>
      <c r="G11818" s="29">
        <v>9841</v>
      </c>
      <c r="M11818" s="80" t="b">
        <f t="shared" si="184"/>
        <v>1</v>
      </c>
    </row>
    <row r="11819" spans="2:13" x14ac:dyDescent="0.15">
      <c r="B11819" s="333" t="s">
        <v>13938</v>
      </c>
      <c r="C11819" s="333" t="s">
        <v>518</v>
      </c>
      <c r="D11819" s="333" t="s">
        <v>518</v>
      </c>
      <c r="E11819" s="29">
        <v>0</v>
      </c>
      <c r="F11819" s="29">
        <v>0</v>
      </c>
      <c r="G11819" s="29">
        <v>15697</v>
      </c>
      <c r="M11819" s="80" t="b">
        <f t="shared" si="184"/>
        <v>1</v>
      </c>
    </row>
    <row r="11820" spans="2:13" x14ac:dyDescent="0.15">
      <c r="B11820" s="333" t="s">
        <v>2991</v>
      </c>
      <c r="C11820" s="333" t="s">
        <v>718</v>
      </c>
      <c r="D11820" s="333" t="s">
        <v>523</v>
      </c>
      <c r="E11820" s="29">
        <v>5</v>
      </c>
      <c r="F11820" s="29">
        <v>3</v>
      </c>
      <c r="G11820" s="29">
        <v>2682</v>
      </c>
      <c r="M11820" s="80" t="b">
        <f t="shared" si="184"/>
        <v>1</v>
      </c>
    </row>
    <row r="11821" spans="2:13" x14ac:dyDescent="0.15">
      <c r="B11821" s="333" t="s">
        <v>7454</v>
      </c>
      <c r="C11821" s="333" t="s">
        <v>710</v>
      </c>
      <c r="D11821" s="333" t="s">
        <v>523</v>
      </c>
      <c r="E11821" s="29">
        <v>1</v>
      </c>
      <c r="F11821" s="29">
        <v>3</v>
      </c>
      <c r="G11821" s="29">
        <v>7599</v>
      </c>
      <c r="M11821" s="80" t="b">
        <f t="shared" si="184"/>
        <v>1</v>
      </c>
    </row>
    <row r="11822" spans="2:13" x14ac:dyDescent="0.15">
      <c r="B11822" s="333" t="s">
        <v>4545</v>
      </c>
      <c r="C11822" s="333" t="s">
        <v>716</v>
      </c>
      <c r="D11822" s="333" t="s">
        <v>523</v>
      </c>
      <c r="E11822" s="29">
        <v>4</v>
      </c>
      <c r="F11822" s="29">
        <v>3</v>
      </c>
      <c r="G11822" s="29">
        <v>4365</v>
      </c>
      <c r="M11822" s="80" t="b">
        <f t="shared" si="184"/>
        <v>1</v>
      </c>
    </row>
    <row r="11823" spans="2:13" x14ac:dyDescent="0.15">
      <c r="B11823" s="333" t="s">
        <v>3677</v>
      </c>
      <c r="C11823" s="333" t="s">
        <v>716</v>
      </c>
      <c r="D11823" s="333" t="s">
        <v>519</v>
      </c>
      <c r="E11823" s="29">
        <v>4</v>
      </c>
      <c r="F11823" s="29">
        <v>1</v>
      </c>
      <c r="G11823" s="29">
        <v>3434</v>
      </c>
      <c r="M11823" s="80" t="b">
        <f t="shared" si="184"/>
        <v>1</v>
      </c>
    </row>
    <row r="11824" spans="2:13" x14ac:dyDescent="0.15">
      <c r="B11824" s="333" t="s">
        <v>10586</v>
      </c>
      <c r="C11824" s="333" t="s">
        <v>710</v>
      </c>
      <c r="D11824" s="333" t="s">
        <v>519</v>
      </c>
      <c r="E11824" s="29">
        <v>1</v>
      </c>
      <c r="F11824" s="29">
        <v>1</v>
      </c>
      <c r="G11824" s="29">
        <v>10908</v>
      </c>
      <c r="M11824" s="80" t="b">
        <f t="shared" si="184"/>
        <v>1</v>
      </c>
    </row>
    <row r="11825" spans="2:13" x14ac:dyDescent="0.15">
      <c r="B11825" s="333" t="s">
        <v>12407</v>
      </c>
      <c r="C11825" s="333" t="s">
        <v>710</v>
      </c>
      <c r="D11825" s="333" t="s">
        <v>519</v>
      </c>
      <c r="E11825" s="29">
        <v>1</v>
      </c>
      <c r="F11825" s="29">
        <v>1</v>
      </c>
      <c r="G11825" s="29">
        <v>13814</v>
      </c>
      <c r="M11825" s="80" t="b">
        <f t="shared" si="184"/>
        <v>1</v>
      </c>
    </row>
    <row r="11826" spans="2:13" x14ac:dyDescent="0.15">
      <c r="B11826" s="333" t="s">
        <v>8544</v>
      </c>
      <c r="C11826" s="333" t="s">
        <v>710</v>
      </c>
      <c r="D11826" s="333" t="s">
        <v>523</v>
      </c>
      <c r="E11826" s="29">
        <v>1</v>
      </c>
      <c r="F11826" s="29">
        <v>3</v>
      </c>
      <c r="G11826" s="29">
        <v>8879</v>
      </c>
      <c r="M11826" s="80" t="b">
        <f t="shared" si="184"/>
        <v>1</v>
      </c>
    </row>
    <row r="11827" spans="2:13" x14ac:dyDescent="0.15">
      <c r="B11827" s="333" t="s">
        <v>8687</v>
      </c>
      <c r="C11827" s="333" t="s">
        <v>712</v>
      </c>
      <c r="D11827" s="333" t="s">
        <v>523</v>
      </c>
      <c r="E11827" s="29">
        <v>2</v>
      </c>
      <c r="F11827" s="29">
        <v>3</v>
      </c>
      <c r="G11827" s="29">
        <v>9037</v>
      </c>
      <c r="M11827" s="80" t="b">
        <f t="shared" si="184"/>
        <v>1</v>
      </c>
    </row>
    <row r="11828" spans="2:13" x14ac:dyDescent="0.15">
      <c r="B11828" s="333" t="s">
        <v>2992</v>
      </c>
      <c r="C11828" s="333" t="s">
        <v>718</v>
      </c>
      <c r="D11828" s="333" t="s">
        <v>523</v>
      </c>
      <c r="E11828" s="29">
        <v>5</v>
      </c>
      <c r="F11828" s="29">
        <v>3</v>
      </c>
      <c r="G11828" s="29">
        <v>2683</v>
      </c>
      <c r="M11828" s="80" t="b">
        <f t="shared" si="184"/>
        <v>1</v>
      </c>
    </row>
    <row r="11829" spans="2:13" x14ac:dyDescent="0.15">
      <c r="B11829" s="333" t="s">
        <v>12408</v>
      </c>
      <c r="C11829" s="333" t="s">
        <v>718</v>
      </c>
      <c r="D11829" s="333" t="s">
        <v>521</v>
      </c>
      <c r="E11829" s="29">
        <v>5</v>
      </c>
      <c r="F11829" s="29">
        <v>2</v>
      </c>
      <c r="G11829" s="29">
        <v>13066</v>
      </c>
      <c r="M11829" s="80" t="b">
        <f t="shared" si="184"/>
        <v>1</v>
      </c>
    </row>
    <row r="11830" spans="2:13" x14ac:dyDescent="0.15">
      <c r="B11830" s="333" t="s">
        <v>13004</v>
      </c>
      <c r="C11830" s="333" t="s">
        <v>710</v>
      </c>
      <c r="D11830" s="333" t="s">
        <v>523</v>
      </c>
      <c r="E11830" s="29">
        <v>1</v>
      </c>
      <c r="F11830" s="29">
        <v>3</v>
      </c>
      <c r="G11830" s="29">
        <v>13952</v>
      </c>
      <c r="M11830" s="80" t="b">
        <f t="shared" si="184"/>
        <v>1</v>
      </c>
    </row>
    <row r="11831" spans="2:13" x14ac:dyDescent="0.15">
      <c r="B11831" s="333" t="s">
        <v>13939</v>
      </c>
      <c r="C11831" s="333" t="s">
        <v>712</v>
      </c>
      <c r="D11831" s="333" t="s">
        <v>525</v>
      </c>
      <c r="E11831" s="29">
        <v>2</v>
      </c>
      <c r="F11831" s="29">
        <v>4</v>
      </c>
      <c r="G11831" s="29">
        <v>15266</v>
      </c>
      <c r="M11831" s="80" t="b">
        <f t="shared" si="184"/>
        <v>1</v>
      </c>
    </row>
    <row r="11832" spans="2:13" x14ac:dyDescent="0.15">
      <c r="B11832" s="333" t="s">
        <v>5850</v>
      </c>
      <c r="C11832" s="333" t="s">
        <v>718</v>
      </c>
      <c r="D11832" s="333" t="s">
        <v>525</v>
      </c>
      <c r="E11832" s="29">
        <v>5</v>
      </c>
      <c r="F11832" s="29">
        <v>4</v>
      </c>
      <c r="G11832" s="29">
        <v>5870</v>
      </c>
      <c r="M11832" s="80" t="b">
        <f t="shared" si="184"/>
        <v>1</v>
      </c>
    </row>
    <row r="11833" spans="2:13" x14ac:dyDescent="0.15">
      <c r="B11833" s="333" t="s">
        <v>8631</v>
      </c>
      <c r="C11833" s="333" t="s">
        <v>710</v>
      </c>
      <c r="D11833" s="333" t="s">
        <v>523</v>
      </c>
      <c r="E11833" s="29">
        <v>1</v>
      </c>
      <c r="F11833" s="29">
        <v>3</v>
      </c>
      <c r="G11833" s="29">
        <v>8981</v>
      </c>
      <c r="M11833" s="80" t="b">
        <f t="shared" si="184"/>
        <v>1</v>
      </c>
    </row>
    <row r="11834" spans="2:13" x14ac:dyDescent="0.15">
      <c r="B11834" s="333" t="s">
        <v>2993</v>
      </c>
      <c r="C11834" s="333" t="s">
        <v>716</v>
      </c>
      <c r="D11834" s="333" t="s">
        <v>523</v>
      </c>
      <c r="E11834" s="29">
        <v>4</v>
      </c>
      <c r="F11834" s="29">
        <v>3</v>
      </c>
      <c r="G11834" s="29">
        <v>2684</v>
      </c>
      <c r="M11834" s="80" t="b">
        <f t="shared" si="184"/>
        <v>1</v>
      </c>
    </row>
    <row r="11835" spans="2:13" x14ac:dyDescent="0.15">
      <c r="B11835" s="333" t="s">
        <v>5747</v>
      </c>
      <c r="C11835" s="333" t="s">
        <v>518</v>
      </c>
      <c r="D11835" s="333" t="s">
        <v>523</v>
      </c>
      <c r="E11835" s="29">
        <v>0</v>
      </c>
      <c r="F11835" s="29">
        <v>3</v>
      </c>
      <c r="G11835" s="29">
        <v>5778</v>
      </c>
      <c r="M11835" s="80" t="b">
        <f t="shared" si="184"/>
        <v>1</v>
      </c>
    </row>
    <row r="11836" spans="2:13" x14ac:dyDescent="0.15">
      <c r="B11836" s="333" t="s">
        <v>2994</v>
      </c>
      <c r="C11836" s="333" t="s">
        <v>712</v>
      </c>
      <c r="D11836" s="333" t="s">
        <v>525</v>
      </c>
      <c r="E11836" s="29">
        <v>2</v>
      </c>
      <c r="F11836" s="29">
        <v>4</v>
      </c>
      <c r="G11836" s="29">
        <v>2685</v>
      </c>
      <c r="M11836" s="80" t="b">
        <f t="shared" si="184"/>
        <v>1</v>
      </c>
    </row>
    <row r="11837" spans="2:13" x14ac:dyDescent="0.15">
      <c r="B11837" s="333" t="s">
        <v>11086</v>
      </c>
      <c r="C11837" s="333" t="s">
        <v>712</v>
      </c>
      <c r="D11837" s="333" t="s">
        <v>525</v>
      </c>
      <c r="E11837" s="29">
        <v>2</v>
      </c>
      <c r="F11837" s="29">
        <v>4</v>
      </c>
      <c r="G11837" s="29">
        <v>2686</v>
      </c>
      <c r="M11837" s="80" t="b">
        <f t="shared" si="184"/>
        <v>1</v>
      </c>
    </row>
    <row r="11838" spans="2:13" x14ac:dyDescent="0.15">
      <c r="B11838" s="333" t="s">
        <v>5</v>
      </c>
      <c r="C11838" s="333" t="s">
        <v>712</v>
      </c>
      <c r="D11838" s="333" t="s">
        <v>521</v>
      </c>
      <c r="E11838" s="29">
        <v>2</v>
      </c>
      <c r="F11838" s="29">
        <v>2</v>
      </c>
      <c r="G11838" s="29">
        <v>8728</v>
      </c>
      <c r="M11838" s="80" t="b">
        <f t="shared" si="184"/>
        <v>1</v>
      </c>
    </row>
    <row r="11839" spans="2:13" x14ac:dyDescent="0.15">
      <c r="B11839" s="333" t="s">
        <v>7853</v>
      </c>
      <c r="C11839" s="333" t="s">
        <v>710</v>
      </c>
      <c r="D11839" s="333" t="s">
        <v>523</v>
      </c>
      <c r="E11839" s="29">
        <v>1</v>
      </c>
      <c r="F11839" s="29">
        <v>3</v>
      </c>
      <c r="G11839" s="29">
        <v>8038</v>
      </c>
      <c r="M11839" s="80" t="b">
        <f t="shared" si="184"/>
        <v>1</v>
      </c>
    </row>
    <row r="11840" spans="2:13" x14ac:dyDescent="0.15">
      <c r="B11840" s="333" t="s">
        <v>3678</v>
      </c>
      <c r="C11840" s="333" t="s">
        <v>712</v>
      </c>
      <c r="D11840" s="333" t="s">
        <v>519</v>
      </c>
      <c r="E11840" s="29">
        <v>2</v>
      </c>
      <c r="F11840" s="29">
        <v>1</v>
      </c>
      <c r="G11840" s="29">
        <v>3435</v>
      </c>
      <c r="M11840" s="80" t="b">
        <f t="shared" si="184"/>
        <v>1</v>
      </c>
    </row>
    <row r="11841" spans="2:13" x14ac:dyDescent="0.15">
      <c r="B11841" s="333" t="s">
        <v>6572</v>
      </c>
      <c r="C11841" s="333" t="s">
        <v>518</v>
      </c>
      <c r="D11841" s="333" t="s">
        <v>518</v>
      </c>
      <c r="E11841" s="29">
        <v>0</v>
      </c>
      <c r="F11841" s="29">
        <v>0</v>
      </c>
      <c r="G11841" s="29">
        <v>6661</v>
      </c>
      <c r="M11841" s="80" t="b">
        <f t="shared" si="184"/>
        <v>1</v>
      </c>
    </row>
    <row r="11842" spans="2:13" x14ac:dyDescent="0.15">
      <c r="B11842" s="333" t="s">
        <v>34</v>
      </c>
      <c r="C11842" s="333" t="s">
        <v>712</v>
      </c>
      <c r="D11842" s="333" t="s">
        <v>519</v>
      </c>
      <c r="E11842" s="29">
        <v>2</v>
      </c>
      <c r="F11842" s="29">
        <v>1</v>
      </c>
      <c r="G11842" s="29">
        <v>8667</v>
      </c>
      <c r="M11842" s="80" t="b">
        <f t="shared" si="184"/>
        <v>1</v>
      </c>
    </row>
    <row r="11843" spans="2:13" x14ac:dyDescent="0.15">
      <c r="B11843" s="333" t="s">
        <v>12409</v>
      </c>
      <c r="C11843" s="333" t="s">
        <v>714</v>
      </c>
      <c r="D11843" s="333" t="s">
        <v>444</v>
      </c>
      <c r="E11843" s="29">
        <v>3</v>
      </c>
      <c r="F11843" s="29">
        <v>6</v>
      </c>
      <c r="G11843" s="29">
        <v>12528</v>
      </c>
      <c r="M11843" s="80" t="b">
        <f t="shared" si="184"/>
        <v>1</v>
      </c>
    </row>
    <row r="11844" spans="2:13" x14ac:dyDescent="0.15">
      <c r="B11844" s="333" t="s">
        <v>10587</v>
      </c>
      <c r="C11844" s="333" t="s">
        <v>710</v>
      </c>
      <c r="D11844" s="333" t="s">
        <v>444</v>
      </c>
      <c r="E11844" s="29">
        <v>1</v>
      </c>
      <c r="F11844" s="29">
        <v>6</v>
      </c>
      <c r="G11844" s="29">
        <v>10728</v>
      </c>
      <c r="M11844" s="80" t="b">
        <f t="shared" si="184"/>
        <v>1</v>
      </c>
    </row>
    <row r="11845" spans="2:13" x14ac:dyDescent="0.15">
      <c r="B11845" s="333" t="s">
        <v>36</v>
      </c>
      <c r="C11845" s="333" t="s">
        <v>714</v>
      </c>
      <c r="D11845" s="333" t="s">
        <v>523</v>
      </c>
      <c r="E11845" s="29">
        <v>3</v>
      </c>
      <c r="F11845" s="29">
        <v>3</v>
      </c>
      <c r="G11845" s="29">
        <v>8669</v>
      </c>
      <c r="M11845" s="80" t="b">
        <f t="shared" si="184"/>
        <v>1</v>
      </c>
    </row>
    <row r="11846" spans="2:13" x14ac:dyDescent="0.15">
      <c r="B11846" s="333" t="s">
        <v>9653</v>
      </c>
      <c r="C11846" s="333" t="s">
        <v>710</v>
      </c>
      <c r="D11846" s="333" t="s">
        <v>523</v>
      </c>
      <c r="E11846" s="29">
        <v>1</v>
      </c>
      <c r="F11846" s="29">
        <v>3</v>
      </c>
      <c r="G11846" s="29">
        <v>9282</v>
      </c>
      <c r="M11846" s="80" t="b">
        <f t="shared" si="184"/>
        <v>1</v>
      </c>
    </row>
    <row r="11847" spans="2:13" x14ac:dyDescent="0.15">
      <c r="B11847" s="333" t="s">
        <v>10588</v>
      </c>
      <c r="C11847" s="333" t="s">
        <v>712</v>
      </c>
      <c r="D11847" s="333" t="s">
        <v>523</v>
      </c>
      <c r="E11847" s="29">
        <v>2</v>
      </c>
      <c r="F11847" s="29">
        <v>3</v>
      </c>
      <c r="G11847" s="29">
        <v>10540</v>
      </c>
      <c r="M11847" s="80" t="b">
        <f t="shared" si="184"/>
        <v>1</v>
      </c>
    </row>
    <row r="11848" spans="2:13" x14ac:dyDescent="0.15">
      <c r="B11848" s="333" t="s">
        <v>273</v>
      </c>
      <c r="C11848" s="333" t="s">
        <v>710</v>
      </c>
      <c r="D11848" s="333" t="s">
        <v>523</v>
      </c>
      <c r="E11848" s="29">
        <v>1</v>
      </c>
      <c r="F11848" s="29">
        <v>3</v>
      </c>
      <c r="G11848" s="29">
        <v>8456</v>
      </c>
      <c r="M11848" s="80" t="b">
        <f t="shared" si="184"/>
        <v>1</v>
      </c>
    </row>
    <row r="11849" spans="2:13" x14ac:dyDescent="0.15">
      <c r="B11849" s="333" t="s">
        <v>15164</v>
      </c>
      <c r="C11849" s="333" t="s">
        <v>710</v>
      </c>
      <c r="D11849" s="333" t="s">
        <v>519</v>
      </c>
      <c r="E11849" s="29">
        <v>1</v>
      </c>
      <c r="F11849" s="29">
        <v>1</v>
      </c>
      <c r="G11849" s="29">
        <v>17627</v>
      </c>
      <c r="M11849" s="80" t="b">
        <f t="shared" si="184"/>
        <v>1</v>
      </c>
    </row>
    <row r="11850" spans="2:13" x14ac:dyDescent="0.15">
      <c r="B11850" s="333" t="s">
        <v>15165</v>
      </c>
      <c r="C11850" s="333" t="s">
        <v>710</v>
      </c>
      <c r="D11850" s="333" t="s">
        <v>519</v>
      </c>
      <c r="E11850" s="29">
        <v>1</v>
      </c>
      <c r="F11850" s="29">
        <v>1</v>
      </c>
      <c r="G11850" s="29">
        <v>17624</v>
      </c>
      <c r="M11850" s="80" t="b">
        <f t="shared" si="184"/>
        <v>1</v>
      </c>
    </row>
    <row r="11851" spans="2:13" x14ac:dyDescent="0.15">
      <c r="B11851" s="333" t="s">
        <v>15166</v>
      </c>
      <c r="C11851" s="333" t="s">
        <v>710</v>
      </c>
      <c r="D11851" s="333" t="s">
        <v>519</v>
      </c>
      <c r="E11851" s="29">
        <v>1</v>
      </c>
      <c r="F11851" s="29">
        <v>1</v>
      </c>
      <c r="G11851" s="29">
        <v>17628</v>
      </c>
      <c r="M11851" s="80" t="b">
        <f t="shared" si="184"/>
        <v>1</v>
      </c>
    </row>
    <row r="11852" spans="2:13" x14ac:dyDescent="0.15">
      <c r="B11852" s="333" t="s">
        <v>2995</v>
      </c>
      <c r="C11852" s="333" t="s">
        <v>710</v>
      </c>
      <c r="D11852" s="333" t="s">
        <v>525</v>
      </c>
      <c r="E11852" s="29">
        <v>1</v>
      </c>
      <c r="F11852" s="29">
        <v>4</v>
      </c>
      <c r="G11852" s="29">
        <v>2687</v>
      </c>
      <c r="M11852" s="80" t="b">
        <f t="shared" si="184"/>
        <v>1</v>
      </c>
    </row>
    <row r="11853" spans="2:13" x14ac:dyDescent="0.15">
      <c r="B11853" s="333" t="s">
        <v>5185</v>
      </c>
      <c r="C11853" s="333" t="s">
        <v>710</v>
      </c>
      <c r="D11853" s="333" t="s">
        <v>519</v>
      </c>
      <c r="E11853" s="29">
        <v>1</v>
      </c>
      <c r="F11853" s="29">
        <v>1</v>
      </c>
      <c r="G11853" s="29">
        <v>5050</v>
      </c>
      <c r="M11853" s="80" t="b">
        <f t="shared" si="184"/>
        <v>1</v>
      </c>
    </row>
    <row r="11854" spans="2:13" x14ac:dyDescent="0.15">
      <c r="B11854" s="333" t="s">
        <v>374</v>
      </c>
      <c r="C11854" s="333" t="s">
        <v>710</v>
      </c>
      <c r="D11854" s="333" t="s">
        <v>521</v>
      </c>
      <c r="E11854" s="29">
        <v>1</v>
      </c>
      <c r="F11854" s="29">
        <v>2</v>
      </c>
      <c r="G11854" s="29">
        <v>8352</v>
      </c>
      <c r="M11854" s="80" t="b">
        <f t="shared" ref="M11854:M11917" si="185">AND(  NOT(ISERROR(FIND(UPPER($B$7),UPPER($B11854),1))),  OR($D$7="",NOT(ISERROR(FIND(UPPER($D$7),UPPER($B11854),1)))),    OR($D$8="",(ISERROR(FIND(UPPER($D$8),UPPER($B11854),1))))           )</f>
        <v>1</v>
      </c>
    </row>
    <row r="11855" spans="2:13" x14ac:dyDescent="0.15">
      <c r="B11855" s="333" t="s">
        <v>2996</v>
      </c>
      <c r="C11855" s="333" t="s">
        <v>716</v>
      </c>
      <c r="D11855" s="333" t="s">
        <v>523</v>
      </c>
      <c r="E11855" s="29">
        <v>4</v>
      </c>
      <c r="F11855" s="29">
        <v>3</v>
      </c>
      <c r="G11855" s="29">
        <v>2688</v>
      </c>
      <c r="M11855" s="80" t="b">
        <f t="shared" si="185"/>
        <v>1</v>
      </c>
    </row>
    <row r="11856" spans="2:13" x14ac:dyDescent="0.15">
      <c r="B11856" s="333" t="s">
        <v>6880</v>
      </c>
      <c r="C11856" s="333" t="s">
        <v>518</v>
      </c>
      <c r="D11856" s="333" t="s">
        <v>523</v>
      </c>
      <c r="E11856" s="29">
        <v>0</v>
      </c>
      <c r="F11856" s="29">
        <v>3</v>
      </c>
      <c r="G11856" s="29">
        <v>7011</v>
      </c>
      <c r="M11856" s="80" t="b">
        <f t="shared" si="185"/>
        <v>1</v>
      </c>
    </row>
    <row r="11857" spans="2:13" x14ac:dyDescent="0.15">
      <c r="B11857" s="333" t="s">
        <v>4499</v>
      </c>
      <c r="C11857" s="333" t="s">
        <v>712</v>
      </c>
      <c r="D11857" s="333" t="s">
        <v>523</v>
      </c>
      <c r="E11857" s="29">
        <v>2</v>
      </c>
      <c r="F11857" s="29">
        <v>3</v>
      </c>
      <c r="G11857" s="29">
        <v>4119</v>
      </c>
      <c r="M11857" s="80" t="b">
        <f t="shared" si="185"/>
        <v>1</v>
      </c>
    </row>
    <row r="11858" spans="2:13" x14ac:dyDescent="0.15">
      <c r="B11858" s="333" t="s">
        <v>9654</v>
      </c>
      <c r="C11858" s="333" t="s">
        <v>518</v>
      </c>
      <c r="D11858" s="333" t="s">
        <v>518</v>
      </c>
      <c r="E11858" s="29">
        <v>0</v>
      </c>
      <c r="F11858" s="29">
        <v>0</v>
      </c>
      <c r="G11858" s="29">
        <v>9842</v>
      </c>
      <c r="M11858" s="80" t="b">
        <f t="shared" si="185"/>
        <v>1</v>
      </c>
    </row>
    <row r="11859" spans="2:13" x14ac:dyDescent="0.15">
      <c r="B11859" s="333" t="s">
        <v>10589</v>
      </c>
      <c r="C11859" s="333" t="s">
        <v>718</v>
      </c>
      <c r="D11859" s="333" t="s">
        <v>525</v>
      </c>
      <c r="E11859" s="29">
        <v>5</v>
      </c>
      <c r="F11859" s="29">
        <v>4</v>
      </c>
      <c r="G11859" s="29">
        <v>10305</v>
      </c>
      <c r="M11859" s="80" t="b">
        <f t="shared" si="185"/>
        <v>1</v>
      </c>
    </row>
    <row r="11860" spans="2:13" x14ac:dyDescent="0.15">
      <c r="B11860" s="333" t="s">
        <v>49</v>
      </c>
      <c r="C11860" s="333" t="s">
        <v>718</v>
      </c>
      <c r="D11860" s="333" t="s">
        <v>525</v>
      </c>
      <c r="E11860" s="29">
        <v>5</v>
      </c>
      <c r="F11860" s="29">
        <v>4</v>
      </c>
      <c r="G11860" s="29">
        <v>8682</v>
      </c>
      <c r="M11860" s="80" t="b">
        <f t="shared" si="185"/>
        <v>1</v>
      </c>
    </row>
    <row r="11861" spans="2:13" x14ac:dyDescent="0.15">
      <c r="B11861" s="333" t="s">
        <v>15167</v>
      </c>
      <c r="C11861" s="333" t="s">
        <v>718</v>
      </c>
      <c r="D11861" s="333" t="s">
        <v>523</v>
      </c>
      <c r="E11861" s="29">
        <v>5</v>
      </c>
      <c r="F11861" s="29">
        <v>3</v>
      </c>
      <c r="G11861" s="29">
        <v>16482</v>
      </c>
      <c r="M11861" s="80" t="b">
        <f t="shared" si="185"/>
        <v>1</v>
      </c>
    </row>
    <row r="11862" spans="2:13" x14ac:dyDescent="0.15">
      <c r="B11862" s="333" t="s">
        <v>12410</v>
      </c>
      <c r="C11862" s="333" t="s">
        <v>712</v>
      </c>
      <c r="D11862" s="333" t="s">
        <v>525</v>
      </c>
      <c r="E11862" s="29">
        <v>2</v>
      </c>
      <c r="F11862" s="29">
        <v>4</v>
      </c>
      <c r="G11862" s="29">
        <v>12336</v>
      </c>
      <c r="M11862" s="80" t="b">
        <f t="shared" si="185"/>
        <v>1</v>
      </c>
    </row>
    <row r="11863" spans="2:13" x14ac:dyDescent="0.15">
      <c r="B11863" s="333" t="s">
        <v>13005</v>
      </c>
      <c r="C11863" s="333" t="s">
        <v>712</v>
      </c>
      <c r="D11863" s="333" t="s">
        <v>525</v>
      </c>
      <c r="E11863" s="29">
        <v>2</v>
      </c>
      <c r="F11863" s="29">
        <v>4</v>
      </c>
      <c r="G11863" s="29">
        <v>13058</v>
      </c>
      <c r="M11863" s="80" t="b">
        <f t="shared" si="185"/>
        <v>1</v>
      </c>
    </row>
    <row r="11864" spans="2:13" x14ac:dyDescent="0.15">
      <c r="B11864" s="333" t="s">
        <v>13006</v>
      </c>
      <c r="C11864" s="333" t="s">
        <v>712</v>
      </c>
      <c r="D11864" s="333" t="s">
        <v>525</v>
      </c>
      <c r="E11864" s="29">
        <v>2</v>
      </c>
      <c r="F11864" s="29">
        <v>4</v>
      </c>
      <c r="G11864" s="29">
        <v>14371</v>
      </c>
      <c r="M11864" s="80" t="b">
        <f t="shared" si="185"/>
        <v>1</v>
      </c>
    </row>
    <row r="11865" spans="2:13" x14ac:dyDescent="0.15">
      <c r="B11865" s="333" t="s">
        <v>9655</v>
      </c>
      <c r="C11865" s="333" t="s">
        <v>712</v>
      </c>
      <c r="D11865" s="333" t="s">
        <v>525</v>
      </c>
      <c r="E11865" s="29">
        <v>2</v>
      </c>
      <c r="F11865" s="29">
        <v>4</v>
      </c>
      <c r="G11865" s="29">
        <v>9843</v>
      </c>
      <c r="M11865" s="80" t="b">
        <f t="shared" si="185"/>
        <v>1</v>
      </c>
    </row>
    <row r="11866" spans="2:13" x14ac:dyDescent="0.15">
      <c r="B11866" s="333" t="s">
        <v>13007</v>
      </c>
      <c r="C11866" s="333" t="s">
        <v>712</v>
      </c>
      <c r="D11866" s="333" t="s">
        <v>525</v>
      </c>
      <c r="E11866" s="29">
        <v>2</v>
      </c>
      <c r="F11866" s="29">
        <v>4</v>
      </c>
      <c r="G11866" s="29">
        <v>14373</v>
      </c>
      <c r="M11866" s="80" t="b">
        <f t="shared" si="185"/>
        <v>1</v>
      </c>
    </row>
    <row r="11867" spans="2:13" x14ac:dyDescent="0.15">
      <c r="B11867" s="333" t="s">
        <v>13008</v>
      </c>
      <c r="C11867" s="333" t="s">
        <v>712</v>
      </c>
      <c r="D11867" s="333" t="s">
        <v>525</v>
      </c>
      <c r="E11867" s="29">
        <v>2</v>
      </c>
      <c r="F11867" s="29">
        <v>4</v>
      </c>
      <c r="G11867" s="29">
        <v>14372</v>
      </c>
      <c r="M11867" s="80" t="b">
        <f t="shared" si="185"/>
        <v>1</v>
      </c>
    </row>
    <row r="11868" spans="2:13" x14ac:dyDescent="0.15">
      <c r="B11868" s="333" t="s">
        <v>13009</v>
      </c>
      <c r="C11868" s="333" t="s">
        <v>712</v>
      </c>
      <c r="D11868" s="333" t="s">
        <v>525</v>
      </c>
      <c r="E11868" s="29">
        <v>2</v>
      </c>
      <c r="F11868" s="29">
        <v>4</v>
      </c>
      <c r="G11868" s="29">
        <v>14370</v>
      </c>
      <c r="M11868" s="80" t="b">
        <f t="shared" si="185"/>
        <v>1</v>
      </c>
    </row>
    <row r="11869" spans="2:13" x14ac:dyDescent="0.15">
      <c r="B11869" s="333" t="s">
        <v>2997</v>
      </c>
      <c r="C11869" s="333" t="s">
        <v>712</v>
      </c>
      <c r="D11869" s="333" t="s">
        <v>525</v>
      </c>
      <c r="E11869" s="29">
        <v>2</v>
      </c>
      <c r="F11869" s="29">
        <v>4</v>
      </c>
      <c r="G11869" s="29">
        <v>2689</v>
      </c>
      <c r="M11869" s="80" t="b">
        <f t="shared" si="185"/>
        <v>1</v>
      </c>
    </row>
    <row r="11870" spans="2:13" x14ac:dyDescent="0.15">
      <c r="B11870" s="333" t="s">
        <v>13940</v>
      </c>
      <c r="C11870" s="333" t="s">
        <v>712</v>
      </c>
      <c r="D11870" s="333" t="s">
        <v>525</v>
      </c>
      <c r="E11870" s="29">
        <v>2</v>
      </c>
      <c r="F11870" s="29">
        <v>4</v>
      </c>
      <c r="G11870" s="29">
        <v>15377</v>
      </c>
      <c r="M11870" s="80" t="b">
        <f t="shared" si="185"/>
        <v>1</v>
      </c>
    </row>
    <row r="11871" spans="2:13" x14ac:dyDescent="0.15">
      <c r="B11871" s="333" t="s">
        <v>13941</v>
      </c>
      <c r="C11871" s="333" t="s">
        <v>712</v>
      </c>
      <c r="D11871" s="333" t="s">
        <v>525</v>
      </c>
      <c r="E11871" s="29">
        <v>2</v>
      </c>
      <c r="F11871" s="29">
        <v>4</v>
      </c>
      <c r="G11871" s="29">
        <v>15398</v>
      </c>
      <c r="M11871" s="80" t="b">
        <f t="shared" si="185"/>
        <v>1</v>
      </c>
    </row>
    <row r="11872" spans="2:13" x14ac:dyDescent="0.15">
      <c r="B11872" s="333" t="s">
        <v>6131</v>
      </c>
      <c r="C11872" s="333" t="s">
        <v>712</v>
      </c>
      <c r="D11872" s="333" t="s">
        <v>525</v>
      </c>
      <c r="E11872" s="29">
        <v>2</v>
      </c>
      <c r="F11872" s="29">
        <v>4</v>
      </c>
      <c r="G11872" s="29">
        <v>6189</v>
      </c>
      <c r="M11872" s="80" t="b">
        <f t="shared" si="185"/>
        <v>1</v>
      </c>
    </row>
    <row r="11873" spans="2:13" x14ac:dyDescent="0.15">
      <c r="B11873" s="333" t="s">
        <v>5988</v>
      </c>
      <c r="C11873" s="333" t="s">
        <v>712</v>
      </c>
      <c r="D11873" s="333" t="s">
        <v>525</v>
      </c>
      <c r="E11873" s="29">
        <v>2</v>
      </c>
      <c r="F11873" s="29">
        <v>4</v>
      </c>
      <c r="G11873" s="29">
        <v>6041</v>
      </c>
      <c r="M11873" s="80" t="b">
        <f t="shared" si="185"/>
        <v>1</v>
      </c>
    </row>
    <row r="11874" spans="2:13" x14ac:dyDescent="0.15">
      <c r="B11874" s="333" t="s">
        <v>6171</v>
      </c>
      <c r="C11874" s="333" t="s">
        <v>712</v>
      </c>
      <c r="D11874" s="333" t="s">
        <v>525</v>
      </c>
      <c r="E11874" s="29">
        <v>2</v>
      </c>
      <c r="F11874" s="29">
        <v>4</v>
      </c>
      <c r="G11874" s="29">
        <v>6133</v>
      </c>
      <c r="M11874" s="80" t="b">
        <f t="shared" si="185"/>
        <v>1</v>
      </c>
    </row>
    <row r="11875" spans="2:13" x14ac:dyDescent="0.15">
      <c r="B11875" s="333" t="s">
        <v>5984</v>
      </c>
      <c r="C11875" s="333" t="s">
        <v>712</v>
      </c>
      <c r="D11875" s="333" t="s">
        <v>525</v>
      </c>
      <c r="E11875" s="29">
        <v>2</v>
      </c>
      <c r="F11875" s="29">
        <v>4</v>
      </c>
      <c r="G11875" s="29">
        <v>6037</v>
      </c>
      <c r="M11875" s="80" t="b">
        <f t="shared" si="185"/>
        <v>1</v>
      </c>
    </row>
    <row r="11876" spans="2:13" x14ac:dyDescent="0.15">
      <c r="B11876" s="333" t="s">
        <v>13942</v>
      </c>
      <c r="C11876" s="333" t="s">
        <v>712</v>
      </c>
      <c r="D11876" s="333" t="s">
        <v>525</v>
      </c>
      <c r="E11876" s="29">
        <v>2</v>
      </c>
      <c r="F11876" s="29">
        <v>4</v>
      </c>
      <c r="G11876" s="29">
        <v>15373</v>
      </c>
      <c r="M11876" s="80" t="b">
        <f t="shared" si="185"/>
        <v>1</v>
      </c>
    </row>
    <row r="11877" spans="2:13" x14ac:dyDescent="0.15">
      <c r="B11877" s="333" t="s">
        <v>12411</v>
      </c>
      <c r="C11877" s="333" t="s">
        <v>712</v>
      </c>
      <c r="D11877" s="333" t="s">
        <v>525</v>
      </c>
      <c r="E11877" s="29">
        <v>2</v>
      </c>
      <c r="F11877" s="29">
        <v>4</v>
      </c>
      <c r="G11877" s="29">
        <v>12306</v>
      </c>
      <c r="M11877" s="80" t="b">
        <f t="shared" si="185"/>
        <v>1</v>
      </c>
    </row>
    <row r="11878" spans="2:13" x14ac:dyDescent="0.15">
      <c r="B11878" s="333" t="s">
        <v>13943</v>
      </c>
      <c r="C11878" s="333" t="s">
        <v>712</v>
      </c>
      <c r="D11878" s="333" t="s">
        <v>525</v>
      </c>
      <c r="E11878" s="29">
        <v>2</v>
      </c>
      <c r="F11878" s="29">
        <v>4</v>
      </c>
      <c r="G11878" s="29">
        <v>15374</v>
      </c>
      <c r="M11878" s="80" t="b">
        <f t="shared" si="185"/>
        <v>1</v>
      </c>
    </row>
    <row r="11879" spans="2:13" x14ac:dyDescent="0.15">
      <c r="B11879" s="333" t="s">
        <v>2998</v>
      </c>
      <c r="C11879" s="333" t="s">
        <v>712</v>
      </c>
      <c r="D11879" s="333" t="s">
        <v>525</v>
      </c>
      <c r="E11879" s="29">
        <v>2</v>
      </c>
      <c r="F11879" s="29">
        <v>4</v>
      </c>
      <c r="G11879" s="29">
        <v>2690</v>
      </c>
      <c r="M11879" s="80" t="b">
        <f t="shared" si="185"/>
        <v>1</v>
      </c>
    </row>
    <row r="11880" spans="2:13" x14ac:dyDescent="0.15">
      <c r="B11880" s="333" t="s">
        <v>7421</v>
      </c>
      <c r="C11880" s="333" t="s">
        <v>710</v>
      </c>
      <c r="D11880" s="333" t="s">
        <v>525</v>
      </c>
      <c r="E11880" s="29">
        <v>1</v>
      </c>
      <c r="F11880" s="29">
        <v>4</v>
      </c>
      <c r="G11880" s="29">
        <v>7572</v>
      </c>
      <c r="M11880" s="80" t="b">
        <f t="shared" si="185"/>
        <v>1</v>
      </c>
    </row>
    <row r="11881" spans="2:13" x14ac:dyDescent="0.15">
      <c r="B11881" s="333" t="s">
        <v>7421</v>
      </c>
      <c r="C11881" s="333" t="s">
        <v>712</v>
      </c>
      <c r="D11881" s="333" t="s">
        <v>525</v>
      </c>
      <c r="E11881" s="29">
        <v>2</v>
      </c>
      <c r="F11881" s="29">
        <v>4</v>
      </c>
      <c r="G11881" s="29">
        <v>7603</v>
      </c>
      <c r="M11881" s="80" t="b">
        <f t="shared" si="185"/>
        <v>1</v>
      </c>
    </row>
    <row r="11882" spans="2:13" x14ac:dyDescent="0.15">
      <c r="B11882" s="333" t="s">
        <v>12412</v>
      </c>
      <c r="C11882" s="333" t="s">
        <v>712</v>
      </c>
      <c r="D11882" s="333" t="s">
        <v>525</v>
      </c>
      <c r="E11882" s="29">
        <v>2</v>
      </c>
      <c r="F11882" s="29">
        <v>4</v>
      </c>
      <c r="G11882" s="29">
        <v>12307</v>
      </c>
      <c r="M11882" s="80" t="b">
        <f t="shared" si="185"/>
        <v>1</v>
      </c>
    </row>
    <row r="11883" spans="2:13" x14ac:dyDescent="0.15">
      <c r="B11883" s="333" t="s">
        <v>12413</v>
      </c>
      <c r="C11883" s="333" t="s">
        <v>712</v>
      </c>
      <c r="D11883" s="333" t="s">
        <v>525</v>
      </c>
      <c r="E11883" s="29">
        <v>2</v>
      </c>
      <c r="F11883" s="29">
        <v>4</v>
      </c>
      <c r="G11883" s="29">
        <v>12308</v>
      </c>
      <c r="M11883" s="80" t="b">
        <f t="shared" si="185"/>
        <v>1</v>
      </c>
    </row>
    <row r="11884" spans="2:13" x14ac:dyDescent="0.15">
      <c r="B11884" s="333" t="s">
        <v>2999</v>
      </c>
      <c r="C11884" s="333" t="s">
        <v>712</v>
      </c>
      <c r="D11884" s="333" t="s">
        <v>525</v>
      </c>
      <c r="E11884" s="29">
        <v>2</v>
      </c>
      <c r="F11884" s="29">
        <v>4</v>
      </c>
      <c r="G11884" s="29">
        <v>2691</v>
      </c>
      <c r="M11884" s="80" t="b">
        <f t="shared" si="185"/>
        <v>1</v>
      </c>
    </row>
    <row r="11885" spans="2:13" x14ac:dyDescent="0.15">
      <c r="B11885" s="333" t="s">
        <v>12414</v>
      </c>
      <c r="C11885" s="333" t="s">
        <v>712</v>
      </c>
      <c r="D11885" s="333" t="s">
        <v>525</v>
      </c>
      <c r="E11885" s="29">
        <v>2</v>
      </c>
      <c r="F11885" s="29">
        <v>4</v>
      </c>
      <c r="G11885" s="29">
        <v>12309</v>
      </c>
      <c r="M11885" s="80" t="b">
        <f t="shared" si="185"/>
        <v>1</v>
      </c>
    </row>
    <row r="11886" spans="2:13" x14ac:dyDescent="0.15">
      <c r="B11886" s="333" t="s">
        <v>12415</v>
      </c>
      <c r="C11886" s="333" t="s">
        <v>712</v>
      </c>
      <c r="D11886" s="333" t="s">
        <v>525</v>
      </c>
      <c r="E11886" s="29">
        <v>2</v>
      </c>
      <c r="F11886" s="29">
        <v>4</v>
      </c>
      <c r="G11886" s="29">
        <v>12337</v>
      </c>
      <c r="M11886" s="80" t="b">
        <f t="shared" si="185"/>
        <v>1</v>
      </c>
    </row>
    <row r="11887" spans="2:13" x14ac:dyDescent="0.15">
      <c r="B11887" s="333" t="s">
        <v>441</v>
      </c>
      <c r="C11887" s="333" t="s">
        <v>712</v>
      </c>
      <c r="D11887" s="333" t="s">
        <v>525</v>
      </c>
      <c r="E11887" s="29">
        <v>2</v>
      </c>
      <c r="F11887" s="29">
        <v>4</v>
      </c>
      <c r="G11887" s="29">
        <v>8334</v>
      </c>
      <c r="M11887" s="80" t="b">
        <f t="shared" si="185"/>
        <v>1</v>
      </c>
    </row>
    <row r="11888" spans="2:13" x14ac:dyDescent="0.15">
      <c r="B11888" s="333" t="s">
        <v>12416</v>
      </c>
      <c r="C11888" s="333" t="s">
        <v>712</v>
      </c>
      <c r="D11888" s="333" t="s">
        <v>523</v>
      </c>
      <c r="E11888" s="29">
        <v>2</v>
      </c>
      <c r="F11888" s="29">
        <v>3</v>
      </c>
      <c r="G11888" s="29">
        <v>12310</v>
      </c>
      <c r="M11888" s="80" t="b">
        <f t="shared" si="185"/>
        <v>1</v>
      </c>
    </row>
    <row r="11889" spans="2:13" x14ac:dyDescent="0.15">
      <c r="B11889" s="333" t="s">
        <v>13944</v>
      </c>
      <c r="C11889" s="333" t="s">
        <v>712</v>
      </c>
      <c r="D11889" s="333" t="s">
        <v>525</v>
      </c>
      <c r="E11889" s="29">
        <v>2</v>
      </c>
      <c r="F11889" s="29">
        <v>4</v>
      </c>
      <c r="G11889" s="29">
        <v>15392</v>
      </c>
      <c r="M11889" s="80" t="b">
        <f t="shared" si="185"/>
        <v>1</v>
      </c>
    </row>
    <row r="11890" spans="2:13" x14ac:dyDescent="0.15">
      <c r="B11890" s="333" t="s">
        <v>13945</v>
      </c>
      <c r="C11890" s="333" t="s">
        <v>712</v>
      </c>
      <c r="D11890" s="333" t="s">
        <v>525</v>
      </c>
      <c r="E11890" s="29">
        <v>2</v>
      </c>
      <c r="F11890" s="29">
        <v>4</v>
      </c>
      <c r="G11890" s="29">
        <v>15390</v>
      </c>
      <c r="M11890" s="80" t="b">
        <f t="shared" si="185"/>
        <v>1</v>
      </c>
    </row>
    <row r="11891" spans="2:13" x14ac:dyDescent="0.15">
      <c r="B11891" s="333" t="s">
        <v>12417</v>
      </c>
      <c r="C11891" s="333" t="s">
        <v>712</v>
      </c>
      <c r="D11891" s="333" t="s">
        <v>525</v>
      </c>
      <c r="E11891" s="29">
        <v>2</v>
      </c>
      <c r="F11891" s="29">
        <v>4</v>
      </c>
      <c r="G11891" s="29">
        <v>12311</v>
      </c>
      <c r="M11891" s="80" t="b">
        <f t="shared" si="185"/>
        <v>1</v>
      </c>
    </row>
    <row r="11892" spans="2:13" x14ac:dyDescent="0.15">
      <c r="B11892" s="333" t="s">
        <v>13946</v>
      </c>
      <c r="C11892" s="333" t="s">
        <v>712</v>
      </c>
      <c r="D11892" s="333" t="s">
        <v>525</v>
      </c>
      <c r="E11892" s="29">
        <v>2</v>
      </c>
      <c r="F11892" s="29">
        <v>4</v>
      </c>
      <c r="G11892" s="29">
        <v>15387</v>
      </c>
      <c r="M11892" s="80" t="b">
        <f t="shared" si="185"/>
        <v>1</v>
      </c>
    </row>
    <row r="11893" spans="2:13" x14ac:dyDescent="0.15">
      <c r="B11893" s="333" t="s">
        <v>5980</v>
      </c>
      <c r="C11893" s="333" t="s">
        <v>712</v>
      </c>
      <c r="D11893" s="333" t="s">
        <v>525</v>
      </c>
      <c r="E11893" s="29">
        <v>2</v>
      </c>
      <c r="F11893" s="29">
        <v>4</v>
      </c>
      <c r="G11893" s="29">
        <v>6033</v>
      </c>
      <c r="M11893" s="80" t="b">
        <f t="shared" si="185"/>
        <v>1</v>
      </c>
    </row>
    <row r="11894" spans="2:13" x14ac:dyDescent="0.15">
      <c r="B11894" s="333" t="s">
        <v>5979</v>
      </c>
      <c r="C11894" s="333" t="s">
        <v>712</v>
      </c>
      <c r="D11894" s="333" t="s">
        <v>525</v>
      </c>
      <c r="E11894" s="29">
        <v>2</v>
      </c>
      <c r="F11894" s="29">
        <v>4</v>
      </c>
      <c r="G11894" s="29">
        <v>6032</v>
      </c>
      <c r="M11894" s="80" t="b">
        <f t="shared" si="185"/>
        <v>1</v>
      </c>
    </row>
    <row r="11895" spans="2:13" x14ac:dyDescent="0.15">
      <c r="B11895" s="333" t="s">
        <v>13947</v>
      </c>
      <c r="C11895" s="333" t="s">
        <v>712</v>
      </c>
      <c r="D11895" s="333" t="s">
        <v>525</v>
      </c>
      <c r="E11895" s="29">
        <v>2</v>
      </c>
      <c r="F11895" s="29">
        <v>4</v>
      </c>
      <c r="G11895" s="29">
        <v>15386</v>
      </c>
      <c r="M11895" s="80" t="b">
        <f t="shared" si="185"/>
        <v>1</v>
      </c>
    </row>
    <row r="11896" spans="2:13" x14ac:dyDescent="0.15">
      <c r="B11896" s="333" t="s">
        <v>6167</v>
      </c>
      <c r="C11896" s="333" t="s">
        <v>712</v>
      </c>
      <c r="D11896" s="333" t="s">
        <v>525</v>
      </c>
      <c r="E11896" s="29">
        <v>2</v>
      </c>
      <c r="F11896" s="29">
        <v>4</v>
      </c>
      <c r="G11896" s="29">
        <v>6129</v>
      </c>
      <c r="M11896" s="80" t="b">
        <f t="shared" si="185"/>
        <v>1</v>
      </c>
    </row>
    <row r="11897" spans="2:13" x14ac:dyDescent="0.15">
      <c r="B11897" s="333" t="s">
        <v>3000</v>
      </c>
      <c r="C11897" s="333" t="s">
        <v>712</v>
      </c>
      <c r="D11897" s="333" t="s">
        <v>525</v>
      </c>
      <c r="E11897" s="29">
        <v>2</v>
      </c>
      <c r="F11897" s="29">
        <v>4</v>
      </c>
      <c r="G11897" s="29">
        <v>2692</v>
      </c>
      <c r="M11897" s="80" t="b">
        <f t="shared" si="185"/>
        <v>1</v>
      </c>
    </row>
    <row r="11898" spans="2:13" x14ac:dyDescent="0.15">
      <c r="B11898" s="333" t="s">
        <v>3097</v>
      </c>
      <c r="C11898" s="333" t="s">
        <v>712</v>
      </c>
      <c r="D11898" s="333" t="s">
        <v>525</v>
      </c>
      <c r="E11898" s="29">
        <v>2</v>
      </c>
      <c r="F11898" s="29">
        <v>4</v>
      </c>
      <c r="G11898" s="29">
        <v>2694</v>
      </c>
      <c r="M11898" s="80" t="b">
        <f t="shared" si="185"/>
        <v>1</v>
      </c>
    </row>
    <row r="11899" spans="2:13" x14ac:dyDescent="0.15">
      <c r="B11899" s="333" t="s">
        <v>9656</v>
      </c>
      <c r="C11899" s="333" t="s">
        <v>712</v>
      </c>
      <c r="D11899" s="333" t="s">
        <v>525</v>
      </c>
      <c r="E11899" s="29">
        <v>2</v>
      </c>
      <c r="F11899" s="29">
        <v>4</v>
      </c>
      <c r="G11899" s="29">
        <v>9283</v>
      </c>
      <c r="M11899" s="80" t="b">
        <f t="shared" si="185"/>
        <v>1</v>
      </c>
    </row>
    <row r="11900" spans="2:13" x14ac:dyDescent="0.15">
      <c r="B11900" s="333" t="s">
        <v>6409</v>
      </c>
      <c r="C11900" s="333" t="s">
        <v>712</v>
      </c>
      <c r="D11900" s="333" t="s">
        <v>525</v>
      </c>
      <c r="E11900" s="29">
        <v>2</v>
      </c>
      <c r="F11900" s="29">
        <v>4</v>
      </c>
      <c r="G11900" s="29">
        <v>6466</v>
      </c>
      <c r="M11900" s="80" t="b">
        <f t="shared" si="185"/>
        <v>1</v>
      </c>
    </row>
    <row r="11901" spans="2:13" x14ac:dyDescent="0.15">
      <c r="B11901" s="333" t="s">
        <v>6001</v>
      </c>
      <c r="C11901" s="333" t="s">
        <v>712</v>
      </c>
      <c r="D11901" s="333" t="s">
        <v>523</v>
      </c>
      <c r="E11901" s="29">
        <v>2</v>
      </c>
      <c r="F11901" s="29">
        <v>3</v>
      </c>
      <c r="G11901" s="29">
        <v>6054</v>
      </c>
      <c r="M11901" s="80" t="b">
        <f t="shared" si="185"/>
        <v>1</v>
      </c>
    </row>
    <row r="11902" spans="2:13" x14ac:dyDescent="0.15">
      <c r="B11902" s="333" t="s">
        <v>10590</v>
      </c>
      <c r="C11902" s="333" t="s">
        <v>712</v>
      </c>
      <c r="D11902" s="333" t="s">
        <v>521</v>
      </c>
      <c r="E11902" s="29">
        <v>2</v>
      </c>
      <c r="F11902" s="29">
        <v>2</v>
      </c>
      <c r="G11902" s="29">
        <v>10310</v>
      </c>
      <c r="M11902" s="80" t="b">
        <f t="shared" si="185"/>
        <v>1</v>
      </c>
    </row>
    <row r="11903" spans="2:13" x14ac:dyDescent="0.15">
      <c r="B11903" s="333" t="s">
        <v>6717</v>
      </c>
      <c r="C11903" s="333" t="s">
        <v>712</v>
      </c>
      <c r="D11903" s="333" t="s">
        <v>523</v>
      </c>
      <c r="E11903" s="29">
        <v>2</v>
      </c>
      <c r="F11903" s="29">
        <v>3</v>
      </c>
      <c r="G11903" s="29">
        <v>6839</v>
      </c>
      <c r="M11903" s="80" t="b">
        <f t="shared" si="185"/>
        <v>1</v>
      </c>
    </row>
    <row r="11904" spans="2:13" x14ac:dyDescent="0.15">
      <c r="B11904" s="333" t="s">
        <v>6110</v>
      </c>
      <c r="C11904" s="333" t="s">
        <v>712</v>
      </c>
      <c r="D11904" s="333" t="s">
        <v>521</v>
      </c>
      <c r="E11904" s="29">
        <v>2</v>
      </c>
      <c r="F11904" s="29">
        <v>2</v>
      </c>
      <c r="G11904" s="29">
        <v>6165</v>
      </c>
      <c r="M11904" s="80" t="b">
        <f t="shared" si="185"/>
        <v>1</v>
      </c>
    </row>
    <row r="11905" spans="2:13" x14ac:dyDescent="0.15">
      <c r="B11905" s="333" t="s">
        <v>13948</v>
      </c>
      <c r="C11905" s="333" t="s">
        <v>710</v>
      </c>
      <c r="D11905" s="333" t="s">
        <v>523</v>
      </c>
      <c r="E11905" s="29">
        <v>1</v>
      </c>
      <c r="F11905" s="29">
        <v>3</v>
      </c>
      <c r="G11905" s="29">
        <v>15368</v>
      </c>
      <c r="M11905" s="80" t="b">
        <f t="shared" si="185"/>
        <v>1</v>
      </c>
    </row>
    <row r="11906" spans="2:13" x14ac:dyDescent="0.15">
      <c r="B11906" s="333" t="s">
        <v>12418</v>
      </c>
      <c r="C11906" s="333" t="s">
        <v>712</v>
      </c>
      <c r="D11906" s="333" t="s">
        <v>521</v>
      </c>
      <c r="E11906" s="29">
        <v>2</v>
      </c>
      <c r="F11906" s="29">
        <v>2</v>
      </c>
      <c r="G11906" s="29">
        <v>12312</v>
      </c>
      <c r="M11906" s="80" t="b">
        <f t="shared" si="185"/>
        <v>1</v>
      </c>
    </row>
    <row r="11907" spans="2:13" x14ac:dyDescent="0.15">
      <c r="B11907" s="333" t="s">
        <v>6046</v>
      </c>
      <c r="C11907" s="333" t="s">
        <v>710</v>
      </c>
      <c r="D11907" s="333" t="s">
        <v>521</v>
      </c>
      <c r="E11907" s="29">
        <v>1</v>
      </c>
      <c r="F11907" s="29">
        <v>2</v>
      </c>
      <c r="G11907" s="29">
        <v>6097</v>
      </c>
      <c r="M11907" s="80" t="b">
        <f t="shared" si="185"/>
        <v>1</v>
      </c>
    </row>
    <row r="11908" spans="2:13" x14ac:dyDescent="0.15">
      <c r="B11908" s="333" t="s">
        <v>12419</v>
      </c>
      <c r="C11908" s="333" t="s">
        <v>712</v>
      </c>
      <c r="D11908" s="333" t="s">
        <v>521</v>
      </c>
      <c r="E11908" s="29">
        <v>2</v>
      </c>
      <c r="F11908" s="29">
        <v>2</v>
      </c>
      <c r="G11908" s="29">
        <v>12313</v>
      </c>
      <c r="M11908" s="80" t="b">
        <f t="shared" si="185"/>
        <v>1</v>
      </c>
    </row>
    <row r="11909" spans="2:13" x14ac:dyDescent="0.15">
      <c r="B11909" s="333" t="s">
        <v>12420</v>
      </c>
      <c r="C11909" s="333" t="s">
        <v>710</v>
      </c>
      <c r="D11909" s="333" t="s">
        <v>521</v>
      </c>
      <c r="E11909" s="29">
        <v>1</v>
      </c>
      <c r="F11909" s="29">
        <v>2</v>
      </c>
      <c r="G11909" s="29">
        <v>12314</v>
      </c>
      <c r="M11909" s="80" t="b">
        <f t="shared" si="185"/>
        <v>1</v>
      </c>
    </row>
    <row r="11910" spans="2:13" x14ac:dyDescent="0.15">
      <c r="B11910" s="333" t="s">
        <v>6042</v>
      </c>
      <c r="C11910" s="333" t="s">
        <v>712</v>
      </c>
      <c r="D11910" s="333" t="s">
        <v>525</v>
      </c>
      <c r="E11910" s="29">
        <v>2</v>
      </c>
      <c r="F11910" s="29">
        <v>4</v>
      </c>
      <c r="G11910" s="29">
        <v>6093</v>
      </c>
      <c r="M11910" s="80" t="b">
        <f t="shared" si="185"/>
        <v>1</v>
      </c>
    </row>
    <row r="11911" spans="2:13" x14ac:dyDescent="0.15">
      <c r="B11911" s="333" t="s">
        <v>3001</v>
      </c>
      <c r="C11911" s="333" t="s">
        <v>712</v>
      </c>
      <c r="D11911" s="333" t="s">
        <v>519</v>
      </c>
      <c r="E11911" s="29">
        <v>2</v>
      </c>
      <c r="F11911" s="29">
        <v>1</v>
      </c>
      <c r="G11911" s="29">
        <v>2693</v>
      </c>
      <c r="M11911" s="80" t="b">
        <f t="shared" si="185"/>
        <v>1</v>
      </c>
    </row>
    <row r="11912" spans="2:13" x14ac:dyDescent="0.15">
      <c r="B11912" s="333" t="s">
        <v>6132</v>
      </c>
      <c r="C11912" s="333" t="s">
        <v>712</v>
      </c>
      <c r="D11912" s="333" t="s">
        <v>519</v>
      </c>
      <c r="E11912" s="29">
        <v>2</v>
      </c>
      <c r="F11912" s="29">
        <v>1</v>
      </c>
      <c r="G11912" s="29">
        <v>6190</v>
      </c>
      <c r="M11912" s="80" t="b">
        <f t="shared" si="185"/>
        <v>1</v>
      </c>
    </row>
    <row r="11913" spans="2:13" x14ac:dyDescent="0.15">
      <c r="B11913" s="333" t="s">
        <v>6134</v>
      </c>
      <c r="C11913" s="333" t="s">
        <v>712</v>
      </c>
      <c r="D11913" s="333" t="s">
        <v>519</v>
      </c>
      <c r="E11913" s="29">
        <v>2</v>
      </c>
      <c r="F11913" s="29">
        <v>1</v>
      </c>
      <c r="G11913" s="29">
        <v>6192</v>
      </c>
      <c r="M11913" s="80" t="b">
        <f t="shared" si="185"/>
        <v>1</v>
      </c>
    </row>
    <row r="11914" spans="2:13" x14ac:dyDescent="0.15">
      <c r="B11914" s="333" t="s">
        <v>3098</v>
      </c>
      <c r="C11914" s="333" t="s">
        <v>712</v>
      </c>
      <c r="D11914" s="333" t="s">
        <v>525</v>
      </c>
      <c r="E11914" s="29">
        <v>2</v>
      </c>
      <c r="F11914" s="29">
        <v>4</v>
      </c>
      <c r="G11914" s="29">
        <v>2695</v>
      </c>
      <c r="M11914" s="80" t="b">
        <f t="shared" si="185"/>
        <v>1</v>
      </c>
    </row>
    <row r="11915" spans="2:13" x14ac:dyDescent="0.15">
      <c r="B11915" s="333" t="s">
        <v>10591</v>
      </c>
      <c r="C11915" s="333" t="s">
        <v>712</v>
      </c>
      <c r="D11915" s="333" t="s">
        <v>519</v>
      </c>
      <c r="E11915" s="29">
        <v>2</v>
      </c>
      <c r="F11915" s="29">
        <v>1</v>
      </c>
      <c r="G11915" s="29">
        <v>10312</v>
      </c>
      <c r="M11915" s="80" t="b">
        <f t="shared" si="185"/>
        <v>1</v>
      </c>
    </row>
    <row r="11916" spans="2:13" x14ac:dyDescent="0.15">
      <c r="B11916" s="333" t="s">
        <v>6133</v>
      </c>
      <c r="C11916" s="333" t="s">
        <v>712</v>
      </c>
      <c r="D11916" s="333" t="s">
        <v>519</v>
      </c>
      <c r="E11916" s="29">
        <v>2</v>
      </c>
      <c r="F11916" s="29">
        <v>1</v>
      </c>
      <c r="G11916" s="29">
        <v>6191</v>
      </c>
      <c r="M11916" s="80" t="b">
        <f t="shared" si="185"/>
        <v>1</v>
      </c>
    </row>
    <row r="11917" spans="2:13" x14ac:dyDescent="0.15">
      <c r="B11917" s="333" t="s">
        <v>6135</v>
      </c>
      <c r="C11917" s="333" t="s">
        <v>712</v>
      </c>
      <c r="D11917" s="333" t="s">
        <v>519</v>
      </c>
      <c r="E11917" s="29">
        <v>2</v>
      </c>
      <c r="F11917" s="29">
        <v>1</v>
      </c>
      <c r="G11917" s="29">
        <v>6193</v>
      </c>
      <c r="M11917" s="80" t="b">
        <f t="shared" si="185"/>
        <v>1</v>
      </c>
    </row>
    <row r="11918" spans="2:13" x14ac:dyDescent="0.15">
      <c r="B11918" s="333" t="s">
        <v>6116</v>
      </c>
      <c r="C11918" s="333" t="s">
        <v>712</v>
      </c>
      <c r="D11918" s="333" t="s">
        <v>519</v>
      </c>
      <c r="E11918" s="29">
        <v>2</v>
      </c>
      <c r="F11918" s="29">
        <v>1</v>
      </c>
      <c r="G11918" s="29">
        <v>6171</v>
      </c>
      <c r="M11918" s="80" t="b">
        <f t="shared" ref="M11918:M11981" si="186">AND(  NOT(ISERROR(FIND(UPPER($B$7),UPPER($B11918),1))),  OR($D$7="",NOT(ISERROR(FIND(UPPER($D$7),UPPER($B11918),1)))),    OR($D$8="",(ISERROR(FIND(UPPER($D$8),UPPER($B11918),1))))           )</f>
        <v>1</v>
      </c>
    </row>
    <row r="11919" spans="2:13" x14ac:dyDescent="0.15">
      <c r="B11919" s="333" t="s">
        <v>3099</v>
      </c>
      <c r="C11919" s="333" t="s">
        <v>712</v>
      </c>
      <c r="D11919" s="333" t="s">
        <v>525</v>
      </c>
      <c r="E11919" s="29">
        <v>2</v>
      </c>
      <c r="F11919" s="29">
        <v>4</v>
      </c>
      <c r="G11919" s="29">
        <v>2696</v>
      </c>
      <c r="M11919" s="80" t="b">
        <f t="shared" si="186"/>
        <v>1</v>
      </c>
    </row>
    <row r="11920" spans="2:13" x14ac:dyDescent="0.15">
      <c r="B11920" s="333" t="s">
        <v>6718</v>
      </c>
      <c r="C11920" s="333" t="s">
        <v>712</v>
      </c>
      <c r="D11920" s="333" t="s">
        <v>523</v>
      </c>
      <c r="E11920" s="29">
        <v>2</v>
      </c>
      <c r="F11920" s="29">
        <v>3</v>
      </c>
      <c r="G11920" s="29">
        <v>6840</v>
      </c>
      <c r="M11920" s="80" t="b">
        <f t="shared" si="186"/>
        <v>1</v>
      </c>
    </row>
    <row r="11921" spans="2:13" x14ac:dyDescent="0.15">
      <c r="B11921" s="333" t="s">
        <v>3100</v>
      </c>
      <c r="C11921" s="333" t="s">
        <v>712</v>
      </c>
      <c r="D11921" s="333" t="s">
        <v>519</v>
      </c>
      <c r="E11921" s="29">
        <v>2</v>
      </c>
      <c r="F11921" s="29">
        <v>1</v>
      </c>
      <c r="G11921" s="29">
        <v>2697</v>
      </c>
      <c r="M11921" s="80" t="b">
        <f t="shared" si="186"/>
        <v>1</v>
      </c>
    </row>
    <row r="11922" spans="2:13" x14ac:dyDescent="0.15">
      <c r="B11922" s="333" t="s">
        <v>12421</v>
      </c>
      <c r="C11922" s="333" t="s">
        <v>712</v>
      </c>
      <c r="D11922" s="333" t="s">
        <v>519</v>
      </c>
      <c r="E11922" s="29">
        <v>2</v>
      </c>
      <c r="F11922" s="29">
        <v>1</v>
      </c>
      <c r="G11922" s="29">
        <v>12338</v>
      </c>
      <c r="M11922" s="80" t="b">
        <f t="shared" si="186"/>
        <v>1</v>
      </c>
    </row>
    <row r="11923" spans="2:13" x14ac:dyDescent="0.15">
      <c r="B11923" s="333" t="s">
        <v>12422</v>
      </c>
      <c r="C11923" s="333" t="s">
        <v>712</v>
      </c>
      <c r="D11923" s="333" t="s">
        <v>519</v>
      </c>
      <c r="E11923" s="29">
        <v>2</v>
      </c>
      <c r="F11923" s="29">
        <v>1</v>
      </c>
      <c r="G11923" s="29">
        <v>12339</v>
      </c>
      <c r="M11923" s="80" t="b">
        <f t="shared" si="186"/>
        <v>1</v>
      </c>
    </row>
    <row r="11924" spans="2:13" x14ac:dyDescent="0.15">
      <c r="B11924" s="333" t="s">
        <v>6421</v>
      </c>
      <c r="C11924" s="333" t="s">
        <v>712</v>
      </c>
      <c r="D11924" s="333" t="s">
        <v>525</v>
      </c>
      <c r="E11924" s="29">
        <v>2</v>
      </c>
      <c r="F11924" s="29">
        <v>4</v>
      </c>
      <c r="G11924" s="29">
        <v>6373</v>
      </c>
      <c r="M11924" s="80" t="b">
        <f t="shared" si="186"/>
        <v>1</v>
      </c>
    </row>
    <row r="11925" spans="2:13" x14ac:dyDescent="0.15">
      <c r="B11925" s="333" t="s">
        <v>12423</v>
      </c>
      <c r="C11925" s="333" t="s">
        <v>712</v>
      </c>
      <c r="D11925" s="333" t="s">
        <v>519</v>
      </c>
      <c r="E11925" s="29">
        <v>2</v>
      </c>
      <c r="F11925" s="29">
        <v>1</v>
      </c>
      <c r="G11925" s="29">
        <v>12315</v>
      </c>
      <c r="M11925" s="80" t="b">
        <f t="shared" si="186"/>
        <v>1</v>
      </c>
    </row>
    <row r="11926" spans="2:13" x14ac:dyDescent="0.15">
      <c r="B11926" s="333" t="s">
        <v>11087</v>
      </c>
      <c r="C11926" s="333" t="s">
        <v>712</v>
      </c>
      <c r="D11926" s="333" t="s">
        <v>519</v>
      </c>
      <c r="E11926" s="29">
        <v>2</v>
      </c>
      <c r="F11926" s="29">
        <v>1</v>
      </c>
      <c r="G11926" s="29">
        <v>8336</v>
      </c>
      <c r="M11926" s="80" t="b">
        <f t="shared" si="186"/>
        <v>1</v>
      </c>
    </row>
    <row r="11927" spans="2:13" x14ac:dyDescent="0.15">
      <c r="B11927" s="333" t="s">
        <v>8567</v>
      </c>
      <c r="C11927" s="333" t="s">
        <v>716</v>
      </c>
      <c r="D11927" s="333" t="s">
        <v>523</v>
      </c>
      <c r="E11927" s="29">
        <v>4</v>
      </c>
      <c r="F11927" s="29">
        <v>3</v>
      </c>
      <c r="G11927" s="29">
        <v>8906</v>
      </c>
      <c r="M11927" s="80" t="b">
        <f t="shared" si="186"/>
        <v>1</v>
      </c>
    </row>
    <row r="11928" spans="2:13" x14ac:dyDescent="0.15">
      <c r="B11928" s="333" t="s">
        <v>12424</v>
      </c>
      <c r="C11928" s="333" t="s">
        <v>710</v>
      </c>
      <c r="D11928" s="333" t="s">
        <v>521</v>
      </c>
      <c r="E11928" s="29">
        <v>1</v>
      </c>
      <c r="F11928" s="29">
        <v>2</v>
      </c>
      <c r="G11928" s="29">
        <v>12316</v>
      </c>
      <c r="M11928" s="80" t="b">
        <f t="shared" si="186"/>
        <v>1</v>
      </c>
    </row>
    <row r="11929" spans="2:13" x14ac:dyDescent="0.15">
      <c r="B11929" s="333" t="s">
        <v>6000</v>
      </c>
      <c r="C11929" s="333" t="s">
        <v>712</v>
      </c>
      <c r="D11929" s="333" t="s">
        <v>523</v>
      </c>
      <c r="E11929" s="29">
        <v>2</v>
      </c>
      <c r="F11929" s="29">
        <v>3</v>
      </c>
      <c r="G11929" s="29">
        <v>6053</v>
      </c>
      <c r="M11929" s="80" t="b">
        <f t="shared" si="186"/>
        <v>1</v>
      </c>
    </row>
    <row r="11930" spans="2:13" x14ac:dyDescent="0.15">
      <c r="B11930" s="333" t="s">
        <v>6041</v>
      </c>
      <c r="C11930" s="333" t="s">
        <v>712</v>
      </c>
      <c r="D11930" s="333" t="s">
        <v>521</v>
      </c>
      <c r="E11930" s="29">
        <v>2</v>
      </c>
      <c r="F11930" s="29">
        <v>2</v>
      </c>
      <c r="G11930" s="29">
        <v>6092</v>
      </c>
      <c r="M11930" s="80" t="b">
        <f t="shared" si="186"/>
        <v>1</v>
      </c>
    </row>
    <row r="11931" spans="2:13" x14ac:dyDescent="0.15">
      <c r="B11931" s="333" t="s">
        <v>6031</v>
      </c>
      <c r="C11931" s="333" t="s">
        <v>712</v>
      </c>
      <c r="D11931" s="333" t="s">
        <v>525</v>
      </c>
      <c r="E11931" s="29">
        <v>2</v>
      </c>
      <c r="F11931" s="29">
        <v>4</v>
      </c>
      <c r="G11931" s="29">
        <v>6082</v>
      </c>
      <c r="M11931" s="80" t="b">
        <f t="shared" si="186"/>
        <v>1</v>
      </c>
    </row>
    <row r="11932" spans="2:13" x14ac:dyDescent="0.15">
      <c r="B11932" s="333" t="s">
        <v>12425</v>
      </c>
      <c r="C11932" s="333" t="s">
        <v>712</v>
      </c>
      <c r="D11932" s="333" t="s">
        <v>521</v>
      </c>
      <c r="E11932" s="29">
        <v>2</v>
      </c>
      <c r="F11932" s="29">
        <v>2</v>
      </c>
      <c r="G11932" s="29">
        <v>12340</v>
      </c>
      <c r="M11932" s="80" t="b">
        <f t="shared" si="186"/>
        <v>1</v>
      </c>
    </row>
    <row r="11933" spans="2:13" x14ac:dyDescent="0.15">
      <c r="B11933" s="333" t="s">
        <v>12426</v>
      </c>
      <c r="C11933" s="333" t="s">
        <v>710</v>
      </c>
      <c r="D11933" s="333" t="s">
        <v>523</v>
      </c>
      <c r="E11933" s="29">
        <v>1</v>
      </c>
      <c r="F11933" s="29">
        <v>3</v>
      </c>
      <c r="G11933" s="29">
        <v>12317</v>
      </c>
      <c r="M11933" s="80" t="b">
        <f t="shared" si="186"/>
        <v>1</v>
      </c>
    </row>
    <row r="11934" spans="2:13" x14ac:dyDescent="0.15">
      <c r="B11934" s="333" t="s">
        <v>3101</v>
      </c>
      <c r="C11934" s="333" t="s">
        <v>712</v>
      </c>
      <c r="D11934" s="333" t="s">
        <v>525</v>
      </c>
      <c r="E11934" s="29">
        <v>2</v>
      </c>
      <c r="F11934" s="29">
        <v>4</v>
      </c>
      <c r="G11934" s="29">
        <v>2698</v>
      </c>
      <c r="M11934" s="80" t="b">
        <f t="shared" si="186"/>
        <v>1</v>
      </c>
    </row>
    <row r="11935" spans="2:13" x14ac:dyDescent="0.15">
      <c r="B11935" s="333" t="s">
        <v>12427</v>
      </c>
      <c r="C11935" s="333" t="s">
        <v>712</v>
      </c>
      <c r="D11935" s="333" t="s">
        <v>521</v>
      </c>
      <c r="E11935" s="29">
        <v>2</v>
      </c>
      <c r="F11935" s="29">
        <v>2</v>
      </c>
      <c r="G11935" s="29">
        <v>12318</v>
      </c>
      <c r="M11935" s="80" t="b">
        <f t="shared" si="186"/>
        <v>1</v>
      </c>
    </row>
    <row r="11936" spans="2:13" x14ac:dyDescent="0.15">
      <c r="B11936" s="333" t="s">
        <v>3550</v>
      </c>
      <c r="C11936" s="333" t="s">
        <v>712</v>
      </c>
      <c r="D11936" s="333" t="s">
        <v>527</v>
      </c>
      <c r="E11936" s="29">
        <v>2</v>
      </c>
      <c r="F11936" s="29">
        <v>5</v>
      </c>
      <c r="G11936" s="29">
        <v>3296</v>
      </c>
      <c r="M11936" s="80" t="b">
        <f t="shared" si="186"/>
        <v>1</v>
      </c>
    </row>
    <row r="11937" spans="2:13" x14ac:dyDescent="0.15">
      <c r="B11937" s="333" t="s">
        <v>9657</v>
      </c>
      <c r="C11937" s="333" t="s">
        <v>518</v>
      </c>
      <c r="D11937" s="333" t="s">
        <v>518</v>
      </c>
      <c r="E11937" s="29">
        <v>0</v>
      </c>
      <c r="F11937" s="29">
        <v>0</v>
      </c>
      <c r="G11937" s="29">
        <v>9844</v>
      </c>
      <c r="M11937" s="80" t="b">
        <f t="shared" si="186"/>
        <v>1</v>
      </c>
    </row>
    <row r="11938" spans="2:13" x14ac:dyDescent="0.15">
      <c r="B11938" s="333" t="s">
        <v>13010</v>
      </c>
      <c r="C11938" s="333" t="s">
        <v>710</v>
      </c>
      <c r="D11938" s="333" t="s">
        <v>521</v>
      </c>
      <c r="E11938" s="29">
        <v>1</v>
      </c>
      <c r="F11938" s="29">
        <v>2</v>
      </c>
      <c r="G11938" s="29">
        <v>14137</v>
      </c>
      <c r="M11938" s="80" t="b">
        <f t="shared" si="186"/>
        <v>1</v>
      </c>
    </row>
    <row r="11939" spans="2:13" x14ac:dyDescent="0.15">
      <c r="B11939" s="333" t="s">
        <v>6004</v>
      </c>
      <c r="C11939" s="333" t="s">
        <v>712</v>
      </c>
      <c r="D11939" s="333" t="s">
        <v>523</v>
      </c>
      <c r="E11939" s="29">
        <v>2</v>
      </c>
      <c r="F11939" s="29">
        <v>3</v>
      </c>
      <c r="G11939" s="29">
        <v>6057</v>
      </c>
      <c r="M11939" s="80" t="b">
        <f t="shared" si="186"/>
        <v>1</v>
      </c>
    </row>
    <row r="11940" spans="2:13" x14ac:dyDescent="0.15">
      <c r="B11940" s="333" t="s">
        <v>12428</v>
      </c>
      <c r="C11940" s="333" t="s">
        <v>710</v>
      </c>
      <c r="D11940" s="333" t="s">
        <v>525</v>
      </c>
      <c r="E11940" s="29">
        <v>1</v>
      </c>
      <c r="F11940" s="29">
        <v>4</v>
      </c>
      <c r="G11940" s="29">
        <v>12319</v>
      </c>
      <c r="M11940" s="80" t="b">
        <f t="shared" si="186"/>
        <v>1</v>
      </c>
    </row>
    <row r="11941" spans="2:13" x14ac:dyDescent="0.15">
      <c r="B11941" s="333" t="s">
        <v>4070</v>
      </c>
      <c r="C11941" s="333" t="s">
        <v>518</v>
      </c>
      <c r="D11941" s="333" t="s">
        <v>518</v>
      </c>
      <c r="E11941" s="29">
        <v>0</v>
      </c>
      <c r="F11941" s="29">
        <v>0</v>
      </c>
      <c r="G11941" s="29">
        <v>3622</v>
      </c>
      <c r="M11941" s="80" t="b">
        <f t="shared" si="186"/>
        <v>1</v>
      </c>
    </row>
    <row r="11942" spans="2:13" x14ac:dyDescent="0.15">
      <c r="B11942" s="333" t="s">
        <v>5983</v>
      </c>
      <c r="C11942" s="333" t="s">
        <v>712</v>
      </c>
      <c r="D11942" s="333" t="s">
        <v>521</v>
      </c>
      <c r="E11942" s="29">
        <v>2</v>
      </c>
      <c r="F11942" s="29">
        <v>2</v>
      </c>
      <c r="G11942" s="29">
        <v>6036</v>
      </c>
      <c r="M11942" s="80" t="b">
        <f t="shared" si="186"/>
        <v>1</v>
      </c>
    </row>
    <row r="11943" spans="2:13" x14ac:dyDescent="0.15">
      <c r="B11943" s="333" t="s">
        <v>6332</v>
      </c>
      <c r="C11943" s="333" t="s">
        <v>712</v>
      </c>
      <c r="D11943" s="333" t="s">
        <v>519</v>
      </c>
      <c r="E11943" s="29">
        <v>2</v>
      </c>
      <c r="F11943" s="29">
        <v>1</v>
      </c>
      <c r="G11943" s="29">
        <v>6393</v>
      </c>
      <c r="M11943" s="80" t="b">
        <f t="shared" si="186"/>
        <v>1</v>
      </c>
    </row>
    <row r="11944" spans="2:13" x14ac:dyDescent="0.15">
      <c r="B11944" s="333" t="s">
        <v>6160</v>
      </c>
      <c r="C11944" s="333" t="s">
        <v>712</v>
      </c>
      <c r="D11944" s="333" t="s">
        <v>525</v>
      </c>
      <c r="E11944" s="29">
        <v>2</v>
      </c>
      <c r="F11944" s="29">
        <v>4</v>
      </c>
      <c r="G11944" s="29">
        <v>6121</v>
      </c>
      <c r="M11944" s="80" t="b">
        <f t="shared" si="186"/>
        <v>1</v>
      </c>
    </row>
    <row r="11945" spans="2:13" x14ac:dyDescent="0.15">
      <c r="B11945" s="333" t="s">
        <v>3102</v>
      </c>
      <c r="C11945" s="333" t="s">
        <v>712</v>
      </c>
      <c r="D11945" s="333" t="s">
        <v>525</v>
      </c>
      <c r="E11945" s="29">
        <v>2</v>
      </c>
      <c r="F11945" s="29">
        <v>4</v>
      </c>
      <c r="G11945" s="29">
        <v>2700</v>
      </c>
      <c r="M11945" s="80" t="b">
        <f t="shared" si="186"/>
        <v>1</v>
      </c>
    </row>
    <row r="11946" spans="2:13" x14ac:dyDescent="0.15">
      <c r="B11946" s="333" t="s">
        <v>3103</v>
      </c>
      <c r="C11946" s="333" t="s">
        <v>712</v>
      </c>
      <c r="D11946" s="333" t="s">
        <v>525</v>
      </c>
      <c r="E11946" s="29">
        <v>2</v>
      </c>
      <c r="F11946" s="29">
        <v>4</v>
      </c>
      <c r="G11946" s="29">
        <v>2701</v>
      </c>
      <c r="M11946" s="80" t="b">
        <f t="shared" si="186"/>
        <v>1</v>
      </c>
    </row>
    <row r="11947" spans="2:13" x14ac:dyDescent="0.15">
      <c r="B11947" s="333" t="s">
        <v>5985</v>
      </c>
      <c r="C11947" s="333" t="s">
        <v>712</v>
      </c>
      <c r="D11947" s="333" t="s">
        <v>519</v>
      </c>
      <c r="E11947" s="29">
        <v>2</v>
      </c>
      <c r="F11947" s="29">
        <v>1</v>
      </c>
      <c r="G11947" s="29">
        <v>6038</v>
      </c>
      <c r="M11947" s="80" t="b">
        <f t="shared" si="186"/>
        <v>1</v>
      </c>
    </row>
    <row r="11948" spans="2:13" x14ac:dyDescent="0.15">
      <c r="B11948" s="333" t="s">
        <v>13011</v>
      </c>
      <c r="C11948" s="333" t="s">
        <v>712</v>
      </c>
      <c r="D11948" s="333" t="s">
        <v>525</v>
      </c>
      <c r="E11948" s="29">
        <v>2</v>
      </c>
      <c r="F11948" s="29">
        <v>4</v>
      </c>
      <c r="G11948" s="29">
        <v>13918</v>
      </c>
      <c r="M11948" s="80" t="b">
        <f t="shared" si="186"/>
        <v>1</v>
      </c>
    </row>
    <row r="11949" spans="2:13" x14ac:dyDescent="0.15">
      <c r="B11949" s="333" t="s">
        <v>9658</v>
      </c>
      <c r="C11949" s="333" t="s">
        <v>518</v>
      </c>
      <c r="D11949" s="333" t="s">
        <v>518</v>
      </c>
      <c r="E11949" s="29">
        <v>0</v>
      </c>
      <c r="F11949" s="29">
        <v>0</v>
      </c>
      <c r="G11949" s="29">
        <v>9674</v>
      </c>
      <c r="M11949" s="80" t="b">
        <f t="shared" si="186"/>
        <v>1</v>
      </c>
    </row>
    <row r="11950" spans="2:13" x14ac:dyDescent="0.15">
      <c r="B11950" s="333" t="s">
        <v>13949</v>
      </c>
      <c r="C11950" s="333" t="s">
        <v>710</v>
      </c>
      <c r="D11950" s="333" t="s">
        <v>518</v>
      </c>
      <c r="E11950" s="29">
        <v>1</v>
      </c>
      <c r="F11950" s="29">
        <v>0</v>
      </c>
      <c r="G11950" s="29">
        <v>14853</v>
      </c>
      <c r="M11950" s="80" t="b">
        <f t="shared" si="186"/>
        <v>1</v>
      </c>
    </row>
    <row r="11951" spans="2:13" x14ac:dyDescent="0.15">
      <c r="B11951" s="333" t="s">
        <v>3104</v>
      </c>
      <c r="C11951" s="333" t="s">
        <v>718</v>
      </c>
      <c r="D11951" s="333" t="s">
        <v>523</v>
      </c>
      <c r="E11951" s="29">
        <v>5</v>
      </c>
      <c r="F11951" s="29">
        <v>3</v>
      </c>
      <c r="G11951" s="29">
        <v>2702</v>
      </c>
      <c r="M11951" s="80" t="b">
        <f t="shared" si="186"/>
        <v>1</v>
      </c>
    </row>
    <row r="11952" spans="2:13" x14ac:dyDescent="0.15">
      <c r="B11952" s="333" t="s">
        <v>10592</v>
      </c>
      <c r="C11952" s="333" t="s">
        <v>714</v>
      </c>
      <c r="D11952" s="333" t="s">
        <v>523</v>
      </c>
      <c r="E11952" s="29">
        <v>3</v>
      </c>
      <c r="F11952" s="29">
        <v>3</v>
      </c>
      <c r="G11952" s="29">
        <v>10826</v>
      </c>
      <c r="M11952" s="80" t="b">
        <f t="shared" si="186"/>
        <v>1</v>
      </c>
    </row>
    <row r="11953" spans="2:13" x14ac:dyDescent="0.15">
      <c r="B11953" s="333" t="s">
        <v>3105</v>
      </c>
      <c r="C11953" s="333" t="s">
        <v>716</v>
      </c>
      <c r="D11953" s="333" t="s">
        <v>523</v>
      </c>
      <c r="E11953" s="29">
        <v>4</v>
      </c>
      <c r="F11953" s="29">
        <v>3</v>
      </c>
      <c r="G11953" s="29">
        <v>2703</v>
      </c>
      <c r="M11953" s="80" t="b">
        <f t="shared" si="186"/>
        <v>1</v>
      </c>
    </row>
    <row r="11954" spans="2:13" x14ac:dyDescent="0.15">
      <c r="B11954" s="333" t="s">
        <v>5748</v>
      </c>
      <c r="C11954" s="333" t="s">
        <v>714</v>
      </c>
      <c r="D11954" s="333" t="s">
        <v>518</v>
      </c>
      <c r="E11954" s="29">
        <v>3</v>
      </c>
      <c r="F11954" s="29">
        <v>0</v>
      </c>
      <c r="G11954" s="29">
        <v>5779</v>
      </c>
      <c r="M11954" s="80" t="b">
        <f t="shared" si="186"/>
        <v>1</v>
      </c>
    </row>
    <row r="11955" spans="2:13" x14ac:dyDescent="0.15">
      <c r="B11955" s="333" t="s">
        <v>3106</v>
      </c>
      <c r="C11955" s="333" t="s">
        <v>716</v>
      </c>
      <c r="D11955" s="333" t="s">
        <v>525</v>
      </c>
      <c r="E11955" s="29">
        <v>4</v>
      </c>
      <c r="F11955" s="29">
        <v>4</v>
      </c>
      <c r="G11955" s="29">
        <v>2704</v>
      </c>
      <c r="M11955" s="80" t="b">
        <f t="shared" si="186"/>
        <v>1</v>
      </c>
    </row>
    <row r="11956" spans="2:13" x14ac:dyDescent="0.15">
      <c r="B11956" s="333" t="s">
        <v>13950</v>
      </c>
      <c r="C11956" s="333" t="s">
        <v>716</v>
      </c>
      <c r="D11956" s="333" t="s">
        <v>521</v>
      </c>
      <c r="E11956" s="29">
        <v>4</v>
      </c>
      <c r="F11956" s="29">
        <v>2</v>
      </c>
      <c r="G11956" s="29">
        <v>15290</v>
      </c>
      <c r="M11956" s="80" t="b">
        <f t="shared" si="186"/>
        <v>1</v>
      </c>
    </row>
    <row r="11957" spans="2:13" x14ac:dyDescent="0.15">
      <c r="B11957" s="333" t="s">
        <v>14359</v>
      </c>
      <c r="C11957" s="333" t="s">
        <v>710</v>
      </c>
      <c r="D11957" s="333" t="s">
        <v>523</v>
      </c>
      <c r="E11957" s="29">
        <v>1</v>
      </c>
      <c r="F11957" s="29">
        <v>3</v>
      </c>
      <c r="G11957" s="29">
        <v>16127</v>
      </c>
      <c r="M11957" s="80" t="b">
        <f t="shared" si="186"/>
        <v>1</v>
      </c>
    </row>
    <row r="11958" spans="2:13" x14ac:dyDescent="0.15">
      <c r="B11958" s="333" t="s">
        <v>9659</v>
      </c>
      <c r="C11958" s="333" t="s">
        <v>518</v>
      </c>
      <c r="D11958" s="333" t="s">
        <v>518</v>
      </c>
      <c r="E11958" s="29">
        <v>0</v>
      </c>
      <c r="F11958" s="29">
        <v>0</v>
      </c>
      <c r="G11958" s="29">
        <v>9446</v>
      </c>
      <c r="M11958" s="80" t="b">
        <f t="shared" si="186"/>
        <v>1</v>
      </c>
    </row>
    <row r="11959" spans="2:13" x14ac:dyDescent="0.15">
      <c r="B11959" s="333" t="s">
        <v>12429</v>
      </c>
      <c r="C11959" s="333" t="s">
        <v>710</v>
      </c>
      <c r="D11959" s="333" t="s">
        <v>521</v>
      </c>
      <c r="E11959" s="29">
        <v>1</v>
      </c>
      <c r="F11959" s="29">
        <v>2</v>
      </c>
      <c r="G11959" s="29">
        <v>12320</v>
      </c>
      <c r="M11959" s="80" t="b">
        <f t="shared" si="186"/>
        <v>1</v>
      </c>
    </row>
    <row r="11960" spans="2:13" x14ac:dyDescent="0.15">
      <c r="B11960" s="333" t="s">
        <v>13951</v>
      </c>
      <c r="C11960" s="333" t="s">
        <v>710</v>
      </c>
      <c r="D11960" s="333" t="s">
        <v>523</v>
      </c>
      <c r="E11960" s="29">
        <v>1</v>
      </c>
      <c r="F11960" s="29">
        <v>3</v>
      </c>
      <c r="G11960" s="29">
        <v>14836</v>
      </c>
      <c r="M11960" s="80" t="b">
        <f t="shared" si="186"/>
        <v>1</v>
      </c>
    </row>
    <row r="11961" spans="2:13" x14ac:dyDescent="0.15">
      <c r="B11961" s="333" t="s">
        <v>3107</v>
      </c>
      <c r="C11961" s="333" t="s">
        <v>718</v>
      </c>
      <c r="D11961" s="333" t="s">
        <v>521</v>
      </c>
      <c r="E11961" s="29">
        <v>5</v>
      </c>
      <c r="F11961" s="29">
        <v>2</v>
      </c>
      <c r="G11961" s="29">
        <v>2706</v>
      </c>
      <c r="M11961" s="80" t="b">
        <f t="shared" si="186"/>
        <v>1</v>
      </c>
    </row>
    <row r="11962" spans="2:13" x14ac:dyDescent="0.15">
      <c r="B11962" s="333" t="s">
        <v>15168</v>
      </c>
      <c r="C11962" s="333" t="s">
        <v>716</v>
      </c>
      <c r="D11962" s="333" t="s">
        <v>519</v>
      </c>
      <c r="E11962" s="29">
        <v>4</v>
      </c>
      <c r="F11962" s="29">
        <v>1</v>
      </c>
      <c r="G11962" s="29">
        <v>17420</v>
      </c>
      <c r="M11962" s="80" t="b">
        <f t="shared" si="186"/>
        <v>1</v>
      </c>
    </row>
    <row r="11963" spans="2:13" x14ac:dyDescent="0.15">
      <c r="B11963" s="333" t="s">
        <v>6222</v>
      </c>
      <c r="C11963" s="333" t="s">
        <v>716</v>
      </c>
      <c r="D11963" s="333" t="s">
        <v>523</v>
      </c>
      <c r="E11963" s="29">
        <v>4</v>
      </c>
      <c r="F11963" s="29">
        <v>3</v>
      </c>
      <c r="G11963" s="29">
        <v>6275</v>
      </c>
      <c r="M11963" s="80" t="b">
        <f t="shared" si="186"/>
        <v>1</v>
      </c>
    </row>
    <row r="11964" spans="2:13" x14ac:dyDescent="0.15">
      <c r="B11964" s="333" t="s">
        <v>12430</v>
      </c>
      <c r="C11964" s="333" t="s">
        <v>714</v>
      </c>
      <c r="D11964" s="333" t="s">
        <v>521</v>
      </c>
      <c r="E11964" s="29">
        <v>3</v>
      </c>
      <c r="F11964" s="29">
        <v>2</v>
      </c>
      <c r="G11964" s="29">
        <v>13635</v>
      </c>
      <c r="M11964" s="80" t="b">
        <f t="shared" si="186"/>
        <v>1</v>
      </c>
    </row>
    <row r="11965" spans="2:13" x14ac:dyDescent="0.15">
      <c r="B11965" s="333" t="s">
        <v>10593</v>
      </c>
      <c r="C11965" s="333" t="s">
        <v>710</v>
      </c>
      <c r="D11965" s="333" t="s">
        <v>521</v>
      </c>
      <c r="E11965" s="29">
        <v>1</v>
      </c>
      <c r="F11965" s="29">
        <v>2</v>
      </c>
      <c r="G11965" s="29">
        <v>10757</v>
      </c>
      <c r="M11965" s="80" t="b">
        <f t="shared" si="186"/>
        <v>1</v>
      </c>
    </row>
    <row r="11966" spans="2:13" x14ac:dyDescent="0.15">
      <c r="B11966" s="333" t="s">
        <v>4071</v>
      </c>
      <c r="C11966" s="333" t="s">
        <v>518</v>
      </c>
      <c r="D11966" s="333" t="s">
        <v>518</v>
      </c>
      <c r="E11966" s="29">
        <v>0</v>
      </c>
      <c r="F11966" s="29">
        <v>0</v>
      </c>
      <c r="G11966" s="29">
        <v>3623</v>
      </c>
      <c r="M11966" s="80" t="b">
        <f t="shared" si="186"/>
        <v>1</v>
      </c>
    </row>
    <row r="11967" spans="2:13" x14ac:dyDescent="0.15">
      <c r="B11967" s="333" t="s">
        <v>6298</v>
      </c>
      <c r="C11967" s="333" t="s">
        <v>710</v>
      </c>
      <c r="D11967" s="333" t="s">
        <v>523</v>
      </c>
      <c r="E11967" s="29">
        <v>1</v>
      </c>
      <c r="F11967" s="29">
        <v>3</v>
      </c>
      <c r="G11967" s="29">
        <v>6360</v>
      </c>
      <c r="M11967" s="80" t="b">
        <f t="shared" si="186"/>
        <v>1</v>
      </c>
    </row>
    <row r="11968" spans="2:13" x14ac:dyDescent="0.15">
      <c r="B11968" s="333" t="s">
        <v>5970</v>
      </c>
      <c r="C11968" s="333" t="s">
        <v>718</v>
      </c>
      <c r="D11968" s="333" t="s">
        <v>523</v>
      </c>
      <c r="E11968" s="29">
        <v>5</v>
      </c>
      <c r="F11968" s="29">
        <v>3</v>
      </c>
      <c r="G11968" s="29">
        <v>5892</v>
      </c>
      <c r="M11968" s="80" t="b">
        <f t="shared" si="186"/>
        <v>1</v>
      </c>
    </row>
    <row r="11969" spans="2:13" x14ac:dyDescent="0.15">
      <c r="B11969" s="333" t="s">
        <v>15169</v>
      </c>
      <c r="C11969" s="333" t="s">
        <v>718</v>
      </c>
      <c r="D11969" s="333" t="s">
        <v>521</v>
      </c>
      <c r="E11969" s="29">
        <v>5</v>
      </c>
      <c r="F11969" s="29">
        <v>2</v>
      </c>
      <c r="G11969" s="29">
        <v>16946</v>
      </c>
      <c r="M11969" s="80" t="b">
        <f t="shared" si="186"/>
        <v>1</v>
      </c>
    </row>
    <row r="11970" spans="2:13" x14ac:dyDescent="0.15">
      <c r="B11970" s="333" t="s">
        <v>7394</v>
      </c>
      <c r="C11970" s="333" t="s">
        <v>710</v>
      </c>
      <c r="D11970" s="333" t="s">
        <v>523</v>
      </c>
      <c r="E11970" s="29">
        <v>1</v>
      </c>
      <c r="F11970" s="29">
        <v>3</v>
      </c>
      <c r="G11970" s="29">
        <v>7541</v>
      </c>
      <c r="M11970" s="80" t="b">
        <f t="shared" si="186"/>
        <v>1</v>
      </c>
    </row>
    <row r="11971" spans="2:13" x14ac:dyDescent="0.15">
      <c r="B11971" s="333" t="s">
        <v>13952</v>
      </c>
      <c r="C11971" s="333" t="s">
        <v>716</v>
      </c>
      <c r="D11971" s="333" t="s">
        <v>444</v>
      </c>
      <c r="E11971" s="29">
        <v>4</v>
      </c>
      <c r="F11971" s="29">
        <v>6</v>
      </c>
      <c r="G11971" s="29">
        <v>14944</v>
      </c>
      <c r="M11971" s="80" t="b">
        <f t="shared" si="186"/>
        <v>1</v>
      </c>
    </row>
    <row r="11972" spans="2:13" x14ac:dyDescent="0.15">
      <c r="B11972" s="333" t="s">
        <v>8713</v>
      </c>
      <c r="C11972" s="333" t="s">
        <v>710</v>
      </c>
      <c r="D11972" s="333" t="s">
        <v>444</v>
      </c>
      <c r="E11972" s="29">
        <v>1</v>
      </c>
      <c r="F11972" s="29">
        <v>6</v>
      </c>
      <c r="G11972" s="29">
        <v>9063</v>
      </c>
      <c r="M11972" s="80" t="b">
        <f t="shared" si="186"/>
        <v>1</v>
      </c>
    </row>
    <row r="11973" spans="2:13" x14ac:dyDescent="0.15">
      <c r="B11973" s="333" t="s">
        <v>3184</v>
      </c>
      <c r="C11973" s="333" t="s">
        <v>718</v>
      </c>
      <c r="D11973" s="333" t="s">
        <v>521</v>
      </c>
      <c r="E11973" s="29">
        <v>5</v>
      </c>
      <c r="F11973" s="29">
        <v>2</v>
      </c>
      <c r="G11973" s="29">
        <v>2707</v>
      </c>
      <c r="M11973" s="80" t="b">
        <f t="shared" si="186"/>
        <v>1</v>
      </c>
    </row>
    <row r="11974" spans="2:13" x14ac:dyDescent="0.15">
      <c r="B11974" s="333" t="s">
        <v>12431</v>
      </c>
      <c r="C11974" s="333" t="s">
        <v>710</v>
      </c>
      <c r="D11974" s="333" t="s">
        <v>521</v>
      </c>
      <c r="E11974" s="29">
        <v>1</v>
      </c>
      <c r="F11974" s="29">
        <v>2</v>
      </c>
      <c r="G11974" s="29">
        <v>13636</v>
      </c>
      <c r="M11974" s="80" t="b">
        <f t="shared" si="186"/>
        <v>1</v>
      </c>
    </row>
    <row r="11975" spans="2:13" x14ac:dyDescent="0.15">
      <c r="B11975" s="333" t="s">
        <v>9660</v>
      </c>
      <c r="C11975" s="333" t="s">
        <v>712</v>
      </c>
      <c r="D11975" s="333" t="s">
        <v>525</v>
      </c>
      <c r="E11975" s="29">
        <v>2</v>
      </c>
      <c r="F11975" s="29">
        <v>4</v>
      </c>
      <c r="G11975" s="29">
        <v>9264</v>
      </c>
      <c r="M11975" s="80" t="b">
        <f t="shared" si="186"/>
        <v>1</v>
      </c>
    </row>
    <row r="11976" spans="2:13" x14ac:dyDescent="0.15">
      <c r="B11976" s="333" t="s">
        <v>12432</v>
      </c>
      <c r="C11976" s="333" t="s">
        <v>710</v>
      </c>
      <c r="D11976" s="333" t="s">
        <v>521</v>
      </c>
      <c r="E11976" s="29">
        <v>1</v>
      </c>
      <c r="F11976" s="29">
        <v>2</v>
      </c>
      <c r="G11976" s="29">
        <v>12362</v>
      </c>
      <c r="M11976" s="80" t="b">
        <f t="shared" si="186"/>
        <v>1</v>
      </c>
    </row>
    <row r="11977" spans="2:13" x14ac:dyDescent="0.15">
      <c r="B11977" s="333" t="s">
        <v>3185</v>
      </c>
      <c r="C11977" s="333" t="s">
        <v>712</v>
      </c>
      <c r="D11977" s="333" t="s">
        <v>525</v>
      </c>
      <c r="E11977" s="29">
        <v>2</v>
      </c>
      <c r="F11977" s="29">
        <v>4</v>
      </c>
      <c r="G11977" s="29">
        <v>2708</v>
      </c>
      <c r="M11977" s="80" t="b">
        <f t="shared" si="186"/>
        <v>1</v>
      </c>
    </row>
    <row r="11978" spans="2:13" x14ac:dyDescent="0.15">
      <c r="B11978" s="333" t="s">
        <v>139</v>
      </c>
      <c r="C11978" s="333" t="s">
        <v>710</v>
      </c>
      <c r="D11978" s="333" t="s">
        <v>519</v>
      </c>
      <c r="E11978" s="29">
        <v>1</v>
      </c>
      <c r="F11978" s="29">
        <v>1</v>
      </c>
      <c r="G11978" s="29">
        <v>8657</v>
      </c>
      <c r="M11978" s="80" t="b">
        <f t="shared" si="186"/>
        <v>1</v>
      </c>
    </row>
    <row r="11979" spans="2:13" x14ac:dyDescent="0.15">
      <c r="B11979" s="333" t="s">
        <v>9661</v>
      </c>
      <c r="C11979" s="333" t="s">
        <v>710</v>
      </c>
      <c r="D11979" s="333" t="s">
        <v>519</v>
      </c>
      <c r="E11979" s="29">
        <v>1</v>
      </c>
      <c r="F11979" s="29">
        <v>1</v>
      </c>
      <c r="G11979" s="29">
        <v>9981</v>
      </c>
      <c r="M11979" s="80" t="b">
        <f t="shared" si="186"/>
        <v>1</v>
      </c>
    </row>
    <row r="11980" spans="2:13" x14ac:dyDescent="0.15">
      <c r="B11980" s="333" t="s">
        <v>6299</v>
      </c>
      <c r="C11980" s="333" t="s">
        <v>712</v>
      </c>
      <c r="D11980" s="333" t="s">
        <v>519</v>
      </c>
      <c r="E11980" s="29">
        <v>2</v>
      </c>
      <c r="F11980" s="29">
        <v>1</v>
      </c>
      <c r="G11980" s="29">
        <v>6361</v>
      </c>
      <c r="M11980" s="80" t="b">
        <f t="shared" si="186"/>
        <v>1</v>
      </c>
    </row>
    <row r="11981" spans="2:13" x14ac:dyDescent="0.15">
      <c r="B11981" s="333" t="s">
        <v>3186</v>
      </c>
      <c r="C11981" s="333" t="s">
        <v>718</v>
      </c>
      <c r="D11981" s="333" t="s">
        <v>521</v>
      </c>
      <c r="E11981" s="29">
        <v>5</v>
      </c>
      <c r="F11981" s="29">
        <v>2</v>
      </c>
      <c r="G11981" s="29">
        <v>2709</v>
      </c>
      <c r="M11981" s="80" t="b">
        <f t="shared" si="186"/>
        <v>1</v>
      </c>
    </row>
    <row r="11982" spans="2:13" x14ac:dyDescent="0.15">
      <c r="B11982" s="333" t="s">
        <v>12433</v>
      </c>
      <c r="C11982" s="333" t="s">
        <v>716</v>
      </c>
      <c r="D11982" s="333" t="s">
        <v>523</v>
      </c>
      <c r="E11982" s="29">
        <v>4</v>
      </c>
      <c r="F11982" s="29">
        <v>3</v>
      </c>
      <c r="G11982" s="29">
        <v>13384</v>
      </c>
      <c r="M11982" s="80" t="b">
        <f t="shared" ref="M11982:M12045" si="187">AND(  NOT(ISERROR(FIND(UPPER($B$7),UPPER($B11982),1))),  OR($D$7="",NOT(ISERROR(FIND(UPPER($D$7),UPPER($B11982),1)))),    OR($D$8="",(ISERROR(FIND(UPPER($D$8),UPPER($B11982),1))))           )</f>
        <v>1</v>
      </c>
    </row>
    <row r="11983" spans="2:13" x14ac:dyDescent="0.15">
      <c r="B11983" s="333" t="s">
        <v>3187</v>
      </c>
      <c r="C11983" s="333" t="s">
        <v>712</v>
      </c>
      <c r="D11983" s="333" t="s">
        <v>525</v>
      </c>
      <c r="E11983" s="29">
        <v>2</v>
      </c>
      <c r="F11983" s="29">
        <v>4</v>
      </c>
      <c r="G11983" s="29">
        <v>2710</v>
      </c>
      <c r="M11983" s="80" t="b">
        <f t="shared" si="187"/>
        <v>1</v>
      </c>
    </row>
    <row r="11984" spans="2:13" x14ac:dyDescent="0.15">
      <c r="B11984" s="333" t="s">
        <v>4914</v>
      </c>
      <c r="C11984" s="333" t="s">
        <v>712</v>
      </c>
      <c r="D11984" s="333" t="s">
        <v>525</v>
      </c>
      <c r="E11984" s="29">
        <v>2</v>
      </c>
      <c r="F11984" s="29">
        <v>4</v>
      </c>
      <c r="G11984" s="29">
        <v>4873</v>
      </c>
      <c r="M11984" s="80" t="b">
        <f t="shared" si="187"/>
        <v>1</v>
      </c>
    </row>
    <row r="11985" spans="2:13" x14ac:dyDescent="0.15">
      <c r="B11985" s="333" t="s">
        <v>13953</v>
      </c>
      <c r="C11985" s="333" t="s">
        <v>518</v>
      </c>
      <c r="D11985" s="333" t="s">
        <v>518</v>
      </c>
      <c r="E11985" s="29">
        <v>0</v>
      </c>
      <c r="F11985" s="29">
        <v>0</v>
      </c>
      <c r="G11985" s="29">
        <v>14694</v>
      </c>
      <c r="M11985" s="80" t="b">
        <f t="shared" si="187"/>
        <v>1</v>
      </c>
    </row>
    <row r="11986" spans="2:13" x14ac:dyDescent="0.15">
      <c r="B11986" s="333" t="s">
        <v>3188</v>
      </c>
      <c r="C11986" s="333" t="s">
        <v>716</v>
      </c>
      <c r="D11986" s="333" t="s">
        <v>521</v>
      </c>
      <c r="E11986" s="29">
        <v>4</v>
      </c>
      <c r="F11986" s="29">
        <v>2</v>
      </c>
      <c r="G11986" s="29">
        <v>2711</v>
      </c>
      <c r="M11986" s="80" t="b">
        <f t="shared" si="187"/>
        <v>1</v>
      </c>
    </row>
    <row r="11987" spans="2:13" x14ac:dyDescent="0.15">
      <c r="B11987" s="333" t="s">
        <v>13012</v>
      </c>
      <c r="C11987" s="333" t="s">
        <v>716</v>
      </c>
      <c r="D11987" s="333" t="s">
        <v>519</v>
      </c>
      <c r="E11987" s="29">
        <v>4</v>
      </c>
      <c r="F11987" s="29">
        <v>1</v>
      </c>
      <c r="G11987" s="29">
        <v>14481</v>
      </c>
      <c r="M11987" s="80" t="b">
        <f t="shared" si="187"/>
        <v>1</v>
      </c>
    </row>
    <row r="11988" spans="2:13" x14ac:dyDescent="0.15">
      <c r="B11988" s="333" t="s">
        <v>3189</v>
      </c>
      <c r="C11988" s="333" t="s">
        <v>716</v>
      </c>
      <c r="D11988" s="333" t="s">
        <v>521</v>
      </c>
      <c r="E11988" s="29">
        <v>4</v>
      </c>
      <c r="F11988" s="29">
        <v>2</v>
      </c>
      <c r="G11988" s="29">
        <v>2712</v>
      </c>
      <c r="M11988" s="80" t="b">
        <f t="shared" si="187"/>
        <v>1</v>
      </c>
    </row>
    <row r="11989" spans="2:13" x14ac:dyDescent="0.15">
      <c r="B11989" s="333" t="s">
        <v>11088</v>
      </c>
      <c r="C11989" s="333" t="s">
        <v>716</v>
      </c>
      <c r="D11989" s="333" t="s">
        <v>521</v>
      </c>
      <c r="E11989" s="29">
        <v>4</v>
      </c>
      <c r="F11989" s="29">
        <v>2</v>
      </c>
      <c r="G11989" s="29">
        <v>2713</v>
      </c>
      <c r="M11989" s="80" t="b">
        <f t="shared" si="187"/>
        <v>1</v>
      </c>
    </row>
    <row r="11990" spans="2:13" x14ac:dyDescent="0.15">
      <c r="B11990" s="333" t="s">
        <v>11373</v>
      </c>
      <c r="C11990" s="333" t="s">
        <v>714</v>
      </c>
      <c r="D11990" s="333" t="s">
        <v>521</v>
      </c>
      <c r="E11990" s="29">
        <v>3</v>
      </c>
      <c r="F11990" s="29">
        <v>2</v>
      </c>
      <c r="G11990" s="29">
        <v>11294</v>
      </c>
      <c r="M11990" s="80" t="b">
        <f t="shared" si="187"/>
        <v>1</v>
      </c>
    </row>
    <row r="11991" spans="2:13" x14ac:dyDescent="0.15">
      <c r="B11991" s="333" t="s">
        <v>13954</v>
      </c>
      <c r="C11991" s="333" t="s">
        <v>518</v>
      </c>
      <c r="D11991" s="333" t="s">
        <v>518</v>
      </c>
      <c r="E11991" s="29">
        <v>0</v>
      </c>
      <c r="F11991" s="29">
        <v>0</v>
      </c>
      <c r="G11991" s="29">
        <v>15224</v>
      </c>
      <c r="M11991" s="80" t="b">
        <f t="shared" si="187"/>
        <v>1</v>
      </c>
    </row>
    <row r="11992" spans="2:13" x14ac:dyDescent="0.15">
      <c r="B11992" s="333" t="s">
        <v>3679</v>
      </c>
      <c r="C11992" s="333" t="s">
        <v>714</v>
      </c>
      <c r="D11992" s="333" t="s">
        <v>519</v>
      </c>
      <c r="E11992" s="29">
        <v>3</v>
      </c>
      <c r="F11992" s="29">
        <v>1</v>
      </c>
      <c r="G11992" s="29">
        <v>3436</v>
      </c>
      <c r="M11992" s="80" t="b">
        <f t="shared" si="187"/>
        <v>1</v>
      </c>
    </row>
    <row r="11993" spans="2:13" x14ac:dyDescent="0.15">
      <c r="B11993" s="333" t="s">
        <v>13169</v>
      </c>
      <c r="C11993" s="333" t="s">
        <v>710</v>
      </c>
      <c r="D11993" s="333" t="s">
        <v>523</v>
      </c>
      <c r="E11993" s="29">
        <v>1</v>
      </c>
      <c r="F11993" s="29">
        <v>3</v>
      </c>
      <c r="G11993" s="29">
        <v>14521</v>
      </c>
      <c r="M11993" s="80" t="b">
        <f t="shared" si="187"/>
        <v>1</v>
      </c>
    </row>
    <row r="11994" spans="2:13" x14ac:dyDescent="0.15">
      <c r="B11994" s="333" t="s">
        <v>13170</v>
      </c>
      <c r="C11994" s="333" t="s">
        <v>710</v>
      </c>
      <c r="D11994" s="333" t="s">
        <v>523</v>
      </c>
      <c r="E11994" s="29">
        <v>1</v>
      </c>
      <c r="F11994" s="29">
        <v>3</v>
      </c>
      <c r="G11994" s="29">
        <v>14535</v>
      </c>
      <c r="M11994" s="80" t="b">
        <f t="shared" si="187"/>
        <v>1</v>
      </c>
    </row>
    <row r="11995" spans="2:13" x14ac:dyDescent="0.15">
      <c r="B11995" s="333" t="s">
        <v>12434</v>
      </c>
      <c r="C11995" s="333" t="s">
        <v>710</v>
      </c>
      <c r="D11995" s="333" t="s">
        <v>523</v>
      </c>
      <c r="E11995" s="29">
        <v>1</v>
      </c>
      <c r="F11995" s="29">
        <v>3</v>
      </c>
      <c r="G11995" s="29">
        <v>13815</v>
      </c>
      <c r="M11995" s="80" t="b">
        <f t="shared" si="187"/>
        <v>1</v>
      </c>
    </row>
    <row r="11996" spans="2:13" x14ac:dyDescent="0.15">
      <c r="B11996" s="333" t="s">
        <v>3680</v>
      </c>
      <c r="C11996" s="333" t="s">
        <v>718</v>
      </c>
      <c r="D11996" s="333" t="s">
        <v>521</v>
      </c>
      <c r="E11996" s="29">
        <v>5</v>
      </c>
      <c r="F11996" s="29">
        <v>2</v>
      </c>
      <c r="G11996" s="29">
        <v>3437</v>
      </c>
      <c r="M11996" s="80" t="b">
        <f t="shared" si="187"/>
        <v>1</v>
      </c>
    </row>
    <row r="11997" spans="2:13" x14ac:dyDescent="0.15">
      <c r="B11997" s="333" t="s">
        <v>3190</v>
      </c>
      <c r="C11997" s="333" t="s">
        <v>716</v>
      </c>
      <c r="D11997" s="333" t="s">
        <v>523</v>
      </c>
      <c r="E11997" s="29">
        <v>4</v>
      </c>
      <c r="F11997" s="29">
        <v>3</v>
      </c>
      <c r="G11997" s="29">
        <v>2714</v>
      </c>
      <c r="M11997" s="80" t="b">
        <f t="shared" si="187"/>
        <v>1</v>
      </c>
    </row>
    <row r="11998" spans="2:13" x14ac:dyDescent="0.15">
      <c r="B11998" s="333" t="s">
        <v>12435</v>
      </c>
      <c r="C11998" s="333" t="s">
        <v>714</v>
      </c>
      <c r="D11998" s="333" t="s">
        <v>519</v>
      </c>
      <c r="E11998" s="29">
        <v>3</v>
      </c>
      <c r="F11998" s="29">
        <v>1</v>
      </c>
      <c r="G11998" s="29">
        <v>13005</v>
      </c>
      <c r="M11998" s="80" t="b">
        <f t="shared" si="187"/>
        <v>1</v>
      </c>
    </row>
    <row r="11999" spans="2:13" x14ac:dyDescent="0.15">
      <c r="B11999" s="333" t="s">
        <v>12436</v>
      </c>
      <c r="C11999" s="333" t="s">
        <v>710</v>
      </c>
      <c r="D11999" s="333" t="s">
        <v>521</v>
      </c>
      <c r="E11999" s="29">
        <v>1</v>
      </c>
      <c r="F11999" s="29">
        <v>2</v>
      </c>
      <c r="G11999" s="29">
        <v>12774</v>
      </c>
      <c r="M11999" s="80" t="b">
        <f t="shared" si="187"/>
        <v>1</v>
      </c>
    </row>
    <row r="12000" spans="2:13" x14ac:dyDescent="0.15">
      <c r="B12000" s="333" t="s">
        <v>10594</v>
      </c>
      <c r="C12000" s="333" t="s">
        <v>710</v>
      </c>
      <c r="D12000" s="333" t="s">
        <v>444</v>
      </c>
      <c r="E12000" s="29">
        <v>1</v>
      </c>
      <c r="F12000" s="29">
        <v>6</v>
      </c>
      <c r="G12000" s="29">
        <v>10659</v>
      </c>
      <c r="M12000" s="80" t="b">
        <f t="shared" si="187"/>
        <v>1</v>
      </c>
    </row>
    <row r="12001" spans="2:13" x14ac:dyDescent="0.15">
      <c r="B12001" s="333" t="s">
        <v>14360</v>
      </c>
      <c r="C12001" s="333" t="s">
        <v>710</v>
      </c>
      <c r="D12001" s="333" t="s">
        <v>523</v>
      </c>
      <c r="E12001" s="29">
        <v>1</v>
      </c>
      <c r="F12001" s="29">
        <v>3</v>
      </c>
      <c r="G12001" s="29">
        <v>16201</v>
      </c>
      <c r="M12001" s="80" t="b">
        <f t="shared" si="187"/>
        <v>1</v>
      </c>
    </row>
    <row r="12002" spans="2:13" x14ac:dyDescent="0.15">
      <c r="B12002" s="333" t="s">
        <v>6404</v>
      </c>
      <c r="C12002" s="333" t="s">
        <v>518</v>
      </c>
      <c r="D12002" s="333" t="s">
        <v>444</v>
      </c>
      <c r="E12002" s="29">
        <v>0</v>
      </c>
      <c r="F12002" s="29">
        <v>6</v>
      </c>
      <c r="G12002" s="29">
        <v>6461</v>
      </c>
      <c r="M12002" s="80" t="b">
        <f t="shared" si="187"/>
        <v>1</v>
      </c>
    </row>
    <row r="12003" spans="2:13" x14ac:dyDescent="0.15">
      <c r="B12003" s="333" t="s">
        <v>10020</v>
      </c>
      <c r="C12003" s="333" t="s">
        <v>710</v>
      </c>
      <c r="D12003" s="333" t="s">
        <v>521</v>
      </c>
      <c r="E12003" s="29">
        <v>1</v>
      </c>
      <c r="F12003" s="29">
        <v>2</v>
      </c>
      <c r="G12003" s="29">
        <v>10211</v>
      </c>
      <c r="M12003" s="80" t="b">
        <f t="shared" si="187"/>
        <v>1</v>
      </c>
    </row>
    <row r="12004" spans="2:13" x14ac:dyDescent="0.15">
      <c r="B12004" s="333" t="s">
        <v>3191</v>
      </c>
      <c r="C12004" s="333" t="s">
        <v>716</v>
      </c>
      <c r="D12004" s="333" t="s">
        <v>523</v>
      </c>
      <c r="E12004" s="29">
        <v>4</v>
      </c>
      <c r="F12004" s="29">
        <v>3</v>
      </c>
      <c r="G12004" s="29">
        <v>2715</v>
      </c>
      <c r="M12004" s="80" t="b">
        <f t="shared" si="187"/>
        <v>1</v>
      </c>
    </row>
    <row r="12005" spans="2:13" x14ac:dyDescent="0.15">
      <c r="B12005" s="333" t="s">
        <v>13171</v>
      </c>
      <c r="C12005" s="333" t="s">
        <v>710</v>
      </c>
      <c r="D12005" s="333" t="s">
        <v>523</v>
      </c>
      <c r="E12005" s="29">
        <v>1</v>
      </c>
      <c r="F12005" s="29">
        <v>3</v>
      </c>
      <c r="G12005" s="29">
        <v>14522</v>
      </c>
      <c r="M12005" s="80" t="b">
        <f t="shared" si="187"/>
        <v>1</v>
      </c>
    </row>
    <row r="12006" spans="2:13" x14ac:dyDescent="0.15">
      <c r="B12006" s="333" t="s">
        <v>13172</v>
      </c>
      <c r="C12006" s="333" t="s">
        <v>710</v>
      </c>
      <c r="D12006" s="333" t="s">
        <v>523</v>
      </c>
      <c r="E12006" s="29">
        <v>1</v>
      </c>
      <c r="F12006" s="29">
        <v>3</v>
      </c>
      <c r="G12006" s="29">
        <v>14536</v>
      </c>
      <c r="M12006" s="80" t="b">
        <f t="shared" si="187"/>
        <v>1</v>
      </c>
    </row>
    <row r="12007" spans="2:13" x14ac:dyDescent="0.15">
      <c r="B12007" s="333" t="s">
        <v>6405</v>
      </c>
      <c r="C12007" s="333" t="s">
        <v>518</v>
      </c>
      <c r="D12007" s="333" t="s">
        <v>444</v>
      </c>
      <c r="E12007" s="29">
        <v>0</v>
      </c>
      <c r="F12007" s="29">
        <v>6</v>
      </c>
      <c r="G12007" s="29">
        <v>6462</v>
      </c>
      <c r="M12007" s="80" t="b">
        <f t="shared" si="187"/>
        <v>1</v>
      </c>
    </row>
    <row r="12008" spans="2:13" x14ac:dyDescent="0.15">
      <c r="B12008" s="333" t="s">
        <v>9662</v>
      </c>
      <c r="C12008" s="333" t="s">
        <v>518</v>
      </c>
      <c r="D12008" s="333" t="s">
        <v>518</v>
      </c>
      <c r="E12008" s="29">
        <v>0</v>
      </c>
      <c r="F12008" s="29">
        <v>0</v>
      </c>
      <c r="G12008" s="29">
        <v>10069</v>
      </c>
      <c r="M12008" s="80" t="b">
        <f t="shared" si="187"/>
        <v>1</v>
      </c>
    </row>
    <row r="12009" spans="2:13" x14ac:dyDescent="0.15">
      <c r="B12009" s="333" t="s">
        <v>12437</v>
      </c>
      <c r="C12009" s="333" t="s">
        <v>710</v>
      </c>
      <c r="D12009" s="333" t="s">
        <v>523</v>
      </c>
      <c r="E12009" s="29">
        <v>1</v>
      </c>
      <c r="F12009" s="29">
        <v>3</v>
      </c>
      <c r="G12009" s="29">
        <v>13659</v>
      </c>
      <c r="M12009" s="80" t="b">
        <f t="shared" si="187"/>
        <v>1</v>
      </c>
    </row>
    <row r="12010" spans="2:13" x14ac:dyDescent="0.15">
      <c r="B12010" s="333" t="s">
        <v>13955</v>
      </c>
      <c r="C12010" s="333" t="s">
        <v>710</v>
      </c>
      <c r="D12010" s="333" t="s">
        <v>523</v>
      </c>
      <c r="E12010" s="29">
        <v>1</v>
      </c>
      <c r="F12010" s="29">
        <v>3</v>
      </c>
      <c r="G12010" s="29">
        <v>14837</v>
      </c>
      <c r="M12010" s="80" t="b">
        <f t="shared" si="187"/>
        <v>1</v>
      </c>
    </row>
    <row r="12011" spans="2:13" x14ac:dyDescent="0.15">
      <c r="B12011" s="333" t="s">
        <v>7156</v>
      </c>
      <c r="C12011" s="333" t="s">
        <v>710</v>
      </c>
      <c r="D12011" s="333" t="s">
        <v>523</v>
      </c>
      <c r="E12011" s="29">
        <v>1</v>
      </c>
      <c r="F12011" s="29">
        <v>3</v>
      </c>
      <c r="G12011" s="29">
        <v>7296</v>
      </c>
      <c r="M12011" s="80" t="b">
        <f t="shared" si="187"/>
        <v>1</v>
      </c>
    </row>
    <row r="12012" spans="2:13" x14ac:dyDescent="0.15">
      <c r="B12012" s="333" t="s">
        <v>7948</v>
      </c>
      <c r="C12012" s="333" t="s">
        <v>712</v>
      </c>
      <c r="D12012" s="333" t="s">
        <v>523</v>
      </c>
      <c r="E12012" s="29">
        <v>2</v>
      </c>
      <c r="F12012" s="29">
        <v>3</v>
      </c>
      <c r="G12012" s="29">
        <v>8148</v>
      </c>
      <c r="M12012" s="80" t="b">
        <f t="shared" si="187"/>
        <v>1</v>
      </c>
    </row>
    <row r="12013" spans="2:13" x14ac:dyDescent="0.15">
      <c r="B12013" s="333" t="s">
        <v>12438</v>
      </c>
      <c r="C12013" s="333" t="s">
        <v>710</v>
      </c>
      <c r="D12013" s="333" t="s">
        <v>523</v>
      </c>
      <c r="E12013" s="29">
        <v>1</v>
      </c>
      <c r="F12013" s="29">
        <v>3</v>
      </c>
      <c r="G12013" s="29">
        <v>12487</v>
      </c>
      <c r="M12013" s="80" t="b">
        <f t="shared" si="187"/>
        <v>1</v>
      </c>
    </row>
    <row r="12014" spans="2:13" x14ac:dyDescent="0.15">
      <c r="B12014" s="333" t="s">
        <v>15170</v>
      </c>
      <c r="C12014" s="333" t="s">
        <v>714</v>
      </c>
      <c r="D12014" s="333" t="s">
        <v>523</v>
      </c>
      <c r="E12014" s="29">
        <v>3</v>
      </c>
      <c r="F12014" s="29">
        <v>3</v>
      </c>
      <c r="G12014" s="29">
        <v>16398</v>
      </c>
      <c r="M12014" s="80" t="b">
        <f t="shared" si="187"/>
        <v>1</v>
      </c>
    </row>
    <row r="12015" spans="2:13" x14ac:dyDescent="0.15">
      <c r="B12015" s="333" t="s">
        <v>3681</v>
      </c>
      <c r="C12015" s="333" t="s">
        <v>712</v>
      </c>
      <c r="D12015" s="333" t="s">
        <v>519</v>
      </c>
      <c r="E12015" s="29">
        <v>2</v>
      </c>
      <c r="F12015" s="29">
        <v>1</v>
      </c>
      <c r="G12015" s="29">
        <v>3438</v>
      </c>
      <c r="M12015" s="80" t="b">
        <f t="shared" si="187"/>
        <v>1</v>
      </c>
    </row>
    <row r="12016" spans="2:13" x14ac:dyDescent="0.15">
      <c r="B12016" s="333" t="s">
        <v>3682</v>
      </c>
      <c r="C12016" s="333" t="s">
        <v>712</v>
      </c>
      <c r="D12016" s="333" t="s">
        <v>523</v>
      </c>
      <c r="E12016" s="29">
        <v>2</v>
      </c>
      <c r="F12016" s="29">
        <v>3</v>
      </c>
      <c r="G12016" s="29">
        <v>3439</v>
      </c>
      <c r="M12016" s="80" t="b">
        <f t="shared" si="187"/>
        <v>1</v>
      </c>
    </row>
    <row r="12017" spans="2:13" x14ac:dyDescent="0.15">
      <c r="B12017" s="333" t="s">
        <v>12439</v>
      </c>
      <c r="C12017" s="333" t="s">
        <v>712</v>
      </c>
      <c r="D12017" s="333" t="s">
        <v>521</v>
      </c>
      <c r="E12017" s="29">
        <v>2</v>
      </c>
      <c r="F12017" s="29">
        <v>2</v>
      </c>
      <c r="G12017" s="29">
        <v>13004</v>
      </c>
      <c r="M12017" s="80" t="b">
        <f t="shared" si="187"/>
        <v>1</v>
      </c>
    </row>
    <row r="12018" spans="2:13" x14ac:dyDescent="0.15">
      <c r="B12018" s="333" t="s">
        <v>9663</v>
      </c>
      <c r="C12018" s="333" t="s">
        <v>710</v>
      </c>
      <c r="D12018" s="333" t="s">
        <v>523</v>
      </c>
      <c r="E12018" s="29">
        <v>1</v>
      </c>
      <c r="F12018" s="29">
        <v>3</v>
      </c>
      <c r="G12018" s="29">
        <v>9268</v>
      </c>
      <c r="M12018" s="80" t="b">
        <f t="shared" si="187"/>
        <v>1</v>
      </c>
    </row>
    <row r="12019" spans="2:13" x14ac:dyDescent="0.15">
      <c r="B12019" s="333" t="s">
        <v>3114</v>
      </c>
      <c r="C12019" s="333" t="s">
        <v>710</v>
      </c>
      <c r="D12019" s="333" t="s">
        <v>521</v>
      </c>
      <c r="E12019" s="29">
        <v>1</v>
      </c>
      <c r="F12019" s="29">
        <v>2</v>
      </c>
      <c r="G12019" s="29">
        <v>2716</v>
      </c>
      <c r="M12019" s="80" t="b">
        <f t="shared" si="187"/>
        <v>1</v>
      </c>
    </row>
    <row r="12020" spans="2:13" x14ac:dyDescent="0.15">
      <c r="B12020" s="333" t="s">
        <v>13956</v>
      </c>
      <c r="C12020" s="333" t="s">
        <v>710</v>
      </c>
      <c r="D12020" s="333" t="s">
        <v>521</v>
      </c>
      <c r="E12020" s="29">
        <v>1</v>
      </c>
      <c r="F12020" s="29">
        <v>2</v>
      </c>
      <c r="G12020" s="29">
        <v>15444</v>
      </c>
      <c r="M12020" s="80" t="b">
        <f t="shared" si="187"/>
        <v>1</v>
      </c>
    </row>
    <row r="12021" spans="2:13" x14ac:dyDescent="0.15">
      <c r="B12021" s="333" t="s">
        <v>11374</v>
      </c>
      <c r="C12021" s="333" t="s">
        <v>710</v>
      </c>
      <c r="D12021" s="333" t="s">
        <v>523</v>
      </c>
      <c r="E12021" s="29">
        <v>1</v>
      </c>
      <c r="F12021" s="29">
        <v>3</v>
      </c>
      <c r="G12021" s="29">
        <v>11564</v>
      </c>
      <c r="M12021" s="80" t="b">
        <f t="shared" si="187"/>
        <v>1</v>
      </c>
    </row>
    <row r="12022" spans="2:13" x14ac:dyDescent="0.15">
      <c r="B12022" s="333" t="s">
        <v>13957</v>
      </c>
      <c r="C12022" s="333" t="s">
        <v>710</v>
      </c>
      <c r="D12022" s="333" t="s">
        <v>523</v>
      </c>
      <c r="E12022" s="29">
        <v>1</v>
      </c>
      <c r="F12022" s="29">
        <v>3</v>
      </c>
      <c r="G12022" s="29">
        <v>14828</v>
      </c>
      <c r="M12022" s="80" t="b">
        <f t="shared" si="187"/>
        <v>1</v>
      </c>
    </row>
    <row r="12023" spans="2:13" x14ac:dyDescent="0.15">
      <c r="B12023" s="333" t="s">
        <v>3115</v>
      </c>
      <c r="C12023" s="333" t="s">
        <v>716</v>
      </c>
      <c r="D12023" s="333" t="s">
        <v>523</v>
      </c>
      <c r="E12023" s="29">
        <v>4</v>
      </c>
      <c r="F12023" s="29">
        <v>3</v>
      </c>
      <c r="G12023" s="29">
        <v>2717</v>
      </c>
      <c r="M12023" s="80" t="b">
        <f t="shared" si="187"/>
        <v>1</v>
      </c>
    </row>
    <row r="12024" spans="2:13" x14ac:dyDescent="0.15">
      <c r="B12024" s="333" t="s">
        <v>11089</v>
      </c>
      <c r="C12024" s="333" t="s">
        <v>518</v>
      </c>
      <c r="D12024" s="333" t="s">
        <v>518</v>
      </c>
      <c r="E12024" s="29">
        <v>0</v>
      </c>
      <c r="F12024" s="29">
        <v>0</v>
      </c>
      <c r="G12024" s="29">
        <v>2718</v>
      </c>
      <c r="M12024" s="80" t="b">
        <f t="shared" si="187"/>
        <v>1</v>
      </c>
    </row>
    <row r="12025" spans="2:13" x14ac:dyDescent="0.15">
      <c r="B12025" s="333" t="s">
        <v>13958</v>
      </c>
      <c r="C12025" s="333" t="s">
        <v>712</v>
      </c>
      <c r="D12025" s="333" t="s">
        <v>519</v>
      </c>
      <c r="E12025" s="29">
        <v>2</v>
      </c>
      <c r="F12025" s="29">
        <v>1</v>
      </c>
      <c r="G12025" s="29">
        <v>15640</v>
      </c>
      <c r="M12025" s="80" t="b">
        <f t="shared" si="187"/>
        <v>1</v>
      </c>
    </row>
    <row r="12026" spans="2:13" x14ac:dyDescent="0.15">
      <c r="B12026" s="333" t="s">
        <v>14361</v>
      </c>
      <c r="C12026" s="333" t="s">
        <v>712</v>
      </c>
      <c r="D12026" s="333" t="s">
        <v>525</v>
      </c>
      <c r="E12026" s="29">
        <v>2</v>
      </c>
      <c r="F12026" s="29">
        <v>4</v>
      </c>
      <c r="G12026" s="29">
        <v>15947</v>
      </c>
      <c r="M12026" s="80" t="b">
        <f t="shared" si="187"/>
        <v>1</v>
      </c>
    </row>
    <row r="12027" spans="2:13" x14ac:dyDescent="0.15">
      <c r="B12027" s="333" t="s">
        <v>13013</v>
      </c>
      <c r="C12027" s="333" t="s">
        <v>710</v>
      </c>
      <c r="D12027" s="333" t="s">
        <v>523</v>
      </c>
      <c r="E12027" s="29">
        <v>1</v>
      </c>
      <c r="F12027" s="29">
        <v>3</v>
      </c>
      <c r="G12027" s="29">
        <v>13904</v>
      </c>
      <c r="M12027" s="80" t="b">
        <f t="shared" si="187"/>
        <v>1</v>
      </c>
    </row>
    <row r="12028" spans="2:13" x14ac:dyDescent="0.15">
      <c r="B12028" s="333" t="s">
        <v>3015</v>
      </c>
      <c r="C12028" s="333" t="s">
        <v>716</v>
      </c>
      <c r="D12028" s="333" t="s">
        <v>521</v>
      </c>
      <c r="E12028" s="29">
        <v>4</v>
      </c>
      <c r="F12028" s="29">
        <v>2</v>
      </c>
      <c r="G12028" s="29">
        <v>2719</v>
      </c>
      <c r="M12028" s="80" t="b">
        <f t="shared" si="187"/>
        <v>1</v>
      </c>
    </row>
    <row r="12029" spans="2:13" x14ac:dyDescent="0.15">
      <c r="B12029" s="333" t="s">
        <v>15171</v>
      </c>
      <c r="C12029" s="333" t="s">
        <v>714</v>
      </c>
      <c r="D12029" s="333" t="s">
        <v>525</v>
      </c>
      <c r="E12029" s="29">
        <v>3</v>
      </c>
      <c r="F12029" s="29">
        <v>4</v>
      </c>
      <c r="G12029" s="29">
        <v>16937</v>
      </c>
      <c r="M12029" s="80" t="b">
        <f t="shared" si="187"/>
        <v>1</v>
      </c>
    </row>
    <row r="12030" spans="2:13" x14ac:dyDescent="0.15">
      <c r="B12030" s="333" t="s">
        <v>3016</v>
      </c>
      <c r="C12030" s="333" t="s">
        <v>716</v>
      </c>
      <c r="D12030" s="333" t="s">
        <v>521</v>
      </c>
      <c r="E12030" s="29">
        <v>4</v>
      </c>
      <c r="F12030" s="29">
        <v>2</v>
      </c>
      <c r="G12030" s="29">
        <v>2720</v>
      </c>
      <c r="M12030" s="80" t="b">
        <f t="shared" si="187"/>
        <v>1</v>
      </c>
    </row>
    <row r="12031" spans="2:13" x14ac:dyDescent="0.15">
      <c r="B12031" s="333" t="s">
        <v>3017</v>
      </c>
      <c r="C12031" s="333" t="s">
        <v>716</v>
      </c>
      <c r="D12031" s="333" t="s">
        <v>521</v>
      </c>
      <c r="E12031" s="29">
        <v>4</v>
      </c>
      <c r="F12031" s="29">
        <v>2</v>
      </c>
      <c r="G12031" s="29">
        <v>2721</v>
      </c>
      <c r="M12031" s="80" t="b">
        <f t="shared" si="187"/>
        <v>1</v>
      </c>
    </row>
    <row r="12032" spans="2:13" x14ac:dyDescent="0.15">
      <c r="B12032" s="333" t="s">
        <v>6573</v>
      </c>
      <c r="C12032" s="333" t="s">
        <v>518</v>
      </c>
      <c r="D12032" s="333" t="s">
        <v>518</v>
      </c>
      <c r="E12032" s="29">
        <v>0</v>
      </c>
      <c r="F12032" s="29">
        <v>0</v>
      </c>
      <c r="G12032" s="29">
        <v>6662</v>
      </c>
      <c r="M12032" s="80" t="b">
        <f t="shared" si="187"/>
        <v>1</v>
      </c>
    </row>
    <row r="12033" spans="2:13" x14ac:dyDescent="0.15">
      <c r="B12033" s="333" t="s">
        <v>3018</v>
      </c>
      <c r="C12033" s="333" t="s">
        <v>716</v>
      </c>
      <c r="D12033" s="333" t="s">
        <v>523</v>
      </c>
      <c r="E12033" s="29">
        <v>4</v>
      </c>
      <c r="F12033" s="29">
        <v>3</v>
      </c>
      <c r="G12033" s="29">
        <v>2722</v>
      </c>
      <c r="M12033" s="80" t="b">
        <f t="shared" si="187"/>
        <v>1</v>
      </c>
    </row>
    <row r="12034" spans="2:13" x14ac:dyDescent="0.15">
      <c r="B12034" s="333" t="s">
        <v>5404</v>
      </c>
      <c r="C12034" s="333" t="s">
        <v>710</v>
      </c>
      <c r="D12034" s="333" t="s">
        <v>444</v>
      </c>
      <c r="E12034" s="29">
        <v>1</v>
      </c>
      <c r="F12034" s="29">
        <v>6</v>
      </c>
      <c r="G12034" s="29">
        <v>5407</v>
      </c>
      <c r="M12034" s="80" t="b">
        <f t="shared" si="187"/>
        <v>1</v>
      </c>
    </row>
    <row r="12035" spans="2:13" x14ac:dyDescent="0.15">
      <c r="B12035" s="333" t="s">
        <v>13959</v>
      </c>
      <c r="C12035" s="333" t="s">
        <v>718</v>
      </c>
      <c r="D12035" s="333" t="s">
        <v>444</v>
      </c>
      <c r="E12035" s="29">
        <v>5</v>
      </c>
      <c r="F12035" s="29">
        <v>6</v>
      </c>
      <c r="G12035" s="29">
        <v>15046</v>
      </c>
      <c r="M12035" s="80" t="b">
        <f t="shared" si="187"/>
        <v>1</v>
      </c>
    </row>
    <row r="12036" spans="2:13" x14ac:dyDescent="0.15">
      <c r="B12036" s="333" t="s">
        <v>9664</v>
      </c>
      <c r="C12036" s="333" t="s">
        <v>710</v>
      </c>
      <c r="D12036" s="333" t="s">
        <v>523</v>
      </c>
      <c r="E12036" s="29">
        <v>1</v>
      </c>
      <c r="F12036" s="29">
        <v>3</v>
      </c>
      <c r="G12036" s="29">
        <v>9320</v>
      </c>
      <c r="M12036" s="80" t="b">
        <f t="shared" si="187"/>
        <v>1</v>
      </c>
    </row>
    <row r="12037" spans="2:13" x14ac:dyDescent="0.15">
      <c r="B12037" s="333" t="s">
        <v>13960</v>
      </c>
      <c r="C12037" s="333" t="s">
        <v>714</v>
      </c>
      <c r="D12037" s="333" t="s">
        <v>521</v>
      </c>
      <c r="E12037" s="29">
        <v>3</v>
      </c>
      <c r="F12037" s="29">
        <v>2</v>
      </c>
      <c r="G12037" s="29">
        <v>14906</v>
      </c>
      <c r="M12037" s="80" t="b">
        <f t="shared" si="187"/>
        <v>1</v>
      </c>
    </row>
    <row r="12038" spans="2:13" x14ac:dyDescent="0.15">
      <c r="B12038" s="333" t="s">
        <v>6756</v>
      </c>
      <c r="C12038" s="333" t="s">
        <v>718</v>
      </c>
      <c r="D12038" s="333" t="s">
        <v>523</v>
      </c>
      <c r="E12038" s="29">
        <v>5</v>
      </c>
      <c r="F12038" s="29">
        <v>3</v>
      </c>
      <c r="G12038" s="29">
        <v>6880</v>
      </c>
      <c r="M12038" s="80" t="b">
        <f t="shared" si="187"/>
        <v>1</v>
      </c>
    </row>
    <row r="12039" spans="2:13" x14ac:dyDescent="0.15">
      <c r="B12039" s="333" t="s">
        <v>3019</v>
      </c>
      <c r="C12039" s="333" t="s">
        <v>716</v>
      </c>
      <c r="D12039" s="333" t="s">
        <v>521</v>
      </c>
      <c r="E12039" s="29">
        <v>4</v>
      </c>
      <c r="F12039" s="29">
        <v>2</v>
      </c>
      <c r="G12039" s="29">
        <v>2723</v>
      </c>
      <c r="M12039" s="80" t="b">
        <f t="shared" si="187"/>
        <v>1</v>
      </c>
    </row>
    <row r="12040" spans="2:13" x14ac:dyDescent="0.15">
      <c r="B12040" s="333" t="s">
        <v>6703</v>
      </c>
      <c r="C12040" s="333" t="s">
        <v>518</v>
      </c>
      <c r="D12040" s="333" t="s">
        <v>521</v>
      </c>
      <c r="E12040" s="29">
        <v>0</v>
      </c>
      <c r="F12040" s="29">
        <v>2</v>
      </c>
      <c r="G12040" s="29">
        <v>6819</v>
      </c>
      <c r="M12040" s="80" t="b">
        <f t="shared" si="187"/>
        <v>1</v>
      </c>
    </row>
    <row r="12041" spans="2:13" x14ac:dyDescent="0.15">
      <c r="B12041" s="333" t="s">
        <v>6888</v>
      </c>
      <c r="C12041" s="333" t="s">
        <v>518</v>
      </c>
      <c r="D12041" s="333" t="s">
        <v>521</v>
      </c>
      <c r="E12041" s="29">
        <v>0</v>
      </c>
      <c r="F12041" s="29">
        <v>2</v>
      </c>
      <c r="G12041" s="29">
        <v>7020</v>
      </c>
      <c r="M12041" s="80" t="b">
        <f t="shared" si="187"/>
        <v>1</v>
      </c>
    </row>
    <row r="12042" spans="2:13" x14ac:dyDescent="0.15">
      <c r="B12042" s="333" t="s">
        <v>3020</v>
      </c>
      <c r="C12042" s="333" t="s">
        <v>716</v>
      </c>
      <c r="D12042" s="333" t="s">
        <v>521</v>
      </c>
      <c r="E12042" s="29">
        <v>4</v>
      </c>
      <c r="F12042" s="29">
        <v>2</v>
      </c>
      <c r="G12042" s="29">
        <v>2724</v>
      </c>
      <c r="M12042" s="80" t="b">
        <f t="shared" si="187"/>
        <v>1</v>
      </c>
    </row>
    <row r="12043" spans="2:13" x14ac:dyDescent="0.15">
      <c r="B12043" s="333" t="s">
        <v>4828</v>
      </c>
      <c r="C12043" s="333" t="s">
        <v>710</v>
      </c>
      <c r="D12043" s="333" t="s">
        <v>444</v>
      </c>
      <c r="E12043" s="29">
        <v>1</v>
      </c>
      <c r="F12043" s="29">
        <v>6</v>
      </c>
      <c r="G12043" s="29">
        <v>4745</v>
      </c>
      <c r="M12043" s="80" t="b">
        <f t="shared" si="187"/>
        <v>1</v>
      </c>
    </row>
    <row r="12044" spans="2:13" x14ac:dyDescent="0.15">
      <c r="B12044" s="333" t="s">
        <v>12440</v>
      </c>
      <c r="C12044" s="333" t="s">
        <v>710</v>
      </c>
      <c r="D12044" s="333" t="s">
        <v>521</v>
      </c>
      <c r="E12044" s="29">
        <v>1</v>
      </c>
      <c r="F12044" s="29">
        <v>2</v>
      </c>
      <c r="G12044" s="29">
        <v>12775</v>
      </c>
      <c r="M12044" s="80" t="b">
        <f t="shared" si="187"/>
        <v>1</v>
      </c>
    </row>
    <row r="12045" spans="2:13" x14ac:dyDescent="0.15">
      <c r="B12045" s="333" t="s">
        <v>3021</v>
      </c>
      <c r="C12045" s="333" t="s">
        <v>716</v>
      </c>
      <c r="D12045" s="333" t="s">
        <v>521</v>
      </c>
      <c r="E12045" s="29">
        <v>4</v>
      </c>
      <c r="F12045" s="29">
        <v>2</v>
      </c>
      <c r="G12045" s="29">
        <v>2725</v>
      </c>
      <c r="M12045" s="80" t="b">
        <f t="shared" si="187"/>
        <v>1</v>
      </c>
    </row>
    <row r="12046" spans="2:13" x14ac:dyDescent="0.15">
      <c r="B12046" s="333" t="s">
        <v>7171</v>
      </c>
      <c r="C12046" s="333" t="s">
        <v>710</v>
      </c>
      <c r="D12046" s="333" t="s">
        <v>523</v>
      </c>
      <c r="E12046" s="29">
        <v>1</v>
      </c>
      <c r="F12046" s="29">
        <v>3</v>
      </c>
      <c r="G12046" s="29">
        <v>7313</v>
      </c>
      <c r="M12046" s="80" t="b">
        <f t="shared" ref="M12046:M12109" si="188">AND(  NOT(ISERROR(FIND(UPPER($B$7),UPPER($B12046),1))),  OR($D$7="",NOT(ISERROR(FIND(UPPER($D$7),UPPER($B12046),1)))),    OR($D$8="",(ISERROR(FIND(UPPER($D$8),UPPER($B12046),1))))           )</f>
        <v>1</v>
      </c>
    </row>
    <row r="12047" spans="2:13" x14ac:dyDescent="0.15">
      <c r="B12047" s="333" t="s">
        <v>15172</v>
      </c>
      <c r="C12047" s="333" t="s">
        <v>712</v>
      </c>
      <c r="D12047" s="333" t="s">
        <v>519</v>
      </c>
      <c r="E12047" s="29">
        <v>2</v>
      </c>
      <c r="F12047" s="29">
        <v>1</v>
      </c>
      <c r="G12047" s="29">
        <v>17631</v>
      </c>
      <c r="M12047" s="80" t="b">
        <f t="shared" si="188"/>
        <v>1</v>
      </c>
    </row>
    <row r="12048" spans="2:13" x14ac:dyDescent="0.15">
      <c r="B12048" s="333" t="s">
        <v>15173</v>
      </c>
      <c r="C12048" s="333" t="s">
        <v>712</v>
      </c>
      <c r="D12048" s="333" t="s">
        <v>519</v>
      </c>
      <c r="E12048" s="29">
        <v>2</v>
      </c>
      <c r="F12048" s="29">
        <v>1</v>
      </c>
      <c r="G12048" s="29">
        <v>17632</v>
      </c>
      <c r="M12048" s="80" t="b">
        <f t="shared" si="188"/>
        <v>1</v>
      </c>
    </row>
    <row r="12049" spans="2:13" x14ac:dyDescent="0.15">
      <c r="B12049" s="333" t="s">
        <v>4829</v>
      </c>
      <c r="C12049" s="333" t="s">
        <v>710</v>
      </c>
      <c r="D12049" s="333" t="s">
        <v>521</v>
      </c>
      <c r="E12049" s="29">
        <v>1</v>
      </c>
      <c r="F12049" s="29">
        <v>2</v>
      </c>
      <c r="G12049" s="29">
        <v>4746</v>
      </c>
      <c r="M12049" s="80" t="b">
        <f t="shared" si="188"/>
        <v>1</v>
      </c>
    </row>
    <row r="12050" spans="2:13" x14ac:dyDescent="0.15">
      <c r="B12050" s="333" t="s">
        <v>3022</v>
      </c>
      <c r="C12050" s="333" t="s">
        <v>9879</v>
      </c>
      <c r="D12050" s="333" t="s">
        <v>519</v>
      </c>
      <c r="E12050" s="29">
        <v>13</v>
      </c>
      <c r="F12050" s="29">
        <v>1</v>
      </c>
      <c r="G12050" s="29">
        <v>2726</v>
      </c>
      <c r="M12050" s="80" t="b">
        <f t="shared" si="188"/>
        <v>1</v>
      </c>
    </row>
    <row r="12051" spans="2:13" x14ac:dyDescent="0.15">
      <c r="B12051" s="333" t="s">
        <v>3023</v>
      </c>
      <c r="C12051" s="333" t="s">
        <v>716</v>
      </c>
      <c r="D12051" s="333" t="s">
        <v>521</v>
      </c>
      <c r="E12051" s="29">
        <v>4</v>
      </c>
      <c r="F12051" s="29">
        <v>2</v>
      </c>
      <c r="G12051" s="29">
        <v>2727</v>
      </c>
      <c r="M12051" s="80" t="b">
        <f t="shared" si="188"/>
        <v>1</v>
      </c>
    </row>
    <row r="12052" spans="2:13" x14ac:dyDescent="0.15">
      <c r="B12052" s="333" t="s">
        <v>12441</v>
      </c>
      <c r="C12052" s="333" t="s">
        <v>710</v>
      </c>
      <c r="D12052" s="333" t="s">
        <v>521</v>
      </c>
      <c r="E12052" s="29">
        <v>1</v>
      </c>
      <c r="F12052" s="29">
        <v>2</v>
      </c>
      <c r="G12052" s="29">
        <v>13246</v>
      </c>
      <c r="M12052" s="80" t="b">
        <f t="shared" si="188"/>
        <v>1</v>
      </c>
    </row>
    <row r="12053" spans="2:13" x14ac:dyDescent="0.15">
      <c r="B12053" s="333" t="s">
        <v>3024</v>
      </c>
      <c r="C12053" s="333" t="s">
        <v>716</v>
      </c>
      <c r="D12053" s="333" t="s">
        <v>521</v>
      </c>
      <c r="E12053" s="29">
        <v>4</v>
      </c>
      <c r="F12053" s="29">
        <v>2</v>
      </c>
      <c r="G12053" s="29">
        <v>2728</v>
      </c>
      <c r="M12053" s="80" t="b">
        <f t="shared" si="188"/>
        <v>1</v>
      </c>
    </row>
    <row r="12054" spans="2:13" x14ac:dyDescent="0.15">
      <c r="B12054" s="333" t="s">
        <v>6692</v>
      </c>
      <c r="C12054" s="333" t="s">
        <v>712</v>
      </c>
      <c r="D12054" s="333" t="s">
        <v>525</v>
      </c>
      <c r="E12054" s="29">
        <v>2</v>
      </c>
      <c r="F12054" s="29">
        <v>4</v>
      </c>
      <c r="G12054" s="29">
        <v>6712</v>
      </c>
      <c r="M12054" s="80" t="b">
        <f t="shared" si="188"/>
        <v>1</v>
      </c>
    </row>
    <row r="12055" spans="2:13" x14ac:dyDescent="0.15">
      <c r="B12055" s="333" t="s">
        <v>5098</v>
      </c>
      <c r="C12055" s="333" t="s">
        <v>718</v>
      </c>
      <c r="D12055" s="333" t="s">
        <v>523</v>
      </c>
      <c r="E12055" s="29">
        <v>5</v>
      </c>
      <c r="F12055" s="29">
        <v>3</v>
      </c>
      <c r="G12055" s="29">
        <v>5072</v>
      </c>
      <c r="M12055" s="80" t="b">
        <f t="shared" si="188"/>
        <v>1</v>
      </c>
    </row>
    <row r="12056" spans="2:13" x14ac:dyDescent="0.15">
      <c r="B12056" s="333" t="s">
        <v>9665</v>
      </c>
      <c r="C12056" s="333" t="s">
        <v>518</v>
      </c>
      <c r="D12056" s="333" t="s">
        <v>518</v>
      </c>
      <c r="E12056" s="29">
        <v>0</v>
      </c>
      <c r="F12056" s="29">
        <v>0</v>
      </c>
      <c r="G12056" s="29">
        <v>9845</v>
      </c>
      <c r="M12056" s="80" t="b">
        <f t="shared" si="188"/>
        <v>1</v>
      </c>
    </row>
    <row r="12057" spans="2:13" x14ac:dyDescent="0.15">
      <c r="B12057" s="333" t="s">
        <v>15174</v>
      </c>
      <c r="C12057" s="333" t="s">
        <v>710</v>
      </c>
      <c r="D12057" s="333" t="s">
        <v>523</v>
      </c>
      <c r="E12057" s="29">
        <v>1</v>
      </c>
      <c r="F12057" s="29">
        <v>3</v>
      </c>
      <c r="G12057" s="29">
        <v>17635</v>
      </c>
      <c r="M12057" s="80" t="b">
        <f t="shared" si="188"/>
        <v>1</v>
      </c>
    </row>
    <row r="12058" spans="2:13" x14ac:dyDescent="0.15">
      <c r="B12058" s="333" t="s">
        <v>9666</v>
      </c>
      <c r="C12058" s="333" t="s">
        <v>712</v>
      </c>
      <c r="D12058" s="333" t="s">
        <v>521</v>
      </c>
      <c r="E12058" s="29">
        <v>2</v>
      </c>
      <c r="F12058" s="29">
        <v>2</v>
      </c>
      <c r="G12058" s="29">
        <v>9525</v>
      </c>
      <c r="M12058" s="80" t="b">
        <f t="shared" si="188"/>
        <v>1</v>
      </c>
    </row>
    <row r="12059" spans="2:13" x14ac:dyDescent="0.15">
      <c r="B12059" s="333" t="s">
        <v>11090</v>
      </c>
      <c r="C12059" s="333" t="s">
        <v>518</v>
      </c>
      <c r="D12059" s="333" t="s">
        <v>518</v>
      </c>
      <c r="E12059" s="29">
        <v>0</v>
      </c>
      <c r="F12059" s="29">
        <v>0</v>
      </c>
      <c r="G12059" s="29">
        <v>6663</v>
      </c>
      <c r="M12059" s="80" t="b">
        <f t="shared" si="188"/>
        <v>1</v>
      </c>
    </row>
    <row r="12060" spans="2:13" x14ac:dyDescent="0.15">
      <c r="B12060" s="333" t="s">
        <v>6574</v>
      </c>
      <c r="C12060" s="333" t="s">
        <v>518</v>
      </c>
      <c r="D12060" s="333" t="s">
        <v>518</v>
      </c>
      <c r="E12060" s="29">
        <v>0</v>
      </c>
      <c r="F12060" s="29">
        <v>0</v>
      </c>
      <c r="G12060" s="29">
        <v>6664</v>
      </c>
      <c r="M12060" s="80" t="b">
        <f t="shared" si="188"/>
        <v>1</v>
      </c>
    </row>
    <row r="12061" spans="2:13" x14ac:dyDescent="0.15">
      <c r="B12061" s="333" t="s">
        <v>3025</v>
      </c>
      <c r="C12061" s="333" t="s">
        <v>716</v>
      </c>
      <c r="D12061" s="333" t="s">
        <v>521</v>
      </c>
      <c r="E12061" s="29">
        <v>4</v>
      </c>
      <c r="F12061" s="29">
        <v>2</v>
      </c>
      <c r="G12061" s="29">
        <v>2729</v>
      </c>
      <c r="M12061" s="80" t="b">
        <f t="shared" si="188"/>
        <v>1</v>
      </c>
    </row>
    <row r="12062" spans="2:13" x14ac:dyDescent="0.15">
      <c r="B12062" s="333" t="s">
        <v>6363</v>
      </c>
      <c r="C12062" s="333" t="s">
        <v>714</v>
      </c>
      <c r="D12062" s="333" t="s">
        <v>444</v>
      </c>
      <c r="E12062" s="29">
        <v>3</v>
      </c>
      <c r="F12062" s="29">
        <v>6</v>
      </c>
      <c r="G12062" s="29">
        <v>6422</v>
      </c>
      <c r="M12062" s="80" t="b">
        <f t="shared" si="188"/>
        <v>1</v>
      </c>
    </row>
    <row r="12063" spans="2:13" x14ac:dyDescent="0.15">
      <c r="B12063" s="333" t="s">
        <v>3026</v>
      </c>
      <c r="C12063" s="333" t="s">
        <v>710</v>
      </c>
      <c r="D12063" s="333" t="s">
        <v>444</v>
      </c>
      <c r="E12063" s="29">
        <v>1</v>
      </c>
      <c r="F12063" s="29">
        <v>6</v>
      </c>
      <c r="G12063" s="29">
        <v>2730</v>
      </c>
      <c r="M12063" s="80" t="b">
        <f t="shared" si="188"/>
        <v>1</v>
      </c>
    </row>
    <row r="12064" spans="2:13" x14ac:dyDescent="0.15">
      <c r="B12064" s="333" t="s">
        <v>3027</v>
      </c>
      <c r="C12064" s="333" t="s">
        <v>716</v>
      </c>
      <c r="D12064" s="333" t="s">
        <v>521</v>
      </c>
      <c r="E12064" s="29">
        <v>4</v>
      </c>
      <c r="F12064" s="29">
        <v>2</v>
      </c>
      <c r="G12064" s="29">
        <v>2731</v>
      </c>
      <c r="M12064" s="80" t="b">
        <f t="shared" si="188"/>
        <v>1</v>
      </c>
    </row>
    <row r="12065" spans="2:13" x14ac:dyDescent="0.15">
      <c r="B12065" s="333" t="s">
        <v>7383</v>
      </c>
      <c r="C12065" s="333" t="s">
        <v>712</v>
      </c>
      <c r="D12065" s="333" t="s">
        <v>521</v>
      </c>
      <c r="E12065" s="29">
        <v>2</v>
      </c>
      <c r="F12065" s="29">
        <v>2</v>
      </c>
      <c r="G12065" s="29">
        <v>7530</v>
      </c>
      <c r="M12065" s="80" t="b">
        <f t="shared" si="188"/>
        <v>1</v>
      </c>
    </row>
    <row r="12066" spans="2:13" x14ac:dyDescent="0.15">
      <c r="B12066" s="333" t="s">
        <v>8697</v>
      </c>
      <c r="C12066" s="333" t="s">
        <v>718</v>
      </c>
      <c r="D12066" s="333" t="s">
        <v>521</v>
      </c>
      <c r="E12066" s="29">
        <v>5</v>
      </c>
      <c r="F12066" s="29">
        <v>2</v>
      </c>
      <c r="G12066" s="29">
        <v>9047</v>
      </c>
      <c r="M12066" s="80" t="b">
        <f t="shared" si="188"/>
        <v>1</v>
      </c>
    </row>
    <row r="12067" spans="2:13" x14ac:dyDescent="0.15">
      <c r="B12067" s="333" t="s">
        <v>3028</v>
      </c>
      <c r="C12067" s="333" t="s">
        <v>718</v>
      </c>
      <c r="D12067" s="333" t="s">
        <v>521</v>
      </c>
      <c r="E12067" s="29">
        <v>5</v>
      </c>
      <c r="F12067" s="29">
        <v>2</v>
      </c>
      <c r="G12067" s="29">
        <v>2732</v>
      </c>
      <c r="M12067" s="80" t="b">
        <f t="shared" si="188"/>
        <v>1</v>
      </c>
    </row>
    <row r="12068" spans="2:13" x14ac:dyDescent="0.15">
      <c r="B12068" s="333" t="s">
        <v>3029</v>
      </c>
      <c r="C12068" s="333" t="s">
        <v>718</v>
      </c>
      <c r="D12068" s="333" t="s">
        <v>521</v>
      </c>
      <c r="E12068" s="29">
        <v>5</v>
      </c>
      <c r="F12068" s="29">
        <v>2</v>
      </c>
      <c r="G12068" s="29">
        <v>2733</v>
      </c>
      <c r="M12068" s="80" t="b">
        <f t="shared" si="188"/>
        <v>1</v>
      </c>
    </row>
    <row r="12069" spans="2:13" x14ac:dyDescent="0.15">
      <c r="B12069" s="333" t="s">
        <v>5933</v>
      </c>
      <c r="C12069" s="333" t="s">
        <v>718</v>
      </c>
      <c r="D12069" s="333" t="s">
        <v>521</v>
      </c>
      <c r="E12069" s="29">
        <v>5</v>
      </c>
      <c r="F12069" s="29">
        <v>2</v>
      </c>
      <c r="G12069" s="29">
        <v>5977</v>
      </c>
      <c r="M12069" s="80" t="b">
        <f t="shared" si="188"/>
        <v>1</v>
      </c>
    </row>
    <row r="12070" spans="2:13" x14ac:dyDescent="0.15">
      <c r="B12070" s="333" t="s">
        <v>3030</v>
      </c>
      <c r="C12070" s="333" t="s">
        <v>718</v>
      </c>
      <c r="D12070" s="333" t="s">
        <v>521</v>
      </c>
      <c r="E12070" s="29">
        <v>5</v>
      </c>
      <c r="F12070" s="29">
        <v>2</v>
      </c>
      <c r="G12070" s="29">
        <v>2734</v>
      </c>
      <c r="M12070" s="80" t="b">
        <f t="shared" si="188"/>
        <v>1</v>
      </c>
    </row>
    <row r="12071" spans="2:13" x14ac:dyDescent="0.15">
      <c r="B12071" s="333" t="s">
        <v>9667</v>
      </c>
      <c r="C12071" s="333" t="s">
        <v>518</v>
      </c>
      <c r="D12071" s="333" t="s">
        <v>518</v>
      </c>
      <c r="E12071" s="29">
        <v>0</v>
      </c>
      <c r="F12071" s="29">
        <v>0</v>
      </c>
      <c r="G12071" s="29">
        <v>9634</v>
      </c>
      <c r="M12071" s="80" t="b">
        <f t="shared" si="188"/>
        <v>1</v>
      </c>
    </row>
    <row r="12072" spans="2:13" x14ac:dyDescent="0.15">
      <c r="B12072" s="333" t="s">
        <v>10595</v>
      </c>
      <c r="C12072" s="333" t="s">
        <v>718</v>
      </c>
      <c r="D12072" s="333" t="s">
        <v>521</v>
      </c>
      <c r="E12072" s="29">
        <v>5</v>
      </c>
      <c r="F12072" s="29">
        <v>2</v>
      </c>
      <c r="G12072" s="29">
        <v>11082</v>
      </c>
      <c r="M12072" s="80" t="b">
        <f t="shared" si="188"/>
        <v>1</v>
      </c>
    </row>
    <row r="12073" spans="2:13" x14ac:dyDescent="0.15">
      <c r="B12073" s="333" t="s">
        <v>3031</v>
      </c>
      <c r="C12073" s="333" t="s">
        <v>718</v>
      </c>
      <c r="D12073" s="333" t="s">
        <v>521</v>
      </c>
      <c r="E12073" s="29">
        <v>5</v>
      </c>
      <c r="F12073" s="29">
        <v>2</v>
      </c>
      <c r="G12073" s="29">
        <v>2735</v>
      </c>
      <c r="M12073" s="80" t="b">
        <f t="shared" si="188"/>
        <v>1</v>
      </c>
    </row>
    <row r="12074" spans="2:13" x14ac:dyDescent="0.15">
      <c r="B12074" s="333" t="s">
        <v>11375</v>
      </c>
      <c r="C12074" s="333" t="s">
        <v>712</v>
      </c>
      <c r="D12074" s="333" t="s">
        <v>521</v>
      </c>
      <c r="E12074" s="29">
        <v>2</v>
      </c>
      <c r="F12074" s="29">
        <v>2</v>
      </c>
      <c r="G12074" s="29">
        <v>11266</v>
      </c>
      <c r="M12074" s="80" t="b">
        <f t="shared" si="188"/>
        <v>1</v>
      </c>
    </row>
    <row r="12075" spans="2:13" x14ac:dyDescent="0.15">
      <c r="B12075" s="333" t="s">
        <v>3032</v>
      </c>
      <c r="C12075" s="333" t="s">
        <v>718</v>
      </c>
      <c r="D12075" s="333" t="s">
        <v>521</v>
      </c>
      <c r="E12075" s="29">
        <v>5</v>
      </c>
      <c r="F12075" s="29">
        <v>2</v>
      </c>
      <c r="G12075" s="29">
        <v>2736</v>
      </c>
      <c r="M12075" s="80" t="b">
        <f t="shared" si="188"/>
        <v>1</v>
      </c>
    </row>
    <row r="12076" spans="2:13" x14ac:dyDescent="0.15">
      <c r="B12076" s="333" t="s">
        <v>3979</v>
      </c>
      <c r="C12076" s="333" t="s">
        <v>718</v>
      </c>
      <c r="D12076" s="333" t="s">
        <v>521</v>
      </c>
      <c r="E12076" s="29">
        <v>5</v>
      </c>
      <c r="F12076" s="29">
        <v>2</v>
      </c>
      <c r="G12076" s="29">
        <v>3744</v>
      </c>
      <c r="M12076" s="80" t="b">
        <f t="shared" si="188"/>
        <v>1</v>
      </c>
    </row>
    <row r="12077" spans="2:13" x14ac:dyDescent="0.15">
      <c r="B12077" s="333" t="s">
        <v>11376</v>
      </c>
      <c r="C12077" s="333" t="s">
        <v>712</v>
      </c>
      <c r="D12077" s="333" t="s">
        <v>521</v>
      </c>
      <c r="E12077" s="29">
        <v>2</v>
      </c>
      <c r="F12077" s="29">
        <v>2</v>
      </c>
      <c r="G12077" s="29">
        <v>11267</v>
      </c>
      <c r="M12077" s="80" t="b">
        <f t="shared" si="188"/>
        <v>1</v>
      </c>
    </row>
    <row r="12078" spans="2:13" x14ac:dyDescent="0.15">
      <c r="B12078" s="333" t="s">
        <v>13014</v>
      </c>
      <c r="C12078" s="333" t="s">
        <v>716</v>
      </c>
      <c r="D12078" s="333" t="s">
        <v>521</v>
      </c>
      <c r="E12078" s="29">
        <v>4</v>
      </c>
      <c r="F12078" s="29">
        <v>2</v>
      </c>
      <c r="G12078" s="29">
        <v>14284</v>
      </c>
      <c r="M12078" s="80" t="b">
        <f t="shared" si="188"/>
        <v>1</v>
      </c>
    </row>
    <row r="12079" spans="2:13" x14ac:dyDescent="0.15">
      <c r="B12079" s="333" t="s">
        <v>5339</v>
      </c>
      <c r="C12079" s="333" t="s">
        <v>712</v>
      </c>
      <c r="D12079" s="333" t="s">
        <v>521</v>
      </c>
      <c r="E12079" s="29">
        <v>2</v>
      </c>
      <c r="F12079" s="29">
        <v>2</v>
      </c>
      <c r="G12079" s="29">
        <v>5337</v>
      </c>
      <c r="M12079" s="80" t="b">
        <f t="shared" si="188"/>
        <v>1</v>
      </c>
    </row>
    <row r="12080" spans="2:13" x14ac:dyDescent="0.15">
      <c r="B12080" s="333" t="s">
        <v>4740</v>
      </c>
      <c r="C12080" s="333" t="s">
        <v>712</v>
      </c>
      <c r="D12080" s="333" t="s">
        <v>521</v>
      </c>
      <c r="E12080" s="29">
        <v>2</v>
      </c>
      <c r="F12080" s="29">
        <v>2</v>
      </c>
      <c r="G12080" s="29">
        <v>4529</v>
      </c>
      <c r="M12080" s="80" t="b">
        <f t="shared" si="188"/>
        <v>1</v>
      </c>
    </row>
    <row r="12081" spans="2:13" x14ac:dyDescent="0.15">
      <c r="B12081" s="333" t="s">
        <v>9668</v>
      </c>
      <c r="C12081" s="333" t="s">
        <v>710</v>
      </c>
      <c r="D12081" s="333" t="s">
        <v>521</v>
      </c>
      <c r="E12081" s="29">
        <v>1</v>
      </c>
      <c r="F12081" s="29">
        <v>2</v>
      </c>
      <c r="G12081" s="29">
        <v>9383</v>
      </c>
      <c r="M12081" s="80" t="b">
        <f t="shared" si="188"/>
        <v>1</v>
      </c>
    </row>
    <row r="12082" spans="2:13" x14ac:dyDescent="0.15">
      <c r="B12082" s="333" t="s">
        <v>9669</v>
      </c>
      <c r="C12082" s="333" t="s">
        <v>518</v>
      </c>
      <c r="D12082" s="333" t="s">
        <v>518</v>
      </c>
      <c r="E12082" s="29">
        <v>0</v>
      </c>
      <c r="F12082" s="29">
        <v>0</v>
      </c>
      <c r="G12082" s="29">
        <v>9891</v>
      </c>
      <c r="M12082" s="80" t="b">
        <f t="shared" si="188"/>
        <v>1</v>
      </c>
    </row>
    <row r="12083" spans="2:13" x14ac:dyDescent="0.15">
      <c r="B12083" s="333" t="s">
        <v>12442</v>
      </c>
      <c r="C12083" s="333" t="s">
        <v>712</v>
      </c>
      <c r="D12083" s="333" t="s">
        <v>519</v>
      </c>
      <c r="E12083" s="29">
        <v>2</v>
      </c>
      <c r="F12083" s="29">
        <v>1</v>
      </c>
      <c r="G12083" s="29">
        <v>12776</v>
      </c>
      <c r="M12083" s="80" t="b">
        <f t="shared" si="188"/>
        <v>1</v>
      </c>
    </row>
    <row r="12084" spans="2:13" x14ac:dyDescent="0.15">
      <c r="B12084" s="333" t="s">
        <v>3033</v>
      </c>
      <c r="C12084" s="333" t="s">
        <v>716</v>
      </c>
      <c r="D12084" s="333" t="s">
        <v>519</v>
      </c>
      <c r="E12084" s="29">
        <v>4</v>
      </c>
      <c r="F12084" s="29">
        <v>1</v>
      </c>
      <c r="G12084" s="29">
        <v>2737</v>
      </c>
      <c r="M12084" s="80" t="b">
        <f t="shared" si="188"/>
        <v>1</v>
      </c>
    </row>
    <row r="12085" spans="2:13" x14ac:dyDescent="0.15">
      <c r="B12085" s="333" t="s">
        <v>13961</v>
      </c>
      <c r="C12085" s="333" t="s">
        <v>518</v>
      </c>
      <c r="D12085" s="333" t="s">
        <v>518</v>
      </c>
      <c r="E12085" s="29">
        <v>0</v>
      </c>
      <c r="F12085" s="29">
        <v>0</v>
      </c>
      <c r="G12085" s="29">
        <v>15239</v>
      </c>
      <c r="M12085" s="80" t="b">
        <f t="shared" si="188"/>
        <v>1</v>
      </c>
    </row>
    <row r="12086" spans="2:13" x14ac:dyDescent="0.15">
      <c r="B12086" s="333" t="s">
        <v>6406</v>
      </c>
      <c r="C12086" s="333" t="s">
        <v>518</v>
      </c>
      <c r="D12086" s="333" t="s">
        <v>444</v>
      </c>
      <c r="E12086" s="29">
        <v>0</v>
      </c>
      <c r="F12086" s="29">
        <v>6</v>
      </c>
      <c r="G12086" s="29">
        <v>6463</v>
      </c>
      <c r="M12086" s="80" t="b">
        <f t="shared" si="188"/>
        <v>1</v>
      </c>
    </row>
    <row r="12087" spans="2:13" x14ac:dyDescent="0.15">
      <c r="B12087" s="333" t="s">
        <v>2471</v>
      </c>
      <c r="C12087" s="333" t="s">
        <v>716</v>
      </c>
      <c r="D12087" s="333" t="s">
        <v>519</v>
      </c>
      <c r="E12087" s="29">
        <v>4</v>
      </c>
      <c r="F12087" s="29">
        <v>1</v>
      </c>
      <c r="G12087" s="29">
        <v>1907</v>
      </c>
      <c r="M12087" s="80" t="b">
        <f t="shared" si="188"/>
        <v>1</v>
      </c>
    </row>
    <row r="12088" spans="2:13" x14ac:dyDescent="0.15">
      <c r="B12088" s="333" t="s">
        <v>7185</v>
      </c>
      <c r="C12088" s="333" t="s">
        <v>718</v>
      </c>
      <c r="D12088" s="333" t="s">
        <v>525</v>
      </c>
      <c r="E12088" s="29">
        <v>5</v>
      </c>
      <c r="F12088" s="29">
        <v>4</v>
      </c>
      <c r="G12088" s="29">
        <v>7327</v>
      </c>
      <c r="M12088" s="80" t="b">
        <f t="shared" si="188"/>
        <v>1</v>
      </c>
    </row>
    <row r="12089" spans="2:13" x14ac:dyDescent="0.15">
      <c r="B12089" s="333" t="s">
        <v>7069</v>
      </c>
      <c r="C12089" s="333" t="s">
        <v>518</v>
      </c>
      <c r="D12089" s="333" t="s">
        <v>521</v>
      </c>
      <c r="E12089" s="29">
        <v>0</v>
      </c>
      <c r="F12089" s="29">
        <v>2</v>
      </c>
      <c r="G12089" s="29">
        <v>7087</v>
      </c>
      <c r="M12089" s="80" t="b">
        <f t="shared" si="188"/>
        <v>1</v>
      </c>
    </row>
    <row r="12090" spans="2:13" x14ac:dyDescent="0.15">
      <c r="B12090" s="333" t="s">
        <v>13962</v>
      </c>
      <c r="C12090" s="333" t="s">
        <v>518</v>
      </c>
      <c r="D12090" s="333" t="s">
        <v>518</v>
      </c>
      <c r="E12090" s="29">
        <v>0</v>
      </c>
      <c r="F12090" s="29">
        <v>0</v>
      </c>
      <c r="G12090" s="29">
        <v>14701</v>
      </c>
      <c r="M12090" s="80" t="b">
        <f t="shared" si="188"/>
        <v>1</v>
      </c>
    </row>
    <row r="12091" spans="2:13" x14ac:dyDescent="0.15">
      <c r="B12091" s="333" t="s">
        <v>15175</v>
      </c>
      <c r="C12091" s="333" t="s">
        <v>712</v>
      </c>
      <c r="D12091" s="333" t="s">
        <v>519</v>
      </c>
      <c r="E12091" s="29">
        <v>2</v>
      </c>
      <c r="F12091" s="29">
        <v>1</v>
      </c>
      <c r="G12091" s="29">
        <v>16670</v>
      </c>
      <c r="M12091" s="80" t="b">
        <f t="shared" si="188"/>
        <v>1</v>
      </c>
    </row>
    <row r="12092" spans="2:13" x14ac:dyDescent="0.15">
      <c r="B12092" s="333" t="s">
        <v>3034</v>
      </c>
      <c r="C12092" s="333" t="s">
        <v>716</v>
      </c>
      <c r="D12092" s="333" t="s">
        <v>521</v>
      </c>
      <c r="E12092" s="29">
        <v>4</v>
      </c>
      <c r="F12092" s="29">
        <v>2</v>
      </c>
      <c r="G12092" s="29">
        <v>2739</v>
      </c>
      <c r="M12092" s="80" t="b">
        <f t="shared" si="188"/>
        <v>1</v>
      </c>
    </row>
    <row r="12093" spans="2:13" x14ac:dyDescent="0.15">
      <c r="B12093" s="333" t="s">
        <v>13173</v>
      </c>
      <c r="C12093" s="333" t="s">
        <v>712</v>
      </c>
      <c r="D12093" s="333" t="s">
        <v>523</v>
      </c>
      <c r="E12093" s="29">
        <v>2</v>
      </c>
      <c r="F12093" s="29">
        <v>3</v>
      </c>
      <c r="G12093" s="29">
        <v>14520</v>
      </c>
      <c r="M12093" s="80" t="b">
        <f t="shared" si="188"/>
        <v>1</v>
      </c>
    </row>
    <row r="12094" spans="2:13" x14ac:dyDescent="0.15">
      <c r="B12094" s="333" t="s">
        <v>13174</v>
      </c>
      <c r="C12094" s="333" t="s">
        <v>710</v>
      </c>
      <c r="D12094" s="333" t="s">
        <v>523</v>
      </c>
      <c r="E12094" s="29">
        <v>1</v>
      </c>
      <c r="F12094" s="29">
        <v>3</v>
      </c>
      <c r="G12094" s="29">
        <v>14534</v>
      </c>
      <c r="M12094" s="80" t="b">
        <f t="shared" si="188"/>
        <v>1</v>
      </c>
    </row>
    <row r="12095" spans="2:13" x14ac:dyDescent="0.15">
      <c r="B12095" s="333" t="s">
        <v>7964</v>
      </c>
      <c r="C12095" s="333" t="s">
        <v>710</v>
      </c>
      <c r="D12095" s="333" t="s">
        <v>523</v>
      </c>
      <c r="E12095" s="29">
        <v>1</v>
      </c>
      <c r="F12095" s="29">
        <v>3</v>
      </c>
      <c r="G12095" s="29">
        <v>8174</v>
      </c>
      <c r="M12095" s="80" t="b">
        <f t="shared" si="188"/>
        <v>1</v>
      </c>
    </row>
    <row r="12096" spans="2:13" x14ac:dyDescent="0.15">
      <c r="B12096" s="333" t="s">
        <v>13015</v>
      </c>
      <c r="C12096" s="333" t="s">
        <v>710</v>
      </c>
      <c r="D12096" s="333" t="s">
        <v>523</v>
      </c>
      <c r="E12096" s="29">
        <v>1</v>
      </c>
      <c r="F12096" s="29">
        <v>3</v>
      </c>
      <c r="G12096" s="29">
        <v>13901</v>
      </c>
      <c r="M12096" s="80" t="b">
        <f t="shared" si="188"/>
        <v>1</v>
      </c>
    </row>
    <row r="12097" spans="2:13" x14ac:dyDescent="0.15">
      <c r="B12097" s="333" t="s">
        <v>12443</v>
      </c>
      <c r="C12097" s="333" t="s">
        <v>718</v>
      </c>
      <c r="D12097" s="333" t="s">
        <v>521</v>
      </c>
      <c r="E12097" s="29">
        <v>5</v>
      </c>
      <c r="F12097" s="29">
        <v>2</v>
      </c>
      <c r="G12097" s="29">
        <v>12502</v>
      </c>
      <c r="M12097" s="80" t="b">
        <f t="shared" si="188"/>
        <v>1</v>
      </c>
    </row>
    <row r="12098" spans="2:13" x14ac:dyDescent="0.15">
      <c r="B12098" s="333" t="s">
        <v>9670</v>
      </c>
      <c r="C12098" s="333" t="s">
        <v>518</v>
      </c>
      <c r="D12098" s="333" t="s">
        <v>523</v>
      </c>
      <c r="E12098" s="29">
        <v>0</v>
      </c>
      <c r="F12098" s="29">
        <v>3</v>
      </c>
      <c r="G12098" s="29">
        <v>9447</v>
      </c>
      <c r="M12098" s="80" t="b">
        <f t="shared" si="188"/>
        <v>1</v>
      </c>
    </row>
    <row r="12099" spans="2:13" x14ac:dyDescent="0.15">
      <c r="B12099" s="333" t="s">
        <v>14362</v>
      </c>
      <c r="C12099" s="333" t="s">
        <v>710</v>
      </c>
      <c r="D12099" s="333" t="s">
        <v>523</v>
      </c>
      <c r="E12099" s="29">
        <v>1</v>
      </c>
      <c r="F12099" s="29">
        <v>3</v>
      </c>
      <c r="G12099" s="29">
        <v>16205</v>
      </c>
      <c r="M12099" s="80" t="b">
        <f t="shared" si="188"/>
        <v>1</v>
      </c>
    </row>
    <row r="12100" spans="2:13" x14ac:dyDescent="0.15">
      <c r="B12100" s="333" t="s">
        <v>12444</v>
      </c>
      <c r="C12100" s="333" t="s">
        <v>712</v>
      </c>
      <c r="D12100" s="333" t="s">
        <v>523</v>
      </c>
      <c r="E12100" s="29">
        <v>2</v>
      </c>
      <c r="F12100" s="29">
        <v>3</v>
      </c>
      <c r="G12100" s="29">
        <v>13315</v>
      </c>
      <c r="M12100" s="80" t="b">
        <f t="shared" si="188"/>
        <v>1</v>
      </c>
    </row>
    <row r="12101" spans="2:13" x14ac:dyDescent="0.15">
      <c r="B12101" s="333" t="s">
        <v>12445</v>
      </c>
      <c r="C12101" s="333" t="s">
        <v>710</v>
      </c>
      <c r="D12101" s="333" t="s">
        <v>523</v>
      </c>
      <c r="E12101" s="29">
        <v>1</v>
      </c>
      <c r="F12101" s="29">
        <v>3</v>
      </c>
      <c r="G12101" s="29">
        <v>12777</v>
      </c>
      <c r="M12101" s="80" t="b">
        <f t="shared" si="188"/>
        <v>1</v>
      </c>
    </row>
    <row r="12102" spans="2:13" x14ac:dyDescent="0.15">
      <c r="B12102" s="333" t="s">
        <v>14363</v>
      </c>
      <c r="C12102" s="333" t="s">
        <v>714</v>
      </c>
      <c r="D12102" s="333" t="s">
        <v>523</v>
      </c>
      <c r="E12102" s="29">
        <v>3</v>
      </c>
      <c r="F12102" s="29">
        <v>3</v>
      </c>
      <c r="G12102" s="29">
        <v>15902</v>
      </c>
      <c r="M12102" s="80" t="b">
        <f t="shared" si="188"/>
        <v>1</v>
      </c>
    </row>
    <row r="12103" spans="2:13" x14ac:dyDescent="0.15">
      <c r="B12103" s="333" t="s">
        <v>6575</v>
      </c>
      <c r="C12103" s="333" t="s">
        <v>518</v>
      </c>
      <c r="D12103" s="333" t="s">
        <v>518</v>
      </c>
      <c r="E12103" s="29">
        <v>0</v>
      </c>
      <c r="F12103" s="29">
        <v>0</v>
      </c>
      <c r="G12103" s="29">
        <v>6665</v>
      </c>
      <c r="M12103" s="80" t="b">
        <f t="shared" si="188"/>
        <v>1</v>
      </c>
    </row>
    <row r="12104" spans="2:13" x14ac:dyDescent="0.15">
      <c r="B12104" s="333" t="s">
        <v>14364</v>
      </c>
      <c r="C12104" s="333" t="s">
        <v>710</v>
      </c>
      <c r="D12104" s="333" t="s">
        <v>523</v>
      </c>
      <c r="E12104" s="29">
        <v>1</v>
      </c>
      <c r="F12104" s="29">
        <v>3</v>
      </c>
      <c r="G12104" s="29">
        <v>15903</v>
      </c>
      <c r="M12104" s="80" t="b">
        <f t="shared" si="188"/>
        <v>1</v>
      </c>
    </row>
    <row r="12105" spans="2:13" x14ac:dyDescent="0.15">
      <c r="B12105" s="333" t="s">
        <v>13963</v>
      </c>
      <c r="C12105" s="333" t="s">
        <v>710</v>
      </c>
      <c r="D12105" s="333" t="s">
        <v>444</v>
      </c>
      <c r="E12105" s="29">
        <v>1</v>
      </c>
      <c r="F12105" s="29">
        <v>6</v>
      </c>
      <c r="G12105" s="29">
        <v>15233</v>
      </c>
      <c r="M12105" s="80" t="b">
        <f t="shared" si="188"/>
        <v>1</v>
      </c>
    </row>
    <row r="12106" spans="2:13" x14ac:dyDescent="0.15">
      <c r="B12106" s="333" t="s">
        <v>13964</v>
      </c>
      <c r="C12106" s="333" t="s">
        <v>710</v>
      </c>
      <c r="D12106" s="333" t="s">
        <v>523</v>
      </c>
      <c r="E12106" s="29">
        <v>1</v>
      </c>
      <c r="F12106" s="29">
        <v>3</v>
      </c>
      <c r="G12106" s="29">
        <v>14838</v>
      </c>
      <c r="M12106" s="80" t="b">
        <f t="shared" si="188"/>
        <v>1</v>
      </c>
    </row>
    <row r="12107" spans="2:13" x14ac:dyDescent="0.15">
      <c r="B12107" s="333" t="s">
        <v>13965</v>
      </c>
      <c r="C12107" s="333" t="s">
        <v>712</v>
      </c>
      <c r="D12107" s="333" t="s">
        <v>525</v>
      </c>
      <c r="E12107" s="29">
        <v>2</v>
      </c>
      <c r="F12107" s="29">
        <v>4</v>
      </c>
      <c r="G12107" s="29">
        <v>15136</v>
      </c>
      <c r="M12107" s="80" t="b">
        <f t="shared" si="188"/>
        <v>1</v>
      </c>
    </row>
    <row r="12108" spans="2:13" x14ac:dyDescent="0.15">
      <c r="B12108" s="333" t="s">
        <v>12446</v>
      </c>
      <c r="C12108" s="333" t="s">
        <v>710</v>
      </c>
      <c r="D12108" s="333" t="s">
        <v>521</v>
      </c>
      <c r="E12108" s="29">
        <v>1</v>
      </c>
      <c r="F12108" s="29">
        <v>2</v>
      </c>
      <c r="G12108" s="29">
        <v>13226</v>
      </c>
      <c r="M12108" s="80" t="b">
        <f t="shared" si="188"/>
        <v>1</v>
      </c>
    </row>
    <row r="12109" spans="2:13" x14ac:dyDescent="0.15">
      <c r="B12109" s="333" t="s">
        <v>40</v>
      </c>
      <c r="C12109" s="333" t="s">
        <v>718</v>
      </c>
      <c r="D12109" s="333" t="s">
        <v>521</v>
      </c>
      <c r="E12109" s="29">
        <v>5</v>
      </c>
      <c r="F12109" s="29">
        <v>2</v>
      </c>
      <c r="G12109" s="29">
        <v>8673</v>
      </c>
      <c r="M12109" s="80" t="b">
        <f t="shared" si="188"/>
        <v>1</v>
      </c>
    </row>
    <row r="12110" spans="2:13" x14ac:dyDescent="0.15">
      <c r="B12110" s="333" t="s">
        <v>4634</v>
      </c>
      <c r="C12110" s="333" t="s">
        <v>714</v>
      </c>
      <c r="D12110" s="333" t="s">
        <v>521</v>
      </c>
      <c r="E12110" s="29">
        <v>3</v>
      </c>
      <c r="F12110" s="29">
        <v>2</v>
      </c>
      <c r="G12110" s="29">
        <v>4447</v>
      </c>
      <c r="M12110" s="80" t="b">
        <f t="shared" ref="M12110:M12173" si="189">AND(  NOT(ISERROR(FIND(UPPER($B$7),UPPER($B12110),1))),  OR($D$7="",NOT(ISERROR(FIND(UPPER($D$7),UPPER($B12110),1)))),    OR($D$8="",(ISERROR(FIND(UPPER($D$8),UPPER($B12110),1))))           )</f>
        <v>1</v>
      </c>
    </row>
    <row r="12111" spans="2:13" x14ac:dyDescent="0.15">
      <c r="B12111" s="333" t="s">
        <v>14365</v>
      </c>
      <c r="C12111" s="333" t="s">
        <v>710</v>
      </c>
      <c r="D12111" s="333" t="s">
        <v>523</v>
      </c>
      <c r="E12111" s="29">
        <v>1</v>
      </c>
      <c r="F12111" s="29">
        <v>3</v>
      </c>
      <c r="G12111" s="29">
        <v>16123</v>
      </c>
      <c r="M12111" s="80" t="b">
        <f t="shared" si="189"/>
        <v>1</v>
      </c>
    </row>
    <row r="12112" spans="2:13" x14ac:dyDescent="0.15">
      <c r="B12112" s="333" t="s">
        <v>13016</v>
      </c>
      <c r="C12112" s="333" t="s">
        <v>710</v>
      </c>
      <c r="D12112" s="333" t="s">
        <v>523</v>
      </c>
      <c r="E12112" s="29">
        <v>1</v>
      </c>
      <c r="F12112" s="29">
        <v>3</v>
      </c>
      <c r="G12112" s="29">
        <v>13905</v>
      </c>
      <c r="M12112" s="80" t="b">
        <f t="shared" si="189"/>
        <v>1</v>
      </c>
    </row>
    <row r="12113" spans="2:13" x14ac:dyDescent="0.15">
      <c r="B12113" s="333" t="s">
        <v>12447</v>
      </c>
      <c r="C12113" s="333" t="s">
        <v>710</v>
      </c>
      <c r="D12113" s="333" t="s">
        <v>521</v>
      </c>
      <c r="E12113" s="29">
        <v>1</v>
      </c>
      <c r="F12113" s="29">
        <v>2</v>
      </c>
      <c r="G12113" s="29">
        <v>13633</v>
      </c>
      <c r="M12113" s="80" t="b">
        <f t="shared" si="189"/>
        <v>1</v>
      </c>
    </row>
    <row r="12114" spans="2:13" x14ac:dyDescent="0.15">
      <c r="B12114" s="333" t="s">
        <v>12448</v>
      </c>
      <c r="C12114" s="333" t="s">
        <v>710</v>
      </c>
      <c r="D12114" s="333" t="s">
        <v>521</v>
      </c>
      <c r="E12114" s="29">
        <v>1</v>
      </c>
      <c r="F12114" s="29">
        <v>2</v>
      </c>
      <c r="G12114" s="29">
        <v>13632</v>
      </c>
      <c r="M12114" s="80" t="b">
        <f t="shared" si="189"/>
        <v>1</v>
      </c>
    </row>
    <row r="12115" spans="2:13" x14ac:dyDescent="0.15">
      <c r="B12115" s="333" t="s">
        <v>15176</v>
      </c>
      <c r="C12115" s="333" t="s">
        <v>712</v>
      </c>
      <c r="D12115" s="333" t="s">
        <v>525</v>
      </c>
      <c r="E12115" s="29">
        <v>2</v>
      </c>
      <c r="F12115" s="29">
        <v>4</v>
      </c>
      <c r="G12115" s="29">
        <v>16828</v>
      </c>
      <c r="M12115" s="80" t="b">
        <f t="shared" si="189"/>
        <v>1</v>
      </c>
    </row>
    <row r="12116" spans="2:13" x14ac:dyDescent="0.15">
      <c r="B12116" s="333" t="s">
        <v>4361</v>
      </c>
      <c r="C12116" s="333" t="s">
        <v>712</v>
      </c>
      <c r="D12116" s="333" t="s">
        <v>523</v>
      </c>
      <c r="E12116" s="29">
        <v>2</v>
      </c>
      <c r="F12116" s="29">
        <v>3</v>
      </c>
      <c r="G12116" s="29">
        <v>3958</v>
      </c>
      <c r="M12116" s="80" t="b">
        <f t="shared" si="189"/>
        <v>1</v>
      </c>
    </row>
    <row r="12117" spans="2:13" x14ac:dyDescent="0.15">
      <c r="B12117" s="333" t="s">
        <v>3035</v>
      </c>
      <c r="C12117" s="333" t="s">
        <v>518</v>
      </c>
      <c r="D12117" s="333" t="s">
        <v>444</v>
      </c>
      <c r="E12117" s="29">
        <v>0</v>
      </c>
      <c r="F12117" s="29">
        <v>6</v>
      </c>
      <c r="G12117" s="29">
        <v>2740</v>
      </c>
      <c r="M12117" s="80" t="b">
        <f t="shared" si="189"/>
        <v>1</v>
      </c>
    </row>
    <row r="12118" spans="2:13" x14ac:dyDescent="0.15">
      <c r="B12118" s="333" t="s">
        <v>12449</v>
      </c>
      <c r="C12118" s="333" t="s">
        <v>518</v>
      </c>
      <c r="D12118" s="333" t="s">
        <v>523</v>
      </c>
      <c r="E12118" s="29">
        <v>0</v>
      </c>
      <c r="F12118" s="29">
        <v>3</v>
      </c>
      <c r="G12118" s="29">
        <v>11686</v>
      </c>
      <c r="M12118" s="80" t="b">
        <f t="shared" si="189"/>
        <v>1</v>
      </c>
    </row>
    <row r="12119" spans="2:13" x14ac:dyDescent="0.15">
      <c r="B12119" s="333" t="s">
        <v>13966</v>
      </c>
      <c r="C12119" s="333" t="s">
        <v>716</v>
      </c>
      <c r="D12119" s="333" t="s">
        <v>521</v>
      </c>
      <c r="E12119" s="29">
        <v>4</v>
      </c>
      <c r="F12119" s="29">
        <v>2</v>
      </c>
      <c r="G12119" s="29">
        <v>15624</v>
      </c>
      <c r="M12119" s="80" t="b">
        <f t="shared" si="189"/>
        <v>1</v>
      </c>
    </row>
    <row r="12120" spans="2:13" x14ac:dyDescent="0.15">
      <c r="B12120" s="333" t="s">
        <v>4366</v>
      </c>
      <c r="C12120" s="333" t="s">
        <v>712</v>
      </c>
      <c r="D12120" s="333" t="s">
        <v>523</v>
      </c>
      <c r="E12120" s="29">
        <v>2</v>
      </c>
      <c r="F12120" s="29">
        <v>3</v>
      </c>
      <c r="G12120" s="29">
        <v>3963</v>
      </c>
      <c r="M12120" s="80" t="b">
        <f t="shared" si="189"/>
        <v>1</v>
      </c>
    </row>
    <row r="12121" spans="2:13" x14ac:dyDescent="0.15">
      <c r="B12121" s="333" t="s">
        <v>15177</v>
      </c>
      <c r="C12121" s="333" t="s">
        <v>710</v>
      </c>
      <c r="D12121" s="333" t="s">
        <v>523</v>
      </c>
      <c r="E12121" s="29">
        <v>1</v>
      </c>
      <c r="F12121" s="29">
        <v>3</v>
      </c>
      <c r="G12121" s="29">
        <v>17075</v>
      </c>
      <c r="M12121" s="80" t="b">
        <f t="shared" si="189"/>
        <v>1</v>
      </c>
    </row>
    <row r="12122" spans="2:13" x14ac:dyDescent="0.15">
      <c r="B12122" s="333" t="s">
        <v>8498</v>
      </c>
      <c r="C12122" s="333" t="s">
        <v>714</v>
      </c>
      <c r="D12122" s="333" t="s">
        <v>525</v>
      </c>
      <c r="E12122" s="29">
        <v>3</v>
      </c>
      <c r="F12122" s="29">
        <v>4</v>
      </c>
      <c r="G12122" s="29">
        <v>8827</v>
      </c>
      <c r="M12122" s="80" t="b">
        <f t="shared" si="189"/>
        <v>1</v>
      </c>
    </row>
    <row r="12123" spans="2:13" x14ac:dyDescent="0.15">
      <c r="B12123" s="333" t="s">
        <v>9671</v>
      </c>
      <c r="C12123" s="333" t="s">
        <v>714</v>
      </c>
      <c r="D12123" s="333" t="s">
        <v>521</v>
      </c>
      <c r="E12123" s="29">
        <v>3</v>
      </c>
      <c r="F12123" s="29">
        <v>2</v>
      </c>
      <c r="G12123" s="29">
        <v>9539</v>
      </c>
      <c r="M12123" s="80" t="b">
        <f t="shared" si="189"/>
        <v>1</v>
      </c>
    </row>
    <row r="12124" spans="2:13" x14ac:dyDescent="0.15">
      <c r="B12124" s="333" t="s">
        <v>3036</v>
      </c>
      <c r="C12124" s="333" t="s">
        <v>710</v>
      </c>
      <c r="D12124" s="333" t="s">
        <v>523</v>
      </c>
      <c r="E12124" s="29">
        <v>1</v>
      </c>
      <c r="F12124" s="29">
        <v>3</v>
      </c>
      <c r="G12124" s="29">
        <v>2741</v>
      </c>
      <c r="M12124" s="80" t="b">
        <f t="shared" si="189"/>
        <v>1</v>
      </c>
    </row>
    <row r="12125" spans="2:13" x14ac:dyDescent="0.15">
      <c r="B12125" s="333" t="s">
        <v>5578</v>
      </c>
      <c r="C12125" s="333" t="s">
        <v>710</v>
      </c>
      <c r="D12125" s="333" t="s">
        <v>521</v>
      </c>
      <c r="E12125" s="29">
        <v>1</v>
      </c>
      <c r="F12125" s="29">
        <v>2</v>
      </c>
      <c r="G12125" s="29">
        <v>5681</v>
      </c>
      <c r="M12125" s="80" t="b">
        <f t="shared" si="189"/>
        <v>1</v>
      </c>
    </row>
    <row r="12126" spans="2:13" x14ac:dyDescent="0.15">
      <c r="B12126" s="333" t="s">
        <v>13017</v>
      </c>
      <c r="C12126" s="333" t="s">
        <v>710</v>
      </c>
      <c r="D12126" s="333" t="s">
        <v>521</v>
      </c>
      <c r="E12126" s="29">
        <v>1</v>
      </c>
      <c r="F12126" s="29">
        <v>2</v>
      </c>
      <c r="G12126" s="29">
        <v>14444</v>
      </c>
      <c r="M12126" s="80" t="b">
        <f t="shared" si="189"/>
        <v>1</v>
      </c>
    </row>
    <row r="12127" spans="2:13" x14ac:dyDescent="0.15">
      <c r="B12127" s="333" t="s">
        <v>7507</v>
      </c>
      <c r="C12127" s="333" t="s">
        <v>712</v>
      </c>
      <c r="D12127" s="333" t="s">
        <v>521</v>
      </c>
      <c r="E12127" s="29">
        <v>2</v>
      </c>
      <c r="F12127" s="29">
        <v>2</v>
      </c>
      <c r="G12127" s="29">
        <v>7666</v>
      </c>
      <c r="M12127" s="80" t="b">
        <f t="shared" si="189"/>
        <v>1</v>
      </c>
    </row>
    <row r="12128" spans="2:13" x14ac:dyDescent="0.15">
      <c r="B12128" s="333" t="s">
        <v>13967</v>
      </c>
      <c r="C12128" s="333" t="s">
        <v>518</v>
      </c>
      <c r="D12128" s="333" t="s">
        <v>518</v>
      </c>
      <c r="E12128" s="29">
        <v>0</v>
      </c>
      <c r="F12128" s="29">
        <v>0</v>
      </c>
      <c r="G12128" s="29">
        <v>15739</v>
      </c>
      <c r="M12128" s="80" t="b">
        <f t="shared" si="189"/>
        <v>1</v>
      </c>
    </row>
    <row r="12129" spans="2:13" x14ac:dyDescent="0.15">
      <c r="B12129" s="333" t="s">
        <v>434</v>
      </c>
      <c r="C12129" s="333" t="s">
        <v>714</v>
      </c>
      <c r="D12129" s="333" t="s">
        <v>525</v>
      </c>
      <c r="E12129" s="29">
        <v>3</v>
      </c>
      <c r="F12129" s="29">
        <v>4</v>
      </c>
      <c r="G12129" s="29">
        <v>8321</v>
      </c>
      <c r="M12129" s="80" t="b">
        <f t="shared" si="189"/>
        <v>1</v>
      </c>
    </row>
    <row r="12130" spans="2:13" x14ac:dyDescent="0.15">
      <c r="B12130" s="333" t="s">
        <v>15178</v>
      </c>
      <c r="C12130" s="333" t="s">
        <v>712</v>
      </c>
      <c r="D12130" s="333" t="s">
        <v>519</v>
      </c>
      <c r="E12130" s="29">
        <v>2</v>
      </c>
      <c r="F12130" s="29">
        <v>1</v>
      </c>
      <c r="G12130" s="29">
        <v>16669</v>
      </c>
      <c r="M12130" s="80" t="b">
        <f t="shared" si="189"/>
        <v>1</v>
      </c>
    </row>
    <row r="12131" spans="2:13" x14ac:dyDescent="0.15">
      <c r="B12131" s="333" t="s">
        <v>13968</v>
      </c>
      <c r="C12131" s="333" t="s">
        <v>712</v>
      </c>
      <c r="D12131" s="333" t="s">
        <v>525</v>
      </c>
      <c r="E12131" s="29">
        <v>2</v>
      </c>
      <c r="F12131" s="29">
        <v>4</v>
      </c>
      <c r="G12131" s="29">
        <v>15050</v>
      </c>
      <c r="M12131" s="80" t="b">
        <f t="shared" si="189"/>
        <v>1</v>
      </c>
    </row>
    <row r="12132" spans="2:13" x14ac:dyDescent="0.15">
      <c r="B12132" s="333" t="s">
        <v>15179</v>
      </c>
      <c r="C12132" s="333" t="s">
        <v>718</v>
      </c>
      <c r="D12132" s="333" t="s">
        <v>521</v>
      </c>
      <c r="E12132" s="29">
        <v>5</v>
      </c>
      <c r="F12132" s="29">
        <v>2</v>
      </c>
      <c r="G12132" s="29">
        <v>17484</v>
      </c>
      <c r="M12132" s="80" t="b">
        <f t="shared" si="189"/>
        <v>1</v>
      </c>
    </row>
    <row r="12133" spans="2:13" x14ac:dyDescent="0.15">
      <c r="B12133" s="333" t="s">
        <v>9672</v>
      </c>
      <c r="C12133" s="333" t="s">
        <v>714</v>
      </c>
      <c r="D12133" s="333" t="s">
        <v>444</v>
      </c>
      <c r="E12133" s="29">
        <v>3</v>
      </c>
      <c r="F12133" s="29">
        <v>6</v>
      </c>
      <c r="G12133" s="29">
        <v>9463</v>
      </c>
      <c r="M12133" s="80" t="b">
        <f t="shared" si="189"/>
        <v>1</v>
      </c>
    </row>
    <row r="12134" spans="2:13" x14ac:dyDescent="0.15">
      <c r="B12134" s="333" t="s">
        <v>3037</v>
      </c>
      <c r="C12134" s="333" t="s">
        <v>716</v>
      </c>
      <c r="D12134" s="333" t="s">
        <v>521</v>
      </c>
      <c r="E12134" s="29">
        <v>4</v>
      </c>
      <c r="F12134" s="29">
        <v>2</v>
      </c>
      <c r="G12134" s="29">
        <v>2742</v>
      </c>
      <c r="M12134" s="80" t="b">
        <f t="shared" si="189"/>
        <v>1</v>
      </c>
    </row>
    <row r="12135" spans="2:13" x14ac:dyDescent="0.15">
      <c r="B12135" s="333" t="s">
        <v>3038</v>
      </c>
      <c r="C12135" s="333" t="s">
        <v>716</v>
      </c>
      <c r="D12135" s="333" t="s">
        <v>521</v>
      </c>
      <c r="E12135" s="29">
        <v>4</v>
      </c>
      <c r="F12135" s="29">
        <v>2</v>
      </c>
      <c r="G12135" s="29">
        <v>2743</v>
      </c>
      <c r="M12135" s="80" t="b">
        <f t="shared" si="189"/>
        <v>1</v>
      </c>
    </row>
    <row r="12136" spans="2:13" x14ac:dyDescent="0.15">
      <c r="B12136" s="333" t="s">
        <v>274</v>
      </c>
      <c r="C12136" s="333" t="s">
        <v>710</v>
      </c>
      <c r="D12136" s="333" t="s">
        <v>523</v>
      </c>
      <c r="E12136" s="29">
        <v>1</v>
      </c>
      <c r="F12136" s="29">
        <v>3</v>
      </c>
      <c r="G12136" s="29">
        <v>8457</v>
      </c>
      <c r="M12136" s="80" t="b">
        <f t="shared" si="189"/>
        <v>1</v>
      </c>
    </row>
    <row r="12137" spans="2:13" x14ac:dyDescent="0.15">
      <c r="B12137" s="333" t="s">
        <v>6408</v>
      </c>
      <c r="C12137" s="333" t="s">
        <v>712</v>
      </c>
      <c r="D12137" s="333" t="s">
        <v>521</v>
      </c>
      <c r="E12137" s="29">
        <v>2</v>
      </c>
      <c r="F12137" s="29">
        <v>2</v>
      </c>
      <c r="G12137" s="29">
        <v>6465</v>
      </c>
      <c r="M12137" s="80" t="b">
        <f t="shared" si="189"/>
        <v>1</v>
      </c>
    </row>
    <row r="12138" spans="2:13" x14ac:dyDescent="0.15">
      <c r="B12138" s="333" t="s">
        <v>5749</v>
      </c>
      <c r="C12138" s="333" t="s">
        <v>714</v>
      </c>
      <c r="D12138" s="333" t="s">
        <v>444</v>
      </c>
      <c r="E12138" s="29">
        <v>3</v>
      </c>
      <c r="F12138" s="29">
        <v>6</v>
      </c>
      <c r="G12138" s="29">
        <v>5780</v>
      </c>
      <c r="M12138" s="80" t="b">
        <f t="shared" si="189"/>
        <v>1</v>
      </c>
    </row>
    <row r="12139" spans="2:13" x14ac:dyDescent="0.15">
      <c r="B12139" s="333" t="s">
        <v>4584</v>
      </c>
      <c r="C12139" s="333" t="s">
        <v>710</v>
      </c>
      <c r="D12139" s="333" t="s">
        <v>521</v>
      </c>
      <c r="E12139" s="29">
        <v>1</v>
      </c>
      <c r="F12139" s="29">
        <v>2</v>
      </c>
      <c r="G12139" s="29">
        <v>4409</v>
      </c>
      <c r="M12139" s="80" t="b">
        <f t="shared" si="189"/>
        <v>1</v>
      </c>
    </row>
    <row r="12140" spans="2:13" x14ac:dyDescent="0.15">
      <c r="B12140" s="333" t="s">
        <v>13018</v>
      </c>
      <c r="C12140" s="333" t="s">
        <v>710</v>
      </c>
      <c r="D12140" s="333" t="s">
        <v>523</v>
      </c>
      <c r="E12140" s="29">
        <v>1</v>
      </c>
      <c r="F12140" s="29">
        <v>3</v>
      </c>
      <c r="G12140" s="29">
        <v>13887</v>
      </c>
      <c r="M12140" s="80" t="b">
        <f t="shared" si="189"/>
        <v>1</v>
      </c>
    </row>
    <row r="12141" spans="2:13" x14ac:dyDescent="0.15">
      <c r="B12141" s="333" t="s">
        <v>6103</v>
      </c>
      <c r="C12141" s="333" t="s">
        <v>710</v>
      </c>
      <c r="D12141" s="333" t="s">
        <v>519</v>
      </c>
      <c r="E12141" s="29">
        <v>1</v>
      </c>
      <c r="F12141" s="29">
        <v>1</v>
      </c>
      <c r="G12141" s="29">
        <v>6158</v>
      </c>
      <c r="M12141" s="80" t="b">
        <f t="shared" si="189"/>
        <v>1</v>
      </c>
    </row>
    <row r="12142" spans="2:13" x14ac:dyDescent="0.15">
      <c r="B12142" s="333" t="s">
        <v>5305</v>
      </c>
      <c r="C12142" s="333" t="s">
        <v>712</v>
      </c>
      <c r="D12142" s="333" t="s">
        <v>525</v>
      </c>
      <c r="E12142" s="29">
        <v>2</v>
      </c>
      <c r="F12142" s="29">
        <v>4</v>
      </c>
      <c r="G12142" s="29">
        <v>5159</v>
      </c>
      <c r="M12142" s="80" t="b">
        <f t="shared" si="189"/>
        <v>1</v>
      </c>
    </row>
    <row r="12143" spans="2:13" x14ac:dyDescent="0.15">
      <c r="B12143" s="333" t="s">
        <v>15180</v>
      </c>
      <c r="C12143" s="333" t="s">
        <v>710</v>
      </c>
      <c r="D12143" s="333" t="s">
        <v>523</v>
      </c>
      <c r="E12143" s="29">
        <v>1</v>
      </c>
      <c r="F12143" s="29">
        <v>3</v>
      </c>
      <c r="G12143" s="29">
        <v>17076</v>
      </c>
      <c r="M12143" s="80" t="b">
        <f t="shared" si="189"/>
        <v>1</v>
      </c>
    </row>
    <row r="12144" spans="2:13" x14ac:dyDescent="0.15">
      <c r="B12144" s="333" t="s">
        <v>13969</v>
      </c>
      <c r="C12144" s="333" t="s">
        <v>518</v>
      </c>
      <c r="D12144" s="333" t="s">
        <v>518</v>
      </c>
      <c r="E12144" s="29">
        <v>0</v>
      </c>
      <c r="F12144" s="29">
        <v>0</v>
      </c>
      <c r="G12144" s="29">
        <v>15238</v>
      </c>
      <c r="M12144" s="80" t="b">
        <f t="shared" si="189"/>
        <v>1</v>
      </c>
    </row>
    <row r="12145" spans="2:13" x14ac:dyDescent="0.15">
      <c r="B12145" s="333" t="s">
        <v>12450</v>
      </c>
      <c r="C12145" s="333" t="s">
        <v>710</v>
      </c>
      <c r="D12145" s="333" t="s">
        <v>525</v>
      </c>
      <c r="E12145" s="29">
        <v>1</v>
      </c>
      <c r="F12145" s="29">
        <v>4</v>
      </c>
      <c r="G12145" s="29">
        <v>13816</v>
      </c>
      <c r="M12145" s="80" t="b">
        <f t="shared" si="189"/>
        <v>1</v>
      </c>
    </row>
    <row r="12146" spans="2:13" x14ac:dyDescent="0.15">
      <c r="B12146" s="333" t="s">
        <v>13970</v>
      </c>
      <c r="C12146" s="333" t="s">
        <v>712</v>
      </c>
      <c r="D12146" s="333" t="s">
        <v>523</v>
      </c>
      <c r="E12146" s="29">
        <v>2</v>
      </c>
      <c r="F12146" s="29">
        <v>3</v>
      </c>
      <c r="G12146" s="29">
        <v>14731</v>
      </c>
      <c r="M12146" s="80" t="b">
        <f t="shared" si="189"/>
        <v>1</v>
      </c>
    </row>
    <row r="12147" spans="2:13" x14ac:dyDescent="0.15">
      <c r="B12147" s="333" t="s">
        <v>13971</v>
      </c>
      <c r="C12147" s="333" t="s">
        <v>710</v>
      </c>
      <c r="D12147" s="333" t="s">
        <v>519</v>
      </c>
      <c r="E12147" s="29">
        <v>1</v>
      </c>
      <c r="F12147" s="29">
        <v>1</v>
      </c>
      <c r="G12147" s="29">
        <v>15467</v>
      </c>
      <c r="M12147" s="80" t="b">
        <f t="shared" si="189"/>
        <v>1</v>
      </c>
    </row>
    <row r="12148" spans="2:13" x14ac:dyDescent="0.15">
      <c r="B12148" s="333" t="s">
        <v>11091</v>
      </c>
      <c r="C12148" s="333" t="s">
        <v>716</v>
      </c>
      <c r="D12148" s="333" t="s">
        <v>523</v>
      </c>
      <c r="E12148" s="29">
        <v>4</v>
      </c>
      <c r="F12148" s="29">
        <v>3</v>
      </c>
      <c r="G12148" s="29">
        <v>2744</v>
      </c>
      <c r="M12148" s="80" t="b">
        <f t="shared" si="189"/>
        <v>1</v>
      </c>
    </row>
    <row r="12149" spans="2:13" x14ac:dyDescent="0.15">
      <c r="B12149" s="333" t="s">
        <v>3039</v>
      </c>
      <c r="C12149" s="333" t="s">
        <v>716</v>
      </c>
      <c r="D12149" s="333" t="s">
        <v>523</v>
      </c>
      <c r="E12149" s="29">
        <v>4</v>
      </c>
      <c r="F12149" s="29">
        <v>3</v>
      </c>
      <c r="G12149" s="29">
        <v>2745</v>
      </c>
      <c r="M12149" s="80" t="b">
        <f t="shared" si="189"/>
        <v>1</v>
      </c>
    </row>
    <row r="12150" spans="2:13" x14ac:dyDescent="0.15">
      <c r="B12150" s="333" t="s">
        <v>15181</v>
      </c>
      <c r="C12150" s="333" t="s">
        <v>710</v>
      </c>
      <c r="D12150" s="333" t="s">
        <v>523</v>
      </c>
      <c r="E12150" s="29">
        <v>1</v>
      </c>
      <c r="F12150" s="29">
        <v>3</v>
      </c>
      <c r="G12150" s="29">
        <v>16907</v>
      </c>
      <c r="M12150" s="80" t="b">
        <f t="shared" si="189"/>
        <v>1</v>
      </c>
    </row>
    <row r="12151" spans="2:13" x14ac:dyDescent="0.15">
      <c r="B12151" s="333" t="s">
        <v>7038</v>
      </c>
      <c r="C12151" s="333" t="s">
        <v>710</v>
      </c>
      <c r="D12151" s="333" t="s">
        <v>523</v>
      </c>
      <c r="E12151" s="29">
        <v>1</v>
      </c>
      <c r="F12151" s="29">
        <v>3</v>
      </c>
      <c r="G12151" s="29">
        <v>7175</v>
      </c>
      <c r="M12151" s="80" t="b">
        <f t="shared" si="189"/>
        <v>1</v>
      </c>
    </row>
    <row r="12152" spans="2:13" x14ac:dyDescent="0.15">
      <c r="B12152" s="333" t="s">
        <v>196</v>
      </c>
      <c r="C12152" s="333" t="s">
        <v>710</v>
      </c>
      <c r="D12152" s="333" t="s">
        <v>525</v>
      </c>
      <c r="E12152" s="29">
        <v>1</v>
      </c>
      <c r="F12152" s="29">
        <v>4</v>
      </c>
      <c r="G12152" s="29">
        <v>8601</v>
      </c>
      <c r="M12152" s="80" t="b">
        <f t="shared" si="189"/>
        <v>1</v>
      </c>
    </row>
    <row r="12153" spans="2:13" x14ac:dyDescent="0.15">
      <c r="B12153" s="333" t="s">
        <v>7364</v>
      </c>
      <c r="C12153" s="333" t="s">
        <v>710</v>
      </c>
      <c r="D12153" s="333" t="s">
        <v>525</v>
      </c>
      <c r="E12153" s="29">
        <v>1</v>
      </c>
      <c r="F12153" s="29">
        <v>4</v>
      </c>
      <c r="G12153" s="29">
        <v>7516</v>
      </c>
      <c r="M12153" s="80" t="b">
        <f t="shared" si="189"/>
        <v>1</v>
      </c>
    </row>
    <row r="12154" spans="2:13" x14ac:dyDescent="0.15">
      <c r="B12154" s="333" t="s">
        <v>13019</v>
      </c>
      <c r="C12154" s="333" t="s">
        <v>710</v>
      </c>
      <c r="D12154" s="333" t="s">
        <v>523</v>
      </c>
      <c r="E12154" s="29">
        <v>1</v>
      </c>
      <c r="F12154" s="29">
        <v>3</v>
      </c>
      <c r="G12154" s="29">
        <v>13903</v>
      </c>
      <c r="M12154" s="80" t="b">
        <f t="shared" si="189"/>
        <v>1</v>
      </c>
    </row>
    <row r="12155" spans="2:13" x14ac:dyDescent="0.15">
      <c r="B12155" s="333" t="s">
        <v>402</v>
      </c>
      <c r="C12155" s="333" t="s">
        <v>714</v>
      </c>
      <c r="D12155" s="333" t="s">
        <v>521</v>
      </c>
      <c r="E12155" s="29">
        <v>3</v>
      </c>
      <c r="F12155" s="29">
        <v>2</v>
      </c>
      <c r="G12155" s="29">
        <v>8383</v>
      </c>
      <c r="M12155" s="80" t="b">
        <f t="shared" si="189"/>
        <v>1</v>
      </c>
    </row>
    <row r="12156" spans="2:13" x14ac:dyDescent="0.15">
      <c r="B12156" s="333" t="s">
        <v>6860</v>
      </c>
      <c r="C12156" s="333" t="s">
        <v>518</v>
      </c>
      <c r="D12156" s="333" t="s">
        <v>523</v>
      </c>
      <c r="E12156" s="29">
        <v>0</v>
      </c>
      <c r="F12156" s="29">
        <v>3</v>
      </c>
      <c r="G12156" s="29">
        <v>6991</v>
      </c>
      <c r="M12156" s="80" t="b">
        <f t="shared" si="189"/>
        <v>1</v>
      </c>
    </row>
    <row r="12157" spans="2:13" x14ac:dyDescent="0.15">
      <c r="B12157" s="333" t="s">
        <v>15182</v>
      </c>
      <c r="C12157" s="333" t="s">
        <v>712</v>
      </c>
      <c r="D12157" s="333" t="s">
        <v>519</v>
      </c>
      <c r="E12157" s="29">
        <v>2</v>
      </c>
      <c r="F12157" s="29">
        <v>1</v>
      </c>
      <c r="G12157" s="29">
        <v>16673</v>
      </c>
      <c r="M12157" s="80" t="b">
        <f t="shared" si="189"/>
        <v>1</v>
      </c>
    </row>
    <row r="12158" spans="2:13" x14ac:dyDescent="0.15">
      <c r="B12158" s="333" t="s">
        <v>15183</v>
      </c>
      <c r="C12158" s="333" t="s">
        <v>710</v>
      </c>
      <c r="D12158" s="333" t="s">
        <v>523</v>
      </c>
      <c r="E12158" s="29">
        <v>1</v>
      </c>
      <c r="F12158" s="29">
        <v>3</v>
      </c>
      <c r="G12158" s="29">
        <v>17421</v>
      </c>
      <c r="M12158" s="80" t="b">
        <f t="shared" si="189"/>
        <v>1</v>
      </c>
    </row>
    <row r="12159" spans="2:13" x14ac:dyDescent="0.15">
      <c r="B12159" s="333" t="s">
        <v>8591</v>
      </c>
      <c r="C12159" s="333" t="s">
        <v>518</v>
      </c>
      <c r="D12159" s="333" t="s">
        <v>525</v>
      </c>
      <c r="E12159" s="29">
        <v>0</v>
      </c>
      <c r="F12159" s="29">
        <v>4</v>
      </c>
      <c r="G12159" s="29">
        <v>8932</v>
      </c>
      <c r="M12159" s="80" t="b">
        <f t="shared" si="189"/>
        <v>1</v>
      </c>
    </row>
    <row r="12160" spans="2:13" x14ac:dyDescent="0.15">
      <c r="B12160" s="333" t="s">
        <v>3040</v>
      </c>
      <c r="C12160" s="333" t="s">
        <v>710</v>
      </c>
      <c r="D12160" s="333" t="s">
        <v>519</v>
      </c>
      <c r="E12160" s="29">
        <v>1</v>
      </c>
      <c r="F12160" s="29">
        <v>1</v>
      </c>
      <c r="G12160" s="29">
        <v>2746</v>
      </c>
      <c r="M12160" s="80" t="b">
        <f t="shared" si="189"/>
        <v>1</v>
      </c>
    </row>
    <row r="12161" spans="2:13" x14ac:dyDescent="0.15">
      <c r="B12161" s="333" t="s">
        <v>7297</v>
      </c>
      <c r="C12161" s="333" t="s">
        <v>714</v>
      </c>
      <c r="D12161" s="333" t="s">
        <v>523</v>
      </c>
      <c r="E12161" s="29">
        <v>3</v>
      </c>
      <c r="F12161" s="29">
        <v>3</v>
      </c>
      <c r="G12161" s="29">
        <v>7444</v>
      </c>
      <c r="M12161" s="80" t="b">
        <f t="shared" si="189"/>
        <v>1</v>
      </c>
    </row>
    <row r="12162" spans="2:13" x14ac:dyDescent="0.15">
      <c r="B12162" s="333" t="s">
        <v>12451</v>
      </c>
      <c r="C12162" s="333" t="s">
        <v>710</v>
      </c>
      <c r="D12162" s="333" t="s">
        <v>523</v>
      </c>
      <c r="E12162" s="29">
        <v>1</v>
      </c>
      <c r="F12162" s="29">
        <v>3</v>
      </c>
      <c r="G12162" s="29">
        <v>13208</v>
      </c>
      <c r="M12162" s="80" t="b">
        <f t="shared" si="189"/>
        <v>1</v>
      </c>
    </row>
    <row r="12163" spans="2:13" x14ac:dyDescent="0.15">
      <c r="B12163" s="333" t="s">
        <v>8761</v>
      </c>
      <c r="C12163" s="333" t="s">
        <v>714</v>
      </c>
      <c r="D12163" s="333" t="s">
        <v>521</v>
      </c>
      <c r="E12163" s="29">
        <v>3</v>
      </c>
      <c r="F12163" s="29">
        <v>2</v>
      </c>
      <c r="G12163" s="29">
        <v>9111</v>
      </c>
      <c r="M12163" s="80" t="b">
        <f t="shared" si="189"/>
        <v>1</v>
      </c>
    </row>
    <row r="12164" spans="2:13" x14ac:dyDescent="0.15">
      <c r="B12164" s="333" t="s">
        <v>8859</v>
      </c>
      <c r="C12164" s="333" t="s">
        <v>710</v>
      </c>
      <c r="D12164" s="333" t="s">
        <v>521</v>
      </c>
      <c r="E12164" s="29">
        <v>1</v>
      </c>
      <c r="F12164" s="29">
        <v>2</v>
      </c>
      <c r="G12164" s="29">
        <v>9209</v>
      </c>
      <c r="M12164" s="80" t="b">
        <f t="shared" si="189"/>
        <v>1</v>
      </c>
    </row>
    <row r="12165" spans="2:13" x14ac:dyDescent="0.15">
      <c r="B12165" s="333" t="s">
        <v>8860</v>
      </c>
      <c r="C12165" s="333" t="s">
        <v>710</v>
      </c>
      <c r="D12165" s="333" t="s">
        <v>525</v>
      </c>
      <c r="E12165" s="29">
        <v>1</v>
      </c>
      <c r="F12165" s="29">
        <v>4</v>
      </c>
      <c r="G12165" s="29">
        <v>9210</v>
      </c>
      <c r="M12165" s="80" t="b">
        <f t="shared" si="189"/>
        <v>1</v>
      </c>
    </row>
    <row r="12166" spans="2:13" x14ac:dyDescent="0.15">
      <c r="B12166" s="333" t="s">
        <v>3041</v>
      </c>
      <c r="C12166" s="333" t="s">
        <v>716</v>
      </c>
      <c r="D12166" s="333" t="s">
        <v>519</v>
      </c>
      <c r="E12166" s="29">
        <v>4</v>
      </c>
      <c r="F12166" s="29">
        <v>1</v>
      </c>
      <c r="G12166" s="29">
        <v>2747</v>
      </c>
      <c r="M12166" s="80" t="b">
        <f t="shared" si="189"/>
        <v>1</v>
      </c>
    </row>
    <row r="12167" spans="2:13" x14ac:dyDescent="0.15">
      <c r="B12167" s="333" t="s">
        <v>8897</v>
      </c>
      <c r="C12167" s="333" t="s">
        <v>714</v>
      </c>
      <c r="D12167" s="333" t="s">
        <v>523</v>
      </c>
      <c r="E12167" s="29">
        <v>3</v>
      </c>
      <c r="F12167" s="29">
        <v>3</v>
      </c>
      <c r="G12167" s="29">
        <v>9247</v>
      </c>
      <c r="M12167" s="80" t="b">
        <f t="shared" si="189"/>
        <v>1</v>
      </c>
    </row>
    <row r="12168" spans="2:13" x14ac:dyDescent="0.15">
      <c r="B12168" s="333" t="s">
        <v>8861</v>
      </c>
      <c r="C12168" s="333" t="s">
        <v>710</v>
      </c>
      <c r="D12168" s="333" t="s">
        <v>521</v>
      </c>
      <c r="E12168" s="29">
        <v>1</v>
      </c>
      <c r="F12168" s="29">
        <v>2</v>
      </c>
      <c r="G12168" s="29">
        <v>9211</v>
      </c>
      <c r="M12168" s="80" t="b">
        <f t="shared" si="189"/>
        <v>1</v>
      </c>
    </row>
    <row r="12169" spans="2:13" x14ac:dyDescent="0.15">
      <c r="B12169" s="333" t="s">
        <v>8862</v>
      </c>
      <c r="C12169" s="333" t="s">
        <v>710</v>
      </c>
      <c r="D12169" s="333" t="s">
        <v>521</v>
      </c>
      <c r="E12169" s="29">
        <v>1</v>
      </c>
      <c r="F12169" s="29">
        <v>2</v>
      </c>
      <c r="G12169" s="29">
        <v>9212</v>
      </c>
      <c r="M12169" s="80" t="b">
        <f t="shared" si="189"/>
        <v>1</v>
      </c>
    </row>
    <row r="12170" spans="2:13" x14ac:dyDescent="0.15">
      <c r="B12170" s="333" t="s">
        <v>15184</v>
      </c>
      <c r="C12170" s="333" t="s">
        <v>712</v>
      </c>
      <c r="D12170" s="333" t="s">
        <v>523</v>
      </c>
      <c r="E12170" s="29">
        <v>2</v>
      </c>
      <c r="F12170" s="29">
        <v>3</v>
      </c>
      <c r="G12170" s="29">
        <v>17051</v>
      </c>
      <c r="M12170" s="80" t="b">
        <f t="shared" si="189"/>
        <v>1</v>
      </c>
    </row>
    <row r="12171" spans="2:13" x14ac:dyDescent="0.15">
      <c r="B12171" s="333" t="s">
        <v>4484</v>
      </c>
      <c r="C12171" s="333" t="s">
        <v>710</v>
      </c>
      <c r="D12171" s="333" t="s">
        <v>519</v>
      </c>
      <c r="E12171" s="29">
        <v>1</v>
      </c>
      <c r="F12171" s="29">
        <v>1</v>
      </c>
      <c r="G12171" s="29">
        <v>4295</v>
      </c>
      <c r="M12171" s="80" t="b">
        <f t="shared" si="189"/>
        <v>1</v>
      </c>
    </row>
    <row r="12172" spans="2:13" x14ac:dyDescent="0.15">
      <c r="B12172" s="333" t="s">
        <v>12452</v>
      </c>
      <c r="C12172" s="333" t="s">
        <v>710</v>
      </c>
      <c r="D12172" s="333" t="s">
        <v>519</v>
      </c>
      <c r="E12172" s="29">
        <v>1</v>
      </c>
      <c r="F12172" s="29">
        <v>1</v>
      </c>
      <c r="G12172" s="29">
        <v>13209</v>
      </c>
      <c r="M12172" s="80" t="b">
        <f t="shared" si="189"/>
        <v>1</v>
      </c>
    </row>
    <row r="12173" spans="2:13" x14ac:dyDescent="0.15">
      <c r="B12173" s="333" t="s">
        <v>7211</v>
      </c>
      <c r="C12173" s="333" t="s">
        <v>710</v>
      </c>
      <c r="D12173" s="333" t="s">
        <v>519</v>
      </c>
      <c r="E12173" s="29">
        <v>1</v>
      </c>
      <c r="F12173" s="29">
        <v>1</v>
      </c>
      <c r="G12173" s="29">
        <v>7353</v>
      </c>
      <c r="M12173" s="80" t="b">
        <f t="shared" si="189"/>
        <v>1</v>
      </c>
    </row>
    <row r="12174" spans="2:13" x14ac:dyDescent="0.15">
      <c r="B12174" s="333" t="s">
        <v>3042</v>
      </c>
      <c r="C12174" s="333" t="s">
        <v>718</v>
      </c>
      <c r="D12174" s="333" t="s">
        <v>519</v>
      </c>
      <c r="E12174" s="29">
        <v>5</v>
      </c>
      <c r="F12174" s="29">
        <v>1</v>
      </c>
      <c r="G12174" s="29">
        <v>2748</v>
      </c>
      <c r="M12174" s="80" t="b">
        <f t="shared" ref="M12174:M12237" si="190">AND(  NOT(ISERROR(FIND(UPPER($B$7),UPPER($B12174),1))),  OR($D$7="",NOT(ISERROR(FIND(UPPER($D$7),UPPER($B12174),1)))),    OR($D$8="",(ISERROR(FIND(UPPER($D$8),UPPER($B12174),1))))           )</f>
        <v>1</v>
      </c>
    </row>
    <row r="12175" spans="2:13" x14ac:dyDescent="0.15">
      <c r="B12175" s="333" t="s">
        <v>3043</v>
      </c>
      <c r="C12175" s="333" t="s">
        <v>718</v>
      </c>
      <c r="D12175" s="333" t="s">
        <v>525</v>
      </c>
      <c r="E12175" s="29">
        <v>5</v>
      </c>
      <c r="F12175" s="29">
        <v>4</v>
      </c>
      <c r="G12175" s="29">
        <v>2749</v>
      </c>
      <c r="M12175" s="80" t="b">
        <f t="shared" si="190"/>
        <v>1</v>
      </c>
    </row>
    <row r="12176" spans="2:13" x14ac:dyDescent="0.15">
      <c r="B12176" s="333" t="s">
        <v>897</v>
      </c>
      <c r="C12176" s="333" t="s">
        <v>712</v>
      </c>
      <c r="D12176" s="333" t="s">
        <v>525</v>
      </c>
      <c r="E12176" s="29">
        <v>2</v>
      </c>
      <c r="F12176" s="29">
        <v>4</v>
      </c>
      <c r="G12176" s="29">
        <v>397</v>
      </c>
      <c r="M12176" s="80" t="b">
        <f t="shared" si="190"/>
        <v>1</v>
      </c>
    </row>
    <row r="12177" spans="2:13" x14ac:dyDescent="0.15">
      <c r="B12177" s="333" t="s">
        <v>11377</v>
      </c>
      <c r="C12177" s="333" t="s">
        <v>710</v>
      </c>
      <c r="D12177" s="333" t="s">
        <v>523</v>
      </c>
      <c r="E12177" s="29">
        <v>1</v>
      </c>
      <c r="F12177" s="29">
        <v>3</v>
      </c>
      <c r="G12177" s="29">
        <v>11268</v>
      </c>
      <c r="M12177" s="80" t="b">
        <f t="shared" si="190"/>
        <v>1</v>
      </c>
    </row>
    <row r="12178" spans="2:13" x14ac:dyDescent="0.15">
      <c r="B12178" s="333" t="s">
        <v>15185</v>
      </c>
      <c r="C12178" s="333" t="s">
        <v>712</v>
      </c>
      <c r="D12178" s="333" t="s">
        <v>519</v>
      </c>
      <c r="E12178" s="29">
        <v>2</v>
      </c>
      <c r="F12178" s="29">
        <v>1</v>
      </c>
      <c r="G12178" s="29">
        <v>17598</v>
      </c>
      <c r="M12178" s="80" t="b">
        <f t="shared" si="190"/>
        <v>1</v>
      </c>
    </row>
    <row r="12179" spans="2:13" x14ac:dyDescent="0.15">
      <c r="B12179" s="333" t="s">
        <v>6028</v>
      </c>
      <c r="C12179" s="333" t="s">
        <v>714</v>
      </c>
      <c r="D12179" s="333" t="s">
        <v>523</v>
      </c>
      <c r="E12179" s="29">
        <v>3</v>
      </c>
      <c r="F12179" s="29">
        <v>3</v>
      </c>
      <c r="G12179" s="29">
        <v>6079</v>
      </c>
      <c r="M12179" s="80" t="b">
        <f t="shared" si="190"/>
        <v>1</v>
      </c>
    </row>
    <row r="12180" spans="2:13" x14ac:dyDescent="0.15">
      <c r="B12180" s="333" t="s">
        <v>8628</v>
      </c>
      <c r="C12180" s="333" t="s">
        <v>710</v>
      </c>
      <c r="D12180" s="333" t="s">
        <v>523</v>
      </c>
      <c r="E12180" s="29">
        <v>1</v>
      </c>
      <c r="F12180" s="29">
        <v>3</v>
      </c>
      <c r="G12180" s="29">
        <v>8978</v>
      </c>
      <c r="M12180" s="80" t="b">
        <f t="shared" si="190"/>
        <v>1</v>
      </c>
    </row>
    <row r="12181" spans="2:13" x14ac:dyDescent="0.15">
      <c r="B12181" s="333" t="s">
        <v>13972</v>
      </c>
      <c r="C12181" s="333" t="s">
        <v>710</v>
      </c>
      <c r="D12181" s="333" t="s">
        <v>523</v>
      </c>
      <c r="E12181" s="29">
        <v>1</v>
      </c>
      <c r="F12181" s="29">
        <v>3</v>
      </c>
      <c r="G12181" s="29">
        <v>15625</v>
      </c>
      <c r="M12181" s="80" t="b">
        <f t="shared" si="190"/>
        <v>1</v>
      </c>
    </row>
    <row r="12182" spans="2:13" x14ac:dyDescent="0.15">
      <c r="B12182" s="333" t="s">
        <v>12453</v>
      </c>
      <c r="C12182" s="333" t="s">
        <v>710</v>
      </c>
      <c r="D12182" s="333" t="s">
        <v>523</v>
      </c>
      <c r="E12182" s="29">
        <v>1</v>
      </c>
      <c r="F12182" s="29">
        <v>3</v>
      </c>
      <c r="G12182" s="29">
        <v>13728</v>
      </c>
      <c r="M12182" s="80" t="b">
        <f t="shared" si="190"/>
        <v>1</v>
      </c>
    </row>
    <row r="12183" spans="2:13" x14ac:dyDescent="0.15">
      <c r="B12183" s="333" t="s">
        <v>3044</v>
      </c>
      <c r="C12183" s="333" t="s">
        <v>710</v>
      </c>
      <c r="D12183" s="333" t="s">
        <v>523</v>
      </c>
      <c r="E12183" s="29">
        <v>1</v>
      </c>
      <c r="F12183" s="29">
        <v>3</v>
      </c>
      <c r="G12183" s="29">
        <v>2750</v>
      </c>
      <c r="M12183" s="80" t="b">
        <f t="shared" si="190"/>
        <v>1</v>
      </c>
    </row>
    <row r="12184" spans="2:13" x14ac:dyDescent="0.15">
      <c r="B12184" s="333" t="s">
        <v>9673</v>
      </c>
      <c r="C12184" s="333" t="s">
        <v>714</v>
      </c>
      <c r="D12184" s="333" t="s">
        <v>521</v>
      </c>
      <c r="E12184" s="29">
        <v>3</v>
      </c>
      <c r="F12184" s="29">
        <v>2</v>
      </c>
      <c r="G12184" s="29">
        <v>9307</v>
      </c>
      <c r="M12184" s="80" t="b">
        <f t="shared" si="190"/>
        <v>1</v>
      </c>
    </row>
    <row r="12185" spans="2:13" x14ac:dyDescent="0.15">
      <c r="B12185" s="333" t="s">
        <v>3136</v>
      </c>
      <c r="C12185" s="333" t="s">
        <v>710</v>
      </c>
      <c r="D12185" s="333" t="s">
        <v>521</v>
      </c>
      <c r="E12185" s="29">
        <v>1</v>
      </c>
      <c r="F12185" s="29">
        <v>2</v>
      </c>
      <c r="G12185" s="29">
        <v>2751</v>
      </c>
      <c r="M12185" s="80" t="b">
        <f t="shared" si="190"/>
        <v>1</v>
      </c>
    </row>
    <row r="12186" spans="2:13" x14ac:dyDescent="0.15">
      <c r="B12186" s="333" t="s">
        <v>12454</v>
      </c>
      <c r="C12186" s="333" t="s">
        <v>714</v>
      </c>
      <c r="D12186" s="333" t="s">
        <v>521</v>
      </c>
      <c r="E12186" s="29">
        <v>3</v>
      </c>
      <c r="F12186" s="29">
        <v>2</v>
      </c>
      <c r="G12186" s="29">
        <v>13680</v>
      </c>
      <c r="M12186" s="80" t="b">
        <f t="shared" si="190"/>
        <v>1</v>
      </c>
    </row>
    <row r="12187" spans="2:13" x14ac:dyDescent="0.15">
      <c r="B12187" s="333" t="s">
        <v>9674</v>
      </c>
      <c r="C12187" s="333" t="s">
        <v>518</v>
      </c>
      <c r="D12187" s="333" t="s">
        <v>518</v>
      </c>
      <c r="E12187" s="29">
        <v>0</v>
      </c>
      <c r="F12187" s="29">
        <v>0</v>
      </c>
      <c r="G12187" s="29">
        <v>9846</v>
      </c>
      <c r="M12187" s="80" t="b">
        <f t="shared" si="190"/>
        <v>1</v>
      </c>
    </row>
    <row r="12188" spans="2:13" x14ac:dyDescent="0.15">
      <c r="B12188" s="333" t="s">
        <v>5469</v>
      </c>
      <c r="C12188" s="333" t="s">
        <v>710</v>
      </c>
      <c r="D12188" s="333" t="s">
        <v>521</v>
      </c>
      <c r="E12188" s="29">
        <v>1</v>
      </c>
      <c r="F12188" s="29">
        <v>2</v>
      </c>
      <c r="G12188" s="29">
        <v>5484</v>
      </c>
      <c r="M12188" s="80" t="b">
        <f t="shared" si="190"/>
        <v>1</v>
      </c>
    </row>
    <row r="12189" spans="2:13" x14ac:dyDescent="0.15">
      <c r="B12189" s="333" t="s">
        <v>3137</v>
      </c>
      <c r="C12189" s="333" t="s">
        <v>710</v>
      </c>
      <c r="D12189" s="333" t="s">
        <v>521</v>
      </c>
      <c r="E12189" s="29">
        <v>1</v>
      </c>
      <c r="F12189" s="29">
        <v>2</v>
      </c>
      <c r="G12189" s="29">
        <v>2752</v>
      </c>
      <c r="M12189" s="80" t="b">
        <f t="shared" si="190"/>
        <v>1</v>
      </c>
    </row>
    <row r="12190" spans="2:13" x14ac:dyDescent="0.15">
      <c r="B12190" s="333" t="s">
        <v>7103</v>
      </c>
      <c r="C12190" s="333" t="s">
        <v>710</v>
      </c>
      <c r="D12190" s="333" t="s">
        <v>521</v>
      </c>
      <c r="E12190" s="29">
        <v>1</v>
      </c>
      <c r="F12190" s="29">
        <v>2</v>
      </c>
      <c r="G12190" s="29">
        <v>7245</v>
      </c>
      <c r="M12190" s="80" t="b">
        <f t="shared" si="190"/>
        <v>1</v>
      </c>
    </row>
    <row r="12191" spans="2:13" x14ac:dyDescent="0.15">
      <c r="B12191" s="333" t="s">
        <v>7104</v>
      </c>
      <c r="C12191" s="333" t="s">
        <v>710</v>
      </c>
      <c r="D12191" s="333" t="s">
        <v>523</v>
      </c>
      <c r="E12191" s="29">
        <v>1</v>
      </c>
      <c r="F12191" s="29">
        <v>3</v>
      </c>
      <c r="G12191" s="29">
        <v>7246</v>
      </c>
      <c r="M12191" s="80" t="b">
        <f t="shared" si="190"/>
        <v>1</v>
      </c>
    </row>
    <row r="12192" spans="2:13" x14ac:dyDescent="0.15">
      <c r="B12192" s="333" t="s">
        <v>12455</v>
      </c>
      <c r="C12192" s="333" t="s">
        <v>710</v>
      </c>
      <c r="D12192" s="333" t="s">
        <v>523</v>
      </c>
      <c r="E12192" s="29">
        <v>1</v>
      </c>
      <c r="F12192" s="29">
        <v>3</v>
      </c>
      <c r="G12192" s="29">
        <v>13210</v>
      </c>
      <c r="M12192" s="80" t="b">
        <f t="shared" si="190"/>
        <v>1</v>
      </c>
    </row>
    <row r="12193" spans="2:13" x14ac:dyDescent="0.15">
      <c r="B12193" s="333" t="s">
        <v>13973</v>
      </c>
      <c r="C12193" s="333" t="s">
        <v>714</v>
      </c>
      <c r="D12193" s="333" t="s">
        <v>523</v>
      </c>
      <c r="E12193" s="29">
        <v>3</v>
      </c>
      <c r="F12193" s="29">
        <v>3</v>
      </c>
      <c r="G12193" s="29">
        <v>15475</v>
      </c>
      <c r="M12193" s="80" t="b">
        <f t="shared" si="190"/>
        <v>1</v>
      </c>
    </row>
    <row r="12194" spans="2:13" x14ac:dyDescent="0.15">
      <c r="B12194" s="333" t="s">
        <v>13974</v>
      </c>
      <c r="C12194" s="333" t="s">
        <v>710</v>
      </c>
      <c r="D12194" s="333" t="s">
        <v>523</v>
      </c>
      <c r="E12194" s="29">
        <v>1</v>
      </c>
      <c r="F12194" s="29">
        <v>3</v>
      </c>
      <c r="G12194" s="29">
        <v>15561</v>
      </c>
      <c r="M12194" s="80" t="b">
        <f t="shared" si="190"/>
        <v>1</v>
      </c>
    </row>
    <row r="12195" spans="2:13" x14ac:dyDescent="0.15">
      <c r="B12195" s="333" t="s">
        <v>7668</v>
      </c>
      <c r="C12195" s="333" t="s">
        <v>710</v>
      </c>
      <c r="D12195" s="333" t="s">
        <v>521</v>
      </c>
      <c r="E12195" s="29">
        <v>1</v>
      </c>
      <c r="F12195" s="29">
        <v>2</v>
      </c>
      <c r="G12195" s="29">
        <v>7837</v>
      </c>
      <c r="M12195" s="80" t="b">
        <f t="shared" si="190"/>
        <v>1</v>
      </c>
    </row>
    <row r="12196" spans="2:13" x14ac:dyDescent="0.15">
      <c r="B12196" s="333" t="s">
        <v>3138</v>
      </c>
      <c r="C12196" s="333" t="s">
        <v>716</v>
      </c>
      <c r="D12196" s="333" t="s">
        <v>519</v>
      </c>
      <c r="E12196" s="29">
        <v>4</v>
      </c>
      <c r="F12196" s="29">
        <v>1</v>
      </c>
      <c r="G12196" s="29">
        <v>2753</v>
      </c>
      <c r="M12196" s="80" t="b">
        <f t="shared" si="190"/>
        <v>1</v>
      </c>
    </row>
    <row r="12197" spans="2:13" x14ac:dyDescent="0.15">
      <c r="B12197" s="333" t="s">
        <v>3139</v>
      </c>
      <c r="C12197" s="333" t="s">
        <v>716</v>
      </c>
      <c r="D12197" s="333" t="s">
        <v>523</v>
      </c>
      <c r="E12197" s="29">
        <v>4</v>
      </c>
      <c r="F12197" s="29">
        <v>3</v>
      </c>
      <c r="G12197" s="29">
        <v>2754</v>
      </c>
      <c r="M12197" s="80" t="b">
        <f t="shared" si="190"/>
        <v>1</v>
      </c>
    </row>
    <row r="12198" spans="2:13" x14ac:dyDescent="0.15">
      <c r="B12198" s="333" t="s">
        <v>9963</v>
      </c>
      <c r="C12198" s="333" t="s">
        <v>710</v>
      </c>
      <c r="D12198" s="333" t="s">
        <v>525</v>
      </c>
      <c r="E12198" s="29">
        <v>1</v>
      </c>
      <c r="F12198" s="29">
        <v>4</v>
      </c>
      <c r="G12198" s="29">
        <v>10164</v>
      </c>
      <c r="M12198" s="80" t="b">
        <f t="shared" si="190"/>
        <v>1</v>
      </c>
    </row>
    <row r="12199" spans="2:13" x14ac:dyDescent="0.15">
      <c r="B12199" s="333" t="s">
        <v>3140</v>
      </c>
      <c r="C12199" s="333" t="s">
        <v>716</v>
      </c>
      <c r="D12199" s="333" t="s">
        <v>519</v>
      </c>
      <c r="E12199" s="29">
        <v>4</v>
      </c>
      <c r="F12199" s="29">
        <v>1</v>
      </c>
      <c r="G12199" s="29">
        <v>2755</v>
      </c>
      <c r="M12199" s="80" t="b">
        <f t="shared" si="190"/>
        <v>1</v>
      </c>
    </row>
    <row r="12200" spans="2:13" x14ac:dyDescent="0.15">
      <c r="B12200" s="333" t="s">
        <v>3141</v>
      </c>
      <c r="C12200" s="333" t="s">
        <v>710</v>
      </c>
      <c r="D12200" s="333" t="s">
        <v>521</v>
      </c>
      <c r="E12200" s="29">
        <v>1</v>
      </c>
      <c r="F12200" s="29">
        <v>2</v>
      </c>
      <c r="G12200" s="29">
        <v>2756</v>
      </c>
      <c r="M12200" s="80" t="b">
        <f t="shared" si="190"/>
        <v>1</v>
      </c>
    </row>
    <row r="12201" spans="2:13" x14ac:dyDescent="0.15">
      <c r="B12201" s="333" t="s">
        <v>9964</v>
      </c>
      <c r="C12201" s="333" t="s">
        <v>710</v>
      </c>
      <c r="D12201" s="333" t="s">
        <v>521</v>
      </c>
      <c r="E12201" s="29">
        <v>1</v>
      </c>
      <c r="F12201" s="29">
        <v>2</v>
      </c>
      <c r="G12201" s="29">
        <v>10165</v>
      </c>
      <c r="M12201" s="80" t="b">
        <f t="shared" si="190"/>
        <v>1</v>
      </c>
    </row>
    <row r="12202" spans="2:13" x14ac:dyDescent="0.15">
      <c r="B12202" s="333" t="s">
        <v>3142</v>
      </c>
      <c r="C12202" s="333" t="s">
        <v>710</v>
      </c>
      <c r="D12202" s="333" t="s">
        <v>519</v>
      </c>
      <c r="E12202" s="29">
        <v>1</v>
      </c>
      <c r="F12202" s="29">
        <v>1</v>
      </c>
      <c r="G12202" s="29">
        <v>2757</v>
      </c>
      <c r="M12202" s="80" t="b">
        <f t="shared" si="190"/>
        <v>1</v>
      </c>
    </row>
    <row r="12203" spans="2:13" x14ac:dyDescent="0.15">
      <c r="B12203" s="333" t="s">
        <v>4485</v>
      </c>
      <c r="C12203" s="333" t="s">
        <v>710</v>
      </c>
      <c r="D12203" s="333" t="s">
        <v>519</v>
      </c>
      <c r="E12203" s="29">
        <v>1</v>
      </c>
      <c r="F12203" s="29">
        <v>1</v>
      </c>
      <c r="G12203" s="29">
        <v>4296</v>
      </c>
      <c r="M12203" s="80" t="b">
        <f t="shared" si="190"/>
        <v>1</v>
      </c>
    </row>
    <row r="12204" spans="2:13" x14ac:dyDescent="0.15">
      <c r="B12204" s="333" t="s">
        <v>11092</v>
      </c>
      <c r="C12204" s="333" t="s">
        <v>712</v>
      </c>
      <c r="D12204" s="333" t="s">
        <v>519</v>
      </c>
      <c r="E12204" s="29">
        <v>2</v>
      </c>
      <c r="F12204" s="29">
        <v>1</v>
      </c>
      <c r="G12204" s="29">
        <v>8749</v>
      </c>
      <c r="M12204" s="80" t="b">
        <f t="shared" si="190"/>
        <v>1</v>
      </c>
    </row>
    <row r="12205" spans="2:13" x14ac:dyDescent="0.15">
      <c r="B12205" s="333" t="s">
        <v>9965</v>
      </c>
      <c r="C12205" s="333" t="s">
        <v>710</v>
      </c>
      <c r="D12205" s="333" t="s">
        <v>523</v>
      </c>
      <c r="E12205" s="29">
        <v>1</v>
      </c>
      <c r="F12205" s="29">
        <v>3</v>
      </c>
      <c r="G12205" s="29">
        <v>10166</v>
      </c>
      <c r="M12205" s="80" t="b">
        <f t="shared" si="190"/>
        <v>1</v>
      </c>
    </row>
    <row r="12206" spans="2:13" x14ac:dyDescent="0.15">
      <c r="B12206" s="333" t="s">
        <v>9966</v>
      </c>
      <c r="C12206" s="333" t="s">
        <v>710</v>
      </c>
      <c r="D12206" s="333" t="s">
        <v>521</v>
      </c>
      <c r="E12206" s="29">
        <v>1</v>
      </c>
      <c r="F12206" s="29">
        <v>2</v>
      </c>
      <c r="G12206" s="29">
        <v>10167</v>
      </c>
      <c r="M12206" s="80" t="b">
        <f t="shared" si="190"/>
        <v>1</v>
      </c>
    </row>
    <row r="12207" spans="2:13" x14ac:dyDescent="0.15">
      <c r="B12207" s="333" t="s">
        <v>9967</v>
      </c>
      <c r="C12207" s="333" t="s">
        <v>710</v>
      </c>
      <c r="D12207" s="333" t="s">
        <v>525</v>
      </c>
      <c r="E12207" s="29">
        <v>1</v>
      </c>
      <c r="F12207" s="29">
        <v>4</v>
      </c>
      <c r="G12207" s="29">
        <v>10168</v>
      </c>
      <c r="M12207" s="80" t="b">
        <f t="shared" si="190"/>
        <v>1</v>
      </c>
    </row>
    <row r="12208" spans="2:13" x14ac:dyDescent="0.15">
      <c r="B12208" s="333" t="s">
        <v>15186</v>
      </c>
      <c r="C12208" s="333" t="s">
        <v>710</v>
      </c>
      <c r="D12208" s="333" t="s">
        <v>525</v>
      </c>
      <c r="E12208" s="29">
        <v>1</v>
      </c>
      <c r="F12208" s="29">
        <v>4</v>
      </c>
      <c r="G12208" s="29">
        <v>16579</v>
      </c>
      <c r="M12208" s="80" t="b">
        <f t="shared" si="190"/>
        <v>1</v>
      </c>
    </row>
    <row r="12209" spans="2:13" x14ac:dyDescent="0.15">
      <c r="B12209" s="333" t="s">
        <v>7272</v>
      </c>
      <c r="C12209" s="333" t="s">
        <v>710</v>
      </c>
      <c r="D12209" s="333" t="s">
        <v>521</v>
      </c>
      <c r="E12209" s="29">
        <v>1</v>
      </c>
      <c r="F12209" s="29">
        <v>2</v>
      </c>
      <c r="G12209" s="29">
        <v>7418</v>
      </c>
      <c r="M12209" s="80" t="b">
        <f t="shared" si="190"/>
        <v>1</v>
      </c>
    </row>
    <row r="12210" spans="2:13" x14ac:dyDescent="0.15">
      <c r="B12210" s="333" t="s">
        <v>4486</v>
      </c>
      <c r="C12210" s="333" t="s">
        <v>710</v>
      </c>
      <c r="D12210" s="333" t="s">
        <v>519</v>
      </c>
      <c r="E12210" s="29">
        <v>1</v>
      </c>
      <c r="F12210" s="29">
        <v>1</v>
      </c>
      <c r="G12210" s="29">
        <v>4297</v>
      </c>
      <c r="M12210" s="80" t="b">
        <f t="shared" si="190"/>
        <v>1</v>
      </c>
    </row>
    <row r="12211" spans="2:13" x14ac:dyDescent="0.15">
      <c r="B12211" s="333" t="s">
        <v>3143</v>
      </c>
      <c r="C12211" s="333" t="s">
        <v>718</v>
      </c>
      <c r="D12211" s="333" t="s">
        <v>523</v>
      </c>
      <c r="E12211" s="29">
        <v>5</v>
      </c>
      <c r="F12211" s="29">
        <v>3</v>
      </c>
      <c r="G12211" s="29">
        <v>2758</v>
      </c>
      <c r="M12211" s="80" t="b">
        <f t="shared" si="190"/>
        <v>1</v>
      </c>
    </row>
    <row r="12212" spans="2:13" x14ac:dyDescent="0.15">
      <c r="B12212" s="333" t="s">
        <v>12456</v>
      </c>
      <c r="C12212" s="333" t="s">
        <v>712</v>
      </c>
      <c r="D12212" s="333" t="s">
        <v>523</v>
      </c>
      <c r="E12212" s="29">
        <v>2</v>
      </c>
      <c r="F12212" s="29">
        <v>3</v>
      </c>
      <c r="G12212" s="29">
        <v>13681</v>
      </c>
      <c r="M12212" s="80" t="b">
        <f t="shared" si="190"/>
        <v>1</v>
      </c>
    </row>
    <row r="12213" spans="2:13" x14ac:dyDescent="0.15">
      <c r="B12213" s="333" t="s">
        <v>15187</v>
      </c>
      <c r="C12213" s="333" t="s">
        <v>710</v>
      </c>
      <c r="D12213" s="333" t="s">
        <v>519</v>
      </c>
      <c r="E12213" s="29">
        <v>1</v>
      </c>
      <c r="F12213" s="29">
        <v>1</v>
      </c>
      <c r="G12213" s="29">
        <v>16642</v>
      </c>
      <c r="M12213" s="80" t="b">
        <f t="shared" si="190"/>
        <v>1</v>
      </c>
    </row>
    <row r="12214" spans="2:13" x14ac:dyDescent="0.15">
      <c r="B12214" s="333" t="s">
        <v>3144</v>
      </c>
      <c r="C12214" s="333" t="s">
        <v>716</v>
      </c>
      <c r="D12214" s="333" t="s">
        <v>521</v>
      </c>
      <c r="E12214" s="29">
        <v>4</v>
      </c>
      <c r="F12214" s="29">
        <v>2</v>
      </c>
      <c r="G12214" s="29">
        <v>2759</v>
      </c>
      <c r="M12214" s="80" t="b">
        <f t="shared" si="190"/>
        <v>1</v>
      </c>
    </row>
    <row r="12215" spans="2:13" x14ac:dyDescent="0.15">
      <c r="B12215" s="333" t="s">
        <v>9675</v>
      </c>
      <c r="C12215" s="333" t="s">
        <v>710</v>
      </c>
      <c r="D12215" s="333" t="s">
        <v>519</v>
      </c>
      <c r="E12215" s="29">
        <v>1</v>
      </c>
      <c r="F12215" s="29">
        <v>1</v>
      </c>
      <c r="G12215" s="29">
        <v>9448</v>
      </c>
      <c r="M12215" s="80" t="b">
        <f t="shared" si="190"/>
        <v>1</v>
      </c>
    </row>
    <row r="12216" spans="2:13" x14ac:dyDescent="0.15">
      <c r="B12216" s="333" t="s">
        <v>3145</v>
      </c>
      <c r="C12216" s="333" t="s">
        <v>716</v>
      </c>
      <c r="D12216" s="333" t="s">
        <v>523</v>
      </c>
      <c r="E12216" s="29">
        <v>4</v>
      </c>
      <c r="F12216" s="29">
        <v>3</v>
      </c>
      <c r="G12216" s="29">
        <v>2760</v>
      </c>
      <c r="M12216" s="80" t="b">
        <f t="shared" si="190"/>
        <v>1</v>
      </c>
    </row>
    <row r="12217" spans="2:13" x14ac:dyDescent="0.15">
      <c r="B12217" s="333" t="s">
        <v>10596</v>
      </c>
      <c r="C12217" s="333" t="s">
        <v>710</v>
      </c>
      <c r="D12217" s="333" t="s">
        <v>523</v>
      </c>
      <c r="E12217" s="29">
        <v>1</v>
      </c>
      <c r="F12217" s="29">
        <v>3</v>
      </c>
      <c r="G12217" s="29">
        <v>10526</v>
      </c>
      <c r="M12217" s="80" t="b">
        <f t="shared" si="190"/>
        <v>1</v>
      </c>
    </row>
    <row r="12218" spans="2:13" x14ac:dyDescent="0.15">
      <c r="B12218" s="333" t="s">
        <v>15188</v>
      </c>
      <c r="C12218" s="333" t="s">
        <v>710</v>
      </c>
      <c r="D12218" s="333" t="s">
        <v>523</v>
      </c>
      <c r="E12218" s="29">
        <v>1</v>
      </c>
      <c r="F12218" s="29">
        <v>3</v>
      </c>
      <c r="G12218" s="29">
        <v>17422</v>
      </c>
      <c r="M12218" s="80" t="b">
        <f t="shared" si="190"/>
        <v>1</v>
      </c>
    </row>
    <row r="12219" spans="2:13" x14ac:dyDescent="0.15">
      <c r="B12219" s="333" t="s">
        <v>9676</v>
      </c>
      <c r="C12219" s="333" t="s">
        <v>518</v>
      </c>
      <c r="D12219" s="333" t="s">
        <v>518</v>
      </c>
      <c r="E12219" s="29">
        <v>0</v>
      </c>
      <c r="F12219" s="29">
        <v>0</v>
      </c>
      <c r="G12219" s="29">
        <v>9847</v>
      </c>
      <c r="M12219" s="80" t="b">
        <f t="shared" si="190"/>
        <v>1</v>
      </c>
    </row>
    <row r="12220" spans="2:13" x14ac:dyDescent="0.15">
      <c r="B12220" s="333" t="s">
        <v>9677</v>
      </c>
      <c r="C12220" s="333" t="s">
        <v>518</v>
      </c>
      <c r="D12220" s="333" t="s">
        <v>518</v>
      </c>
      <c r="E12220" s="29">
        <v>0</v>
      </c>
      <c r="F12220" s="29">
        <v>0</v>
      </c>
      <c r="G12220" s="29">
        <v>9635</v>
      </c>
      <c r="M12220" s="80" t="b">
        <f t="shared" si="190"/>
        <v>1</v>
      </c>
    </row>
    <row r="12221" spans="2:13" x14ac:dyDescent="0.15">
      <c r="B12221" s="333" t="s">
        <v>29</v>
      </c>
      <c r="C12221" s="333" t="s">
        <v>518</v>
      </c>
      <c r="D12221" s="333" t="s">
        <v>518</v>
      </c>
      <c r="E12221" s="29">
        <v>0</v>
      </c>
      <c r="F12221" s="29">
        <v>0</v>
      </c>
      <c r="G12221" s="29">
        <v>14256</v>
      </c>
      <c r="M12221" s="80" t="b">
        <f t="shared" si="190"/>
        <v>1</v>
      </c>
    </row>
    <row r="12222" spans="2:13" x14ac:dyDescent="0.15">
      <c r="B12222" s="333" t="s">
        <v>3146</v>
      </c>
      <c r="C12222" s="333" t="s">
        <v>712</v>
      </c>
      <c r="D12222" s="333" t="s">
        <v>523</v>
      </c>
      <c r="E12222" s="29">
        <v>2</v>
      </c>
      <c r="F12222" s="29">
        <v>3</v>
      </c>
      <c r="G12222" s="29">
        <v>2761</v>
      </c>
      <c r="M12222" s="80" t="b">
        <f t="shared" si="190"/>
        <v>1</v>
      </c>
    </row>
    <row r="12223" spans="2:13" x14ac:dyDescent="0.15">
      <c r="B12223" s="333" t="s">
        <v>5750</v>
      </c>
      <c r="C12223" s="333" t="s">
        <v>714</v>
      </c>
      <c r="D12223" s="333" t="s">
        <v>523</v>
      </c>
      <c r="E12223" s="29">
        <v>3</v>
      </c>
      <c r="F12223" s="29">
        <v>3</v>
      </c>
      <c r="G12223" s="29">
        <v>5781</v>
      </c>
      <c r="M12223" s="80" t="b">
        <f t="shared" si="190"/>
        <v>1</v>
      </c>
    </row>
    <row r="12224" spans="2:13" x14ac:dyDescent="0.15">
      <c r="B12224" s="333" t="s">
        <v>8481</v>
      </c>
      <c r="C12224" s="333" t="s">
        <v>710</v>
      </c>
      <c r="D12224" s="333" t="s">
        <v>523</v>
      </c>
      <c r="E12224" s="29">
        <v>1</v>
      </c>
      <c r="F12224" s="29">
        <v>3</v>
      </c>
      <c r="G12224" s="29">
        <v>8810</v>
      </c>
      <c r="M12224" s="80" t="b">
        <f t="shared" si="190"/>
        <v>1</v>
      </c>
    </row>
    <row r="12225" spans="2:13" x14ac:dyDescent="0.15">
      <c r="B12225" s="333" t="s">
        <v>7860</v>
      </c>
      <c r="C12225" s="333" t="s">
        <v>710</v>
      </c>
      <c r="D12225" s="333" t="s">
        <v>521</v>
      </c>
      <c r="E12225" s="29">
        <v>1</v>
      </c>
      <c r="F12225" s="29">
        <v>2</v>
      </c>
      <c r="G12225" s="29">
        <v>8046</v>
      </c>
      <c r="M12225" s="80" t="b">
        <f t="shared" si="190"/>
        <v>1</v>
      </c>
    </row>
    <row r="12226" spans="2:13" x14ac:dyDescent="0.15">
      <c r="B12226" s="333" t="s">
        <v>3147</v>
      </c>
      <c r="C12226" s="333" t="s">
        <v>712</v>
      </c>
      <c r="D12226" s="333" t="s">
        <v>523</v>
      </c>
      <c r="E12226" s="29">
        <v>2</v>
      </c>
      <c r="F12226" s="29">
        <v>3</v>
      </c>
      <c r="G12226" s="29">
        <v>2762</v>
      </c>
      <c r="M12226" s="80" t="b">
        <f t="shared" si="190"/>
        <v>1</v>
      </c>
    </row>
    <row r="12227" spans="2:13" x14ac:dyDescent="0.15">
      <c r="B12227" s="333" t="s">
        <v>7835</v>
      </c>
      <c r="C12227" s="333" t="s">
        <v>710</v>
      </c>
      <c r="D12227" s="333" t="s">
        <v>523</v>
      </c>
      <c r="E12227" s="29">
        <v>1</v>
      </c>
      <c r="F12227" s="29">
        <v>3</v>
      </c>
      <c r="G12227" s="29">
        <v>8020</v>
      </c>
      <c r="M12227" s="80" t="b">
        <f t="shared" si="190"/>
        <v>1</v>
      </c>
    </row>
    <row r="12228" spans="2:13" x14ac:dyDescent="0.15">
      <c r="B12228" s="333" t="s">
        <v>3222</v>
      </c>
      <c r="C12228" s="333" t="s">
        <v>718</v>
      </c>
      <c r="D12228" s="333" t="s">
        <v>519</v>
      </c>
      <c r="E12228" s="29">
        <v>5</v>
      </c>
      <c r="F12228" s="29">
        <v>1</v>
      </c>
      <c r="G12228" s="29">
        <v>2763</v>
      </c>
      <c r="M12228" s="80" t="b">
        <f t="shared" si="190"/>
        <v>1</v>
      </c>
    </row>
    <row r="12229" spans="2:13" x14ac:dyDescent="0.15">
      <c r="B12229" s="333" t="s">
        <v>15189</v>
      </c>
      <c r="C12229" s="333" t="s">
        <v>710</v>
      </c>
      <c r="D12229" s="333" t="s">
        <v>525</v>
      </c>
      <c r="E12229" s="29">
        <v>1</v>
      </c>
      <c r="F12229" s="29">
        <v>4</v>
      </c>
      <c r="G12229" s="29">
        <v>17331</v>
      </c>
      <c r="M12229" s="80" t="b">
        <f t="shared" si="190"/>
        <v>1</v>
      </c>
    </row>
    <row r="12230" spans="2:13" x14ac:dyDescent="0.15">
      <c r="B12230" s="333" t="s">
        <v>15190</v>
      </c>
      <c r="C12230" s="333" t="s">
        <v>710</v>
      </c>
      <c r="D12230" s="333" t="s">
        <v>519</v>
      </c>
      <c r="E12230" s="29">
        <v>1</v>
      </c>
      <c r="F12230" s="29">
        <v>1</v>
      </c>
      <c r="G12230" s="29">
        <v>17038</v>
      </c>
      <c r="M12230" s="80" t="b">
        <f t="shared" si="190"/>
        <v>1</v>
      </c>
    </row>
    <row r="12231" spans="2:13" x14ac:dyDescent="0.15">
      <c r="B12231" s="333" t="s">
        <v>12457</v>
      </c>
      <c r="C12231" s="333" t="s">
        <v>712</v>
      </c>
      <c r="D12231" s="333" t="s">
        <v>519</v>
      </c>
      <c r="E12231" s="29">
        <v>2</v>
      </c>
      <c r="F12231" s="29">
        <v>1</v>
      </c>
      <c r="G12231" s="29">
        <v>13319</v>
      </c>
      <c r="M12231" s="80" t="b">
        <f t="shared" si="190"/>
        <v>1</v>
      </c>
    </row>
    <row r="12232" spans="2:13" x14ac:dyDescent="0.15">
      <c r="B12232" s="333" t="s">
        <v>9968</v>
      </c>
      <c r="C12232" s="333" t="s">
        <v>710</v>
      </c>
      <c r="D12232" s="333" t="s">
        <v>525</v>
      </c>
      <c r="E12232" s="29">
        <v>1</v>
      </c>
      <c r="F12232" s="29">
        <v>4</v>
      </c>
      <c r="G12232" s="29">
        <v>10169</v>
      </c>
      <c r="M12232" s="80" t="b">
        <f t="shared" si="190"/>
        <v>1</v>
      </c>
    </row>
    <row r="12233" spans="2:13" x14ac:dyDescent="0.15">
      <c r="B12233" s="333" t="s">
        <v>12458</v>
      </c>
      <c r="C12233" s="333" t="s">
        <v>712</v>
      </c>
      <c r="D12233" s="333" t="s">
        <v>523</v>
      </c>
      <c r="E12233" s="29">
        <v>2</v>
      </c>
      <c r="F12233" s="29">
        <v>3</v>
      </c>
      <c r="G12233" s="29">
        <v>13316</v>
      </c>
      <c r="M12233" s="80" t="b">
        <f t="shared" si="190"/>
        <v>1</v>
      </c>
    </row>
    <row r="12234" spans="2:13" x14ac:dyDescent="0.15">
      <c r="B12234" s="333" t="s">
        <v>12459</v>
      </c>
      <c r="C12234" s="333" t="s">
        <v>712</v>
      </c>
      <c r="D12234" s="333" t="s">
        <v>519</v>
      </c>
      <c r="E12234" s="29">
        <v>2</v>
      </c>
      <c r="F12234" s="29">
        <v>1</v>
      </c>
      <c r="G12234" s="29">
        <v>13317</v>
      </c>
      <c r="M12234" s="80" t="b">
        <f t="shared" si="190"/>
        <v>1</v>
      </c>
    </row>
    <row r="12235" spans="2:13" x14ac:dyDescent="0.15">
      <c r="B12235" s="333" t="s">
        <v>12460</v>
      </c>
      <c r="C12235" s="333" t="s">
        <v>712</v>
      </c>
      <c r="D12235" s="333" t="s">
        <v>519</v>
      </c>
      <c r="E12235" s="29">
        <v>2</v>
      </c>
      <c r="F12235" s="29">
        <v>1</v>
      </c>
      <c r="G12235" s="29">
        <v>13318</v>
      </c>
      <c r="M12235" s="80" t="b">
        <f t="shared" si="190"/>
        <v>1</v>
      </c>
    </row>
    <row r="12236" spans="2:13" x14ac:dyDescent="0.15">
      <c r="B12236" s="333" t="s">
        <v>3223</v>
      </c>
      <c r="C12236" s="333" t="s">
        <v>9879</v>
      </c>
      <c r="D12236" s="333" t="s">
        <v>519</v>
      </c>
      <c r="E12236" s="29">
        <v>13</v>
      </c>
      <c r="F12236" s="29">
        <v>1</v>
      </c>
      <c r="G12236" s="29">
        <v>2764</v>
      </c>
      <c r="M12236" s="80" t="b">
        <f t="shared" si="190"/>
        <v>1</v>
      </c>
    </row>
    <row r="12237" spans="2:13" x14ac:dyDescent="0.15">
      <c r="B12237" s="333" t="s">
        <v>7273</v>
      </c>
      <c r="C12237" s="333" t="s">
        <v>714</v>
      </c>
      <c r="D12237" s="333" t="s">
        <v>523</v>
      </c>
      <c r="E12237" s="29">
        <v>3</v>
      </c>
      <c r="F12237" s="29">
        <v>3</v>
      </c>
      <c r="G12237" s="29">
        <v>7419</v>
      </c>
      <c r="M12237" s="80" t="b">
        <f t="shared" si="190"/>
        <v>1</v>
      </c>
    </row>
    <row r="12238" spans="2:13" x14ac:dyDescent="0.15">
      <c r="B12238" s="333" t="s">
        <v>7136</v>
      </c>
      <c r="C12238" s="333" t="s">
        <v>712</v>
      </c>
      <c r="D12238" s="333" t="s">
        <v>519</v>
      </c>
      <c r="E12238" s="29">
        <v>2</v>
      </c>
      <c r="F12238" s="29">
        <v>1</v>
      </c>
      <c r="G12238" s="29">
        <v>7146</v>
      </c>
      <c r="M12238" s="80" t="b">
        <f t="shared" ref="M12238:M12301" si="191">AND(  NOT(ISERROR(FIND(UPPER($B$7),UPPER($B12238),1))),  OR($D$7="",NOT(ISERROR(FIND(UPPER($D$7),UPPER($B12238),1)))),    OR($D$8="",(ISERROR(FIND(UPPER($D$8),UPPER($B12238),1))))           )</f>
        <v>1</v>
      </c>
    </row>
    <row r="12239" spans="2:13" x14ac:dyDescent="0.15">
      <c r="B12239" s="333" t="s">
        <v>3224</v>
      </c>
      <c r="C12239" s="333" t="s">
        <v>716</v>
      </c>
      <c r="D12239" s="333" t="s">
        <v>521</v>
      </c>
      <c r="E12239" s="29">
        <v>4</v>
      </c>
      <c r="F12239" s="29">
        <v>2</v>
      </c>
      <c r="G12239" s="29">
        <v>2765</v>
      </c>
      <c r="M12239" s="80" t="b">
        <f t="shared" si="191"/>
        <v>1</v>
      </c>
    </row>
    <row r="12240" spans="2:13" x14ac:dyDescent="0.15">
      <c r="B12240" s="333" t="s">
        <v>3225</v>
      </c>
      <c r="C12240" s="333" t="s">
        <v>714</v>
      </c>
      <c r="D12240" s="333" t="s">
        <v>523</v>
      </c>
      <c r="E12240" s="29">
        <v>3</v>
      </c>
      <c r="F12240" s="29">
        <v>3</v>
      </c>
      <c r="G12240" s="29">
        <v>2766</v>
      </c>
      <c r="M12240" s="80" t="b">
        <f t="shared" si="191"/>
        <v>1</v>
      </c>
    </row>
    <row r="12241" spans="2:13" x14ac:dyDescent="0.15">
      <c r="B12241" s="333" t="s">
        <v>14366</v>
      </c>
      <c r="C12241" s="333" t="s">
        <v>710</v>
      </c>
      <c r="D12241" s="333" t="s">
        <v>523</v>
      </c>
      <c r="E12241" s="29">
        <v>1</v>
      </c>
      <c r="F12241" s="29">
        <v>3</v>
      </c>
      <c r="G12241" s="29">
        <v>16107</v>
      </c>
      <c r="M12241" s="80" t="b">
        <f t="shared" si="191"/>
        <v>1</v>
      </c>
    </row>
    <row r="12242" spans="2:13" x14ac:dyDescent="0.15">
      <c r="B12242" s="333" t="s">
        <v>13975</v>
      </c>
      <c r="C12242" s="333" t="s">
        <v>712</v>
      </c>
      <c r="D12242" s="333" t="s">
        <v>523</v>
      </c>
      <c r="E12242" s="29">
        <v>2</v>
      </c>
      <c r="F12242" s="29">
        <v>3</v>
      </c>
      <c r="G12242" s="29">
        <v>15626</v>
      </c>
      <c r="M12242" s="80" t="b">
        <f t="shared" si="191"/>
        <v>1</v>
      </c>
    </row>
    <row r="12243" spans="2:13" x14ac:dyDescent="0.15">
      <c r="B12243" s="333" t="s">
        <v>10597</v>
      </c>
      <c r="C12243" s="333" t="s">
        <v>710</v>
      </c>
      <c r="D12243" s="333" t="s">
        <v>521</v>
      </c>
      <c r="E12243" s="29">
        <v>1</v>
      </c>
      <c r="F12243" s="29">
        <v>2</v>
      </c>
      <c r="G12243" s="29">
        <v>10560</v>
      </c>
      <c r="M12243" s="80" t="b">
        <f t="shared" si="191"/>
        <v>1</v>
      </c>
    </row>
    <row r="12244" spans="2:13" x14ac:dyDescent="0.15">
      <c r="B12244" s="333" t="s">
        <v>6576</v>
      </c>
      <c r="C12244" s="333" t="s">
        <v>518</v>
      </c>
      <c r="D12244" s="333" t="s">
        <v>518</v>
      </c>
      <c r="E12244" s="29">
        <v>0</v>
      </c>
      <c r="F12244" s="29">
        <v>0</v>
      </c>
      <c r="G12244" s="29">
        <v>6666</v>
      </c>
      <c r="M12244" s="80" t="b">
        <f t="shared" si="191"/>
        <v>1</v>
      </c>
    </row>
    <row r="12245" spans="2:13" x14ac:dyDescent="0.15">
      <c r="B12245" s="333" t="s">
        <v>9678</v>
      </c>
      <c r="C12245" s="333" t="s">
        <v>518</v>
      </c>
      <c r="D12245" s="333" t="s">
        <v>518</v>
      </c>
      <c r="E12245" s="29">
        <v>0</v>
      </c>
      <c r="F12245" s="29">
        <v>0</v>
      </c>
      <c r="G12245" s="29">
        <v>9848</v>
      </c>
      <c r="M12245" s="80" t="b">
        <f t="shared" si="191"/>
        <v>1</v>
      </c>
    </row>
    <row r="12246" spans="2:13" x14ac:dyDescent="0.15">
      <c r="B12246" s="333" t="s">
        <v>7105</v>
      </c>
      <c r="C12246" s="333" t="s">
        <v>710</v>
      </c>
      <c r="D12246" s="333" t="s">
        <v>523</v>
      </c>
      <c r="E12246" s="29">
        <v>1</v>
      </c>
      <c r="F12246" s="29">
        <v>3</v>
      </c>
      <c r="G12246" s="29">
        <v>7247</v>
      </c>
      <c r="M12246" s="80" t="b">
        <f t="shared" si="191"/>
        <v>1</v>
      </c>
    </row>
    <row r="12247" spans="2:13" x14ac:dyDescent="0.15">
      <c r="B12247" s="333" t="s">
        <v>3226</v>
      </c>
      <c r="C12247" s="333" t="s">
        <v>710</v>
      </c>
      <c r="D12247" s="333" t="s">
        <v>519</v>
      </c>
      <c r="E12247" s="29">
        <v>1</v>
      </c>
      <c r="F12247" s="29">
        <v>1</v>
      </c>
      <c r="G12247" s="29">
        <v>2767</v>
      </c>
      <c r="M12247" s="80" t="b">
        <f t="shared" si="191"/>
        <v>1</v>
      </c>
    </row>
    <row r="12248" spans="2:13" x14ac:dyDescent="0.15">
      <c r="B12248" s="333" t="s">
        <v>15191</v>
      </c>
      <c r="C12248" s="333" t="s">
        <v>710</v>
      </c>
      <c r="D12248" s="333" t="s">
        <v>523</v>
      </c>
      <c r="E12248" s="29">
        <v>1</v>
      </c>
      <c r="F12248" s="29">
        <v>3</v>
      </c>
      <c r="G12248" s="29">
        <v>17423</v>
      </c>
      <c r="M12248" s="80" t="b">
        <f t="shared" si="191"/>
        <v>1</v>
      </c>
    </row>
    <row r="12249" spans="2:13" x14ac:dyDescent="0.15">
      <c r="B12249" s="333" t="s">
        <v>13020</v>
      </c>
      <c r="C12249" s="333" t="s">
        <v>710</v>
      </c>
      <c r="D12249" s="333" t="s">
        <v>519</v>
      </c>
      <c r="E12249" s="29">
        <v>1</v>
      </c>
      <c r="F12249" s="29">
        <v>1</v>
      </c>
      <c r="G12249" s="29">
        <v>13969</v>
      </c>
      <c r="M12249" s="80" t="b">
        <f t="shared" si="191"/>
        <v>1</v>
      </c>
    </row>
    <row r="12250" spans="2:13" x14ac:dyDescent="0.15">
      <c r="B12250" s="333" t="s">
        <v>5131</v>
      </c>
      <c r="C12250" s="333" t="s">
        <v>710</v>
      </c>
      <c r="D12250" s="333" t="s">
        <v>519</v>
      </c>
      <c r="E12250" s="29">
        <v>1</v>
      </c>
      <c r="F12250" s="29">
        <v>1</v>
      </c>
      <c r="G12250" s="29">
        <v>5004</v>
      </c>
      <c r="M12250" s="80" t="b">
        <f t="shared" si="191"/>
        <v>1</v>
      </c>
    </row>
    <row r="12251" spans="2:13" x14ac:dyDescent="0.15">
      <c r="B12251" s="333" t="s">
        <v>12461</v>
      </c>
      <c r="C12251" s="333" t="s">
        <v>710</v>
      </c>
      <c r="D12251" s="333" t="s">
        <v>523</v>
      </c>
      <c r="E12251" s="29">
        <v>1</v>
      </c>
      <c r="F12251" s="29">
        <v>3</v>
      </c>
      <c r="G12251" s="29">
        <v>12778</v>
      </c>
      <c r="M12251" s="80" t="b">
        <f t="shared" si="191"/>
        <v>1</v>
      </c>
    </row>
    <row r="12252" spans="2:13" x14ac:dyDescent="0.15">
      <c r="B12252" s="333" t="s">
        <v>11093</v>
      </c>
      <c r="C12252" s="333" t="s">
        <v>710</v>
      </c>
      <c r="D12252" s="333" t="s">
        <v>521</v>
      </c>
      <c r="E12252" s="29">
        <v>1</v>
      </c>
      <c r="F12252" s="29">
        <v>2</v>
      </c>
      <c r="G12252" s="29">
        <v>10937</v>
      </c>
      <c r="M12252" s="80" t="b">
        <f t="shared" si="191"/>
        <v>1</v>
      </c>
    </row>
    <row r="12253" spans="2:13" x14ac:dyDescent="0.15">
      <c r="B12253" s="333" t="s">
        <v>6715</v>
      </c>
      <c r="C12253" s="333" t="s">
        <v>718</v>
      </c>
      <c r="D12253" s="333" t="s">
        <v>523</v>
      </c>
      <c r="E12253" s="29">
        <v>5</v>
      </c>
      <c r="F12253" s="29">
        <v>3</v>
      </c>
      <c r="G12253" s="29">
        <v>6836</v>
      </c>
      <c r="M12253" s="80" t="b">
        <f t="shared" si="191"/>
        <v>1</v>
      </c>
    </row>
    <row r="12254" spans="2:13" x14ac:dyDescent="0.15">
      <c r="B12254" s="333" t="s">
        <v>6337</v>
      </c>
      <c r="C12254" s="333" t="s">
        <v>718</v>
      </c>
      <c r="D12254" s="333" t="s">
        <v>523</v>
      </c>
      <c r="E12254" s="29">
        <v>5</v>
      </c>
      <c r="F12254" s="29">
        <v>3</v>
      </c>
      <c r="G12254" s="29">
        <v>6398</v>
      </c>
      <c r="M12254" s="80" t="b">
        <f t="shared" si="191"/>
        <v>1</v>
      </c>
    </row>
    <row r="12255" spans="2:13" x14ac:dyDescent="0.15">
      <c r="B12255" s="333" t="s">
        <v>3227</v>
      </c>
      <c r="C12255" s="333" t="s">
        <v>710</v>
      </c>
      <c r="D12255" s="333" t="s">
        <v>521</v>
      </c>
      <c r="E12255" s="29">
        <v>1</v>
      </c>
      <c r="F12255" s="29">
        <v>2</v>
      </c>
      <c r="G12255" s="29">
        <v>2768</v>
      </c>
      <c r="M12255" s="80" t="b">
        <f t="shared" si="191"/>
        <v>1</v>
      </c>
    </row>
    <row r="12256" spans="2:13" x14ac:dyDescent="0.15">
      <c r="B12256" s="333" t="s">
        <v>3228</v>
      </c>
      <c r="C12256" s="333" t="s">
        <v>714</v>
      </c>
      <c r="D12256" s="333" t="s">
        <v>523</v>
      </c>
      <c r="E12256" s="29">
        <v>3</v>
      </c>
      <c r="F12256" s="29">
        <v>3</v>
      </c>
      <c r="G12256" s="29">
        <v>2769</v>
      </c>
      <c r="M12256" s="80" t="b">
        <f t="shared" si="191"/>
        <v>1</v>
      </c>
    </row>
    <row r="12257" spans="2:13" x14ac:dyDescent="0.15">
      <c r="B12257" s="333" t="s">
        <v>13021</v>
      </c>
      <c r="C12257" s="333" t="s">
        <v>714</v>
      </c>
      <c r="D12257" s="333" t="s">
        <v>525</v>
      </c>
      <c r="E12257" s="29">
        <v>3</v>
      </c>
      <c r="F12257" s="29">
        <v>4</v>
      </c>
      <c r="G12257" s="29">
        <v>14216</v>
      </c>
      <c r="M12257" s="80" t="b">
        <f t="shared" si="191"/>
        <v>1</v>
      </c>
    </row>
    <row r="12258" spans="2:13" x14ac:dyDescent="0.15">
      <c r="B12258" s="333" t="s">
        <v>12462</v>
      </c>
      <c r="C12258" s="333" t="s">
        <v>712</v>
      </c>
      <c r="D12258" s="333" t="s">
        <v>521</v>
      </c>
      <c r="E12258" s="29">
        <v>2</v>
      </c>
      <c r="F12258" s="29">
        <v>2</v>
      </c>
      <c r="G12258" s="29">
        <v>12321</v>
      </c>
      <c r="M12258" s="80" t="b">
        <f t="shared" si="191"/>
        <v>1</v>
      </c>
    </row>
    <row r="12259" spans="2:13" x14ac:dyDescent="0.15">
      <c r="B12259" s="333" t="s">
        <v>13976</v>
      </c>
      <c r="C12259" s="333" t="s">
        <v>518</v>
      </c>
      <c r="D12259" s="333" t="s">
        <v>518</v>
      </c>
      <c r="E12259" s="29">
        <v>0</v>
      </c>
      <c r="F12259" s="29">
        <v>0</v>
      </c>
      <c r="G12259" s="29">
        <v>15668</v>
      </c>
      <c r="M12259" s="80" t="b">
        <f t="shared" si="191"/>
        <v>1</v>
      </c>
    </row>
    <row r="12260" spans="2:13" x14ac:dyDescent="0.15">
      <c r="B12260" s="333" t="s">
        <v>15192</v>
      </c>
      <c r="C12260" s="333" t="s">
        <v>714</v>
      </c>
      <c r="D12260" s="333" t="s">
        <v>444</v>
      </c>
      <c r="E12260" s="29">
        <v>3</v>
      </c>
      <c r="F12260" s="29">
        <v>6</v>
      </c>
      <c r="G12260" s="29">
        <v>17424</v>
      </c>
      <c r="M12260" s="80" t="b">
        <f t="shared" si="191"/>
        <v>1</v>
      </c>
    </row>
    <row r="12261" spans="2:13" x14ac:dyDescent="0.15">
      <c r="B12261" s="333" t="s">
        <v>4296</v>
      </c>
      <c r="C12261" s="333" t="s">
        <v>712</v>
      </c>
      <c r="D12261" s="333" t="s">
        <v>523</v>
      </c>
      <c r="E12261" s="29">
        <v>2</v>
      </c>
      <c r="F12261" s="29">
        <v>3</v>
      </c>
      <c r="G12261" s="29">
        <v>3971</v>
      </c>
      <c r="M12261" s="80" t="b">
        <f t="shared" si="191"/>
        <v>1</v>
      </c>
    </row>
    <row r="12262" spans="2:13" x14ac:dyDescent="0.15">
      <c r="B12262" s="333" t="s">
        <v>6734</v>
      </c>
      <c r="C12262" s="333" t="s">
        <v>710</v>
      </c>
      <c r="D12262" s="333" t="s">
        <v>519</v>
      </c>
      <c r="E12262" s="29">
        <v>1</v>
      </c>
      <c r="F12262" s="29">
        <v>1</v>
      </c>
      <c r="G12262" s="29">
        <v>6858</v>
      </c>
      <c r="M12262" s="80" t="b">
        <f t="shared" si="191"/>
        <v>1</v>
      </c>
    </row>
    <row r="12263" spans="2:13" x14ac:dyDescent="0.15">
      <c r="B12263" s="333" t="s">
        <v>12463</v>
      </c>
      <c r="C12263" s="333" t="s">
        <v>710</v>
      </c>
      <c r="D12263" s="333" t="s">
        <v>519</v>
      </c>
      <c r="E12263" s="29">
        <v>1</v>
      </c>
      <c r="F12263" s="29">
        <v>1</v>
      </c>
      <c r="G12263" s="29">
        <v>12779</v>
      </c>
      <c r="M12263" s="80" t="b">
        <f t="shared" si="191"/>
        <v>1</v>
      </c>
    </row>
    <row r="12264" spans="2:13" x14ac:dyDescent="0.15">
      <c r="B12264" s="333" t="s">
        <v>3229</v>
      </c>
      <c r="C12264" s="333" t="s">
        <v>710</v>
      </c>
      <c r="D12264" s="333" t="s">
        <v>519</v>
      </c>
      <c r="E12264" s="29">
        <v>1</v>
      </c>
      <c r="F12264" s="29">
        <v>1</v>
      </c>
      <c r="G12264" s="29">
        <v>2770</v>
      </c>
      <c r="M12264" s="80" t="b">
        <f t="shared" si="191"/>
        <v>1</v>
      </c>
    </row>
    <row r="12265" spans="2:13" x14ac:dyDescent="0.15">
      <c r="B12265" s="333" t="s">
        <v>10598</v>
      </c>
      <c r="C12265" s="333" t="s">
        <v>710</v>
      </c>
      <c r="D12265" s="333" t="s">
        <v>519</v>
      </c>
      <c r="E12265" s="29">
        <v>1</v>
      </c>
      <c r="F12265" s="29">
        <v>1</v>
      </c>
      <c r="G12265" s="29">
        <v>10482</v>
      </c>
      <c r="M12265" s="80" t="b">
        <f t="shared" si="191"/>
        <v>1</v>
      </c>
    </row>
    <row r="12266" spans="2:13" x14ac:dyDescent="0.15">
      <c r="B12266" s="333" t="s">
        <v>6577</v>
      </c>
      <c r="C12266" s="333" t="s">
        <v>518</v>
      </c>
      <c r="D12266" s="333" t="s">
        <v>518</v>
      </c>
      <c r="E12266" s="29">
        <v>0</v>
      </c>
      <c r="F12266" s="29">
        <v>0</v>
      </c>
      <c r="G12266" s="29">
        <v>6667</v>
      </c>
      <c r="M12266" s="80" t="b">
        <f t="shared" si="191"/>
        <v>1</v>
      </c>
    </row>
    <row r="12267" spans="2:13" x14ac:dyDescent="0.15">
      <c r="B12267" s="333" t="s">
        <v>12464</v>
      </c>
      <c r="C12267" s="333" t="s">
        <v>710</v>
      </c>
      <c r="D12267" s="333" t="s">
        <v>519</v>
      </c>
      <c r="E12267" s="29">
        <v>1</v>
      </c>
      <c r="F12267" s="29">
        <v>1</v>
      </c>
      <c r="G12267" s="29">
        <v>12780</v>
      </c>
      <c r="M12267" s="80" t="b">
        <f t="shared" si="191"/>
        <v>1</v>
      </c>
    </row>
    <row r="12268" spans="2:13" x14ac:dyDescent="0.15">
      <c r="B12268" s="333" t="s">
        <v>5751</v>
      </c>
      <c r="C12268" s="333" t="s">
        <v>710</v>
      </c>
      <c r="D12268" s="333" t="s">
        <v>519</v>
      </c>
      <c r="E12268" s="29">
        <v>1</v>
      </c>
      <c r="F12268" s="29">
        <v>1</v>
      </c>
      <c r="G12268" s="29">
        <v>5782</v>
      </c>
      <c r="M12268" s="80" t="b">
        <f t="shared" si="191"/>
        <v>1</v>
      </c>
    </row>
    <row r="12269" spans="2:13" x14ac:dyDescent="0.15">
      <c r="B12269" s="333" t="s">
        <v>9679</v>
      </c>
      <c r="C12269" s="333" t="s">
        <v>710</v>
      </c>
      <c r="D12269" s="333" t="s">
        <v>444</v>
      </c>
      <c r="E12269" s="29">
        <v>1</v>
      </c>
      <c r="F12269" s="29">
        <v>6</v>
      </c>
      <c r="G12269" s="29">
        <v>9372</v>
      </c>
      <c r="M12269" s="80" t="b">
        <f t="shared" si="191"/>
        <v>1</v>
      </c>
    </row>
    <row r="12270" spans="2:13" x14ac:dyDescent="0.15">
      <c r="B12270" s="333" t="s">
        <v>9885</v>
      </c>
      <c r="C12270" s="333" t="s">
        <v>710</v>
      </c>
      <c r="D12270" s="333" t="s">
        <v>519</v>
      </c>
      <c r="E12270" s="29">
        <v>1</v>
      </c>
      <c r="F12270" s="29">
        <v>1</v>
      </c>
      <c r="G12270" s="29">
        <v>10091</v>
      </c>
      <c r="M12270" s="80" t="b">
        <f t="shared" si="191"/>
        <v>1</v>
      </c>
    </row>
    <row r="12271" spans="2:13" x14ac:dyDescent="0.15">
      <c r="B12271" s="333" t="s">
        <v>10599</v>
      </c>
      <c r="C12271" s="333" t="s">
        <v>710</v>
      </c>
      <c r="D12271" s="333" t="s">
        <v>519</v>
      </c>
      <c r="E12271" s="29">
        <v>1</v>
      </c>
      <c r="F12271" s="29">
        <v>1</v>
      </c>
      <c r="G12271" s="29">
        <v>10484</v>
      </c>
      <c r="M12271" s="80" t="b">
        <f t="shared" si="191"/>
        <v>1</v>
      </c>
    </row>
    <row r="12272" spans="2:13" x14ac:dyDescent="0.15">
      <c r="B12272" s="333" t="s">
        <v>3153</v>
      </c>
      <c r="C12272" s="333" t="s">
        <v>710</v>
      </c>
      <c r="D12272" s="333" t="s">
        <v>519</v>
      </c>
      <c r="E12272" s="29">
        <v>1</v>
      </c>
      <c r="F12272" s="29">
        <v>1</v>
      </c>
      <c r="G12272" s="29">
        <v>2771</v>
      </c>
      <c r="M12272" s="80" t="b">
        <f t="shared" si="191"/>
        <v>1</v>
      </c>
    </row>
    <row r="12273" spans="2:13" x14ac:dyDescent="0.15">
      <c r="B12273" s="333" t="s">
        <v>13022</v>
      </c>
      <c r="C12273" s="333" t="s">
        <v>710</v>
      </c>
      <c r="D12273" s="333" t="s">
        <v>519</v>
      </c>
      <c r="E12273" s="29">
        <v>1</v>
      </c>
      <c r="F12273" s="29">
        <v>1</v>
      </c>
      <c r="G12273" s="29">
        <v>13865</v>
      </c>
      <c r="M12273" s="80" t="b">
        <f t="shared" si="191"/>
        <v>1</v>
      </c>
    </row>
    <row r="12274" spans="2:13" x14ac:dyDescent="0.15">
      <c r="B12274" s="333" t="s">
        <v>13023</v>
      </c>
      <c r="C12274" s="333" t="s">
        <v>710</v>
      </c>
      <c r="D12274" s="333" t="s">
        <v>519</v>
      </c>
      <c r="E12274" s="29">
        <v>1</v>
      </c>
      <c r="F12274" s="29">
        <v>1</v>
      </c>
      <c r="G12274" s="29">
        <v>13866</v>
      </c>
      <c r="M12274" s="80" t="b">
        <f t="shared" si="191"/>
        <v>1</v>
      </c>
    </row>
    <row r="12275" spans="2:13" x14ac:dyDescent="0.15">
      <c r="B12275" s="333" t="s">
        <v>6924</v>
      </c>
      <c r="C12275" s="333" t="s">
        <v>710</v>
      </c>
      <c r="D12275" s="333" t="s">
        <v>519</v>
      </c>
      <c r="E12275" s="29">
        <v>1</v>
      </c>
      <c r="F12275" s="29">
        <v>1</v>
      </c>
      <c r="G12275" s="29">
        <v>7058</v>
      </c>
      <c r="M12275" s="80" t="b">
        <f t="shared" si="191"/>
        <v>1</v>
      </c>
    </row>
    <row r="12276" spans="2:13" x14ac:dyDescent="0.15">
      <c r="B12276" s="333" t="s">
        <v>5357</v>
      </c>
      <c r="C12276" s="333" t="s">
        <v>710</v>
      </c>
      <c r="D12276" s="333" t="s">
        <v>519</v>
      </c>
      <c r="E12276" s="29">
        <v>1</v>
      </c>
      <c r="F12276" s="29">
        <v>1</v>
      </c>
      <c r="G12276" s="29">
        <v>5240</v>
      </c>
      <c r="M12276" s="80" t="b">
        <f t="shared" si="191"/>
        <v>1</v>
      </c>
    </row>
    <row r="12277" spans="2:13" x14ac:dyDescent="0.15">
      <c r="B12277" s="333" t="s">
        <v>12465</v>
      </c>
      <c r="C12277" s="333" t="s">
        <v>710</v>
      </c>
      <c r="D12277" s="333" t="s">
        <v>519</v>
      </c>
      <c r="E12277" s="29">
        <v>1</v>
      </c>
      <c r="F12277" s="29">
        <v>1</v>
      </c>
      <c r="G12277" s="29">
        <v>12781</v>
      </c>
      <c r="M12277" s="80" t="b">
        <f t="shared" si="191"/>
        <v>1</v>
      </c>
    </row>
    <row r="12278" spans="2:13" x14ac:dyDescent="0.15">
      <c r="B12278" s="333" t="s">
        <v>15193</v>
      </c>
      <c r="C12278" s="333" t="s">
        <v>710</v>
      </c>
      <c r="D12278" s="333" t="s">
        <v>519</v>
      </c>
      <c r="E12278" s="29">
        <v>1</v>
      </c>
      <c r="F12278" s="29">
        <v>1</v>
      </c>
      <c r="G12278" s="29">
        <v>16993</v>
      </c>
      <c r="M12278" s="80" t="b">
        <f t="shared" si="191"/>
        <v>1</v>
      </c>
    </row>
    <row r="12279" spans="2:13" x14ac:dyDescent="0.15">
      <c r="B12279" s="333" t="s">
        <v>15194</v>
      </c>
      <c r="C12279" s="333" t="s">
        <v>710</v>
      </c>
      <c r="D12279" s="333" t="s">
        <v>519</v>
      </c>
      <c r="E12279" s="29">
        <v>1</v>
      </c>
      <c r="F12279" s="29">
        <v>1</v>
      </c>
      <c r="G12279" s="29">
        <v>16910</v>
      </c>
      <c r="M12279" s="80" t="b">
        <f t="shared" si="191"/>
        <v>1</v>
      </c>
    </row>
    <row r="12280" spans="2:13" x14ac:dyDescent="0.15">
      <c r="B12280" s="333" t="s">
        <v>10600</v>
      </c>
      <c r="C12280" s="333" t="s">
        <v>710</v>
      </c>
      <c r="D12280" s="333" t="s">
        <v>519</v>
      </c>
      <c r="E12280" s="29">
        <v>1</v>
      </c>
      <c r="F12280" s="29">
        <v>1</v>
      </c>
      <c r="G12280" s="29">
        <v>10483</v>
      </c>
      <c r="M12280" s="80" t="b">
        <f t="shared" si="191"/>
        <v>1</v>
      </c>
    </row>
    <row r="12281" spans="2:13" x14ac:dyDescent="0.15">
      <c r="B12281" s="333" t="s">
        <v>3154</v>
      </c>
      <c r="C12281" s="333" t="s">
        <v>710</v>
      </c>
      <c r="D12281" s="333" t="s">
        <v>519</v>
      </c>
      <c r="E12281" s="29">
        <v>1</v>
      </c>
      <c r="F12281" s="29">
        <v>1</v>
      </c>
      <c r="G12281" s="29">
        <v>2772</v>
      </c>
      <c r="M12281" s="80" t="b">
        <f t="shared" si="191"/>
        <v>1</v>
      </c>
    </row>
    <row r="12282" spans="2:13" x14ac:dyDescent="0.15">
      <c r="B12282" s="333" t="s">
        <v>6733</v>
      </c>
      <c r="C12282" s="333" t="s">
        <v>710</v>
      </c>
      <c r="D12282" s="333" t="s">
        <v>519</v>
      </c>
      <c r="E12282" s="29">
        <v>1</v>
      </c>
      <c r="F12282" s="29">
        <v>1</v>
      </c>
      <c r="G12282" s="29">
        <v>6857</v>
      </c>
      <c r="M12282" s="80" t="b">
        <f t="shared" si="191"/>
        <v>1</v>
      </c>
    </row>
    <row r="12283" spans="2:13" x14ac:dyDescent="0.15">
      <c r="B12283" s="333" t="s">
        <v>14367</v>
      </c>
      <c r="C12283" s="333" t="s">
        <v>710</v>
      </c>
      <c r="D12283" s="333" t="s">
        <v>519</v>
      </c>
      <c r="E12283" s="29">
        <v>1</v>
      </c>
      <c r="F12283" s="29">
        <v>1</v>
      </c>
      <c r="G12283" s="29">
        <v>16242</v>
      </c>
      <c r="M12283" s="80" t="b">
        <f t="shared" si="191"/>
        <v>1</v>
      </c>
    </row>
    <row r="12284" spans="2:13" x14ac:dyDescent="0.15">
      <c r="B12284" s="333" t="s">
        <v>10601</v>
      </c>
      <c r="C12284" s="333" t="s">
        <v>710</v>
      </c>
      <c r="D12284" s="333" t="s">
        <v>519</v>
      </c>
      <c r="E12284" s="29">
        <v>1</v>
      </c>
      <c r="F12284" s="29">
        <v>1</v>
      </c>
      <c r="G12284" s="29">
        <v>10527</v>
      </c>
      <c r="M12284" s="80" t="b">
        <f t="shared" si="191"/>
        <v>1</v>
      </c>
    </row>
    <row r="12285" spans="2:13" x14ac:dyDescent="0.15">
      <c r="B12285" s="333" t="s">
        <v>13024</v>
      </c>
      <c r="C12285" s="333" t="s">
        <v>710</v>
      </c>
      <c r="D12285" s="333" t="s">
        <v>519</v>
      </c>
      <c r="E12285" s="29">
        <v>1</v>
      </c>
      <c r="F12285" s="29">
        <v>1</v>
      </c>
      <c r="G12285" s="29">
        <v>13867</v>
      </c>
      <c r="M12285" s="80" t="b">
        <f t="shared" si="191"/>
        <v>1</v>
      </c>
    </row>
    <row r="12286" spans="2:13" x14ac:dyDescent="0.15">
      <c r="B12286" s="333" t="s">
        <v>9680</v>
      </c>
      <c r="C12286" s="333" t="s">
        <v>710</v>
      </c>
      <c r="D12286" s="333" t="s">
        <v>519</v>
      </c>
      <c r="E12286" s="29">
        <v>1</v>
      </c>
      <c r="F12286" s="29">
        <v>1</v>
      </c>
      <c r="G12286" s="29">
        <v>9982</v>
      </c>
      <c r="M12286" s="80" t="b">
        <f t="shared" si="191"/>
        <v>1</v>
      </c>
    </row>
    <row r="12287" spans="2:13" x14ac:dyDescent="0.15">
      <c r="B12287" s="333" t="s">
        <v>3155</v>
      </c>
      <c r="C12287" s="333" t="s">
        <v>710</v>
      </c>
      <c r="D12287" s="333" t="s">
        <v>519</v>
      </c>
      <c r="E12287" s="29">
        <v>1</v>
      </c>
      <c r="F12287" s="29">
        <v>1</v>
      </c>
      <c r="G12287" s="29">
        <v>2773</v>
      </c>
      <c r="M12287" s="80" t="b">
        <f t="shared" si="191"/>
        <v>1</v>
      </c>
    </row>
    <row r="12288" spans="2:13" x14ac:dyDescent="0.15">
      <c r="B12288" s="333" t="s">
        <v>5752</v>
      </c>
      <c r="C12288" s="333" t="s">
        <v>710</v>
      </c>
      <c r="D12288" s="333" t="s">
        <v>519</v>
      </c>
      <c r="E12288" s="29">
        <v>1</v>
      </c>
      <c r="F12288" s="29">
        <v>1</v>
      </c>
      <c r="G12288" s="29">
        <v>5783</v>
      </c>
      <c r="M12288" s="80" t="b">
        <f t="shared" si="191"/>
        <v>1</v>
      </c>
    </row>
    <row r="12289" spans="2:13" x14ac:dyDescent="0.15">
      <c r="B12289" s="333" t="s">
        <v>5661</v>
      </c>
      <c r="C12289" s="333" t="s">
        <v>710</v>
      </c>
      <c r="D12289" s="333" t="s">
        <v>519</v>
      </c>
      <c r="E12289" s="29">
        <v>1</v>
      </c>
      <c r="F12289" s="29">
        <v>1</v>
      </c>
      <c r="G12289" s="29">
        <v>5784</v>
      </c>
      <c r="M12289" s="80" t="b">
        <f t="shared" si="191"/>
        <v>1</v>
      </c>
    </row>
    <row r="12290" spans="2:13" x14ac:dyDescent="0.15">
      <c r="B12290" s="333" t="s">
        <v>12466</v>
      </c>
      <c r="C12290" s="333" t="s">
        <v>710</v>
      </c>
      <c r="D12290" s="333" t="s">
        <v>519</v>
      </c>
      <c r="E12290" s="29">
        <v>1</v>
      </c>
      <c r="F12290" s="29">
        <v>1</v>
      </c>
      <c r="G12290" s="29">
        <v>12782</v>
      </c>
      <c r="M12290" s="80" t="b">
        <f t="shared" si="191"/>
        <v>1</v>
      </c>
    </row>
    <row r="12291" spans="2:13" x14ac:dyDescent="0.15">
      <c r="B12291" s="333" t="s">
        <v>4024</v>
      </c>
      <c r="C12291" s="333" t="s">
        <v>710</v>
      </c>
      <c r="D12291" s="333" t="s">
        <v>519</v>
      </c>
      <c r="E12291" s="29">
        <v>1</v>
      </c>
      <c r="F12291" s="29">
        <v>1</v>
      </c>
      <c r="G12291" s="29">
        <v>3784</v>
      </c>
      <c r="M12291" s="80" t="b">
        <f t="shared" si="191"/>
        <v>1</v>
      </c>
    </row>
    <row r="12292" spans="2:13" x14ac:dyDescent="0.15">
      <c r="B12292" s="333" t="s">
        <v>7505</v>
      </c>
      <c r="C12292" s="333" t="s">
        <v>710</v>
      </c>
      <c r="D12292" s="333" t="s">
        <v>519</v>
      </c>
      <c r="E12292" s="29">
        <v>1</v>
      </c>
      <c r="F12292" s="29">
        <v>1</v>
      </c>
      <c r="G12292" s="29">
        <v>7664</v>
      </c>
      <c r="M12292" s="80" t="b">
        <f t="shared" si="191"/>
        <v>1</v>
      </c>
    </row>
    <row r="12293" spans="2:13" x14ac:dyDescent="0.15">
      <c r="B12293" s="333" t="s">
        <v>3156</v>
      </c>
      <c r="C12293" s="333" t="s">
        <v>710</v>
      </c>
      <c r="D12293" s="333" t="s">
        <v>519</v>
      </c>
      <c r="E12293" s="29">
        <v>1</v>
      </c>
      <c r="F12293" s="29">
        <v>1</v>
      </c>
      <c r="G12293" s="29">
        <v>2774</v>
      </c>
      <c r="M12293" s="80" t="b">
        <f t="shared" si="191"/>
        <v>1</v>
      </c>
    </row>
    <row r="12294" spans="2:13" x14ac:dyDescent="0.15">
      <c r="B12294" s="333" t="s">
        <v>5881</v>
      </c>
      <c r="C12294" s="333" t="s">
        <v>710</v>
      </c>
      <c r="D12294" s="333" t="s">
        <v>519</v>
      </c>
      <c r="E12294" s="29">
        <v>1</v>
      </c>
      <c r="F12294" s="29">
        <v>1</v>
      </c>
      <c r="G12294" s="29">
        <v>5903</v>
      </c>
      <c r="M12294" s="80" t="b">
        <f t="shared" si="191"/>
        <v>1</v>
      </c>
    </row>
    <row r="12295" spans="2:13" x14ac:dyDescent="0.15">
      <c r="B12295" s="333" t="s">
        <v>219</v>
      </c>
      <c r="C12295" s="333" t="s">
        <v>710</v>
      </c>
      <c r="D12295" s="333" t="s">
        <v>519</v>
      </c>
      <c r="E12295" s="29">
        <v>1</v>
      </c>
      <c r="F12295" s="29">
        <v>1</v>
      </c>
      <c r="G12295" s="29">
        <v>8507</v>
      </c>
      <c r="M12295" s="80" t="b">
        <f t="shared" si="191"/>
        <v>1</v>
      </c>
    </row>
    <row r="12296" spans="2:13" x14ac:dyDescent="0.15">
      <c r="B12296" s="333" t="s">
        <v>12467</v>
      </c>
      <c r="C12296" s="333" t="s">
        <v>710</v>
      </c>
      <c r="D12296" s="333" t="s">
        <v>519</v>
      </c>
      <c r="E12296" s="29">
        <v>1</v>
      </c>
      <c r="F12296" s="29">
        <v>1</v>
      </c>
      <c r="G12296" s="29">
        <v>12783</v>
      </c>
      <c r="M12296" s="80" t="b">
        <f t="shared" si="191"/>
        <v>1</v>
      </c>
    </row>
    <row r="12297" spans="2:13" x14ac:dyDescent="0.15">
      <c r="B12297" s="333" t="s">
        <v>9681</v>
      </c>
      <c r="C12297" s="333" t="s">
        <v>710</v>
      </c>
      <c r="D12297" s="333" t="s">
        <v>519</v>
      </c>
      <c r="E12297" s="29">
        <v>1</v>
      </c>
      <c r="F12297" s="29">
        <v>1</v>
      </c>
      <c r="G12297" s="29">
        <v>9540</v>
      </c>
      <c r="M12297" s="80" t="b">
        <f t="shared" si="191"/>
        <v>1</v>
      </c>
    </row>
    <row r="12298" spans="2:13" x14ac:dyDescent="0.15">
      <c r="B12298" s="333" t="s">
        <v>4025</v>
      </c>
      <c r="C12298" s="333" t="s">
        <v>710</v>
      </c>
      <c r="D12298" s="333" t="s">
        <v>519</v>
      </c>
      <c r="E12298" s="29">
        <v>1</v>
      </c>
      <c r="F12298" s="29">
        <v>1</v>
      </c>
      <c r="G12298" s="29">
        <v>3785</v>
      </c>
      <c r="M12298" s="80" t="b">
        <f t="shared" si="191"/>
        <v>1</v>
      </c>
    </row>
    <row r="12299" spans="2:13" x14ac:dyDescent="0.15">
      <c r="B12299" s="333" t="s">
        <v>8539</v>
      </c>
      <c r="C12299" s="333" t="s">
        <v>710</v>
      </c>
      <c r="D12299" s="333" t="s">
        <v>519</v>
      </c>
      <c r="E12299" s="29">
        <v>1</v>
      </c>
      <c r="F12299" s="29">
        <v>1</v>
      </c>
      <c r="G12299" s="29">
        <v>8873</v>
      </c>
      <c r="M12299" s="80" t="b">
        <f t="shared" si="191"/>
        <v>1</v>
      </c>
    </row>
    <row r="12300" spans="2:13" x14ac:dyDescent="0.15">
      <c r="B12300" s="333" t="s">
        <v>13977</v>
      </c>
      <c r="C12300" s="333" t="s">
        <v>518</v>
      </c>
      <c r="D12300" s="333" t="s">
        <v>518</v>
      </c>
      <c r="E12300" s="29">
        <v>0</v>
      </c>
      <c r="F12300" s="29">
        <v>0</v>
      </c>
      <c r="G12300" s="29">
        <v>15671</v>
      </c>
      <c r="M12300" s="80" t="b">
        <f t="shared" si="191"/>
        <v>1</v>
      </c>
    </row>
    <row r="12301" spans="2:13" x14ac:dyDescent="0.15">
      <c r="B12301" s="333" t="s">
        <v>5662</v>
      </c>
      <c r="C12301" s="333" t="s">
        <v>710</v>
      </c>
      <c r="D12301" s="333" t="s">
        <v>519</v>
      </c>
      <c r="E12301" s="29">
        <v>1</v>
      </c>
      <c r="F12301" s="29">
        <v>1</v>
      </c>
      <c r="G12301" s="29">
        <v>5785</v>
      </c>
      <c r="M12301" s="80" t="b">
        <f t="shared" si="191"/>
        <v>1</v>
      </c>
    </row>
    <row r="12302" spans="2:13" x14ac:dyDescent="0.15">
      <c r="B12302" s="333" t="s">
        <v>13978</v>
      </c>
      <c r="C12302" s="333" t="s">
        <v>710</v>
      </c>
      <c r="D12302" s="333" t="s">
        <v>519</v>
      </c>
      <c r="E12302" s="29">
        <v>1</v>
      </c>
      <c r="F12302" s="29">
        <v>1</v>
      </c>
      <c r="G12302" s="29">
        <v>14965</v>
      </c>
      <c r="M12302" s="80" t="b">
        <f t="shared" ref="M12302:M12365" si="192">AND(  NOT(ISERROR(FIND(UPPER($B$7),UPPER($B12302),1))),  OR($D$7="",NOT(ISERROR(FIND(UPPER($D$7),UPPER($B12302),1)))),    OR($D$8="",(ISERROR(FIND(UPPER($D$8),UPPER($B12302),1))))           )</f>
        <v>1</v>
      </c>
    </row>
    <row r="12303" spans="2:13" x14ac:dyDescent="0.15">
      <c r="B12303" s="333" t="s">
        <v>14368</v>
      </c>
      <c r="C12303" s="333" t="s">
        <v>710</v>
      </c>
      <c r="D12303" s="333" t="s">
        <v>519</v>
      </c>
      <c r="E12303" s="29">
        <v>1</v>
      </c>
      <c r="F12303" s="29">
        <v>1</v>
      </c>
      <c r="G12303" s="29">
        <v>15862</v>
      </c>
      <c r="M12303" s="80" t="b">
        <f t="shared" si="192"/>
        <v>1</v>
      </c>
    </row>
    <row r="12304" spans="2:13" x14ac:dyDescent="0.15">
      <c r="B12304" s="333" t="s">
        <v>7123</v>
      </c>
      <c r="C12304" s="333" t="s">
        <v>710</v>
      </c>
      <c r="D12304" s="333" t="s">
        <v>519</v>
      </c>
      <c r="E12304" s="29">
        <v>1</v>
      </c>
      <c r="F12304" s="29">
        <v>1</v>
      </c>
      <c r="G12304" s="29">
        <v>7265</v>
      </c>
      <c r="M12304" s="80" t="b">
        <f t="shared" si="192"/>
        <v>1</v>
      </c>
    </row>
    <row r="12305" spans="2:13" x14ac:dyDescent="0.15">
      <c r="B12305" s="333" t="s">
        <v>13979</v>
      </c>
      <c r="C12305" s="333" t="s">
        <v>710</v>
      </c>
      <c r="D12305" s="333" t="s">
        <v>519</v>
      </c>
      <c r="E12305" s="29">
        <v>1</v>
      </c>
      <c r="F12305" s="29">
        <v>1</v>
      </c>
      <c r="G12305" s="29">
        <v>14978</v>
      </c>
      <c r="M12305" s="80" t="b">
        <f t="shared" si="192"/>
        <v>1</v>
      </c>
    </row>
    <row r="12306" spans="2:13" x14ac:dyDescent="0.15">
      <c r="B12306" s="333" t="s">
        <v>9682</v>
      </c>
      <c r="C12306" s="333" t="s">
        <v>518</v>
      </c>
      <c r="D12306" s="333" t="s">
        <v>518</v>
      </c>
      <c r="E12306" s="29">
        <v>0</v>
      </c>
      <c r="F12306" s="29">
        <v>0</v>
      </c>
      <c r="G12306" s="29">
        <v>9849</v>
      </c>
      <c r="M12306" s="80" t="b">
        <f t="shared" si="192"/>
        <v>1</v>
      </c>
    </row>
    <row r="12307" spans="2:13" x14ac:dyDescent="0.15">
      <c r="B12307" s="333" t="s">
        <v>4026</v>
      </c>
      <c r="C12307" s="333" t="s">
        <v>710</v>
      </c>
      <c r="D12307" s="333" t="s">
        <v>519</v>
      </c>
      <c r="E12307" s="29">
        <v>1</v>
      </c>
      <c r="F12307" s="29">
        <v>1</v>
      </c>
      <c r="G12307" s="29">
        <v>3786</v>
      </c>
      <c r="M12307" s="80" t="b">
        <f t="shared" si="192"/>
        <v>1</v>
      </c>
    </row>
    <row r="12308" spans="2:13" x14ac:dyDescent="0.15">
      <c r="B12308" s="333" t="s">
        <v>13980</v>
      </c>
      <c r="C12308" s="333" t="s">
        <v>710</v>
      </c>
      <c r="D12308" s="333" t="s">
        <v>519</v>
      </c>
      <c r="E12308" s="29">
        <v>1</v>
      </c>
      <c r="F12308" s="29">
        <v>1</v>
      </c>
      <c r="G12308" s="29">
        <v>14954</v>
      </c>
      <c r="M12308" s="80" t="b">
        <f t="shared" si="192"/>
        <v>1</v>
      </c>
    </row>
    <row r="12309" spans="2:13" x14ac:dyDescent="0.15">
      <c r="B12309" s="333" t="s">
        <v>5150</v>
      </c>
      <c r="C12309" s="333" t="s">
        <v>710</v>
      </c>
      <c r="D12309" s="333" t="s">
        <v>519</v>
      </c>
      <c r="E12309" s="29">
        <v>1</v>
      </c>
      <c r="F12309" s="29">
        <v>1</v>
      </c>
      <c r="G12309" s="29">
        <v>5126</v>
      </c>
      <c r="M12309" s="80" t="b">
        <f t="shared" si="192"/>
        <v>1</v>
      </c>
    </row>
    <row r="12310" spans="2:13" x14ac:dyDescent="0.15">
      <c r="B12310" s="333" t="s">
        <v>9683</v>
      </c>
      <c r="C12310" s="333" t="s">
        <v>710</v>
      </c>
      <c r="D12310" s="333" t="s">
        <v>519</v>
      </c>
      <c r="E12310" s="29">
        <v>1</v>
      </c>
      <c r="F12310" s="29">
        <v>1</v>
      </c>
      <c r="G12310" s="29">
        <v>9541</v>
      </c>
      <c r="M12310" s="80" t="b">
        <f t="shared" si="192"/>
        <v>1</v>
      </c>
    </row>
    <row r="12311" spans="2:13" x14ac:dyDescent="0.15">
      <c r="B12311" s="333" t="s">
        <v>9684</v>
      </c>
      <c r="C12311" s="333" t="s">
        <v>710</v>
      </c>
      <c r="D12311" s="333" t="s">
        <v>519</v>
      </c>
      <c r="E12311" s="29">
        <v>1</v>
      </c>
      <c r="F12311" s="29">
        <v>1</v>
      </c>
      <c r="G12311" s="29">
        <v>9542</v>
      </c>
      <c r="M12311" s="80" t="b">
        <f t="shared" si="192"/>
        <v>1</v>
      </c>
    </row>
    <row r="12312" spans="2:13" x14ac:dyDescent="0.15">
      <c r="B12312" s="333" t="s">
        <v>7125</v>
      </c>
      <c r="C12312" s="333" t="s">
        <v>710</v>
      </c>
      <c r="D12312" s="333" t="s">
        <v>519</v>
      </c>
      <c r="E12312" s="29">
        <v>1</v>
      </c>
      <c r="F12312" s="29">
        <v>1</v>
      </c>
      <c r="G12312" s="29">
        <v>7267</v>
      </c>
      <c r="M12312" s="80" t="b">
        <f t="shared" si="192"/>
        <v>1</v>
      </c>
    </row>
    <row r="12313" spans="2:13" x14ac:dyDescent="0.15">
      <c r="B12313" s="333" t="s">
        <v>3058</v>
      </c>
      <c r="C12313" s="333" t="s">
        <v>710</v>
      </c>
      <c r="D12313" s="333" t="s">
        <v>519</v>
      </c>
      <c r="E12313" s="29">
        <v>1</v>
      </c>
      <c r="F12313" s="29">
        <v>1</v>
      </c>
      <c r="G12313" s="29">
        <v>2775</v>
      </c>
      <c r="M12313" s="80" t="b">
        <f t="shared" si="192"/>
        <v>1</v>
      </c>
    </row>
    <row r="12314" spans="2:13" x14ac:dyDescent="0.15">
      <c r="B12314" s="333" t="s">
        <v>3059</v>
      </c>
      <c r="C12314" s="333" t="s">
        <v>710</v>
      </c>
      <c r="D12314" s="333" t="s">
        <v>519</v>
      </c>
      <c r="E12314" s="29">
        <v>1</v>
      </c>
      <c r="F12314" s="29">
        <v>1</v>
      </c>
      <c r="G12314" s="29">
        <v>2776</v>
      </c>
      <c r="M12314" s="80" t="b">
        <f t="shared" si="192"/>
        <v>1</v>
      </c>
    </row>
    <row r="12315" spans="2:13" x14ac:dyDescent="0.15">
      <c r="B12315" s="333" t="s">
        <v>12468</v>
      </c>
      <c r="C12315" s="333" t="s">
        <v>710</v>
      </c>
      <c r="D12315" s="333" t="s">
        <v>519</v>
      </c>
      <c r="E12315" s="29">
        <v>1</v>
      </c>
      <c r="F12315" s="29">
        <v>1</v>
      </c>
      <c r="G12315" s="29">
        <v>12784</v>
      </c>
      <c r="M12315" s="80" t="b">
        <f t="shared" si="192"/>
        <v>1</v>
      </c>
    </row>
    <row r="12316" spans="2:13" x14ac:dyDescent="0.15">
      <c r="B12316" s="333" t="s">
        <v>7506</v>
      </c>
      <c r="C12316" s="333" t="s">
        <v>710</v>
      </c>
      <c r="D12316" s="333" t="s">
        <v>519</v>
      </c>
      <c r="E12316" s="29">
        <v>1</v>
      </c>
      <c r="F12316" s="29">
        <v>1</v>
      </c>
      <c r="G12316" s="29">
        <v>7665</v>
      </c>
      <c r="M12316" s="80" t="b">
        <f t="shared" si="192"/>
        <v>1</v>
      </c>
    </row>
    <row r="12317" spans="2:13" x14ac:dyDescent="0.15">
      <c r="B12317" s="333" t="s">
        <v>3060</v>
      </c>
      <c r="C12317" s="333" t="s">
        <v>710</v>
      </c>
      <c r="D12317" s="333" t="s">
        <v>519</v>
      </c>
      <c r="E12317" s="29">
        <v>1</v>
      </c>
      <c r="F12317" s="29">
        <v>1</v>
      </c>
      <c r="G12317" s="29">
        <v>2777</v>
      </c>
      <c r="M12317" s="80" t="b">
        <f t="shared" si="192"/>
        <v>1</v>
      </c>
    </row>
    <row r="12318" spans="2:13" x14ac:dyDescent="0.15">
      <c r="B12318" s="333" t="s">
        <v>13981</v>
      </c>
      <c r="C12318" s="333" t="s">
        <v>710</v>
      </c>
      <c r="D12318" s="333" t="s">
        <v>519</v>
      </c>
      <c r="E12318" s="29">
        <v>1</v>
      </c>
      <c r="F12318" s="29">
        <v>1</v>
      </c>
      <c r="G12318" s="29">
        <v>14971</v>
      </c>
      <c r="M12318" s="80" t="b">
        <f t="shared" si="192"/>
        <v>1</v>
      </c>
    </row>
    <row r="12319" spans="2:13" x14ac:dyDescent="0.15">
      <c r="B12319" s="333" t="s">
        <v>3061</v>
      </c>
      <c r="C12319" s="333" t="s">
        <v>710</v>
      </c>
      <c r="D12319" s="333" t="s">
        <v>519</v>
      </c>
      <c r="E12319" s="29">
        <v>1</v>
      </c>
      <c r="F12319" s="29">
        <v>1</v>
      </c>
      <c r="G12319" s="29">
        <v>2778</v>
      </c>
      <c r="M12319" s="80" t="b">
        <f t="shared" si="192"/>
        <v>1</v>
      </c>
    </row>
    <row r="12320" spans="2:13" x14ac:dyDescent="0.15">
      <c r="B12320" s="333" t="s">
        <v>11378</v>
      </c>
      <c r="C12320" s="333" t="s">
        <v>710</v>
      </c>
      <c r="D12320" s="333" t="s">
        <v>519</v>
      </c>
      <c r="E12320" s="29">
        <v>1</v>
      </c>
      <c r="F12320" s="29">
        <v>1</v>
      </c>
      <c r="G12320" s="29">
        <v>11461</v>
      </c>
      <c r="M12320" s="80" t="b">
        <f t="shared" si="192"/>
        <v>1</v>
      </c>
    </row>
    <row r="12321" spans="2:13" x14ac:dyDescent="0.15">
      <c r="B12321" s="333" t="s">
        <v>10602</v>
      </c>
      <c r="C12321" s="333" t="s">
        <v>710</v>
      </c>
      <c r="D12321" s="333" t="s">
        <v>519</v>
      </c>
      <c r="E12321" s="29">
        <v>1</v>
      </c>
      <c r="F12321" s="29">
        <v>1</v>
      </c>
      <c r="G12321" s="29">
        <v>10485</v>
      </c>
      <c r="M12321" s="80" t="b">
        <f t="shared" si="192"/>
        <v>1</v>
      </c>
    </row>
    <row r="12322" spans="2:13" x14ac:dyDescent="0.15">
      <c r="B12322" s="333" t="s">
        <v>9685</v>
      </c>
      <c r="C12322" s="333" t="s">
        <v>518</v>
      </c>
      <c r="D12322" s="333" t="s">
        <v>518</v>
      </c>
      <c r="E12322" s="29">
        <v>0</v>
      </c>
      <c r="F12322" s="29">
        <v>0</v>
      </c>
      <c r="G12322" s="29">
        <v>9850</v>
      </c>
      <c r="M12322" s="80" t="b">
        <f t="shared" si="192"/>
        <v>1</v>
      </c>
    </row>
    <row r="12323" spans="2:13" x14ac:dyDescent="0.15">
      <c r="B12323" s="333" t="s">
        <v>5217</v>
      </c>
      <c r="C12323" s="333" t="s">
        <v>710</v>
      </c>
      <c r="D12323" s="333" t="s">
        <v>519</v>
      </c>
      <c r="E12323" s="29">
        <v>1</v>
      </c>
      <c r="F12323" s="29">
        <v>1</v>
      </c>
      <c r="G12323" s="29">
        <v>5203</v>
      </c>
      <c r="M12323" s="80" t="b">
        <f t="shared" si="192"/>
        <v>1</v>
      </c>
    </row>
    <row r="12324" spans="2:13" x14ac:dyDescent="0.15">
      <c r="B12324" s="333" t="s">
        <v>254</v>
      </c>
      <c r="C12324" s="333" t="s">
        <v>710</v>
      </c>
      <c r="D12324" s="333" t="s">
        <v>519</v>
      </c>
      <c r="E12324" s="29">
        <v>1</v>
      </c>
      <c r="F12324" s="29">
        <v>1</v>
      </c>
      <c r="G12324" s="29">
        <v>8542</v>
      </c>
      <c r="M12324" s="80" t="b">
        <f t="shared" si="192"/>
        <v>1</v>
      </c>
    </row>
    <row r="12325" spans="2:13" x14ac:dyDescent="0.15">
      <c r="B12325" s="333" t="s">
        <v>4027</v>
      </c>
      <c r="C12325" s="333" t="s">
        <v>710</v>
      </c>
      <c r="D12325" s="333" t="s">
        <v>519</v>
      </c>
      <c r="E12325" s="29">
        <v>1</v>
      </c>
      <c r="F12325" s="29">
        <v>1</v>
      </c>
      <c r="G12325" s="29">
        <v>3787</v>
      </c>
      <c r="M12325" s="80" t="b">
        <f t="shared" si="192"/>
        <v>1</v>
      </c>
    </row>
    <row r="12326" spans="2:13" x14ac:dyDescent="0.15">
      <c r="B12326" s="333" t="s">
        <v>15195</v>
      </c>
      <c r="C12326" s="333" t="s">
        <v>710</v>
      </c>
      <c r="D12326" s="333" t="s">
        <v>519</v>
      </c>
      <c r="E12326" s="29">
        <v>1</v>
      </c>
      <c r="F12326" s="29">
        <v>1</v>
      </c>
      <c r="G12326" s="29">
        <v>16950</v>
      </c>
      <c r="M12326" s="80" t="b">
        <f t="shared" si="192"/>
        <v>1</v>
      </c>
    </row>
    <row r="12327" spans="2:13" x14ac:dyDescent="0.15">
      <c r="B12327" s="333" t="s">
        <v>12469</v>
      </c>
      <c r="C12327" s="333" t="s">
        <v>710</v>
      </c>
      <c r="D12327" s="333" t="s">
        <v>519</v>
      </c>
      <c r="E12327" s="29">
        <v>1</v>
      </c>
      <c r="F12327" s="29">
        <v>1</v>
      </c>
      <c r="G12327" s="29">
        <v>12785</v>
      </c>
      <c r="M12327" s="80" t="b">
        <f t="shared" si="192"/>
        <v>1</v>
      </c>
    </row>
    <row r="12328" spans="2:13" x14ac:dyDescent="0.15">
      <c r="B12328" s="333" t="s">
        <v>6342</v>
      </c>
      <c r="C12328" s="333" t="s">
        <v>710</v>
      </c>
      <c r="D12328" s="333" t="s">
        <v>519</v>
      </c>
      <c r="E12328" s="29">
        <v>1</v>
      </c>
      <c r="F12328" s="29">
        <v>1</v>
      </c>
      <c r="G12328" s="29">
        <v>6403</v>
      </c>
      <c r="M12328" s="80" t="b">
        <f t="shared" si="192"/>
        <v>1</v>
      </c>
    </row>
    <row r="12329" spans="2:13" x14ac:dyDescent="0.15">
      <c r="B12329" s="333" t="s">
        <v>249</v>
      </c>
      <c r="C12329" s="333" t="s">
        <v>710</v>
      </c>
      <c r="D12329" s="333" t="s">
        <v>519</v>
      </c>
      <c r="E12329" s="29">
        <v>1</v>
      </c>
      <c r="F12329" s="29">
        <v>1</v>
      </c>
      <c r="G12329" s="29">
        <v>8537</v>
      </c>
      <c r="M12329" s="80" t="b">
        <f t="shared" si="192"/>
        <v>1</v>
      </c>
    </row>
    <row r="12330" spans="2:13" x14ac:dyDescent="0.15">
      <c r="B12330" s="333" t="s">
        <v>12470</v>
      </c>
      <c r="C12330" s="333" t="s">
        <v>710</v>
      </c>
      <c r="D12330" s="333" t="s">
        <v>519</v>
      </c>
      <c r="E12330" s="29">
        <v>1</v>
      </c>
      <c r="F12330" s="29">
        <v>1</v>
      </c>
      <c r="G12330" s="29">
        <v>12786</v>
      </c>
      <c r="M12330" s="80" t="b">
        <f t="shared" si="192"/>
        <v>1</v>
      </c>
    </row>
    <row r="12331" spans="2:13" x14ac:dyDescent="0.15">
      <c r="B12331" s="333" t="s">
        <v>9686</v>
      </c>
      <c r="C12331" s="333" t="s">
        <v>710</v>
      </c>
      <c r="D12331" s="333" t="s">
        <v>444</v>
      </c>
      <c r="E12331" s="29">
        <v>1</v>
      </c>
      <c r="F12331" s="29">
        <v>6</v>
      </c>
      <c r="G12331" s="29">
        <v>9373</v>
      </c>
      <c r="M12331" s="80" t="b">
        <f t="shared" si="192"/>
        <v>1</v>
      </c>
    </row>
    <row r="12332" spans="2:13" x14ac:dyDescent="0.15">
      <c r="B12332" s="333" t="s">
        <v>8585</v>
      </c>
      <c r="C12332" s="333" t="s">
        <v>710</v>
      </c>
      <c r="D12332" s="333" t="s">
        <v>518</v>
      </c>
      <c r="E12332" s="29">
        <v>1</v>
      </c>
      <c r="F12332" s="29">
        <v>0</v>
      </c>
      <c r="G12332" s="29">
        <v>8925</v>
      </c>
      <c r="M12332" s="80" t="b">
        <f t="shared" si="192"/>
        <v>1</v>
      </c>
    </row>
    <row r="12333" spans="2:13" x14ac:dyDescent="0.15">
      <c r="B12333" s="333" t="s">
        <v>13175</v>
      </c>
      <c r="C12333" s="333" t="s">
        <v>710</v>
      </c>
      <c r="D12333" s="333" t="s">
        <v>519</v>
      </c>
      <c r="E12333" s="29">
        <v>1</v>
      </c>
      <c r="F12333" s="29">
        <v>1</v>
      </c>
      <c r="G12333" s="29">
        <v>14557</v>
      </c>
      <c r="M12333" s="80" t="b">
        <f t="shared" si="192"/>
        <v>1</v>
      </c>
    </row>
    <row r="12334" spans="2:13" x14ac:dyDescent="0.15">
      <c r="B12334" s="333" t="s">
        <v>6386</v>
      </c>
      <c r="C12334" s="333" t="s">
        <v>710</v>
      </c>
      <c r="D12334" s="333" t="s">
        <v>519</v>
      </c>
      <c r="E12334" s="29">
        <v>1</v>
      </c>
      <c r="F12334" s="29">
        <v>1</v>
      </c>
      <c r="G12334" s="29">
        <v>6443</v>
      </c>
      <c r="M12334" s="80" t="b">
        <f t="shared" si="192"/>
        <v>1</v>
      </c>
    </row>
    <row r="12335" spans="2:13" x14ac:dyDescent="0.15">
      <c r="B12335" s="333" t="s">
        <v>11379</v>
      </c>
      <c r="C12335" s="333" t="s">
        <v>710</v>
      </c>
      <c r="D12335" s="333" t="s">
        <v>519</v>
      </c>
      <c r="E12335" s="29">
        <v>1</v>
      </c>
      <c r="F12335" s="29">
        <v>1</v>
      </c>
      <c r="G12335" s="29">
        <v>11462</v>
      </c>
      <c r="M12335" s="80" t="b">
        <f t="shared" si="192"/>
        <v>1</v>
      </c>
    </row>
    <row r="12336" spans="2:13" x14ac:dyDescent="0.15">
      <c r="B12336" s="333" t="s">
        <v>5354</v>
      </c>
      <c r="C12336" s="333" t="s">
        <v>710</v>
      </c>
      <c r="D12336" s="333" t="s">
        <v>519</v>
      </c>
      <c r="E12336" s="29">
        <v>1</v>
      </c>
      <c r="F12336" s="29">
        <v>1</v>
      </c>
      <c r="G12336" s="29">
        <v>5237</v>
      </c>
      <c r="M12336" s="80" t="b">
        <f t="shared" si="192"/>
        <v>1</v>
      </c>
    </row>
    <row r="12337" spans="2:13" x14ac:dyDescent="0.15">
      <c r="B12337" s="333" t="s">
        <v>10603</v>
      </c>
      <c r="C12337" s="333" t="s">
        <v>710</v>
      </c>
      <c r="D12337" s="333" t="s">
        <v>519</v>
      </c>
      <c r="E12337" s="29">
        <v>1</v>
      </c>
      <c r="F12337" s="29">
        <v>1</v>
      </c>
      <c r="G12337" s="29">
        <v>10486</v>
      </c>
      <c r="M12337" s="80" t="b">
        <f t="shared" si="192"/>
        <v>1</v>
      </c>
    </row>
    <row r="12338" spans="2:13" x14ac:dyDescent="0.15">
      <c r="B12338" s="333" t="s">
        <v>6680</v>
      </c>
      <c r="C12338" s="333" t="s">
        <v>710</v>
      </c>
      <c r="D12338" s="333" t="s">
        <v>519</v>
      </c>
      <c r="E12338" s="29">
        <v>1</v>
      </c>
      <c r="F12338" s="29">
        <v>1</v>
      </c>
      <c r="G12338" s="29">
        <v>6794</v>
      </c>
      <c r="M12338" s="80" t="b">
        <f t="shared" si="192"/>
        <v>1</v>
      </c>
    </row>
    <row r="12339" spans="2:13" x14ac:dyDescent="0.15">
      <c r="B12339" s="333" t="s">
        <v>3062</v>
      </c>
      <c r="C12339" s="333" t="s">
        <v>710</v>
      </c>
      <c r="D12339" s="333" t="s">
        <v>519</v>
      </c>
      <c r="E12339" s="29">
        <v>1</v>
      </c>
      <c r="F12339" s="29">
        <v>1</v>
      </c>
      <c r="G12339" s="29">
        <v>2779</v>
      </c>
      <c r="M12339" s="80" t="b">
        <f t="shared" si="192"/>
        <v>1</v>
      </c>
    </row>
    <row r="12340" spans="2:13" x14ac:dyDescent="0.15">
      <c r="B12340" s="333" t="s">
        <v>5145</v>
      </c>
      <c r="C12340" s="333" t="s">
        <v>710</v>
      </c>
      <c r="D12340" s="333" t="s">
        <v>519</v>
      </c>
      <c r="E12340" s="29">
        <v>1</v>
      </c>
      <c r="F12340" s="29">
        <v>1</v>
      </c>
      <c r="G12340" s="29">
        <v>5121</v>
      </c>
      <c r="M12340" s="80" t="b">
        <f t="shared" si="192"/>
        <v>1</v>
      </c>
    </row>
    <row r="12341" spans="2:13" x14ac:dyDescent="0.15">
      <c r="B12341" s="333" t="s">
        <v>11380</v>
      </c>
      <c r="C12341" s="333" t="s">
        <v>710</v>
      </c>
      <c r="D12341" s="333" t="s">
        <v>519</v>
      </c>
      <c r="E12341" s="29">
        <v>1</v>
      </c>
      <c r="F12341" s="29">
        <v>1</v>
      </c>
      <c r="G12341" s="29">
        <v>11463</v>
      </c>
      <c r="M12341" s="80" t="b">
        <f t="shared" si="192"/>
        <v>1</v>
      </c>
    </row>
    <row r="12342" spans="2:13" x14ac:dyDescent="0.15">
      <c r="B12342" s="333" t="s">
        <v>3063</v>
      </c>
      <c r="C12342" s="333" t="s">
        <v>710</v>
      </c>
      <c r="D12342" s="333" t="s">
        <v>519</v>
      </c>
      <c r="E12342" s="29">
        <v>1</v>
      </c>
      <c r="F12342" s="29">
        <v>1</v>
      </c>
      <c r="G12342" s="29">
        <v>2780</v>
      </c>
      <c r="M12342" s="80" t="b">
        <f t="shared" si="192"/>
        <v>1</v>
      </c>
    </row>
    <row r="12343" spans="2:13" x14ac:dyDescent="0.15">
      <c r="B12343" s="333" t="s">
        <v>10604</v>
      </c>
      <c r="C12343" s="333" t="s">
        <v>710</v>
      </c>
      <c r="D12343" s="333" t="s">
        <v>519</v>
      </c>
      <c r="E12343" s="29">
        <v>1</v>
      </c>
      <c r="F12343" s="29">
        <v>1</v>
      </c>
      <c r="G12343" s="29">
        <v>10487</v>
      </c>
      <c r="M12343" s="80" t="b">
        <f t="shared" si="192"/>
        <v>1</v>
      </c>
    </row>
    <row r="12344" spans="2:13" x14ac:dyDescent="0.15">
      <c r="B12344" s="333" t="s">
        <v>5756</v>
      </c>
      <c r="C12344" s="333" t="s">
        <v>710</v>
      </c>
      <c r="D12344" s="333" t="s">
        <v>519</v>
      </c>
      <c r="E12344" s="29">
        <v>1</v>
      </c>
      <c r="F12344" s="29">
        <v>1</v>
      </c>
      <c r="G12344" s="29">
        <v>5786</v>
      </c>
      <c r="M12344" s="80" t="b">
        <f t="shared" si="192"/>
        <v>1</v>
      </c>
    </row>
    <row r="12345" spans="2:13" x14ac:dyDescent="0.15">
      <c r="B12345" s="333" t="s">
        <v>5757</v>
      </c>
      <c r="C12345" s="333" t="s">
        <v>710</v>
      </c>
      <c r="D12345" s="333" t="s">
        <v>519</v>
      </c>
      <c r="E12345" s="29">
        <v>1</v>
      </c>
      <c r="F12345" s="29">
        <v>1</v>
      </c>
      <c r="G12345" s="29">
        <v>5787</v>
      </c>
      <c r="M12345" s="80" t="b">
        <f t="shared" si="192"/>
        <v>1</v>
      </c>
    </row>
    <row r="12346" spans="2:13" x14ac:dyDescent="0.15">
      <c r="B12346" s="333" t="s">
        <v>5879</v>
      </c>
      <c r="C12346" s="333" t="s">
        <v>710</v>
      </c>
      <c r="D12346" s="333" t="s">
        <v>519</v>
      </c>
      <c r="E12346" s="29">
        <v>1</v>
      </c>
      <c r="F12346" s="29">
        <v>1</v>
      </c>
      <c r="G12346" s="29">
        <v>5901</v>
      </c>
      <c r="M12346" s="80" t="b">
        <f t="shared" si="192"/>
        <v>1</v>
      </c>
    </row>
    <row r="12347" spans="2:13" x14ac:dyDescent="0.15">
      <c r="B12347" s="333" t="s">
        <v>12471</v>
      </c>
      <c r="C12347" s="333" t="s">
        <v>710</v>
      </c>
      <c r="D12347" s="333" t="s">
        <v>519</v>
      </c>
      <c r="E12347" s="29">
        <v>1</v>
      </c>
      <c r="F12347" s="29">
        <v>1</v>
      </c>
      <c r="G12347" s="29">
        <v>12787</v>
      </c>
      <c r="M12347" s="80" t="b">
        <f t="shared" si="192"/>
        <v>1</v>
      </c>
    </row>
    <row r="12348" spans="2:13" x14ac:dyDescent="0.15">
      <c r="B12348" s="333" t="s">
        <v>10605</v>
      </c>
      <c r="C12348" s="333" t="s">
        <v>710</v>
      </c>
      <c r="D12348" s="333" t="s">
        <v>519</v>
      </c>
      <c r="E12348" s="29">
        <v>1</v>
      </c>
      <c r="F12348" s="29">
        <v>1</v>
      </c>
      <c r="G12348" s="29">
        <v>10488</v>
      </c>
      <c r="M12348" s="80" t="b">
        <f t="shared" si="192"/>
        <v>1</v>
      </c>
    </row>
    <row r="12349" spans="2:13" x14ac:dyDescent="0.15">
      <c r="B12349" s="333" t="s">
        <v>13982</v>
      </c>
      <c r="C12349" s="333" t="s">
        <v>710</v>
      </c>
      <c r="D12349" s="333" t="s">
        <v>519</v>
      </c>
      <c r="E12349" s="29">
        <v>1</v>
      </c>
      <c r="F12349" s="29">
        <v>1</v>
      </c>
      <c r="G12349" s="29">
        <v>14593</v>
      </c>
      <c r="M12349" s="80" t="b">
        <f t="shared" si="192"/>
        <v>1</v>
      </c>
    </row>
    <row r="12350" spans="2:13" x14ac:dyDescent="0.15">
      <c r="B12350" s="333" t="s">
        <v>13025</v>
      </c>
      <c r="C12350" s="333" t="s">
        <v>710</v>
      </c>
      <c r="D12350" s="333" t="s">
        <v>519</v>
      </c>
      <c r="E12350" s="29">
        <v>1</v>
      </c>
      <c r="F12350" s="29">
        <v>1</v>
      </c>
      <c r="G12350" s="29">
        <v>13868</v>
      </c>
      <c r="M12350" s="80" t="b">
        <f t="shared" si="192"/>
        <v>1</v>
      </c>
    </row>
    <row r="12351" spans="2:13" x14ac:dyDescent="0.15">
      <c r="B12351" s="333" t="s">
        <v>6901</v>
      </c>
      <c r="C12351" s="333" t="s">
        <v>710</v>
      </c>
      <c r="D12351" s="333" t="s">
        <v>519</v>
      </c>
      <c r="E12351" s="29">
        <v>1</v>
      </c>
      <c r="F12351" s="29">
        <v>1</v>
      </c>
      <c r="G12351" s="29">
        <v>6912</v>
      </c>
      <c r="M12351" s="80" t="b">
        <f t="shared" si="192"/>
        <v>1</v>
      </c>
    </row>
    <row r="12352" spans="2:13" x14ac:dyDescent="0.15">
      <c r="B12352" s="333" t="s">
        <v>6900</v>
      </c>
      <c r="C12352" s="333" t="s">
        <v>710</v>
      </c>
      <c r="D12352" s="333" t="s">
        <v>519</v>
      </c>
      <c r="E12352" s="29">
        <v>1</v>
      </c>
      <c r="F12352" s="29">
        <v>1</v>
      </c>
      <c r="G12352" s="29">
        <v>6911</v>
      </c>
      <c r="M12352" s="80" t="b">
        <f t="shared" si="192"/>
        <v>1</v>
      </c>
    </row>
    <row r="12353" spans="2:13" x14ac:dyDescent="0.15">
      <c r="B12353" s="333" t="s">
        <v>4031</v>
      </c>
      <c r="C12353" s="333" t="s">
        <v>710</v>
      </c>
      <c r="D12353" s="333" t="s">
        <v>519</v>
      </c>
      <c r="E12353" s="29">
        <v>1</v>
      </c>
      <c r="F12353" s="29">
        <v>1</v>
      </c>
      <c r="G12353" s="29">
        <v>3791</v>
      </c>
      <c r="M12353" s="80" t="b">
        <f t="shared" si="192"/>
        <v>1</v>
      </c>
    </row>
    <row r="12354" spans="2:13" x14ac:dyDescent="0.15">
      <c r="B12354" s="333" t="s">
        <v>6390</v>
      </c>
      <c r="C12354" s="333" t="s">
        <v>710</v>
      </c>
      <c r="D12354" s="333" t="s">
        <v>519</v>
      </c>
      <c r="E12354" s="29">
        <v>1</v>
      </c>
      <c r="F12354" s="29">
        <v>1</v>
      </c>
      <c r="G12354" s="29">
        <v>6447</v>
      </c>
      <c r="M12354" s="80" t="b">
        <f t="shared" si="192"/>
        <v>1</v>
      </c>
    </row>
    <row r="12355" spans="2:13" x14ac:dyDescent="0.15">
      <c r="B12355" s="333" t="s">
        <v>13983</v>
      </c>
      <c r="C12355" s="333" t="s">
        <v>710</v>
      </c>
      <c r="D12355" s="333" t="s">
        <v>519</v>
      </c>
      <c r="E12355" s="29">
        <v>1</v>
      </c>
      <c r="F12355" s="29">
        <v>1</v>
      </c>
      <c r="G12355" s="29">
        <v>14964</v>
      </c>
      <c r="M12355" s="80" t="b">
        <f t="shared" si="192"/>
        <v>1</v>
      </c>
    </row>
    <row r="12356" spans="2:13" x14ac:dyDescent="0.15">
      <c r="B12356" s="333" t="s">
        <v>6689</v>
      </c>
      <c r="C12356" s="333" t="s">
        <v>710</v>
      </c>
      <c r="D12356" s="333" t="s">
        <v>519</v>
      </c>
      <c r="E12356" s="29">
        <v>1</v>
      </c>
      <c r="F12356" s="29">
        <v>1</v>
      </c>
      <c r="G12356" s="29">
        <v>6804</v>
      </c>
      <c r="M12356" s="80" t="b">
        <f t="shared" si="192"/>
        <v>1</v>
      </c>
    </row>
    <row r="12357" spans="2:13" x14ac:dyDescent="0.15">
      <c r="B12357" s="333" t="s">
        <v>6732</v>
      </c>
      <c r="C12357" s="333" t="s">
        <v>710</v>
      </c>
      <c r="D12357" s="333" t="s">
        <v>519</v>
      </c>
      <c r="E12357" s="29">
        <v>1</v>
      </c>
      <c r="F12357" s="29">
        <v>1</v>
      </c>
      <c r="G12357" s="29">
        <v>6856</v>
      </c>
      <c r="M12357" s="80" t="b">
        <f t="shared" si="192"/>
        <v>1</v>
      </c>
    </row>
    <row r="12358" spans="2:13" x14ac:dyDescent="0.15">
      <c r="B12358" s="333" t="s">
        <v>12472</v>
      </c>
      <c r="C12358" s="333" t="s">
        <v>710</v>
      </c>
      <c r="D12358" s="333" t="s">
        <v>519</v>
      </c>
      <c r="E12358" s="29">
        <v>1</v>
      </c>
      <c r="F12358" s="29">
        <v>1</v>
      </c>
      <c r="G12358" s="29">
        <v>12788</v>
      </c>
      <c r="M12358" s="80" t="b">
        <f t="shared" si="192"/>
        <v>1</v>
      </c>
    </row>
    <row r="12359" spans="2:13" x14ac:dyDescent="0.15">
      <c r="B12359" s="333" t="s">
        <v>12473</v>
      </c>
      <c r="C12359" s="333" t="s">
        <v>710</v>
      </c>
      <c r="D12359" s="333" t="s">
        <v>519</v>
      </c>
      <c r="E12359" s="29">
        <v>1</v>
      </c>
      <c r="F12359" s="29">
        <v>1</v>
      </c>
      <c r="G12359" s="29">
        <v>12789</v>
      </c>
      <c r="M12359" s="80" t="b">
        <f t="shared" si="192"/>
        <v>1</v>
      </c>
    </row>
    <row r="12360" spans="2:13" x14ac:dyDescent="0.15">
      <c r="B12360" s="333" t="s">
        <v>5218</v>
      </c>
      <c r="C12360" s="333" t="s">
        <v>710</v>
      </c>
      <c r="D12360" s="333" t="s">
        <v>519</v>
      </c>
      <c r="E12360" s="29">
        <v>1</v>
      </c>
      <c r="F12360" s="29">
        <v>1</v>
      </c>
      <c r="G12360" s="29">
        <v>5204</v>
      </c>
      <c r="M12360" s="80" t="b">
        <f t="shared" si="192"/>
        <v>1</v>
      </c>
    </row>
    <row r="12361" spans="2:13" x14ac:dyDescent="0.15">
      <c r="B12361" s="333" t="s">
        <v>14369</v>
      </c>
      <c r="C12361" s="333" t="s">
        <v>710</v>
      </c>
      <c r="D12361" s="333" t="s">
        <v>519</v>
      </c>
      <c r="E12361" s="29">
        <v>1</v>
      </c>
      <c r="F12361" s="29">
        <v>1</v>
      </c>
      <c r="G12361" s="29">
        <v>15858</v>
      </c>
      <c r="M12361" s="80" t="b">
        <f t="shared" si="192"/>
        <v>1</v>
      </c>
    </row>
    <row r="12362" spans="2:13" x14ac:dyDescent="0.15">
      <c r="B12362" s="333" t="s">
        <v>7118</v>
      </c>
      <c r="C12362" s="333" t="s">
        <v>710</v>
      </c>
      <c r="D12362" s="333" t="s">
        <v>519</v>
      </c>
      <c r="E12362" s="29">
        <v>1</v>
      </c>
      <c r="F12362" s="29">
        <v>1</v>
      </c>
      <c r="G12362" s="29">
        <v>7260</v>
      </c>
      <c r="M12362" s="80" t="b">
        <f t="shared" si="192"/>
        <v>1</v>
      </c>
    </row>
    <row r="12363" spans="2:13" x14ac:dyDescent="0.15">
      <c r="B12363" s="333" t="s">
        <v>448</v>
      </c>
      <c r="C12363" s="333" t="s">
        <v>710</v>
      </c>
      <c r="D12363" s="333" t="s">
        <v>519</v>
      </c>
      <c r="E12363" s="29">
        <v>1</v>
      </c>
      <c r="F12363" s="29">
        <v>1</v>
      </c>
      <c r="G12363" s="29">
        <v>6897</v>
      </c>
      <c r="M12363" s="80" t="b">
        <f t="shared" si="192"/>
        <v>1</v>
      </c>
    </row>
    <row r="12364" spans="2:13" x14ac:dyDescent="0.15">
      <c r="B12364" s="333" t="s">
        <v>13026</v>
      </c>
      <c r="C12364" s="333" t="s">
        <v>710</v>
      </c>
      <c r="D12364" s="333" t="s">
        <v>519</v>
      </c>
      <c r="E12364" s="29">
        <v>1</v>
      </c>
      <c r="F12364" s="29">
        <v>1</v>
      </c>
      <c r="G12364" s="29">
        <v>14435</v>
      </c>
      <c r="M12364" s="80" t="b">
        <f t="shared" si="192"/>
        <v>1</v>
      </c>
    </row>
    <row r="12365" spans="2:13" x14ac:dyDescent="0.15">
      <c r="B12365" s="333" t="s">
        <v>5230</v>
      </c>
      <c r="C12365" s="333" t="s">
        <v>710</v>
      </c>
      <c r="D12365" s="333" t="s">
        <v>519</v>
      </c>
      <c r="E12365" s="29">
        <v>1</v>
      </c>
      <c r="F12365" s="29">
        <v>1</v>
      </c>
      <c r="G12365" s="29">
        <v>5216</v>
      </c>
      <c r="M12365" s="80" t="b">
        <f t="shared" si="192"/>
        <v>1</v>
      </c>
    </row>
    <row r="12366" spans="2:13" x14ac:dyDescent="0.15">
      <c r="B12366" s="333" t="s">
        <v>13984</v>
      </c>
      <c r="C12366" s="333" t="s">
        <v>710</v>
      </c>
      <c r="D12366" s="333" t="s">
        <v>519</v>
      </c>
      <c r="E12366" s="29">
        <v>1</v>
      </c>
      <c r="F12366" s="29">
        <v>1</v>
      </c>
      <c r="G12366" s="29">
        <v>14966</v>
      </c>
      <c r="M12366" s="80" t="b">
        <f t="shared" ref="M12366:M12429" si="193">AND(  NOT(ISERROR(FIND(UPPER($B$7),UPPER($B12366),1))),  OR($D$7="",NOT(ISERROR(FIND(UPPER($D$7),UPPER($B12366),1)))),    OR($D$8="",(ISERROR(FIND(UPPER($D$8),UPPER($B12366),1))))           )</f>
        <v>1</v>
      </c>
    </row>
    <row r="12367" spans="2:13" x14ac:dyDescent="0.15">
      <c r="B12367" s="333" t="s">
        <v>5841</v>
      </c>
      <c r="C12367" s="333" t="s">
        <v>710</v>
      </c>
      <c r="D12367" s="333" t="s">
        <v>519</v>
      </c>
      <c r="E12367" s="29">
        <v>1</v>
      </c>
      <c r="F12367" s="29">
        <v>1</v>
      </c>
      <c r="G12367" s="29">
        <v>5860</v>
      </c>
      <c r="M12367" s="80" t="b">
        <f t="shared" si="193"/>
        <v>1</v>
      </c>
    </row>
    <row r="12368" spans="2:13" x14ac:dyDescent="0.15">
      <c r="B12368" s="333" t="s">
        <v>13027</v>
      </c>
      <c r="C12368" s="333" t="s">
        <v>710</v>
      </c>
      <c r="D12368" s="333" t="s">
        <v>519</v>
      </c>
      <c r="E12368" s="29">
        <v>1</v>
      </c>
      <c r="F12368" s="29">
        <v>1</v>
      </c>
      <c r="G12368" s="29">
        <v>13869</v>
      </c>
      <c r="M12368" s="80" t="b">
        <f t="shared" si="193"/>
        <v>1</v>
      </c>
    </row>
    <row r="12369" spans="2:13" x14ac:dyDescent="0.15">
      <c r="B12369" s="333" t="s">
        <v>12474</v>
      </c>
      <c r="C12369" s="333" t="s">
        <v>710</v>
      </c>
      <c r="D12369" s="333" t="s">
        <v>519</v>
      </c>
      <c r="E12369" s="29">
        <v>1</v>
      </c>
      <c r="F12369" s="29">
        <v>1</v>
      </c>
      <c r="G12369" s="29">
        <v>12790</v>
      </c>
      <c r="M12369" s="80" t="b">
        <f t="shared" si="193"/>
        <v>1</v>
      </c>
    </row>
    <row r="12370" spans="2:13" x14ac:dyDescent="0.15">
      <c r="B12370" s="333" t="s">
        <v>6940</v>
      </c>
      <c r="C12370" s="333" t="s">
        <v>710</v>
      </c>
      <c r="D12370" s="333" t="s">
        <v>519</v>
      </c>
      <c r="E12370" s="29">
        <v>1</v>
      </c>
      <c r="F12370" s="29">
        <v>1</v>
      </c>
      <c r="G12370" s="29">
        <v>7075</v>
      </c>
      <c r="M12370" s="80" t="b">
        <f t="shared" si="193"/>
        <v>1</v>
      </c>
    </row>
    <row r="12371" spans="2:13" x14ac:dyDescent="0.15">
      <c r="B12371" s="333" t="s">
        <v>6707</v>
      </c>
      <c r="C12371" s="333" t="s">
        <v>710</v>
      </c>
      <c r="D12371" s="333" t="s">
        <v>519</v>
      </c>
      <c r="E12371" s="29">
        <v>1</v>
      </c>
      <c r="F12371" s="29">
        <v>1</v>
      </c>
      <c r="G12371" s="29">
        <v>6826</v>
      </c>
      <c r="M12371" s="80" t="b">
        <f t="shared" si="193"/>
        <v>1</v>
      </c>
    </row>
    <row r="12372" spans="2:13" x14ac:dyDescent="0.15">
      <c r="B12372" s="333" t="s">
        <v>12475</v>
      </c>
      <c r="C12372" s="333" t="s">
        <v>710</v>
      </c>
      <c r="D12372" s="333" t="s">
        <v>519</v>
      </c>
      <c r="E12372" s="29">
        <v>1</v>
      </c>
      <c r="F12372" s="29">
        <v>1</v>
      </c>
      <c r="G12372" s="29">
        <v>12791</v>
      </c>
      <c r="M12372" s="80" t="b">
        <f t="shared" si="193"/>
        <v>1</v>
      </c>
    </row>
    <row r="12373" spans="2:13" x14ac:dyDescent="0.15">
      <c r="B12373" s="333" t="s">
        <v>3064</v>
      </c>
      <c r="C12373" s="333" t="s">
        <v>710</v>
      </c>
      <c r="D12373" s="333" t="s">
        <v>519</v>
      </c>
      <c r="E12373" s="29">
        <v>1</v>
      </c>
      <c r="F12373" s="29">
        <v>1</v>
      </c>
      <c r="G12373" s="29">
        <v>2781</v>
      </c>
      <c r="M12373" s="80" t="b">
        <f t="shared" si="193"/>
        <v>1</v>
      </c>
    </row>
    <row r="12374" spans="2:13" x14ac:dyDescent="0.15">
      <c r="B12374" s="333" t="s">
        <v>7001</v>
      </c>
      <c r="C12374" s="333" t="s">
        <v>710</v>
      </c>
      <c r="D12374" s="333" t="s">
        <v>519</v>
      </c>
      <c r="E12374" s="29">
        <v>1</v>
      </c>
      <c r="F12374" s="29">
        <v>1</v>
      </c>
      <c r="G12374" s="29">
        <v>7268</v>
      </c>
      <c r="M12374" s="80" t="b">
        <f t="shared" si="193"/>
        <v>1</v>
      </c>
    </row>
    <row r="12375" spans="2:13" x14ac:dyDescent="0.15">
      <c r="B12375" s="333" t="s">
        <v>9687</v>
      </c>
      <c r="C12375" s="333" t="s">
        <v>710</v>
      </c>
      <c r="D12375" s="333" t="s">
        <v>519</v>
      </c>
      <c r="E12375" s="29">
        <v>1</v>
      </c>
      <c r="F12375" s="29">
        <v>1</v>
      </c>
      <c r="G12375" s="29">
        <v>9543</v>
      </c>
      <c r="M12375" s="80" t="b">
        <f t="shared" si="193"/>
        <v>1</v>
      </c>
    </row>
    <row r="12376" spans="2:13" x14ac:dyDescent="0.15">
      <c r="B12376" s="333" t="s">
        <v>220</v>
      </c>
      <c r="C12376" s="333" t="s">
        <v>710</v>
      </c>
      <c r="D12376" s="333" t="s">
        <v>519</v>
      </c>
      <c r="E12376" s="29">
        <v>1</v>
      </c>
      <c r="F12376" s="29">
        <v>1</v>
      </c>
      <c r="G12376" s="29">
        <v>8508</v>
      </c>
      <c r="M12376" s="80" t="b">
        <f t="shared" si="193"/>
        <v>1</v>
      </c>
    </row>
    <row r="12377" spans="2:13" x14ac:dyDescent="0.15">
      <c r="B12377" s="333" t="s">
        <v>13028</v>
      </c>
      <c r="C12377" s="333" t="s">
        <v>710</v>
      </c>
      <c r="D12377" s="333" t="s">
        <v>519</v>
      </c>
      <c r="E12377" s="29">
        <v>1</v>
      </c>
      <c r="F12377" s="29">
        <v>1</v>
      </c>
      <c r="G12377" s="29">
        <v>13870</v>
      </c>
      <c r="M12377" s="80" t="b">
        <f t="shared" si="193"/>
        <v>1</v>
      </c>
    </row>
    <row r="12378" spans="2:13" x14ac:dyDescent="0.15">
      <c r="B12378" s="333" t="s">
        <v>12476</v>
      </c>
      <c r="C12378" s="333" t="s">
        <v>710</v>
      </c>
      <c r="D12378" s="333" t="s">
        <v>519</v>
      </c>
      <c r="E12378" s="29">
        <v>1</v>
      </c>
      <c r="F12378" s="29">
        <v>1</v>
      </c>
      <c r="G12378" s="29">
        <v>12542</v>
      </c>
      <c r="M12378" s="80" t="b">
        <f t="shared" si="193"/>
        <v>1</v>
      </c>
    </row>
    <row r="12379" spans="2:13" x14ac:dyDescent="0.15">
      <c r="B12379" s="333" t="s">
        <v>5220</v>
      </c>
      <c r="C12379" s="333" t="s">
        <v>710</v>
      </c>
      <c r="D12379" s="333" t="s">
        <v>519</v>
      </c>
      <c r="E12379" s="29">
        <v>1</v>
      </c>
      <c r="F12379" s="29">
        <v>1</v>
      </c>
      <c r="G12379" s="29">
        <v>5206</v>
      </c>
      <c r="M12379" s="80" t="b">
        <f t="shared" si="193"/>
        <v>1</v>
      </c>
    </row>
    <row r="12380" spans="2:13" x14ac:dyDescent="0.15">
      <c r="B12380" s="333" t="s">
        <v>5219</v>
      </c>
      <c r="C12380" s="333" t="s">
        <v>710</v>
      </c>
      <c r="D12380" s="333" t="s">
        <v>519</v>
      </c>
      <c r="E12380" s="29">
        <v>1</v>
      </c>
      <c r="F12380" s="29">
        <v>1</v>
      </c>
      <c r="G12380" s="29">
        <v>5205</v>
      </c>
      <c r="M12380" s="80" t="b">
        <f t="shared" si="193"/>
        <v>1</v>
      </c>
    </row>
    <row r="12381" spans="2:13" x14ac:dyDescent="0.15">
      <c r="B12381" s="333" t="s">
        <v>5880</v>
      </c>
      <c r="C12381" s="333" t="s">
        <v>710</v>
      </c>
      <c r="D12381" s="333" t="s">
        <v>519</v>
      </c>
      <c r="E12381" s="29">
        <v>1</v>
      </c>
      <c r="F12381" s="29">
        <v>1</v>
      </c>
      <c r="G12381" s="29">
        <v>5902</v>
      </c>
      <c r="M12381" s="80" t="b">
        <f t="shared" si="193"/>
        <v>1</v>
      </c>
    </row>
    <row r="12382" spans="2:13" x14ac:dyDescent="0.15">
      <c r="B12382" s="333" t="s">
        <v>411</v>
      </c>
      <c r="C12382" s="333" t="s">
        <v>710</v>
      </c>
      <c r="D12382" s="333" t="s">
        <v>444</v>
      </c>
      <c r="E12382" s="29">
        <v>1</v>
      </c>
      <c r="F12382" s="29">
        <v>6</v>
      </c>
      <c r="G12382" s="29">
        <v>8298</v>
      </c>
      <c r="M12382" s="80" t="b">
        <f t="shared" si="193"/>
        <v>1</v>
      </c>
    </row>
    <row r="12383" spans="2:13" x14ac:dyDescent="0.15">
      <c r="B12383" s="333" t="s">
        <v>221</v>
      </c>
      <c r="C12383" s="333" t="s">
        <v>710</v>
      </c>
      <c r="D12383" s="333" t="s">
        <v>519</v>
      </c>
      <c r="E12383" s="29">
        <v>1</v>
      </c>
      <c r="F12383" s="29">
        <v>1</v>
      </c>
      <c r="G12383" s="29">
        <v>8509</v>
      </c>
      <c r="M12383" s="80" t="b">
        <f t="shared" si="193"/>
        <v>1</v>
      </c>
    </row>
    <row r="12384" spans="2:13" x14ac:dyDescent="0.15">
      <c r="B12384" s="333" t="s">
        <v>5842</v>
      </c>
      <c r="C12384" s="333" t="s">
        <v>710</v>
      </c>
      <c r="D12384" s="333" t="s">
        <v>519</v>
      </c>
      <c r="E12384" s="29">
        <v>1</v>
      </c>
      <c r="F12384" s="29">
        <v>1</v>
      </c>
      <c r="G12384" s="29">
        <v>5861</v>
      </c>
      <c r="M12384" s="80" t="b">
        <f t="shared" si="193"/>
        <v>1</v>
      </c>
    </row>
    <row r="12385" spans="2:13" x14ac:dyDescent="0.15">
      <c r="B12385" s="333" t="s">
        <v>13029</v>
      </c>
      <c r="C12385" s="333" t="s">
        <v>710</v>
      </c>
      <c r="D12385" s="333" t="s">
        <v>519</v>
      </c>
      <c r="E12385" s="29">
        <v>1</v>
      </c>
      <c r="F12385" s="29">
        <v>1</v>
      </c>
      <c r="G12385" s="29">
        <v>13871</v>
      </c>
      <c r="M12385" s="80" t="b">
        <f t="shared" si="193"/>
        <v>1</v>
      </c>
    </row>
    <row r="12386" spans="2:13" x14ac:dyDescent="0.15">
      <c r="B12386" s="333" t="s">
        <v>4034</v>
      </c>
      <c r="C12386" s="333" t="s">
        <v>710</v>
      </c>
      <c r="D12386" s="333" t="s">
        <v>519</v>
      </c>
      <c r="E12386" s="29">
        <v>1</v>
      </c>
      <c r="F12386" s="29">
        <v>1</v>
      </c>
      <c r="G12386" s="29">
        <v>3794</v>
      </c>
      <c r="M12386" s="80" t="b">
        <f t="shared" si="193"/>
        <v>1</v>
      </c>
    </row>
    <row r="12387" spans="2:13" x14ac:dyDescent="0.15">
      <c r="B12387" s="333" t="s">
        <v>13030</v>
      </c>
      <c r="C12387" s="333" t="s">
        <v>710</v>
      </c>
      <c r="D12387" s="333" t="s">
        <v>519</v>
      </c>
      <c r="E12387" s="29">
        <v>1</v>
      </c>
      <c r="F12387" s="29">
        <v>1</v>
      </c>
      <c r="G12387" s="29">
        <v>13872</v>
      </c>
      <c r="M12387" s="80" t="b">
        <f t="shared" si="193"/>
        <v>1</v>
      </c>
    </row>
    <row r="12388" spans="2:13" x14ac:dyDescent="0.15">
      <c r="B12388" s="333" t="s">
        <v>11381</v>
      </c>
      <c r="C12388" s="333" t="s">
        <v>710</v>
      </c>
      <c r="D12388" s="333" t="s">
        <v>519</v>
      </c>
      <c r="E12388" s="29">
        <v>1</v>
      </c>
      <c r="F12388" s="29">
        <v>1</v>
      </c>
      <c r="G12388" s="29">
        <v>11464</v>
      </c>
      <c r="M12388" s="80" t="b">
        <f t="shared" si="193"/>
        <v>1</v>
      </c>
    </row>
    <row r="12389" spans="2:13" x14ac:dyDescent="0.15">
      <c r="B12389" s="333" t="s">
        <v>237</v>
      </c>
      <c r="C12389" s="333" t="s">
        <v>710</v>
      </c>
      <c r="D12389" s="333" t="s">
        <v>519</v>
      </c>
      <c r="E12389" s="29">
        <v>1</v>
      </c>
      <c r="F12389" s="29">
        <v>1</v>
      </c>
      <c r="G12389" s="29">
        <v>8525</v>
      </c>
      <c r="M12389" s="80" t="b">
        <f t="shared" si="193"/>
        <v>1</v>
      </c>
    </row>
    <row r="12390" spans="2:13" x14ac:dyDescent="0.15">
      <c r="B12390" s="333" t="s">
        <v>3065</v>
      </c>
      <c r="C12390" s="333" t="s">
        <v>710</v>
      </c>
      <c r="D12390" s="333" t="s">
        <v>519</v>
      </c>
      <c r="E12390" s="29">
        <v>1</v>
      </c>
      <c r="F12390" s="29">
        <v>1</v>
      </c>
      <c r="G12390" s="29">
        <v>2782</v>
      </c>
      <c r="M12390" s="80" t="b">
        <f t="shared" si="193"/>
        <v>1</v>
      </c>
    </row>
    <row r="12391" spans="2:13" x14ac:dyDescent="0.15">
      <c r="B12391" s="333" t="s">
        <v>5758</v>
      </c>
      <c r="C12391" s="333" t="s">
        <v>710</v>
      </c>
      <c r="D12391" s="333" t="s">
        <v>519</v>
      </c>
      <c r="E12391" s="29">
        <v>1</v>
      </c>
      <c r="F12391" s="29">
        <v>1</v>
      </c>
      <c r="G12391" s="29">
        <v>5788</v>
      </c>
      <c r="M12391" s="80" t="b">
        <f t="shared" si="193"/>
        <v>1</v>
      </c>
    </row>
    <row r="12392" spans="2:13" x14ac:dyDescent="0.15">
      <c r="B12392" s="333" t="s">
        <v>10606</v>
      </c>
      <c r="C12392" s="333" t="s">
        <v>710</v>
      </c>
      <c r="D12392" s="333" t="s">
        <v>519</v>
      </c>
      <c r="E12392" s="29">
        <v>1</v>
      </c>
      <c r="F12392" s="29">
        <v>1</v>
      </c>
      <c r="G12392" s="29">
        <v>10489</v>
      </c>
      <c r="M12392" s="80" t="b">
        <f t="shared" si="193"/>
        <v>1</v>
      </c>
    </row>
    <row r="12393" spans="2:13" x14ac:dyDescent="0.15">
      <c r="B12393" s="333" t="s">
        <v>6111</v>
      </c>
      <c r="C12393" s="333" t="s">
        <v>710</v>
      </c>
      <c r="D12393" s="333" t="s">
        <v>519</v>
      </c>
      <c r="E12393" s="29">
        <v>1</v>
      </c>
      <c r="F12393" s="29">
        <v>1</v>
      </c>
      <c r="G12393" s="29">
        <v>6166</v>
      </c>
      <c r="M12393" s="80" t="b">
        <f t="shared" si="193"/>
        <v>1</v>
      </c>
    </row>
    <row r="12394" spans="2:13" x14ac:dyDescent="0.15">
      <c r="B12394" s="333" t="s">
        <v>5221</v>
      </c>
      <c r="C12394" s="333" t="s">
        <v>710</v>
      </c>
      <c r="D12394" s="333" t="s">
        <v>519</v>
      </c>
      <c r="E12394" s="29">
        <v>1</v>
      </c>
      <c r="F12394" s="29">
        <v>1</v>
      </c>
      <c r="G12394" s="29">
        <v>5207</v>
      </c>
      <c r="M12394" s="80" t="b">
        <f t="shared" si="193"/>
        <v>1</v>
      </c>
    </row>
    <row r="12395" spans="2:13" x14ac:dyDescent="0.15">
      <c r="B12395" s="333" t="s">
        <v>3066</v>
      </c>
      <c r="C12395" s="333" t="s">
        <v>710</v>
      </c>
      <c r="D12395" s="333" t="s">
        <v>519</v>
      </c>
      <c r="E12395" s="29">
        <v>1</v>
      </c>
      <c r="F12395" s="29">
        <v>1</v>
      </c>
      <c r="G12395" s="29">
        <v>2783</v>
      </c>
      <c r="M12395" s="80" t="b">
        <f t="shared" si="193"/>
        <v>1</v>
      </c>
    </row>
    <row r="12396" spans="2:13" x14ac:dyDescent="0.15">
      <c r="B12396" s="333" t="s">
        <v>3067</v>
      </c>
      <c r="C12396" s="333" t="s">
        <v>710</v>
      </c>
      <c r="D12396" s="333" t="s">
        <v>519</v>
      </c>
      <c r="E12396" s="29">
        <v>1</v>
      </c>
      <c r="F12396" s="29">
        <v>1</v>
      </c>
      <c r="G12396" s="29">
        <v>2784</v>
      </c>
      <c r="M12396" s="80" t="b">
        <f t="shared" si="193"/>
        <v>1</v>
      </c>
    </row>
    <row r="12397" spans="2:13" x14ac:dyDescent="0.15">
      <c r="B12397" s="333" t="s">
        <v>5341</v>
      </c>
      <c r="C12397" s="333" t="s">
        <v>710</v>
      </c>
      <c r="D12397" s="333" t="s">
        <v>519</v>
      </c>
      <c r="E12397" s="29">
        <v>1</v>
      </c>
      <c r="F12397" s="29">
        <v>1</v>
      </c>
      <c r="G12397" s="29">
        <v>5339</v>
      </c>
      <c r="M12397" s="80" t="b">
        <f t="shared" si="193"/>
        <v>1</v>
      </c>
    </row>
    <row r="12398" spans="2:13" x14ac:dyDescent="0.15">
      <c r="B12398" s="333" t="s">
        <v>4240</v>
      </c>
      <c r="C12398" s="333" t="s">
        <v>710</v>
      </c>
      <c r="D12398" s="333" t="s">
        <v>518</v>
      </c>
      <c r="E12398" s="29">
        <v>1</v>
      </c>
      <c r="F12398" s="29">
        <v>0</v>
      </c>
      <c r="G12398" s="29">
        <v>4027</v>
      </c>
      <c r="M12398" s="80" t="b">
        <f t="shared" si="193"/>
        <v>1</v>
      </c>
    </row>
    <row r="12399" spans="2:13" x14ac:dyDescent="0.15">
      <c r="B12399" s="333" t="s">
        <v>6393</v>
      </c>
      <c r="C12399" s="333" t="s">
        <v>710</v>
      </c>
      <c r="D12399" s="333" t="s">
        <v>519</v>
      </c>
      <c r="E12399" s="29">
        <v>1</v>
      </c>
      <c r="F12399" s="29">
        <v>1</v>
      </c>
      <c r="G12399" s="29">
        <v>6450</v>
      </c>
      <c r="M12399" s="80" t="b">
        <f t="shared" si="193"/>
        <v>1</v>
      </c>
    </row>
    <row r="12400" spans="2:13" x14ac:dyDescent="0.15">
      <c r="B12400" s="333" t="s">
        <v>9886</v>
      </c>
      <c r="C12400" s="333" t="s">
        <v>710</v>
      </c>
      <c r="D12400" s="333" t="s">
        <v>519</v>
      </c>
      <c r="E12400" s="29">
        <v>1</v>
      </c>
      <c r="F12400" s="29">
        <v>1</v>
      </c>
      <c r="G12400" s="29">
        <v>10093</v>
      </c>
      <c r="M12400" s="80" t="b">
        <f t="shared" si="193"/>
        <v>1</v>
      </c>
    </row>
    <row r="12401" spans="2:13" x14ac:dyDescent="0.15">
      <c r="B12401" s="333" t="s">
        <v>7124</v>
      </c>
      <c r="C12401" s="333" t="s">
        <v>710</v>
      </c>
      <c r="D12401" s="333" t="s">
        <v>519</v>
      </c>
      <c r="E12401" s="29">
        <v>1</v>
      </c>
      <c r="F12401" s="29">
        <v>1</v>
      </c>
      <c r="G12401" s="29">
        <v>7266</v>
      </c>
      <c r="M12401" s="80" t="b">
        <f t="shared" si="193"/>
        <v>1</v>
      </c>
    </row>
    <row r="12402" spans="2:13" x14ac:dyDescent="0.15">
      <c r="B12402" s="333" t="s">
        <v>12477</v>
      </c>
      <c r="C12402" s="333" t="s">
        <v>710</v>
      </c>
      <c r="D12402" s="333" t="s">
        <v>519</v>
      </c>
      <c r="E12402" s="29">
        <v>1</v>
      </c>
      <c r="F12402" s="29">
        <v>1</v>
      </c>
      <c r="G12402" s="29">
        <v>12792</v>
      </c>
      <c r="M12402" s="80" t="b">
        <f t="shared" si="193"/>
        <v>1</v>
      </c>
    </row>
    <row r="12403" spans="2:13" x14ac:dyDescent="0.15">
      <c r="B12403" s="333" t="s">
        <v>13031</v>
      </c>
      <c r="C12403" s="333" t="s">
        <v>710</v>
      </c>
      <c r="D12403" s="333" t="s">
        <v>519</v>
      </c>
      <c r="E12403" s="29">
        <v>1</v>
      </c>
      <c r="F12403" s="29">
        <v>1</v>
      </c>
      <c r="G12403" s="29">
        <v>14485</v>
      </c>
      <c r="M12403" s="80" t="b">
        <f t="shared" si="193"/>
        <v>1</v>
      </c>
    </row>
    <row r="12404" spans="2:13" x14ac:dyDescent="0.15">
      <c r="B12404" s="333" t="s">
        <v>6395</v>
      </c>
      <c r="C12404" s="333" t="s">
        <v>710</v>
      </c>
      <c r="D12404" s="333" t="s">
        <v>519</v>
      </c>
      <c r="E12404" s="29">
        <v>1</v>
      </c>
      <c r="F12404" s="29">
        <v>1</v>
      </c>
      <c r="G12404" s="29">
        <v>6452</v>
      </c>
      <c r="M12404" s="80" t="b">
        <f t="shared" si="193"/>
        <v>1</v>
      </c>
    </row>
    <row r="12405" spans="2:13" x14ac:dyDescent="0.15">
      <c r="B12405" s="333" t="s">
        <v>6647</v>
      </c>
      <c r="C12405" s="333" t="s">
        <v>710</v>
      </c>
      <c r="D12405" s="333" t="s">
        <v>519</v>
      </c>
      <c r="E12405" s="29">
        <v>1</v>
      </c>
      <c r="F12405" s="29">
        <v>1</v>
      </c>
      <c r="G12405" s="29">
        <v>6855</v>
      </c>
      <c r="M12405" s="80" t="b">
        <f t="shared" si="193"/>
        <v>1</v>
      </c>
    </row>
    <row r="12406" spans="2:13" x14ac:dyDescent="0.15">
      <c r="B12406" s="333" t="s">
        <v>10607</v>
      </c>
      <c r="C12406" s="333" t="s">
        <v>710</v>
      </c>
      <c r="D12406" s="333" t="s">
        <v>519</v>
      </c>
      <c r="E12406" s="29">
        <v>1</v>
      </c>
      <c r="F12406" s="29">
        <v>1</v>
      </c>
      <c r="G12406" s="29">
        <v>10490</v>
      </c>
      <c r="M12406" s="80" t="b">
        <f t="shared" si="193"/>
        <v>1</v>
      </c>
    </row>
    <row r="12407" spans="2:13" x14ac:dyDescent="0.15">
      <c r="B12407" s="333" t="s">
        <v>10608</v>
      </c>
      <c r="C12407" s="333" t="s">
        <v>710</v>
      </c>
      <c r="D12407" s="333" t="s">
        <v>519</v>
      </c>
      <c r="E12407" s="29">
        <v>1</v>
      </c>
      <c r="F12407" s="29">
        <v>1</v>
      </c>
      <c r="G12407" s="29">
        <v>10491</v>
      </c>
      <c r="M12407" s="80" t="b">
        <f t="shared" si="193"/>
        <v>1</v>
      </c>
    </row>
    <row r="12408" spans="2:13" x14ac:dyDescent="0.15">
      <c r="B12408" s="333" t="s">
        <v>5878</v>
      </c>
      <c r="C12408" s="333" t="s">
        <v>710</v>
      </c>
      <c r="D12408" s="333" t="s">
        <v>519</v>
      </c>
      <c r="E12408" s="29">
        <v>1</v>
      </c>
      <c r="F12408" s="29">
        <v>1</v>
      </c>
      <c r="G12408" s="29">
        <v>5900</v>
      </c>
      <c r="M12408" s="80" t="b">
        <f t="shared" si="193"/>
        <v>1</v>
      </c>
    </row>
    <row r="12409" spans="2:13" x14ac:dyDescent="0.15">
      <c r="B12409" s="333" t="s">
        <v>5222</v>
      </c>
      <c r="C12409" s="333" t="s">
        <v>710</v>
      </c>
      <c r="D12409" s="333" t="s">
        <v>519</v>
      </c>
      <c r="E12409" s="29">
        <v>1</v>
      </c>
      <c r="F12409" s="29">
        <v>1</v>
      </c>
      <c r="G12409" s="29">
        <v>5208</v>
      </c>
      <c r="M12409" s="80" t="b">
        <f t="shared" si="193"/>
        <v>1</v>
      </c>
    </row>
    <row r="12410" spans="2:13" x14ac:dyDescent="0.15">
      <c r="B12410" s="333" t="s">
        <v>10609</v>
      </c>
      <c r="C12410" s="333" t="s">
        <v>710</v>
      </c>
      <c r="D12410" s="333" t="s">
        <v>519</v>
      </c>
      <c r="E12410" s="29">
        <v>1</v>
      </c>
      <c r="F12410" s="29">
        <v>1</v>
      </c>
      <c r="G12410" s="29">
        <v>10805</v>
      </c>
      <c r="M12410" s="80" t="b">
        <f t="shared" si="193"/>
        <v>1</v>
      </c>
    </row>
    <row r="12411" spans="2:13" x14ac:dyDescent="0.15">
      <c r="B12411" s="333" t="s">
        <v>10610</v>
      </c>
      <c r="C12411" s="333" t="s">
        <v>710</v>
      </c>
      <c r="D12411" s="333" t="s">
        <v>519</v>
      </c>
      <c r="E12411" s="29">
        <v>1</v>
      </c>
      <c r="F12411" s="29">
        <v>1</v>
      </c>
      <c r="G12411" s="29">
        <v>10492</v>
      </c>
      <c r="M12411" s="80" t="b">
        <f t="shared" si="193"/>
        <v>1</v>
      </c>
    </row>
    <row r="12412" spans="2:13" x14ac:dyDescent="0.15">
      <c r="B12412" s="333" t="s">
        <v>7122</v>
      </c>
      <c r="C12412" s="333" t="s">
        <v>710</v>
      </c>
      <c r="D12412" s="333" t="s">
        <v>519</v>
      </c>
      <c r="E12412" s="29">
        <v>1</v>
      </c>
      <c r="F12412" s="29">
        <v>1</v>
      </c>
      <c r="G12412" s="29">
        <v>7264</v>
      </c>
      <c r="M12412" s="80" t="b">
        <f t="shared" si="193"/>
        <v>1</v>
      </c>
    </row>
    <row r="12413" spans="2:13" x14ac:dyDescent="0.15">
      <c r="B12413" s="333" t="s">
        <v>13985</v>
      </c>
      <c r="C12413" s="333" t="s">
        <v>710</v>
      </c>
      <c r="D12413" s="333" t="s">
        <v>519</v>
      </c>
      <c r="E12413" s="29">
        <v>1</v>
      </c>
      <c r="F12413" s="29">
        <v>1</v>
      </c>
      <c r="G12413" s="29">
        <v>14972</v>
      </c>
      <c r="M12413" s="80" t="b">
        <f t="shared" si="193"/>
        <v>1</v>
      </c>
    </row>
    <row r="12414" spans="2:13" x14ac:dyDescent="0.15">
      <c r="B12414" s="333" t="s">
        <v>6939</v>
      </c>
      <c r="C12414" s="333" t="s">
        <v>710</v>
      </c>
      <c r="D12414" s="333" t="s">
        <v>519</v>
      </c>
      <c r="E12414" s="29">
        <v>1</v>
      </c>
      <c r="F12414" s="29">
        <v>1</v>
      </c>
      <c r="G12414" s="29">
        <v>7074</v>
      </c>
      <c r="M12414" s="80" t="b">
        <f t="shared" si="193"/>
        <v>1</v>
      </c>
    </row>
    <row r="12415" spans="2:13" x14ac:dyDescent="0.15">
      <c r="B12415" s="333" t="s">
        <v>12478</v>
      </c>
      <c r="C12415" s="333" t="s">
        <v>710</v>
      </c>
      <c r="D12415" s="333" t="s">
        <v>519</v>
      </c>
      <c r="E12415" s="29">
        <v>1</v>
      </c>
      <c r="F12415" s="29">
        <v>1</v>
      </c>
      <c r="G12415" s="29">
        <v>12793</v>
      </c>
      <c r="M12415" s="80" t="b">
        <f t="shared" si="193"/>
        <v>1</v>
      </c>
    </row>
    <row r="12416" spans="2:13" x14ac:dyDescent="0.15">
      <c r="B12416" s="333" t="s">
        <v>3068</v>
      </c>
      <c r="C12416" s="333" t="s">
        <v>710</v>
      </c>
      <c r="D12416" s="333" t="s">
        <v>519</v>
      </c>
      <c r="E12416" s="29">
        <v>1</v>
      </c>
      <c r="F12416" s="29">
        <v>1</v>
      </c>
      <c r="G12416" s="29">
        <v>2785</v>
      </c>
      <c r="M12416" s="80" t="b">
        <f t="shared" si="193"/>
        <v>1</v>
      </c>
    </row>
    <row r="12417" spans="2:13" x14ac:dyDescent="0.15">
      <c r="B12417" s="333" t="s">
        <v>5240</v>
      </c>
      <c r="C12417" s="333" t="s">
        <v>710</v>
      </c>
      <c r="D12417" s="333" t="s">
        <v>519</v>
      </c>
      <c r="E12417" s="29">
        <v>1</v>
      </c>
      <c r="F12417" s="29">
        <v>1</v>
      </c>
      <c r="G12417" s="29">
        <v>5229</v>
      </c>
      <c r="M12417" s="80" t="b">
        <f t="shared" si="193"/>
        <v>1</v>
      </c>
    </row>
    <row r="12418" spans="2:13" x14ac:dyDescent="0.15">
      <c r="B12418" s="333" t="s">
        <v>7260</v>
      </c>
      <c r="C12418" s="333" t="s">
        <v>710</v>
      </c>
      <c r="D12418" s="333" t="s">
        <v>519</v>
      </c>
      <c r="E12418" s="29">
        <v>1</v>
      </c>
      <c r="F12418" s="29">
        <v>1</v>
      </c>
      <c r="G12418" s="29">
        <v>7278</v>
      </c>
      <c r="M12418" s="80" t="b">
        <f t="shared" si="193"/>
        <v>1</v>
      </c>
    </row>
    <row r="12419" spans="2:13" x14ac:dyDescent="0.15">
      <c r="B12419" s="333" t="s">
        <v>12479</v>
      </c>
      <c r="C12419" s="333" t="s">
        <v>710</v>
      </c>
      <c r="D12419" s="333" t="s">
        <v>523</v>
      </c>
      <c r="E12419" s="29">
        <v>1</v>
      </c>
      <c r="F12419" s="29">
        <v>3</v>
      </c>
      <c r="G12419" s="29">
        <v>12794</v>
      </c>
      <c r="M12419" s="80" t="b">
        <f t="shared" si="193"/>
        <v>1</v>
      </c>
    </row>
    <row r="12420" spans="2:13" x14ac:dyDescent="0.15">
      <c r="B12420" s="333" t="s">
        <v>8716</v>
      </c>
      <c r="C12420" s="333" t="s">
        <v>710</v>
      </c>
      <c r="D12420" s="333" t="s">
        <v>519</v>
      </c>
      <c r="E12420" s="29">
        <v>1</v>
      </c>
      <c r="F12420" s="29">
        <v>1</v>
      </c>
      <c r="G12420" s="29">
        <v>9066</v>
      </c>
      <c r="M12420" s="80" t="b">
        <f t="shared" si="193"/>
        <v>1</v>
      </c>
    </row>
    <row r="12421" spans="2:13" x14ac:dyDescent="0.15">
      <c r="B12421" s="333" t="s">
        <v>3069</v>
      </c>
      <c r="C12421" s="333" t="s">
        <v>710</v>
      </c>
      <c r="D12421" s="333" t="s">
        <v>519</v>
      </c>
      <c r="E12421" s="29">
        <v>1</v>
      </c>
      <c r="F12421" s="29">
        <v>1</v>
      </c>
      <c r="G12421" s="29">
        <v>2786</v>
      </c>
      <c r="M12421" s="80" t="b">
        <f t="shared" si="193"/>
        <v>1</v>
      </c>
    </row>
    <row r="12422" spans="2:13" x14ac:dyDescent="0.15">
      <c r="B12422" s="333" t="s">
        <v>3070</v>
      </c>
      <c r="C12422" s="333" t="s">
        <v>710</v>
      </c>
      <c r="D12422" s="333" t="s">
        <v>519</v>
      </c>
      <c r="E12422" s="29">
        <v>1</v>
      </c>
      <c r="F12422" s="29">
        <v>1</v>
      </c>
      <c r="G12422" s="29">
        <v>2787</v>
      </c>
      <c r="M12422" s="80" t="b">
        <f t="shared" si="193"/>
        <v>1</v>
      </c>
    </row>
    <row r="12423" spans="2:13" x14ac:dyDescent="0.15">
      <c r="B12423" s="333" t="s">
        <v>8720</v>
      </c>
      <c r="C12423" s="333" t="s">
        <v>710</v>
      </c>
      <c r="D12423" s="333" t="s">
        <v>519</v>
      </c>
      <c r="E12423" s="29">
        <v>1</v>
      </c>
      <c r="F12423" s="29">
        <v>1</v>
      </c>
      <c r="G12423" s="29">
        <v>9070</v>
      </c>
      <c r="M12423" s="80" t="b">
        <f t="shared" si="193"/>
        <v>1</v>
      </c>
    </row>
    <row r="12424" spans="2:13" x14ac:dyDescent="0.15">
      <c r="B12424" s="333" t="s">
        <v>12480</v>
      </c>
      <c r="C12424" s="333" t="s">
        <v>716</v>
      </c>
      <c r="D12424" s="333" t="s">
        <v>521</v>
      </c>
      <c r="E12424" s="29">
        <v>4</v>
      </c>
      <c r="F12424" s="29">
        <v>2</v>
      </c>
      <c r="G12424" s="29">
        <v>12488</v>
      </c>
      <c r="M12424" s="80" t="b">
        <f t="shared" si="193"/>
        <v>1</v>
      </c>
    </row>
    <row r="12425" spans="2:13" x14ac:dyDescent="0.15">
      <c r="B12425" s="333" t="s">
        <v>6024</v>
      </c>
      <c r="C12425" s="333" t="s">
        <v>710</v>
      </c>
      <c r="D12425" s="333" t="s">
        <v>523</v>
      </c>
      <c r="E12425" s="29">
        <v>1</v>
      </c>
      <c r="F12425" s="29">
        <v>3</v>
      </c>
      <c r="G12425" s="29">
        <v>5968</v>
      </c>
      <c r="M12425" s="80" t="b">
        <f t="shared" si="193"/>
        <v>1</v>
      </c>
    </row>
    <row r="12426" spans="2:13" x14ac:dyDescent="0.15">
      <c r="B12426" s="333" t="s">
        <v>10611</v>
      </c>
      <c r="C12426" s="333" t="s">
        <v>714</v>
      </c>
      <c r="D12426" s="333" t="s">
        <v>523</v>
      </c>
      <c r="E12426" s="29">
        <v>3</v>
      </c>
      <c r="F12426" s="29">
        <v>3</v>
      </c>
      <c r="G12426" s="29">
        <v>10471</v>
      </c>
      <c r="M12426" s="80" t="b">
        <f t="shared" si="193"/>
        <v>1</v>
      </c>
    </row>
    <row r="12427" spans="2:13" x14ac:dyDescent="0.15">
      <c r="B12427" s="333" t="s">
        <v>8863</v>
      </c>
      <c r="C12427" s="333" t="s">
        <v>716</v>
      </c>
      <c r="D12427" s="333" t="s">
        <v>523</v>
      </c>
      <c r="E12427" s="29">
        <v>4</v>
      </c>
      <c r="F12427" s="29">
        <v>3</v>
      </c>
      <c r="G12427" s="29">
        <v>9213</v>
      </c>
      <c r="M12427" s="80" t="b">
        <f t="shared" si="193"/>
        <v>1</v>
      </c>
    </row>
    <row r="12428" spans="2:13" x14ac:dyDescent="0.15">
      <c r="B12428" s="333" t="s">
        <v>369</v>
      </c>
      <c r="C12428" s="333" t="s">
        <v>716</v>
      </c>
      <c r="D12428" s="333" t="s">
        <v>523</v>
      </c>
      <c r="E12428" s="29">
        <v>4</v>
      </c>
      <c r="F12428" s="29">
        <v>3</v>
      </c>
      <c r="G12428" s="29">
        <v>8347</v>
      </c>
      <c r="M12428" s="80" t="b">
        <f t="shared" si="193"/>
        <v>1</v>
      </c>
    </row>
    <row r="12429" spans="2:13" x14ac:dyDescent="0.15">
      <c r="B12429" s="333" t="s">
        <v>4994</v>
      </c>
      <c r="C12429" s="333" t="s">
        <v>716</v>
      </c>
      <c r="D12429" s="333" t="s">
        <v>519</v>
      </c>
      <c r="E12429" s="29">
        <v>4</v>
      </c>
      <c r="F12429" s="29">
        <v>1</v>
      </c>
      <c r="G12429" s="29">
        <v>5039</v>
      </c>
      <c r="M12429" s="80" t="b">
        <f t="shared" si="193"/>
        <v>1</v>
      </c>
    </row>
    <row r="12430" spans="2:13" x14ac:dyDescent="0.15">
      <c r="B12430" s="333" t="s">
        <v>15196</v>
      </c>
      <c r="C12430" s="333" t="s">
        <v>518</v>
      </c>
      <c r="D12430" s="333" t="s">
        <v>523</v>
      </c>
      <c r="E12430" s="29">
        <v>0</v>
      </c>
      <c r="F12430" s="29">
        <v>3</v>
      </c>
      <c r="G12430" s="29">
        <v>17322</v>
      </c>
      <c r="M12430" s="80" t="b">
        <f t="shared" ref="M12430:M12493" si="194">AND(  NOT(ISERROR(FIND(UPPER($B$7),UPPER($B12430),1))),  OR($D$7="",NOT(ISERROR(FIND(UPPER($D$7),UPPER($B12430),1)))),    OR($D$8="",(ISERROR(FIND(UPPER($D$8),UPPER($B12430),1))))           )</f>
        <v>1</v>
      </c>
    </row>
    <row r="12431" spans="2:13" x14ac:dyDescent="0.15">
      <c r="B12431" s="333" t="s">
        <v>7983</v>
      </c>
      <c r="C12431" s="333" t="s">
        <v>718</v>
      </c>
      <c r="D12431" s="333" t="s">
        <v>523</v>
      </c>
      <c r="E12431" s="29">
        <v>5</v>
      </c>
      <c r="F12431" s="29">
        <v>3</v>
      </c>
      <c r="G12431" s="29">
        <v>8193</v>
      </c>
      <c r="M12431" s="80" t="b">
        <f t="shared" si="194"/>
        <v>1</v>
      </c>
    </row>
    <row r="12432" spans="2:13" x14ac:dyDescent="0.15">
      <c r="B12432" s="333" t="s">
        <v>15197</v>
      </c>
      <c r="C12432" s="333" t="s">
        <v>710</v>
      </c>
      <c r="D12432" s="333" t="s">
        <v>519</v>
      </c>
      <c r="E12432" s="29">
        <v>1</v>
      </c>
      <c r="F12432" s="29">
        <v>1</v>
      </c>
      <c r="G12432" s="29">
        <v>17185</v>
      </c>
      <c r="M12432" s="80" t="b">
        <f t="shared" si="194"/>
        <v>1</v>
      </c>
    </row>
    <row r="12433" spans="2:13" x14ac:dyDescent="0.15">
      <c r="B12433" s="333" t="s">
        <v>6650</v>
      </c>
      <c r="C12433" s="333" t="s">
        <v>710</v>
      </c>
      <c r="D12433" s="333" t="s">
        <v>521</v>
      </c>
      <c r="E12433" s="29">
        <v>1</v>
      </c>
      <c r="F12433" s="29">
        <v>2</v>
      </c>
      <c r="G12433" s="29">
        <v>6761</v>
      </c>
      <c r="M12433" s="80" t="b">
        <f t="shared" si="194"/>
        <v>1</v>
      </c>
    </row>
    <row r="12434" spans="2:13" x14ac:dyDescent="0.15">
      <c r="B12434" s="333" t="s">
        <v>7075</v>
      </c>
      <c r="C12434" s="333" t="s">
        <v>518</v>
      </c>
      <c r="D12434" s="333" t="s">
        <v>525</v>
      </c>
      <c r="E12434" s="29">
        <v>0</v>
      </c>
      <c r="F12434" s="29">
        <v>4</v>
      </c>
      <c r="G12434" s="29">
        <v>7093</v>
      </c>
      <c r="M12434" s="80" t="b">
        <f t="shared" si="194"/>
        <v>1</v>
      </c>
    </row>
    <row r="12435" spans="2:13" x14ac:dyDescent="0.15">
      <c r="B12435" s="333" t="s">
        <v>3071</v>
      </c>
      <c r="C12435" s="333" t="s">
        <v>712</v>
      </c>
      <c r="D12435" s="333" t="s">
        <v>525</v>
      </c>
      <c r="E12435" s="29">
        <v>2</v>
      </c>
      <c r="F12435" s="29">
        <v>4</v>
      </c>
      <c r="G12435" s="29">
        <v>2788</v>
      </c>
      <c r="M12435" s="80" t="b">
        <f t="shared" si="194"/>
        <v>1</v>
      </c>
    </row>
    <row r="12436" spans="2:13" x14ac:dyDescent="0.15">
      <c r="B12436" s="333" t="s">
        <v>3072</v>
      </c>
      <c r="C12436" s="333" t="s">
        <v>716</v>
      </c>
      <c r="D12436" s="333" t="s">
        <v>523</v>
      </c>
      <c r="E12436" s="29">
        <v>4</v>
      </c>
      <c r="F12436" s="29">
        <v>3</v>
      </c>
      <c r="G12436" s="29">
        <v>2789</v>
      </c>
      <c r="M12436" s="80" t="b">
        <f t="shared" si="194"/>
        <v>1</v>
      </c>
    </row>
    <row r="12437" spans="2:13" x14ac:dyDescent="0.15">
      <c r="B12437" s="333" t="s">
        <v>9688</v>
      </c>
      <c r="C12437" s="333" t="s">
        <v>518</v>
      </c>
      <c r="D12437" s="333" t="s">
        <v>518</v>
      </c>
      <c r="E12437" s="29">
        <v>0</v>
      </c>
      <c r="F12437" s="29">
        <v>0</v>
      </c>
      <c r="G12437" s="29">
        <v>9449</v>
      </c>
      <c r="M12437" s="80" t="b">
        <f t="shared" si="194"/>
        <v>1</v>
      </c>
    </row>
    <row r="12438" spans="2:13" x14ac:dyDescent="0.15">
      <c r="B12438" s="333" t="s">
        <v>13032</v>
      </c>
      <c r="C12438" s="333" t="s">
        <v>716</v>
      </c>
      <c r="D12438" s="333" t="s">
        <v>523</v>
      </c>
      <c r="E12438" s="29">
        <v>4</v>
      </c>
      <c r="F12438" s="29">
        <v>3</v>
      </c>
      <c r="G12438" s="29">
        <v>13913</v>
      </c>
      <c r="M12438" s="80" t="b">
        <f t="shared" si="194"/>
        <v>1</v>
      </c>
    </row>
    <row r="12439" spans="2:13" x14ac:dyDescent="0.15">
      <c r="B12439" s="333" t="s">
        <v>10612</v>
      </c>
      <c r="C12439" s="333" t="s">
        <v>710</v>
      </c>
      <c r="D12439" s="333" t="s">
        <v>521</v>
      </c>
      <c r="E12439" s="29">
        <v>1</v>
      </c>
      <c r="F12439" s="29">
        <v>2</v>
      </c>
      <c r="G12439" s="29">
        <v>10528</v>
      </c>
      <c r="M12439" s="80" t="b">
        <f t="shared" si="194"/>
        <v>1</v>
      </c>
    </row>
    <row r="12440" spans="2:13" x14ac:dyDescent="0.15">
      <c r="B12440" s="333" t="s">
        <v>8534</v>
      </c>
      <c r="C12440" s="333" t="s">
        <v>714</v>
      </c>
      <c r="D12440" s="333" t="s">
        <v>521</v>
      </c>
      <c r="E12440" s="29">
        <v>3</v>
      </c>
      <c r="F12440" s="29">
        <v>2</v>
      </c>
      <c r="G12440" s="29">
        <v>8864</v>
      </c>
      <c r="M12440" s="80" t="b">
        <f t="shared" si="194"/>
        <v>1</v>
      </c>
    </row>
    <row r="12441" spans="2:13" x14ac:dyDescent="0.15">
      <c r="B12441" s="333" t="s">
        <v>6922</v>
      </c>
      <c r="C12441" s="333" t="s">
        <v>518</v>
      </c>
      <c r="D12441" s="333" t="s">
        <v>523</v>
      </c>
      <c r="E12441" s="29">
        <v>0</v>
      </c>
      <c r="F12441" s="29">
        <v>3</v>
      </c>
      <c r="G12441" s="29">
        <v>7056</v>
      </c>
      <c r="M12441" s="80" t="b">
        <f t="shared" si="194"/>
        <v>1</v>
      </c>
    </row>
    <row r="12442" spans="2:13" x14ac:dyDescent="0.15">
      <c r="B12442" s="333" t="s">
        <v>15198</v>
      </c>
      <c r="C12442" s="333" t="s">
        <v>710</v>
      </c>
      <c r="D12442" s="333" t="s">
        <v>519</v>
      </c>
      <c r="E12442" s="29">
        <v>1</v>
      </c>
      <c r="F12442" s="29">
        <v>1</v>
      </c>
      <c r="G12442" s="29">
        <v>16737</v>
      </c>
      <c r="M12442" s="80" t="b">
        <f t="shared" si="194"/>
        <v>1</v>
      </c>
    </row>
    <row r="12443" spans="2:13" x14ac:dyDescent="0.15">
      <c r="B12443" s="333" t="s">
        <v>7106</v>
      </c>
      <c r="C12443" s="333" t="s">
        <v>710</v>
      </c>
      <c r="D12443" s="333" t="s">
        <v>521</v>
      </c>
      <c r="E12443" s="29">
        <v>1</v>
      </c>
      <c r="F12443" s="29">
        <v>2</v>
      </c>
      <c r="G12443" s="29">
        <v>7248</v>
      </c>
      <c r="M12443" s="80" t="b">
        <f t="shared" si="194"/>
        <v>1</v>
      </c>
    </row>
    <row r="12444" spans="2:13" x14ac:dyDescent="0.15">
      <c r="B12444" s="333" t="s">
        <v>8002</v>
      </c>
      <c r="C12444" s="333" t="s">
        <v>718</v>
      </c>
      <c r="D12444" s="333" t="s">
        <v>523</v>
      </c>
      <c r="E12444" s="29">
        <v>5</v>
      </c>
      <c r="F12444" s="29">
        <v>3</v>
      </c>
      <c r="G12444" s="29">
        <v>8212</v>
      </c>
      <c r="M12444" s="80" t="b">
        <f t="shared" si="194"/>
        <v>1</v>
      </c>
    </row>
    <row r="12445" spans="2:13" x14ac:dyDescent="0.15">
      <c r="B12445" s="333" t="s">
        <v>14370</v>
      </c>
      <c r="C12445" s="333" t="s">
        <v>710</v>
      </c>
      <c r="D12445" s="333" t="s">
        <v>523</v>
      </c>
      <c r="E12445" s="29">
        <v>1</v>
      </c>
      <c r="F12445" s="29">
        <v>3</v>
      </c>
      <c r="G12445" s="29">
        <v>16128</v>
      </c>
      <c r="M12445" s="80" t="b">
        <f t="shared" si="194"/>
        <v>1</v>
      </c>
    </row>
    <row r="12446" spans="2:13" x14ac:dyDescent="0.15">
      <c r="B12446" s="333" t="s">
        <v>15199</v>
      </c>
      <c r="C12446" s="333" t="s">
        <v>710</v>
      </c>
      <c r="D12446" s="333" t="s">
        <v>519</v>
      </c>
      <c r="E12446" s="29">
        <v>1</v>
      </c>
      <c r="F12446" s="29">
        <v>1</v>
      </c>
      <c r="G12446" s="29">
        <v>17176</v>
      </c>
      <c r="M12446" s="80" t="b">
        <f t="shared" si="194"/>
        <v>1</v>
      </c>
    </row>
    <row r="12447" spans="2:13" x14ac:dyDescent="0.15">
      <c r="B12447" s="333" t="s">
        <v>15200</v>
      </c>
      <c r="C12447" s="333" t="s">
        <v>710</v>
      </c>
      <c r="D12447" s="333" t="s">
        <v>519</v>
      </c>
      <c r="E12447" s="29">
        <v>1</v>
      </c>
      <c r="F12447" s="29">
        <v>1</v>
      </c>
      <c r="G12447" s="29">
        <v>17211</v>
      </c>
      <c r="M12447" s="80" t="b">
        <f t="shared" si="194"/>
        <v>1</v>
      </c>
    </row>
    <row r="12448" spans="2:13" x14ac:dyDescent="0.15">
      <c r="B12448" s="333" t="s">
        <v>10613</v>
      </c>
      <c r="C12448" s="333" t="s">
        <v>710</v>
      </c>
      <c r="D12448" s="333" t="s">
        <v>523</v>
      </c>
      <c r="E12448" s="29">
        <v>1</v>
      </c>
      <c r="F12448" s="29">
        <v>3</v>
      </c>
      <c r="G12448" s="29">
        <v>10329</v>
      </c>
      <c r="M12448" s="80" t="b">
        <f t="shared" si="194"/>
        <v>1</v>
      </c>
    </row>
    <row r="12449" spans="2:13" x14ac:dyDescent="0.15">
      <c r="B12449" s="333" t="s">
        <v>12481</v>
      </c>
      <c r="C12449" s="333" t="s">
        <v>712</v>
      </c>
      <c r="D12449" s="333" t="s">
        <v>523</v>
      </c>
      <c r="E12449" s="29">
        <v>2</v>
      </c>
      <c r="F12449" s="29">
        <v>3</v>
      </c>
      <c r="G12449" s="29">
        <v>13320</v>
      </c>
      <c r="M12449" s="80" t="b">
        <f t="shared" si="194"/>
        <v>1</v>
      </c>
    </row>
    <row r="12450" spans="2:13" x14ac:dyDescent="0.15">
      <c r="B12450" s="333" t="s">
        <v>4297</v>
      </c>
      <c r="C12450" s="333" t="s">
        <v>712</v>
      </c>
      <c r="D12450" s="333" t="s">
        <v>523</v>
      </c>
      <c r="E12450" s="29">
        <v>2</v>
      </c>
      <c r="F12450" s="29">
        <v>3</v>
      </c>
      <c r="G12450" s="29">
        <v>3972</v>
      </c>
      <c r="M12450" s="80" t="b">
        <f t="shared" si="194"/>
        <v>1</v>
      </c>
    </row>
    <row r="12451" spans="2:13" x14ac:dyDescent="0.15">
      <c r="B12451" s="333" t="s">
        <v>4546</v>
      </c>
      <c r="C12451" s="333" t="s">
        <v>718</v>
      </c>
      <c r="D12451" s="333" t="s">
        <v>523</v>
      </c>
      <c r="E12451" s="29">
        <v>5</v>
      </c>
      <c r="F12451" s="29">
        <v>3</v>
      </c>
      <c r="G12451" s="29">
        <v>4366</v>
      </c>
      <c r="M12451" s="80" t="b">
        <f t="shared" si="194"/>
        <v>1</v>
      </c>
    </row>
    <row r="12452" spans="2:13" x14ac:dyDescent="0.15">
      <c r="B12452" s="333" t="s">
        <v>15201</v>
      </c>
      <c r="C12452" s="333" t="s">
        <v>712</v>
      </c>
      <c r="D12452" s="333" t="s">
        <v>523</v>
      </c>
      <c r="E12452" s="29">
        <v>2</v>
      </c>
      <c r="F12452" s="29">
        <v>3</v>
      </c>
      <c r="G12452" s="29">
        <v>17202</v>
      </c>
      <c r="M12452" s="80" t="b">
        <f t="shared" si="194"/>
        <v>1</v>
      </c>
    </row>
    <row r="12453" spans="2:13" x14ac:dyDescent="0.15">
      <c r="B12453" s="333" t="s">
        <v>3073</v>
      </c>
      <c r="C12453" s="333" t="s">
        <v>716</v>
      </c>
      <c r="D12453" s="333" t="s">
        <v>523</v>
      </c>
      <c r="E12453" s="29">
        <v>4</v>
      </c>
      <c r="F12453" s="29">
        <v>3</v>
      </c>
      <c r="G12453" s="29">
        <v>2790</v>
      </c>
      <c r="M12453" s="80" t="b">
        <f t="shared" si="194"/>
        <v>1</v>
      </c>
    </row>
    <row r="12454" spans="2:13" x14ac:dyDescent="0.15">
      <c r="B12454" s="333" t="s">
        <v>3683</v>
      </c>
      <c r="C12454" s="333" t="s">
        <v>714</v>
      </c>
      <c r="D12454" s="333" t="s">
        <v>519</v>
      </c>
      <c r="E12454" s="29">
        <v>3</v>
      </c>
      <c r="F12454" s="29">
        <v>1</v>
      </c>
      <c r="G12454" s="29">
        <v>3440</v>
      </c>
      <c r="M12454" s="80" t="b">
        <f t="shared" si="194"/>
        <v>1</v>
      </c>
    </row>
    <row r="12455" spans="2:13" x14ac:dyDescent="0.15">
      <c r="B12455" s="333" t="s">
        <v>3684</v>
      </c>
      <c r="C12455" s="333" t="s">
        <v>712</v>
      </c>
      <c r="D12455" s="333" t="s">
        <v>519</v>
      </c>
      <c r="E12455" s="29">
        <v>2</v>
      </c>
      <c r="F12455" s="29">
        <v>1</v>
      </c>
      <c r="G12455" s="29">
        <v>3441</v>
      </c>
      <c r="M12455" s="80" t="b">
        <f t="shared" si="194"/>
        <v>1</v>
      </c>
    </row>
    <row r="12456" spans="2:13" x14ac:dyDescent="0.15">
      <c r="B12456" s="333" t="s">
        <v>12482</v>
      </c>
      <c r="C12456" s="333" t="s">
        <v>518</v>
      </c>
      <c r="D12456" s="333" t="s">
        <v>518</v>
      </c>
      <c r="E12456" s="29">
        <v>0</v>
      </c>
      <c r="F12456" s="29">
        <v>0</v>
      </c>
      <c r="G12456" s="29">
        <v>13252</v>
      </c>
      <c r="M12456" s="80" t="b">
        <f t="shared" si="194"/>
        <v>1</v>
      </c>
    </row>
    <row r="12457" spans="2:13" x14ac:dyDescent="0.15">
      <c r="B12457" s="333" t="s">
        <v>7006</v>
      </c>
      <c r="C12457" s="333" t="s">
        <v>710</v>
      </c>
      <c r="D12457" s="333" t="s">
        <v>525</v>
      </c>
      <c r="E12457" s="29">
        <v>1</v>
      </c>
      <c r="F12457" s="29">
        <v>4</v>
      </c>
      <c r="G12457" s="29">
        <v>7141</v>
      </c>
      <c r="M12457" s="80" t="b">
        <f t="shared" si="194"/>
        <v>1</v>
      </c>
    </row>
    <row r="12458" spans="2:13" x14ac:dyDescent="0.15">
      <c r="B12458" s="333" t="s">
        <v>4298</v>
      </c>
      <c r="C12458" s="333" t="s">
        <v>712</v>
      </c>
      <c r="D12458" s="333" t="s">
        <v>523</v>
      </c>
      <c r="E12458" s="29">
        <v>2</v>
      </c>
      <c r="F12458" s="29">
        <v>3</v>
      </c>
      <c r="G12458" s="29">
        <v>3973</v>
      </c>
      <c r="M12458" s="80" t="b">
        <f t="shared" si="194"/>
        <v>1</v>
      </c>
    </row>
    <row r="12459" spans="2:13" x14ac:dyDescent="0.15">
      <c r="B12459" s="333" t="s">
        <v>5253</v>
      </c>
      <c r="C12459" s="333" t="s">
        <v>518</v>
      </c>
      <c r="D12459" s="333" t="s">
        <v>518</v>
      </c>
      <c r="E12459" s="29">
        <v>0</v>
      </c>
      <c r="F12459" s="29">
        <v>0</v>
      </c>
      <c r="G12459" s="29">
        <v>5113</v>
      </c>
      <c r="M12459" s="80" t="b">
        <f t="shared" si="194"/>
        <v>1</v>
      </c>
    </row>
    <row r="12460" spans="2:13" x14ac:dyDescent="0.15">
      <c r="B12460" s="333" t="s">
        <v>3074</v>
      </c>
      <c r="C12460" s="333" t="s">
        <v>716</v>
      </c>
      <c r="D12460" s="333" t="s">
        <v>523</v>
      </c>
      <c r="E12460" s="29">
        <v>4</v>
      </c>
      <c r="F12460" s="29">
        <v>3</v>
      </c>
      <c r="G12460" s="29">
        <v>2791</v>
      </c>
      <c r="M12460" s="80" t="b">
        <f t="shared" si="194"/>
        <v>1</v>
      </c>
    </row>
    <row r="12461" spans="2:13" x14ac:dyDescent="0.15">
      <c r="B12461" s="333" t="s">
        <v>11094</v>
      </c>
      <c r="C12461" s="333" t="s">
        <v>716</v>
      </c>
      <c r="D12461" s="333" t="s">
        <v>523</v>
      </c>
      <c r="E12461" s="29">
        <v>4</v>
      </c>
      <c r="F12461" s="29">
        <v>3</v>
      </c>
      <c r="G12461" s="29">
        <v>2792</v>
      </c>
      <c r="M12461" s="80" t="b">
        <f t="shared" si="194"/>
        <v>1</v>
      </c>
    </row>
    <row r="12462" spans="2:13" x14ac:dyDescent="0.15">
      <c r="B12462" s="333" t="s">
        <v>10614</v>
      </c>
      <c r="C12462" s="333" t="s">
        <v>712</v>
      </c>
      <c r="D12462" s="333" t="s">
        <v>523</v>
      </c>
      <c r="E12462" s="29">
        <v>2</v>
      </c>
      <c r="F12462" s="29">
        <v>3</v>
      </c>
      <c r="G12462" s="29">
        <v>10976</v>
      </c>
      <c r="M12462" s="80" t="b">
        <f t="shared" si="194"/>
        <v>1</v>
      </c>
    </row>
    <row r="12463" spans="2:13" x14ac:dyDescent="0.15">
      <c r="B12463" s="333" t="s">
        <v>8864</v>
      </c>
      <c r="C12463" s="333" t="s">
        <v>710</v>
      </c>
      <c r="D12463" s="333" t="s">
        <v>523</v>
      </c>
      <c r="E12463" s="29">
        <v>1</v>
      </c>
      <c r="F12463" s="29">
        <v>3</v>
      </c>
      <c r="G12463" s="29">
        <v>9214</v>
      </c>
      <c r="M12463" s="80" t="b">
        <f t="shared" si="194"/>
        <v>1</v>
      </c>
    </row>
    <row r="12464" spans="2:13" x14ac:dyDescent="0.15">
      <c r="B12464" s="333" t="s">
        <v>8896</v>
      </c>
      <c r="C12464" s="333" t="s">
        <v>714</v>
      </c>
      <c r="D12464" s="333" t="s">
        <v>523</v>
      </c>
      <c r="E12464" s="29">
        <v>3</v>
      </c>
      <c r="F12464" s="29">
        <v>3</v>
      </c>
      <c r="G12464" s="29">
        <v>9246</v>
      </c>
      <c r="M12464" s="80" t="b">
        <f t="shared" si="194"/>
        <v>1</v>
      </c>
    </row>
    <row r="12465" spans="2:13" x14ac:dyDescent="0.15">
      <c r="B12465" s="333" t="s">
        <v>3075</v>
      </c>
      <c r="C12465" s="333" t="s">
        <v>718</v>
      </c>
      <c r="D12465" s="333" t="s">
        <v>521</v>
      </c>
      <c r="E12465" s="29">
        <v>5</v>
      </c>
      <c r="F12465" s="29">
        <v>2</v>
      </c>
      <c r="G12465" s="29">
        <v>2793</v>
      </c>
      <c r="M12465" s="80" t="b">
        <f t="shared" si="194"/>
        <v>1</v>
      </c>
    </row>
    <row r="12466" spans="2:13" x14ac:dyDescent="0.15">
      <c r="B12466" s="333" t="s">
        <v>10615</v>
      </c>
      <c r="C12466" s="333" t="s">
        <v>716</v>
      </c>
      <c r="D12466" s="333" t="s">
        <v>523</v>
      </c>
      <c r="E12466" s="29">
        <v>4</v>
      </c>
      <c r="F12466" s="29">
        <v>3</v>
      </c>
      <c r="G12466" s="29">
        <v>11097</v>
      </c>
      <c r="M12466" s="80" t="b">
        <f t="shared" si="194"/>
        <v>1</v>
      </c>
    </row>
    <row r="12467" spans="2:13" x14ac:dyDescent="0.15">
      <c r="B12467" s="333" t="s">
        <v>13033</v>
      </c>
      <c r="C12467" s="333" t="s">
        <v>710</v>
      </c>
      <c r="D12467" s="333" t="s">
        <v>523</v>
      </c>
      <c r="E12467" s="29">
        <v>1</v>
      </c>
      <c r="F12467" s="29">
        <v>3</v>
      </c>
      <c r="G12467" s="29">
        <v>14390</v>
      </c>
      <c r="M12467" s="80" t="b">
        <f t="shared" si="194"/>
        <v>1</v>
      </c>
    </row>
    <row r="12468" spans="2:13" x14ac:dyDescent="0.15">
      <c r="B12468" s="333" t="s">
        <v>15202</v>
      </c>
      <c r="C12468" s="333" t="s">
        <v>710</v>
      </c>
      <c r="D12468" s="333" t="s">
        <v>523</v>
      </c>
      <c r="E12468" s="29">
        <v>1</v>
      </c>
      <c r="F12468" s="29">
        <v>3</v>
      </c>
      <c r="G12468" s="29">
        <v>17425</v>
      </c>
      <c r="M12468" s="80" t="b">
        <f t="shared" si="194"/>
        <v>1</v>
      </c>
    </row>
    <row r="12469" spans="2:13" x14ac:dyDescent="0.15">
      <c r="B12469" s="333" t="s">
        <v>3076</v>
      </c>
      <c r="C12469" s="333" t="s">
        <v>716</v>
      </c>
      <c r="D12469" s="333" t="s">
        <v>523</v>
      </c>
      <c r="E12469" s="29">
        <v>4</v>
      </c>
      <c r="F12469" s="29">
        <v>3</v>
      </c>
      <c r="G12469" s="29">
        <v>2794</v>
      </c>
      <c r="M12469" s="80" t="b">
        <f t="shared" si="194"/>
        <v>1</v>
      </c>
    </row>
    <row r="12470" spans="2:13" x14ac:dyDescent="0.15">
      <c r="B12470" s="333" t="s">
        <v>8596</v>
      </c>
      <c r="C12470" s="333" t="s">
        <v>518</v>
      </c>
      <c r="D12470" s="333" t="s">
        <v>518</v>
      </c>
      <c r="E12470" s="29">
        <v>0</v>
      </c>
      <c r="F12470" s="29">
        <v>0</v>
      </c>
      <c r="G12470" s="29">
        <v>8937</v>
      </c>
      <c r="M12470" s="80" t="b">
        <f t="shared" si="194"/>
        <v>1</v>
      </c>
    </row>
    <row r="12471" spans="2:13" x14ac:dyDescent="0.15">
      <c r="B12471" s="333" t="s">
        <v>11095</v>
      </c>
      <c r="C12471" s="333" t="s">
        <v>716</v>
      </c>
      <c r="D12471" s="333" t="s">
        <v>521</v>
      </c>
      <c r="E12471" s="29">
        <v>4</v>
      </c>
      <c r="F12471" s="29">
        <v>2</v>
      </c>
      <c r="G12471" s="29">
        <v>2795</v>
      </c>
      <c r="M12471" s="80" t="b">
        <f t="shared" si="194"/>
        <v>1</v>
      </c>
    </row>
    <row r="12472" spans="2:13" x14ac:dyDescent="0.15">
      <c r="B12472" s="333" t="s">
        <v>8700</v>
      </c>
      <c r="C12472" s="333" t="s">
        <v>714</v>
      </c>
      <c r="D12472" s="333" t="s">
        <v>521</v>
      </c>
      <c r="E12472" s="29">
        <v>3</v>
      </c>
      <c r="F12472" s="29">
        <v>2</v>
      </c>
      <c r="G12472" s="29">
        <v>9050</v>
      </c>
      <c r="M12472" s="80" t="b">
        <f t="shared" si="194"/>
        <v>1</v>
      </c>
    </row>
    <row r="12473" spans="2:13" x14ac:dyDescent="0.15">
      <c r="B12473" s="333" t="s">
        <v>10616</v>
      </c>
      <c r="C12473" s="333" t="s">
        <v>710</v>
      </c>
      <c r="D12473" s="333" t="s">
        <v>444</v>
      </c>
      <c r="E12473" s="29">
        <v>1</v>
      </c>
      <c r="F12473" s="29">
        <v>6</v>
      </c>
      <c r="G12473" s="29">
        <v>10479</v>
      </c>
      <c r="M12473" s="80" t="b">
        <f t="shared" si="194"/>
        <v>1</v>
      </c>
    </row>
    <row r="12474" spans="2:13" x14ac:dyDescent="0.15">
      <c r="B12474" s="333" t="s">
        <v>13034</v>
      </c>
      <c r="C12474" s="333" t="s">
        <v>710</v>
      </c>
      <c r="D12474" s="333" t="s">
        <v>523</v>
      </c>
      <c r="E12474" s="29">
        <v>1</v>
      </c>
      <c r="F12474" s="29">
        <v>3</v>
      </c>
      <c r="G12474" s="29">
        <v>13888</v>
      </c>
      <c r="M12474" s="80" t="b">
        <f t="shared" si="194"/>
        <v>1</v>
      </c>
    </row>
    <row r="12475" spans="2:13" x14ac:dyDescent="0.15">
      <c r="B12475" s="333" t="s">
        <v>4072</v>
      </c>
      <c r="C12475" s="333" t="s">
        <v>712</v>
      </c>
      <c r="D12475" s="333" t="s">
        <v>525</v>
      </c>
      <c r="E12475" s="29">
        <v>2</v>
      </c>
      <c r="F12475" s="29">
        <v>4</v>
      </c>
      <c r="G12475" s="29">
        <v>3624</v>
      </c>
      <c r="M12475" s="80" t="b">
        <f t="shared" si="194"/>
        <v>1</v>
      </c>
    </row>
    <row r="12476" spans="2:13" x14ac:dyDescent="0.15">
      <c r="B12476" s="333" t="s">
        <v>301</v>
      </c>
      <c r="C12476" s="333" t="s">
        <v>710</v>
      </c>
      <c r="D12476" s="333" t="s">
        <v>521</v>
      </c>
      <c r="E12476" s="29">
        <v>1</v>
      </c>
      <c r="F12476" s="29">
        <v>2</v>
      </c>
      <c r="G12476" s="29">
        <v>8485</v>
      </c>
      <c r="M12476" s="80" t="b">
        <f t="shared" si="194"/>
        <v>1</v>
      </c>
    </row>
    <row r="12477" spans="2:13" x14ac:dyDescent="0.15">
      <c r="B12477" s="333" t="s">
        <v>3077</v>
      </c>
      <c r="C12477" s="333" t="s">
        <v>9879</v>
      </c>
      <c r="D12477" s="333" t="s">
        <v>519</v>
      </c>
      <c r="E12477" s="29">
        <v>13</v>
      </c>
      <c r="F12477" s="29">
        <v>1</v>
      </c>
      <c r="G12477" s="29">
        <v>2796</v>
      </c>
      <c r="M12477" s="80" t="b">
        <f t="shared" si="194"/>
        <v>1</v>
      </c>
    </row>
    <row r="12478" spans="2:13" x14ac:dyDescent="0.15">
      <c r="B12478" s="333" t="s">
        <v>13986</v>
      </c>
      <c r="C12478" s="333" t="s">
        <v>712</v>
      </c>
      <c r="D12478" s="333" t="s">
        <v>525</v>
      </c>
      <c r="E12478" s="29">
        <v>2</v>
      </c>
      <c r="F12478" s="29">
        <v>4</v>
      </c>
      <c r="G12478" s="29">
        <v>15471</v>
      </c>
      <c r="M12478" s="80" t="b">
        <f t="shared" si="194"/>
        <v>1</v>
      </c>
    </row>
    <row r="12479" spans="2:13" x14ac:dyDescent="0.15">
      <c r="B12479" s="333" t="s">
        <v>15203</v>
      </c>
      <c r="C12479" s="333" t="s">
        <v>712</v>
      </c>
      <c r="D12479" s="333" t="s">
        <v>525</v>
      </c>
      <c r="E12479" s="29">
        <v>2</v>
      </c>
      <c r="F12479" s="29">
        <v>4</v>
      </c>
      <c r="G12479" s="29">
        <v>17634</v>
      </c>
      <c r="M12479" s="80" t="b">
        <f t="shared" si="194"/>
        <v>1</v>
      </c>
    </row>
    <row r="12480" spans="2:13" x14ac:dyDescent="0.15">
      <c r="B12480" s="333" t="s">
        <v>4073</v>
      </c>
      <c r="C12480" s="333" t="s">
        <v>712</v>
      </c>
      <c r="D12480" s="333" t="s">
        <v>525</v>
      </c>
      <c r="E12480" s="29">
        <v>2</v>
      </c>
      <c r="F12480" s="29">
        <v>4</v>
      </c>
      <c r="G12480" s="29">
        <v>3625</v>
      </c>
      <c r="M12480" s="80" t="b">
        <f t="shared" si="194"/>
        <v>1</v>
      </c>
    </row>
    <row r="12481" spans="2:13" x14ac:dyDescent="0.15">
      <c r="B12481" s="333" t="s">
        <v>15204</v>
      </c>
      <c r="C12481" s="333" t="s">
        <v>712</v>
      </c>
      <c r="D12481" s="333" t="s">
        <v>525</v>
      </c>
      <c r="E12481" s="29">
        <v>2</v>
      </c>
      <c r="F12481" s="29">
        <v>4</v>
      </c>
      <c r="G12481" s="29">
        <v>17633</v>
      </c>
      <c r="M12481" s="80" t="b">
        <f t="shared" si="194"/>
        <v>1</v>
      </c>
    </row>
    <row r="12482" spans="2:13" x14ac:dyDescent="0.15">
      <c r="B12482" s="333" t="s">
        <v>9689</v>
      </c>
      <c r="C12482" s="333" t="s">
        <v>518</v>
      </c>
      <c r="D12482" s="333" t="s">
        <v>518</v>
      </c>
      <c r="E12482" s="29">
        <v>0</v>
      </c>
      <c r="F12482" s="29">
        <v>0</v>
      </c>
      <c r="G12482" s="29">
        <v>9851</v>
      </c>
      <c r="M12482" s="80" t="b">
        <f t="shared" si="194"/>
        <v>1</v>
      </c>
    </row>
    <row r="12483" spans="2:13" x14ac:dyDescent="0.15">
      <c r="B12483" s="333" t="s">
        <v>6047</v>
      </c>
      <c r="C12483" s="333" t="s">
        <v>710</v>
      </c>
      <c r="D12483" s="333" t="s">
        <v>521</v>
      </c>
      <c r="E12483" s="29">
        <v>1</v>
      </c>
      <c r="F12483" s="29">
        <v>2</v>
      </c>
      <c r="G12483" s="29">
        <v>6098</v>
      </c>
      <c r="M12483" s="80" t="b">
        <f t="shared" si="194"/>
        <v>1</v>
      </c>
    </row>
    <row r="12484" spans="2:13" x14ac:dyDescent="0.15">
      <c r="B12484" s="333" t="s">
        <v>12483</v>
      </c>
      <c r="C12484" s="333" t="s">
        <v>710</v>
      </c>
      <c r="D12484" s="333" t="s">
        <v>523</v>
      </c>
      <c r="E12484" s="29">
        <v>1</v>
      </c>
      <c r="F12484" s="29">
        <v>3</v>
      </c>
      <c r="G12484" s="29">
        <v>13260</v>
      </c>
      <c r="M12484" s="80" t="b">
        <f t="shared" si="194"/>
        <v>1</v>
      </c>
    </row>
    <row r="12485" spans="2:13" x14ac:dyDescent="0.15">
      <c r="B12485" s="333" t="s">
        <v>12484</v>
      </c>
      <c r="C12485" s="333" t="s">
        <v>712</v>
      </c>
      <c r="D12485" s="333" t="s">
        <v>523</v>
      </c>
      <c r="E12485" s="29">
        <v>2</v>
      </c>
      <c r="F12485" s="29">
        <v>3</v>
      </c>
      <c r="G12485" s="29">
        <v>13211</v>
      </c>
      <c r="M12485" s="80" t="b">
        <f t="shared" si="194"/>
        <v>1</v>
      </c>
    </row>
    <row r="12486" spans="2:13" x14ac:dyDescent="0.15">
      <c r="B12486" s="333" t="s">
        <v>11096</v>
      </c>
      <c r="C12486" s="333" t="s">
        <v>716</v>
      </c>
      <c r="D12486" s="333" t="s">
        <v>444</v>
      </c>
      <c r="E12486" s="29">
        <v>4</v>
      </c>
      <c r="F12486" s="29">
        <v>6</v>
      </c>
      <c r="G12486" s="29">
        <v>2797</v>
      </c>
      <c r="M12486" s="80" t="b">
        <f t="shared" si="194"/>
        <v>1</v>
      </c>
    </row>
    <row r="12487" spans="2:13" x14ac:dyDescent="0.15">
      <c r="B12487" s="333" t="s">
        <v>11382</v>
      </c>
      <c r="C12487" s="333" t="s">
        <v>712</v>
      </c>
      <c r="D12487" s="333" t="s">
        <v>444</v>
      </c>
      <c r="E12487" s="29">
        <v>2</v>
      </c>
      <c r="F12487" s="29">
        <v>6</v>
      </c>
      <c r="G12487" s="29">
        <v>11318</v>
      </c>
      <c r="M12487" s="80" t="b">
        <f t="shared" si="194"/>
        <v>1</v>
      </c>
    </row>
    <row r="12488" spans="2:13" x14ac:dyDescent="0.15">
      <c r="B12488" s="333" t="s">
        <v>6398</v>
      </c>
      <c r="C12488" s="333" t="s">
        <v>710</v>
      </c>
      <c r="D12488" s="333" t="s">
        <v>523</v>
      </c>
      <c r="E12488" s="29">
        <v>1</v>
      </c>
      <c r="F12488" s="29">
        <v>3</v>
      </c>
      <c r="G12488" s="29">
        <v>6455</v>
      </c>
      <c r="M12488" s="80" t="b">
        <f t="shared" si="194"/>
        <v>1</v>
      </c>
    </row>
    <row r="12489" spans="2:13" x14ac:dyDescent="0.15">
      <c r="B12489" s="333" t="s">
        <v>13035</v>
      </c>
      <c r="C12489" s="333" t="s">
        <v>710</v>
      </c>
      <c r="D12489" s="333" t="s">
        <v>521</v>
      </c>
      <c r="E12489" s="29">
        <v>1</v>
      </c>
      <c r="F12489" s="29">
        <v>2</v>
      </c>
      <c r="G12489" s="29">
        <v>14136</v>
      </c>
      <c r="M12489" s="80" t="b">
        <f t="shared" si="194"/>
        <v>1</v>
      </c>
    </row>
    <row r="12490" spans="2:13" x14ac:dyDescent="0.15">
      <c r="B12490" s="333" t="s">
        <v>9690</v>
      </c>
      <c r="C12490" s="333" t="s">
        <v>712</v>
      </c>
      <c r="D12490" s="333" t="s">
        <v>525</v>
      </c>
      <c r="E12490" s="29">
        <v>2</v>
      </c>
      <c r="F12490" s="29">
        <v>4</v>
      </c>
      <c r="G12490" s="29">
        <v>9983</v>
      </c>
      <c r="M12490" s="80" t="b">
        <f t="shared" si="194"/>
        <v>1</v>
      </c>
    </row>
    <row r="12491" spans="2:13" x14ac:dyDescent="0.15">
      <c r="B12491" s="333" t="s">
        <v>3078</v>
      </c>
      <c r="C12491" s="333" t="s">
        <v>710</v>
      </c>
      <c r="D12491" s="333" t="s">
        <v>523</v>
      </c>
      <c r="E12491" s="29">
        <v>1</v>
      </c>
      <c r="F12491" s="29">
        <v>3</v>
      </c>
      <c r="G12491" s="29">
        <v>2798</v>
      </c>
      <c r="M12491" s="80" t="b">
        <f t="shared" si="194"/>
        <v>1</v>
      </c>
    </row>
    <row r="12492" spans="2:13" x14ac:dyDescent="0.15">
      <c r="B12492" s="333" t="s">
        <v>13987</v>
      </c>
      <c r="C12492" s="333" t="s">
        <v>710</v>
      </c>
      <c r="D12492" s="333" t="s">
        <v>523</v>
      </c>
      <c r="E12492" s="29">
        <v>1</v>
      </c>
      <c r="F12492" s="29">
        <v>3</v>
      </c>
      <c r="G12492" s="29">
        <v>14839</v>
      </c>
      <c r="M12492" s="80" t="b">
        <f t="shared" si="194"/>
        <v>1</v>
      </c>
    </row>
    <row r="12493" spans="2:13" x14ac:dyDescent="0.15">
      <c r="B12493" s="333" t="s">
        <v>9691</v>
      </c>
      <c r="C12493" s="333" t="s">
        <v>518</v>
      </c>
      <c r="D12493" s="333" t="s">
        <v>518</v>
      </c>
      <c r="E12493" s="29">
        <v>0</v>
      </c>
      <c r="F12493" s="29">
        <v>0</v>
      </c>
      <c r="G12493" s="29">
        <v>9852</v>
      </c>
      <c r="M12493" s="80" t="b">
        <f t="shared" si="194"/>
        <v>1</v>
      </c>
    </row>
    <row r="12494" spans="2:13" x14ac:dyDescent="0.15">
      <c r="B12494" s="333" t="s">
        <v>3079</v>
      </c>
      <c r="C12494" s="333" t="s">
        <v>710</v>
      </c>
      <c r="D12494" s="333" t="s">
        <v>519</v>
      </c>
      <c r="E12494" s="29">
        <v>1</v>
      </c>
      <c r="F12494" s="29">
        <v>1</v>
      </c>
      <c r="G12494" s="29">
        <v>2799</v>
      </c>
      <c r="M12494" s="80" t="b">
        <f t="shared" ref="M12494:M12557" si="195">AND(  NOT(ISERROR(FIND(UPPER($B$7),UPPER($B12494),1))),  OR($D$7="",NOT(ISERROR(FIND(UPPER($D$7),UPPER($B12494),1)))),    OR($D$8="",(ISERROR(FIND(UPPER($D$8),UPPER($B12494),1))))           )</f>
        <v>1</v>
      </c>
    </row>
    <row r="12495" spans="2:13" x14ac:dyDescent="0.15">
      <c r="B12495" s="333" t="s">
        <v>12485</v>
      </c>
      <c r="C12495" s="333" t="s">
        <v>710</v>
      </c>
      <c r="D12495" s="333" t="s">
        <v>444</v>
      </c>
      <c r="E12495" s="29">
        <v>1</v>
      </c>
      <c r="F12495" s="29">
        <v>6</v>
      </c>
      <c r="G12495" s="29">
        <v>11684</v>
      </c>
      <c r="M12495" s="80" t="b">
        <f t="shared" si="195"/>
        <v>1</v>
      </c>
    </row>
    <row r="12496" spans="2:13" x14ac:dyDescent="0.15">
      <c r="B12496" s="333" t="s">
        <v>4191</v>
      </c>
      <c r="C12496" s="333" t="s">
        <v>712</v>
      </c>
      <c r="D12496" s="333" t="s">
        <v>523</v>
      </c>
      <c r="E12496" s="29">
        <v>2</v>
      </c>
      <c r="F12496" s="29">
        <v>3</v>
      </c>
      <c r="G12496" s="29">
        <v>3974</v>
      </c>
      <c r="M12496" s="80" t="b">
        <f t="shared" si="195"/>
        <v>1</v>
      </c>
    </row>
    <row r="12497" spans="2:13" x14ac:dyDescent="0.15">
      <c r="B12497" s="333" t="s">
        <v>6253</v>
      </c>
      <c r="C12497" s="333" t="s">
        <v>710</v>
      </c>
      <c r="D12497" s="333" t="s">
        <v>521</v>
      </c>
      <c r="E12497" s="29">
        <v>1</v>
      </c>
      <c r="F12497" s="29">
        <v>2</v>
      </c>
      <c r="G12497" s="29">
        <v>6308</v>
      </c>
      <c r="M12497" s="80" t="b">
        <f t="shared" si="195"/>
        <v>1</v>
      </c>
    </row>
    <row r="12498" spans="2:13" x14ac:dyDescent="0.15">
      <c r="B12498" s="333" t="s">
        <v>3080</v>
      </c>
      <c r="C12498" s="333" t="s">
        <v>710</v>
      </c>
      <c r="D12498" s="333" t="s">
        <v>519</v>
      </c>
      <c r="E12498" s="29">
        <v>1</v>
      </c>
      <c r="F12498" s="29">
        <v>1</v>
      </c>
      <c r="G12498" s="29">
        <v>2800</v>
      </c>
      <c r="M12498" s="80" t="b">
        <f t="shared" si="195"/>
        <v>1</v>
      </c>
    </row>
    <row r="12499" spans="2:13" x14ac:dyDescent="0.15">
      <c r="B12499" s="333" t="s">
        <v>10617</v>
      </c>
      <c r="C12499" s="333" t="s">
        <v>710</v>
      </c>
      <c r="D12499" s="333" t="s">
        <v>523</v>
      </c>
      <c r="E12499" s="29">
        <v>1</v>
      </c>
      <c r="F12499" s="29">
        <v>3</v>
      </c>
      <c r="G12499" s="29">
        <v>10806</v>
      </c>
      <c r="M12499" s="80" t="b">
        <f t="shared" si="195"/>
        <v>1</v>
      </c>
    </row>
    <row r="12500" spans="2:13" x14ac:dyDescent="0.15">
      <c r="B12500" s="333" t="s">
        <v>8518</v>
      </c>
      <c r="C12500" s="333" t="s">
        <v>710</v>
      </c>
      <c r="D12500" s="333" t="s">
        <v>521</v>
      </c>
      <c r="E12500" s="29">
        <v>1</v>
      </c>
      <c r="F12500" s="29">
        <v>2</v>
      </c>
      <c r="G12500" s="29">
        <v>8847</v>
      </c>
      <c r="M12500" s="80" t="b">
        <f t="shared" si="195"/>
        <v>1</v>
      </c>
    </row>
    <row r="12501" spans="2:13" x14ac:dyDescent="0.15">
      <c r="B12501" s="333" t="s">
        <v>3081</v>
      </c>
      <c r="C12501" s="333" t="s">
        <v>710</v>
      </c>
      <c r="D12501" s="333" t="s">
        <v>519</v>
      </c>
      <c r="E12501" s="29">
        <v>1</v>
      </c>
      <c r="F12501" s="29">
        <v>1</v>
      </c>
      <c r="G12501" s="29">
        <v>2801</v>
      </c>
      <c r="M12501" s="80" t="b">
        <f t="shared" si="195"/>
        <v>1</v>
      </c>
    </row>
    <row r="12502" spans="2:13" x14ac:dyDescent="0.15">
      <c r="B12502" s="333" t="s">
        <v>14371</v>
      </c>
      <c r="C12502" s="333" t="s">
        <v>710</v>
      </c>
      <c r="D12502" s="333" t="s">
        <v>523</v>
      </c>
      <c r="E12502" s="29">
        <v>1</v>
      </c>
      <c r="F12502" s="29">
        <v>3</v>
      </c>
      <c r="G12502" s="29">
        <v>16155</v>
      </c>
      <c r="M12502" s="80" t="b">
        <f t="shared" si="195"/>
        <v>1</v>
      </c>
    </row>
    <row r="12503" spans="2:13" x14ac:dyDescent="0.15">
      <c r="B12503" s="333" t="s">
        <v>12486</v>
      </c>
      <c r="C12503" s="333" t="s">
        <v>712</v>
      </c>
      <c r="D12503" s="333" t="s">
        <v>519</v>
      </c>
      <c r="E12503" s="29">
        <v>2</v>
      </c>
      <c r="F12503" s="29">
        <v>1</v>
      </c>
      <c r="G12503" s="29">
        <v>12952</v>
      </c>
      <c r="M12503" s="80" t="b">
        <f t="shared" si="195"/>
        <v>1</v>
      </c>
    </row>
    <row r="12504" spans="2:13" x14ac:dyDescent="0.15">
      <c r="B12504" s="333" t="s">
        <v>8874</v>
      </c>
      <c r="C12504" s="333" t="s">
        <v>712</v>
      </c>
      <c r="D12504" s="333" t="s">
        <v>525</v>
      </c>
      <c r="E12504" s="29">
        <v>2</v>
      </c>
      <c r="F12504" s="29">
        <v>4</v>
      </c>
      <c r="G12504" s="29">
        <v>9224</v>
      </c>
      <c r="M12504" s="80" t="b">
        <f t="shared" si="195"/>
        <v>1</v>
      </c>
    </row>
    <row r="12505" spans="2:13" x14ac:dyDescent="0.15">
      <c r="B12505" s="333" t="s">
        <v>9692</v>
      </c>
      <c r="C12505" s="333" t="s">
        <v>518</v>
      </c>
      <c r="D12505" s="333" t="s">
        <v>518</v>
      </c>
      <c r="E12505" s="29">
        <v>0</v>
      </c>
      <c r="F12505" s="29">
        <v>0</v>
      </c>
      <c r="G12505" s="29">
        <v>9853</v>
      </c>
      <c r="M12505" s="80" t="b">
        <f t="shared" si="195"/>
        <v>1</v>
      </c>
    </row>
    <row r="12506" spans="2:13" x14ac:dyDescent="0.15">
      <c r="B12506" s="333" t="s">
        <v>3910</v>
      </c>
      <c r="C12506" s="333" t="s">
        <v>718</v>
      </c>
      <c r="D12506" s="333" t="s">
        <v>521</v>
      </c>
      <c r="E12506" s="29">
        <v>5</v>
      </c>
      <c r="F12506" s="29">
        <v>2</v>
      </c>
      <c r="G12506" s="29">
        <v>3464</v>
      </c>
      <c r="M12506" s="80" t="b">
        <f t="shared" si="195"/>
        <v>1</v>
      </c>
    </row>
    <row r="12507" spans="2:13" x14ac:dyDescent="0.15">
      <c r="B12507" s="333" t="s">
        <v>12487</v>
      </c>
      <c r="C12507" s="333" t="s">
        <v>714</v>
      </c>
      <c r="D12507" s="333" t="s">
        <v>519</v>
      </c>
      <c r="E12507" s="29">
        <v>3</v>
      </c>
      <c r="F12507" s="29">
        <v>1</v>
      </c>
      <c r="G12507" s="29">
        <v>12976</v>
      </c>
      <c r="M12507" s="80" t="b">
        <f t="shared" si="195"/>
        <v>1</v>
      </c>
    </row>
    <row r="12508" spans="2:13" x14ac:dyDescent="0.15">
      <c r="B12508" s="333" t="s">
        <v>7738</v>
      </c>
      <c r="C12508" s="333" t="s">
        <v>710</v>
      </c>
      <c r="D12508" s="333" t="s">
        <v>521</v>
      </c>
      <c r="E12508" s="29">
        <v>1</v>
      </c>
      <c r="F12508" s="29">
        <v>2</v>
      </c>
      <c r="G12508" s="29">
        <v>7916</v>
      </c>
      <c r="M12508" s="80" t="b">
        <f t="shared" si="195"/>
        <v>1</v>
      </c>
    </row>
    <row r="12509" spans="2:13" x14ac:dyDescent="0.15">
      <c r="B12509" s="333" t="s">
        <v>9693</v>
      </c>
      <c r="C12509" s="333" t="s">
        <v>518</v>
      </c>
      <c r="D12509" s="333" t="s">
        <v>518</v>
      </c>
      <c r="E12509" s="29">
        <v>0</v>
      </c>
      <c r="F12509" s="29">
        <v>0</v>
      </c>
      <c r="G12509" s="29">
        <v>9854</v>
      </c>
      <c r="M12509" s="80" t="b">
        <f t="shared" si="195"/>
        <v>1</v>
      </c>
    </row>
    <row r="12510" spans="2:13" x14ac:dyDescent="0.15">
      <c r="B12510" s="333" t="s">
        <v>13988</v>
      </c>
      <c r="C12510" s="333" t="s">
        <v>716</v>
      </c>
      <c r="D12510" s="333" t="s">
        <v>444</v>
      </c>
      <c r="E12510" s="29">
        <v>4</v>
      </c>
      <c r="F12510" s="29">
        <v>6</v>
      </c>
      <c r="G12510" s="29">
        <v>14869</v>
      </c>
      <c r="M12510" s="80" t="b">
        <f t="shared" si="195"/>
        <v>1</v>
      </c>
    </row>
    <row r="12511" spans="2:13" x14ac:dyDescent="0.15">
      <c r="B12511" s="333" t="s">
        <v>12488</v>
      </c>
      <c r="C12511" s="333" t="s">
        <v>716</v>
      </c>
      <c r="D12511" s="333" t="s">
        <v>519</v>
      </c>
      <c r="E12511" s="29">
        <v>4</v>
      </c>
      <c r="F12511" s="29">
        <v>1</v>
      </c>
      <c r="G12511" s="29">
        <v>13682</v>
      </c>
      <c r="M12511" s="80" t="b">
        <f t="shared" si="195"/>
        <v>1</v>
      </c>
    </row>
    <row r="12512" spans="2:13" x14ac:dyDescent="0.15">
      <c r="B12512" s="333" t="s">
        <v>13036</v>
      </c>
      <c r="C12512" s="333" t="s">
        <v>716</v>
      </c>
      <c r="D12512" s="333" t="s">
        <v>519</v>
      </c>
      <c r="E12512" s="29">
        <v>4</v>
      </c>
      <c r="F12512" s="29">
        <v>1</v>
      </c>
      <c r="G12512" s="29">
        <v>14251</v>
      </c>
      <c r="M12512" s="80" t="b">
        <f t="shared" si="195"/>
        <v>1</v>
      </c>
    </row>
    <row r="12513" spans="2:13" x14ac:dyDescent="0.15">
      <c r="B12513" s="333" t="s">
        <v>10618</v>
      </c>
      <c r="C12513" s="333" t="s">
        <v>716</v>
      </c>
      <c r="D12513" s="333" t="s">
        <v>519</v>
      </c>
      <c r="E12513" s="29">
        <v>4</v>
      </c>
      <c r="F12513" s="29">
        <v>1</v>
      </c>
      <c r="G12513" s="29">
        <v>10338</v>
      </c>
      <c r="M12513" s="80" t="b">
        <f t="shared" si="195"/>
        <v>1</v>
      </c>
    </row>
    <row r="12514" spans="2:13" x14ac:dyDescent="0.15">
      <c r="B12514" s="333" t="s">
        <v>11383</v>
      </c>
      <c r="C12514" s="333" t="s">
        <v>716</v>
      </c>
      <c r="D12514" s="333" t="s">
        <v>519</v>
      </c>
      <c r="E12514" s="29">
        <v>4</v>
      </c>
      <c r="F12514" s="29">
        <v>1</v>
      </c>
      <c r="G12514" s="29">
        <v>11420</v>
      </c>
      <c r="M12514" s="80" t="b">
        <f t="shared" si="195"/>
        <v>1</v>
      </c>
    </row>
    <row r="12515" spans="2:13" x14ac:dyDescent="0.15">
      <c r="B12515" s="333" t="s">
        <v>12489</v>
      </c>
      <c r="C12515" s="333" t="s">
        <v>716</v>
      </c>
      <c r="D12515" s="333" t="s">
        <v>519</v>
      </c>
      <c r="E12515" s="29">
        <v>4</v>
      </c>
      <c r="F12515" s="29">
        <v>1</v>
      </c>
      <c r="G12515" s="29">
        <v>13078</v>
      </c>
      <c r="M12515" s="80" t="b">
        <f t="shared" si="195"/>
        <v>1</v>
      </c>
    </row>
    <row r="12516" spans="2:13" x14ac:dyDescent="0.15">
      <c r="B12516" s="333" t="s">
        <v>9694</v>
      </c>
      <c r="C12516" s="333" t="s">
        <v>518</v>
      </c>
      <c r="D12516" s="333" t="s">
        <v>518</v>
      </c>
      <c r="E12516" s="29">
        <v>0</v>
      </c>
      <c r="F12516" s="29">
        <v>0</v>
      </c>
      <c r="G12516" s="29">
        <v>9855</v>
      </c>
      <c r="M12516" s="80" t="b">
        <f t="shared" si="195"/>
        <v>1</v>
      </c>
    </row>
    <row r="12517" spans="2:13" x14ac:dyDescent="0.15">
      <c r="B12517" s="333" t="s">
        <v>6341</v>
      </c>
      <c r="C12517" s="333" t="s">
        <v>716</v>
      </c>
      <c r="D12517" s="333" t="s">
        <v>525</v>
      </c>
      <c r="E12517" s="29">
        <v>4</v>
      </c>
      <c r="F12517" s="29">
        <v>4</v>
      </c>
      <c r="G12517" s="29">
        <v>6402</v>
      </c>
      <c r="M12517" s="80" t="b">
        <f t="shared" si="195"/>
        <v>1</v>
      </c>
    </row>
    <row r="12518" spans="2:13" x14ac:dyDescent="0.15">
      <c r="B12518" s="333" t="s">
        <v>15205</v>
      </c>
      <c r="C12518" s="333" t="s">
        <v>718</v>
      </c>
      <c r="D12518" s="333" t="s">
        <v>519</v>
      </c>
      <c r="E12518" s="29">
        <v>5</v>
      </c>
      <c r="F12518" s="29">
        <v>1</v>
      </c>
      <c r="G12518" s="29">
        <v>16829</v>
      </c>
      <c r="M12518" s="80" t="b">
        <f t="shared" si="195"/>
        <v>1</v>
      </c>
    </row>
    <row r="12519" spans="2:13" x14ac:dyDescent="0.15">
      <c r="B12519" s="333" t="s">
        <v>15206</v>
      </c>
      <c r="C12519" s="333" t="s">
        <v>716</v>
      </c>
      <c r="D12519" s="333" t="s">
        <v>519</v>
      </c>
      <c r="E12519" s="29">
        <v>4</v>
      </c>
      <c r="F12519" s="29">
        <v>1</v>
      </c>
      <c r="G12519" s="29">
        <v>16489</v>
      </c>
      <c r="M12519" s="80" t="b">
        <f t="shared" si="195"/>
        <v>1</v>
      </c>
    </row>
    <row r="12520" spans="2:13" x14ac:dyDescent="0.15">
      <c r="B12520" s="333" t="s">
        <v>15207</v>
      </c>
      <c r="C12520" s="333" t="s">
        <v>714</v>
      </c>
      <c r="D12520" s="333" t="s">
        <v>519</v>
      </c>
      <c r="E12520" s="29">
        <v>3</v>
      </c>
      <c r="F12520" s="29">
        <v>1</v>
      </c>
      <c r="G12520" s="29">
        <v>16961</v>
      </c>
      <c r="M12520" s="80" t="b">
        <f t="shared" si="195"/>
        <v>1</v>
      </c>
    </row>
    <row r="12521" spans="2:13" x14ac:dyDescent="0.15">
      <c r="B12521" s="333" t="s">
        <v>12490</v>
      </c>
      <c r="C12521" s="333" t="s">
        <v>716</v>
      </c>
      <c r="D12521" s="333" t="s">
        <v>519</v>
      </c>
      <c r="E12521" s="29">
        <v>4</v>
      </c>
      <c r="F12521" s="29">
        <v>1</v>
      </c>
      <c r="G12521" s="29">
        <v>13084</v>
      </c>
      <c r="M12521" s="80" t="b">
        <f t="shared" si="195"/>
        <v>1</v>
      </c>
    </row>
    <row r="12522" spans="2:13" x14ac:dyDescent="0.15">
      <c r="B12522" s="333" t="s">
        <v>7695</v>
      </c>
      <c r="C12522" s="333" t="s">
        <v>710</v>
      </c>
      <c r="D12522" s="333" t="s">
        <v>519</v>
      </c>
      <c r="E12522" s="29">
        <v>1</v>
      </c>
      <c r="F12522" s="29">
        <v>1</v>
      </c>
      <c r="G12522" s="29">
        <v>7754</v>
      </c>
      <c r="M12522" s="80" t="b">
        <f t="shared" si="195"/>
        <v>1</v>
      </c>
    </row>
    <row r="12523" spans="2:13" x14ac:dyDescent="0.15">
      <c r="B12523" s="333" t="s">
        <v>9695</v>
      </c>
      <c r="C12523" s="333" t="s">
        <v>716</v>
      </c>
      <c r="D12523" s="333" t="s">
        <v>519</v>
      </c>
      <c r="E12523" s="29">
        <v>4</v>
      </c>
      <c r="F12523" s="29">
        <v>1</v>
      </c>
      <c r="G12523" s="29">
        <v>9856</v>
      </c>
      <c r="M12523" s="80" t="b">
        <f t="shared" si="195"/>
        <v>1</v>
      </c>
    </row>
    <row r="12524" spans="2:13" x14ac:dyDescent="0.15">
      <c r="B12524" s="333" t="s">
        <v>15208</v>
      </c>
      <c r="C12524" s="333" t="s">
        <v>716</v>
      </c>
      <c r="D12524" s="333" t="s">
        <v>519</v>
      </c>
      <c r="E12524" s="29">
        <v>4</v>
      </c>
      <c r="F12524" s="29">
        <v>1</v>
      </c>
      <c r="G12524" s="29">
        <v>17665</v>
      </c>
      <c r="M12524" s="80" t="b">
        <f t="shared" si="195"/>
        <v>1</v>
      </c>
    </row>
    <row r="12525" spans="2:13" x14ac:dyDescent="0.15">
      <c r="B12525" s="333" t="s">
        <v>14372</v>
      </c>
      <c r="C12525" s="333" t="s">
        <v>716</v>
      </c>
      <c r="D12525" s="333" t="s">
        <v>519</v>
      </c>
      <c r="E12525" s="29">
        <v>4</v>
      </c>
      <c r="F12525" s="29">
        <v>1</v>
      </c>
      <c r="G12525" s="29">
        <v>15784</v>
      </c>
      <c r="M12525" s="80" t="b">
        <f t="shared" si="195"/>
        <v>1</v>
      </c>
    </row>
    <row r="12526" spans="2:13" x14ac:dyDescent="0.15">
      <c r="B12526" s="333" t="s">
        <v>10619</v>
      </c>
      <c r="C12526" s="333" t="s">
        <v>518</v>
      </c>
      <c r="D12526" s="333" t="s">
        <v>518</v>
      </c>
      <c r="E12526" s="29">
        <v>0</v>
      </c>
      <c r="F12526" s="29">
        <v>0</v>
      </c>
      <c r="G12526" s="29">
        <v>11040</v>
      </c>
      <c r="M12526" s="80" t="b">
        <f t="shared" si="195"/>
        <v>1</v>
      </c>
    </row>
    <row r="12527" spans="2:13" x14ac:dyDescent="0.15">
      <c r="B12527" s="333" t="s">
        <v>9696</v>
      </c>
      <c r="C12527" s="333" t="s">
        <v>716</v>
      </c>
      <c r="D12527" s="333" t="s">
        <v>519</v>
      </c>
      <c r="E12527" s="29">
        <v>4</v>
      </c>
      <c r="F12527" s="29">
        <v>1</v>
      </c>
      <c r="G12527" s="29">
        <v>9384</v>
      </c>
      <c r="M12527" s="80" t="b">
        <f t="shared" si="195"/>
        <v>1</v>
      </c>
    </row>
    <row r="12528" spans="2:13" x14ac:dyDescent="0.15">
      <c r="B12528" s="333" t="s">
        <v>6254</v>
      </c>
      <c r="C12528" s="333" t="s">
        <v>714</v>
      </c>
      <c r="D12528" s="333" t="s">
        <v>521</v>
      </c>
      <c r="E12528" s="29">
        <v>3</v>
      </c>
      <c r="F12528" s="29">
        <v>2</v>
      </c>
      <c r="G12528" s="29">
        <v>6309</v>
      </c>
      <c r="M12528" s="80" t="b">
        <f t="shared" si="195"/>
        <v>1</v>
      </c>
    </row>
    <row r="12529" spans="2:13" x14ac:dyDescent="0.15">
      <c r="B12529" s="333" t="s">
        <v>140</v>
      </c>
      <c r="C12529" s="333" t="s">
        <v>716</v>
      </c>
      <c r="D12529" s="333" t="s">
        <v>521</v>
      </c>
      <c r="E12529" s="29">
        <v>4</v>
      </c>
      <c r="F12529" s="29">
        <v>2</v>
      </c>
      <c r="G12529" s="29">
        <v>8658</v>
      </c>
      <c r="M12529" s="80" t="b">
        <f t="shared" si="195"/>
        <v>1</v>
      </c>
    </row>
    <row r="12530" spans="2:13" x14ac:dyDescent="0.15">
      <c r="B12530" s="333" t="s">
        <v>7885</v>
      </c>
      <c r="C12530" s="333" t="s">
        <v>716</v>
      </c>
      <c r="D12530" s="333" t="s">
        <v>519</v>
      </c>
      <c r="E12530" s="29">
        <v>4</v>
      </c>
      <c r="F12530" s="29">
        <v>1</v>
      </c>
      <c r="G12530" s="29">
        <v>8083</v>
      </c>
      <c r="M12530" s="80" t="b">
        <f t="shared" si="195"/>
        <v>1</v>
      </c>
    </row>
    <row r="12531" spans="2:13" x14ac:dyDescent="0.15">
      <c r="B12531" s="333" t="s">
        <v>5530</v>
      </c>
      <c r="C12531" s="333" t="s">
        <v>716</v>
      </c>
      <c r="D12531" s="333" t="s">
        <v>519</v>
      </c>
      <c r="E12531" s="29">
        <v>4</v>
      </c>
      <c r="F12531" s="29">
        <v>1</v>
      </c>
      <c r="G12531" s="29">
        <v>5548</v>
      </c>
      <c r="M12531" s="80" t="b">
        <f t="shared" si="195"/>
        <v>1</v>
      </c>
    </row>
    <row r="12532" spans="2:13" x14ac:dyDescent="0.15">
      <c r="B12532" s="333" t="s">
        <v>5523</v>
      </c>
      <c r="C12532" s="333" t="s">
        <v>716</v>
      </c>
      <c r="D12532" s="333" t="s">
        <v>519</v>
      </c>
      <c r="E12532" s="29">
        <v>4</v>
      </c>
      <c r="F12532" s="29">
        <v>1</v>
      </c>
      <c r="G12532" s="29">
        <v>5540</v>
      </c>
      <c r="M12532" s="80" t="b">
        <f t="shared" si="195"/>
        <v>1</v>
      </c>
    </row>
    <row r="12533" spans="2:13" x14ac:dyDescent="0.15">
      <c r="B12533" s="333" t="s">
        <v>13989</v>
      </c>
      <c r="C12533" s="333" t="s">
        <v>518</v>
      </c>
      <c r="D12533" s="333" t="s">
        <v>518</v>
      </c>
      <c r="E12533" s="29">
        <v>0</v>
      </c>
      <c r="F12533" s="29">
        <v>0</v>
      </c>
      <c r="G12533" s="29">
        <v>14677</v>
      </c>
      <c r="M12533" s="80" t="b">
        <f t="shared" si="195"/>
        <v>1</v>
      </c>
    </row>
    <row r="12534" spans="2:13" x14ac:dyDescent="0.15">
      <c r="B12534" s="333" t="s">
        <v>5535</v>
      </c>
      <c r="C12534" s="333" t="s">
        <v>716</v>
      </c>
      <c r="D12534" s="333" t="s">
        <v>519</v>
      </c>
      <c r="E12534" s="29">
        <v>4</v>
      </c>
      <c r="F12534" s="29">
        <v>1</v>
      </c>
      <c r="G12534" s="29">
        <v>5553</v>
      </c>
      <c r="M12534" s="80" t="b">
        <f t="shared" si="195"/>
        <v>1</v>
      </c>
    </row>
    <row r="12535" spans="2:13" x14ac:dyDescent="0.15">
      <c r="B12535" s="333" t="s">
        <v>5528</v>
      </c>
      <c r="C12535" s="333" t="s">
        <v>716</v>
      </c>
      <c r="D12535" s="333" t="s">
        <v>519</v>
      </c>
      <c r="E12535" s="29">
        <v>4</v>
      </c>
      <c r="F12535" s="29">
        <v>1</v>
      </c>
      <c r="G12535" s="29">
        <v>5546</v>
      </c>
      <c r="M12535" s="80" t="b">
        <f t="shared" si="195"/>
        <v>1</v>
      </c>
    </row>
    <row r="12536" spans="2:13" x14ac:dyDescent="0.15">
      <c r="B12536" s="333" t="s">
        <v>5525</v>
      </c>
      <c r="C12536" s="333" t="s">
        <v>716</v>
      </c>
      <c r="D12536" s="333" t="s">
        <v>519</v>
      </c>
      <c r="E12536" s="29">
        <v>4</v>
      </c>
      <c r="F12536" s="29">
        <v>1</v>
      </c>
      <c r="G12536" s="29">
        <v>5542</v>
      </c>
      <c r="M12536" s="80" t="b">
        <f t="shared" si="195"/>
        <v>1</v>
      </c>
    </row>
    <row r="12537" spans="2:13" x14ac:dyDescent="0.15">
      <c r="B12537" s="333" t="s">
        <v>5534</v>
      </c>
      <c r="C12537" s="333" t="s">
        <v>716</v>
      </c>
      <c r="D12537" s="333" t="s">
        <v>519</v>
      </c>
      <c r="E12537" s="29">
        <v>4</v>
      </c>
      <c r="F12537" s="29">
        <v>1</v>
      </c>
      <c r="G12537" s="29">
        <v>5552</v>
      </c>
      <c r="M12537" s="80" t="b">
        <f t="shared" si="195"/>
        <v>1</v>
      </c>
    </row>
    <row r="12538" spans="2:13" x14ac:dyDescent="0.15">
      <c r="B12538" s="333" t="s">
        <v>3649</v>
      </c>
      <c r="C12538" s="333" t="s">
        <v>716</v>
      </c>
      <c r="D12538" s="333" t="s">
        <v>525</v>
      </c>
      <c r="E12538" s="29">
        <v>4</v>
      </c>
      <c r="F12538" s="29">
        <v>4</v>
      </c>
      <c r="G12538" s="29">
        <v>3310</v>
      </c>
      <c r="M12538" s="80" t="b">
        <f t="shared" si="195"/>
        <v>1</v>
      </c>
    </row>
    <row r="12539" spans="2:13" x14ac:dyDescent="0.15">
      <c r="B12539" s="333" t="s">
        <v>8663</v>
      </c>
      <c r="C12539" s="333" t="s">
        <v>716</v>
      </c>
      <c r="D12539" s="333" t="s">
        <v>521</v>
      </c>
      <c r="E12539" s="29">
        <v>4</v>
      </c>
      <c r="F12539" s="29">
        <v>2</v>
      </c>
      <c r="G12539" s="29">
        <v>9013</v>
      </c>
      <c r="M12539" s="80" t="b">
        <f t="shared" si="195"/>
        <v>1</v>
      </c>
    </row>
    <row r="12540" spans="2:13" x14ac:dyDescent="0.15">
      <c r="B12540" s="333" t="s">
        <v>10753</v>
      </c>
      <c r="C12540" s="333" t="s">
        <v>716</v>
      </c>
      <c r="D12540" s="333" t="s">
        <v>519</v>
      </c>
      <c r="E12540" s="29">
        <v>4</v>
      </c>
      <c r="F12540" s="29">
        <v>1</v>
      </c>
      <c r="G12540" s="29">
        <v>11117</v>
      </c>
      <c r="M12540" s="80" t="b">
        <f t="shared" si="195"/>
        <v>1</v>
      </c>
    </row>
    <row r="12541" spans="2:13" x14ac:dyDescent="0.15">
      <c r="B12541" s="333" t="s">
        <v>9697</v>
      </c>
      <c r="C12541" s="333" t="s">
        <v>716</v>
      </c>
      <c r="D12541" s="333" t="s">
        <v>519</v>
      </c>
      <c r="E12541" s="29">
        <v>4</v>
      </c>
      <c r="F12541" s="29">
        <v>1</v>
      </c>
      <c r="G12541" s="29">
        <v>9298</v>
      </c>
      <c r="M12541" s="80" t="b">
        <f t="shared" si="195"/>
        <v>1</v>
      </c>
    </row>
    <row r="12542" spans="2:13" x14ac:dyDescent="0.15">
      <c r="B12542" s="333" t="s">
        <v>5635</v>
      </c>
      <c r="C12542" s="333" t="s">
        <v>716</v>
      </c>
      <c r="D12542" s="333" t="s">
        <v>519</v>
      </c>
      <c r="E12542" s="29">
        <v>4</v>
      </c>
      <c r="F12542" s="29">
        <v>1</v>
      </c>
      <c r="G12542" s="29">
        <v>5572</v>
      </c>
      <c r="M12542" s="80" t="b">
        <f t="shared" si="195"/>
        <v>1</v>
      </c>
    </row>
    <row r="12543" spans="2:13" x14ac:dyDescent="0.15">
      <c r="B12543" s="333" t="s">
        <v>13037</v>
      </c>
      <c r="C12543" s="333" t="s">
        <v>716</v>
      </c>
      <c r="D12543" s="333" t="s">
        <v>519</v>
      </c>
      <c r="E12543" s="29">
        <v>4</v>
      </c>
      <c r="F12543" s="29">
        <v>1</v>
      </c>
      <c r="G12543" s="29">
        <v>14116</v>
      </c>
      <c r="M12543" s="80" t="b">
        <f t="shared" si="195"/>
        <v>1</v>
      </c>
    </row>
    <row r="12544" spans="2:13" x14ac:dyDescent="0.15">
      <c r="B12544" s="333" t="s">
        <v>9698</v>
      </c>
      <c r="C12544" s="333" t="s">
        <v>716</v>
      </c>
      <c r="D12544" s="333" t="s">
        <v>519</v>
      </c>
      <c r="E12544" s="29">
        <v>4</v>
      </c>
      <c r="F12544" s="29">
        <v>1</v>
      </c>
      <c r="G12544" s="29">
        <v>9293</v>
      </c>
      <c r="M12544" s="80" t="b">
        <f t="shared" si="195"/>
        <v>1</v>
      </c>
    </row>
    <row r="12545" spans="2:13" x14ac:dyDescent="0.15">
      <c r="B12545" s="333" t="s">
        <v>5356</v>
      </c>
      <c r="C12545" s="333" t="s">
        <v>716</v>
      </c>
      <c r="D12545" s="333" t="s">
        <v>519</v>
      </c>
      <c r="E12545" s="29">
        <v>4</v>
      </c>
      <c r="F12545" s="29">
        <v>1</v>
      </c>
      <c r="G12545" s="29">
        <v>5239</v>
      </c>
      <c r="M12545" s="80" t="b">
        <f t="shared" si="195"/>
        <v>1</v>
      </c>
    </row>
    <row r="12546" spans="2:13" x14ac:dyDescent="0.15">
      <c r="B12546" s="333" t="s">
        <v>7865</v>
      </c>
      <c r="C12546" s="333" t="s">
        <v>716</v>
      </c>
      <c r="D12546" s="333" t="s">
        <v>519</v>
      </c>
      <c r="E12546" s="29">
        <v>4</v>
      </c>
      <c r="F12546" s="29">
        <v>1</v>
      </c>
      <c r="G12546" s="29">
        <v>8051</v>
      </c>
      <c r="M12546" s="80" t="b">
        <f t="shared" si="195"/>
        <v>1</v>
      </c>
    </row>
    <row r="12547" spans="2:13" x14ac:dyDescent="0.15">
      <c r="B12547" s="333" t="s">
        <v>5626</v>
      </c>
      <c r="C12547" s="333" t="s">
        <v>716</v>
      </c>
      <c r="D12547" s="333" t="s">
        <v>519</v>
      </c>
      <c r="E12547" s="29">
        <v>4</v>
      </c>
      <c r="F12547" s="29">
        <v>1</v>
      </c>
      <c r="G12547" s="29">
        <v>5562</v>
      </c>
      <c r="M12547" s="80" t="b">
        <f t="shared" si="195"/>
        <v>1</v>
      </c>
    </row>
    <row r="12548" spans="2:13" x14ac:dyDescent="0.15">
      <c r="B12548" s="333" t="s">
        <v>10754</v>
      </c>
      <c r="C12548" s="333" t="s">
        <v>716</v>
      </c>
      <c r="D12548" s="333" t="s">
        <v>519</v>
      </c>
      <c r="E12548" s="29">
        <v>4</v>
      </c>
      <c r="F12548" s="29">
        <v>1</v>
      </c>
      <c r="G12548" s="29">
        <v>11112</v>
      </c>
      <c r="M12548" s="80" t="b">
        <f t="shared" si="195"/>
        <v>1</v>
      </c>
    </row>
    <row r="12549" spans="2:13" x14ac:dyDescent="0.15">
      <c r="B12549" s="333" t="s">
        <v>13038</v>
      </c>
      <c r="C12549" s="333" t="s">
        <v>716</v>
      </c>
      <c r="D12549" s="333" t="s">
        <v>519</v>
      </c>
      <c r="E12549" s="29">
        <v>4</v>
      </c>
      <c r="F12549" s="29">
        <v>1</v>
      </c>
      <c r="G12549" s="29">
        <v>14117</v>
      </c>
      <c r="M12549" s="80" t="b">
        <f t="shared" si="195"/>
        <v>1</v>
      </c>
    </row>
    <row r="12550" spans="2:13" x14ac:dyDescent="0.15">
      <c r="B12550" s="333" t="s">
        <v>7887</v>
      </c>
      <c r="C12550" s="333" t="s">
        <v>716</v>
      </c>
      <c r="D12550" s="333" t="s">
        <v>519</v>
      </c>
      <c r="E12550" s="29">
        <v>4</v>
      </c>
      <c r="F12550" s="29">
        <v>1</v>
      </c>
      <c r="G12550" s="29">
        <v>8088</v>
      </c>
      <c r="M12550" s="80" t="b">
        <f t="shared" si="195"/>
        <v>1</v>
      </c>
    </row>
    <row r="12551" spans="2:13" x14ac:dyDescent="0.15">
      <c r="B12551" s="333" t="s">
        <v>5522</v>
      </c>
      <c r="C12551" s="333" t="s">
        <v>716</v>
      </c>
      <c r="D12551" s="333" t="s">
        <v>519</v>
      </c>
      <c r="E12551" s="29">
        <v>4</v>
      </c>
      <c r="F12551" s="29">
        <v>1</v>
      </c>
      <c r="G12551" s="29">
        <v>5539</v>
      </c>
      <c r="M12551" s="80" t="b">
        <f t="shared" si="195"/>
        <v>1</v>
      </c>
    </row>
    <row r="12552" spans="2:13" x14ac:dyDescent="0.15">
      <c r="B12552" s="333" t="s">
        <v>7882</v>
      </c>
      <c r="C12552" s="333" t="s">
        <v>716</v>
      </c>
      <c r="D12552" s="333" t="s">
        <v>519</v>
      </c>
      <c r="E12552" s="29">
        <v>4</v>
      </c>
      <c r="F12552" s="29">
        <v>1</v>
      </c>
      <c r="G12552" s="29">
        <v>8078</v>
      </c>
      <c r="M12552" s="80" t="b">
        <f t="shared" si="195"/>
        <v>1</v>
      </c>
    </row>
    <row r="12553" spans="2:13" x14ac:dyDescent="0.15">
      <c r="B12553" s="333" t="s">
        <v>13039</v>
      </c>
      <c r="C12553" s="333" t="s">
        <v>716</v>
      </c>
      <c r="D12553" s="333" t="s">
        <v>519</v>
      </c>
      <c r="E12553" s="29">
        <v>4</v>
      </c>
      <c r="F12553" s="29">
        <v>1</v>
      </c>
      <c r="G12553" s="29">
        <v>14119</v>
      </c>
      <c r="M12553" s="80" t="b">
        <f t="shared" si="195"/>
        <v>1</v>
      </c>
    </row>
    <row r="12554" spans="2:13" x14ac:dyDescent="0.15">
      <c r="B12554" s="333" t="s">
        <v>8033</v>
      </c>
      <c r="C12554" s="333" t="s">
        <v>716</v>
      </c>
      <c r="D12554" s="333" t="s">
        <v>519</v>
      </c>
      <c r="E12554" s="29">
        <v>4</v>
      </c>
      <c r="F12554" s="29">
        <v>1</v>
      </c>
      <c r="G12554" s="29">
        <v>8096</v>
      </c>
      <c r="M12554" s="80" t="b">
        <f t="shared" si="195"/>
        <v>1</v>
      </c>
    </row>
    <row r="12555" spans="2:13" x14ac:dyDescent="0.15">
      <c r="B12555" s="333" t="s">
        <v>5632</v>
      </c>
      <c r="C12555" s="333" t="s">
        <v>716</v>
      </c>
      <c r="D12555" s="333" t="s">
        <v>519</v>
      </c>
      <c r="E12555" s="29">
        <v>4</v>
      </c>
      <c r="F12555" s="29">
        <v>1</v>
      </c>
      <c r="G12555" s="29">
        <v>5568</v>
      </c>
      <c r="M12555" s="80" t="b">
        <f t="shared" si="195"/>
        <v>1</v>
      </c>
    </row>
    <row r="12556" spans="2:13" x14ac:dyDescent="0.15">
      <c r="B12556" s="333" t="s">
        <v>5628</v>
      </c>
      <c r="C12556" s="333" t="s">
        <v>716</v>
      </c>
      <c r="D12556" s="333" t="s">
        <v>519</v>
      </c>
      <c r="E12556" s="29">
        <v>4</v>
      </c>
      <c r="F12556" s="29">
        <v>1</v>
      </c>
      <c r="G12556" s="29">
        <v>5564</v>
      </c>
      <c r="M12556" s="80" t="b">
        <f t="shared" si="195"/>
        <v>1</v>
      </c>
    </row>
    <row r="12557" spans="2:13" x14ac:dyDescent="0.15">
      <c r="B12557" s="333" t="s">
        <v>9699</v>
      </c>
      <c r="C12557" s="333" t="s">
        <v>716</v>
      </c>
      <c r="D12557" s="333" t="s">
        <v>519</v>
      </c>
      <c r="E12557" s="29">
        <v>4</v>
      </c>
      <c r="F12557" s="29">
        <v>1</v>
      </c>
      <c r="G12557" s="29">
        <v>9258</v>
      </c>
      <c r="M12557" s="80" t="b">
        <f t="shared" si="195"/>
        <v>1</v>
      </c>
    </row>
    <row r="12558" spans="2:13" x14ac:dyDescent="0.15">
      <c r="B12558" s="333" t="s">
        <v>5629</v>
      </c>
      <c r="C12558" s="333" t="s">
        <v>716</v>
      </c>
      <c r="D12558" s="333" t="s">
        <v>519</v>
      </c>
      <c r="E12558" s="29">
        <v>4</v>
      </c>
      <c r="F12558" s="29">
        <v>1</v>
      </c>
      <c r="G12558" s="29">
        <v>5565</v>
      </c>
      <c r="M12558" s="80" t="b">
        <f t="shared" ref="M12558:M12621" si="196">AND(  NOT(ISERROR(FIND(UPPER($B$7),UPPER($B12558),1))),  OR($D$7="",NOT(ISERROR(FIND(UPPER($D$7),UPPER($B12558),1)))),    OR($D$8="",(ISERROR(FIND(UPPER($D$8),UPPER($B12558),1))))           )</f>
        <v>1</v>
      </c>
    </row>
    <row r="12559" spans="2:13" x14ac:dyDescent="0.15">
      <c r="B12559" s="333" t="s">
        <v>5519</v>
      </c>
      <c r="C12559" s="333" t="s">
        <v>716</v>
      </c>
      <c r="D12559" s="333" t="s">
        <v>519</v>
      </c>
      <c r="E12559" s="29">
        <v>4</v>
      </c>
      <c r="F12559" s="29">
        <v>1</v>
      </c>
      <c r="G12559" s="29">
        <v>5536</v>
      </c>
      <c r="M12559" s="80" t="b">
        <f t="shared" si="196"/>
        <v>1</v>
      </c>
    </row>
    <row r="12560" spans="2:13" x14ac:dyDescent="0.15">
      <c r="B12560" s="333" t="s">
        <v>5532</v>
      </c>
      <c r="C12560" s="333" t="s">
        <v>716</v>
      </c>
      <c r="D12560" s="333" t="s">
        <v>519</v>
      </c>
      <c r="E12560" s="29">
        <v>4</v>
      </c>
      <c r="F12560" s="29">
        <v>1</v>
      </c>
      <c r="G12560" s="29">
        <v>5550</v>
      </c>
      <c r="M12560" s="80" t="b">
        <f t="shared" si="196"/>
        <v>1</v>
      </c>
    </row>
    <row r="12561" spans="2:13" x14ac:dyDescent="0.15">
      <c r="B12561" s="333" t="s">
        <v>5446</v>
      </c>
      <c r="C12561" s="333" t="s">
        <v>716</v>
      </c>
      <c r="D12561" s="333" t="s">
        <v>519</v>
      </c>
      <c r="E12561" s="29">
        <v>4</v>
      </c>
      <c r="F12561" s="29">
        <v>1</v>
      </c>
      <c r="G12561" s="29">
        <v>5557</v>
      </c>
      <c r="M12561" s="80" t="b">
        <f t="shared" si="196"/>
        <v>1</v>
      </c>
    </row>
    <row r="12562" spans="2:13" x14ac:dyDescent="0.15">
      <c r="B12562" s="333" t="s">
        <v>5524</v>
      </c>
      <c r="C12562" s="333" t="s">
        <v>716</v>
      </c>
      <c r="D12562" s="333" t="s">
        <v>519</v>
      </c>
      <c r="E12562" s="29">
        <v>4</v>
      </c>
      <c r="F12562" s="29">
        <v>1</v>
      </c>
      <c r="G12562" s="29">
        <v>5541</v>
      </c>
      <c r="M12562" s="80" t="b">
        <f t="shared" si="196"/>
        <v>1</v>
      </c>
    </row>
    <row r="12563" spans="2:13" x14ac:dyDescent="0.15">
      <c r="B12563" s="333" t="s">
        <v>5529</v>
      </c>
      <c r="C12563" s="333" t="s">
        <v>716</v>
      </c>
      <c r="D12563" s="333" t="s">
        <v>519</v>
      </c>
      <c r="E12563" s="29">
        <v>4</v>
      </c>
      <c r="F12563" s="29">
        <v>1</v>
      </c>
      <c r="G12563" s="29">
        <v>5547</v>
      </c>
      <c r="M12563" s="80" t="b">
        <f t="shared" si="196"/>
        <v>1</v>
      </c>
    </row>
    <row r="12564" spans="2:13" x14ac:dyDescent="0.15">
      <c r="B12564" s="333" t="s">
        <v>5521</v>
      </c>
      <c r="C12564" s="333" t="s">
        <v>716</v>
      </c>
      <c r="D12564" s="333" t="s">
        <v>519</v>
      </c>
      <c r="E12564" s="29">
        <v>4</v>
      </c>
      <c r="F12564" s="29">
        <v>1</v>
      </c>
      <c r="G12564" s="29">
        <v>5538</v>
      </c>
      <c r="M12564" s="80" t="b">
        <f t="shared" si="196"/>
        <v>1</v>
      </c>
    </row>
    <row r="12565" spans="2:13" x14ac:dyDescent="0.15">
      <c r="B12565" s="333" t="s">
        <v>5520</v>
      </c>
      <c r="C12565" s="333" t="s">
        <v>716</v>
      </c>
      <c r="D12565" s="333" t="s">
        <v>519</v>
      </c>
      <c r="E12565" s="29">
        <v>4</v>
      </c>
      <c r="F12565" s="29">
        <v>1</v>
      </c>
      <c r="G12565" s="29">
        <v>5537</v>
      </c>
      <c r="M12565" s="80" t="b">
        <f t="shared" si="196"/>
        <v>1</v>
      </c>
    </row>
    <row r="12566" spans="2:13" x14ac:dyDescent="0.15">
      <c r="B12566" s="333" t="s">
        <v>5527</v>
      </c>
      <c r="C12566" s="333" t="s">
        <v>716</v>
      </c>
      <c r="D12566" s="333" t="s">
        <v>519</v>
      </c>
      <c r="E12566" s="29">
        <v>4</v>
      </c>
      <c r="F12566" s="29">
        <v>1</v>
      </c>
      <c r="G12566" s="29">
        <v>5544</v>
      </c>
      <c r="M12566" s="80" t="b">
        <f t="shared" si="196"/>
        <v>1</v>
      </c>
    </row>
    <row r="12567" spans="2:13" x14ac:dyDescent="0.15">
      <c r="B12567" s="333" t="s">
        <v>5539</v>
      </c>
      <c r="C12567" s="333" t="s">
        <v>716</v>
      </c>
      <c r="D12567" s="333" t="s">
        <v>519</v>
      </c>
      <c r="E12567" s="29">
        <v>4</v>
      </c>
      <c r="F12567" s="29">
        <v>1</v>
      </c>
      <c r="G12567" s="29">
        <v>5558</v>
      </c>
      <c r="M12567" s="80" t="b">
        <f t="shared" si="196"/>
        <v>1</v>
      </c>
    </row>
    <row r="12568" spans="2:13" x14ac:dyDescent="0.15">
      <c r="B12568" s="333" t="s">
        <v>5537</v>
      </c>
      <c r="C12568" s="333" t="s">
        <v>716</v>
      </c>
      <c r="D12568" s="333" t="s">
        <v>519</v>
      </c>
      <c r="E12568" s="29">
        <v>4</v>
      </c>
      <c r="F12568" s="29">
        <v>1</v>
      </c>
      <c r="G12568" s="29">
        <v>5555</v>
      </c>
      <c r="M12568" s="80" t="b">
        <f t="shared" si="196"/>
        <v>1</v>
      </c>
    </row>
    <row r="12569" spans="2:13" x14ac:dyDescent="0.15">
      <c r="B12569" s="333" t="s">
        <v>5541</v>
      </c>
      <c r="C12569" s="333" t="s">
        <v>716</v>
      </c>
      <c r="D12569" s="333" t="s">
        <v>519</v>
      </c>
      <c r="E12569" s="29">
        <v>4</v>
      </c>
      <c r="F12569" s="29">
        <v>1</v>
      </c>
      <c r="G12569" s="29">
        <v>5561</v>
      </c>
      <c r="M12569" s="80" t="b">
        <f t="shared" si="196"/>
        <v>1</v>
      </c>
    </row>
    <row r="12570" spans="2:13" x14ac:dyDescent="0.15">
      <c r="B12570" s="333" t="s">
        <v>5631</v>
      </c>
      <c r="C12570" s="333" t="s">
        <v>716</v>
      </c>
      <c r="D12570" s="333" t="s">
        <v>519</v>
      </c>
      <c r="E12570" s="29">
        <v>4</v>
      </c>
      <c r="F12570" s="29">
        <v>1</v>
      </c>
      <c r="G12570" s="29">
        <v>5567</v>
      </c>
      <c r="M12570" s="80" t="b">
        <f t="shared" si="196"/>
        <v>1</v>
      </c>
    </row>
    <row r="12571" spans="2:13" x14ac:dyDescent="0.15">
      <c r="B12571" s="333" t="s">
        <v>5531</v>
      </c>
      <c r="C12571" s="333" t="s">
        <v>716</v>
      </c>
      <c r="D12571" s="333" t="s">
        <v>519</v>
      </c>
      <c r="E12571" s="29">
        <v>4</v>
      </c>
      <c r="F12571" s="29">
        <v>1</v>
      </c>
      <c r="G12571" s="29">
        <v>5549</v>
      </c>
      <c r="M12571" s="80" t="b">
        <f t="shared" si="196"/>
        <v>1</v>
      </c>
    </row>
    <row r="12572" spans="2:13" x14ac:dyDescent="0.15">
      <c r="B12572" s="333" t="s">
        <v>10755</v>
      </c>
      <c r="C12572" s="333" t="s">
        <v>716</v>
      </c>
      <c r="D12572" s="333" t="s">
        <v>519</v>
      </c>
      <c r="E12572" s="29">
        <v>4</v>
      </c>
      <c r="F12572" s="29">
        <v>1</v>
      </c>
      <c r="G12572" s="29">
        <v>10602</v>
      </c>
      <c r="M12572" s="80" t="b">
        <f t="shared" si="196"/>
        <v>1</v>
      </c>
    </row>
    <row r="12573" spans="2:13" x14ac:dyDescent="0.15">
      <c r="B12573" s="333" t="s">
        <v>8034</v>
      </c>
      <c r="C12573" s="333" t="s">
        <v>716</v>
      </c>
      <c r="D12573" s="333" t="s">
        <v>519</v>
      </c>
      <c r="E12573" s="29">
        <v>4</v>
      </c>
      <c r="F12573" s="29">
        <v>1</v>
      </c>
      <c r="G12573" s="29">
        <v>8097</v>
      </c>
      <c r="M12573" s="80" t="b">
        <f t="shared" si="196"/>
        <v>1</v>
      </c>
    </row>
    <row r="12574" spans="2:13" x14ac:dyDescent="0.15">
      <c r="B12574" s="333" t="s">
        <v>13040</v>
      </c>
      <c r="C12574" s="333" t="s">
        <v>716</v>
      </c>
      <c r="D12574" s="333" t="s">
        <v>519</v>
      </c>
      <c r="E12574" s="29">
        <v>4</v>
      </c>
      <c r="F12574" s="29">
        <v>1</v>
      </c>
      <c r="G12574" s="29">
        <v>14121</v>
      </c>
      <c r="M12574" s="80" t="b">
        <f t="shared" si="196"/>
        <v>1</v>
      </c>
    </row>
    <row r="12575" spans="2:13" x14ac:dyDescent="0.15">
      <c r="B12575" s="333" t="s">
        <v>5634</v>
      </c>
      <c r="C12575" s="333" t="s">
        <v>716</v>
      </c>
      <c r="D12575" s="333" t="s">
        <v>519</v>
      </c>
      <c r="E12575" s="29">
        <v>4</v>
      </c>
      <c r="F12575" s="29">
        <v>1</v>
      </c>
      <c r="G12575" s="29">
        <v>5571</v>
      </c>
      <c r="M12575" s="80" t="b">
        <f t="shared" si="196"/>
        <v>1</v>
      </c>
    </row>
    <row r="12576" spans="2:13" x14ac:dyDescent="0.15">
      <c r="B12576" s="333" t="s">
        <v>9700</v>
      </c>
      <c r="C12576" s="333" t="s">
        <v>716</v>
      </c>
      <c r="D12576" s="333" t="s">
        <v>519</v>
      </c>
      <c r="E12576" s="29">
        <v>4</v>
      </c>
      <c r="F12576" s="29">
        <v>1</v>
      </c>
      <c r="G12576" s="29">
        <v>9294</v>
      </c>
      <c r="M12576" s="80" t="b">
        <f t="shared" si="196"/>
        <v>1</v>
      </c>
    </row>
    <row r="12577" spans="2:13" x14ac:dyDescent="0.15">
      <c r="B12577" s="333" t="s">
        <v>5536</v>
      </c>
      <c r="C12577" s="333" t="s">
        <v>716</v>
      </c>
      <c r="D12577" s="333" t="s">
        <v>519</v>
      </c>
      <c r="E12577" s="29">
        <v>4</v>
      </c>
      <c r="F12577" s="29">
        <v>1</v>
      </c>
      <c r="G12577" s="29">
        <v>5554</v>
      </c>
      <c r="M12577" s="80" t="b">
        <f t="shared" si="196"/>
        <v>1</v>
      </c>
    </row>
    <row r="12578" spans="2:13" x14ac:dyDescent="0.15">
      <c r="B12578" s="333" t="s">
        <v>13041</v>
      </c>
      <c r="C12578" s="333" t="s">
        <v>716</v>
      </c>
      <c r="D12578" s="333" t="s">
        <v>519</v>
      </c>
      <c r="E12578" s="29">
        <v>4</v>
      </c>
      <c r="F12578" s="29">
        <v>1</v>
      </c>
      <c r="G12578" s="29">
        <v>14078</v>
      </c>
      <c r="M12578" s="80" t="b">
        <f t="shared" si="196"/>
        <v>1</v>
      </c>
    </row>
    <row r="12579" spans="2:13" x14ac:dyDescent="0.15">
      <c r="B12579" s="333" t="s">
        <v>9701</v>
      </c>
      <c r="C12579" s="333" t="s">
        <v>716</v>
      </c>
      <c r="D12579" s="333" t="s">
        <v>519</v>
      </c>
      <c r="E12579" s="29">
        <v>4</v>
      </c>
      <c r="F12579" s="29">
        <v>1</v>
      </c>
      <c r="G12579" s="29">
        <v>9292</v>
      </c>
      <c r="M12579" s="80" t="b">
        <f t="shared" si="196"/>
        <v>1</v>
      </c>
    </row>
    <row r="12580" spans="2:13" x14ac:dyDescent="0.15">
      <c r="B12580" s="333" t="s">
        <v>5526</v>
      </c>
      <c r="C12580" s="333" t="s">
        <v>716</v>
      </c>
      <c r="D12580" s="333" t="s">
        <v>519</v>
      </c>
      <c r="E12580" s="29">
        <v>4</v>
      </c>
      <c r="F12580" s="29">
        <v>1</v>
      </c>
      <c r="G12580" s="29">
        <v>5543</v>
      </c>
      <c r="M12580" s="80" t="b">
        <f t="shared" si="196"/>
        <v>1</v>
      </c>
    </row>
    <row r="12581" spans="2:13" x14ac:dyDescent="0.15">
      <c r="B12581" s="333" t="s">
        <v>13990</v>
      </c>
      <c r="C12581" s="333" t="s">
        <v>518</v>
      </c>
      <c r="D12581" s="333" t="s">
        <v>518</v>
      </c>
      <c r="E12581" s="29">
        <v>0</v>
      </c>
      <c r="F12581" s="29">
        <v>0</v>
      </c>
      <c r="G12581" s="29">
        <v>14676</v>
      </c>
      <c r="M12581" s="80" t="b">
        <f t="shared" si="196"/>
        <v>1</v>
      </c>
    </row>
    <row r="12582" spans="2:13" x14ac:dyDescent="0.15">
      <c r="B12582" s="333" t="s">
        <v>5320</v>
      </c>
      <c r="C12582" s="333" t="s">
        <v>712</v>
      </c>
      <c r="D12582" s="333" t="s">
        <v>519</v>
      </c>
      <c r="E12582" s="29">
        <v>2</v>
      </c>
      <c r="F12582" s="29">
        <v>1</v>
      </c>
      <c r="G12582" s="29">
        <v>5318</v>
      </c>
      <c r="M12582" s="80" t="b">
        <f t="shared" si="196"/>
        <v>1</v>
      </c>
    </row>
    <row r="12583" spans="2:13" x14ac:dyDescent="0.15">
      <c r="B12583" s="333" t="s">
        <v>5540</v>
      </c>
      <c r="C12583" s="333" t="s">
        <v>716</v>
      </c>
      <c r="D12583" s="333" t="s">
        <v>519</v>
      </c>
      <c r="E12583" s="29">
        <v>4</v>
      </c>
      <c r="F12583" s="29">
        <v>1</v>
      </c>
      <c r="G12583" s="29">
        <v>5560</v>
      </c>
      <c r="M12583" s="80" t="b">
        <f t="shared" si="196"/>
        <v>1</v>
      </c>
    </row>
    <row r="12584" spans="2:13" x14ac:dyDescent="0.15">
      <c r="B12584" s="333" t="s">
        <v>7866</v>
      </c>
      <c r="C12584" s="333" t="s">
        <v>716</v>
      </c>
      <c r="D12584" s="333" t="s">
        <v>519</v>
      </c>
      <c r="E12584" s="29">
        <v>4</v>
      </c>
      <c r="F12584" s="29">
        <v>1</v>
      </c>
      <c r="G12584" s="29">
        <v>8052</v>
      </c>
      <c r="M12584" s="80" t="b">
        <f t="shared" si="196"/>
        <v>1</v>
      </c>
    </row>
    <row r="12585" spans="2:13" x14ac:dyDescent="0.15">
      <c r="B12585" s="333" t="s">
        <v>5633</v>
      </c>
      <c r="C12585" s="333" t="s">
        <v>716</v>
      </c>
      <c r="D12585" s="333" t="s">
        <v>519</v>
      </c>
      <c r="E12585" s="29">
        <v>4</v>
      </c>
      <c r="F12585" s="29">
        <v>1</v>
      </c>
      <c r="G12585" s="29">
        <v>5570</v>
      </c>
      <c r="M12585" s="80" t="b">
        <f t="shared" si="196"/>
        <v>1</v>
      </c>
    </row>
    <row r="12586" spans="2:13" x14ac:dyDescent="0.15">
      <c r="B12586" s="333" t="s">
        <v>5627</v>
      </c>
      <c r="C12586" s="333" t="s">
        <v>716</v>
      </c>
      <c r="D12586" s="333" t="s">
        <v>519</v>
      </c>
      <c r="E12586" s="29">
        <v>4</v>
      </c>
      <c r="F12586" s="29">
        <v>1</v>
      </c>
      <c r="G12586" s="29">
        <v>5563</v>
      </c>
      <c r="M12586" s="80" t="b">
        <f t="shared" si="196"/>
        <v>1</v>
      </c>
    </row>
    <row r="12587" spans="2:13" x14ac:dyDescent="0.15">
      <c r="B12587" s="333" t="s">
        <v>2390</v>
      </c>
      <c r="C12587" s="333" t="s">
        <v>716</v>
      </c>
      <c r="D12587" s="333" t="s">
        <v>519</v>
      </c>
      <c r="E12587" s="29">
        <v>4</v>
      </c>
      <c r="F12587" s="29">
        <v>1</v>
      </c>
      <c r="G12587" s="29">
        <v>2015</v>
      </c>
      <c r="M12587" s="80" t="b">
        <f t="shared" si="196"/>
        <v>1</v>
      </c>
    </row>
    <row r="12588" spans="2:13" x14ac:dyDescent="0.15">
      <c r="B12588" s="333" t="s">
        <v>5630</v>
      </c>
      <c r="C12588" s="333" t="s">
        <v>716</v>
      </c>
      <c r="D12588" s="333" t="s">
        <v>519</v>
      </c>
      <c r="E12588" s="29">
        <v>4</v>
      </c>
      <c r="F12588" s="29">
        <v>1</v>
      </c>
      <c r="G12588" s="29">
        <v>5566</v>
      </c>
      <c r="M12588" s="80" t="b">
        <f t="shared" si="196"/>
        <v>1</v>
      </c>
    </row>
    <row r="12589" spans="2:13" x14ac:dyDescent="0.15">
      <c r="B12589" s="333" t="s">
        <v>10756</v>
      </c>
      <c r="C12589" s="333" t="s">
        <v>716</v>
      </c>
      <c r="D12589" s="333" t="s">
        <v>519</v>
      </c>
      <c r="E12589" s="29">
        <v>4</v>
      </c>
      <c r="F12589" s="29">
        <v>1</v>
      </c>
      <c r="G12589" s="29">
        <v>11114</v>
      </c>
      <c r="M12589" s="80" t="b">
        <f t="shared" si="196"/>
        <v>1</v>
      </c>
    </row>
    <row r="12590" spans="2:13" x14ac:dyDescent="0.15">
      <c r="B12590" s="333" t="s">
        <v>12491</v>
      </c>
      <c r="C12590" s="333" t="s">
        <v>718</v>
      </c>
      <c r="D12590" s="333" t="s">
        <v>523</v>
      </c>
      <c r="E12590" s="29">
        <v>5</v>
      </c>
      <c r="F12590" s="29">
        <v>3</v>
      </c>
      <c r="G12590" s="29">
        <v>12537</v>
      </c>
      <c r="M12590" s="80" t="b">
        <f t="shared" si="196"/>
        <v>1</v>
      </c>
    </row>
    <row r="12591" spans="2:13" x14ac:dyDescent="0.15">
      <c r="B12591" s="333" t="s">
        <v>7605</v>
      </c>
      <c r="C12591" s="333" t="s">
        <v>716</v>
      </c>
      <c r="D12591" s="333" t="s">
        <v>523</v>
      </c>
      <c r="E12591" s="29">
        <v>4</v>
      </c>
      <c r="F12591" s="29">
        <v>3</v>
      </c>
      <c r="G12591" s="29">
        <v>7768</v>
      </c>
      <c r="M12591" s="80" t="b">
        <f t="shared" si="196"/>
        <v>1</v>
      </c>
    </row>
    <row r="12592" spans="2:13" x14ac:dyDescent="0.15">
      <c r="B12592" s="333" t="s">
        <v>7133</v>
      </c>
      <c r="C12592" s="333" t="s">
        <v>716</v>
      </c>
      <c r="D12592" s="333" t="s">
        <v>444</v>
      </c>
      <c r="E12592" s="29">
        <v>4</v>
      </c>
      <c r="F12592" s="29">
        <v>6</v>
      </c>
      <c r="G12592" s="29">
        <v>7274</v>
      </c>
      <c r="M12592" s="80" t="b">
        <f t="shared" si="196"/>
        <v>1</v>
      </c>
    </row>
    <row r="12593" spans="2:13" x14ac:dyDescent="0.15">
      <c r="B12593" s="333" t="s">
        <v>5342</v>
      </c>
      <c r="C12593" s="333" t="s">
        <v>710</v>
      </c>
      <c r="D12593" s="333" t="s">
        <v>525</v>
      </c>
      <c r="E12593" s="29">
        <v>1</v>
      </c>
      <c r="F12593" s="29">
        <v>4</v>
      </c>
      <c r="G12593" s="29">
        <v>5340</v>
      </c>
      <c r="M12593" s="80" t="b">
        <f t="shared" si="196"/>
        <v>1</v>
      </c>
    </row>
    <row r="12594" spans="2:13" x14ac:dyDescent="0.15">
      <c r="B12594" s="333" t="s">
        <v>15209</v>
      </c>
      <c r="C12594" s="333" t="s">
        <v>712</v>
      </c>
      <c r="D12594" s="333" t="s">
        <v>525</v>
      </c>
      <c r="E12594" s="29">
        <v>2</v>
      </c>
      <c r="F12594" s="29">
        <v>4</v>
      </c>
      <c r="G12594" s="29">
        <v>17253</v>
      </c>
      <c r="M12594" s="80" t="b">
        <f t="shared" si="196"/>
        <v>1</v>
      </c>
    </row>
    <row r="12595" spans="2:13" x14ac:dyDescent="0.15">
      <c r="B12595" s="333" t="s">
        <v>15210</v>
      </c>
      <c r="C12595" s="333" t="s">
        <v>712</v>
      </c>
      <c r="D12595" s="333" t="s">
        <v>525</v>
      </c>
      <c r="E12595" s="29">
        <v>2</v>
      </c>
      <c r="F12595" s="29">
        <v>4</v>
      </c>
      <c r="G12595" s="29">
        <v>17254</v>
      </c>
      <c r="M12595" s="80" t="b">
        <f t="shared" si="196"/>
        <v>1</v>
      </c>
    </row>
    <row r="12596" spans="2:13" x14ac:dyDescent="0.15">
      <c r="B12596" s="333" t="s">
        <v>15211</v>
      </c>
      <c r="C12596" s="333" t="s">
        <v>712</v>
      </c>
      <c r="D12596" s="333" t="s">
        <v>525</v>
      </c>
      <c r="E12596" s="29">
        <v>2</v>
      </c>
      <c r="F12596" s="29">
        <v>4</v>
      </c>
      <c r="G12596" s="29">
        <v>17218</v>
      </c>
      <c r="M12596" s="80" t="b">
        <f t="shared" si="196"/>
        <v>1</v>
      </c>
    </row>
    <row r="12597" spans="2:13" x14ac:dyDescent="0.15">
      <c r="B12597" s="333" t="s">
        <v>13991</v>
      </c>
      <c r="C12597" s="333" t="s">
        <v>518</v>
      </c>
      <c r="D12597" s="333" t="s">
        <v>518</v>
      </c>
      <c r="E12597" s="29">
        <v>0</v>
      </c>
      <c r="F12597" s="29">
        <v>0</v>
      </c>
      <c r="G12597" s="29">
        <v>14698</v>
      </c>
      <c r="M12597" s="80" t="b">
        <f t="shared" si="196"/>
        <v>1</v>
      </c>
    </row>
    <row r="12598" spans="2:13" x14ac:dyDescent="0.15">
      <c r="B12598" s="333" t="s">
        <v>8535</v>
      </c>
      <c r="C12598" s="333" t="s">
        <v>710</v>
      </c>
      <c r="D12598" s="333" t="s">
        <v>525</v>
      </c>
      <c r="E12598" s="29">
        <v>1</v>
      </c>
      <c r="F12598" s="29">
        <v>4</v>
      </c>
      <c r="G12598" s="29">
        <v>8865</v>
      </c>
      <c r="M12598" s="80" t="b">
        <f t="shared" si="196"/>
        <v>1</v>
      </c>
    </row>
    <row r="12599" spans="2:13" x14ac:dyDescent="0.15">
      <c r="B12599" s="333" t="s">
        <v>13992</v>
      </c>
      <c r="C12599" s="333" t="s">
        <v>712</v>
      </c>
      <c r="D12599" s="333" t="s">
        <v>525</v>
      </c>
      <c r="E12599" s="29">
        <v>2</v>
      </c>
      <c r="F12599" s="29">
        <v>4</v>
      </c>
      <c r="G12599" s="29">
        <v>14745</v>
      </c>
      <c r="M12599" s="80" t="b">
        <f t="shared" si="196"/>
        <v>1</v>
      </c>
    </row>
    <row r="12600" spans="2:13" x14ac:dyDescent="0.15">
      <c r="B12600" s="333" t="s">
        <v>13993</v>
      </c>
      <c r="C12600" s="333" t="s">
        <v>712</v>
      </c>
      <c r="D12600" s="333" t="s">
        <v>521</v>
      </c>
      <c r="E12600" s="29">
        <v>2</v>
      </c>
      <c r="F12600" s="29">
        <v>2</v>
      </c>
      <c r="G12600" s="29">
        <v>14952</v>
      </c>
      <c r="M12600" s="80" t="b">
        <f t="shared" si="196"/>
        <v>1</v>
      </c>
    </row>
    <row r="12601" spans="2:13" x14ac:dyDescent="0.15">
      <c r="B12601" s="333" t="s">
        <v>14373</v>
      </c>
      <c r="C12601" s="333" t="s">
        <v>712</v>
      </c>
      <c r="D12601" s="333" t="s">
        <v>525</v>
      </c>
      <c r="E12601" s="29">
        <v>2</v>
      </c>
      <c r="F12601" s="29">
        <v>4</v>
      </c>
      <c r="G12601" s="29">
        <v>15854</v>
      </c>
      <c r="M12601" s="80" t="b">
        <f t="shared" si="196"/>
        <v>1</v>
      </c>
    </row>
    <row r="12602" spans="2:13" x14ac:dyDescent="0.15">
      <c r="B12602" s="333" t="s">
        <v>13994</v>
      </c>
      <c r="C12602" s="333" t="s">
        <v>518</v>
      </c>
      <c r="D12602" s="333" t="s">
        <v>518</v>
      </c>
      <c r="E12602" s="29">
        <v>0</v>
      </c>
      <c r="F12602" s="29">
        <v>0</v>
      </c>
      <c r="G12602" s="29">
        <v>14690</v>
      </c>
      <c r="M12602" s="80" t="b">
        <f t="shared" si="196"/>
        <v>1</v>
      </c>
    </row>
    <row r="12603" spans="2:13" x14ac:dyDescent="0.15">
      <c r="B12603" s="333" t="s">
        <v>3968</v>
      </c>
      <c r="C12603" s="333" t="s">
        <v>518</v>
      </c>
      <c r="D12603" s="333" t="s">
        <v>518</v>
      </c>
      <c r="E12603" s="29">
        <v>0</v>
      </c>
      <c r="F12603" s="29">
        <v>0</v>
      </c>
      <c r="G12603" s="29">
        <v>3626</v>
      </c>
      <c r="M12603" s="80" t="b">
        <f t="shared" si="196"/>
        <v>1</v>
      </c>
    </row>
    <row r="12604" spans="2:13" x14ac:dyDescent="0.15">
      <c r="B12604" s="333" t="s">
        <v>13042</v>
      </c>
      <c r="C12604" s="333" t="s">
        <v>712</v>
      </c>
      <c r="D12604" s="333" t="s">
        <v>525</v>
      </c>
      <c r="E12604" s="29">
        <v>2</v>
      </c>
      <c r="F12604" s="29">
        <v>4</v>
      </c>
      <c r="G12604" s="29">
        <v>14260</v>
      </c>
      <c r="M12604" s="80" t="b">
        <f t="shared" si="196"/>
        <v>1</v>
      </c>
    </row>
    <row r="12605" spans="2:13" x14ac:dyDescent="0.15">
      <c r="B12605" s="333" t="s">
        <v>10620</v>
      </c>
      <c r="C12605" s="333" t="s">
        <v>712</v>
      </c>
      <c r="D12605" s="333" t="s">
        <v>525</v>
      </c>
      <c r="E12605" s="29">
        <v>2</v>
      </c>
      <c r="F12605" s="29">
        <v>4</v>
      </c>
      <c r="G12605" s="29">
        <v>10349</v>
      </c>
      <c r="M12605" s="80" t="b">
        <f t="shared" si="196"/>
        <v>1</v>
      </c>
    </row>
    <row r="12606" spans="2:13" x14ac:dyDescent="0.15">
      <c r="B12606" s="333" t="s">
        <v>10621</v>
      </c>
      <c r="C12606" s="333" t="s">
        <v>712</v>
      </c>
      <c r="D12606" s="333" t="s">
        <v>525</v>
      </c>
      <c r="E12606" s="29">
        <v>2</v>
      </c>
      <c r="F12606" s="29">
        <v>4</v>
      </c>
      <c r="G12606" s="29">
        <v>10358</v>
      </c>
      <c r="M12606" s="80" t="b">
        <f t="shared" si="196"/>
        <v>1</v>
      </c>
    </row>
    <row r="12607" spans="2:13" x14ac:dyDescent="0.15">
      <c r="B12607" s="333" t="s">
        <v>10622</v>
      </c>
      <c r="C12607" s="333" t="s">
        <v>712</v>
      </c>
      <c r="D12607" s="333" t="s">
        <v>525</v>
      </c>
      <c r="E12607" s="29">
        <v>2</v>
      </c>
      <c r="F12607" s="29">
        <v>4</v>
      </c>
      <c r="G12607" s="29">
        <v>10359</v>
      </c>
      <c r="M12607" s="80" t="b">
        <f t="shared" si="196"/>
        <v>1</v>
      </c>
    </row>
    <row r="12608" spans="2:13" x14ac:dyDescent="0.15">
      <c r="B12608" s="333" t="s">
        <v>10623</v>
      </c>
      <c r="C12608" s="333" t="s">
        <v>712</v>
      </c>
      <c r="D12608" s="333" t="s">
        <v>525</v>
      </c>
      <c r="E12608" s="29">
        <v>2</v>
      </c>
      <c r="F12608" s="29">
        <v>4</v>
      </c>
      <c r="G12608" s="29">
        <v>10360</v>
      </c>
      <c r="M12608" s="80" t="b">
        <f t="shared" si="196"/>
        <v>1</v>
      </c>
    </row>
    <row r="12609" spans="2:13" x14ac:dyDescent="0.15">
      <c r="B12609" s="333" t="s">
        <v>6810</v>
      </c>
      <c r="C12609" s="333" t="s">
        <v>712</v>
      </c>
      <c r="D12609" s="333" t="s">
        <v>525</v>
      </c>
      <c r="E12609" s="29">
        <v>2</v>
      </c>
      <c r="F12609" s="29">
        <v>4</v>
      </c>
      <c r="G12609" s="29">
        <v>6937</v>
      </c>
      <c r="M12609" s="80" t="b">
        <f t="shared" si="196"/>
        <v>1</v>
      </c>
    </row>
    <row r="12610" spans="2:13" x14ac:dyDescent="0.15">
      <c r="B12610" s="333" t="s">
        <v>10624</v>
      </c>
      <c r="C12610" s="333" t="s">
        <v>712</v>
      </c>
      <c r="D12610" s="333" t="s">
        <v>525</v>
      </c>
      <c r="E12610" s="29">
        <v>2</v>
      </c>
      <c r="F12610" s="29">
        <v>4</v>
      </c>
      <c r="G12610" s="29">
        <v>10361</v>
      </c>
      <c r="M12610" s="80" t="b">
        <f t="shared" si="196"/>
        <v>1</v>
      </c>
    </row>
    <row r="12611" spans="2:13" x14ac:dyDescent="0.15">
      <c r="B12611" s="333" t="s">
        <v>13995</v>
      </c>
      <c r="C12611" s="333" t="s">
        <v>712</v>
      </c>
      <c r="D12611" s="333" t="s">
        <v>525</v>
      </c>
      <c r="E12611" s="29">
        <v>2</v>
      </c>
      <c r="F12611" s="29">
        <v>4</v>
      </c>
      <c r="G12611" s="29">
        <v>14856</v>
      </c>
      <c r="M12611" s="80" t="b">
        <f t="shared" si="196"/>
        <v>1</v>
      </c>
    </row>
    <row r="12612" spans="2:13" x14ac:dyDescent="0.15">
      <c r="B12612" s="333" t="s">
        <v>13996</v>
      </c>
      <c r="C12612" s="333" t="s">
        <v>712</v>
      </c>
      <c r="D12612" s="333" t="s">
        <v>525</v>
      </c>
      <c r="E12612" s="29">
        <v>2</v>
      </c>
      <c r="F12612" s="29">
        <v>4</v>
      </c>
      <c r="G12612" s="29">
        <v>14855</v>
      </c>
      <c r="M12612" s="80" t="b">
        <f t="shared" si="196"/>
        <v>1</v>
      </c>
    </row>
    <row r="12613" spans="2:13" x14ac:dyDescent="0.15">
      <c r="B12613" s="333" t="s">
        <v>10625</v>
      </c>
      <c r="C12613" s="333" t="s">
        <v>718</v>
      </c>
      <c r="D12613" s="333" t="s">
        <v>444</v>
      </c>
      <c r="E12613" s="29">
        <v>5</v>
      </c>
      <c r="F12613" s="29">
        <v>6</v>
      </c>
      <c r="G12613" s="29">
        <v>10529</v>
      </c>
      <c r="M12613" s="80" t="b">
        <f t="shared" si="196"/>
        <v>1</v>
      </c>
    </row>
    <row r="12614" spans="2:13" x14ac:dyDescent="0.15">
      <c r="B12614" s="333" t="s">
        <v>13997</v>
      </c>
      <c r="C12614" s="333" t="s">
        <v>712</v>
      </c>
      <c r="D12614" s="333" t="s">
        <v>525</v>
      </c>
      <c r="E12614" s="29">
        <v>2</v>
      </c>
      <c r="F12614" s="29">
        <v>4</v>
      </c>
      <c r="G12614" s="29">
        <v>15521</v>
      </c>
      <c r="M12614" s="80" t="b">
        <f t="shared" si="196"/>
        <v>1</v>
      </c>
    </row>
    <row r="12615" spans="2:13" x14ac:dyDescent="0.15">
      <c r="B12615" s="333" t="s">
        <v>3082</v>
      </c>
      <c r="C12615" s="333" t="s">
        <v>710</v>
      </c>
      <c r="D12615" s="333" t="s">
        <v>519</v>
      </c>
      <c r="E12615" s="29">
        <v>1</v>
      </c>
      <c r="F12615" s="29">
        <v>1</v>
      </c>
      <c r="G12615" s="29">
        <v>2802</v>
      </c>
      <c r="M12615" s="80" t="b">
        <f t="shared" si="196"/>
        <v>1</v>
      </c>
    </row>
    <row r="12616" spans="2:13" x14ac:dyDescent="0.15">
      <c r="B12616" s="333" t="s">
        <v>12492</v>
      </c>
      <c r="C12616" s="333" t="s">
        <v>710</v>
      </c>
      <c r="D12616" s="333" t="s">
        <v>523</v>
      </c>
      <c r="E12616" s="29">
        <v>1</v>
      </c>
      <c r="F12616" s="29">
        <v>3</v>
      </c>
      <c r="G12616" s="29">
        <v>13383</v>
      </c>
      <c r="M12616" s="80" t="b">
        <f t="shared" si="196"/>
        <v>1</v>
      </c>
    </row>
    <row r="12617" spans="2:13" x14ac:dyDescent="0.15">
      <c r="B12617" s="333" t="s">
        <v>10626</v>
      </c>
      <c r="C12617" s="333" t="s">
        <v>712</v>
      </c>
      <c r="D12617" s="333" t="s">
        <v>525</v>
      </c>
      <c r="E12617" s="29">
        <v>2</v>
      </c>
      <c r="F12617" s="29">
        <v>4</v>
      </c>
      <c r="G12617" s="29">
        <v>10938</v>
      </c>
      <c r="M12617" s="80" t="b">
        <f t="shared" si="196"/>
        <v>1</v>
      </c>
    </row>
    <row r="12618" spans="2:13" x14ac:dyDescent="0.15">
      <c r="B12618" s="333" t="s">
        <v>13998</v>
      </c>
      <c r="C12618" s="333" t="s">
        <v>518</v>
      </c>
      <c r="D12618" s="333" t="s">
        <v>518</v>
      </c>
      <c r="E12618" s="29">
        <v>0</v>
      </c>
      <c r="F12618" s="29">
        <v>0</v>
      </c>
      <c r="G12618" s="29">
        <v>15682</v>
      </c>
      <c r="M12618" s="80" t="b">
        <f t="shared" si="196"/>
        <v>1</v>
      </c>
    </row>
    <row r="12619" spans="2:13" x14ac:dyDescent="0.15">
      <c r="B12619" s="333" t="s">
        <v>13999</v>
      </c>
      <c r="C12619" s="333" t="s">
        <v>518</v>
      </c>
      <c r="D12619" s="333" t="s">
        <v>518</v>
      </c>
      <c r="E12619" s="29">
        <v>0</v>
      </c>
      <c r="F12619" s="29">
        <v>0</v>
      </c>
      <c r="G12619" s="29">
        <v>15681</v>
      </c>
      <c r="M12619" s="80" t="b">
        <f t="shared" si="196"/>
        <v>1</v>
      </c>
    </row>
    <row r="12620" spans="2:13" x14ac:dyDescent="0.15">
      <c r="B12620" s="333" t="s">
        <v>3083</v>
      </c>
      <c r="C12620" s="333" t="s">
        <v>716</v>
      </c>
      <c r="D12620" s="333" t="s">
        <v>525</v>
      </c>
      <c r="E12620" s="29">
        <v>4</v>
      </c>
      <c r="F12620" s="29">
        <v>4</v>
      </c>
      <c r="G12620" s="29">
        <v>2803</v>
      </c>
      <c r="M12620" s="80" t="b">
        <f t="shared" si="196"/>
        <v>1</v>
      </c>
    </row>
    <row r="12621" spans="2:13" x14ac:dyDescent="0.15">
      <c r="B12621" s="333" t="s">
        <v>3084</v>
      </c>
      <c r="C12621" s="333" t="s">
        <v>710</v>
      </c>
      <c r="D12621" s="333" t="s">
        <v>519</v>
      </c>
      <c r="E12621" s="29">
        <v>1</v>
      </c>
      <c r="F12621" s="29">
        <v>1</v>
      </c>
      <c r="G12621" s="29">
        <v>2805</v>
      </c>
      <c r="M12621" s="80" t="b">
        <f t="shared" si="196"/>
        <v>1</v>
      </c>
    </row>
    <row r="12622" spans="2:13" x14ac:dyDescent="0.15">
      <c r="B12622" s="333" t="s">
        <v>3085</v>
      </c>
      <c r="C12622" s="333" t="s">
        <v>710</v>
      </c>
      <c r="D12622" s="333" t="s">
        <v>521</v>
      </c>
      <c r="E12622" s="29">
        <v>1</v>
      </c>
      <c r="F12622" s="29">
        <v>2</v>
      </c>
      <c r="G12622" s="29">
        <v>2806</v>
      </c>
      <c r="M12622" s="80" t="b">
        <f t="shared" ref="M12622:M12685" si="197">AND(  NOT(ISERROR(FIND(UPPER($B$7),UPPER($B12622),1))),  OR($D$7="",NOT(ISERROR(FIND(UPPER($D$7),UPPER($B12622),1)))),    OR($D$8="",(ISERROR(FIND(UPPER($D$8),UPPER($B12622),1))))           )</f>
        <v>1</v>
      </c>
    </row>
    <row r="12623" spans="2:13" x14ac:dyDescent="0.15">
      <c r="B12623" s="333" t="s">
        <v>3086</v>
      </c>
      <c r="C12623" s="333" t="s">
        <v>710</v>
      </c>
      <c r="D12623" s="333" t="s">
        <v>519</v>
      </c>
      <c r="E12623" s="29">
        <v>1</v>
      </c>
      <c r="F12623" s="29">
        <v>1</v>
      </c>
      <c r="G12623" s="29">
        <v>2807</v>
      </c>
      <c r="M12623" s="80" t="b">
        <f t="shared" si="197"/>
        <v>1</v>
      </c>
    </row>
    <row r="12624" spans="2:13" x14ac:dyDescent="0.15">
      <c r="B12624" s="333" t="s">
        <v>9969</v>
      </c>
      <c r="C12624" s="333" t="s">
        <v>714</v>
      </c>
      <c r="D12624" s="333" t="s">
        <v>521</v>
      </c>
      <c r="E12624" s="29">
        <v>3</v>
      </c>
      <c r="F12624" s="29">
        <v>2</v>
      </c>
      <c r="G12624" s="29">
        <v>10170</v>
      </c>
      <c r="M12624" s="80" t="b">
        <f t="shared" si="197"/>
        <v>1</v>
      </c>
    </row>
    <row r="12625" spans="2:13" x14ac:dyDescent="0.15">
      <c r="B12625" s="333" t="s">
        <v>3087</v>
      </c>
      <c r="C12625" s="333" t="s">
        <v>710</v>
      </c>
      <c r="D12625" s="333" t="s">
        <v>523</v>
      </c>
      <c r="E12625" s="29">
        <v>1</v>
      </c>
      <c r="F12625" s="29">
        <v>3</v>
      </c>
      <c r="G12625" s="29">
        <v>2808</v>
      </c>
      <c r="M12625" s="80" t="b">
        <f t="shared" si="197"/>
        <v>1</v>
      </c>
    </row>
    <row r="12626" spans="2:13" x14ac:dyDescent="0.15">
      <c r="B12626" s="333" t="s">
        <v>14000</v>
      </c>
      <c r="C12626" s="333" t="s">
        <v>712</v>
      </c>
      <c r="D12626" s="333" t="s">
        <v>521</v>
      </c>
      <c r="E12626" s="29">
        <v>2</v>
      </c>
      <c r="F12626" s="29">
        <v>2</v>
      </c>
      <c r="G12626" s="29">
        <v>15318</v>
      </c>
      <c r="M12626" s="80" t="b">
        <f t="shared" si="197"/>
        <v>1</v>
      </c>
    </row>
    <row r="12627" spans="2:13" x14ac:dyDescent="0.15">
      <c r="B12627" s="333" t="s">
        <v>3088</v>
      </c>
      <c r="C12627" s="333" t="s">
        <v>710</v>
      </c>
      <c r="D12627" s="333" t="s">
        <v>523</v>
      </c>
      <c r="E12627" s="29">
        <v>1</v>
      </c>
      <c r="F12627" s="29">
        <v>3</v>
      </c>
      <c r="G12627" s="29">
        <v>2809</v>
      </c>
      <c r="M12627" s="80" t="b">
        <f t="shared" si="197"/>
        <v>1</v>
      </c>
    </row>
    <row r="12628" spans="2:13" x14ac:dyDescent="0.15">
      <c r="B12628" s="333" t="s">
        <v>3969</v>
      </c>
      <c r="C12628" s="333" t="s">
        <v>518</v>
      </c>
      <c r="D12628" s="333" t="s">
        <v>518</v>
      </c>
      <c r="E12628" s="29">
        <v>0</v>
      </c>
      <c r="F12628" s="29">
        <v>0</v>
      </c>
      <c r="G12628" s="29">
        <v>3627</v>
      </c>
      <c r="M12628" s="80" t="b">
        <f t="shared" si="197"/>
        <v>1</v>
      </c>
    </row>
    <row r="12629" spans="2:13" x14ac:dyDescent="0.15">
      <c r="B12629" s="333" t="s">
        <v>3089</v>
      </c>
      <c r="C12629" s="333" t="s">
        <v>716</v>
      </c>
      <c r="D12629" s="333" t="s">
        <v>523</v>
      </c>
      <c r="E12629" s="29">
        <v>4</v>
      </c>
      <c r="F12629" s="29">
        <v>3</v>
      </c>
      <c r="G12629" s="29">
        <v>2810</v>
      </c>
      <c r="M12629" s="80" t="b">
        <f t="shared" si="197"/>
        <v>1</v>
      </c>
    </row>
    <row r="12630" spans="2:13" x14ac:dyDescent="0.15">
      <c r="B12630" s="333" t="s">
        <v>10021</v>
      </c>
      <c r="C12630" s="333" t="s">
        <v>712</v>
      </c>
      <c r="D12630" s="333" t="s">
        <v>519</v>
      </c>
      <c r="E12630" s="29">
        <v>2</v>
      </c>
      <c r="F12630" s="29">
        <v>1</v>
      </c>
      <c r="G12630" s="29">
        <v>10212</v>
      </c>
      <c r="M12630" s="80" t="b">
        <f t="shared" si="197"/>
        <v>1</v>
      </c>
    </row>
    <row r="12631" spans="2:13" x14ac:dyDescent="0.15">
      <c r="B12631" s="333" t="s">
        <v>8552</v>
      </c>
      <c r="C12631" s="333" t="s">
        <v>718</v>
      </c>
      <c r="D12631" s="333" t="s">
        <v>518</v>
      </c>
      <c r="E12631" s="29">
        <v>5</v>
      </c>
      <c r="F12631" s="29">
        <v>0</v>
      </c>
      <c r="G12631" s="29">
        <v>8887</v>
      </c>
      <c r="M12631" s="80" t="b">
        <f t="shared" si="197"/>
        <v>1</v>
      </c>
    </row>
    <row r="12632" spans="2:13" x14ac:dyDescent="0.15">
      <c r="B12632" s="333" t="s">
        <v>5759</v>
      </c>
      <c r="C12632" s="333" t="s">
        <v>718</v>
      </c>
      <c r="D12632" s="333" t="s">
        <v>444</v>
      </c>
      <c r="E12632" s="29">
        <v>5</v>
      </c>
      <c r="F12632" s="29">
        <v>6</v>
      </c>
      <c r="G12632" s="29">
        <v>5789</v>
      </c>
      <c r="M12632" s="80" t="b">
        <f t="shared" si="197"/>
        <v>1</v>
      </c>
    </row>
    <row r="12633" spans="2:13" x14ac:dyDescent="0.15">
      <c r="B12633" s="333" t="s">
        <v>14001</v>
      </c>
      <c r="C12633" s="333" t="s">
        <v>710</v>
      </c>
      <c r="D12633" s="333" t="s">
        <v>444</v>
      </c>
      <c r="E12633" s="29">
        <v>1</v>
      </c>
      <c r="F12633" s="29">
        <v>6</v>
      </c>
      <c r="G12633" s="29">
        <v>15659</v>
      </c>
      <c r="M12633" s="80" t="b">
        <f t="shared" si="197"/>
        <v>1</v>
      </c>
    </row>
    <row r="12634" spans="2:13" x14ac:dyDescent="0.15">
      <c r="B12634" s="333" t="s">
        <v>6974</v>
      </c>
      <c r="C12634" s="333" t="s">
        <v>716</v>
      </c>
      <c r="D12634" s="333" t="s">
        <v>519</v>
      </c>
      <c r="E12634" s="29">
        <v>4</v>
      </c>
      <c r="F12634" s="29">
        <v>1</v>
      </c>
      <c r="G12634" s="29">
        <v>7109</v>
      </c>
      <c r="M12634" s="80" t="b">
        <f t="shared" si="197"/>
        <v>1</v>
      </c>
    </row>
    <row r="12635" spans="2:13" x14ac:dyDescent="0.15">
      <c r="B12635" s="333" t="s">
        <v>7836</v>
      </c>
      <c r="C12635" s="333" t="s">
        <v>710</v>
      </c>
      <c r="D12635" s="333" t="s">
        <v>523</v>
      </c>
      <c r="E12635" s="29">
        <v>1</v>
      </c>
      <c r="F12635" s="29">
        <v>3</v>
      </c>
      <c r="G12635" s="29">
        <v>8021</v>
      </c>
      <c r="M12635" s="80" t="b">
        <f t="shared" si="197"/>
        <v>1</v>
      </c>
    </row>
    <row r="12636" spans="2:13" x14ac:dyDescent="0.15">
      <c r="B12636" s="333" t="s">
        <v>7977</v>
      </c>
      <c r="C12636" s="333" t="s">
        <v>718</v>
      </c>
      <c r="D12636" s="333" t="s">
        <v>523</v>
      </c>
      <c r="E12636" s="29">
        <v>5</v>
      </c>
      <c r="F12636" s="29">
        <v>3</v>
      </c>
      <c r="G12636" s="29">
        <v>8187</v>
      </c>
      <c r="M12636" s="80" t="b">
        <f t="shared" si="197"/>
        <v>1</v>
      </c>
    </row>
    <row r="12637" spans="2:13" x14ac:dyDescent="0.15">
      <c r="B12637" s="333" t="s">
        <v>7311</v>
      </c>
      <c r="C12637" s="333" t="s">
        <v>710</v>
      </c>
      <c r="D12637" s="333" t="s">
        <v>523</v>
      </c>
      <c r="E12637" s="29">
        <v>1</v>
      </c>
      <c r="F12637" s="29">
        <v>3</v>
      </c>
      <c r="G12637" s="29">
        <v>7340</v>
      </c>
      <c r="M12637" s="80" t="b">
        <f t="shared" si="197"/>
        <v>1</v>
      </c>
    </row>
    <row r="12638" spans="2:13" x14ac:dyDescent="0.15">
      <c r="B12638" s="333" t="s">
        <v>12493</v>
      </c>
      <c r="C12638" s="333" t="s">
        <v>710</v>
      </c>
      <c r="D12638" s="333" t="s">
        <v>523</v>
      </c>
      <c r="E12638" s="29">
        <v>1</v>
      </c>
      <c r="F12638" s="29">
        <v>3</v>
      </c>
      <c r="G12638" s="29">
        <v>13261</v>
      </c>
      <c r="M12638" s="80" t="b">
        <f t="shared" si="197"/>
        <v>1</v>
      </c>
    </row>
    <row r="12639" spans="2:13" x14ac:dyDescent="0.15">
      <c r="B12639" s="333" t="s">
        <v>10627</v>
      </c>
      <c r="C12639" s="333" t="s">
        <v>710</v>
      </c>
      <c r="D12639" s="333" t="s">
        <v>525</v>
      </c>
      <c r="E12639" s="29">
        <v>1</v>
      </c>
      <c r="F12639" s="29">
        <v>4</v>
      </c>
      <c r="G12639" s="29">
        <v>10695</v>
      </c>
      <c r="M12639" s="80" t="b">
        <f t="shared" si="197"/>
        <v>1</v>
      </c>
    </row>
    <row r="12640" spans="2:13" x14ac:dyDescent="0.15">
      <c r="B12640" s="333" t="s">
        <v>5047</v>
      </c>
      <c r="C12640" s="333" t="s">
        <v>712</v>
      </c>
      <c r="D12640" s="333" t="s">
        <v>525</v>
      </c>
      <c r="E12640" s="29">
        <v>2</v>
      </c>
      <c r="F12640" s="29">
        <v>4</v>
      </c>
      <c r="G12640" s="29">
        <v>4895</v>
      </c>
      <c r="M12640" s="80" t="b">
        <f t="shared" si="197"/>
        <v>1</v>
      </c>
    </row>
    <row r="12641" spans="2:13" x14ac:dyDescent="0.15">
      <c r="B12641" s="333" t="s">
        <v>7936</v>
      </c>
      <c r="C12641" s="333" t="s">
        <v>718</v>
      </c>
      <c r="D12641" s="333" t="s">
        <v>523</v>
      </c>
      <c r="E12641" s="29">
        <v>5</v>
      </c>
      <c r="F12641" s="29">
        <v>3</v>
      </c>
      <c r="G12641" s="29">
        <v>8136</v>
      </c>
      <c r="M12641" s="80" t="b">
        <f t="shared" si="197"/>
        <v>1</v>
      </c>
    </row>
    <row r="12642" spans="2:13" x14ac:dyDescent="0.15">
      <c r="B12642" s="333" t="s">
        <v>14002</v>
      </c>
      <c r="C12642" s="333" t="s">
        <v>716</v>
      </c>
      <c r="D12642" s="333" t="s">
        <v>521</v>
      </c>
      <c r="E12642" s="29">
        <v>4</v>
      </c>
      <c r="F12642" s="29">
        <v>2</v>
      </c>
      <c r="G12642" s="29">
        <v>14947</v>
      </c>
      <c r="M12642" s="80" t="b">
        <f t="shared" si="197"/>
        <v>1</v>
      </c>
    </row>
    <row r="12643" spans="2:13" x14ac:dyDescent="0.15">
      <c r="B12643" s="333" t="s">
        <v>4547</v>
      </c>
      <c r="C12643" s="333" t="s">
        <v>710</v>
      </c>
      <c r="D12643" s="333" t="s">
        <v>523</v>
      </c>
      <c r="E12643" s="29">
        <v>1</v>
      </c>
      <c r="F12643" s="29">
        <v>3</v>
      </c>
      <c r="G12643" s="29">
        <v>4367</v>
      </c>
      <c r="M12643" s="80" t="b">
        <f t="shared" si="197"/>
        <v>1</v>
      </c>
    </row>
    <row r="12644" spans="2:13" x14ac:dyDescent="0.15">
      <c r="B12644" s="333" t="s">
        <v>8054</v>
      </c>
      <c r="C12644" s="333" t="s">
        <v>710</v>
      </c>
      <c r="D12644" s="333" t="s">
        <v>519</v>
      </c>
      <c r="E12644" s="29">
        <v>1</v>
      </c>
      <c r="F12644" s="29">
        <v>1</v>
      </c>
      <c r="G12644" s="29">
        <v>8277</v>
      </c>
      <c r="M12644" s="80" t="b">
        <f t="shared" si="197"/>
        <v>1</v>
      </c>
    </row>
    <row r="12645" spans="2:13" x14ac:dyDescent="0.15">
      <c r="B12645" s="333" t="s">
        <v>3090</v>
      </c>
      <c r="C12645" s="333" t="s">
        <v>716</v>
      </c>
      <c r="D12645" s="333" t="s">
        <v>523</v>
      </c>
      <c r="E12645" s="29">
        <v>4</v>
      </c>
      <c r="F12645" s="29">
        <v>3</v>
      </c>
      <c r="G12645" s="29">
        <v>2811</v>
      </c>
      <c r="M12645" s="80" t="b">
        <f t="shared" si="197"/>
        <v>1</v>
      </c>
    </row>
    <row r="12646" spans="2:13" x14ac:dyDescent="0.15">
      <c r="B12646" s="333" t="s">
        <v>3686</v>
      </c>
      <c r="C12646" s="333" t="s">
        <v>712</v>
      </c>
      <c r="D12646" s="333" t="s">
        <v>523</v>
      </c>
      <c r="E12646" s="29">
        <v>2</v>
      </c>
      <c r="F12646" s="29">
        <v>3</v>
      </c>
      <c r="G12646" s="29">
        <v>3443</v>
      </c>
      <c r="M12646" s="80" t="b">
        <f t="shared" si="197"/>
        <v>1</v>
      </c>
    </row>
    <row r="12647" spans="2:13" x14ac:dyDescent="0.15">
      <c r="B12647" s="333" t="s">
        <v>233</v>
      </c>
      <c r="C12647" s="333" t="s">
        <v>712</v>
      </c>
      <c r="D12647" s="333" t="s">
        <v>523</v>
      </c>
      <c r="E12647" s="29">
        <v>2</v>
      </c>
      <c r="F12647" s="29">
        <v>3</v>
      </c>
      <c r="G12647" s="29">
        <v>8521</v>
      </c>
      <c r="M12647" s="80" t="b">
        <f t="shared" si="197"/>
        <v>1</v>
      </c>
    </row>
    <row r="12648" spans="2:13" x14ac:dyDescent="0.15">
      <c r="B12648" s="333" t="s">
        <v>7780</v>
      </c>
      <c r="C12648" s="333" t="s">
        <v>518</v>
      </c>
      <c r="D12648" s="333" t="s">
        <v>444</v>
      </c>
      <c r="E12648" s="29">
        <v>0</v>
      </c>
      <c r="F12648" s="29">
        <v>6</v>
      </c>
      <c r="G12648" s="29">
        <v>7960</v>
      </c>
      <c r="M12648" s="80" t="b">
        <f t="shared" si="197"/>
        <v>1</v>
      </c>
    </row>
    <row r="12649" spans="2:13" x14ac:dyDescent="0.15">
      <c r="B12649" s="333" t="s">
        <v>3091</v>
      </c>
      <c r="C12649" s="333" t="s">
        <v>716</v>
      </c>
      <c r="D12649" s="333" t="s">
        <v>523</v>
      </c>
      <c r="E12649" s="29">
        <v>4</v>
      </c>
      <c r="F12649" s="29">
        <v>3</v>
      </c>
      <c r="G12649" s="29">
        <v>2812</v>
      </c>
      <c r="M12649" s="80" t="b">
        <f t="shared" si="197"/>
        <v>1</v>
      </c>
    </row>
    <row r="12650" spans="2:13" x14ac:dyDescent="0.15">
      <c r="B12650" s="333" t="s">
        <v>3092</v>
      </c>
      <c r="C12650" s="333" t="s">
        <v>712</v>
      </c>
      <c r="D12650" s="333" t="s">
        <v>521</v>
      </c>
      <c r="E12650" s="29">
        <v>2</v>
      </c>
      <c r="F12650" s="29">
        <v>2</v>
      </c>
      <c r="G12650" s="29">
        <v>2813</v>
      </c>
      <c r="M12650" s="80" t="b">
        <f t="shared" si="197"/>
        <v>1</v>
      </c>
    </row>
    <row r="12651" spans="2:13" x14ac:dyDescent="0.15">
      <c r="B12651" s="333" t="s">
        <v>3093</v>
      </c>
      <c r="C12651" s="333" t="s">
        <v>716</v>
      </c>
      <c r="D12651" s="333" t="s">
        <v>521</v>
      </c>
      <c r="E12651" s="29">
        <v>4</v>
      </c>
      <c r="F12651" s="29">
        <v>2</v>
      </c>
      <c r="G12651" s="29">
        <v>2814</v>
      </c>
      <c r="M12651" s="80" t="b">
        <f t="shared" si="197"/>
        <v>1</v>
      </c>
    </row>
    <row r="12652" spans="2:13" x14ac:dyDescent="0.15">
      <c r="B12652" s="333" t="s">
        <v>3094</v>
      </c>
      <c r="C12652" s="333" t="s">
        <v>716</v>
      </c>
      <c r="D12652" s="333" t="s">
        <v>523</v>
      </c>
      <c r="E12652" s="29">
        <v>4</v>
      </c>
      <c r="F12652" s="29">
        <v>3</v>
      </c>
      <c r="G12652" s="29">
        <v>2815</v>
      </c>
      <c r="M12652" s="80" t="b">
        <f t="shared" si="197"/>
        <v>1</v>
      </c>
    </row>
    <row r="12653" spans="2:13" x14ac:dyDescent="0.15">
      <c r="B12653" s="333" t="s">
        <v>7225</v>
      </c>
      <c r="C12653" s="333" t="s">
        <v>712</v>
      </c>
      <c r="D12653" s="333" t="s">
        <v>523</v>
      </c>
      <c r="E12653" s="29">
        <v>2</v>
      </c>
      <c r="F12653" s="29">
        <v>3</v>
      </c>
      <c r="G12653" s="29">
        <v>7368</v>
      </c>
      <c r="M12653" s="80" t="b">
        <f t="shared" si="197"/>
        <v>1</v>
      </c>
    </row>
    <row r="12654" spans="2:13" x14ac:dyDescent="0.15">
      <c r="B12654" s="333" t="s">
        <v>15212</v>
      </c>
      <c r="C12654" s="333" t="s">
        <v>710</v>
      </c>
      <c r="D12654" s="333" t="s">
        <v>444</v>
      </c>
      <c r="E12654" s="29">
        <v>1</v>
      </c>
      <c r="F12654" s="29">
        <v>6</v>
      </c>
      <c r="G12654" s="29">
        <v>17629</v>
      </c>
      <c r="M12654" s="80" t="b">
        <f t="shared" si="197"/>
        <v>1</v>
      </c>
    </row>
    <row r="12655" spans="2:13" x14ac:dyDescent="0.15">
      <c r="B12655" s="333" t="s">
        <v>13043</v>
      </c>
      <c r="C12655" s="333" t="s">
        <v>718</v>
      </c>
      <c r="D12655" s="333" t="s">
        <v>519</v>
      </c>
      <c r="E12655" s="29">
        <v>5</v>
      </c>
      <c r="F12655" s="29">
        <v>1</v>
      </c>
      <c r="G12655" s="29">
        <v>14432</v>
      </c>
      <c r="M12655" s="80" t="b">
        <f t="shared" si="197"/>
        <v>1</v>
      </c>
    </row>
    <row r="12656" spans="2:13" x14ac:dyDescent="0.15">
      <c r="B12656" s="333" t="s">
        <v>15213</v>
      </c>
      <c r="C12656" s="333" t="s">
        <v>718</v>
      </c>
      <c r="D12656" s="333" t="s">
        <v>519</v>
      </c>
      <c r="E12656" s="29">
        <v>5</v>
      </c>
      <c r="F12656" s="29">
        <v>1</v>
      </c>
      <c r="G12656" s="29">
        <v>16830</v>
      </c>
      <c r="M12656" s="80" t="b">
        <f t="shared" si="197"/>
        <v>1</v>
      </c>
    </row>
    <row r="12657" spans="2:13" x14ac:dyDescent="0.15">
      <c r="B12657" s="333" t="s">
        <v>12494</v>
      </c>
      <c r="C12657" s="333" t="s">
        <v>718</v>
      </c>
      <c r="D12657" s="333" t="s">
        <v>519</v>
      </c>
      <c r="E12657" s="29">
        <v>5</v>
      </c>
      <c r="F12657" s="29">
        <v>1</v>
      </c>
      <c r="G12657" s="29">
        <v>12946</v>
      </c>
      <c r="M12657" s="80" t="b">
        <f t="shared" si="197"/>
        <v>1</v>
      </c>
    </row>
    <row r="12658" spans="2:13" x14ac:dyDescent="0.15">
      <c r="B12658" s="333" t="s">
        <v>12495</v>
      </c>
      <c r="C12658" s="333" t="s">
        <v>716</v>
      </c>
      <c r="D12658" s="333" t="s">
        <v>519</v>
      </c>
      <c r="E12658" s="29">
        <v>4</v>
      </c>
      <c r="F12658" s="29">
        <v>1</v>
      </c>
      <c r="G12658" s="29">
        <v>13079</v>
      </c>
      <c r="M12658" s="80" t="b">
        <f t="shared" si="197"/>
        <v>1</v>
      </c>
    </row>
    <row r="12659" spans="2:13" x14ac:dyDescent="0.15">
      <c r="B12659" s="333" t="s">
        <v>6154</v>
      </c>
      <c r="C12659" s="333" t="s">
        <v>710</v>
      </c>
      <c r="D12659" s="333" t="s">
        <v>521</v>
      </c>
      <c r="E12659" s="29">
        <v>1</v>
      </c>
      <c r="F12659" s="29">
        <v>2</v>
      </c>
      <c r="G12659" s="29">
        <v>6310</v>
      </c>
      <c r="M12659" s="80" t="b">
        <f t="shared" si="197"/>
        <v>1</v>
      </c>
    </row>
    <row r="12660" spans="2:13" x14ac:dyDescent="0.15">
      <c r="B12660" s="333" t="s">
        <v>3687</v>
      </c>
      <c r="C12660" s="333" t="s">
        <v>712</v>
      </c>
      <c r="D12660" s="333" t="s">
        <v>523</v>
      </c>
      <c r="E12660" s="29">
        <v>2</v>
      </c>
      <c r="F12660" s="29">
        <v>3</v>
      </c>
      <c r="G12660" s="29">
        <v>3444</v>
      </c>
      <c r="M12660" s="80" t="b">
        <f t="shared" si="197"/>
        <v>1</v>
      </c>
    </row>
    <row r="12661" spans="2:13" x14ac:dyDescent="0.15">
      <c r="B12661" s="333" t="s">
        <v>12496</v>
      </c>
      <c r="C12661" s="333" t="s">
        <v>712</v>
      </c>
      <c r="D12661" s="333" t="s">
        <v>523</v>
      </c>
      <c r="E12661" s="29">
        <v>2</v>
      </c>
      <c r="F12661" s="29">
        <v>3</v>
      </c>
      <c r="G12661" s="29">
        <v>12322</v>
      </c>
      <c r="M12661" s="80" t="b">
        <f t="shared" si="197"/>
        <v>1</v>
      </c>
    </row>
    <row r="12662" spans="2:13" x14ac:dyDescent="0.15">
      <c r="B12662" s="333" t="s">
        <v>6578</v>
      </c>
      <c r="C12662" s="333" t="s">
        <v>518</v>
      </c>
      <c r="D12662" s="333" t="s">
        <v>518</v>
      </c>
      <c r="E12662" s="29">
        <v>0</v>
      </c>
      <c r="F12662" s="29">
        <v>0</v>
      </c>
      <c r="G12662" s="29">
        <v>6668</v>
      </c>
      <c r="M12662" s="80" t="b">
        <f t="shared" si="197"/>
        <v>1</v>
      </c>
    </row>
    <row r="12663" spans="2:13" x14ac:dyDescent="0.15">
      <c r="B12663" s="333" t="s">
        <v>3739</v>
      </c>
      <c r="C12663" s="333" t="s">
        <v>716</v>
      </c>
      <c r="D12663" s="333" t="s">
        <v>521</v>
      </c>
      <c r="E12663" s="29">
        <v>4</v>
      </c>
      <c r="F12663" s="29">
        <v>2</v>
      </c>
      <c r="G12663" s="29">
        <v>3496</v>
      </c>
      <c r="M12663" s="80" t="b">
        <f t="shared" si="197"/>
        <v>1</v>
      </c>
    </row>
    <row r="12664" spans="2:13" x14ac:dyDescent="0.15">
      <c r="B12664" s="333" t="s">
        <v>10022</v>
      </c>
      <c r="C12664" s="333" t="s">
        <v>712</v>
      </c>
      <c r="D12664" s="333" t="s">
        <v>521</v>
      </c>
      <c r="E12664" s="29">
        <v>2</v>
      </c>
      <c r="F12664" s="29">
        <v>2</v>
      </c>
      <c r="G12664" s="29">
        <v>10190</v>
      </c>
      <c r="M12664" s="80" t="b">
        <f t="shared" si="197"/>
        <v>1</v>
      </c>
    </row>
    <row r="12665" spans="2:13" x14ac:dyDescent="0.15">
      <c r="B12665" s="333" t="s">
        <v>15214</v>
      </c>
      <c r="C12665" s="333" t="s">
        <v>716</v>
      </c>
      <c r="D12665" s="333" t="s">
        <v>519</v>
      </c>
      <c r="E12665" s="29">
        <v>4</v>
      </c>
      <c r="F12665" s="29">
        <v>1</v>
      </c>
      <c r="G12665" s="29">
        <v>17625</v>
      </c>
      <c r="M12665" s="80" t="b">
        <f t="shared" si="197"/>
        <v>1</v>
      </c>
    </row>
    <row r="12666" spans="2:13" x14ac:dyDescent="0.15">
      <c r="B12666" s="333" t="s">
        <v>15215</v>
      </c>
      <c r="C12666" s="333" t="s">
        <v>716</v>
      </c>
      <c r="D12666" s="333" t="s">
        <v>519</v>
      </c>
      <c r="E12666" s="29">
        <v>4</v>
      </c>
      <c r="F12666" s="29">
        <v>1</v>
      </c>
      <c r="G12666" s="29">
        <v>17630</v>
      </c>
      <c r="M12666" s="80" t="b">
        <f t="shared" si="197"/>
        <v>1</v>
      </c>
    </row>
    <row r="12667" spans="2:13" x14ac:dyDescent="0.15">
      <c r="B12667" s="333" t="s">
        <v>9702</v>
      </c>
      <c r="C12667" s="333" t="s">
        <v>716</v>
      </c>
      <c r="D12667" s="333" t="s">
        <v>519</v>
      </c>
      <c r="E12667" s="29">
        <v>4</v>
      </c>
      <c r="F12667" s="29">
        <v>1</v>
      </c>
      <c r="G12667" s="29">
        <v>9984</v>
      </c>
      <c r="M12667" s="80" t="b">
        <f t="shared" si="197"/>
        <v>1</v>
      </c>
    </row>
    <row r="12668" spans="2:13" x14ac:dyDescent="0.15">
      <c r="B12668" s="333" t="s">
        <v>12497</v>
      </c>
      <c r="C12668" s="333" t="s">
        <v>716</v>
      </c>
      <c r="D12668" s="333" t="s">
        <v>519</v>
      </c>
      <c r="E12668" s="29">
        <v>4</v>
      </c>
      <c r="F12668" s="29">
        <v>1</v>
      </c>
      <c r="G12668" s="29">
        <v>11724</v>
      </c>
      <c r="M12668" s="80" t="b">
        <f t="shared" si="197"/>
        <v>1</v>
      </c>
    </row>
    <row r="12669" spans="2:13" x14ac:dyDescent="0.15">
      <c r="B12669" s="333" t="s">
        <v>9703</v>
      </c>
      <c r="C12669" s="333" t="s">
        <v>716</v>
      </c>
      <c r="D12669" s="333" t="s">
        <v>519</v>
      </c>
      <c r="E12669" s="29">
        <v>4</v>
      </c>
      <c r="F12669" s="29">
        <v>1</v>
      </c>
      <c r="G12669" s="29">
        <v>9985</v>
      </c>
      <c r="M12669" s="80" t="b">
        <f t="shared" si="197"/>
        <v>1</v>
      </c>
    </row>
    <row r="12670" spans="2:13" x14ac:dyDescent="0.15">
      <c r="B12670" s="333" t="s">
        <v>9704</v>
      </c>
      <c r="C12670" s="333" t="s">
        <v>716</v>
      </c>
      <c r="D12670" s="333" t="s">
        <v>519</v>
      </c>
      <c r="E12670" s="29">
        <v>4</v>
      </c>
      <c r="F12670" s="29">
        <v>1</v>
      </c>
      <c r="G12670" s="29">
        <v>9986</v>
      </c>
      <c r="M12670" s="80" t="b">
        <f t="shared" si="197"/>
        <v>1</v>
      </c>
    </row>
    <row r="12671" spans="2:13" x14ac:dyDescent="0.15">
      <c r="B12671" s="333" t="s">
        <v>9705</v>
      </c>
      <c r="C12671" s="333" t="s">
        <v>518</v>
      </c>
      <c r="D12671" s="333" t="s">
        <v>518</v>
      </c>
      <c r="E12671" s="29">
        <v>0</v>
      </c>
      <c r="F12671" s="29">
        <v>0</v>
      </c>
      <c r="G12671" s="29">
        <v>10075</v>
      </c>
      <c r="M12671" s="80" t="b">
        <f t="shared" si="197"/>
        <v>1</v>
      </c>
    </row>
    <row r="12672" spans="2:13" x14ac:dyDescent="0.15">
      <c r="B12672" s="333" t="s">
        <v>6407</v>
      </c>
      <c r="C12672" s="333" t="s">
        <v>518</v>
      </c>
      <c r="D12672" s="333" t="s">
        <v>521</v>
      </c>
      <c r="E12672" s="29">
        <v>0</v>
      </c>
      <c r="F12672" s="29">
        <v>2</v>
      </c>
      <c r="G12672" s="29">
        <v>6464</v>
      </c>
      <c r="M12672" s="80" t="b">
        <f t="shared" si="197"/>
        <v>1</v>
      </c>
    </row>
    <row r="12673" spans="2:13" x14ac:dyDescent="0.15">
      <c r="B12673" s="333" t="s">
        <v>13044</v>
      </c>
      <c r="C12673" s="333" t="s">
        <v>712</v>
      </c>
      <c r="D12673" s="333" t="s">
        <v>521</v>
      </c>
      <c r="E12673" s="29">
        <v>2</v>
      </c>
      <c r="F12673" s="29">
        <v>2</v>
      </c>
      <c r="G12673" s="29">
        <v>14046</v>
      </c>
      <c r="M12673" s="80" t="b">
        <f t="shared" si="197"/>
        <v>1</v>
      </c>
    </row>
    <row r="12674" spans="2:13" x14ac:dyDescent="0.15">
      <c r="B12674" s="333" t="s">
        <v>9706</v>
      </c>
      <c r="C12674" s="333" t="s">
        <v>716</v>
      </c>
      <c r="D12674" s="333" t="s">
        <v>519</v>
      </c>
      <c r="E12674" s="29">
        <v>4</v>
      </c>
      <c r="F12674" s="29">
        <v>1</v>
      </c>
      <c r="G12674" s="29">
        <v>9987</v>
      </c>
      <c r="M12674" s="80" t="b">
        <f t="shared" si="197"/>
        <v>1</v>
      </c>
    </row>
    <row r="12675" spans="2:13" x14ac:dyDescent="0.15">
      <c r="B12675" s="333" t="s">
        <v>6752</v>
      </c>
      <c r="C12675" s="333" t="s">
        <v>716</v>
      </c>
      <c r="D12675" s="333" t="s">
        <v>525</v>
      </c>
      <c r="E12675" s="29">
        <v>4</v>
      </c>
      <c r="F12675" s="29">
        <v>4</v>
      </c>
      <c r="G12675" s="29">
        <v>6875</v>
      </c>
      <c r="M12675" s="80" t="b">
        <f t="shared" si="197"/>
        <v>1</v>
      </c>
    </row>
    <row r="12676" spans="2:13" x14ac:dyDescent="0.15">
      <c r="B12676" s="333" t="s">
        <v>11384</v>
      </c>
      <c r="C12676" s="333" t="s">
        <v>712</v>
      </c>
      <c r="D12676" s="333" t="s">
        <v>525</v>
      </c>
      <c r="E12676" s="29">
        <v>2</v>
      </c>
      <c r="F12676" s="29">
        <v>4</v>
      </c>
      <c r="G12676" s="29">
        <v>11580</v>
      </c>
      <c r="M12676" s="80" t="b">
        <f t="shared" si="197"/>
        <v>1</v>
      </c>
    </row>
    <row r="12677" spans="2:13" x14ac:dyDescent="0.15">
      <c r="B12677" s="333" t="s">
        <v>10628</v>
      </c>
      <c r="C12677" s="333" t="s">
        <v>714</v>
      </c>
      <c r="D12677" s="333" t="s">
        <v>519</v>
      </c>
      <c r="E12677" s="29">
        <v>3</v>
      </c>
      <c r="F12677" s="29">
        <v>1</v>
      </c>
      <c r="G12677" s="29">
        <v>10823</v>
      </c>
      <c r="M12677" s="80" t="b">
        <f t="shared" si="197"/>
        <v>1</v>
      </c>
    </row>
    <row r="12678" spans="2:13" x14ac:dyDescent="0.15">
      <c r="B12678" s="333" t="s">
        <v>7188</v>
      </c>
      <c r="C12678" s="333" t="s">
        <v>712</v>
      </c>
      <c r="D12678" s="333" t="s">
        <v>521</v>
      </c>
      <c r="E12678" s="29">
        <v>2</v>
      </c>
      <c r="F12678" s="29">
        <v>2</v>
      </c>
      <c r="G12678" s="29">
        <v>7443</v>
      </c>
      <c r="M12678" s="80" t="b">
        <f t="shared" si="197"/>
        <v>1</v>
      </c>
    </row>
    <row r="12679" spans="2:13" x14ac:dyDescent="0.15">
      <c r="B12679" s="333" t="s">
        <v>6137</v>
      </c>
      <c r="C12679" s="333" t="s">
        <v>716</v>
      </c>
      <c r="D12679" s="333" t="s">
        <v>519</v>
      </c>
      <c r="E12679" s="29">
        <v>4</v>
      </c>
      <c r="F12679" s="29">
        <v>1</v>
      </c>
      <c r="G12679" s="29">
        <v>6195</v>
      </c>
      <c r="M12679" s="80" t="b">
        <f t="shared" si="197"/>
        <v>1</v>
      </c>
    </row>
    <row r="12680" spans="2:13" x14ac:dyDescent="0.15">
      <c r="B12680" s="333" t="s">
        <v>14003</v>
      </c>
      <c r="C12680" s="333" t="s">
        <v>710</v>
      </c>
      <c r="D12680" s="333" t="s">
        <v>519</v>
      </c>
      <c r="E12680" s="29">
        <v>1</v>
      </c>
      <c r="F12680" s="29">
        <v>1</v>
      </c>
      <c r="G12680" s="29">
        <v>15131</v>
      </c>
      <c r="M12680" s="80" t="b">
        <f t="shared" si="197"/>
        <v>1</v>
      </c>
    </row>
    <row r="12681" spans="2:13" x14ac:dyDescent="0.15">
      <c r="B12681" s="333" t="s">
        <v>12498</v>
      </c>
      <c r="C12681" s="333" t="s">
        <v>710</v>
      </c>
      <c r="D12681" s="333" t="s">
        <v>521</v>
      </c>
      <c r="E12681" s="29">
        <v>1</v>
      </c>
      <c r="F12681" s="29">
        <v>2</v>
      </c>
      <c r="G12681" s="29">
        <v>13262</v>
      </c>
      <c r="M12681" s="80" t="b">
        <f t="shared" si="197"/>
        <v>1</v>
      </c>
    </row>
    <row r="12682" spans="2:13" x14ac:dyDescent="0.15">
      <c r="B12682" s="333" t="s">
        <v>11097</v>
      </c>
      <c r="C12682" s="333" t="s">
        <v>712</v>
      </c>
      <c r="D12682" s="333" t="s">
        <v>525</v>
      </c>
      <c r="E12682" s="29">
        <v>2</v>
      </c>
      <c r="F12682" s="29">
        <v>4</v>
      </c>
      <c r="G12682" s="29">
        <v>7586</v>
      </c>
      <c r="M12682" s="80" t="b">
        <f t="shared" si="197"/>
        <v>1</v>
      </c>
    </row>
    <row r="12683" spans="2:13" x14ac:dyDescent="0.15">
      <c r="B12683" s="333" t="s">
        <v>11098</v>
      </c>
      <c r="C12683" s="333" t="s">
        <v>710</v>
      </c>
      <c r="D12683" s="333" t="s">
        <v>525</v>
      </c>
      <c r="E12683" s="29">
        <v>1</v>
      </c>
      <c r="F12683" s="29">
        <v>4</v>
      </c>
      <c r="G12683" s="29">
        <v>6764</v>
      </c>
      <c r="M12683" s="80" t="b">
        <f t="shared" si="197"/>
        <v>1</v>
      </c>
    </row>
    <row r="12684" spans="2:13" x14ac:dyDescent="0.15">
      <c r="B12684" s="333" t="s">
        <v>9707</v>
      </c>
      <c r="C12684" s="333" t="s">
        <v>518</v>
      </c>
      <c r="D12684" s="333" t="s">
        <v>518</v>
      </c>
      <c r="E12684" s="29">
        <v>0</v>
      </c>
      <c r="F12684" s="29">
        <v>0</v>
      </c>
      <c r="G12684" s="29">
        <v>10029</v>
      </c>
      <c r="M12684" s="80" t="b">
        <f t="shared" si="197"/>
        <v>1</v>
      </c>
    </row>
    <row r="12685" spans="2:13" x14ac:dyDescent="0.15">
      <c r="B12685" s="333" t="s">
        <v>3095</v>
      </c>
      <c r="C12685" s="333" t="s">
        <v>716</v>
      </c>
      <c r="D12685" s="333" t="s">
        <v>523</v>
      </c>
      <c r="E12685" s="29">
        <v>4</v>
      </c>
      <c r="F12685" s="29">
        <v>3</v>
      </c>
      <c r="G12685" s="29">
        <v>2816</v>
      </c>
      <c r="M12685" s="80" t="b">
        <f t="shared" si="197"/>
        <v>1</v>
      </c>
    </row>
    <row r="12686" spans="2:13" x14ac:dyDescent="0.15">
      <c r="B12686" s="333" t="s">
        <v>9970</v>
      </c>
      <c r="C12686" s="333" t="s">
        <v>718</v>
      </c>
      <c r="D12686" s="333" t="s">
        <v>523</v>
      </c>
      <c r="E12686" s="29">
        <v>5</v>
      </c>
      <c r="F12686" s="29">
        <v>3</v>
      </c>
      <c r="G12686" s="29">
        <v>10171</v>
      </c>
      <c r="M12686" s="80" t="b">
        <f t="shared" ref="M12686:M12749" si="198">AND(  NOT(ISERROR(FIND(UPPER($B$7),UPPER($B12686),1))),  OR($D$7="",NOT(ISERROR(FIND(UPPER($D$7),UPPER($B12686),1)))),    OR($D$8="",(ISERROR(FIND(UPPER($D$8),UPPER($B12686),1))))           )</f>
        <v>1</v>
      </c>
    </row>
    <row r="12687" spans="2:13" x14ac:dyDescent="0.15">
      <c r="B12687" s="333" t="s">
        <v>3737</v>
      </c>
      <c r="C12687" s="333" t="s">
        <v>712</v>
      </c>
      <c r="D12687" s="333" t="s">
        <v>525</v>
      </c>
      <c r="E12687" s="29">
        <v>2</v>
      </c>
      <c r="F12687" s="29">
        <v>4</v>
      </c>
      <c r="G12687" s="29">
        <v>3494</v>
      </c>
      <c r="M12687" s="80" t="b">
        <f t="shared" si="198"/>
        <v>1</v>
      </c>
    </row>
    <row r="12688" spans="2:13" x14ac:dyDescent="0.15">
      <c r="B12688" s="333" t="s">
        <v>12499</v>
      </c>
      <c r="C12688" s="333" t="s">
        <v>712</v>
      </c>
      <c r="D12688" s="333" t="s">
        <v>525</v>
      </c>
      <c r="E12688" s="29">
        <v>2</v>
      </c>
      <c r="F12688" s="29">
        <v>4</v>
      </c>
      <c r="G12688" s="29">
        <v>13212</v>
      </c>
      <c r="M12688" s="80" t="b">
        <f t="shared" si="198"/>
        <v>1</v>
      </c>
    </row>
    <row r="12689" spans="2:13" x14ac:dyDescent="0.15">
      <c r="B12689" s="333" t="s">
        <v>3738</v>
      </c>
      <c r="C12689" s="333" t="s">
        <v>718</v>
      </c>
      <c r="D12689" s="333" t="s">
        <v>525</v>
      </c>
      <c r="E12689" s="29">
        <v>5</v>
      </c>
      <c r="F12689" s="29">
        <v>4</v>
      </c>
      <c r="G12689" s="29">
        <v>3495</v>
      </c>
      <c r="M12689" s="80" t="b">
        <f t="shared" si="198"/>
        <v>1</v>
      </c>
    </row>
    <row r="12690" spans="2:13" x14ac:dyDescent="0.15">
      <c r="B12690" s="333" t="s">
        <v>8638</v>
      </c>
      <c r="C12690" s="333" t="s">
        <v>718</v>
      </c>
      <c r="D12690" s="333" t="s">
        <v>525</v>
      </c>
      <c r="E12690" s="29">
        <v>5</v>
      </c>
      <c r="F12690" s="29">
        <v>4</v>
      </c>
      <c r="G12690" s="29">
        <v>8988</v>
      </c>
      <c r="M12690" s="80" t="b">
        <f t="shared" si="198"/>
        <v>1</v>
      </c>
    </row>
    <row r="12691" spans="2:13" x14ac:dyDescent="0.15">
      <c r="B12691" s="333" t="s">
        <v>403</v>
      </c>
      <c r="C12691" s="333" t="s">
        <v>718</v>
      </c>
      <c r="D12691" s="333" t="s">
        <v>525</v>
      </c>
      <c r="E12691" s="29">
        <v>5</v>
      </c>
      <c r="F12691" s="29">
        <v>4</v>
      </c>
      <c r="G12691" s="29">
        <v>8384</v>
      </c>
      <c r="M12691" s="80" t="b">
        <f t="shared" si="198"/>
        <v>1</v>
      </c>
    </row>
    <row r="12692" spans="2:13" x14ac:dyDescent="0.15">
      <c r="B12692" s="333" t="s">
        <v>13176</v>
      </c>
      <c r="C12692" s="333" t="s">
        <v>712</v>
      </c>
      <c r="D12692" s="333" t="s">
        <v>525</v>
      </c>
      <c r="E12692" s="29">
        <v>2</v>
      </c>
      <c r="F12692" s="29">
        <v>4</v>
      </c>
      <c r="G12692" s="29">
        <v>14570</v>
      </c>
      <c r="M12692" s="80" t="b">
        <f t="shared" si="198"/>
        <v>1</v>
      </c>
    </row>
    <row r="12693" spans="2:13" x14ac:dyDescent="0.15">
      <c r="B12693" s="333" t="s">
        <v>6712</v>
      </c>
      <c r="C12693" s="333" t="s">
        <v>718</v>
      </c>
      <c r="D12693" s="333" t="s">
        <v>525</v>
      </c>
      <c r="E12693" s="29">
        <v>5</v>
      </c>
      <c r="F12693" s="29">
        <v>4</v>
      </c>
      <c r="G12693" s="29">
        <v>6831</v>
      </c>
      <c r="M12693" s="80" t="b">
        <f t="shared" si="198"/>
        <v>1</v>
      </c>
    </row>
    <row r="12694" spans="2:13" x14ac:dyDescent="0.15">
      <c r="B12694" s="333" t="s">
        <v>9708</v>
      </c>
      <c r="C12694" s="333" t="s">
        <v>718</v>
      </c>
      <c r="D12694" s="333" t="s">
        <v>525</v>
      </c>
      <c r="E12694" s="29">
        <v>5</v>
      </c>
      <c r="F12694" s="29">
        <v>4</v>
      </c>
      <c r="G12694" s="29">
        <v>9284</v>
      </c>
      <c r="M12694" s="80" t="b">
        <f t="shared" si="198"/>
        <v>1</v>
      </c>
    </row>
    <row r="12695" spans="2:13" x14ac:dyDescent="0.15">
      <c r="B12695" s="333" t="s">
        <v>4005</v>
      </c>
      <c r="C12695" s="333" t="s">
        <v>518</v>
      </c>
      <c r="D12695" s="333" t="s">
        <v>518</v>
      </c>
      <c r="E12695" s="29">
        <v>0</v>
      </c>
      <c r="F12695" s="29">
        <v>0</v>
      </c>
      <c r="G12695" s="29">
        <v>3662</v>
      </c>
      <c r="M12695" s="80" t="b">
        <f t="shared" si="198"/>
        <v>1</v>
      </c>
    </row>
    <row r="12696" spans="2:13" x14ac:dyDescent="0.15">
      <c r="B12696" s="333" t="s">
        <v>3096</v>
      </c>
      <c r="C12696" s="333" t="s">
        <v>718</v>
      </c>
      <c r="D12696" s="333" t="s">
        <v>525</v>
      </c>
      <c r="E12696" s="29">
        <v>5</v>
      </c>
      <c r="F12696" s="29">
        <v>4</v>
      </c>
      <c r="G12696" s="29">
        <v>2817</v>
      </c>
      <c r="M12696" s="80" t="b">
        <f t="shared" si="198"/>
        <v>1</v>
      </c>
    </row>
    <row r="12697" spans="2:13" x14ac:dyDescent="0.15">
      <c r="B12697" s="333" t="s">
        <v>404</v>
      </c>
      <c r="C12697" s="333" t="s">
        <v>718</v>
      </c>
      <c r="D12697" s="333" t="s">
        <v>525</v>
      </c>
      <c r="E12697" s="29">
        <v>5</v>
      </c>
      <c r="F12697" s="29">
        <v>4</v>
      </c>
      <c r="G12697" s="29">
        <v>8385</v>
      </c>
      <c r="M12697" s="80" t="b">
        <f t="shared" si="198"/>
        <v>1</v>
      </c>
    </row>
    <row r="12698" spans="2:13" x14ac:dyDescent="0.15">
      <c r="B12698" s="333" t="s">
        <v>7202</v>
      </c>
      <c r="C12698" s="333" t="s">
        <v>718</v>
      </c>
      <c r="D12698" s="333" t="s">
        <v>525</v>
      </c>
      <c r="E12698" s="29">
        <v>5</v>
      </c>
      <c r="F12698" s="29">
        <v>4</v>
      </c>
      <c r="G12698" s="29">
        <v>7217</v>
      </c>
      <c r="M12698" s="80" t="b">
        <f t="shared" si="198"/>
        <v>1</v>
      </c>
    </row>
    <row r="12699" spans="2:13" x14ac:dyDescent="0.15">
      <c r="B12699" s="333" t="s">
        <v>3173</v>
      </c>
      <c r="C12699" s="333" t="s">
        <v>718</v>
      </c>
      <c r="D12699" s="333" t="s">
        <v>525</v>
      </c>
      <c r="E12699" s="29">
        <v>5</v>
      </c>
      <c r="F12699" s="29">
        <v>4</v>
      </c>
      <c r="G12699" s="29">
        <v>2818</v>
      </c>
      <c r="M12699" s="80" t="b">
        <f t="shared" si="198"/>
        <v>1</v>
      </c>
    </row>
    <row r="12700" spans="2:13" x14ac:dyDescent="0.15">
      <c r="B12700" s="333" t="s">
        <v>3174</v>
      </c>
      <c r="C12700" s="333" t="s">
        <v>718</v>
      </c>
      <c r="D12700" s="333" t="s">
        <v>525</v>
      </c>
      <c r="E12700" s="29">
        <v>5</v>
      </c>
      <c r="F12700" s="29">
        <v>4</v>
      </c>
      <c r="G12700" s="29">
        <v>2819</v>
      </c>
      <c r="M12700" s="80" t="b">
        <f t="shared" si="198"/>
        <v>1</v>
      </c>
    </row>
    <row r="12701" spans="2:13" x14ac:dyDescent="0.15">
      <c r="B12701" s="333" t="s">
        <v>405</v>
      </c>
      <c r="C12701" s="333" t="s">
        <v>718</v>
      </c>
      <c r="D12701" s="333" t="s">
        <v>525</v>
      </c>
      <c r="E12701" s="29">
        <v>5</v>
      </c>
      <c r="F12701" s="29">
        <v>4</v>
      </c>
      <c r="G12701" s="29">
        <v>8386</v>
      </c>
      <c r="M12701" s="80" t="b">
        <f t="shared" si="198"/>
        <v>1</v>
      </c>
    </row>
    <row r="12702" spans="2:13" x14ac:dyDescent="0.15">
      <c r="B12702" s="333" t="s">
        <v>3175</v>
      </c>
      <c r="C12702" s="333" t="s">
        <v>718</v>
      </c>
      <c r="D12702" s="333" t="s">
        <v>525</v>
      </c>
      <c r="E12702" s="29">
        <v>5</v>
      </c>
      <c r="F12702" s="29">
        <v>4</v>
      </c>
      <c r="G12702" s="29">
        <v>2820</v>
      </c>
      <c r="M12702" s="80" t="b">
        <f t="shared" si="198"/>
        <v>1</v>
      </c>
    </row>
    <row r="12703" spans="2:13" x14ac:dyDescent="0.15">
      <c r="B12703" s="333" t="s">
        <v>4268</v>
      </c>
      <c r="C12703" s="333" t="s">
        <v>718</v>
      </c>
      <c r="D12703" s="333" t="s">
        <v>525</v>
      </c>
      <c r="E12703" s="29">
        <v>5</v>
      </c>
      <c r="F12703" s="29">
        <v>4</v>
      </c>
      <c r="G12703" s="29">
        <v>4064</v>
      </c>
      <c r="M12703" s="80" t="b">
        <f t="shared" si="198"/>
        <v>1</v>
      </c>
    </row>
    <row r="12704" spans="2:13" x14ac:dyDescent="0.15">
      <c r="B12704" s="333" t="s">
        <v>12500</v>
      </c>
      <c r="C12704" s="333" t="s">
        <v>718</v>
      </c>
      <c r="D12704" s="333" t="s">
        <v>525</v>
      </c>
      <c r="E12704" s="29">
        <v>5</v>
      </c>
      <c r="F12704" s="29">
        <v>4</v>
      </c>
      <c r="G12704" s="29">
        <v>13094</v>
      </c>
      <c r="M12704" s="80" t="b">
        <f t="shared" si="198"/>
        <v>1</v>
      </c>
    </row>
    <row r="12705" spans="2:13" x14ac:dyDescent="0.15">
      <c r="B12705" s="333" t="s">
        <v>4339</v>
      </c>
      <c r="C12705" s="333" t="s">
        <v>718</v>
      </c>
      <c r="D12705" s="333" t="s">
        <v>525</v>
      </c>
      <c r="E12705" s="29">
        <v>5</v>
      </c>
      <c r="F12705" s="29">
        <v>4</v>
      </c>
      <c r="G12705" s="29">
        <v>4131</v>
      </c>
      <c r="M12705" s="80" t="b">
        <f t="shared" si="198"/>
        <v>1</v>
      </c>
    </row>
    <row r="12706" spans="2:13" x14ac:dyDescent="0.15">
      <c r="B12706" s="333" t="s">
        <v>3176</v>
      </c>
      <c r="C12706" s="333" t="s">
        <v>712</v>
      </c>
      <c r="D12706" s="333" t="s">
        <v>525</v>
      </c>
      <c r="E12706" s="29">
        <v>2</v>
      </c>
      <c r="F12706" s="29">
        <v>4</v>
      </c>
      <c r="G12706" s="29">
        <v>2821</v>
      </c>
      <c r="M12706" s="80" t="b">
        <f t="shared" si="198"/>
        <v>1</v>
      </c>
    </row>
    <row r="12707" spans="2:13" x14ac:dyDescent="0.15">
      <c r="B12707" s="333" t="s">
        <v>11385</v>
      </c>
      <c r="C12707" s="333" t="s">
        <v>712</v>
      </c>
      <c r="D12707" s="333" t="s">
        <v>525</v>
      </c>
      <c r="E12707" s="29">
        <v>2</v>
      </c>
      <c r="F12707" s="29">
        <v>4</v>
      </c>
      <c r="G12707" s="29">
        <v>11563</v>
      </c>
      <c r="M12707" s="80" t="b">
        <f t="shared" si="198"/>
        <v>1</v>
      </c>
    </row>
    <row r="12708" spans="2:13" x14ac:dyDescent="0.15">
      <c r="B12708" s="333" t="s">
        <v>11386</v>
      </c>
      <c r="C12708" s="333" t="s">
        <v>718</v>
      </c>
      <c r="D12708" s="333" t="s">
        <v>525</v>
      </c>
      <c r="E12708" s="29">
        <v>5</v>
      </c>
      <c r="F12708" s="29">
        <v>4</v>
      </c>
      <c r="G12708" s="29">
        <v>11424</v>
      </c>
      <c r="M12708" s="80" t="b">
        <f t="shared" si="198"/>
        <v>1</v>
      </c>
    </row>
    <row r="12709" spans="2:13" x14ac:dyDescent="0.15">
      <c r="B12709" s="333" t="s">
        <v>3980</v>
      </c>
      <c r="C12709" s="333" t="s">
        <v>718</v>
      </c>
      <c r="D12709" s="333" t="s">
        <v>525</v>
      </c>
      <c r="E12709" s="29">
        <v>5</v>
      </c>
      <c r="F12709" s="29">
        <v>4</v>
      </c>
      <c r="G12709" s="29">
        <v>3745</v>
      </c>
      <c r="M12709" s="80" t="b">
        <f t="shared" si="198"/>
        <v>1</v>
      </c>
    </row>
    <row r="12710" spans="2:13" x14ac:dyDescent="0.15">
      <c r="B12710" s="333" t="s">
        <v>3981</v>
      </c>
      <c r="C12710" s="333" t="s">
        <v>718</v>
      </c>
      <c r="D12710" s="333" t="s">
        <v>525</v>
      </c>
      <c r="E12710" s="29">
        <v>5</v>
      </c>
      <c r="F12710" s="29">
        <v>4</v>
      </c>
      <c r="G12710" s="29">
        <v>3746</v>
      </c>
      <c r="M12710" s="80" t="b">
        <f t="shared" si="198"/>
        <v>1</v>
      </c>
    </row>
    <row r="12711" spans="2:13" x14ac:dyDescent="0.15">
      <c r="B12711" s="333" t="s">
        <v>14374</v>
      </c>
      <c r="C12711" s="333" t="s">
        <v>518</v>
      </c>
      <c r="D12711" s="333" t="s">
        <v>518</v>
      </c>
      <c r="E12711" s="29">
        <v>0</v>
      </c>
      <c r="F12711" s="29">
        <v>0</v>
      </c>
      <c r="G12711" s="29">
        <v>15923</v>
      </c>
      <c r="M12711" s="80" t="b">
        <f t="shared" si="198"/>
        <v>1</v>
      </c>
    </row>
    <row r="12712" spans="2:13" x14ac:dyDescent="0.15">
      <c r="B12712" s="333" t="s">
        <v>6665</v>
      </c>
      <c r="C12712" s="333" t="s">
        <v>712</v>
      </c>
      <c r="D12712" s="333" t="s">
        <v>525</v>
      </c>
      <c r="E12712" s="29">
        <v>2</v>
      </c>
      <c r="F12712" s="29">
        <v>4</v>
      </c>
      <c r="G12712" s="29">
        <v>6779</v>
      </c>
      <c r="M12712" s="80" t="b">
        <f t="shared" si="198"/>
        <v>1</v>
      </c>
    </row>
    <row r="12713" spans="2:13" x14ac:dyDescent="0.15">
      <c r="B12713" s="333" t="s">
        <v>3177</v>
      </c>
      <c r="C12713" s="333" t="s">
        <v>712</v>
      </c>
      <c r="D12713" s="333" t="s">
        <v>525</v>
      </c>
      <c r="E12713" s="29">
        <v>2</v>
      </c>
      <c r="F12713" s="29">
        <v>4</v>
      </c>
      <c r="G12713" s="29">
        <v>2823</v>
      </c>
      <c r="M12713" s="80" t="b">
        <f t="shared" si="198"/>
        <v>1</v>
      </c>
    </row>
    <row r="12714" spans="2:13" x14ac:dyDescent="0.15">
      <c r="B12714" s="333" t="s">
        <v>3178</v>
      </c>
      <c r="C12714" s="333" t="s">
        <v>712</v>
      </c>
      <c r="D12714" s="333" t="s">
        <v>525</v>
      </c>
      <c r="E12714" s="29">
        <v>2</v>
      </c>
      <c r="F12714" s="29">
        <v>4</v>
      </c>
      <c r="G12714" s="29">
        <v>2824</v>
      </c>
      <c r="M12714" s="80" t="b">
        <f t="shared" si="198"/>
        <v>1</v>
      </c>
    </row>
    <row r="12715" spans="2:13" x14ac:dyDescent="0.15">
      <c r="B12715" s="333" t="s">
        <v>3179</v>
      </c>
      <c r="C12715" s="333" t="s">
        <v>712</v>
      </c>
      <c r="D12715" s="333" t="s">
        <v>525</v>
      </c>
      <c r="E12715" s="29">
        <v>2</v>
      </c>
      <c r="F12715" s="29">
        <v>4</v>
      </c>
      <c r="G12715" s="29">
        <v>2825</v>
      </c>
      <c r="M12715" s="80" t="b">
        <f t="shared" si="198"/>
        <v>1</v>
      </c>
    </row>
    <row r="12716" spans="2:13" x14ac:dyDescent="0.15">
      <c r="B12716" s="333" t="s">
        <v>14004</v>
      </c>
      <c r="C12716" s="333" t="s">
        <v>518</v>
      </c>
      <c r="D12716" s="333" t="s">
        <v>518</v>
      </c>
      <c r="E12716" s="29">
        <v>0</v>
      </c>
      <c r="F12716" s="29">
        <v>0</v>
      </c>
      <c r="G12716" s="29">
        <v>14695</v>
      </c>
      <c r="M12716" s="80" t="b">
        <f t="shared" si="198"/>
        <v>1</v>
      </c>
    </row>
    <row r="12717" spans="2:13" x14ac:dyDescent="0.15">
      <c r="B12717" s="333" t="s">
        <v>3180</v>
      </c>
      <c r="C12717" s="333" t="s">
        <v>712</v>
      </c>
      <c r="D12717" s="333" t="s">
        <v>525</v>
      </c>
      <c r="E12717" s="29">
        <v>2</v>
      </c>
      <c r="F12717" s="29">
        <v>4</v>
      </c>
      <c r="G12717" s="29">
        <v>2826</v>
      </c>
      <c r="M12717" s="80" t="b">
        <f t="shared" si="198"/>
        <v>1</v>
      </c>
    </row>
    <row r="12718" spans="2:13" x14ac:dyDescent="0.15">
      <c r="B12718" s="333" t="s">
        <v>3181</v>
      </c>
      <c r="C12718" s="333" t="s">
        <v>712</v>
      </c>
      <c r="D12718" s="333" t="s">
        <v>525</v>
      </c>
      <c r="E12718" s="29">
        <v>2</v>
      </c>
      <c r="F12718" s="29">
        <v>4</v>
      </c>
      <c r="G12718" s="29">
        <v>2827</v>
      </c>
      <c r="M12718" s="80" t="b">
        <f t="shared" si="198"/>
        <v>1</v>
      </c>
    </row>
    <row r="12719" spans="2:13" x14ac:dyDescent="0.15">
      <c r="B12719" s="333" t="s">
        <v>5439</v>
      </c>
      <c r="C12719" s="333" t="s">
        <v>712</v>
      </c>
      <c r="D12719" s="333" t="s">
        <v>525</v>
      </c>
      <c r="E12719" s="29">
        <v>2</v>
      </c>
      <c r="F12719" s="29">
        <v>4</v>
      </c>
      <c r="G12719" s="29">
        <v>5448</v>
      </c>
      <c r="M12719" s="80" t="b">
        <f t="shared" si="198"/>
        <v>1</v>
      </c>
    </row>
    <row r="12720" spans="2:13" x14ac:dyDescent="0.15">
      <c r="B12720" s="333" t="s">
        <v>13045</v>
      </c>
      <c r="C12720" s="333" t="s">
        <v>712</v>
      </c>
      <c r="D12720" s="333" t="s">
        <v>525</v>
      </c>
      <c r="E12720" s="29">
        <v>2</v>
      </c>
      <c r="F12720" s="29">
        <v>4</v>
      </c>
      <c r="G12720" s="29">
        <v>14323</v>
      </c>
      <c r="M12720" s="80" t="b">
        <f t="shared" si="198"/>
        <v>1</v>
      </c>
    </row>
    <row r="12721" spans="2:13" x14ac:dyDescent="0.15">
      <c r="B12721" s="333" t="s">
        <v>5440</v>
      </c>
      <c r="C12721" s="333" t="s">
        <v>712</v>
      </c>
      <c r="D12721" s="333" t="s">
        <v>525</v>
      </c>
      <c r="E12721" s="29">
        <v>2</v>
      </c>
      <c r="F12721" s="29">
        <v>4</v>
      </c>
      <c r="G12721" s="29">
        <v>5449</v>
      </c>
      <c r="M12721" s="80" t="b">
        <f t="shared" si="198"/>
        <v>1</v>
      </c>
    </row>
    <row r="12722" spans="2:13" x14ac:dyDescent="0.15">
      <c r="B12722" s="333" t="s">
        <v>5441</v>
      </c>
      <c r="C12722" s="333" t="s">
        <v>712</v>
      </c>
      <c r="D12722" s="333" t="s">
        <v>525</v>
      </c>
      <c r="E12722" s="29">
        <v>2</v>
      </c>
      <c r="F12722" s="29">
        <v>4</v>
      </c>
      <c r="G12722" s="29">
        <v>5450</v>
      </c>
      <c r="M12722" s="80" t="b">
        <f t="shared" si="198"/>
        <v>1</v>
      </c>
    </row>
    <row r="12723" spans="2:13" x14ac:dyDescent="0.15">
      <c r="B12723" s="333" t="s">
        <v>14005</v>
      </c>
      <c r="C12723" s="333" t="s">
        <v>518</v>
      </c>
      <c r="D12723" s="333" t="s">
        <v>518</v>
      </c>
      <c r="E12723" s="29">
        <v>0</v>
      </c>
      <c r="F12723" s="29">
        <v>0</v>
      </c>
      <c r="G12723" s="29">
        <v>14722</v>
      </c>
      <c r="M12723" s="80" t="b">
        <f t="shared" si="198"/>
        <v>1</v>
      </c>
    </row>
    <row r="12724" spans="2:13" x14ac:dyDescent="0.15">
      <c r="B12724" s="333" t="s">
        <v>3182</v>
      </c>
      <c r="C12724" s="333" t="s">
        <v>712</v>
      </c>
      <c r="D12724" s="333" t="s">
        <v>525</v>
      </c>
      <c r="E12724" s="29">
        <v>2</v>
      </c>
      <c r="F12724" s="29">
        <v>4</v>
      </c>
      <c r="G12724" s="29">
        <v>2828</v>
      </c>
      <c r="M12724" s="80" t="b">
        <f t="shared" si="198"/>
        <v>1</v>
      </c>
    </row>
    <row r="12725" spans="2:13" x14ac:dyDescent="0.15">
      <c r="B12725" s="333" t="s">
        <v>13046</v>
      </c>
      <c r="C12725" s="333" t="s">
        <v>712</v>
      </c>
      <c r="D12725" s="333" t="s">
        <v>525</v>
      </c>
      <c r="E12725" s="29">
        <v>2</v>
      </c>
      <c r="F12725" s="29">
        <v>4</v>
      </c>
      <c r="G12725" s="29">
        <v>14038</v>
      </c>
      <c r="M12725" s="80" t="b">
        <f t="shared" si="198"/>
        <v>1</v>
      </c>
    </row>
    <row r="12726" spans="2:13" x14ac:dyDescent="0.15">
      <c r="B12726" s="333" t="s">
        <v>10629</v>
      </c>
      <c r="C12726" s="333" t="s">
        <v>710</v>
      </c>
      <c r="D12726" s="333" t="s">
        <v>525</v>
      </c>
      <c r="E12726" s="29">
        <v>1</v>
      </c>
      <c r="F12726" s="29">
        <v>4</v>
      </c>
      <c r="G12726" s="29">
        <v>10957</v>
      </c>
      <c r="M12726" s="80" t="b">
        <f t="shared" si="198"/>
        <v>1</v>
      </c>
    </row>
    <row r="12727" spans="2:13" x14ac:dyDescent="0.15">
      <c r="B12727" s="333" t="s">
        <v>10630</v>
      </c>
      <c r="C12727" s="333" t="s">
        <v>712</v>
      </c>
      <c r="D12727" s="333" t="s">
        <v>525</v>
      </c>
      <c r="E12727" s="29">
        <v>2</v>
      </c>
      <c r="F12727" s="29">
        <v>4</v>
      </c>
      <c r="G12727" s="29">
        <v>10979</v>
      </c>
      <c r="M12727" s="80" t="b">
        <f t="shared" si="198"/>
        <v>1</v>
      </c>
    </row>
    <row r="12728" spans="2:13" x14ac:dyDescent="0.15">
      <c r="B12728" s="333" t="s">
        <v>5442</v>
      </c>
      <c r="C12728" s="333" t="s">
        <v>712</v>
      </c>
      <c r="D12728" s="333" t="s">
        <v>525</v>
      </c>
      <c r="E12728" s="29">
        <v>2</v>
      </c>
      <c r="F12728" s="29">
        <v>4</v>
      </c>
      <c r="G12728" s="29">
        <v>5451</v>
      </c>
      <c r="M12728" s="80" t="b">
        <f t="shared" si="198"/>
        <v>1</v>
      </c>
    </row>
    <row r="12729" spans="2:13" x14ac:dyDescent="0.15">
      <c r="B12729" s="333" t="s">
        <v>5443</v>
      </c>
      <c r="C12729" s="333" t="s">
        <v>712</v>
      </c>
      <c r="D12729" s="333" t="s">
        <v>525</v>
      </c>
      <c r="E12729" s="29">
        <v>2</v>
      </c>
      <c r="F12729" s="29">
        <v>4</v>
      </c>
      <c r="G12729" s="29">
        <v>5452</v>
      </c>
      <c r="M12729" s="80" t="b">
        <f t="shared" si="198"/>
        <v>1</v>
      </c>
    </row>
    <row r="12730" spans="2:13" x14ac:dyDescent="0.15">
      <c r="B12730" s="333" t="s">
        <v>7952</v>
      </c>
      <c r="C12730" s="333" t="s">
        <v>712</v>
      </c>
      <c r="D12730" s="333" t="s">
        <v>525</v>
      </c>
      <c r="E12730" s="29">
        <v>2</v>
      </c>
      <c r="F12730" s="29">
        <v>4</v>
      </c>
      <c r="G12730" s="29">
        <v>8027</v>
      </c>
      <c r="M12730" s="80" t="b">
        <f t="shared" si="198"/>
        <v>1</v>
      </c>
    </row>
    <row r="12731" spans="2:13" x14ac:dyDescent="0.15">
      <c r="B12731" s="333" t="s">
        <v>13047</v>
      </c>
      <c r="C12731" s="333" t="s">
        <v>712</v>
      </c>
      <c r="D12731" s="333" t="s">
        <v>525</v>
      </c>
      <c r="E12731" s="29">
        <v>2</v>
      </c>
      <c r="F12731" s="29">
        <v>4</v>
      </c>
      <c r="G12731" s="29">
        <v>14039</v>
      </c>
      <c r="M12731" s="80" t="b">
        <f t="shared" si="198"/>
        <v>1</v>
      </c>
    </row>
    <row r="12732" spans="2:13" x14ac:dyDescent="0.15">
      <c r="B12732" s="333" t="s">
        <v>5444</v>
      </c>
      <c r="C12732" s="333" t="s">
        <v>712</v>
      </c>
      <c r="D12732" s="333" t="s">
        <v>525</v>
      </c>
      <c r="E12732" s="29">
        <v>2</v>
      </c>
      <c r="F12732" s="29">
        <v>4</v>
      </c>
      <c r="G12732" s="29">
        <v>5453</v>
      </c>
      <c r="M12732" s="80" t="b">
        <f t="shared" si="198"/>
        <v>1</v>
      </c>
    </row>
    <row r="12733" spans="2:13" x14ac:dyDescent="0.15">
      <c r="B12733" s="333" t="s">
        <v>13048</v>
      </c>
      <c r="C12733" s="333" t="s">
        <v>712</v>
      </c>
      <c r="D12733" s="333" t="s">
        <v>525</v>
      </c>
      <c r="E12733" s="29">
        <v>2</v>
      </c>
      <c r="F12733" s="29">
        <v>4</v>
      </c>
      <c r="G12733" s="29">
        <v>14040</v>
      </c>
      <c r="M12733" s="80" t="b">
        <f t="shared" si="198"/>
        <v>1</v>
      </c>
    </row>
    <row r="12734" spans="2:13" x14ac:dyDescent="0.15">
      <c r="B12734" s="333" t="s">
        <v>10631</v>
      </c>
      <c r="C12734" s="333" t="s">
        <v>712</v>
      </c>
      <c r="D12734" s="333" t="s">
        <v>525</v>
      </c>
      <c r="E12734" s="29">
        <v>2</v>
      </c>
      <c r="F12734" s="29">
        <v>4</v>
      </c>
      <c r="G12734" s="29">
        <v>10999</v>
      </c>
      <c r="M12734" s="80" t="b">
        <f t="shared" si="198"/>
        <v>1</v>
      </c>
    </row>
    <row r="12735" spans="2:13" x14ac:dyDescent="0.15">
      <c r="B12735" s="333" t="s">
        <v>5445</v>
      </c>
      <c r="C12735" s="333" t="s">
        <v>712</v>
      </c>
      <c r="D12735" s="333" t="s">
        <v>525</v>
      </c>
      <c r="E12735" s="29">
        <v>2</v>
      </c>
      <c r="F12735" s="29">
        <v>4</v>
      </c>
      <c r="G12735" s="29">
        <v>5454</v>
      </c>
      <c r="M12735" s="80" t="b">
        <f t="shared" si="198"/>
        <v>1</v>
      </c>
    </row>
    <row r="12736" spans="2:13" x14ac:dyDescent="0.15">
      <c r="B12736" s="333" t="s">
        <v>13049</v>
      </c>
      <c r="C12736" s="333" t="s">
        <v>712</v>
      </c>
      <c r="D12736" s="333" t="s">
        <v>525</v>
      </c>
      <c r="E12736" s="29">
        <v>2</v>
      </c>
      <c r="F12736" s="29">
        <v>4</v>
      </c>
      <c r="G12736" s="29">
        <v>14107</v>
      </c>
      <c r="M12736" s="80" t="b">
        <f t="shared" si="198"/>
        <v>1</v>
      </c>
    </row>
    <row r="12737" spans="2:13" x14ac:dyDescent="0.15">
      <c r="B12737" s="333" t="s">
        <v>5344</v>
      </c>
      <c r="C12737" s="333" t="s">
        <v>712</v>
      </c>
      <c r="D12737" s="333" t="s">
        <v>525</v>
      </c>
      <c r="E12737" s="29">
        <v>2</v>
      </c>
      <c r="F12737" s="29">
        <v>4</v>
      </c>
      <c r="G12737" s="29">
        <v>5455</v>
      </c>
      <c r="M12737" s="80" t="b">
        <f t="shared" si="198"/>
        <v>1</v>
      </c>
    </row>
    <row r="12738" spans="2:13" x14ac:dyDescent="0.15">
      <c r="B12738" s="333" t="s">
        <v>3183</v>
      </c>
      <c r="C12738" s="333" t="s">
        <v>712</v>
      </c>
      <c r="D12738" s="333" t="s">
        <v>525</v>
      </c>
      <c r="E12738" s="29">
        <v>2</v>
      </c>
      <c r="F12738" s="29">
        <v>4</v>
      </c>
      <c r="G12738" s="29">
        <v>2829</v>
      </c>
      <c r="M12738" s="80" t="b">
        <f t="shared" si="198"/>
        <v>1</v>
      </c>
    </row>
    <row r="12739" spans="2:13" x14ac:dyDescent="0.15">
      <c r="B12739" s="333" t="s">
        <v>5447</v>
      </c>
      <c r="C12739" s="333" t="s">
        <v>712</v>
      </c>
      <c r="D12739" s="333" t="s">
        <v>525</v>
      </c>
      <c r="E12739" s="29">
        <v>2</v>
      </c>
      <c r="F12739" s="29">
        <v>4</v>
      </c>
      <c r="G12739" s="29">
        <v>5456</v>
      </c>
      <c r="M12739" s="80" t="b">
        <f t="shared" si="198"/>
        <v>1</v>
      </c>
    </row>
    <row r="12740" spans="2:13" x14ac:dyDescent="0.15">
      <c r="B12740" s="333" t="s">
        <v>3256</v>
      </c>
      <c r="C12740" s="333" t="s">
        <v>712</v>
      </c>
      <c r="D12740" s="333" t="s">
        <v>525</v>
      </c>
      <c r="E12740" s="29">
        <v>2</v>
      </c>
      <c r="F12740" s="29">
        <v>4</v>
      </c>
      <c r="G12740" s="29">
        <v>2830</v>
      </c>
      <c r="M12740" s="80" t="b">
        <f t="shared" si="198"/>
        <v>1</v>
      </c>
    </row>
    <row r="12741" spans="2:13" x14ac:dyDescent="0.15">
      <c r="B12741" s="333" t="s">
        <v>13050</v>
      </c>
      <c r="C12741" s="333" t="s">
        <v>712</v>
      </c>
      <c r="D12741" s="333" t="s">
        <v>525</v>
      </c>
      <c r="E12741" s="29">
        <v>2</v>
      </c>
      <c r="F12741" s="29">
        <v>4</v>
      </c>
      <c r="G12741" s="29">
        <v>14326</v>
      </c>
      <c r="M12741" s="80" t="b">
        <f t="shared" si="198"/>
        <v>1</v>
      </c>
    </row>
    <row r="12742" spans="2:13" x14ac:dyDescent="0.15">
      <c r="B12742" s="333" t="s">
        <v>5448</v>
      </c>
      <c r="C12742" s="333" t="s">
        <v>712</v>
      </c>
      <c r="D12742" s="333" t="s">
        <v>525</v>
      </c>
      <c r="E12742" s="29">
        <v>2</v>
      </c>
      <c r="F12742" s="29">
        <v>4</v>
      </c>
      <c r="G12742" s="29">
        <v>5457</v>
      </c>
      <c r="M12742" s="80" t="b">
        <f t="shared" si="198"/>
        <v>1</v>
      </c>
    </row>
    <row r="12743" spans="2:13" x14ac:dyDescent="0.15">
      <c r="B12743" s="333" t="s">
        <v>13051</v>
      </c>
      <c r="C12743" s="333" t="s">
        <v>712</v>
      </c>
      <c r="D12743" s="333" t="s">
        <v>525</v>
      </c>
      <c r="E12743" s="29">
        <v>2</v>
      </c>
      <c r="F12743" s="29">
        <v>4</v>
      </c>
      <c r="G12743" s="29">
        <v>13982</v>
      </c>
      <c r="M12743" s="80" t="b">
        <f t="shared" si="198"/>
        <v>1</v>
      </c>
    </row>
    <row r="12744" spans="2:13" x14ac:dyDescent="0.15">
      <c r="B12744" s="333" t="s">
        <v>15216</v>
      </c>
      <c r="C12744" s="333" t="s">
        <v>718</v>
      </c>
      <c r="D12744" s="333" t="s">
        <v>525</v>
      </c>
      <c r="E12744" s="29">
        <v>5</v>
      </c>
      <c r="F12744" s="29">
        <v>4</v>
      </c>
      <c r="G12744" s="29">
        <v>16558</v>
      </c>
      <c r="M12744" s="80" t="b">
        <f t="shared" si="198"/>
        <v>1</v>
      </c>
    </row>
    <row r="12745" spans="2:13" x14ac:dyDescent="0.15">
      <c r="B12745" s="333" t="s">
        <v>3257</v>
      </c>
      <c r="C12745" s="333" t="s">
        <v>712</v>
      </c>
      <c r="D12745" s="333" t="s">
        <v>525</v>
      </c>
      <c r="E12745" s="29">
        <v>2</v>
      </c>
      <c r="F12745" s="29">
        <v>4</v>
      </c>
      <c r="G12745" s="29">
        <v>2831</v>
      </c>
      <c r="M12745" s="80" t="b">
        <f t="shared" si="198"/>
        <v>1</v>
      </c>
    </row>
    <row r="12746" spans="2:13" x14ac:dyDescent="0.15">
      <c r="B12746" s="333" t="s">
        <v>15217</v>
      </c>
      <c r="C12746" s="333" t="s">
        <v>712</v>
      </c>
      <c r="D12746" s="333" t="s">
        <v>525</v>
      </c>
      <c r="E12746" s="29">
        <v>2</v>
      </c>
      <c r="F12746" s="29">
        <v>4</v>
      </c>
      <c r="G12746" s="29">
        <v>17427</v>
      </c>
      <c r="M12746" s="80" t="b">
        <f t="shared" si="198"/>
        <v>1</v>
      </c>
    </row>
    <row r="12747" spans="2:13" x14ac:dyDescent="0.15">
      <c r="B12747" s="333" t="s">
        <v>275</v>
      </c>
      <c r="C12747" s="333" t="s">
        <v>712</v>
      </c>
      <c r="D12747" s="333" t="s">
        <v>525</v>
      </c>
      <c r="E12747" s="29">
        <v>2</v>
      </c>
      <c r="F12747" s="29">
        <v>4</v>
      </c>
      <c r="G12747" s="29">
        <v>8458</v>
      </c>
      <c r="M12747" s="80" t="b">
        <f t="shared" si="198"/>
        <v>1</v>
      </c>
    </row>
    <row r="12748" spans="2:13" x14ac:dyDescent="0.15">
      <c r="B12748" s="333" t="s">
        <v>6300</v>
      </c>
      <c r="C12748" s="333" t="s">
        <v>712</v>
      </c>
      <c r="D12748" s="333" t="s">
        <v>525</v>
      </c>
      <c r="E12748" s="29">
        <v>2</v>
      </c>
      <c r="F12748" s="29">
        <v>4</v>
      </c>
      <c r="G12748" s="29">
        <v>6362</v>
      </c>
      <c r="M12748" s="80" t="b">
        <f t="shared" si="198"/>
        <v>1</v>
      </c>
    </row>
    <row r="12749" spans="2:13" x14ac:dyDescent="0.15">
      <c r="B12749" s="333" t="s">
        <v>5072</v>
      </c>
      <c r="C12749" s="333" t="s">
        <v>712</v>
      </c>
      <c r="D12749" s="333" t="s">
        <v>525</v>
      </c>
      <c r="E12749" s="29">
        <v>2</v>
      </c>
      <c r="F12749" s="29">
        <v>4</v>
      </c>
      <c r="G12749" s="29">
        <v>5037</v>
      </c>
      <c r="M12749" s="80" t="b">
        <f t="shared" si="198"/>
        <v>1</v>
      </c>
    </row>
    <row r="12750" spans="2:13" x14ac:dyDescent="0.15">
      <c r="B12750" s="333" t="s">
        <v>5075</v>
      </c>
      <c r="C12750" s="333" t="s">
        <v>712</v>
      </c>
      <c r="D12750" s="333" t="s">
        <v>525</v>
      </c>
      <c r="E12750" s="29">
        <v>2</v>
      </c>
      <c r="F12750" s="29">
        <v>4</v>
      </c>
      <c r="G12750" s="29">
        <v>5040</v>
      </c>
      <c r="M12750" s="80" t="b">
        <f t="shared" ref="M12750:M12813" si="199">AND(  NOT(ISERROR(FIND(UPPER($B$7),UPPER($B12750),1))),  OR($D$7="",NOT(ISERROR(FIND(UPPER($D$7),UPPER($B12750),1)))),    OR($D$8="",(ISERROR(FIND(UPPER($D$8),UPPER($B12750),1))))           )</f>
        <v>1</v>
      </c>
    </row>
    <row r="12751" spans="2:13" x14ac:dyDescent="0.15">
      <c r="B12751" s="333" t="s">
        <v>4830</v>
      </c>
      <c r="C12751" s="333" t="s">
        <v>712</v>
      </c>
      <c r="D12751" s="333" t="s">
        <v>527</v>
      </c>
      <c r="E12751" s="29">
        <v>2</v>
      </c>
      <c r="F12751" s="29">
        <v>5</v>
      </c>
      <c r="G12751" s="29">
        <v>4749</v>
      </c>
      <c r="M12751" s="80" t="b">
        <f t="shared" si="199"/>
        <v>1</v>
      </c>
    </row>
    <row r="12752" spans="2:13" x14ac:dyDescent="0.15">
      <c r="B12752" s="333" t="s">
        <v>15218</v>
      </c>
      <c r="C12752" s="333" t="s">
        <v>712</v>
      </c>
      <c r="D12752" s="333" t="s">
        <v>525</v>
      </c>
      <c r="E12752" s="29">
        <v>2</v>
      </c>
      <c r="F12752" s="29">
        <v>4</v>
      </c>
      <c r="G12752" s="29">
        <v>16559</v>
      </c>
      <c r="M12752" s="80" t="b">
        <f t="shared" si="199"/>
        <v>1</v>
      </c>
    </row>
    <row r="12753" spans="2:13" x14ac:dyDescent="0.15">
      <c r="B12753" s="333" t="s">
        <v>3258</v>
      </c>
      <c r="C12753" s="333" t="s">
        <v>712</v>
      </c>
      <c r="D12753" s="333" t="s">
        <v>525</v>
      </c>
      <c r="E12753" s="29">
        <v>2</v>
      </c>
      <c r="F12753" s="29">
        <v>4</v>
      </c>
      <c r="G12753" s="29">
        <v>2832</v>
      </c>
      <c r="M12753" s="80" t="b">
        <f t="shared" si="199"/>
        <v>1</v>
      </c>
    </row>
    <row r="12754" spans="2:13" x14ac:dyDescent="0.15">
      <c r="B12754" s="333" t="s">
        <v>3259</v>
      </c>
      <c r="C12754" s="333" t="s">
        <v>718</v>
      </c>
      <c r="D12754" s="333" t="s">
        <v>525</v>
      </c>
      <c r="E12754" s="29">
        <v>5</v>
      </c>
      <c r="F12754" s="29">
        <v>4</v>
      </c>
      <c r="G12754" s="29">
        <v>2833</v>
      </c>
      <c r="M12754" s="80" t="b">
        <f t="shared" si="199"/>
        <v>1</v>
      </c>
    </row>
    <row r="12755" spans="2:13" x14ac:dyDescent="0.15">
      <c r="B12755" s="333" t="s">
        <v>3260</v>
      </c>
      <c r="C12755" s="333" t="s">
        <v>718</v>
      </c>
      <c r="D12755" s="333" t="s">
        <v>525</v>
      </c>
      <c r="E12755" s="29">
        <v>5</v>
      </c>
      <c r="F12755" s="29">
        <v>4</v>
      </c>
      <c r="G12755" s="29">
        <v>2834</v>
      </c>
      <c r="M12755" s="80" t="b">
        <f t="shared" si="199"/>
        <v>1</v>
      </c>
    </row>
    <row r="12756" spans="2:13" x14ac:dyDescent="0.15">
      <c r="B12756" s="333" t="s">
        <v>48</v>
      </c>
      <c r="C12756" s="333" t="s">
        <v>718</v>
      </c>
      <c r="D12756" s="333" t="s">
        <v>525</v>
      </c>
      <c r="E12756" s="29">
        <v>5</v>
      </c>
      <c r="F12756" s="29">
        <v>4</v>
      </c>
      <c r="G12756" s="29">
        <v>8681</v>
      </c>
      <c r="M12756" s="80" t="b">
        <f t="shared" si="199"/>
        <v>1</v>
      </c>
    </row>
    <row r="12757" spans="2:13" x14ac:dyDescent="0.15">
      <c r="B12757" s="333" t="s">
        <v>14006</v>
      </c>
      <c r="C12757" s="333" t="s">
        <v>518</v>
      </c>
      <c r="D12757" s="333" t="s">
        <v>518</v>
      </c>
      <c r="E12757" s="29">
        <v>0</v>
      </c>
      <c r="F12757" s="29">
        <v>0</v>
      </c>
      <c r="G12757" s="29">
        <v>14705</v>
      </c>
      <c r="M12757" s="80" t="b">
        <f t="shared" si="199"/>
        <v>1</v>
      </c>
    </row>
    <row r="12758" spans="2:13" x14ac:dyDescent="0.15">
      <c r="B12758" s="333" t="s">
        <v>3261</v>
      </c>
      <c r="C12758" s="333" t="s">
        <v>712</v>
      </c>
      <c r="D12758" s="333" t="s">
        <v>525</v>
      </c>
      <c r="E12758" s="29">
        <v>2</v>
      </c>
      <c r="F12758" s="29">
        <v>4</v>
      </c>
      <c r="G12758" s="29">
        <v>2835</v>
      </c>
      <c r="M12758" s="80" t="b">
        <f t="shared" si="199"/>
        <v>1</v>
      </c>
    </row>
    <row r="12759" spans="2:13" x14ac:dyDescent="0.15">
      <c r="B12759" s="333" t="s">
        <v>5546</v>
      </c>
      <c r="C12759" s="333" t="s">
        <v>712</v>
      </c>
      <c r="D12759" s="333" t="s">
        <v>525</v>
      </c>
      <c r="E12759" s="29">
        <v>2</v>
      </c>
      <c r="F12759" s="29">
        <v>4</v>
      </c>
      <c r="G12759" s="29">
        <v>5463</v>
      </c>
      <c r="M12759" s="80" t="b">
        <f t="shared" si="199"/>
        <v>1</v>
      </c>
    </row>
    <row r="12760" spans="2:13" x14ac:dyDescent="0.15">
      <c r="B12760" s="333" t="s">
        <v>13052</v>
      </c>
      <c r="C12760" s="333" t="s">
        <v>518</v>
      </c>
      <c r="D12760" s="333" t="s">
        <v>518</v>
      </c>
      <c r="E12760" s="29">
        <v>0</v>
      </c>
      <c r="F12760" s="29">
        <v>0</v>
      </c>
      <c r="G12760" s="29">
        <v>14332</v>
      </c>
      <c r="M12760" s="80" t="b">
        <f t="shared" si="199"/>
        <v>1</v>
      </c>
    </row>
    <row r="12761" spans="2:13" x14ac:dyDescent="0.15">
      <c r="B12761" s="333" t="s">
        <v>3583</v>
      </c>
      <c r="C12761" s="333" t="s">
        <v>716</v>
      </c>
      <c r="D12761" s="333" t="s">
        <v>519</v>
      </c>
      <c r="E12761" s="29">
        <v>4</v>
      </c>
      <c r="F12761" s="29">
        <v>1</v>
      </c>
      <c r="G12761" s="29">
        <v>3332</v>
      </c>
      <c r="M12761" s="80" t="b">
        <f t="shared" si="199"/>
        <v>1</v>
      </c>
    </row>
    <row r="12762" spans="2:13" x14ac:dyDescent="0.15">
      <c r="B12762" s="333" t="s">
        <v>13053</v>
      </c>
      <c r="C12762" s="333" t="s">
        <v>518</v>
      </c>
      <c r="D12762" s="333" t="s">
        <v>518</v>
      </c>
      <c r="E12762" s="29">
        <v>0</v>
      </c>
      <c r="F12762" s="29">
        <v>0</v>
      </c>
      <c r="G12762" s="29">
        <v>14112</v>
      </c>
      <c r="M12762" s="80" t="b">
        <f t="shared" si="199"/>
        <v>1</v>
      </c>
    </row>
    <row r="12763" spans="2:13" x14ac:dyDescent="0.15">
      <c r="B12763" s="333" t="s">
        <v>15219</v>
      </c>
      <c r="C12763" s="333" t="s">
        <v>712</v>
      </c>
      <c r="D12763" s="333" t="s">
        <v>525</v>
      </c>
      <c r="E12763" s="29">
        <v>2</v>
      </c>
      <c r="F12763" s="29">
        <v>4</v>
      </c>
      <c r="G12763" s="29">
        <v>17362</v>
      </c>
      <c r="M12763" s="80" t="b">
        <f t="shared" si="199"/>
        <v>1</v>
      </c>
    </row>
    <row r="12764" spans="2:13" x14ac:dyDescent="0.15">
      <c r="B12764" s="333" t="s">
        <v>12501</v>
      </c>
      <c r="C12764" s="333" t="s">
        <v>712</v>
      </c>
      <c r="D12764" s="333" t="s">
        <v>525</v>
      </c>
      <c r="E12764" s="29">
        <v>2</v>
      </c>
      <c r="F12764" s="29">
        <v>4</v>
      </c>
      <c r="G12764" s="29">
        <v>13388</v>
      </c>
      <c r="M12764" s="80" t="b">
        <f t="shared" si="199"/>
        <v>1</v>
      </c>
    </row>
    <row r="12765" spans="2:13" x14ac:dyDescent="0.15">
      <c r="B12765" s="333" t="s">
        <v>3736</v>
      </c>
      <c r="C12765" s="333" t="s">
        <v>712</v>
      </c>
      <c r="D12765" s="333" t="s">
        <v>525</v>
      </c>
      <c r="E12765" s="29">
        <v>2</v>
      </c>
      <c r="F12765" s="29">
        <v>4</v>
      </c>
      <c r="G12765" s="29">
        <v>3493</v>
      </c>
      <c r="M12765" s="80" t="b">
        <f t="shared" si="199"/>
        <v>1</v>
      </c>
    </row>
    <row r="12766" spans="2:13" x14ac:dyDescent="0.15">
      <c r="B12766" s="333" t="s">
        <v>3262</v>
      </c>
      <c r="C12766" s="333" t="s">
        <v>712</v>
      </c>
      <c r="D12766" s="333" t="s">
        <v>523</v>
      </c>
      <c r="E12766" s="29">
        <v>2</v>
      </c>
      <c r="F12766" s="29">
        <v>3</v>
      </c>
      <c r="G12766" s="29">
        <v>2836</v>
      </c>
      <c r="M12766" s="80" t="b">
        <f t="shared" si="199"/>
        <v>1</v>
      </c>
    </row>
    <row r="12767" spans="2:13" x14ac:dyDescent="0.15">
      <c r="B12767" s="333" t="s">
        <v>13054</v>
      </c>
      <c r="C12767" s="333" t="s">
        <v>518</v>
      </c>
      <c r="D12767" s="333" t="s">
        <v>518</v>
      </c>
      <c r="E12767" s="29">
        <v>0</v>
      </c>
      <c r="F12767" s="29">
        <v>0</v>
      </c>
      <c r="G12767" s="29">
        <v>14108</v>
      </c>
      <c r="M12767" s="80" t="b">
        <f t="shared" si="199"/>
        <v>1</v>
      </c>
    </row>
    <row r="12768" spans="2:13" x14ac:dyDescent="0.15">
      <c r="B12768" s="333" t="s">
        <v>13055</v>
      </c>
      <c r="C12768" s="333" t="s">
        <v>518</v>
      </c>
      <c r="D12768" s="333" t="s">
        <v>518</v>
      </c>
      <c r="E12768" s="29">
        <v>0</v>
      </c>
      <c r="F12768" s="29">
        <v>0</v>
      </c>
      <c r="G12768" s="29">
        <v>14331</v>
      </c>
      <c r="M12768" s="80" t="b">
        <f t="shared" si="199"/>
        <v>1</v>
      </c>
    </row>
    <row r="12769" spans="2:13" x14ac:dyDescent="0.15">
      <c r="B12769" s="333" t="s">
        <v>15220</v>
      </c>
      <c r="C12769" s="333" t="s">
        <v>712</v>
      </c>
      <c r="D12769" s="333" t="s">
        <v>525</v>
      </c>
      <c r="E12769" s="29">
        <v>2</v>
      </c>
      <c r="F12769" s="29">
        <v>4</v>
      </c>
      <c r="G12769" s="29">
        <v>16420</v>
      </c>
      <c r="M12769" s="80" t="b">
        <f t="shared" si="199"/>
        <v>1</v>
      </c>
    </row>
    <row r="12770" spans="2:13" x14ac:dyDescent="0.15">
      <c r="B12770" s="333" t="s">
        <v>13056</v>
      </c>
      <c r="C12770" s="333" t="s">
        <v>518</v>
      </c>
      <c r="D12770" s="333" t="s">
        <v>518</v>
      </c>
      <c r="E12770" s="29">
        <v>0</v>
      </c>
      <c r="F12770" s="29">
        <v>0</v>
      </c>
      <c r="G12770" s="29">
        <v>14109</v>
      </c>
      <c r="M12770" s="80" t="b">
        <f t="shared" si="199"/>
        <v>1</v>
      </c>
    </row>
    <row r="12771" spans="2:13" x14ac:dyDescent="0.15">
      <c r="B12771" s="333" t="s">
        <v>13057</v>
      </c>
      <c r="C12771" s="333" t="s">
        <v>518</v>
      </c>
      <c r="D12771" s="333" t="s">
        <v>518</v>
      </c>
      <c r="E12771" s="29">
        <v>0</v>
      </c>
      <c r="F12771" s="29">
        <v>0</v>
      </c>
      <c r="G12771" s="29">
        <v>14329</v>
      </c>
      <c r="M12771" s="80" t="b">
        <f t="shared" si="199"/>
        <v>1</v>
      </c>
    </row>
    <row r="12772" spans="2:13" x14ac:dyDescent="0.15">
      <c r="B12772" s="333" t="s">
        <v>3192</v>
      </c>
      <c r="C12772" s="333" t="s">
        <v>712</v>
      </c>
      <c r="D12772" s="333" t="s">
        <v>525</v>
      </c>
      <c r="E12772" s="29">
        <v>2</v>
      </c>
      <c r="F12772" s="29">
        <v>4</v>
      </c>
      <c r="G12772" s="29">
        <v>2837</v>
      </c>
      <c r="M12772" s="80" t="b">
        <f t="shared" si="199"/>
        <v>1</v>
      </c>
    </row>
    <row r="12773" spans="2:13" x14ac:dyDescent="0.15">
      <c r="B12773" s="333" t="s">
        <v>4644</v>
      </c>
      <c r="C12773" s="333" t="s">
        <v>712</v>
      </c>
      <c r="D12773" s="333" t="s">
        <v>525</v>
      </c>
      <c r="E12773" s="29">
        <v>2</v>
      </c>
      <c r="F12773" s="29">
        <v>4</v>
      </c>
      <c r="G12773" s="29">
        <v>4458</v>
      </c>
      <c r="M12773" s="80" t="b">
        <f t="shared" si="199"/>
        <v>1</v>
      </c>
    </row>
    <row r="12774" spans="2:13" x14ac:dyDescent="0.15">
      <c r="B12774" s="333" t="s">
        <v>10632</v>
      </c>
      <c r="C12774" s="333" t="s">
        <v>712</v>
      </c>
      <c r="D12774" s="333" t="s">
        <v>525</v>
      </c>
      <c r="E12774" s="29">
        <v>2</v>
      </c>
      <c r="F12774" s="29">
        <v>4</v>
      </c>
      <c r="G12774" s="29">
        <v>11045</v>
      </c>
      <c r="M12774" s="80" t="b">
        <f t="shared" si="199"/>
        <v>1</v>
      </c>
    </row>
    <row r="12775" spans="2:13" x14ac:dyDescent="0.15">
      <c r="B12775" s="333" t="s">
        <v>3193</v>
      </c>
      <c r="C12775" s="333" t="s">
        <v>712</v>
      </c>
      <c r="D12775" s="333" t="s">
        <v>525</v>
      </c>
      <c r="E12775" s="29">
        <v>2</v>
      </c>
      <c r="F12775" s="29">
        <v>4</v>
      </c>
      <c r="G12775" s="29">
        <v>2838</v>
      </c>
      <c r="M12775" s="80" t="b">
        <f t="shared" si="199"/>
        <v>1</v>
      </c>
    </row>
    <row r="12776" spans="2:13" x14ac:dyDescent="0.15">
      <c r="B12776" s="333" t="s">
        <v>5254</v>
      </c>
      <c r="C12776" s="333" t="s">
        <v>712</v>
      </c>
      <c r="D12776" s="333" t="s">
        <v>525</v>
      </c>
      <c r="E12776" s="29">
        <v>2</v>
      </c>
      <c r="F12776" s="29">
        <v>4</v>
      </c>
      <c r="G12776" s="29">
        <v>5115</v>
      </c>
      <c r="M12776" s="80" t="b">
        <f t="shared" si="199"/>
        <v>1</v>
      </c>
    </row>
    <row r="12777" spans="2:13" x14ac:dyDescent="0.15">
      <c r="B12777" s="333" t="s">
        <v>3580</v>
      </c>
      <c r="C12777" s="333" t="s">
        <v>716</v>
      </c>
      <c r="D12777" s="333" t="s">
        <v>523</v>
      </c>
      <c r="E12777" s="29">
        <v>4</v>
      </c>
      <c r="F12777" s="29">
        <v>3</v>
      </c>
      <c r="G12777" s="29">
        <v>3329</v>
      </c>
      <c r="M12777" s="80" t="b">
        <f t="shared" si="199"/>
        <v>1</v>
      </c>
    </row>
    <row r="12778" spans="2:13" x14ac:dyDescent="0.15">
      <c r="B12778" s="333" t="s">
        <v>3581</v>
      </c>
      <c r="C12778" s="333" t="s">
        <v>716</v>
      </c>
      <c r="D12778" s="333" t="s">
        <v>523</v>
      </c>
      <c r="E12778" s="29">
        <v>4</v>
      </c>
      <c r="F12778" s="29">
        <v>3</v>
      </c>
      <c r="G12778" s="29">
        <v>3330</v>
      </c>
      <c r="M12778" s="80" t="b">
        <f t="shared" si="199"/>
        <v>1</v>
      </c>
    </row>
    <row r="12779" spans="2:13" x14ac:dyDescent="0.15">
      <c r="B12779" s="333" t="s">
        <v>3116</v>
      </c>
      <c r="C12779" s="333" t="s">
        <v>712</v>
      </c>
      <c r="D12779" s="333" t="s">
        <v>525</v>
      </c>
      <c r="E12779" s="29">
        <v>2</v>
      </c>
      <c r="F12779" s="29">
        <v>4</v>
      </c>
      <c r="G12779" s="29">
        <v>2839</v>
      </c>
      <c r="M12779" s="80" t="b">
        <f t="shared" si="199"/>
        <v>1</v>
      </c>
    </row>
    <row r="12780" spans="2:13" x14ac:dyDescent="0.15">
      <c r="B12780" s="333" t="s">
        <v>3117</v>
      </c>
      <c r="C12780" s="333" t="s">
        <v>712</v>
      </c>
      <c r="D12780" s="333" t="s">
        <v>525</v>
      </c>
      <c r="E12780" s="29">
        <v>2</v>
      </c>
      <c r="F12780" s="29">
        <v>4</v>
      </c>
      <c r="G12780" s="29">
        <v>2840</v>
      </c>
      <c r="M12780" s="80" t="b">
        <f t="shared" si="199"/>
        <v>1</v>
      </c>
    </row>
    <row r="12781" spans="2:13" x14ac:dyDescent="0.15">
      <c r="B12781" s="333" t="s">
        <v>3118</v>
      </c>
      <c r="C12781" s="333" t="s">
        <v>712</v>
      </c>
      <c r="D12781" s="333" t="s">
        <v>525</v>
      </c>
      <c r="E12781" s="29">
        <v>2</v>
      </c>
      <c r="F12781" s="29">
        <v>4</v>
      </c>
      <c r="G12781" s="29">
        <v>2841</v>
      </c>
      <c r="M12781" s="80" t="b">
        <f t="shared" si="199"/>
        <v>1</v>
      </c>
    </row>
    <row r="12782" spans="2:13" x14ac:dyDescent="0.15">
      <c r="B12782" s="333" t="s">
        <v>8041</v>
      </c>
      <c r="C12782" s="333" t="s">
        <v>712</v>
      </c>
      <c r="D12782" s="333" t="s">
        <v>525</v>
      </c>
      <c r="E12782" s="29">
        <v>2</v>
      </c>
      <c r="F12782" s="29">
        <v>4</v>
      </c>
      <c r="G12782" s="29">
        <v>8262</v>
      </c>
      <c r="M12782" s="80" t="b">
        <f t="shared" si="199"/>
        <v>1</v>
      </c>
    </row>
    <row r="12783" spans="2:13" x14ac:dyDescent="0.15">
      <c r="B12783" s="333" t="s">
        <v>3119</v>
      </c>
      <c r="C12783" s="333" t="s">
        <v>712</v>
      </c>
      <c r="D12783" s="333" t="s">
        <v>525</v>
      </c>
      <c r="E12783" s="29">
        <v>2</v>
      </c>
      <c r="F12783" s="29">
        <v>4</v>
      </c>
      <c r="G12783" s="29">
        <v>2842</v>
      </c>
      <c r="M12783" s="80" t="b">
        <f t="shared" si="199"/>
        <v>1</v>
      </c>
    </row>
    <row r="12784" spans="2:13" x14ac:dyDescent="0.15">
      <c r="B12784" s="333" t="s">
        <v>3120</v>
      </c>
      <c r="C12784" s="333" t="s">
        <v>712</v>
      </c>
      <c r="D12784" s="333" t="s">
        <v>525</v>
      </c>
      <c r="E12784" s="29">
        <v>2</v>
      </c>
      <c r="F12784" s="29">
        <v>4</v>
      </c>
      <c r="G12784" s="29">
        <v>2843</v>
      </c>
      <c r="M12784" s="80" t="b">
        <f t="shared" si="199"/>
        <v>1</v>
      </c>
    </row>
    <row r="12785" spans="2:13" x14ac:dyDescent="0.15">
      <c r="B12785" s="333" t="s">
        <v>10633</v>
      </c>
      <c r="C12785" s="333" t="s">
        <v>712</v>
      </c>
      <c r="D12785" s="333" t="s">
        <v>525</v>
      </c>
      <c r="E12785" s="29">
        <v>2</v>
      </c>
      <c r="F12785" s="29">
        <v>4</v>
      </c>
      <c r="G12785" s="29">
        <v>11054</v>
      </c>
      <c r="M12785" s="80" t="b">
        <f t="shared" si="199"/>
        <v>1</v>
      </c>
    </row>
    <row r="12786" spans="2:13" x14ac:dyDescent="0.15">
      <c r="B12786" s="333" t="s">
        <v>3121</v>
      </c>
      <c r="C12786" s="333" t="s">
        <v>712</v>
      </c>
      <c r="D12786" s="333" t="s">
        <v>525</v>
      </c>
      <c r="E12786" s="29">
        <v>2</v>
      </c>
      <c r="F12786" s="29">
        <v>4</v>
      </c>
      <c r="G12786" s="29">
        <v>2844</v>
      </c>
      <c r="M12786" s="80" t="b">
        <f t="shared" si="199"/>
        <v>1</v>
      </c>
    </row>
    <row r="12787" spans="2:13" x14ac:dyDescent="0.15">
      <c r="B12787" s="333" t="s">
        <v>3992</v>
      </c>
      <c r="C12787" s="333" t="s">
        <v>712</v>
      </c>
      <c r="D12787" s="333" t="s">
        <v>525</v>
      </c>
      <c r="E12787" s="29">
        <v>2</v>
      </c>
      <c r="F12787" s="29">
        <v>4</v>
      </c>
      <c r="G12787" s="29">
        <v>3758</v>
      </c>
      <c r="M12787" s="80" t="b">
        <f t="shared" si="199"/>
        <v>1</v>
      </c>
    </row>
    <row r="12788" spans="2:13" x14ac:dyDescent="0.15">
      <c r="B12788" s="333" t="s">
        <v>3122</v>
      </c>
      <c r="C12788" s="333" t="s">
        <v>712</v>
      </c>
      <c r="D12788" s="333" t="s">
        <v>525</v>
      </c>
      <c r="E12788" s="29">
        <v>2</v>
      </c>
      <c r="F12788" s="29">
        <v>4</v>
      </c>
      <c r="G12788" s="29">
        <v>2845</v>
      </c>
      <c r="M12788" s="80" t="b">
        <f t="shared" si="199"/>
        <v>1</v>
      </c>
    </row>
    <row r="12789" spans="2:13" x14ac:dyDescent="0.15">
      <c r="B12789" s="333" t="s">
        <v>11387</v>
      </c>
      <c r="C12789" s="333" t="s">
        <v>712</v>
      </c>
      <c r="D12789" s="333" t="s">
        <v>525</v>
      </c>
      <c r="E12789" s="29">
        <v>2</v>
      </c>
      <c r="F12789" s="29">
        <v>4</v>
      </c>
      <c r="G12789" s="29">
        <v>11423</v>
      </c>
      <c r="M12789" s="80" t="b">
        <f t="shared" si="199"/>
        <v>1</v>
      </c>
    </row>
    <row r="12790" spans="2:13" x14ac:dyDescent="0.15">
      <c r="B12790" s="333" t="s">
        <v>3123</v>
      </c>
      <c r="C12790" s="333" t="s">
        <v>712</v>
      </c>
      <c r="D12790" s="333" t="s">
        <v>525</v>
      </c>
      <c r="E12790" s="29">
        <v>2</v>
      </c>
      <c r="F12790" s="29">
        <v>4</v>
      </c>
      <c r="G12790" s="29">
        <v>2846</v>
      </c>
      <c r="M12790" s="80" t="b">
        <f t="shared" si="199"/>
        <v>1</v>
      </c>
    </row>
    <row r="12791" spans="2:13" x14ac:dyDescent="0.15">
      <c r="B12791" s="333" t="s">
        <v>3720</v>
      </c>
      <c r="C12791" s="333" t="s">
        <v>712</v>
      </c>
      <c r="D12791" s="333" t="s">
        <v>525</v>
      </c>
      <c r="E12791" s="29">
        <v>2</v>
      </c>
      <c r="F12791" s="29">
        <v>4</v>
      </c>
      <c r="G12791" s="29">
        <v>3475</v>
      </c>
      <c r="M12791" s="80" t="b">
        <f t="shared" si="199"/>
        <v>1</v>
      </c>
    </row>
    <row r="12792" spans="2:13" x14ac:dyDescent="0.15">
      <c r="B12792" s="333" t="s">
        <v>3685</v>
      </c>
      <c r="C12792" s="333" t="s">
        <v>712</v>
      </c>
      <c r="D12792" s="333" t="s">
        <v>525</v>
      </c>
      <c r="E12792" s="29">
        <v>2</v>
      </c>
      <c r="F12792" s="29">
        <v>4</v>
      </c>
      <c r="G12792" s="29">
        <v>3442</v>
      </c>
      <c r="M12792" s="80" t="b">
        <f t="shared" si="199"/>
        <v>1</v>
      </c>
    </row>
    <row r="12793" spans="2:13" x14ac:dyDescent="0.15">
      <c r="B12793" s="333" t="s">
        <v>3582</v>
      </c>
      <c r="C12793" s="333" t="s">
        <v>712</v>
      </c>
      <c r="D12793" s="333" t="s">
        <v>525</v>
      </c>
      <c r="E12793" s="29">
        <v>2</v>
      </c>
      <c r="F12793" s="29">
        <v>4</v>
      </c>
      <c r="G12793" s="29">
        <v>3331</v>
      </c>
      <c r="M12793" s="80" t="b">
        <f t="shared" si="199"/>
        <v>1</v>
      </c>
    </row>
    <row r="12794" spans="2:13" x14ac:dyDescent="0.15">
      <c r="B12794" s="333" t="s">
        <v>3124</v>
      </c>
      <c r="C12794" s="333" t="s">
        <v>712</v>
      </c>
      <c r="D12794" s="333" t="s">
        <v>525</v>
      </c>
      <c r="E12794" s="29">
        <v>2</v>
      </c>
      <c r="F12794" s="29">
        <v>4</v>
      </c>
      <c r="G12794" s="29">
        <v>2847</v>
      </c>
      <c r="M12794" s="80" t="b">
        <f t="shared" si="199"/>
        <v>1</v>
      </c>
    </row>
    <row r="12795" spans="2:13" x14ac:dyDescent="0.15">
      <c r="B12795" s="333" t="s">
        <v>341</v>
      </c>
      <c r="C12795" s="333" t="s">
        <v>712</v>
      </c>
      <c r="D12795" s="333" t="s">
        <v>525</v>
      </c>
      <c r="E12795" s="29">
        <v>2</v>
      </c>
      <c r="F12795" s="29">
        <v>4</v>
      </c>
      <c r="G12795" s="29">
        <v>8422</v>
      </c>
      <c r="M12795" s="80" t="b">
        <f t="shared" si="199"/>
        <v>1</v>
      </c>
    </row>
    <row r="12796" spans="2:13" x14ac:dyDescent="0.15">
      <c r="B12796" s="333" t="s">
        <v>5848</v>
      </c>
      <c r="C12796" s="333" t="s">
        <v>718</v>
      </c>
      <c r="D12796" s="333" t="s">
        <v>525</v>
      </c>
      <c r="E12796" s="29">
        <v>5</v>
      </c>
      <c r="F12796" s="29">
        <v>4</v>
      </c>
      <c r="G12796" s="29">
        <v>5868</v>
      </c>
      <c r="M12796" s="80" t="b">
        <f t="shared" si="199"/>
        <v>1</v>
      </c>
    </row>
    <row r="12797" spans="2:13" x14ac:dyDescent="0.15">
      <c r="B12797" s="333" t="s">
        <v>3125</v>
      </c>
      <c r="C12797" s="333" t="s">
        <v>718</v>
      </c>
      <c r="D12797" s="333" t="s">
        <v>525</v>
      </c>
      <c r="E12797" s="29">
        <v>5</v>
      </c>
      <c r="F12797" s="29">
        <v>4</v>
      </c>
      <c r="G12797" s="29">
        <v>2848</v>
      </c>
      <c r="M12797" s="80" t="b">
        <f t="shared" si="199"/>
        <v>1</v>
      </c>
    </row>
    <row r="12798" spans="2:13" x14ac:dyDescent="0.15">
      <c r="B12798" s="333" t="s">
        <v>11388</v>
      </c>
      <c r="C12798" s="333" t="s">
        <v>712</v>
      </c>
      <c r="D12798" s="333" t="s">
        <v>525</v>
      </c>
      <c r="E12798" s="29">
        <v>2</v>
      </c>
      <c r="F12798" s="29">
        <v>4</v>
      </c>
      <c r="G12798" s="29">
        <v>11319</v>
      </c>
      <c r="M12798" s="80" t="b">
        <f t="shared" si="199"/>
        <v>1</v>
      </c>
    </row>
    <row r="12799" spans="2:13" x14ac:dyDescent="0.15">
      <c r="B12799" s="333" t="s">
        <v>3126</v>
      </c>
      <c r="C12799" s="333" t="s">
        <v>712</v>
      </c>
      <c r="D12799" s="333" t="s">
        <v>525</v>
      </c>
      <c r="E12799" s="29">
        <v>2</v>
      </c>
      <c r="F12799" s="29">
        <v>4</v>
      </c>
      <c r="G12799" s="29">
        <v>2849</v>
      </c>
      <c r="M12799" s="80" t="b">
        <f t="shared" si="199"/>
        <v>1</v>
      </c>
    </row>
    <row r="12800" spans="2:13" x14ac:dyDescent="0.15">
      <c r="B12800" s="333" t="s">
        <v>15221</v>
      </c>
      <c r="C12800" s="333" t="s">
        <v>712</v>
      </c>
      <c r="D12800" s="333" t="s">
        <v>525</v>
      </c>
      <c r="E12800" s="29">
        <v>2</v>
      </c>
      <c r="F12800" s="29">
        <v>4</v>
      </c>
      <c r="G12800" s="29">
        <v>17428</v>
      </c>
      <c r="M12800" s="80" t="b">
        <f t="shared" si="199"/>
        <v>1</v>
      </c>
    </row>
    <row r="12801" spans="2:13" x14ac:dyDescent="0.15">
      <c r="B12801" s="333" t="s">
        <v>5593</v>
      </c>
      <c r="C12801" s="333" t="s">
        <v>712</v>
      </c>
      <c r="D12801" s="333" t="s">
        <v>525</v>
      </c>
      <c r="E12801" s="29">
        <v>2</v>
      </c>
      <c r="F12801" s="29">
        <v>4</v>
      </c>
      <c r="G12801" s="29">
        <v>5528</v>
      </c>
      <c r="M12801" s="80" t="b">
        <f t="shared" si="199"/>
        <v>1</v>
      </c>
    </row>
    <row r="12802" spans="2:13" x14ac:dyDescent="0.15">
      <c r="B12802" s="333" t="s">
        <v>3127</v>
      </c>
      <c r="C12802" s="333" t="s">
        <v>712</v>
      </c>
      <c r="D12802" s="333" t="s">
        <v>525</v>
      </c>
      <c r="E12802" s="29">
        <v>2</v>
      </c>
      <c r="F12802" s="29">
        <v>4</v>
      </c>
      <c r="G12802" s="29">
        <v>2850</v>
      </c>
      <c r="M12802" s="80" t="b">
        <f t="shared" si="199"/>
        <v>1</v>
      </c>
    </row>
    <row r="12803" spans="2:13" x14ac:dyDescent="0.15">
      <c r="B12803" s="333" t="s">
        <v>14375</v>
      </c>
      <c r="C12803" s="333" t="s">
        <v>714</v>
      </c>
      <c r="D12803" s="333" t="s">
        <v>525</v>
      </c>
      <c r="E12803" s="29">
        <v>3</v>
      </c>
      <c r="F12803" s="29">
        <v>4</v>
      </c>
      <c r="G12803" s="29">
        <v>15997</v>
      </c>
      <c r="M12803" s="80" t="b">
        <f t="shared" si="199"/>
        <v>1</v>
      </c>
    </row>
    <row r="12804" spans="2:13" x14ac:dyDescent="0.15">
      <c r="B12804" s="333" t="s">
        <v>3970</v>
      </c>
      <c r="C12804" s="333" t="s">
        <v>712</v>
      </c>
      <c r="D12804" s="333" t="s">
        <v>525</v>
      </c>
      <c r="E12804" s="29">
        <v>2</v>
      </c>
      <c r="F12804" s="29">
        <v>4</v>
      </c>
      <c r="G12804" s="29">
        <v>3628</v>
      </c>
      <c r="M12804" s="80" t="b">
        <f t="shared" si="199"/>
        <v>1</v>
      </c>
    </row>
    <row r="12805" spans="2:13" x14ac:dyDescent="0.15">
      <c r="B12805" s="333" t="s">
        <v>10634</v>
      </c>
      <c r="C12805" s="333" t="s">
        <v>712</v>
      </c>
      <c r="D12805" s="333" t="s">
        <v>525</v>
      </c>
      <c r="E12805" s="29">
        <v>2</v>
      </c>
      <c r="F12805" s="29">
        <v>4</v>
      </c>
      <c r="G12805" s="29">
        <v>11056</v>
      </c>
      <c r="M12805" s="80" t="b">
        <f t="shared" si="199"/>
        <v>1</v>
      </c>
    </row>
    <row r="12806" spans="2:13" x14ac:dyDescent="0.15">
      <c r="B12806" s="333" t="s">
        <v>3128</v>
      </c>
      <c r="C12806" s="333" t="s">
        <v>712</v>
      </c>
      <c r="D12806" s="333" t="s">
        <v>525</v>
      </c>
      <c r="E12806" s="29">
        <v>2</v>
      </c>
      <c r="F12806" s="29">
        <v>4</v>
      </c>
      <c r="G12806" s="29">
        <v>2851</v>
      </c>
      <c r="M12806" s="80" t="b">
        <f t="shared" si="199"/>
        <v>1</v>
      </c>
    </row>
    <row r="12807" spans="2:13" x14ac:dyDescent="0.15">
      <c r="B12807" s="333" t="s">
        <v>14007</v>
      </c>
      <c r="C12807" s="333" t="s">
        <v>712</v>
      </c>
      <c r="D12807" s="333" t="s">
        <v>525</v>
      </c>
      <c r="E12807" s="29">
        <v>2</v>
      </c>
      <c r="F12807" s="29">
        <v>4</v>
      </c>
      <c r="G12807" s="29">
        <v>14951</v>
      </c>
      <c r="M12807" s="80" t="b">
        <f t="shared" si="199"/>
        <v>1</v>
      </c>
    </row>
    <row r="12808" spans="2:13" x14ac:dyDescent="0.15">
      <c r="B12808" s="333" t="s">
        <v>12502</v>
      </c>
      <c r="C12808" s="333" t="s">
        <v>710</v>
      </c>
      <c r="D12808" s="333" t="s">
        <v>525</v>
      </c>
      <c r="E12808" s="29">
        <v>1</v>
      </c>
      <c r="F12808" s="29">
        <v>4</v>
      </c>
      <c r="G12808" s="29">
        <v>12417</v>
      </c>
      <c r="M12808" s="80" t="b">
        <f t="shared" si="199"/>
        <v>1</v>
      </c>
    </row>
    <row r="12809" spans="2:13" x14ac:dyDescent="0.15">
      <c r="B12809" s="333" t="s">
        <v>10635</v>
      </c>
      <c r="C12809" s="333" t="s">
        <v>712</v>
      </c>
      <c r="D12809" s="333" t="s">
        <v>525</v>
      </c>
      <c r="E12809" s="29">
        <v>2</v>
      </c>
      <c r="F12809" s="29">
        <v>4</v>
      </c>
      <c r="G12809" s="29">
        <v>10337</v>
      </c>
      <c r="M12809" s="80" t="b">
        <f t="shared" si="199"/>
        <v>1</v>
      </c>
    </row>
    <row r="12810" spans="2:13" x14ac:dyDescent="0.15">
      <c r="B12810" s="333" t="s">
        <v>10636</v>
      </c>
      <c r="C12810" s="333" t="s">
        <v>712</v>
      </c>
      <c r="D12810" s="333" t="s">
        <v>525</v>
      </c>
      <c r="E12810" s="29">
        <v>2</v>
      </c>
      <c r="F12810" s="29">
        <v>4</v>
      </c>
      <c r="G12810" s="29">
        <v>10623</v>
      </c>
      <c r="M12810" s="80" t="b">
        <f t="shared" si="199"/>
        <v>1</v>
      </c>
    </row>
    <row r="12811" spans="2:13" x14ac:dyDescent="0.15">
      <c r="B12811" s="333" t="s">
        <v>14008</v>
      </c>
      <c r="C12811" s="333" t="s">
        <v>712</v>
      </c>
      <c r="D12811" s="333" t="s">
        <v>525</v>
      </c>
      <c r="E12811" s="29">
        <v>2</v>
      </c>
      <c r="F12811" s="29">
        <v>4</v>
      </c>
      <c r="G12811" s="29">
        <v>15678</v>
      </c>
      <c r="M12811" s="80" t="b">
        <f t="shared" si="199"/>
        <v>1</v>
      </c>
    </row>
    <row r="12812" spans="2:13" x14ac:dyDescent="0.15">
      <c r="B12812" s="333" t="s">
        <v>10637</v>
      </c>
      <c r="C12812" s="333" t="s">
        <v>712</v>
      </c>
      <c r="D12812" s="333" t="s">
        <v>525</v>
      </c>
      <c r="E12812" s="29">
        <v>2</v>
      </c>
      <c r="F12812" s="29">
        <v>4</v>
      </c>
      <c r="G12812" s="29">
        <v>10617</v>
      </c>
      <c r="M12812" s="80" t="b">
        <f t="shared" si="199"/>
        <v>1</v>
      </c>
    </row>
    <row r="12813" spans="2:13" x14ac:dyDescent="0.15">
      <c r="B12813" s="333" t="s">
        <v>8587</v>
      </c>
      <c r="C12813" s="333" t="s">
        <v>712</v>
      </c>
      <c r="D12813" s="333" t="s">
        <v>525</v>
      </c>
      <c r="E12813" s="29">
        <v>2</v>
      </c>
      <c r="F12813" s="29">
        <v>4</v>
      </c>
      <c r="G12813" s="29">
        <v>8928</v>
      </c>
      <c r="M12813" s="80" t="b">
        <f t="shared" si="199"/>
        <v>1</v>
      </c>
    </row>
    <row r="12814" spans="2:13" x14ac:dyDescent="0.15">
      <c r="B12814" s="333" t="s">
        <v>3129</v>
      </c>
      <c r="C12814" s="333" t="s">
        <v>712</v>
      </c>
      <c r="D12814" s="333" t="s">
        <v>525</v>
      </c>
      <c r="E12814" s="29">
        <v>2</v>
      </c>
      <c r="F12814" s="29">
        <v>4</v>
      </c>
      <c r="G12814" s="29">
        <v>2852</v>
      </c>
      <c r="M12814" s="80" t="b">
        <f t="shared" ref="M12814:M12877" si="200">AND(  NOT(ISERROR(FIND(UPPER($B$7),UPPER($B12814),1))),  OR($D$7="",NOT(ISERROR(FIND(UPPER($D$7),UPPER($B12814),1)))),    OR($D$8="",(ISERROR(FIND(UPPER($D$8),UPPER($B12814),1))))           )</f>
        <v>1</v>
      </c>
    </row>
    <row r="12815" spans="2:13" x14ac:dyDescent="0.15">
      <c r="B12815" s="333" t="s">
        <v>11099</v>
      </c>
      <c r="C12815" s="333" t="s">
        <v>712</v>
      </c>
      <c r="D12815" s="333" t="s">
        <v>525</v>
      </c>
      <c r="E12815" s="29">
        <v>2</v>
      </c>
      <c r="F12815" s="29">
        <v>4</v>
      </c>
      <c r="G12815" s="29">
        <v>7610</v>
      </c>
      <c r="M12815" s="80" t="b">
        <f t="shared" si="200"/>
        <v>1</v>
      </c>
    </row>
    <row r="12816" spans="2:13" x14ac:dyDescent="0.15">
      <c r="B12816" s="333" t="s">
        <v>14009</v>
      </c>
      <c r="C12816" s="333" t="s">
        <v>712</v>
      </c>
      <c r="D12816" s="333" t="s">
        <v>525</v>
      </c>
      <c r="E12816" s="29">
        <v>2</v>
      </c>
      <c r="F12816" s="29">
        <v>4</v>
      </c>
      <c r="G12816" s="29">
        <v>14950</v>
      </c>
      <c r="M12816" s="80" t="b">
        <f t="shared" si="200"/>
        <v>1</v>
      </c>
    </row>
    <row r="12817" spans="2:13" x14ac:dyDescent="0.15">
      <c r="B12817" s="333" t="s">
        <v>8589</v>
      </c>
      <c r="C12817" s="333" t="s">
        <v>712</v>
      </c>
      <c r="D12817" s="333" t="s">
        <v>525</v>
      </c>
      <c r="E12817" s="29">
        <v>2</v>
      </c>
      <c r="F12817" s="29">
        <v>4</v>
      </c>
      <c r="G12817" s="29">
        <v>8930</v>
      </c>
      <c r="M12817" s="80" t="b">
        <f t="shared" si="200"/>
        <v>1</v>
      </c>
    </row>
    <row r="12818" spans="2:13" x14ac:dyDescent="0.15">
      <c r="B12818" s="333" t="s">
        <v>14010</v>
      </c>
      <c r="C12818" s="333" t="s">
        <v>712</v>
      </c>
      <c r="D12818" s="333" t="s">
        <v>525</v>
      </c>
      <c r="E12818" s="29">
        <v>2</v>
      </c>
      <c r="F12818" s="29">
        <v>4</v>
      </c>
      <c r="G12818" s="29">
        <v>15677</v>
      </c>
      <c r="M12818" s="80" t="b">
        <f t="shared" si="200"/>
        <v>1</v>
      </c>
    </row>
    <row r="12819" spans="2:13" x14ac:dyDescent="0.15">
      <c r="B12819" s="333" t="s">
        <v>15222</v>
      </c>
      <c r="C12819" s="333" t="s">
        <v>712</v>
      </c>
      <c r="D12819" s="333" t="s">
        <v>525</v>
      </c>
      <c r="E12819" s="29">
        <v>2</v>
      </c>
      <c r="F12819" s="29">
        <v>4</v>
      </c>
      <c r="G12819" s="29">
        <v>16716</v>
      </c>
      <c r="M12819" s="80" t="b">
        <f t="shared" si="200"/>
        <v>1</v>
      </c>
    </row>
    <row r="12820" spans="2:13" x14ac:dyDescent="0.15">
      <c r="B12820" s="333" t="s">
        <v>10638</v>
      </c>
      <c r="C12820" s="333" t="s">
        <v>712</v>
      </c>
      <c r="D12820" s="333" t="s">
        <v>525</v>
      </c>
      <c r="E12820" s="29">
        <v>2</v>
      </c>
      <c r="F12820" s="29">
        <v>4</v>
      </c>
      <c r="G12820" s="29">
        <v>10622</v>
      </c>
      <c r="M12820" s="80" t="b">
        <f t="shared" si="200"/>
        <v>1</v>
      </c>
    </row>
    <row r="12821" spans="2:13" x14ac:dyDescent="0.15">
      <c r="B12821" s="333" t="s">
        <v>14011</v>
      </c>
      <c r="C12821" s="333" t="s">
        <v>712</v>
      </c>
      <c r="D12821" s="333" t="s">
        <v>525</v>
      </c>
      <c r="E12821" s="29">
        <v>2</v>
      </c>
      <c r="F12821" s="29">
        <v>4</v>
      </c>
      <c r="G12821" s="29">
        <v>14742</v>
      </c>
      <c r="M12821" s="80" t="b">
        <f t="shared" si="200"/>
        <v>1</v>
      </c>
    </row>
    <row r="12822" spans="2:13" x14ac:dyDescent="0.15">
      <c r="B12822" s="333" t="s">
        <v>3130</v>
      </c>
      <c r="C12822" s="333" t="s">
        <v>712</v>
      </c>
      <c r="D12822" s="333" t="s">
        <v>525</v>
      </c>
      <c r="E12822" s="29">
        <v>2</v>
      </c>
      <c r="F12822" s="29">
        <v>4</v>
      </c>
      <c r="G12822" s="29">
        <v>2853</v>
      </c>
      <c r="M12822" s="80" t="b">
        <f t="shared" si="200"/>
        <v>1</v>
      </c>
    </row>
    <row r="12823" spans="2:13" x14ac:dyDescent="0.15">
      <c r="B12823" s="333" t="s">
        <v>3131</v>
      </c>
      <c r="C12823" s="333" t="s">
        <v>712</v>
      </c>
      <c r="D12823" s="333" t="s">
        <v>525</v>
      </c>
      <c r="E12823" s="29">
        <v>2</v>
      </c>
      <c r="F12823" s="29">
        <v>4</v>
      </c>
      <c r="G12823" s="29">
        <v>2854</v>
      </c>
      <c r="M12823" s="80" t="b">
        <f t="shared" si="200"/>
        <v>1</v>
      </c>
    </row>
    <row r="12824" spans="2:13" x14ac:dyDescent="0.15">
      <c r="B12824" s="333" t="s">
        <v>3132</v>
      </c>
      <c r="C12824" s="333" t="s">
        <v>712</v>
      </c>
      <c r="D12824" s="333" t="s">
        <v>525</v>
      </c>
      <c r="E12824" s="29">
        <v>2</v>
      </c>
      <c r="F12824" s="29">
        <v>4</v>
      </c>
      <c r="G12824" s="29">
        <v>2855</v>
      </c>
      <c r="M12824" s="80" t="b">
        <f t="shared" si="200"/>
        <v>1</v>
      </c>
    </row>
    <row r="12825" spans="2:13" x14ac:dyDescent="0.15">
      <c r="B12825" s="333" t="s">
        <v>3133</v>
      </c>
      <c r="C12825" s="333" t="s">
        <v>712</v>
      </c>
      <c r="D12825" s="333" t="s">
        <v>525</v>
      </c>
      <c r="E12825" s="29">
        <v>2</v>
      </c>
      <c r="F12825" s="29">
        <v>4</v>
      </c>
      <c r="G12825" s="29">
        <v>2856</v>
      </c>
      <c r="M12825" s="80" t="b">
        <f t="shared" si="200"/>
        <v>1</v>
      </c>
    </row>
    <row r="12826" spans="2:13" x14ac:dyDescent="0.15">
      <c r="B12826" s="333" t="s">
        <v>3134</v>
      </c>
      <c r="C12826" s="333" t="s">
        <v>712</v>
      </c>
      <c r="D12826" s="333" t="s">
        <v>525</v>
      </c>
      <c r="E12826" s="29">
        <v>2</v>
      </c>
      <c r="F12826" s="29">
        <v>4</v>
      </c>
      <c r="G12826" s="29">
        <v>2857</v>
      </c>
      <c r="M12826" s="80" t="b">
        <f t="shared" si="200"/>
        <v>1</v>
      </c>
    </row>
    <row r="12827" spans="2:13" x14ac:dyDescent="0.15">
      <c r="B12827" s="333" t="s">
        <v>15223</v>
      </c>
      <c r="C12827" s="333" t="s">
        <v>712</v>
      </c>
      <c r="D12827" s="333" t="s">
        <v>525</v>
      </c>
      <c r="E12827" s="29">
        <v>2</v>
      </c>
      <c r="F12827" s="29">
        <v>4</v>
      </c>
      <c r="G12827" s="29">
        <v>16905</v>
      </c>
      <c r="M12827" s="80" t="b">
        <f t="shared" si="200"/>
        <v>1</v>
      </c>
    </row>
    <row r="12828" spans="2:13" x14ac:dyDescent="0.15">
      <c r="B12828" s="333" t="s">
        <v>5147</v>
      </c>
      <c r="C12828" s="333" t="s">
        <v>712</v>
      </c>
      <c r="D12828" s="333" t="s">
        <v>525</v>
      </c>
      <c r="E12828" s="29">
        <v>2</v>
      </c>
      <c r="F12828" s="29">
        <v>4</v>
      </c>
      <c r="G12828" s="29">
        <v>5123</v>
      </c>
      <c r="M12828" s="80" t="b">
        <f t="shared" si="200"/>
        <v>1</v>
      </c>
    </row>
    <row r="12829" spans="2:13" x14ac:dyDescent="0.15">
      <c r="B12829" s="333" t="s">
        <v>3135</v>
      </c>
      <c r="C12829" s="333" t="s">
        <v>712</v>
      </c>
      <c r="D12829" s="333" t="s">
        <v>525</v>
      </c>
      <c r="E12829" s="29">
        <v>2</v>
      </c>
      <c r="F12829" s="29">
        <v>4</v>
      </c>
      <c r="G12829" s="29">
        <v>2858</v>
      </c>
      <c r="M12829" s="80" t="b">
        <f t="shared" si="200"/>
        <v>1</v>
      </c>
    </row>
    <row r="12830" spans="2:13" x14ac:dyDescent="0.15">
      <c r="B12830" s="333" t="s">
        <v>3217</v>
      </c>
      <c r="C12830" s="333" t="s">
        <v>712</v>
      </c>
      <c r="D12830" s="333" t="s">
        <v>525</v>
      </c>
      <c r="E12830" s="29">
        <v>2</v>
      </c>
      <c r="F12830" s="29">
        <v>4</v>
      </c>
      <c r="G12830" s="29">
        <v>2859</v>
      </c>
      <c r="M12830" s="80" t="b">
        <f t="shared" si="200"/>
        <v>1</v>
      </c>
    </row>
    <row r="12831" spans="2:13" x14ac:dyDescent="0.15">
      <c r="B12831" s="333" t="s">
        <v>3218</v>
      </c>
      <c r="C12831" s="333" t="s">
        <v>712</v>
      </c>
      <c r="D12831" s="333" t="s">
        <v>525</v>
      </c>
      <c r="E12831" s="29">
        <v>2</v>
      </c>
      <c r="F12831" s="29">
        <v>4</v>
      </c>
      <c r="G12831" s="29">
        <v>2860</v>
      </c>
      <c r="M12831" s="80" t="b">
        <f t="shared" si="200"/>
        <v>1</v>
      </c>
    </row>
    <row r="12832" spans="2:13" x14ac:dyDescent="0.15">
      <c r="B12832" s="333" t="s">
        <v>3219</v>
      </c>
      <c r="C12832" s="333" t="s">
        <v>712</v>
      </c>
      <c r="D12832" s="333" t="s">
        <v>525</v>
      </c>
      <c r="E12832" s="29">
        <v>2</v>
      </c>
      <c r="F12832" s="29">
        <v>4</v>
      </c>
      <c r="G12832" s="29">
        <v>2861</v>
      </c>
      <c r="M12832" s="80" t="b">
        <f t="shared" si="200"/>
        <v>1</v>
      </c>
    </row>
    <row r="12833" spans="2:13" x14ac:dyDescent="0.15">
      <c r="B12833" s="333" t="s">
        <v>4831</v>
      </c>
      <c r="C12833" s="333" t="s">
        <v>716</v>
      </c>
      <c r="D12833" s="333" t="s">
        <v>527</v>
      </c>
      <c r="E12833" s="29">
        <v>4</v>
      </c>
      <c r="F12833" s="29">
        <v>5</v>
      </c>
      <c r="G12833" s="29">
        <v>4750</v>
      </c>
      <c r="M12833" s="80" t="b">
        <f t="shared" si="200"/>
        <v>1</v>
      </c>
    </row>
    <row r="12834" spans="2:13" x14ac:dyDescent="0.15">
      <c r="B12834" s="333" t="s">
        <v>8588</v>
      </c>
      <c r="C12834" s="333" t="s">
        <v>712</v>
      </c>
      <c r="D12834" s="333" t="s">
        <v>525</v>
      </c>
      <c r="E12834" s="29">
        <v>2</v>
      </c>
      <c r="F12834" s="29">
        <v>4</v>
      </c>
      <c r="G12834" s="29">
        <v>8929</v>
      </c>
      <c r="M12834" s="80" t="b">
        <f t="shared" si="200"/>
        <v>1</v>
      </c>
    </row>
    <row r="12835" spans="2:13" x14ac:dyDescent="0.15">
      <c r="B12835" s="333" t="s">
        <v>4832</v>
      </c>
      <c r="C12835" s="333" t="s">
        <v>716</v>
      </c>
      <c r="D12835" s="333" t="s">
        <v>527</v>
      </c>
      <c r="E12835" s="29">
        <v>4</v>
      </c>
      <c r="F12835" s="29">
        <v>5</v>
      </c>
      <c r="G12835" s="29">
        <v>4751</v>
      </c>
      <c r="M12835" s="80" t="b">
        <f t="shared" si="200"/>
        <v>1</v>
      </c>
    </row>
    <row r="12836" spans="2:13" x14ac:dyDescent="0.15">
      <c r="B12836" s="333" t="s">
        <v>3220</v>
      </c>
      <c r="C12836" s="333" t="s">
        <v>712</v>
      </c>
      <c r="D12836" s="333" t="s">
        <v>525</v>
      </c>
      <c r="E12836" s="29">
        <v>2</v>
      </c>
      <c r="F12836" s="29">
        <v>4</v>
      </c>
      <c r="G12836" s="29">
        <v>2862</v>
      </c>
      <c r="M12836" s="80" t="b">
        <f t="shared" si="200"/>
        <v>1</v>
      </c>
    </row>
    <row r="12837" spans="2:13" x14ac:dyDescent="0.15">
      <c r="B12837" s="333" t="s">
        <v>3221</v>
      </c>
      <c r="C12837" s="333" t="s">
        <v>716</v>
      </c>
      <c r="D12837" s="333" t="s">
        <v>525</v>
      </c>
      <c r="E12837" s="29">
        <v>4</v>
      </c>
      <c r="F12837" s="29">
        <v>4</v>
      </c>
      <c r="G12837" s="29">
        <v>2863</v>
      </c>
      <c r="M12837" s="80" t="b">
        <f t="shared" si="200"/>
        <v>1</v>
      </c>
    </row>
    <row r="12838" spans="2:13" x14ac:dyDescent="0.15">
      <c r="B12838" s="333" t="s">
        <v>3291</v>
      </c>
      <c r="C12838" s="333" t="s">
        <v>712</v>
      </c>
      <c r="D12838" s="333" t="s">
        <v>525</v>
      </c>
      <c r="E12838" s="29">
        <v>2</v>
      </c>
      <c r="F12838" s="29">
        <v>4</v>
      </c>
      <c r="G12838" s="29">
        <v>2864</v>
      </c>
      <c r="M12838" s="80" t="b">
        <f t="shared" si="200"/>
        <v>1</v>
      </c>
    </row>
    <row r="12839" spans="2:13" x14ac:dyDescent="0.15">
      <c r="B12839" s="333" t="s">
        <v>9709</v>
      </c>
      <c r="C12839" s="333" t="s">
        <v>712</v>
      </c>
      <c r="D12839" s="333" t="s">
        <v>525</v>
      </c>
      <c r="E12839" s="29">
        <v>2</v>
      </c>
      <c r="F12839" s="29">
        <v>4</v>
      </c>
      <c r="G12839" s="29">
        <v>9346</v>
      </c>
      <c r="M12839" s="80" t="b">
        <f t="shared" si="200"/>
        <v>1</v>
      </c>
    </row>
    <row r="12840" spans="2:13" x14ac:dyDescent="0.15">
      <c r="B12840" s="333" t="s">
        <v>9710</v>
      </c>
      <c r="C12840" s="333" t="s">
        <v>712</v>
      </c>
      <c r="D12840" s="333" t="s">
        <v>525</v>
      </c>
      <c r="E12840" s="29">
        <v>2</v>
      </c>
      <c r="F12840" s="29">
        <v>4</v>
      </c>
      <c r="G12840" s="29">
        <v>9347</v>
      </c>
      <c r="M12840" s="80" t="b">
        <f t="shared" si="200"/>
        <v>1</v>
      </c>
    </row>
    <row r="12841" spans="2:13" x14ac:dyDescent="0.15">
      <c r="B12841" s="333" t="s">
        <v>3292</v>
      </c>
      <c r="C12841" s="333" t="s">
        <v>712</v>
      </c>
      <c r="D12841" s="333" t="s">
        <v>525</v>
      </c>
      <c r="E12841" s="29">
        <v>2</v>
      </c>
      <c r="F12841" s="29">
        <v>4</v>
      </c>
      <c r="G12841" s="29">
        <v>2865</v>
      </c>
      <c r="M12841" s="80" t="b">
        <f t="shared" si="200"/>
        <v>1</v>
      </c>
    </row>
    <row r="12842" spans="2:13" x14ac:dyDescent="0.15">
      <c r="B12842" s="333" t="s">
        <v>3293</v>
      </c>
      <c r="C12842" s="333" t="s">
        <v>718</v>
      </c>
      <c r="D12842" s="333" t="s">
        <v>525</v>
      </c>
      <c r="E12842" s="29">
        <v>5</v>
      </c>
      <c r="F12842" s="29">
        <v>4</v>
      </c>
      <c r="G12842" s="29">
        <v>2866</v>
      </c>
      <c r="M12842" s="80" t="b">
        <f t="shared" si="200"/>
        <v>1</v>
      </c>
    </row>
    <row r="12843" spans="2:13" x14ac:dyDescent="0.15">
      <c r="B12843" s="333" t="s">
        <v>3971</v>
      </c>
      <c r="C12843" s="333" t="s">
        <v>712</v>
      </c>
      <c r="D12843" s="333" t="s">
        <v>525</v>
      </c>
      <c r="E12843" s="29">
        <v>2</v>
      </c>
      <c r="F12843" s="29">
        <v>4</v>
      </c>
      <c r="G12843" s="29">
        <v>3629</v>
      </c>
      <c r="M12843" s="80" t="b">
        <f t="shared" si="200"/>
        <v>1</v>
      </c>
    </row>
    <row r="12844" spans="2:13" x14ac:dyDescent="0.15">
      <c r="B12844" s="333" t="s">
        <v>10639</v>
      </c>
      <c r="C12844" s="333" t="s">
        <v>712</v>
      </c>
      <c r="D12844" s="333" t="s">
        <v>525</v>
      </c>
      <c r="E12844" s="29">
        <v>2</v>
      </c>
      <c r="F12844" s="29">
        <v>4</v>
      </c>
      <c r="G12844" s="29">
        <v>11030</v>
      </c>
      <c r="M12844" s="80" t="b">
        <f t="shared" si="200"/>
        <v>1</v>
      </c>
    </row>
    <row r="12845" spans="2:13" x14ac:dyDescent="0.15">
      <c r="B12845" s="333" t="s">
        <v>10640</v>
      </c>
      <c r="C12845" s="333" t="s">
        <v>712</v>
      </c>
      <c r="D12845" s="333" t="s">
        <v>525</v>
      </c>
      <c r="E12845" s="29">
        <v>2</v>
      </c>
      <c r="F12845" s="29">
        <v>4</v>
      </c>
      <c r="G12845" s="29">
        <v>11058</v>
      </c>
      <c r="M12845" s="80" t="b">
        <f t="shared" si="200"/>
        <v>1</v>
      </c>
    </row>
    <row r="12846" spans="2:13" x14ac:dyDescent="0.15">
      <c r="B12846" s="333" t="s">
        <v>3294</v>
      </c>
      <c r="C12846" s="333" t="s">
        <v>712</v>
      </c>
      <c r="D12846" s="333" t="s">
        <v>525</v>
      </c>
      <c r="E12846" s="29">
        <v>2</v>
      </c>
      <c r="F12846" s="29">
        <v>4</v>
      </c>
      <c r="G12846" s="29">
        <v>2867</v>
      </c>
      <c r="M12846" s="80" t="b">
        <f t="shared" si="200"/>
        <v>1</v>
      </c>
    </row>
    <row r="12847" spans="2:13" x14ac:dyDescent="0.15">
      <c r="B12847" s="333" t="s">
        <v>14376</v>
      </c>
      <c r="C12847" s="333" t="s">
        <v>712</v>
      </c>
      <c r="D12847" s="333" t="s">
        <v>525</v>
      </c>
      <c r="E12847" s="29">
        <v>2</v>
      </c>
      <c r="F12847" s="29">
        <v>4</v>
      </c>
      <c r="G12847" s="29">
        <v>15943</v>
      </c>
      <c r="M12847" s="80" t="b">
        <f t="shared" si="200"/>
        <v>1</v>
      </c>
    </row>
    <row r="12848" spans="2:13" x14ac:dyDescent="0.15">
      <c r="B12848" s="333" t="s">
        <v>3295</v>
      </c>
      <c r="C12848" s="333" t="s">
        <v>712</v>
      </c>
      <c r="D12848" s="333" t="s">
        <v>525</v>
      </c>
      <c r="E12848" s="29">
        <v>2</v>
      </c>
      <c r="F12848" s="29">
        <v>4</v>
      </c>
      <c r="G12848" s="29">
        <v>2868</v>
      </c>
      <c r="M12848" s="80" t="b">
        <f t="shared" si="200"/>
        <v>1</v>
      </c>
    </row>
    <row r="12849" spans="2:13" x14ac:dyDescent="0.15">
      <c r="B12849" s="333" t="s">
        <v>8602</v>
      </c>
      <c r="C12849" s="333" t="s">
        <v>712</v>
      </c>
      <c r="D12849" s="333" t="s">
        <v>525</v>
      </c>
      <c r="E12849" s="29">
        <v>2</v>
      </c>
      <c r="F12849" s="29">
        <v>4</v>
      </c>
      <c r="G12849" s="29">
        <v>8947</v>
      </c>
      <c r="M12849" s="80" t="b">
        <f t="shared" si="200"/>
        <v>1</v>
      </c>
    </row>
    <row r="12850" spans="2:13" x14ac:dyDescent="0.15">
      <c r="B12850" s="333" t="s">
        <v>5760</v>
      </c>
      <c r="C12850" s="333" t="s">
        <v>710</v>
      </c>
      <c r="D12850" s="333" t="s">
        <v>525</v>
      </c>
      <c r="E12850" s="29">
        <v>1</v>
      </c>
      <c r="F12850" s="29">
        <v>4</v>
      </c>
      <c r="G12850" s="29">
        <v>5790</v>
      </c>
      <c r="M12850" s="80" t="b">
        <f t="shared" si="200"/>
        <v>1</v>
      </c>
    </row>
    <row r="12851" spans="2:13" x14ac:dyDescent="0.15">
      <c r="B12851" s="333" t="s">
        <v>7525</v>
      </c>
      <c r="C12851" s="333" t="s">
        <v>710</v>
      </c>
      <c r="D12851" s="333" t="s">
        <v>525</v>
      </c>
      <c r="E12851" s="29">
        <v>1</v>
      </c>
      <c r="F12851" s="29">
        <v>4</v>
      </c>
      <c r="G12851" s="29">
        <v>7683</v>
      </c>
      <c r="M12851" s="80" t="b">
        <f t="shared" si="200"/>
        <v>1</v>
      </c>
    </row>
    <row r="12852" spans="2:13" x14ac:dyDescent="0.15">
      <c r="B12852" s="333" t="s">
        <v>12503</v>
      </c>
      <c r="C12852" s="333" t="s">
        <v>710</v>
      </c>
      <c r="D12852" s="333" t="s">
        <v>523</v>
      </c>
      <c r="E12852" s="29">
        <v>1</v>
      </c>
      <c r="F12852" s="29">
        <v>3</v>
      </c>
      <c r="G12852" s="29">
        <v>13369</v>
      </c>
      <c r="M12852" s="80" t="b">
        <f t="shared" si="200"/>
        <v>1</v>
      </c>
    </row>
    <row r="12853" spans="2:13" x14ac:dyDescent="0.15">
      <c r="B12853" s="333" t="s">
        <v>14012</v>
      </c>
      <c r="C12853" s="333" t="s">
        <v>714</v>
      </c>
      <c r="D12853" s="333" t="s">
        <v>525</v>
      </c>
      <c r="E12853" s="29">
        <v>3</v>
      </c>
      <c r="F12853" s="29">
        <v>4</v>
      </c>
      <c r="G12853" s="29">
        <v>15754</v>
      </c>
      <c r="M12853" s="80" t="b">
        <f t="shared" si="200"/>
        <v>1</v>
      </c>
    </row>
    <row r="12854" spans="2:13" x14ac:dyDescent="0.15">
      <c r="B12854" s="333" t="s">
        <v>3296</v>
      </c>
      <c r="C12854" s="333" t="s">
        <v>712</v>
      </c>
      <c r="D12854" s="333" t="s">
        <v>525</v>
      </c>
      <c r="E12854" s="29">
        <v>2</v>
      </c>
      <c r="F12854" s="29">
        <v>4</v>
      </c>
      <c r="G12854" s="29">
        <v>2869</v>
      </c>
      <c r="M12854" s="80" t="b">
        <f t="shared" si="200"/>
        <v>1</v>
      </c>
    </row>
    <row r="12855" spans="2:13" x14ac:dyDescent="0.15">
      <c r="B12855" s="333" t="s">
        <v>4338</v>
      </c>
      <c r="C12855" s="333" t="s">
        <v>718</v>
      </c>
      <c r="D12855" s="333" t="s">
        <v>525</v>
      </c>
      <c r="E12855" s="29">
        <v>5</v>
      </c>
      <c r="F12855" s="29">
        <v>4</v>
      </c>
      <c r="G12855" s="29">
        <v>4130</v>
      </c>
      <c r="M12855" s="80" t="b">
        <f t="shared" si="200"/>
        <v>1</v>
      </c>
    </row>
    <row r="12856" spans="2:13" x14ac:dyDescent="0.15">
      <c r="B12856" s="333" t="s">
        <v>8590</v>
      </c>
      <c r="C12856" s="333" t="s">
        <v>712</v>
      </c>
      <c r="D12856" s="333" t="s">
        <v>525</v>
      </c>
      <c r="E12856" s="29">
        <v>2</v>
      </c>
      <c r="F12856" s="29">
        <v>4</v>
      </c>
      <c r="G12856" s="29">
        <v>8931</v>
      </c>
      <c r="M12856" s="80" t="b">
        <f t="shared" si="200"/>
        <v>1</v>
      </c>
    </row>
    <row r="12857" spans="2:13" x14ac:dyDescent="0.15">
      <c r="B12857" s="333" t="s">
        <v>13058</v>
      </c>
      <c r="C12857" s="333" t="s">
        <v>518</v>
      </c>
      <c r="D12857" s="333" t="s">
        <v>525</v>
      </c>
      <c r="E12857" s="29">
        <v>0</v>
      </c>
      <c r="F12857" s="29">
        <v>4</v>
      </c>
      <c r="G12857" s="29">
        <v>14254</v>
      </c>
      <c r="M12857" s="80" t="b">
        <f t="shared" si="200"/>
        <v>1</v>
      </c>
    </row>
    <row r="12858" spans="2:13" x14ac:dyDescent="0.15">
      <c r="B12858" s="333" t="s">
        <v>6841</v>
      </c>
      <c r="C12858" s="333" t="s">
        <v>712</v>
      </c>
      <c r="D12858" s="333" t="s">
        <v>525</v>
      </c>
      <c r="E12858" s="29">
        <v>2</v>
      </c>
      <c r="F12858" s="29">
        <v>4</v>
      </c>
      <c r="G12858" s="29">
        <v>6863</v>
      </c>
      <c r="M12858" s="80" t="b">
        <f t="shared" si="200"/>
        <v>1</v>
      </c>
    </row>
    <row r="12859" spans="2:13" x14ac:dyDescent="0.15">
      <c r="B12859" s="333" t="s">
        <v>14013</v>
      </c>
      <c r="C12859" s="333" t="s">
        <v>518</v>
      </c>
      <c r="D12859" s="333" t="s">
        <v>518</v>
      </c>
      <c r="E12859" s="29">
        <v>0</v>
      </c>
      <c r="F12859" s="29">
        <v>0</v>
      </c>
      <c r="G12859" s="29">
        <v>14697</v>
      </c>
      <c r="M12859" s="80" t="b">
        <f t="shared" si="200"/>
        <v>1</v>
      </c>
    </row>
    <row r="12860" spans="2:13" x14ac:dyDescent="0.15">
      <c r="B12860" s="333" t="s">
        <v>3230</v>
      </c>
      <c r="C12860" s="333" t="s">
        <v>712</v>
      </c>
      <c r="D12860" s="333" t="s">
        <v>525</v>
      </c>
      <c r="E12860" s="29">
        <v>2</v>
      </c>
      <c r="F12860" s="29">
        <v>4</v>
      </c>
      <c r="G12860" s="29">
        <v>2870</v>
      </c>
      <c r="M12860" s="80" t="b">
        <f t="shared" si="200"/>
        <v>1</v>
      </c>
    </row>
    <row r="12861" spans="2:13" x14ac:dyDescent="0.15">
      <c r="B12861" s="333" t="s">
        <v>9711</v>
      </c>
      <c r="C12861" s="333" t="s">
        <v>712</v>
      </c>
      <c r="D12861" s="333" t="s">
        <v>525</v>
      </c>
      <c r="E12861" s="29">
        <v>2</v>
      </c>
      <c r="F12861" s="29">
        <v>4</v>
      </c>
      <c r="G12861" s="29">
        <v>9675</v>
      </c>
      <c r="M12861" s="80" t="b">
        <f t="shared" si="200"/>
        <v>1</v>
      </c>
    </row>
    <row r="12862" spans="2:13" x14ac:dyDescent="0.15">
      <c r="B12862" s="333" t="s">
        <v>9712</v>
      </c>
      <c r="C12862" s="333" t="s">
        <v>712</v>
      </c>
      <c r="D12862" s="333" t="s">
        <v>525</v>
      </c>
      <c r="E12862" s="29">
        <v>2</v>
      </c>
      <c r="F12862" s="29">
        <v>4</v>
      </c>
      <c r="G12862" s="29">
        <v>9857</v>
      </c>
      <c r="M12862" s="80" t="b">
        <f t="shared" si="200"/>
        <v>1</v>
      </c>
    </row>
    <row r="12863" spans="2:13" x14ac:dyDescent="0.15">
      <c r="B12863" s="333" t="s">
        <v>14014</v>
      </c>
      <c r="C12863" s="333" t="s">
        <v>710</v>
      </c>
      <c r="D12863" s="333" t="s">
        <v>525</v>
      </c>
      <c r="E12863" s="29">
        <v>1</v>
      </c>
      <c r="F12863" s="29">
        <v>4</v>
      </c>
      <c r="G12863" s="29">
        <v>14811</v>
      </c>
      <c r="M12863" s="80" t="b">
        <f t="shared" si="200"/>
        <v>1</v>
      </c>
    </row>
    <row r="12864" spans="2:13" x14ac:dyDescent="0.15">
      <c r="B12864" s="333" t="s">
        <v>3231</v>
      </c>
      <c r="C12864" s="333" t="s">
        <v>712</v>
      </c>
      <c r="D12864" s="333" t="s">
        <v>444</v>
      </c>
      <c r="E12864" s="29">
        <v>2</v>
      </c>
      <c r="F12864" s="29">
        <v>6</v>
      </c>
      <c r="G12864" s="29">
        <v>2871</v>
      </c>
      <c r="M12864" s="80" t="b">
        <f t="shared" si="200"/>
        <v>1</v>
      </c>
    </row>
    <row r="12865" spans="2:13" x14ac:dyDescent="0.15">
      <c r="B12865" s="333" t="s">
        <v>9713</v>
      </c>
      <c r="C12865" s="333" t="s">
        <v>712</v>
      </c>
      <c r="D12865" s="333" t="s">
        <v>525</v>
      </c>
      <c r="E12865" s="29">
        <v>2</v>
      </c>
      <c r="F12865" s="29">
        <v>4</v>
      </c>
      <c r="G12865" s="29">
        <v>9858</v>
      </c>
      <c r="M12865" s="80" t="b">
        <f t="shared" si="200"/>
        <v>1</v>
      </c>
    </row>
    <row r="12866" spans="2:13" x14ac:dyDescent="0.15">
      <c r="B12866" s="333" t="s">
        <v>3916</v>
      </c>
      <c r="C12866" s="333" t="s">
        <v>712</v>
      </c>
      <c r="D12866" s="333" t="s">
        <v>525</v>
      </c>
      <c r="E12866" s="29">
        <v>2</v>
      </c>
      <c r="F12866" s="29">
        <v>4</v>
      </c>
      <c r="G12866" s="29">
        <v>3681</v>
      </c>
      <c r="M12866" s="80" t="b">
        <f t="shared" si="200"/>
        <v>1</v>
      </c>
    </row>
    <row r="12867" spans="2:13" x14ac:dyDescent="0.15">
      <c r="B12867" s="333" t="s">
        <v>13059</v>
      </c>
      <c r="C12867" s="333" t="s">
        <v>712</v>
      </c>
      <c r="D12867" s="333" t="s">
        <v>519</v>
      </c>
      <c r="E12867" s="29">
        <v>2</v>
      </c>
      <c r="F12867" s="29">
        <v>1</v>
      </c>
      <c r="G12867" s="29">
        <v>13942</v>
      </c>
      <c r="M12867" s="80" t="b">
        <f t="shared" si="200"/>
        <v>1</v>
      </c>
    </row>
    <row r="12868" spans="2:13" x14ac:dyDescent="0.15">
      <c r="B12868" s="333" t="s">
        <v>3157</v>
      </c>
      <c r="C12868" s="333" t="s">
        <v>712</v>
      </c>
      <c r="D12868" s="333" t="s">
        <v>525</v>
      </c>
      <c r="E12868" s="29">
        <v>2</v>
      </c>
      <c r="F12868" s="29">
        <v>4</v>
      </c>
      <c r="G12868" s="29">
        <v>2872</v>
      </c>
      <c r="M12868" s="80" t="b">
        <f t="shared" si="200"/>
        <v>1</v>
      </c>
    </row>
    <row r="12869" spans="2:13" x14ac:dyDescent="0.15">
      <c r="B12869" s="333" t="s">
        <v>11100</v>
      </c>
      <c r="C12869" s="333" t="s">
        <v>712</v>
      </c>
      <c r="D12869" s="333" t="s">
        <v>519</v>
      </c>
      <c r="E12869" s="29">
        <v>2</v>
      </c>
      <c r="F12869" s="29">
        <v>1</v>
      </c>
      <c r="G12869" s="29">
        <v>8869</v>
      </c>
      <c r="M12869" s="80" t="b">
        <f t="shared" si="200"/>
        <v>1</v>
      </c>
    </row>
    <row r="12870" spans="2:13" x14ac:dyDescent="0.15">
      <c r="B12870" s="333" t="s">
        <v>10641</v>
      </c>
      <c r="C12870" s="333" t="s">
        <v>712</v>
      </c>
      <c r="D12870" s="333" t="s">
        <v>525</v>
      </c>
      <c r="E12870" s="29">
        <v>2</v>
      </c>
      <c r="F12870" s="29">
        <v>4</v>
      </c>
      <c r="G12870" s="29">
        <v>10362</v>
      </c>
      <c r="M12870" s="80" t="b">
        <f t="shared" si="200"/>
        <v>1</v>
      </c>
    </row>
    <row r="12871" spans="2:13" x14ac:dyDescent="0.15">
      <c r="B12871" s="333" t="s">
        <v>3158</v>
      </c>
      <c r="C12871" s="333" t="s">
        <v>712</v>
      </c>
      <c r="D12871" s="333" t="s">
        <v>525</v>
      </c>
      <c r="E12871" s="29">
        <v>2</v>
      </c>
      <c r="F12871" s="29">
        <v>4</v>
      </c>
      <c r="G12871" s="29">
        <v>2873</v>
      </c>
      <c r="M12871" s="80" t="b">
        <f t="shared" si="200"/>
        <v>1</v>
      </c>
    </row>
    <row r="12872" spans="2:13" x14ac:dyDescent="0.15">
      <c r="B12872" s="333" t="s">
        <v>14015</v>
      </c>
      <c r="C12872" s="333" t="s">
        <v>518</v>
      </c>
      <c r="D12872" s="333" t="s">
        <v>518</v>
      </c>
      <c r="E12872" s="29">
        <v>0</v>
      </c>
      <c r="F12872" s="29">
        <v>0</v>
      </c>
      <c r="G12872" s="29">
        <v>15738</v>
      </c>
      <c r="M12872" s="80" t="b">
        <f t="shared" si="200"/>
        <v>1</v>
      </c>
    </row>
    <row r="12873" spans="2:13" x14ac:dyDescent="0.15">
      <c r="B12873" s="333" t="s">
        <v>13060</v>
      </c>
      <c r="C12873" s="333" t="s">
        <v>518</v>
      </c>
      <c r="D12873" s="333" t="s">
        <v>518</v>
      </c>
      <c r="E12873" s="29">
        <v>0</v>
      </c>
      <c r="F12873" s="29">
        <v>0</v>
      </c>
      <c r="G12873" s="29">
        <v>14352</v>
      </c>
      <c r="M12873" s="80" t="b">
        <f t="shared" si="200"/>
        <v>1</v>
      </c>
    </row>
    <row r="12874" spans="2:13" x14ac:dyDescent="0.15">
      <c r="B12874" s="333" t="s">
        <v>13061</v>
      </c>
      <c r="C12874" s="333" t="s">
        <v>518</v>
      </c>
      <c r="D12874" s="333" t="s">
        <v>518</v>
      </c>
      <c r="E12874" s="29">
        <v>0</v>
      </c>
      <c r="F12874" s="29">
        <v>0</v>
      </c>
      <c r="G12874" s="29">
        <v>14349</v>
      </c>
      <c r="M12874" s="80" t="b">
        <f t="shared" si="200"/>
        <v>1</v>
      </c>
    </row>
    <row r="12875" spans="2:13" x14ac:dyDescent="0.15">
      <c r="B12875" s="333" t="s">
        <v>3159</v>
      </c>
      <c r="C12875" s="333" t="s">
        <v>712</v>
      </c>
      <c r="D12875" s="333" t="s">
        <v>525</v>
      </c>
      <c r="E12875" s="29">
        <v>2</v>
      </c>
      <c r="F12875" s="29">
        <v>4</v>
      </c>
      <c r="G12875" s="29">
        <v>2874</v>
      </c>
      <c r="M12875" s="80" t="b">
        <f t="shared" si="200"/>
        <v>1</v>
      </c>
    </row>
    <row r="12876" spans="2:13" x14ac:dyDescent="0.15">
      <c r="B12876" s="333" t="s">
        <v>6920</v>
      </c>
      <c r="C12876" s="333" t="s">
        <v>712</v>
      </c>
      <c r="D12876" s="333" t="s">
        <v>525</v>
      </c>
      <c r="E12876" s="29">
        <v>2</v>
      </c>
      <c r="F12876" s="29">
        <v>4</v>
      </c>
      <c r="G12876" s="29">
        <v>7054</v>
      </c>
      <c r="M12876" s="80" t="b">
        <f t="shared" si="200"/>
        <v>1</v>
      </c>
    </row>
    <row r="12877" spans="2:13" x14ac:dyDescent="0.15">
      <c r="B12877" s="333" t="s">
        <v>11101</v>
      </c>
      <c r="C12877" s="333" t="s">
        <v>716</v>
      </c>
      <c r="D12877" s="333" t="s">
        <v>525</v>
      </c>
      <c r="E12877" s="29">
        <v>4</v>
      </c>
      <c r="F12877" s="29">
        <v>4</v>
      </c>
      <c r="G12877" s="29">
        <v>2875</v>
      </c>
      <c r="M12877" s="80" t="b">
        <f t="shared" si="200"/>
        <v>1</v>
      </c>
    </row>
    <row r="12878" spans="2:13" x14ac:dyDescent="0.15">
      <c r="B12878" s="333" t="s">
        <v>14377</v>
      </c>
      <c r="C12878" s="333" t="s">
        <v>718</v>
      </c>
      <c r="D12878" s="333" t="s">
        <v>525</v>
      </c>
      <c r="E12878" s="29">
        <v>5</v>
      </c>
      <c r="F12878" s="29">
        <v>4</v>
      </c>
      <c r="G12878" s="29">
        <v>15904</v>
      </c>
      <c r="M12878" s="80" t="b">
        <f t="shared" ref="M12878:M12941" si="201">AND(  NOT(ISERROR(FIND(UPPER($B$7),UPPER($B12878),1))),  OR($D$7="",NOT(ISERROR(FIND(UPPER($D$7),UPPER($B12878),1)))),    OR($D$8="",(ISERROR(FIND(UPPER($D$8),UPPER($B12878),1))))           )</f>
        <v>1</v>
      </c>
    </row>
    <row r="12879" spans="2:13" x14ac:dyDescent="0.15">
      <c r="B12879" s="333" t="s">
        <v>3160</v>
      </c>
      <c r="C12879" s="333" t="s">
        <v>712</v>
      </c>
      <c r="D12879" s="333" t="s">
        <v>525</v>
      </c>
      <c r="E12879" s="29">
        <v>2</v>
      </c>
      <c r="F12879" s="29">
        <v>4</v>
      </c>
      <c r="G12879" s="29">
        <v>2876</v>
      </c>
      <c r="M12879" s="80" t="b">
        <f t="shared" si="201"/>
        <v>1</v>
      </c>
    </row>
    <row r="12880" spans="2:13" x14ac:dyDescent="0.15">
      <c r="B12880" s="333" t="s">
        <v>3972</v>
      </c>
      <c r="C12880" s="333" t="s">
        <v>712</v>
      </c>
      <c r="D12880" s="333" t="s">
        <v>525</v>
      </c>
      <c r="E12880" s="29">
        <v>2</v>
      </c>
      <c r="F12880" s="29">
        <v>4</v>
      </c>
      <c r="G12880" s="29">
        <v>3630</v>
      </c>
      <c r="M12880" s="80" t="b">
        <f t="shared" si="201"/>
        <v>1</v>
      </c>
    </row>
    <row r="12881" spans="2:13" x14ac:dyDescent="0.15">
      <c r="B12881" s="333" t="s">
        <v>6737</v>
      </c>
      <c r="C12881" s="333" t="s">
        <v>710</v>
      </c>
      <c r="D12881" s="333" t="s">
        <v>525</v>
      </c>
      <c r="E12881" s="29">
        <v>1</v>
      </c>
      <c r="F12881" s="29">
        <v>4</v>
      </c>
      <c r="G12881" s="29">
        <v>6762</v>
      </c>
      <c r="M12881" s="80" t="b">
        <f t="shared" si="201"/>
        <v>1</v>
      </c>
    </row>
    <row r="12882" spans="2:13" x14ac:dyDescent="0.15">
      <c r="B12882" s="333" t="s">
        <v>6738</v>
      </c>
      <c r="C12882" s="333" t="s">
        <v>710</v>
      </c>
      <c r="D12882" s="333" t="s">
        <v>525</v>
      </c>
      <c r="E12882" s="29">
        <v>1</v>
      </c>
      <c r="F12882" s="29">
        <v>4</v>
      </c>
      <c r="G12882" s="29">
        <v>6763</v>
      </c>
      <c r="M12882" s="80" t="b">
        <f t="shared" si="201"/>
        <v>1</v>
      </c>
    </row>
    <row r="12883" spans="2:13" x14ac:dyDescent="0.15">
      <c r="B12883" s="333" t="s">
        <v>3868</v>
      </c>
      <c r="C12883" s="333" t="s">
        <v>712</v>
      </c>
      <c r="D12883" s="333" t="s">
        <v>525</v>
      </c>
      <c r="E12883" s="29">
        <v>2</v>
      </c>
      <c r="F12883" s="29">
        <v>4</v>
      </c>
      <c r="G12883" s="29">
        <v>3631</v>
      </c>
      <c r="M12883" s="80" t="b">
        <f t="shared" si="201"/>
        <v>1</v>
      </c>
    </row>
    <row r="12884" spans="2:13" x14ac:dyDescent="0.15">
      <c r="B12884" s="333" t="s">
        <v>15224</v>
      </c>
      <c r="C12884" s="333" t="s">
        <v>718</v>
      </c>
      <c r="D12884" s="333" t="s">
        <v>525</v>
      </c>
      <c r="E12884" s="29">
        <v>5</v>
      </c>
      <c r="F12884" s="29">
        <v>4</v>
      </c>
      <c r="G12884" s="29">
        <v>17062</v>
      </c>
      <c r="M12884" s="80" t="b">
        <f t="shared" si="201"/>
        <v>1</v>
      </c>
    </row>
    <row r="12885" spans="2:13" x14ac:dyDescent="0.15">
      <c r="B12885" s="333" t="s">
        <v>13062</v>
      </c>
      <c r="C12885" s="333" t="s">
        <v>718</v>
      </c>
      <c r="D12885" s="333" t="s">
        <v>525</v>
      </c>
      <c r="E12885" s="29">
        <v>5</v>
      </c>
      <c r="F12885" s="29">
        <v>4</v>
      </c>
      <c r="G12885" s="29">
        <v>14041</v>
      </c>
      <c r="M12885" s="80" t="b">
        <f t="shared" si="201"/>
        <v>1</v>
      </c>
    </row>
    <row r="12886" spans="2:13" x14ac:dyDescent="0.15">
      <c r="B12886" s="333" t="s">
        <v>3161</v>
      </c>
      <c r="C12886" s="333" t="s">
        <v>712</v>
      </c>
      <c r="D12886" s="333" t="s">
        <v>525</v>
      </c>
      <c r="E12886" s="29">
        <v>2</v>
      </c>
      <c r="F12886" s="29">
        <v>4</v>
      </c>
      <c r="G12886" s="29">
        <v>2877</v>
      </c>
      <c r="M12886" s="80" t="b">
        <f t="shared" si="201"/>
        <v>1</v>
      </c>
    </row>
    <row r="12887" spans="2:13" x14ac:dyDescent="0.15">
      <c r="B12887" s="333" t="s">
        <v>13063</v>
      </c>
      <c r="C12887" s="333" t="s">
        <v>518</v>
      </c>
      <c r="D12887" s="333" t="s">
        <v>518</v>
      </c>
      <c r="E12887" s="29">
        <v>0</v>
      </c>
      <c r="F12887" s="29">
        <v>0</v>
      </c>
      <c r="G12887" s="29">
        <v>14353</v>
      </c>
      <c r="M12887" s="80" t="b">
        <f t="shared" si="201"/>
        <v>1</v>
      </c>
    </row>
    <row r="12888" spans="2:13" x14ac:dyDescent="0.15">
      <c r="B12888" s="333" t="s">
        <v>10642</v>
      </c>
      <c r="C12888" s="333" t="s">
        <v>712</v>
      </c>
      <c r="D12888" s="333" t="s">
        <v>525</v>
      </c>
      <c r="E12888" s="29">
        <v>2</v>
      </c>
      <c r="F12888" s="29">
        <v>4</v>
      </c>
      <c r="G12888" s="29">
        <v>11060</v>
      </c>
      <c r="M12888" s="80" t="b">
        <f t="shared" si="201"/>
        <v>1</v>
      </c>
    </row>
    <row r="12889" spans="2:13" x14ac:dyDescent="0.15">
      <c r="B12889" s="333" t="s">
        <v>14016</v>
      </c>
      <c r="C12889" s="333" t="s">
        <v>518</v>
      </c>
      <c r="D12889" s="333" t="s">
        <v>518</v>
      </c>
      <c r="E12889" s="29">
        <v>0</v>
      </c>
      <c r="F12889" s="29">
        <v>0</v>
      </c>
      <c r="G12889" s="29">
        <v>14688</v>
      </c>
      <c r="M12889" s="80" t="b">
        <f t="shared" si="201"/>
        <v>1</v>
      </c>
    </row>
    <row r="12890" spans="2:13" x14ac:dyDescent="0.15">
      <c r="B12890" s="333" t="s">
        <v>3162</v>
      </c>
      <c r="C12890" s="333" t="s">
        <v>712</v>
      </c>
      <c r="D12890" s="333" t="s">
        <v>525</v>
      </c>
      <c r="E12890" s="29">
        <v>2</v>
      </c>
      <c r="F12890" s="29">
        <v>4</v>
      </c>
      <c r="G12890" s="29">
        <v>2878</v>
      </c>
      <c r="M12890" s="80" t="b">
        <f t="shared" si="201"/>
        <v>1</v>
      </c>
    </row>
    <row r="12891" spans="2:13" x14ac:dyDescent="0.15">
      <c r="B12891" s="333" t="s">
        <v>10643</v>
      </c>
      <c r="C12891" s="333" t="s">
        <v>712</v>
      </c>
      <c r="D12891" s="333" t="s">
        <v>525</v>
      </c>
      <c r="E12891" s="29">
        <v>2</v>
      </c>
      <c r="F12891" s="29">
        <v>4</v>
      </c>
      <c r="G12891" s="29">
        <v>10832</v>
      </c>
      <c r="M12891" s="80" t="b">
        <f t="shared" si="201"/>
        <v>1</v>
      </c>
    </row>
    <row r="12892" spans="2:13" x14ac:dyDescent="0.15">
      <c r="B12892" s="333" t="s">
        <v>10644</v>
      </c>
      <c r="C12892" s="333" t="s">
        <v>712</v>
      </c>
      <c r="D12892" s="333" t="s">
        <v>525</v>
      </c>
      <c r="E12892" s="29">
        <v>2</v>
      </c>
      <c r="F12892" s="29">
        <v>4</v>
      </c>
      <c r="G12892" s="29">
        <v>10831</v>
      </c>
      <c r="M12892" s="80" t="b">
        <f t="shared" si="201"/>
        <v>1</v>
      </c>
    </row>
    <row r="12893" spans="2:13" x14ac:dyDescent="0.15">
      <c r="B12893" s="333" t="s">
        <v>12504</v>
      </c>
      <c r="C12893" s="333" t="s">
        <v>712</v>
      </c>
      <c r="D12893" s="333" t="s">
        <v>525</v>
      </c>
      <c r="E12893" s="29">
        <v>2</v>
      </c>
      <c r="F12893" s="29">
        <v>4</v>
      </c>
      <c r="G12893" s="29">
        <v>12382</v>
      </c>
      <c r="M12893" s="80" t="b">
        <f t="shared" si="201"/>
        <v>1</v>
      </c>
    </row>
    <row r="12894" spans="2:13" x14ac:dyDescent="0.15">
      <c r="B12894" s="333" t="s">
        <v>9714</v>
      </c>
      <c r="C12894" s="333" t="s">
        <v>712</v>
      </c>
      <c r="D12894" s="333" t="s">
        <v>525</v>
      </c>
      <c r="E12894" s="29">
        <v>2</v>
      </c>
      <c r="F12894" s="29">
        <v>4</v>
      </c>
      <c r="G12894" s="29">
        <v>9385</v>
      </c>
      <c r="M12894" s="80" t="b">
        <f t="shared" si="201"/>
        <v>1</v>
      </c>
    </row>
    <row r="12895" spans="2:13" x14ac:dyDescent="0.15">
      <c r="B12895" s="333" t="s">
        <v>3163</v>
      </c>
      <c r="C12895" s="333" t="s">
        <v>712</v>
      </c>
      <c r="D12895" s="333" t="s">
        <v>525</v>
      </c>
      <c r="E12895" s="29">
        <v>2</v>
      </c>
      <c r="F12895" s="29">
        <v>4</v>
      </c>
      <c r="G12895" s="29">
        <v>2879</v>
      </c>
      <c r="M12895" s="80" t="b">
        <f t="shared" si="201"/>
        <v>1</v>
      </c>
    </row>
    <row r="12896" spans="2:13" x14ac:dyDescent="0.15">
      <c r="B12896" s="333" t="s">
        <v>14017</v>
      </c>
      <c r="C12896" s="333" t="s">
        <v>712</v>
      </c>
      <c r="D12896" s="333" t="s">
        <v>525</v>
      </c>
      <c r="E12896" s="29">
        <v>2</v>
      </c>
      <c r="F12896" s="29">
        <v>4</v>
      </c>
      <c r="G12896" s="29">
        <v>15317</v>
      </c>
      <c r="M12896" s="80" t="b">
        <f t="shared" si="201"/>
        <v>1</v>
      </c>
    </row>
    <row r="12897" spans="2:13" x14ac:dyDescent="0.15">
      <c r="B12897" s="333" t="s">
        <v>3164</v>
      </c>
      <c r="C12897" s="333" t="s">
        <v>712</v>
      </c>
      <c r="D12897" s="333" t="s">
        <v>525</v>
      </c>
      <c r="E12897" s="29">
        <v>2</v>
      </c>
      <c r="F12897" s="29">
        <v>4</v>
      </c>
      <c r="G12897" s="29">
        <v>2880</v>
      </c>
      <c r="M12897" s="80" t="b">
        <f t="shared" si="201"/>
        <v>1</v>
      </c>
    </row>
    <row r="12898" spans="2:13" x14ac:dyDescent="0.15">
      <c r="B12898" s="333" t="s">
        <v>3165</v>
      </c>
      <c r="C12898" s="333" t="s">
        <v>712</v>
      </c>
      <c r="D12898" s="333" t="s">
        <v>525</v>
      </c>
      <c r="E12898" s="29">
        <v>2</v>
      </c>
      <c r="F12898" s="29">
        <v>4</v>
      </c>
      <c r="G12898" s="29">
        <v>2881</v>
      </c>
      <c r="M12898" s="80" t="b">
        <f t="shared" si="201"/>
        <v>1</v>
      </c>
    </row>
    <row r="12899" spans="2:13" x14ac:dyDescent="0.15">
      <c r="B12899" s="333" t="s">
        <v>3166</v>
      </c>
      <c r="C12899" s="333" t="s">
        <v>712</v>
      </c>
      <c r="D12899" s="333" t="s">
        <v>525</v>
      </c>
      <c r="E12899" s="29">
        <v>2</v>
      </c>
      <c r="F12899" s="29">
        <v>4</v>
      </c>
      <c r="G12899" s="29">
        <v>2882</v>
      </c>
      <c r="M12899" s="80" t="b">
        <f t="shared" si="201"/>
        <v>1</v>
      </c>
    </row>
    <row r="12900" spans="2:13" x14ac:dyDescent="0.15">
      <c r="B12900" s="333" t="s">
        <v>10645</v>
      </c>
      <c r="C12900" s="333" t="s">
        <v>712</v>
      </c>
      <c r="D12900" s="333" t="s">
        <v>525</v>
      </c>
      <c r="E12900" s="29">
        <v>2</v>
      </c>
      <c r="F12900" s="29">
        <v>4</v>
      </c>
      <c r="G12900" s="29">
        <v>11061</v>
      </c>
      <c r="M12900" s="80" t="b">
        <f t="shared" si="201"/>
        <v>1</v>
      </c>
    </row>
    <row r="12901" spans="2:13" x14ac:dyDescent="0.15">
      <c r="B12901" s="333" t="s">
        <v>7868</v>
      </c>
      <c r="C12901" s="333" t="s">
        <v>712</v>
      </c>
      <c r="D12901" s="333" t="s">
        <v>525</v>
      </c>
      <c r="E12901" s="29">
        <v>2</v>
      </c>
      <c r="F12901" s="29">
        <v>4</v>
      </c>
      <c r="G12901" s="29">
        <v>8054</v>
      </c>
      <c r="M12901" s="80" t="b">
        <f t="shared" si="201"/>
        <v>1</v>
      </c>
    </row>
    <row r="12902" spans="2:13" x14ac:dyDescent="0.15">
      <c r="B12902" s="333" t="s">
        <v>3167</v>
      </c>
      <c r="C12902" s="333" t="s">
        <v>712</v>
      </c>
      <c r="D12902" s="333" t="s">
        <v>525</v>
      </c>
      <c r="E12902" s="29">
        <v>2</v>
      </c>
      <c r="F12902" s="29">
        <v>4</v>
      </c>
      <c r="G12902" s="29">
        <v>2883</v>
      </c>
      <c r="M12902" s="80" t="b">
        <f t="shared" si="201"/>
        <v>1</v>
      </c>
    </row>
    <row r="12903" spans="2:13" x14ac:dyDescent="0.15">
      <c r="B12903" s="333" t="s">
        <v>5057</v>
      </c>
      <c r="C12903" s="333" t="s">
        <v>712</v>
      </c>
      <c r="D12903" s="333" t="s">
        <v>525</v>
      </c>
      <c r="E12903" s="29">
        <v>2</v>
      </c>
      <c r="F12903" s="29">
        <v>4</v>
      </c>
      <c r="G12903" s="29">
        <v>5022</v>
      </c>
      <c r="M12903" s="80" t="b">
        <f t="shared" si="201"/>
        <v>1</v>
      </c>
    </row>
    <row r="12904" spans="2:13" x14ac:dyDescent="0.15">
      <c r="B12904" s="333" t="s">
        <v>5056</v>
      </c>
      <c r="C12904" s="333" t="s">
        <v>712</v>
      </c>
      <c r="D12904" s="333" t="s">
        <v>525</v>
      </c>
      <c r="E12904" s="29">
        <v>2</v>
      </c>
      <c r="F12904" s="29">
        <v>4</v>
      </c>
      <c r="G12904" s="29">
        <v>5021</v>
      </c>
      <c r="M12904" s="80" t="b">
        <f t="shared" si="201"/>
        <v>1</v>
      </c>
    </row>
    <row r="12905" spans="2:13" x14ac:dyDescent="0.15">
      <c r="B12905" s="333" t="s">
        <v>15225</v>
      </c>
      <c r="C12905" s="333" t="s">
        <v>712</v>
      </c>
      <c r="D12905" s="333" t="s">
        <v>525</v>
      </c>
      <c r="E12905" s="29">
        <v>2</v>
      </c>
      <c r="F12905" s="29">
        <v>4</v>
      </c>
      <c r="G12905" s="29">
        <v>17658</v>
      </c>
      <c r="M12905" s="80" t="b">
        <f t="shared" si="201"/>
        <v>1</v>
      </c>
    </row>
    <row r="12906" spans="2:13" x14ac:dyDescent="0.15">
      <c r="B12906" s="333" t="s">
        <v>15226</v>
      </c>
      <c r="C12906" s="333" t="s">
        <v>712</v>
      </c>
      <c r="D12906" s="333" t="s">
        <v>525</v>
      </c>
      <c r="E12906" s="29">
        <v>2</v>
      </c>
      <c r="F12906" s="29">
        <v>4</v>
      </c>
      <c r="G12906" s="29">
        <v>17659</v>
      </c>
      <c r="M12906" s="80" t="b">
        <f t="shared" si="201"/>
        <v>1</v>
      </c>
    </row>
    <row r="12907" spans="2:13" x14ac:dyDescent="0.15">
      <c r="B12907" s="333" t="s">
        <v>10646</v>
      </c>
      <c r="C12907" s="333" t="s">
        <v>712</v>
      </c>
      <c r="D12907" s="333" t="s">
        <v>525</v>
      </c>
      <c r="E12907" s="29">
        <v>2</v>
      </c>
      <c r="F12907" s="29">
        <v>4</v>
      </c>
      <c r="G12907" s="29">
        <v>10607</v>
      </c>
      <c r="M12907" s="80" t="b">
        <f t="shared" si="201"/>
        <v>1</v>
      </c>
    </row>
    <row r="12908" spans="2:13" x14ac:dyDescent="0.15">
      <c r="B12908" s="333" t="s">
        <v>12505</v>
      </c>
      <c r="C12908" s="333" t="s">
        <v>712</v>
      </c>
      <c r="D12908" s="333" t="s">
        <v>525</v>
      </c>
      <c r="E12908" s="29">
        <v>2</v>
      </c>
      <c r="F12908" s="29">
        <v>4</v>
      </c>
      <c r="G12908" s="29">
        <v>13071</v>
      </c>
      <c r="M12908" s="80" t="b">
        <f t="shared" si="201"/>
        <v>1</v>
      </c>
    </row>
    <row r="12909" spans="2:13" x14ac:dyDescent="0.15">
      <c r="B12909" s="333" t="s">
        <v>3168</v>
      </c>
      <c r="C12909" s="333" t="s">
        <v>712</v>
      </c>
      <c r="D12909" s="333" t="s">
        <v>525</v>
      </c>
      <c r="E12909" s="29">
        <v>2</v>
      </c>
      <c r="F12909" s="29">
        <v>4</v>
      </c>
      <c r="G12909" s="29">
        <v>2884</v>
      </c>
      <c r="M12909" s="80" t="b">
        <f t="shared" si="201"/>
        <v>1</v>
      </c>
    </row>
    <row r="12910" spans="2:13" x14ac:dyDescent="0.15">
      <c r="B12910" s="333" t="s">
        <v>12506</v>
      </c>
      <c r="C12910" s="333" t="s">
        <v>712</v>
      </c>
      <c r="D12910" s="333" t="s">
        <v>525</v>
      </c>
      <c r="E12910" s="29">
        <v>2</v>
      </c>
      <c r="F12910" s="29">
        <v>4</v>
      </c>
      <c r="G12910" s="29">
        <v>12929</v>
      </c>
      <c r="M12910" s="80" t="b">
        <f t="shared" si="201"/>
        <v>1</v>
      </c>
    </row>
    <row r="12911" spans="2:13" x14ac:dyDescent="0.15">
      <c r="B12911" s="333" t="s">
        <v>13064</v>
      </c>
      <c r="C12911" s="333" t="s">
        <v>518</v>
      </c>
      <c r="D12911" s="333" t="s">
        <v>518</v>
      </c>
      <c r="E12911" s="29">
        <v>0</v>
      </c>
      <c r="F12911" s="29">
        <v>0</v>
      </c>
      <c r="G12911" s="29">
        <v>14355</v>
      </c>
      <c r="M12911" s="80" t="b">
        <f t="shared" si="201"/>
        <v>1</v>
      </c>
    </row>
    <row r="12912" spans="2:13" x14ac:dyDescent="0.15">
      <c r="B12912" s="333" t="s">
        <v>10647</v>
      </c>
      <c r="C12912" s="333" t="s">
        <v>712</v>
      </c>
      <c r="D12912" s="333" t="s">
        <v>525</v>
      </c>
      <c r="E12912" s="29">
        <v>2</v>
      </c>
      <c r="F12912" s="29">
        <v>4</v>
      </c>
      <c r="G12912" s="29">
        <v>10715</v>
      </c>
      <c r="M12912" s="80" t="b">
        <f t="shared" si="201"/>
        <v>1</v>
      </c>
    </row>
    <row r="12913" spans="2:13" x14ac:dyDescent="0.15">
      <c r="B12913" s="333" t="s">
        <v>422</v>
      </c>
      <c r="C12913" s="333" t="s">
        <v>712</v>
      </c>
      <c r="D12913" s="333" t="s">
        <v>525</v>
      </c>
      <c r="E12913" s="29">
        <v>2</v>
      </c>
      <c r="F12913" s="29">
        <v>4</v>
      </c>
      <c r="G12913" s="29">
        <v>8309</v>
      </c>
      <c r="M12913" s="80" t="b">
        <f t="shared" si="201"/>
        <v>1</v>
      </c>
    </row>
    <row r="12914" spans="2:13" x14ac:dyDescent="0.15">
      <c r="B12914" s="333" t="s">
        <v>3169</v>
      </c>
      <c r="C12914" s="333" t="s">
        <v>712</v>
      </c>
      <c r="D12914" s="333" t="s">
        <v>525</v>
      </c>
      <c r="E12914" s="29">
        <v>2</v>
      </c>
      <c r="F12914" s="29">
        <v>4</v>
      </c>
      <c r="G12914" s="29">
        <v>2885</v>
      </c>
      <c r="M12914" s="80" t="b">
        <f t="shared" si="201"/>
        <v>1</v>
      </c>
    </row>
    <row r="12915" spans="2:13" x14ac:dyDescent="0.15">
      <c r="B12915" s="333" t="s">
        <v>3170</v>
      </c>
      <c r="C12915" s="333" t="s">
        <v>712</v>
      </c>
      <c r="D12915" s="333" t="s">
        <v>525</v>
      </c>
      <c r="E12915" s="29">
        <v>2</v>
      </c>
      <c r="F12915" s="29">
        <v>4</v>
      </c>
      <c r="G12915" s="29">
        <v>2886</v>
      </c>
      <c r="M12915" s="80" t="b">
        <f t="shared" si="201"/>
        <v>1</v>
      </c>
    </row>
    <row r="12916" spans="2:13" x14ac:dyDescent="0.15">
      <c r="B12916" s="333" t="s">
        <v>8038</v>
      </c>
      <c r="C12916" s="333" t="s">
        <v>712</v>
      </c>
      <c r="D12916" s="333" t="s">
        <v>525</v>
      </c>
      <c r="E12916" s="29">
        <v>2</v>
      </c>
      <c r="F12916" s="29">
        <v>4</v>
      </c>
      <c r="G12916" s="29">
        <v>8259</v>
      </c>
      <c r="M12916" s="80" t="b">
        <f t="shared" si="201"/>
        <v>1</v>
      </c>
    </row>
    <row r="12917" spans="2:13" x14ac:dyDescent="0.15">
      <c r="B12917" s="333" t="s">
        <v>9715</v>
      </c>
      <c r="C12917" s="333" t="s">
        <v>712</v>
      </c>
      <c r="D12917" s="333" t="s">
        <v>525</v>
      </c>
      <c r="E12917" s="29">
        <v>2</v>
      </c>
      <c r="F12917" s="29">
        <v>4</v>
      </c>
      <c r="G12917" s="29">
        <v>10072</v>
      </c>
      <c r="M12917" s="80" t="b">
        <f t="shared" si="201"/>
        <v>1</v>
      </c>
    </row>
    <row r="12918" spans="2:13" x14ac:dyDescent="0.15">
      <c r="B12918" s="333" t="s">
        <v>9716</v>
      </c>
      <c r="C12918" s="333" t="s">
        <v>712</v>
      </c>
      <c r="D12918" s="333" t="s">
        <v>525</v>
      </c>
      <c r="E12918" s="29">
        <v>2</v>
      </c>
      <c r="F12918" s="29">
        <v>4</v>
      </c>
      <c r="G12918" s="29">
        <v>10039</v>
      </c>
      <c r="M12918" s="80" t="b">
        <f t="shared" si="201"/>
        <v>1</v>
      </c>
    </row>
    <row r="12919" spans="2:13" x14ac:dyDescent="0.15">
      <c r="B12919" s="333" t="s">
        <v>3171</v>
      </c>
      <c r="C12919" s="333" t="s">
        <v>712</v>
      </c>
      <c r="D12919" s="333" t="s">
        <v>525</v>
      </c>
      <c r="E12919" s="29">
        <v>2</v>
      </c>
      <c r="F12919" s="29">
        <v>4</v>
      </c>
      <c r="G12919" s="29">
        <v>2887</v>
      </c>
      <c r="M12919" s="80" t="b">
        <f t="shared" si="201"/>
        <v>1</v>
      </c>
    </row>
    <row r="12920" spans="2:13" x14ac:dyDescent="0.15">
      <c r="B12920" s="333" t="s">
        <v>9717</v>
      </c>
      <c r="C12920" s="333" t="s">
        <v>712</v>
      </c>
      <c r="D12920" s="333" t="s">
        <v>525</v>
      </c>
      <c r="E12920" s="29">
        <v>2</v>
      </c>
      <c r="F12920" s="29">
        <v>4</v>
      </c>
      <c r="G12920" s="29">
        <v>10077</v>
      </c>
      <c r="M12920" s="80" t="b">
        <f t="shared" si="201"/>
        <v>1</v>
      </c>
    </row>
    <row r="12921" spans="2:13" x14ac:dyDescent="0.15">
      <c r="B12921" s="333" t="s">
        <v>3172</v>
      </c>
      <c r="C12921" s="333" t="s">
        <v>712</v>
      </c>
      <c r="D12921" s="333" t="s">
        <v>525</v>
      </c>
      <c r="E12921" s="29">
        <v>2</v>
      </c>
      <c r="F12921" s="29">
        <v>4</v>
      </c>
      <c r="G12921" s="29">
        <v>2888</v>
      </c>
      <c r="M12921" s="80" t="b">
        <f t="shared" si="201"/>
        <v>1</v>
      </c>
    </row>
    <row r="12922" spans="2:13" x14ac:dyDescent="0.15">
      <c r="B12922" s="333" t="s">
        <v>3252</v>
      </c>
      <c r="C12922" s="333" t="s">
        <v>712</v>
      </c>
      <c r="D12922" s="333" t="s">
        <v>525</v>
      </c>
      <c r="E12922" s="29">
        <v>2</v>
      </c>
      <c r="F12922" s="29">
        <v>4</v>
      </c>
      <c r="G12922" s="29">
        <v>2889</v>
      </c>
      <c r="M12922" s="80" t="b">
        <f t="shared" si="201"/>
        <v>1</v>
      </c>
    </row>
    <row r="12923" spans="2:13" x14ac:dyDescent="0.15">
      <c r="B12923" s="333" t="s">
        <v>439</v>
      </c>
      <c r="C12923" s="333" t="s">
        <v>712</v>
      </c>
      <c r="D12923" s="333" t="s">
        <v>525</v>
      </c>
      <c r="E12923" s="29">
        <v>2</v>
      </c>
      <c r="F12923" s="29">
        <v>4</v>
      </c>
      <c r="G12923" s="29">
        <v>8332</v>
      </c>
      <c r="M12923" s="80" t="b">
        <f t="shared" si="201"/>
        <v>1</v>
      </c>
    </row>
    <row r="12924" spans="2:13" x14ac:dyDescent="0.15">
      <c r="B12924" s="333" t="s">
        <v>9718</v>
      </c>
      <c r="C12924" s="333" t="s">
        <v>712</v>
      </c>
      <c r="D12924" s="333" t="s">
        <v>525</v>
      </c>
      <c r="E12924" s="29">
        <v>2</v>
      </c>
      <c r="F12924" s="29">
        <v>4</v>
      </c>
      <c r="G12924" s="29">
        <v>10033</v>
      </c>
      <c r="M12924" s="80" t="b">
        <f t="shared" si="201"/>
        <v>1</v>
      </c>
    </row>
    <row r="12925" spans="2:13" x14ac:dyDescent="0.15">
      <c r="B12925" s="333" t="s">
        <v>9719</v>
      </c>
      <c r="C12925" s="333" t="s">
        <v>712</v>
      </c>
      <c r="D12925" s="333" t="s">
        <v>525</v>
      </c>
      <c r="E12925" s="29">
        <v>2</v>
      </c>
      <c r="F12925" s="29">
        <v>4</v>
      </c>
      <c r="G12925" s="29">
        <v>10051</v>
      </c>
      <c r="M12925" s="80" t="b">
        <f t="shared" si="201"/>
        <v>1</v>
      </c>
    </row>
    <row r="12926" spans="2:13" x14ac:dyDescent="0.15">
      <c r="B12926" s="333" t="s">
        <v>13065</v>
      </c>
      <c r="C12926" s="333" t="s">
        <v>518</v>
      </c>
      <c r="D12926" s="333" t="s">
        <v>518</v>
      </c>
      <c r="E12926" s="29">
        <v>0</v>
      </c>
      <c r="F12926" s="29">
        <v>0</v>
      </c>
      <c r="G12926" s="29">
        <v>14356</v>
      </c>
      <c r="M12926" s="80" t="b">
        <f t="shared" si="201"/>
        <v>1</v>
      </c>
    </row>
    <row r="12927" spans="2:13" x14ac:dyDescent="0.15">
      <c r="B12927" s="333" t="s">
        <v>3253</v>
      </c>
      <c r="C12927" s="333" t="s">
        <v>712</v>
      </c>
      <c r="D12927" s="333" t="s">
        <v>525</v>
      </c>
      <c r="E12927" s="29">
        <v>2</v>
      </c>
      <c r="F12927" s="29">
        <v>4</v>
      </c>
      <c r="G12927" s="29">
        <v>2890</v>
      </c>
      <c r="M12927" s="80" t="b">
        <f t="shared" si="201"/>
        <v>1</v>
      </c>
    </row>
    <row r="12928" spans="2:13" x14ac:dyDescent="0.15">
      <c r="B12928" s="333" t="s">
        <v>3254</v>
      </c>
      <c r="C12928" s="333" t="s">
        <v>712</v>
      </c>
      <c r="D12928" s="333" t="s">
        <v>525</v>
      </c>
      <c r="E12928" s="29">
        <v>2</v>
      </c>
      <c r="F12928" s="29">
        <v>4</v>
      </c>
      <c r="G12928" s="29">
        <v>2891</v>
      </c>
      <c r="M12928" s="80" t="b">
        <f t="shared" si="201"/>
        <v>1</v>
      </c>
    </row>
    <row r="12929" spans="2:13" x14ac:dyDescent="0.15">
      <c r="B12929" s="333" t="s">
        <v>10648</v>
      </c>
      <c r="C12929" s="333" t="s">
        <v>712</v>
      </c>
      <c r="D12929" s="333" t="s">
        <v>525</v>
      </c>
      <c r="E12929" s="29">
        <v>2</v>
      </c>
      <c r="F12929" s="29">
        <v>4</v>
      </c>
      <c r="G12929" s="29">
        <v>10616</v>
      </c>
      <c r="M12929" s="80" t="b">
        <f t="shared" si="201"/>
        <v>1</v>
      </c>
    </row>
    <row r="12930" spans="2:13" x14ac:dyDescent="0.15">
      <c r="B12930" s="333" t="s">
        <v>7772</v>
      </c>
      <c r="C12930" s="333" t="s">
        <v>712</v>
      </c>
      <c r="D12930" s="333" t="s">
        <v>525</v>
      </c>
      <c r="E12930" s="29">
        <v>2</v>
      </c>
      <c r="F12930" s="29">
        <v>4</v>
      </c>
      <c r="G12930" s="29">
        <v>7951</v>
      </c>
      <c r="M12930" s="80" t="b">
        <f t="shared" si="201"/>
        <v>1</v>
      </c>
    </row>
    <row r="12931" spans="2:13" x14ac:dyDescent="0.15">
      <c r="B12931" s="333" t="s">
        <v>3255</v>
      </c>
      <c r="C12931" s="333" t="s">
        <v>712</v>
      </c>
      <c r="D12931" s="333" t="s">
        <v>525</v>
      </c>
      <c r="E12931" s="29">
        <v>2</v>
      </c>
      <c r="F12931" s="29">
        <v>4</v>
      </c>
      <c r="G12931" s="29">
        <v>2892</v>
      </c>
      <c r="M12931" s="80" t="b">
        <f t="shared" si="201"/>
        <v>1</v>
      </c>
    </row>
    <row r="12932" spans="2:13" x14ac:dyDescent="0.15">
      <c r="B12932" s="333" t="s">
        <v>3327</v>
      </c>
      <c r="C12932" s="333" t="s">
        <v>712</v>
      </c>
      <c r="D12932" s="333" t="s">
        <v>525</v>
      </c>
      <c r="E12932" s="29">
        <v>2</v>
      </c>
      <c r="F12932" s="29">
        <v>4</v>
      </c>
      <c r="G12932" s="29">
        <v>2893</v>
      </c>
      <c r="M12932" s="80" t="b">
        <f t="shared" si="201"/>
        <v>1</v>
      </c>
    </row>
    <row r="12933" spans="2:13" x14ac:dyDescent="0.15">
      <c r="B12933" s="333" t="s">
        <v>13066</v>
      </c>
      <c r="C12933" s="333" t="s">
        <v>518</v>
      </c>
      <c r="D12933" s="333" t="s">
        <v>518</v>
      </c>
      <c r="E12933" s="29">
        <v>0</v>
      </c>
      <c r="F12933" s="29">
        <v>0</v>
      </c>
      <c r="G12933" s="29">
        <v>14357</v>
      </c>
      <c r="M12933" s="80" t="b">
        <f t="shared" si="201"/>
        <v>1</v>
      </c>
    </row>
    <row r="12934" spans="2:13" x14ac:dyDescent="0.15">
      <c r="B12934" s="333" t="s">
        <v>7774</v>
      </c>
      <c r="C12934" s="333" t="s">
        <v>712</v>
      </c>
      <c r="D12934" s="333" t="s">
        <v>525</v>
      </c>
      <c r="E12934" s="29">
        <v>2</v>
      </c>
      <c r="F12934" s="29">
        <v>4</v>
      </c>
      <c r="G12934" s="29">
        <v>7953</v>
      </c>
      <c r="M12934" s="80" t="b">
        <f t="shared" si="201"/>
        <v>1</v>
      </c>
    </row>
    <row r="12935" spans="2:13" x14ac:dyDescent="0.15">
      <c r="B12935" s="333" t="s">
        <v>14018</v>
      </c>
      <c r="C12935" s="333" t="s">
        <v>718</v>
      </c>
      <c r="D12935" s="333" t="s">
        <v>525</v>
      </c>
      <c r="E12935" s="29">
        <v>5</v>
      </c>
      <c r="F12935" s="29">
        <v>4</v>
      </c>
      <c r="G12935" s="29">
        <v>15570</v>
      </c>
      <c r="M12935" s="80" t="b">
        <f t="shared" si="201"/>
        <v>1</v>
      </c>
    </row>
    <row r="12936" spans="2:13" x14ac:dyDescent="0.15">
      <c r="B12936" s="333" t="s">
        <v>9720</v>
      </c>
      <c r="C12936" s="333" t="s">
        <v>712</v>
      </c>
      <c r="D12936" s="333" t="s">
        <v>525</v>
      </c>
      <c r="E12936" s="29">
        <v>2</v>
      </c>
      <c r="F12936" s="29">
        <v>4</v>
      </c>
      <c r="G12936" s="29">
        <v>10062</v>
      </c>
      <c r="M12936" s="80" t="b">
        <f t="shared" si="201"/>
        <v>1</v>
      </c>
    </row>
    <row r="12937" spans="2:13" x14ac:dyDescent="0.15">
      <c r="B12937" s="333" t="s">
        <v>440</v>
      </c>
      <c r="C12937" s="333" t="s">
        <v>712</v>
      </c>
      <c r="D12937" s="333" t="s">
        <v>525</v>
      </c>
      <c r="E12937" s="29">
        <v>2</v>
      </c>
      <c r="F12937" s="29">
        <v>4</v>
      </c>
      <c r="G12937" s="29">
        <v>8333</v>
      </c>
      <c r="M12937" s="80" t="b">
        <f t="shared" si="201"/>
        <v>1</v>
      </c>
    </row>
    <row r="12938" spans="2:13" x14ac:dyDescent="0.15">
      <c r="B12938" s="333" t="s">
        <v>3328</v>
      </c>
      <c r="C12938" s="333" t="s">
        <v>712</v>
      </c>
      <c r="D12938" s="333" t="s">
        <v>525</v>
      </c>
      <c r="E12938" s="29">
        <v>2</v>
      </c>
      <c r="F12938" s="29">
        <v>4</v>
      </c>
      <c r="G12938" s="29">
        <v>2894</v>
      </c>
      <c r="M12938" s="80" t="b">
        <f t="shared" si="201"/>
        <v>1</v>
      </c>
    </row>
    <row r="12939" spans="2:13" x14ac:dyDescent="0.15">
      <c r="B12939" s="333" t="s">
        <v>12507</v>
      </c>
      <c r="C12939" s="333" t="s">
        <v>712</v>
      </c>
      <c r="D12939" s="333" t="s">
        <v>525</v>
      </c>
      <c r="E12939" s="29">
        <v>2</v>
      </c>
      <c r="F12939" s="29">
        <v>4</v>
      </c>
      <c r="G12939" s="29">
        <v>12385</v>
      </c>
      <c r="M12939" s="80" t="b">
        <f t="shared" si="201"/>
        <v>1</v>
      </c>
    </row>
    <row r="12940" spans="2:13" x14ac:dyDescent="0.15">
      <c r="B12940" s="333" t="s">
        <v>3329</v>
      </c>
      <c r="C12940" s="333" t="s">
        <v>712</v>
      </c>
      <c r="D12940" s="333" t="s">
        <v>525</v>
      </c>
      <c r="E12940" s="29">
        <v>2</v>
      </c>
      <c r="F12940" s="29">
        <v>4</v>
      </c>
      <c r="G12940" s="29">
        <v>2895</v>
      </c>
      <c r="M12940" s="80" t="b">
        <f t="shared" si="201"/>
        <v>1</v>
      </c>
    </row>
    <row r="12941" spans="2:13" x14ac:dyDescent="0.15">
      <c r="B12941" s="333" t="s">
        <v>12508</v>
      </c>
      <c r="C12941" s="333" t="s">
        <v>712</v>
      </c>
      <c r="D12941" s="333" t="s">
        <v>525</v>
      </c>
      <c r="E12941" s="29">
        <v>2</v>
      </c>
      <c r="F12941" s="29">
        <v>4</v>
      </c>
      <c r="G12941" s="29">
        <v>12386</v>
      </c>
      <c r="M12941" s="80" t="b">
        <f t="shared" si="201"/>
        <v>1</v>
      </c>
    </row>
    <row r="12942" spans="2:13" x14ac:dyDescent="0.15">
      <c r="B12942" s="333" t="s">
        <v>3330</v>
      </c>
      <c r="C12942" s="333" t="s">
        <v>712</v>
      </c>
      <c r="D12942" s="333" t="s">
        <v>525</v>
      </c>
      <c r="E12942" s="29">
        <v>2</v>
      </c>
      <c r="F12942" s="29">
        <v>4</v>
      </c>
      <c r="G12942" s="29">
        <v>2896</v>
      </c>
      <c r="M12942" s="80" t="b">
        <f t="shared" ref="M12942:M13005" si="202">AND(  NOT(ISERROR(FIND(UPPER($B$7),UPPER($B12942),1))),  OR($D$7="",NOT(ISERROR(FIND(UPPER($D$7),UPPER($B12942),1)))),    OR($D$8="",(ISERROR(FIND(UPPER($D$8),UPPER($B12942),1))))           )</f>
        <v>1</v>
      </c>
    </row>
    <row r="12943" spans="2:13" x14ac:dyDescent="0.15">
      <c r="B12943" s="333" t="s">
        <v>12509</v>
      </c>
      <c r="C12943" s="333" t="s">
        <v>712</v>
      </c>
      <c r="D12943" s="333" t="s">
        <v>525</v>
      </c>
      <c r="E12943" s="29">
        <v>2</v>
      </c>
      <c r="F12943" s="29">
        <v>4</v>
      </c>
      <c r="G12943" s="29">
        <v>12384</v>
      </c>
      <c r="M12943" s="80" t="b">
        <f t="shared" si="202"/>
        <v>1</v>
      </c>
    </row>
    <row r="12944" spans="2:13" x14ac:dyDescent="0.15">
      <c r="B12944" s="333" t="s">
        <v>446</v>
      </c>
      <c r="C12944" s="333" t="s">
        <v>712</v>
      </c>
      <c r="D12944" s="333" t="s">
        <v>525</v>
      </c>
      <c r="E12944" s="29">
        <v>2</v>
      </c>
      <c r="F12944" s="29">
        <v>4</v>
      </c>
      <c r="G12944" s="29">
        <v>2897</v>
      </c>
      <c r="M12944" s="80" t="b">
        <f t="shared" si="202"/>
        <v>1</v>
      </c>
    </row>
    <row r="12945" spans="2:13" x14ac:dyDescent="0.15">
      <c r="B12945" s="333" t="s">
        <v>10649</v>
      </c>
      <c r="C12945" s="333" t="s">
        <v>714</v>
      </c>
      <c r="D12945" s="333" t="s">
        <v>525</v>
      </c>
      <c r="E12945" s="29">
        <v>3</v>
      </c>
      <c r="F12945" s="29">
        <v>4</v>
      </c>
      <c r="G12945" s="29">
        <v>10828</v>
      </c>
      <c r="M12945" s="80" t="b">
        <f t="shared" si="202"/>
        <v>1</v>
      </c>
    </row>
    <row r="12946" spans="2:13" x14ac:dyDescent="0.15">
      <c r="B12946" s="333" t="s">
        <v>3263</v>
      </c>
      <c r="C12946" s="333" t="s">
        <v>712</v>
      </c>
      <c r="D12946" s="333" t="s">
        <v>525</v>
      </c>
      <c r="E12946" s="29">
        <v>2</v>
      </c>
      <c r="F12946" s="29">
        <v>4</v>
      </c>
      <c r="G12946" s="29">
        <v>2898</v>
      </c>
      <c r="M12946" s="80" t="b">
        <f t="shared" si="202"/>
        <v>1</v>
      </c>
    </row>
    <row r="12947" spans="2:13" x14ac:dyDescent="0.15">
      <c r="B12947" s="333" t="s">
        <v>3194</v>
      </c>
      <c r="C12947" s="333" t="s">
        <v>712</v>
      </c>
      <c r="D12947" s="333" t="s">
        <v>525</v>
      </c>
      <c r="E12947" s="29">
        <v>2</v>
      </c>
      <c r="F12947" s="29">
        <v>4</v>
      </c>
      <c r="G12947" s="29">
        <v>2899</v>
      </c>
      <c r="M12947" s="80" t="b">
        <f t="shared" si="202"/>
        <v>1</v>
      </c>
    </row>
    <row r="12948" spans="2:13" x14ac:dyDescent="0.15">
      <c r="B12948" s="333" t="s">
        <v>3195</v>
      </c>
      <c r="C12948" s="333" t="s">
        <v>712</v>
      </c>
      <c r="D12948" s="333" t="s">
        <v>525</v>
      </c>
      <c r="E12948" s="29">
        <v>2</v>
      </c>
      <c r="F12948" s="29">
        <v>4</v>
      </c>
      <c r="G12948" s="29">
        <v>2900</v>
      </c>
      <c r="M12948" s="80" t="b">
        <f t="shared" si="202"/>
        <v>1</v>
      </c>
    </row>
    <row r="12949" spans="2:13" x14ac:dyDescent="0.15">
      <c r="B12949" s="333" t="s">
        <v>3196</v>
      </c>
      <c r="C12949" s="333" t="s">
        <v>712</v>
      </c>
      <c r="D12949" s="333" t="s">
        <v>525</v>
      </c>
      <c r="E12949" s="29">
        <v>2</v>
      </c>
      <c r="F12949" s="29">
        <v>4</v>
      </c>
      <c r="G12949" s="29">
        <v>2901</v>
      </c>
      <c r="M12949" s="80" t="b">
        <f t="shared" si="202"/>
        <v>1</v>
      </c>
    </row>
    <row r="12950" spans="2:13" x14ac:dyDescent="0.15">
      <c r="B12950" s="333" t="s">
        <v>12510</v>
      </c>
      <c r="C12950" s="333" t="s">
        <v>716</v>
      </c>
      <c r="D12950" s="333" t="s">
        <v>519</v>
      </c>
      <c r="E12950" s="29">
        <v>4</v>
      </c>
      <c r="F12950" s="29">
        <v>1</v>
      </c>
      <c r="G12950" s="29">
        <v>12570</v>
      </c>
      <c r="M12950" s="80" t="b">
        <f t="shared" si="202"/>
        <v>1</v>
      </c>
    </row>
    <row r="12951" spans="2:13" x14ac:dyDescent="0.15">
      <c r="B12951" s="333" t="s">
        <v>3197</v>
      </c>
      <c r="C12951" s="333" t="s">
        <v>712</v>
      </c>
      <c r="D12951" s="333" t="s">
        <v>525</v>
      </c>
      <c r="E12951" s="29">
        <v>2</v>
      </c>
      <c r="F12951" s="29">
        <v>4</v>
      </c>
      <c r="G12951" s="29">
        <v>2902</v>
      </c>
      <c r="M12951" s="80" t="b">
        <f t="shared" si="202"/>
        <v>1</v>
      </c>
    </row>
    <row r="12952" spans="2:13" x14ac:dyDescent="0.15">
      <c r="B12952" s="333" t="s">
        <v>3198</v>
      </c>
      <c r="C12952" s="333" t="s">
        <v>712</v>
      </c>
      <c r="D12952" s="333" t="s">
        <v>525</v>
      </c>
      <c r="E12952" s="29">
        <v>2</v>
      </c>
      <c r="F12952" s="29">
        <v>4</v>
      </c>
      <c r="G12952" s="29">
        <v>2903</v>
      </c>
      <c r="M12952" s="80" t="b">
        <f t="shared" si="202"/>
        <v>1</v>
      </c>
    </row>
    <row r="12953" spans="2:13" x14ac:dyDescent="0.15">
      <c r="B12953" s="333" t="s">
        <v>3199</v>
      </c>
      <c r="C12953" s="333" t="s">
        <v>712</v>
      </c>
      <c r="D12953" s="333" t="s">
        <v>525</v>
      </c>
      <c r="E12953" s="29">
        <v>2</v>
      </c>
      <c r="F12953" s="29">
        <v>4</v>
      </c>
      <c r="G12953" s="29">
        <v>2904</v>
      </c>
      <c r="M12953" s="80" t="b">
        <f t="shared" si="202"/>
        <v>1</v>
      </c>
    </row>
    <row r="12954" spans="2:13" x14ac:dyDescent="0.15">
      <c r="B12954" s="333" t="s">
        <v>10650</v>
      </c>
      <c r="C12954" s="333" t="s">
        <v>712</v>
      </c>
      <c r="D12954" s="333" t="s">
        <v>525</v>
      </c>
      <c r="E12954" s="29">
        <v>2</v>
      </c>
      <c r="F12954" s="29">
        <v>4</v>
      </c>
      <c r="G12954" s="29">
        <v>10664</v>
      </c>
      <c r="M12954" s="80" t="b">
        <f t="shared" si="202"/>
        <v>1</v>
      </c>
    </row>
    <row r="12955" spans="2:13" x14ac:dyDescent="0.15">
      <c r="B12955" s="333" t="s">
        <v>5140</v>
      </c>
      <c r="C12955" s="333" t="s">
        <v>712</v>
      </c>
      <c r="D12955" s="333" t="s">
        <v>525</v>
      </c>
      <c r="E12955" s="29">
        <v>2</v>
      </c>
      <c r="F12955" s="29">
        <v>4</v>
      </c>
      <c r="G12955" s="29">
        <v>5013</v>
      </c>
      <c r="M12955" s="80" t="b">
        <f t="shared" si="202"/>
        <v>1</v>
      </c>
    </row>
    <row r="12956" spans="2:13" x14ac:dyDescent="0.15">
      <c r="B12956" s="333" t="s">
        <v>10651</v>
      </c>
      <c r="C12956" s="333" t="s">
        <v>712</v>
      </c>
      <c r="D12956" s="333" t="s">
        <v>525</v>
      </c>
      <c r="E12956" s="29">
        <v>2</v>
      </c>
      <c r="F12956" s="29">
        <v>4</v>
      </c>
      <c r="G12956" s="29">
        <v>11032</v>
      </c>
      <c r="M12956" s="80" t="b">
        <f t="shared" si="202"/>
        <v>1</v>
      </c>
    </row>
    <row r="12957" spans="2:13" x14ac:dyDescent="0.15">
      <c r="B12957" s="333" t="s">
        <v>13067</v>
      </c>
      <c r="C12957" s="333" t="s">
        <v>518</v>
      </c>
      <c r="D12957" s="333" t="s">
        <v>518</v>
      </c>
      <c r="E12957" s="29">
        <v>0</v>
      </c>
      <c r="F12957" s="29">
        <v>0</v>
      </c>
      <c r="G12957" s="29">
        <v>14354</v>
      </c>
      <c r="M12957" s="80" t="b">
        <f t="shared" si="202"/>
        <v>1</v>
      </c>
    </row>
    <row r="12958" spans="2:13" x14ac:dyDescent="0.15">
      <c r="B12958" s="333" t="s">
        <v>418</v>
      </c>
      <c r="C12958" s="333" t="s">
        <v>712</v>
      </c>
      <c r="D12958" s="333" t="s">
        <v>525</v>
      </c>
      <c r="E12958" s="29">
        <v>2</v>
      </c>
      <c r="F12958" s="29">
        <v>4</v>
      </c>
      <c r="G12958" s="29">
        <v>8305</v>
      </c>
      <c r="M12958" s="80" t="b">
        <f t="shared" si="202"/>
        <v>1</v>
      </c>
    </row>
    <row r="12959" spans="2:13" x14ac:dyDescent="0.15">
      <c r="B12959" s="333" t="s">
        <v>14378</v>
      </c>
      <c r="C12959" s="333" t="s">
        <v>518</v>
      </c>
      <c r="D12959" s="333" t="s">
        <v>518</v>
      </c>
      <c r="E12959" s="29">
        <v>0</v>
      </c>
      <c r="F12959" s="29">
        <v>0</v>
      </c>
      <c r="G12959" s="29">
        <v>15783</v>
      </c>
      <c r="M12959" s="80" t="b">
        <f t="shared" si="202"/>
        <v>1</v>
      </c>
    </row>
    <row r="12960" spans="2:13" x14ac:dyDescent="0.15">
      <c r="B12960" s="333" t="s">
        <v>5053</v>
      </c>
      <c r="C12960" s="333" t="s">
        <v>712</v>
      </c>
      <c r="D12960" s="333" t="s">
        <v>525</v>
      </c>
      <c r="E12960" s="29">
        <v>2</v>
      </c>
      <c r="F12960" s="29">
        <v>4</v>
      </c>
      <c r="G12960" s="29">
        <v>5018</v>
      </c>
      <c r="M12960" s="80" t="b">
        <f t="shared" si="202"/>
        <v>1</v>
      </c>
    </row>
    <row r="12961" spans="2:13" x14ac:dyDescent="0.15">
      <c r="B12961" s="333" t="s">
        <v>13068</v>
      </c>
      <c r="C12961" s="333" t="s">
        <v>712</v>
      </c>
      <c r="D12961" s="333" t="s">
        <v>525</v>
      </c>
      <c r="E12961" s="29">
        <v>2</v>
      </c>
      <c r="F12961" s="29">
        <v>4</v>
      </c>
      <c r="G12961" s="29">
        <v>14270</v>
      </c>
      <c r="M12961" s="80" t="b">
        <f t="shared" si="202"/>
        <v>1</v>
      </c>
    </row>
    <row r="12962" spans="2:13" x14ac:dyDescent="0.15">
      <c r="B12962" s="333" t="s">
        <v>10652</v>
      </c>
      <c r="C12962" s="333" t="s">
        <v>710</v>
      </c>
      <c r="D12962" s="333" t="s">
        <v>525</v>
      </c>
      <c r="E12962" s="29">
        <v>1</v>
      </c>
      <c r="F12962" s="29">
        <v>4</v>
      </c>
      <c r="G12962" s="29">
        <v>10665</v>
      </c>
      <c r="M12962" s="80" t="b">
        <f t="shared" si="202"/>
        <v>1</v>
      </c>
    </row>
    <row r="12963" spans="2:13" x14ac:dyDescent="0.15">
      <c r="B12963" s="333" t="s">
        <v>12511</v>
      </c>
      <c r="C12963" s="333" t="s">
        <v>710</v>
      </c>
      <c r="D12963" s="333" t="s">
        <v>525</v>
      </c>
      <c r="E12963" s="29">
        <v>1</v>
      </c>
      <c r="F12963" s="29">
        <v>4</v>
      </c>
      <c r="G12963" s="29">
        <v>13375</v>
      </c>
      <c r="M12963" s="80" t="b">
        <f t="shared" si="202"/>
        <v>1</v>
      </c>
    </row>
    <row r="12964" spans="2:13" x14ac:dyDescent="0.15">
      <c r="B12964" s="333" t="s">
        <v>12512</v>
      </c>
      <c r="C12964" s="333" t="s">
        <v>712</v>
      </c>
      <c r="D12964" s="333" t="s">
        <v>525</v>
      </c>
      <c r="E12964" s="29">
        <v>2</v>
      </c>
      <c r="F12964" s="29">
        <v>4</v>
      </c>
      <c r="G12964" s="29">
        <v>11707</v>
      </c>
      <c r="M12964" s="80" t="b">
        <f t="shared" si="202"/>
        <v>1</v>
      </c>
    </row>
    <row r="12965" spans="2:13" x14ac:dyDescent="0.15">
      <c r="B12965" s="333" t="s">
        <v>13069</v>
      </c>
      <c r="C12965" s="333" t="s">
        <v>712</v>
      </c>
      <c r="D12965" s="333" t="s">
        <v>444</v>
      </c>
      <c r="E12965" s="29">
        <v>2</v>
      </c>
      <c r="F12965" s="29">
        <v>6</v>
      </c>
      <c r="G12965" s="29">
        <v>14269</v>
      </c>
      <c r="M12965" s="80" t="b">
        <f t="shared" si="202"/>
        <v>1</v>
      </c>
    </row>
    <row r="12966" spans="2:13" x14ac:dyDescent="0.15">
      <c r="B12966" s="333" t="s">
        <v>9721</v>
      </c>
      <c r="C12966" s="333" t="s">
        <v>712</v>
      </c>
      <c r="D12966" s="333" t="s">
        <v>527</v>
      </c>
      <c r="E12966" s="29">
        <v>2</v>
      </c>
      <c r="F12966" s="29">
        <v>5</v>
      </c>
      <c r="G12966" s="29">
        <v>9386</v>
      </c>
      <c r="M12966" s="80" t="b">
        <f t="shared" si="202"/>
        <v>1</v>
      </c>
    </row>
    <row r="12967" spans="2:13" x14ac:dyDescent="0.15">
      <c r="B12967" s="333" t="s">
        <v>14379</v>
      </c>
      <c r="C12967" s="333" t="s">
        <v>712</v>
      </c>
      <c r="D12967" s="333" t="s">
        <v>525</v>
      </c>
      <c r="E12967" s="29">
        <v>2</v>
      </c>
      <c r="F12967" s="29">
        <v>4</v>
      </c>
      <c r="G12967" s="29">
        <v>15985</v>
      </c>
      <c r="M12967" s="80" t="b">
        <f t="shared" si="202"/>
        <v>1</v>
      </c>
    </row>
    <row r="12968" spans="2:13" x14ac:dyDescent="0.15">
      <c r="B12968" s="333" t="s">
        <v>3200</v>
      </c>
      <c r="C12968" s="333" t="s">
        <v>712</v>
      </c>
      <c r="D12968" s="333" t="s">
        <v>525</v>
      </c>
      <c r="E12968" s="29">
        <v>2</v>
      </c>
      <c r="F12968" s="29">
        <v>4</v>
      </c>
      <c r="G12968" s="29">
        <v>2905</v>
      </c>
      <c r="M12968" s="80" t="b">
        <f t="shared" si="202"/>
        <v>1</v>
      </c>
    </row>
    <row r="12969" spans="2:13" x14ac:dyDescent="0.15">
      <c r="B12969" s="333" t="s">
        <v>5058</v>
      </c>
      <c r="C12969" s="333" t="s">
        <v>712</v>
      </c>
      <c r="D12969" s="333" t="s">
        <v>525</v>
      </c>
      <c r="E12969" s="29">
        <v>2</v>
      </c>
      <c r="F12969" s="29">
        <v>4</v>
      </c>
      <c r="G12969" s="29">
        <v>5023</v>
      </c>
      <c r="M12969" s="80" t="b">
        <f t="shared" si="202"/>
        <v>1</v>
      </c>
    </row>
    <row r="12970" spans="2:13" x14ac:dyDescent="0.15">
      <c r="B12970" s="333" t="s">
        <v>3201</v>
      </c>
      <c r="C12970" s="333" t="s">
        <v>712</v>
      </c>
      <c r="D12970" s="333" t="s">
        <v>525</v>
      </c>
      <c r="E12970" s="29">
        <v>2</v>
      </c>
      <c r="F12970" s="29">
        <v>4</v>
      </c>
      <c r="G12970" s="29">
        <v>2906</v>
      </c>
      <c r="M12970" s="80" t="b">
        <f t="shared" si="202"/>
        <v>1</v>
      </c>
    </row>
    <row r="12971" spans="2:13" x14ac:dyDescent="0.15">
      <c r="B12971" s="333" t="s">
        <v>9722</v>
      </c>
      <c r="C12971" s="333" t="s">
        <v>712</v>
      </c>
      <c r="D12971" s="333" t="s">
        <v>525</v>
      </c>
      <c r="E12971" s="29">
        <v>2</v>
      </c>
      <c r="F12971" s="29">
        <v>4</v>
      </c>
      <c r="G12971" s="29">
        <v>9387</v>
      </c>
      <c r="M12971" s="80" t="b">
        <f t="shared" si="202"/>
        <v>1</v>
      </c>
    </row>
    <row r="12972" spans="2:13" x14ac:dyDescent="0.15">
      <c r="B12972" s="333" t="s">
        <v>12513</v>
      </c>
      <c r="C12972" s="333" t="s">
        <v>712</v>
      </c>
      <c r="D12972" s="333" t="s">
        <v>525</v>
      </c>
      <c r="E12972" s="29">
        <v>2</v>
      </c>
      <c r="F12972" s="29">
        <v>4</v>
      </c>
      <c r="G12972" s="29">
        <v>12931</v>
      </c>
      <c r="M12972" s="80" t="b">
        <f t="shared" si="202"/>
        <v>1</v>
      </c>
    </row>
    <row r="12973" spans="2:13" x14ac:dyDescent="0.15">
      <c r="B12973" s="333" t="s">
        <v>3202</v>
      </c>
      <c r="C12973" s="333" t="s">
        <v>712</v>
      </c>
      <c r="D12973" s="333" t="s">
        <v>525</v>
      </c>
      <c r="E12973" s="29">
        <v>2</v>
      </c>
      <c r="F12973" s="29">
        <v>4</v>
      </c>
      <c r="G12973" s="29">
        <v>2907</v>
      </c>
      <c r="M12973" s="80" t="b">
        <f t="shared" si="202"/>
        <v>1</v>
      </c>
    </row>
    <row r="12974" spans="2:13" x14ac:dyDescent="0.15">
      <c r="B12974" s="333" t="s">
        <v>3869</v>
      </c>
      <c r="C12974" s="333" t="s">
        <v>712</v>
      </c>
      <c r="D12974" s="333" t="s">
        <v>525</v>
      </c>
      <c r="E12974" s="29">
        <v>2</v>
      </c>
      <c r="F12974" s="29">
        <v>4</v>
      </c>
      <c r="G12974" s="29">
        <v>3632</v>
      </c>
      <c r="M12974" s="80" t="b">
        <f t="shared" si="202"/>
        <v>1</v>
      </c>
    </row>
    <row r="12975" spans="2:13" x14ac:dyDescent="0.15">
      <c r="B12975" s="333" t="s">
        <v>14019</v>
      </c>
      <c r="C12975" s="333" t="s">
        <v>712</v>
      </c>
      <c r="D12975" s="333" t="s">
        <v>525</v>
      </c>
      <c r="E12975" s="29">
        <v>2</v>
      </c>
      <c r="F12975" s="29">
        <v>4</v>
      </c>
      <c r="G12975" s="29">
        <v>14743</v>
      </c>
      <c r="M12975" s="80" t="b">
        <f t="shared" si="202"/>
        <v>1</v>
      </c>
    </row>
    <row r="12976" spans="2:13" x14ac:dyDescent="0.15">
      <c r="B12976" s="333" t="s">
        <v>3870</v>
      </c>
      <c r="C12976" s="333" t="s">
        <v>712</v>
      </c>
      <c r="D12976" s="333" t="s">
        <v>525</v>
      </c>
      <c r="E12976" s="29">
        <v>2</v>
      </c>
      <c r="F12976" s="29">
        <v>4</v>
      </c>
      <c r="G12976" s="29">
        <v>3633</v>
      </c>
      <c r="M12976" s="80" t="b">
        <f t="shared" si="202"/>
        <v>1</v>
      </c>
    </row>
    <row r="12977" spans="2:13" x14ac:dyDescent="0.15">
      <c r="B12977" s="333" t="s">
        <v>7869</v>
      </c>
      <c r="C12977" s="333" t="s">
        <v>712</v>
      </c>
      <c r="D12977" s="333" t="s">
        <v>525</v>
      </c>
      <c r="E12977" s="29">
        <v>2</v>
      </c>
      <c r="F12977" s="29">
        <v>4</v>
      </c>
      <c r="G12977" s="29">
        <v>8055</v>
      </c>
      <c r="M12977" s="80" t="b">
        <f t="shared" si="202"/>
        <v>1</v>
      </c>
    </row>
    <row r="12978" spans="2:13" x14ac:dyDescent="0.15">
      <c r="B12978" s="333" t="s">
        <v>6083</v>
      </c>
      <c r="C12978" s="333" t="s">
        <v>712</v>
      </c>
      <c r="D12978" s="333" t="s">
        <v>525</v>
      </c>
      <c r="E12978" s="29">
        <v>2</v>
      </c>
      <c r="F12978" s="29">
        <v>4</v>
      </c>
      <c r="G12978" s="29">
        <v>6138</v>
      </c>
      <c r="M12978" s="80" t="b">
        <f t="shared" si="202"/>
        <v>1</v>
      </c>
    </row>
    <row r="12979" spans="2:13" x14ac:dyDescent="0.15">
      <c r="B12979" s="333" t="s">
        <v>3203</v>
      </c>
      <c r="C12979" s="333" t="s">
        <v>712</v>
      </c>
      <c r="D12979" s="333" t="s">
        <v>525</v>
      </c>
      <c r="E12979" s="29">
        <v>2</v>
      </c>
      <c r="F12979" s="29">
        <v>4</v>
      </c>
      <c r="G12979" s="29">
        <v>2908</v>
      </c>
      <c r="M12979" s="80" t="b">
        <f t="shared" si="202"/>
        <v>1</v>
      </c>
    </row>
    <row r="12980" spans="2:13" x14ac:dyDescent="0.15">
      <c r="B12980" s="333" t="s">
        <v>276</v>
      </c>
      <c r="C12980" s="333" t="s">
        <v>712</v>
      </c>
      <c r="D12980" s="333" t="s">
        <v>525</v>
      </c>
      <c r="E12980" s="29">
        <v>2</v>
      </c>
      <c r="F12980" s="29">
        <v>4</v>
      </c>
      <c r="G12980" s="29">
        <v>8459</v>
      </c>
      <c r="M12980" s="80" t="b">
        <f t="shared" si="202"/>
        <v>1</v>
      </c>
    </row>
    <row r="12981" spans="2:13" x14ac:dyDescent="0.15">
      <c r="B12981" s="333" t="s">
        <v>4833</v>
      </c>
      <c r="C12981" s="333" t="s">
        <v>712</v>
      </c>
      <c r="D12981" s="333" t="s">
        <v>527</v>
      </c>
      <c r="E12981" s="29">
        <v>2</v>
      </c>
      <c r="F12981" s="29">
        <v>5</v>
      </c>
      <c r="G12981" s="29">
        <v>4752</v>
      </c>
      <c r="M12981" s="80" t="b">
        <f t="shared" si="202"/>
        <v>1</v>
      </c>
    </row>
    <row r="12982" spans="2:13" x14ac:dyDescent="0.15">
      <c r="B12982" s="333" t="s">
        <v>14020</v>
      </c>
      <c r="C12982" s="333" t="s">
        <v>518</v>
      </c>
      <c r="D12982" s="333" t="s">
        <v>518</v>
      </c>
      <c r="E12982" s="29">
        <v>0</v>
      </c>
      <c r="F12982" s="29">
        <v>0</v>
      </c>
      <c r="G12982" s="29">
        <v>14683</v>
      </c>
      <c r="M12982" s="80" t="b">
        <f t="shared" si="202"/>
        <v>1</v>
      </c>
    </row>
    <row r="12983" spans="2:13" x14ac:dyDescent="0.15">
      <c r="B12983" s="333" t="s">
        <v>13177</v>
      </c>
      <c r="C12983" s="333" t="s">
        <v>712</v>
      </c>
      <c r="D12983" s="333" t="s">
        <v>525</v>
      </c>
      <c r="E12983" s="29">
        <v>2</v>
      </c>
      <c r="F12983" s="29">
        <v>4</v>
      </c>
      <c r="G12983" s="29">
        <v>14529</v>
      </c>
      <c r="M12983" s="80" t="b">
        <f t="shared" si="202"/>
        <v>1</v>
      </c>
    </row>
    <row r="12984" spans="2:13" x14ac:dyDescent="0.15">
      <c r="B12984" s="333" t="s">
        <v>10653</v>
      </c>
      <c r="C12984" s="333" t="s">
        <v>712</v>
      </c>
      <c r="D12984" s="333" t="s">
        <v>525</v>
      </c>
      <c r="E12984" s="29">
        <v>2</v>
      </c>
      <c r="F12984" s="29">
        <v>4</v>
      </c>
      <c r="G12984" s="29">
        <v>11062</v>
      </c>
      <c r="M12984" s="80" t="b">
        <f t="shared" si="202"/>
        <v>1</v>
      </c>
    </row>
    <row r="12985" spans="2:13" x14ac:dyDescent="0.15">
      <c r="B12985" s="333" t="s">
        <v>7870</v>
      </c>
      <c r="C12985" s="333" t="s">
        <v>712</v>
      </c>
      <c r="D12985" s="333" t="s">
        <v>525</v>
      </c>
      <c r="E12985" s="29">
        <v>2</v>
      </c>
      <c r="F12985" s="29">
        <v>4</v>
      </c>
      <c r="G12985" s="29">
        <v>8056</v>
      </c>
      <c r="M12985" s="80" t="b">
        <f t="shared" si="202"/>
        <v>1</v>
      </c>
    </row>
    <row r="12986" spans="2:13" x14ac:dyDescent="0.15">
      <c r="B12986" s="333" t="s">
        <v>3204</v>
      </c>
      <c r="C12986" s="333" t="s">
        <v>712</v>
      </c>
      <c r="D12986" s="333" t="s">
        <v>525</v>
      </c>
      <c r="E12986" s="29">
        <v>2</v>
      </c>
      <c r="F12986" s="29">
        <v>4</v>
      </c>
      <c r="G12986" s="29">
        <v>2909</v>
      </c>
      <c r="M12986" s="80" t="b">
        <f t="shared" si="202"/>
        <v>1</v>
      </c>
    </row>
    <row r="12987" spans="2:13" x14ac:dyDescent="0.15">
      <c r="B12987" s="333" t="s">
        <v>14021</v>
      </c>
      <c r="C12987" s="333" t="s">
        <v>710</v>
      </c>
      <c r="D12987" s="333" t="s">
        <v>525</v>
      </c>
      <c r="E12987" s="29">
        <v>1</v>
      </c>
      <c r="F12987" s="29">
        <v>4</v>
      </c>
      <c r="G12987" s="29">
        <v>14773</v>
      </c>
      <c r="M12987" s="80" t="b">
        <f t="shared" si="202"/>
        <v>1</v>
      </c>
    </row>
    <row r="12988" spans="2:13" x14ac:dyDescent="0.15">
      <c r="B12988" s="333" t="s">
        <v>12514</v>
      </c>
      <c r="C12988" s="333" t="s">
        <v>712</v>
      </c>
      <c r="D12988" s="333" t="s">
        <v>525</v>
      </c>
      <c r="E12988" s="29">
        <v>2</v>
      </c>
      <c r="F12988" s="29">
        <v>4</v>
      </c>
      <c r="G12988" s="29">
        <v>13817</v>
      </c>
      <c r="M12988" s="80" t="b">
        <f t="shared" si="202"/>
        <v>1</v>
      </c>
    </row>
    <row r="12989" spans="2:13" x14ac:dyDescent="0.15">
      <c r="B12989" s="333" t="s">
        <v>12515</v>
      </c>
      <c r="C12989" s="333" t="s">
        <v>710</v>
      </c>
      <c r="D12989" s="333" t="s">
        <v>525</v>
      </c>
      <c r="E12989" s="29">
        <v>1</v>
      </c>
      <c r="F12989" s="29">
        <v>4</v>
      </c>
      <c r="G12989" s="29">
        <v>13818</v>
      </c>
      <c r="M12989" s="80" t="b">
        <f t="shared" si="202"/>
        <v>1</v>
      </c>
    </row>
    <row r="12990" spans="2:13" x14ac:dyDescent="0.15">
      <c r="B12990" s="333" t="s">
        <v>14022</v>
      </c>
      <c r="C12990" s="333" t="s">
        <v>710</v>
      </c>
      <c r="D12990" s="333" t="s">
        <v>525</v>
      </c>
      <c r="E12990" s="29">
        <v>1</v>
      </c>
      <c r="F12990" s="29">
        <v>4</v>
      </c>
      <c r="G12990" s="29">
        <v>14774</v>
      </c>
      <c r="M12990" s="80" t="b">
        <f t="shared" si="202"/>
        <v>1</v>
      </c>
    </row>
    <row r="12991" spans="2:13" x14ac:dyDescent="0.15">
      <c r="B12991" s="333" t="s">
        <v>10654</v>
      </c>
      <c r="C12991" s="333" t="s">
        <v>710</v>
      </c>
      <c r="D12991" s="333" t="s">
        <v>525</v>
      </c>
      <c r="E12991" s="29">
        <v>1</v>
      </c>
      <c r="F12991" s="29">
        <v>4</v>
      </c>
      <c r="G12991" s="29">
        <v>10896</v>
      </c>
      <c r="M12991" s="80" t="b">
        <f t="shared" si="202"/>
        <v>1</v>
      </c>
    </row>
    <row r="12992" spans="2:13" x14ac:dyDescent="0.15">
      <c r="B12992" s="333" t="s">
        <v>14023</v>
      </c>
      <c r="C12992" s="333" t="s">
        <v>518</v>
      </c>
      <c r="D12992" s="333" t="s">
        <v>518</v>
      </c>
      <c r="E12992" s="29">
        <v>0</v>
      </c>
      <c r="F12992" s="29">
        <v>0</v>
      </c>
      <c r="G12992" s="29">
        <v>14682</v>
      </c>
      <c r="M12992" s="80" t="b">
        <f t="shared" si="202"/>
        <v>1</v>
      </c>
    </row>
    <row r="12993" spans="2:13" x14ac:dyDescent="0.15">
      <c r="B12993" s="333" t="s">
        <v>9723</v>
      </c>
      <c r="C12993" s="333" t="s">
        <v>712</v>
      </c>
      <c r="D12993" s="333" t="s">
        <v>525</v>
      </c>
      <c r="E12993" s="29">
        <v>2</v>
      </c>
      <c r="F12993" s="29">
        <v>4</v>
      </c>
      <c r="G12993" s="29">
        <v>9450</v>
      </c>
      <c r="M12993" s="80" t="b">
        <f t="shared" si="202"/>
        <v>1</v>
      </c>
    </row>
    <row r="12994" spans="2:13" x14ac:dyDescent="0.15">
      <c r="B12994" s="333" t="s">
        <v>3871</v>
      </c>
      <c r="C12994" s="333" t="s">
        <v>712</v>
      </c>
      <c r="D12994" s="333" t="s">
        <v>525</v>
      </c>
      <c r="E12994" s="29">
        <v>2</v>
      </c>
      <c r="F12994" s="29">
        <v>4</v>
      </c>
      <c r="G12994" s="29">
        <v>3634</v>
      </c>
      <c r="M12994" s="80" t="b">
        <f t="shared" si="202"/>
        <v>1</v>
      </c>
    </row>
    <row r="12995" spans="2:13" x14ac:dyDescent="0.15">
      <c r="B12995" s="333" t="s">
        <v>9724</v>
      </c>
      <c r="C12995" s="333" t="s">
        <v>712</v>
      </c>
      <c r="D12995" s="333" t="s">
        <v>525</v>
      </c>
      <c r="E12995" s="29">
        <v>2</v>
      </c>
      <c r="F12995" s="29">
        <v>4</v>
      </c>
      <c r="G12995" s="29">
        <v>9451</v>
      </c>
      <c r="M12995" s="80" t="b">
        <f t="shared" si="202"/>
        <v>1</v>
      </c>
    </row>
    <row r="12996" spans="2:13" x14ac:dyDescent="0.15">
      <c r="B12996" s="333" t="s">
        <v>3872</v>
      </c>
      <c r="C12996" s="333" t="s">
        <v>712</v>
      </c>
      <c r="D12996" s="333" t="s">
        <v>525</v>
      </c>
      <c r="E12996" s="29">
        <v>2</v>
      </c>
      <c r="F12996" s="29">
        <v>4</v>
      </c>
      <c r="G12996" s="29">
        <v>3635</v>
      </c>
      <c r="M12996" s="80" t="b">
        <f t="shared" si="202"/>
        <v>1</v>
      </c>
    </row>
    <row r="12997" spans="2:13" x14ac:dyDescent="0.15">
      <c r="B12997" s="333" t="s">
        <v>14380</v>
      </c>
      <c r="C12997" s="333" t="s">
        <v>710</v>
      </c>
      <c r="D12997" s="333" t="s">
        <v>521</v>
      </c>
      <c r="E12997" s="29">
        <v>1</v>
      </c>
      <c r="F12997" s="29">
        <v>2</v>
      </c>
      <c r="G12997" s="29">
        <v>16139</v>
      </c>
      <c r="M12997" s="80" t="b">
        <f t="shared" si="202"/>
        <v>1</v>
      </c>
    </row>
    <row r="12998" spans="2:13" x14ac:dyDescent="0.15">
      <c r="B12998" s="333" t="s">
        <v>3205</v>
      </c>
      <c r="C12998" s="333" t="s">
        <v>712</v>
      </c>
      <c r="D12998" s="333" t="s">
        <v>525</v>
      </c>
      <c r="E12998" s="29">
        <v>2</v>
      </c>
      <c r="F12998" s="29">
        <v>4</v>
      </c>
      <c r="G12998" s="29">
        <v>2910</v>
      </c>
      <c r="M12998" s="80" t="b">
        <f t="shared" si="202"/>
        <v>1</v>
      </c>
    </row>
    <row r="12999" spans="2:13" x14ac:dyDescent="0.15">
      <c r="B12999" s="333" t="s">
        <v>11389</v>
      </c>
      <c r="C12999" s="333" t="s">
        <v>712</v>
      </c>
      <c r="D12999" s="333" t="s">
        <v>525</v>
      </c>
      <c r="E12999" s="29">
        <v>2</v>
      </c>
      <c r="F12999" s="29">
        <v>4</v>
      </c>
      <c r="G12999" s="29">
        <v>11269</v>
      </c>
      <c r="M12999" s="80" t="b">
        <f t="shared" si="202"/>
        <v>1</v>
      </c>
    </row>
    <row r="13000" spans="2:13" x14ac:dyDescent="0.15">
      <c r="B13000" s="333" t="s">
        <v>12516</v>
      </c>
      <c r="C13000" s="333" t="s">
        <v>712</v>
      </c>
      <c r="D13000" s="333" t="s">
        <v>525</v>
      </c>
      <c r="E13000" s="29">
        <v>2</v>
      </c>
      <c r="F13000" s="29">
        <v>4</v>
      </c>
      <c r="G13000" s="29">
        <v>13657</v>
      </c>
      <c r="M13000" s="80" t="b">
        <f t="shared" si="202"/>
        <v>1</v>
      </c>
    </row>
    <row r="13001" spans="2:13" x14ac:dyDescent="0.15">
      <c r="B13001" s="333" t="s">
        <v>3206</v>
      </c>
      <c r="C13001" s="333" t="s">
        <v>718</v>
      </c>
      <c r="D13001" s="333" t="s">
        <v>525</v>
      </c>
      <c r="E13001" s="29">
        <v>5</v>
      </c>
      <c r="F13001" s="29">
        <v>4</v>
      </c>
      <c r="G13001" s="29">
        <v>2911</v>
      </c>
      <c r="M13001" s="80" t="b">
        <f t="shared" si="202"/>
        <v>1</v>
      </c>
    </row>
    <row r="13002" spans="2:13" x14ac:dyDescent="0.15">
      <c r="B13002" s="333" t="s">
        <v>12517</v>
      </c>
      <c r="C13002" s="333" t="s">
        <v>710</v>
      </c>
      <c r="D13002" s="333" t="s">
        <v>525</v>
      </c>
      <c r="E13002" s="29">
        <v>1</v>
      </c>
      <c r="F13002" s="29">
        <v>4</v>
      </c>
      <c r="G13002" s="29">
        <v>13629</v>
      </c>
      <c r="M13002" s="80" t="b">
        <f t="shared" si="202"/>
        <v>1</v>
      </c>
    </row>
    <row r="13003" spans="2:13" x14ac:dyDescent="0.15">
      <c r="B13003" s="333" t="s">
        <v>3207</v>
      </c>
      <c r="C13003" s="333" t="s">
        <v>712</v>
      </c>
      <c r="D13003" s="333" t="s">
        <v>525</v>
      </c>
      <c r="E13003" s="29">
        <v>2</v>
      </c>
      <c r="F13003" s="29">
        <v>4</v>
      </c>
      <c r="G13003" s="29">
        <v>2912</v>
      </c>
      <c r="M13003" s="80" t="b">
        <f t="shared" si="202"/>
        <v>1</v>
      </c>
    </row>
    <row r="13004" spans="2:13" x14ac:dyDescent="0.15">
      <c r="B13004" s="333" t="s">
        <v>3208</v>
      </c>
      <c r="C13004" s="333" t="s">
        <v>712</v>
      </c>
      <c r="D13004" s="333" t="s">
        <v>525</v>
      </c>
      <c r="E13004" s="29">
        <v>2</v>
      </c>
      <c r="F13004" s="29">
        <v>4</v>
      </c>
      <c r="G13004" s="29">
        <v>2913</v>
      </c>
      <c r="M13004" s="80" t="b">
        <f t="shared" si="202"/>
        <v>1</v>
      </c>
    </row>
    <row r="13005" spans="2:13" x14ac:dyDescent="0.15">
      <c r="B13005" s="333" t="s">
        <v>14024</v>
      </c>
      <c r="C13005" s="333" t="s">
        <v>518</v>
      </c>
      <c r="D13005" s="333" t="s">
        <v>518</v>
      </c>
      <c r="E13005" s="29">
        <v>0</v>
      </c>
      <c r="F13005" s="29">
        <v>0</v>
      </c>
      <c r="G13005" s="29">
        <v>14721</v>
      </c>
      <c r="M13005" s="80" t="b">
        <f t="shared" si="202"/>
        <v>1</v>
      </c>
    </row>
    <row r="13006" spans="2:13" x14ac:dyDescent="0.15">
      <c r="B13006" s="333" t="s">
        <v>14025</v>
      </c>
      <c r="C13006" s="333" t="s">
        <v>518</v>
      </c>
      <c r="D13006" s="333" t="s">
        <v>518</v>
      </c>
      <c r="E13006" s="29">
        <v>0</v>
      </c>
      <c r="F13006" s="29">
        <v>0</v>
      </c>
      <c r="G13006" s="29">
        <v>14693</v>
      </c>
      <c r="M13006" s="80" t="b">
        <f t="shared" ref="M13006:M13069" si="203">AND(  NOT(ISERROR(FIND(UPPER($B$7),UPPER($B13006),1))),  OR($D$7="",NOT(ISERROR(FIND(UPPER($D$7),UPPER($B13006),1)))),    OR($D$8="",(ISERROR(FIND(UPPER($D$8),UPPER($B13006),1))))           )</f>
        <v>1</v>
      </c>
    </row>
    <row r="13007" spans="2:13" x14ac:dyDescent="0.15">
      <c r="B13007" s="333" t="s">
        <v>3209</v>
      </c>
      <c r="C13007" s="333" t="s">
        <v>712</v>
      </c>
      <c r="D13007" s="333" t="s">
        <v>525</v>
      </c>
      <c r="E13007" s="29">
        <v>2</v>
      </c>
      <c r="F13007" s="29">
        <v>4</v>
      </c>
      <c r="G13007" s="29">
        <v>2914</v>
      </c>
      <c r="M13007" s="80" t="b">
        <f t="shared" si="203"/>
        <v>1</v>
      </c>
    </row>
    <row r="13008" spans="2:13" x14ac:dyDescent="0.15">
      <c r="B13008" s="333" t="s">
        <v>15227</v>
      </c>
      <c r="C13008" s="333" t="s">
        <v>712</v>
      </c>
      <c r="D13008" s="333" t="s">
        <v>525</v>
      </c>
      <c r="E13008" s="29">
        <v>2</v>
      </c>
      <c r="F13008" s="29">
        <v>4</v>
      </c>
      <c r="G13008" s="29">
        <v>17429</v>
      </c>
      <c r="M13008" s="80" t="b">
        <f t="shared" si="203"/>
        <v>1</v>
      </c>
    </row>
    <row r="13009" spans="2:13" x14ac:dyDescent="0.15">
      <c r="B13009" s="333" t="s">
        <v>15228</v>
      </c>
      <c r="C13009" s="333" t="s">
        <v>712</v>
      </c>
      <c r="D13009" s="333" t="s">
        <v>525</v>
      </c>
      <c r="E13009" s="29">
        <v>2</v>
      </c>
      <c r="F13009" s="29">
        <v>4</v>
      </c>
      <c r="G13009" s="29">
        <v>17430</v>
      </c>
      <c r="M13009" s="80" t="b">
        <f t="shared" si="203"/>
        <v>1</v>
      </c>
    </row>
    <row r="13010" spans="2:13" x14ac:dyDescent="0.15">
      <c r="B13010" s="333" t="s">
        <v>10655</v>
      </c>
      <c r="C13010" s="333" t="s">
        <v>712</v>
      </c>
      <c r="D13010" s="333" t="s">
        <v>525</v>
      </c>
      <c r="E13010" s="29">
        <v>2</v>
      </c>
      <c r="F13010" s="29">
        <v>4</v>
      </c>
      <c r="G13010" s="29">
        <v>10650</v>
      </c>
      <c r="M13010" s="80" t="b">
        <f t="shared" si="203"/>
        <v>1</v>
      </c>
    </row>
    <row r="13011" spans="2:13" x14ac:dyDescent="0.15">
      <c r="B13011" s="333" t="s">
        <v>6898</v>
      </c>
      <c r="C13011" s="333" t="s">
        <v>712</v>
      </c>
      <c r="D13011" s="333" t="s">
        <v>525</v>
      </c>
      <c r="E13011" s="29">
        <v>2</v>
      </c>
      <c r="F13011" s="29">
        <v>4</v>
      </c>
      <c r="G13011" s="29">
        <v>6909</v>
      </c>
      <c r="M13011" s="80" t="b">
        <f t="shared" si="203"/>
        <v>1</v>
      </c>
    </row>
    <row r="13012" spans="2:13" x14ac:dyDescent="0.15">
      <c r="B13012" s="333" t="s">
        <v>6899</v>
      </c>
      <c r="C13012" s="333" t="s">
        <v>712</v>
      </c>
      <c r="D13012" s="333" t="s">
        <v>525</v>
      </c>
      <c r="E13012" s="29">
        <v>2</v>
      </c>
      <c r="F13012" s="29">
        <v>4</v>
      </c>
      <c r="G13012" s="29">
        <v>6910</v>
      </c>
      <c r="M13012" s="80" t="b">
        <f t="shared" si="203"/>
        <v>1</v>
      </c>
    </row>
    <row r="13013" spans="2:13" x14ac:dyDescent="0.15">
      <c r="B13013" s="333" t="s">
        <v>7257</v>
      </c>
      <c r="C13013" s="333" t="s">
        <v>712</v>
      </c>
      <c r="D13013" s="333" t="s">
        <v>525</v>
      </c>
      <c r="E13013" s="29">
        <v>2</v>
      </c>
      <c r="F13013" s="29">
        <v>4</v>
      </c>
      <c r="G13013" s="29">
        <v>7275</v>
      </c>
      <c r="M13013" s="80" t="b">
        <f t="shared" si="203"/>
        <v>1</v>
      </c>
    </row>
    <row r="13014" spans="2:13" x14ac:dyDescent="0.15">
      <c r="B13014" s="333" t="s">
        <v>3210</v>
      </c>
      <c r="C13014" s="333" t="s">
        <v>712</v>
      </c>
      <c r="D13014" s="333" t="s">
        <v>525</v>
      </c>
      <c r="E13014" s="29">
        <v>2</v>
      </c>
      <c r="F13014" s="29">
        <v>4</v>
      </c>
      <c r="G13014" s="29">
        <v>2915</v>
      </c>
      <c r="M13014" s="80" t="b">
        <f t="shared" si="203"/>
        <v>1</v>
      </c>
    </row>
    <row r="13015" spans="2:13" x14ac:dyDescent="0.15">
      <c r="B13015" s="333" t="s">
        <v>164</v>
      </c>
      <c r="C13015" s="333" t="s">
        <v>712</v>
      </c>
      <c r="D13015" s="333" t="s">
        <v>525</v>
      </c>
      <c r="E13015" s="29">
        <v>2</v>
      </c>
      <c r="F13015" s="29">
        <v>4</v>
      </c>
      <c r="G13015" s="29">
        <v>8567</v>
      </c>
      <c r="M13015" s="80" t="b">
        <f t="shared" si="203"/>
        <v>1</v>
      </c>
    </row>
    <row r="13016" spans="2:13" x14ac:dyDescent="0.15">
      <c r="B13016" s="333" t="s">
        <v>165</v>
      </c>
      <c r="C13016" s="333" t="s">
        <v>712</v>
      </c>
      <c r="D13016" s="333" t="s">
        <v>525</v>
      </c>
      <c r="E13016" s="29">
        <v>2</v>
      </c>
      <c r="F13016" s="29">
        <v>4</v>
      </c>
      <c r="G13016" s="29">
        <v>8568</v>
      </c>
      <c r="M13016" s="80" t="b">
        <f t="shared" si="203"/>
        <v>1</v>
      </c>
    </row>
    <row r="13017" spans="2:13" x14ac:dyDescent="0.15">
      <c r="B13017" s="333" t="s">
        <v>166</v>
      </c>
      <c r="C13017" s="333" t="s">
        <v>712</v>
      </c>
      <c r="D13017" s="333" t="s">
        <v>525</v>
      </c>
      <c r="E13017" s="29">
        <v>2</v>
      </c>
      <c r="F13017" s="29">
        <v>4</v>
      </c>
      <c r="G13017" s="29">
        <v>8569</v>
      </c>
      <c r="M13017" s="80" t="b">
        <f t="shared" si="203"/>
        <v>1</v>
      </c>
    </row>
    <row r="13018" spans="2:13" x14ac:dyDescent="0.15">
      <c r="B13018" s="333" t="s">
        <v>5349</v>
      </c>
      <c r="C13018" s="333" t="s">
        <v>712</v>
      </c>
      <c r="D13018" s="333" t="s">
        <v>525</v>
      </c>
      <c r="E13018" s="29">
        <v>2</v>
      </c>
      <c r="F13018" s="29">
        <v>4</v>
      </c>
      <c r="G13018" s="29">
        <v>5232</v>
      </c>
      <c r="M13018" s="80" t="b">
        <f t="shared" si="203"/>
        <v>1</v>
      </c>
    </row>
    <row r="13019" spans="2:13" x14ac:dyDescent="0.15">
      <c r="B13019" s="333" t="s">
        <v>10656</v>
      </c>
      <c r="C13019" s="333" t="s">
        <v>712</v>
      </c>
      <c r="D13019" s="333" t="s">
        <v>525</v>
      </c>
      <c r="E13019" s="29">
        <v>2</v>
      </c>
      <c r="F13019" s="29">
        <v>4</v>
      </c>
      <c r="G13019" s="29">
        <v>10651</v>
      </c>
      <c r="M13019" s="80" t="b">
        <f t="shared" si="203"/>
        <v>1</v>
      </c>
    </row>
    <row r="13020" spans="2:13" x14ac:dyDescent="0.15">
      <c r="B13020" s="333" t="s">
        <v>14026</v>
      </c>
      <c r="C13020" s="333" t="s">
        <v>518</v>
      </c>
      <c r="D13020" s="333" t="s">
        <v>518</v>
      </c>
      <c r="E13020" s="29">
        <v>0</v>
      </c>
      <c r="F13020" s="29">
        <v>0</v>
      </c>
      <c r="G13020" s="29">
        <v>14707</v>
      </c>
      <c r="M13020" s="80" t="b">
        <f t="shared" si="203"/>
        <v>1</v>
      </c>
    </row>
    <row r="13021" spans="2:13" x14ac:dyDescent="0.15">
      <c r="B13021" s="333" t="s">
        <v>7258</v>
      </c>
      <c r="C13021" s="333" t="s">
        <v>712</v>
      </c>
      <c r="D13021" s="333" t="s">
        <v>525</v>
      </c>
      <c r="E13021" s="29">
        <v>2</v>
      </c>
      <c r="F13021" s="29">
        <v>4</v>
      </c>
      <c r="G13021" s="29">
        <v>7276</v>
      </c>
      <c r="M13021" s="80" t="b">
        <f t="shared" si="203"/>
        <v>1</v>
      </c>
    </row>
    <row r="13022" spans="2:13" x14ac:dyDescent="0.15">
      <c r="B13022" s="333" t="s">
        <v>3211</v>
      </c>
      <c r="C13022" s="333" t="s">
        <v>712</v>
      </c>
      <c r="D13022" s="333" t="s">
        <v>525</v>
      </c>
      <c r="E13022" s="29">
        <v>2</v>
      </c>
      <c r="F13022" s="29">
        <v>4</v>
      </c>
      <c r="G13022" s="29">
        <v>2916</v>
      </c>
      <c r="M13022" s="80" t="b">
        <f t="shared" si="203"/>
        <v>1</v>
      </c>
    </row>
    <row r="13023" spans="2:13" x14ac:dyDescent="0.15">
      <c r="B13023" s="333" t="s">
        <v>3212</v>
      </c>
      <c r="C13023" s="333" t="s">
        <v>712</v>
      </c>
      <c r="D13023" s="333" t="s">
        <v>525</v>
      </c>
      <c r="E13023" s="29">
        <v>2</v>
      </c>
      <c r="F13023" s="29">
        <v>4</v>
      </c>
      <c r="G13023" s="29">
        <v>2917</v>
      </c>
      <c r="M13023" s="80" t="b">
        <f t="shared" si="203"/>
        <v>1</v>
      </c>
    </row>
    <row r="13024" spans="2:13" x14ac:dyDescent="0.15">
      <c r="B13024" s="333" t="s">
        <v>4340</v>
      </c>
      <c r="C13024" s="333" t="s">
        <v>718</v>
      </c>
      <c r="D13024" s="333" t="s">
        <v>525</v>
      </c>
      <c r="E13024" s="29">
        <v>5</v>
      </c>
      <c r="F13024" s="29">
        <v>4</v>
      </c>
      <c r="G13024" s="29">
        <v>4132</v>
      </c>
      <c r="M13024" s="80" t="b">
        <f t="shared" si="203"/>
        <v>1</v>
      </c>
    </row>
    <row r="13025" spans="2:13" x14ac:dyDescent="0.15">
      <c r="B13025" s="333" t="s">
        <v>10657</v>
      </c>
      <c r="C13025" s="333" t="s">
        <v>712</v>
      </c>
      <c r="D13025" s="333" t="s">
        <v>525</v>
      </c>
      <c r="E13025" s="29">
        <v>2</v>
      </c>
      <c r="F13025" s="29">
        <v>4</v>
      </c>
      <c r="G13025" s="29">
        <v>11064</v>
      </c>
      <c r="M13025" s="80" t="b">
        <f t="shared" si="203"/>
        <v>1</v>
      </c>
    </row>
    <row r="13026" spans="2:13" x14ac:dyDescent="0.15">
      <c r="B13026" s="333" t="s">
        <v>14027</v>
      </c>
      <c r="C13026" s="333" t="s">
        <v>518</v>
      </c>
      <c r="D13026" s="333" t="s">
        <v>518</v>
      </c>
      <c r="E13026" s="29">
        <v>0</v>
      </c>
      <c r="F13026" s="29">
        <v>0</v>
      </c>
      <c r="G13026" s="29">
        <v>14640</v>
      </c>
      <c r="M13026" s="80" t="b">
        <f t="shared" si="203"/>
        <v>1</v>
      </c>
    </row>
    <row r="13027" spans="2:13" x14ac:dyDescent="0.15">
      <c r="B13027" s="333" t="s">
        <v>14028</v>
      </c>
      <c r="C13027" s="333" t="s">
        <v>518</v>
      </c>
      <c r="D13027" s="333" t="s">
        <v>518</v>
      </c>
      <c r="E13027" s="29">
        <v>0</v>
      </c>
      <c r="F13027" s="29">
        <v>0</v>
      </c>
      <c r="G13027" s="29">
        <v>14641</v>
      </c>
      <c r="M13027" s="80" t="b">
        <f t="shared" si="203"/>
        <v>1</v>
      </c>
    </row>
    <row r="13028" spans="2:13" x14ac:dyDescent="0.15">
      <c r="B13028" s="333" t="s">
        <v>3213</v>
      </c>
      <c r="C13028" s="333" t="s">
        <v>712</v>
      </c>
      <c r="D13028" s="333" t="s">
        <v>525</v>
      </c>
      <c r="E13028" s="29">
        <v>2</v>
      </c>
      <c r="F13028" s="29">
        <v>4</v>
      </c>
      <c r="G13028" s="29">
        <v>2918</v>
      </c>
      <c r="M13028" s="80" t="b">
        <f t="shared" si="203"/>
        <v>1</v>
      </c>
    </row>
    <row r="13029" spans="2:13" x14ac:dyDescent="0.15">
      <c r="B13029" s="333" t="s">
        <v>13178</v>
      </c>
      <c r="C13029" s="333" t="s">
        <v>712</v>
      </c>
      <c r="D13029" s="333" t="s">
        <v>525</v>
      </c>
      <c r="E13029" s="29">
        <v>2</v>
      </c>
      <c r="F13029" s="29">
        <v>4</v>
      </c>
      <c r="G13029" s="29">
        <v>14571</v>
      </c>
      <c r="M13029" s="80" t="b">
        <f t="shared" si="203"/>
        <v>1</v>
      </c>
    </row>
    <row r="13030" spans="2:13" x14ac:dyDescent="0.15">
      <c r="B13030" s="333" t="s">
        <v>6507</v>
      </c>
      <c r="C13030" s="333" t="s">
        <v>712</v>
      </c>
      <c r="D13030" s="333" t="s">
        <v>525</v>
      </c>
      <c r="E13030" s="29">
        <v>2</v>
      </c>
      <c r="F13030" s="29">
        <v>4</v>
      </c>
      <c r="G13030" s="29">
        <v>6708</v>
      </c>
      <c r="M13030" s="80" t="b">
        <f t="shared" si="203"/>
        <v>1</v>
      </c>
    </row>
    <row r="13031" spans="2:13" x14ac:dyDescent="0.15">
      <c r="B13031" s="333" t="s">
        <v>4834</v>
      </c>
      <c r="C13031" s="333" t="s">
        <v>712</v>
      </c>
      <c r="D13031" s="333" t="s">
        <v>527</v>
      </c>
      <c r="E13031" s="29">
        <v>2</v>
      </c>
      <c r="F13031" s="29">
        <v>5</v>
      </c>
      <c r="G13031" s="29">
        <v>4753</v>
      </c>
      <c r="M13031" s="80" t="b">
        <f t="shared" si="203"/>
        <v>1</v>
      </c>
    </row>
    <row r="13032" spans="2:13" x14ac:dyDescent="0.15">
      <c r="B13032" s="333" t="s">
        <v>3214</v>
      </c>
      <c r="C13032" s="333" t="s">
        <v>712</v>
      </c>
      <c r="D13032" s="333" t="s">
        <v>525</v>
      </c>
      <c r="E13032" s="29">
        <v>2</v>
      </c>
      <c r="F13032" s="29">
        <v>4</v>
      </c>
      <c r="G13032" s="29">
        <v>2919</v>
      </c>
      <c r="M13032" s="80" t="b">
        <f t="shared" si="203"/>
        <v>1</v>
      </c>
    </row>
    <row r="13033" spans="2:13" x14ac:dyDescent="0.15">
      <c r="B13033" s="333" t="s">
        <v>9725</v>
      </c>
      <c r="C13033" s="333" t="s">
        <v>712</v>
      </c>
      <c r="D13033" s="333" t="s">
        <v>525</v>
      </c>
      <c r="E13033" s="29">
        <v>2</v>
      </c>
      <c r="F13033" s="29">
        <v>4</v>
      </c>
      <c r="G13033" s="29">
        <v>9286</v>
      </c>
      <c r="M13033" s="80" t="b">
        <f t="shared" si="203"/>
        <v>1</v>
      </c>
    </row>
    <row r="13034" spans="2:13" x14ac:dyDescent="0.15">
      <c r="B13034" s="333" t="s">
        <v>14029</v>
      </c>
      <c r="C13034" s="333" t="s">
        <v>518</v>
      </c>
      <c r="D13034" s="333" t="s">
        <v>518</v>
      </c>
      <c r="E13034" s="29">
        <v>0</v>
      </c>
      <c r="F13034" s="29">
        <v>0</v>
      </c>
      <c r="G13034" s="29">
        <v>15684</v>
      </c>
      <c r="M13034" s="80" t="b">
        <f t="shared" si="203"/>
        <v>1</v>
      </c>
    </row>
    <row r="13035" spans="2:13" x14ac:dyDescent="0.15">
      <c r="B13035" s="333" t="s">
        <v>9726</v>
      </c>
      <c r="C13035" s="333" t="s">
        <v>712</v>
      </c>
      <c r="D13035" s="333" t="s">
        <v>525</v>
      </c>
      <c r="E13035" s="29">
        <v>2</v>
      </c>
      <c r="F13035" s="29">
        <v>4</v>
      </c>
      <c r="G13035" s="29">
        <v>10076</v>
      </c>
      <c r="M13035" s="80" t="b">
        <f t="shared" si="203"/>
        <v>1</v>
      </c>
    </row>
    <row r="13036" spans="2:13" x14ac:dyDescent="0.15">
      <c r="B13036" s="333" t="s">
        <v>5307</v>
      </c>
      <c r="C13036" s="333" t="s">
        <v>712</v>
      </c>
      <c r="D13036" s="333" t="s">
        <v>525</v>
      </c>
      <c r="E13036" s="29">
        <v>2</v>
      </c>
      <c r="F13036" s="29">
        <v>4</v>
      </c>
      <c r="G13036" s="29">
        <v>5161</v>
      </c>
      <c r="M13036" s="80" t="b">
        <f t="shared" si="203"/>
        <v>1</v>
      </c>
    </row>
    <row r="13037" spans="2:13" x14ac:dyDescent="0.15">
      <c r="B13037" s="333" t="s">
        <v>9727</v>
      </c>
      <c r="C13037" s="333" t="s">
        <v>712</v>
      </c>
      <c r="D13037" s="333" t="s">
        <v>525</v>
      </c>
      <c r="E13037" s="29">
        <v>2</v>
      </c>
      <c r="F13037" s="29">
        <v>4</v>
      </c>
      <c r="G13037" s="29">
        <v>10081</v>
      </c>
      <c r="M13037" s="80" t="b">
        <f t="shared" si="203"/>
        <v>1</v>
      </c>
    </row>
    <row r="13038" spans="2:13" x14ac:dyDescent="0.15">
      <c r="B13038" s="333" t="s">
        <v>5303</v>
      </c>
      <c r="C13038" s="333" t="s">
        <v>712</v>
      </c>
      <c r="D13038" s="333" t="s">
        <v>525</v>
      </c>
      <c r="E13038" s="29">
        <v>2</v>
      </c>
      <c r="F13038" s="29">
        <v>4</v>
      </c>
      <c r="G13038" s="29">
        <v>5157</v>
      </c>
      <c r="M13038" s="80" t="b">
        <f t="shared" si="203"/>
        <v>1</v>
      </c>
    </row>
    <row r="13039" spans="2:13" x14ac:dyDescent="0.15">
      <c r="B13039" s="333" t="s">
        <v>9728</v>
      </c>
      <c r="C13039" s="333" t="s">
        <v>712</v>
      </c>
      <c r="D13039" s="333" t="s">
        <v>525</v>
      </c>
      <c r="E13039" s="29">
        <v>2</v>
      </c>
      <c r="F13039" s="29">
        <v>4</v>
      </c>
      <c r="G13039" s="29">
        <v>10070</v>
      </c>
      <c r="M13039" s="80" t="b">
        <f t="shared" si="203"/>
        <v>1</v>
      </c>
    </row>
    <row r="13040" spans="2:13" x14ac:dyDescent="0.15">
      <c r="B13040" s="333" t="s">
        <v>9729</v>
      </c>
      <c r="C13040" s="333" t="s">
        <v>712</v>
      </c>
      <c r="D13040" s="333" t="s">
        <v>525</v>
      </c>
      <c r="E13040" s="29">
        <v>2</v>
      </c>
      <c r="F13040" s="29">
        <v>4</v>
      </c>
      <c r="G13040" s="29">
        <v>10055</v>
      </c>
      <c r="M13040" s="80" t="b">
        <f t="shared" si="203"/>
        <v>1</v>
      </c>
    </row>
    <row r="13041" spans="2:13" x14ac:dyDescent="0.15">
      <c r="B13041" s="333" t="s">
        <v>9730</v>
      </c>
      <c r="C13041" s="333" t="s">
        <v>712</v>
      </c>
      <c r="D13041" s="333" t="s">
        <v>525</v>
      </c>
      <c r="E13041" s="29">
        <v>2</v>
      </c>
      <c r="F13041" s="29">
        <v>4</v>
      </c>
      <c r="G13041" s="29">
        <v>10043</v>
      </c>
      <c r="M13041" s="80" t="b">
        <f t="shared" si="203"/>
        <v>1</v>
      </c>
    </row>
    <row r="13042" spans="2:13" x14ac:dyDescent="0.15">
      <c r="B13042" s="333" t="s">
        <v>9731</v>
      </c>
      <c r="C13042" s="333" t="s">
        <v>712</v>
      </c>
      <c r="D13042" s="333" t="s">
        <v>525</v>
      </c>
      <c r="E13042" s="29">
        <v>2</v>
      </c>
      <c r="F13042" s="29">
        <v>4</v>
      </c>
      <c r="G13042" s="29">
        <v>9287</v>
      </c>
      <c r="M13042" s="80" t="b">
        <f t="shared" si="203"/>
        <v>1</v>
      </c>
    </row>
    <row r="13043" spans="2:13" x14ac:dyDescent="0.15">
      <c r="B13043" s="333" t="s">
        <v>9732</v>
      </c>
      <c r="C13043" s="333" t="s">
        <v>712</v>
      </c>
      <c r="D13043" s="333" t="s">
        <v>525</v>
      </c>
      <c r="E13043" s="29">
        <v>2</v>
      </c>
      <c r="F13043" s="29">
        <v>4</v>
      </c>
      <c r="G13043" s="29">
        <v>10048</v>
      </c>
      <c r="M13043" s="80" t="b">
        <f t="shared" si="203"/>
        <v>1</v>
      </c>
    </row>
    <row r="13044" spans="2:13" x14ac:dyDescent="0.15">
      <c r="B13044" s="333" t="s">
        <v>9733</v>
      </c>
      <c r="C13044" s="333" t="s">
        <v>712</v>
      </c>
      <c r="D13044" s="333" t="s">
        <v>525</v>
      </c>
      <c r="E13044" s="29">
        <v>2</v>
      </c>
      <c r="F13044" s="29">
        <v>4</v>
      </c>
      <c r="G13044" s="29">
        <v>10031</v>
      </c>
      <c r="M13044" s="80" t="b">
        <f t="shared" si="203"/>
        <v>1</v>
      </c>
    </row>
    <row r="13045" spans="2:13" x14ac:dyDescent="0.15">
      <c r="B13045" s="333" t="s">
        <v>9734</v>
      </c>
      <c r="C13045" s="333" t="s">
        <v>712</v>
      </c>
      <c r="D13045" s="333" t="s">
        <v>525</v>
      </c>
      <c r="E13045" s="29">
        <v>2</v>
      </c>
      <c r="F13045" s="29">
        <v>4</v>
      </c>
      <c r="G13045" s="29">
        <v>9315</v>
      </c>
      <c r="M13045" s="80" t="b">
        <f t="shared" si="203"/>
        <v>1</v>
      </c>
    </row>
    <row r="13046" spans="2:13" x14ac:dyDescent="0.15">
      <c r="B13046" s="333" t="s">
        <v>13179</v>
      </c>
      <c r="C13046" s="333" t="s">
        <v>712</v>
      </c>
      <c r="D13046" s="333" t="s">
        <v>525</v>
      </c>
      <c r="E13046" s="29">
        <v>2</v>
      </c>
      <c r="F13046" s="29">
        <v>4</v>
      </c>
      <c r="G13046" s="29">
        <v>14575</v>
      </c>
      <c r="M13046" s="80" t="b">
        <f t="shared" si="203"/>
        <v>1</v>
      </c>
    </row>
    <row r="13047" spans="2:13" x14ac:dyDescent="0.15">
      <c r="B13047" s="333" t="s">
        <v>4922</v>
      </c>
      <c r="C13047" s="333" t="s">
        <v>712</v>
      </c>
      <c r="D13047" s="333" t="s">
        <v>527</v>
      </c>
      <c r="E13047" s="29">
        <v>2</v>
      </c>
      <c r="F13047" s="29">
        <v>5</v>
      </c>
      <c r="G13047" s="29">
        <v>4755</v>
      </c>
      <c r="M13047" s="80" t="b">
        <f t="shared" si="203"/>
        <v>1</v>
      </c>
    </row>
    <row r="13048" spans="2:13" x14ac:dyDescent="0.15">
      <c r="B13048" s="333" t="s">
        <v>13180</v>
      </c>
      <c r="C13048" s="333" t="s">
        <v>712</v>
      </c>
      <c r="D13048" s="333" t="s">
        <v>525</v>
      </c>
      <c r="E13048" s="29">
        <v>2</v>
      </c>
      <c r="F13048" s="29">
        <v>4</v>
      </c>
      <c r="G13048" s="29">
        <v>14572</v>
      </c>
      <c r="M13048" s="80" t="b">
        <f t="shared" si="203"/>
        <v>1</v>
      </c>
    </row>
    <row r="13049" spans="2:13" x14ac:dyDescent="0.15">
      <c r="B13049" s="333" t="s">
        <v>8058</v>
      </c>
      <c r="C13049" s="333" t="s">
        <v>712</v>
      </c>
      <c r="D13049" s="333" t="s">
        <v>525</v>
      </c>
      <c r="E13049" s="29">
        <v>2</v>
      </c>
      <c r="F13049" s="29">
        <v>4</v>
      </c>
      <c r="G13049" s="29">
        <v>8283</v>
      </c>
      <c r="M13049" s="80" t="b">
        <f t="shared" si="203"/>
        <v>1</v>
      </c>
    </row>
    <row r="13050" spans="2:13" x14ac:dyDescent="0.15">
      <c r="B13050" s="333" t="s">
        <v>13181</v>
      </c>
      <c r="C13050" s="333" t="s">
        <v>712</v>
      </c>
      <c r="D13050" s="333" t="s">
        <v>525</v>
      </c>
      <c r="E13050" s="29">
        <v>2</v>
      </c>
      <c r="F13050" s="29">
        <v>4</v>
      </c>
      <c r="G13050" s="29">
        <v>14573</v>
      </c>
      <c r="M13050" s="80" t="b">
        <f t="shared" si="203"/>
        <v>1</v>
      </c>
    </row>
    <row r="13051" spans="2:13" x14ac:dyDescent="0.15">
      <c r="B13051" s="333" t="s">
        <v>13182</v>
      </c>
      <c r="C13051" s="333" t="s">
        <v>712</v>
      </c>
      <c r="D13051" s="333" t="s">
        <v>525</v>
      </c>
      <c r="E13051" s="29">
        <v>2</v>
      </c>
      <c r="F13051" s="29">
        <v>4</v>
      </c>
      <c r="G13051" s="29">
        <v>14574</v>
      </c>
      <c r="M13051" s="80" t="b">
        <f t="shared" si="203"/>
        <v>1</v>
      </c>
    </row>
    <row r="13052" spans="2:13" x14ac:dyDescent="0.15">
      <c r="B13052" s="333" t="s">
        <v>4923</v>
      </c>
      <c r="C13052" s="333" t="s">
        <v>712</v>
      </c>
      <c r="D13052" s="333" t="s">
        <v>527</v>
      </c>
      <c r="E13052" s="29">
        <v>2</v>
      </c>
      <c r="F13052" s="29">
        <v>5</v>
      </c>
      <c r="G13052" s="29">
        <v>4756</v>
      </c>
      <c r="M13052" s="80" t="b">
        <f t="shared" si="203"/>
        <v>1</v>
      </c>
    </row>
    <row r="13053" spans="2:13" x14ac:dyDescent="0.15">
      <c r="B13053" s="333" t="s">
        <v>15229</v>
      </c>
      <c r="C13053" s="333" t="s">
        <v>712</v>
      </c>
      <c r="D13053" s="333" t="s">
        <v>525</v>
      </c>
      <c r="E13053" s="29">
        <v>2</v>
      </c>
      <c r="F13053" s="29">
        <v>4</v>
      </c>
      <c r="G13053" s="29">
        <v>17497</v>
      </c>
      <c r="M13053" s="80" t="b">
        <f t="shared" si="203"/>
        <v>1</v>
      </c>
    </row>
    <row r="13054" spans="2:13" x14ac:dyDescent="0.15">
      <c r="B13054" s="333" t="s">
        <v>15230</v>
      </c>
      <c r="C13054" s="333" t="s">
        <v>712</v>
      </c>
      <c r="D13054" s="333" t="s">
        <v>525</v>
      </c>
      <c r="E13054" s="29">
        <v>2</v>
      </c>
      <c r="F13054" s="29">
        <v>4</v>
      </c>
      <c r="G13054" s="29">
        <v>17649</v>
      </c>
      <c r="M13054" s="80" t="b">
        <f t="shared" si="203"/>
        <v>1</v>
      </c>
    </row>
    <row r="13055" spans="2:13" x14ac:dyDescent="0.15">
      <c r="B13055" s="333" t="s">
        <v>9735</v>
      </c>
      <c r="C13055" s="333" t="s">
        <v>712</v>
      </c>
      <c r="D13055" s="333" t="s">
        <v>525</v>
      </c>
      <c r="E13055" s="29">
        <v>2</v>
      </c>
      <c r="F13055" s="29">
        <v>4</v>
      </c>
      <c r="G13055" s="29">
        <v>9285</v>
      </c>
      <c r="M13055" s="80" t="b">
        <f t="shared" si="203"/>
        <v>1</v>
      </c>
    </row>
    <row r="13056" spans="2:13" x14ac:dyDescent="0.15">
      <c r="B13056" s="333" t="s">
        <v>792</v>
      </c>
      <c r="C13056" s="333" t="s">
        <v>712</v>
      </c>
      <c r="D13056" s="333" t="s">
        <v>525</v>
      </c>
      <c r="E13056" s="29">
        <v>2</v>
      </c>
      <c r="F13056" s="29">
        <v>4</v>
      </c>
      <c r="G13056" s="29">
        <v>285</v>
      </c>
      <c r="M13056" s="80" t="b">
        <f t="shared" si="203"/>
        <v>1</v>
      </c>
    </row>
    <row r="13057" spans="2:13" x14ac:dyDescent="0.15">
      <c r="B13057" s="333" t="s">
        <v>3215</v>
      </c>
      <c r="C13057" s="333" t="s">
        <v>712</v>
      </c>
      <c r="D13057" s="333" t="s">
        <v>525</v>
      </c>
      <c r="E13057" s="29">
        <v>2</v>
      </c>
      <c r="F13057" s="29">
        <v>4</v>
      </c>
      <c r="G13057" s="29">
        <v>2920</v>
      </c>
      <c r="M13057" s="80" t="b">
        <f t="shared" si="203"/>
        <v>1</v>
      </c>
    </row>
    <row r="13058" spans="2:13" x14ac:dyDescent="0.15">
      <c r="B13058" s="333" t="s">
        <v>5761</v>
      </c>
      <c r="C13058" s="333" t="s">
        <v>714</v>
      </c>
      <c r="D13058" s="333" t="s">
        <v>525</v>
      </c>
      <c r="E13058" s="29">
        <v>3</v>
      </c>
      <c r="F13058" s="29">
        <v>4</v>
      </c>
      <c r="G13058" s="29">
        <v>5791</v>
      </c>
      <c r="M13058" s="80" t="b">
        <f t="shared" si="203"/>
        <v>1</v>
      </c>
    </row>
    <row r="13059" spans="2:13" x14ac:dyDescent="0.15">
      <c r="B13059" s="333" t="s">
        <v>3216</v>
      </c>
      <c r="C13059" s="333" t="s">
        <v>712</v>
      </c>
      <c r="D13059" s="333" t="s">
        <v>525</v>
      </c>
      <c r="E13059" s="29">
        <v>2</v>
      </c>
      <c r="F13059" s="29">
        <v>4</v>
      </c>
      <c r="G13059" s="29">
        <v>2921</v>
      </c>
      <c r="M13059" s="80" t="b">
        <f t="shared" si="203"/>
        <v>1</v>
      </c>
    </row>
    <row r="13060" spans="2:13" x14ac:dyDescent="0.15">
      <c r="B13060" s="333" t="s">
        <v>3287</v>
      </c>
      <c r="C13060" s="333" t="s">
        <v>714</v>
      </c>
      <c r="D13060" s="333" t="s">
        <v>525</v>
      </c>
      <c r="E13060" s="29">
        <v>3</v>
      </c>
      <c r="F13060" s="29">
        <v>4</v>
      </c>
      <c r="G13060" s="29">
        <v>2922</v>
      </c>
      <c r="M13060" s="80" t="b">
        <f t="shared" si="203"/>
        <v>1</v>
      </c>
    </row>
    <row r="13061" spans="2:13" x14ac:dyDescent="0.15">
      <c r="B13061" s="333" t="s">
        <v>9736</v>
      </c>
      <c r="C13061" s="333" t="s">
        <v>714</v>
      </c>
      <c r="D13061" s="333" t="s">
        <v>525</v>
      </c>
      <c r="E13061" s="29">
        <v>3</v>
      </c>
      <c r="F13061" s="29">
        <v>4</v>
      </c>
      <c r="G13061" s="29">
        <v>9302</v>
      </c>
      <c r="M13061" s="80" t="b">
        <f t="shared" si="203"/>
        <v>1</v>
      </c>
    </row>
    <row r="13062" spans="2:13" x14ac:dyDescent="0.15">
      <c r="B13062" s="333" t="s">
        <v>3288</v>
      </c>
      <c r="C13062" s="333" t="s">
        <v>712</v>
      </c>
      <c r="D13062" s="333" t="s">
        <v>525</v>
      </c>
      <c r="E13062" s="29">
        <v>2</v>
      </c>
      <c r="F13062" s="29">
        <v>4</v>
      </c>
      <c r="G13062" s="29">
        <v>2923</v>
      </c>
      <c r="M13062" s="80" t="b">
        <f t="shared" si="203"/>
        <v>1</v>
      </c>
    </row>
    <row r="13063" spans="2:13" x14ac:dyDescent="0.15">
      <c r="B13063" s="333" t="s">
        <v>14381</v>
      </c>
      <c r="C13063" s="333" t="s">
        <v>712</v>
      </c>
      <c r="D13063" s="333" t="s">
        <v>525</v>
      </c>
      <c r="E13063" s="29">
        <v>2</v>
      </c>
      <c r="F13063" s="29">
        <v>4</v>
      </c>
      <c r="G13063" s="29">
        <v>15905</v>
      </c>
      <c r="M13063" s="80" t="b">
        <f t="shared" si="203"/>
        <v>1</v>
      </c>
    </row>
    <row r="13064" spans="2:13" x14ac:dyDescent="0.15">
      <c r="B13064" s="333" t="s">
        <v>4094</v>
      </c>
      <c r="C13064" s="333" t="s">
        <v>712</v>
      </c>
      <c r="D13064" s="333" t="s">
        <v>525</v>
      </c>
      <c r="E13064" s="29">
        <v>2</v>
      </c>
      <c r="F13064" s="29">
        <v>4</v>
      </c>
      <c r="G13064" s="29">
        <v>3856</v>
      </c>
      <c r="M13064" s="80" t="b">
        <f t="shared" si="203"/>
        <v>1</v>
      </c>
    </row>
    <row r="13065" spans="2:13" x14ac:dyDescent="0.15">
      <c r="B13065" s="333" t="s">
        <v>11390</v>
      </c>
      <c r="C13065" s="333" t="s">
        <v>712</v>
      </c>
      <c r="D13065" s="333" t="s">
        <v>525</v>
      </c>
      <c r="E13065" s="29">
        <v>2</v>
      </c>
      <c r="F13065" s="29">
        <v>4</v>
      </c>
      <c r="G13065" s="29">
        <v>11270</v>
      </c>
      <c r="M13065" s="80" t="b">
        <f t="shared" si="203"/>
        <v>1</v>
      </c>
    </row>
    <row r="13066" spans="2:13" x14ac:dyDescent="0.15">
      <c r="B13066" s="333" t="s">
        <v>15231</v>
      </c>
      <c r="C13066" s="333" t="s">
        <v>712</v>
      </c>
      <c r="D13066" s="333" t="s">
        <v>525</v>
      </c>
      <c r="E13066" s="29">
        <v>2</v>
      </c>
      <c r="F13066" s="29">
        <v>4</v>
      </c>
      <c r="G13066" s="29">
        <v>16565</v>
      </c>
      <c r="M13066" s="80" t="b">
        <f t="shared" si="203"/>
        <v>1</v>
      </c>
    </row>
    <row r="13067" spans="2:13" x14ac:dyDescent="0.15">
      <c r="B13067" s="333" t="s">
        <v>3873</v>
      </c>
      <c r="C13067" s="333" t="s">
        <v>712</v>
      </c>
      <c r="D13067" s="333" t="s">
        <v>525</v>
      </c>
      <c r="E13067" s="29">
        <v>2</v>
      </c>
      <c r="F13067" s="29">
        <v>4</v>
      </c>
      <c r="G13067" s="29">
        <v>3636</v>
      </c>
      <c r="M13067" s="80" t="b">
        <f t="shared" si="203"/>
        <v>1</v>
      </c>
    </row>
    <row r="13068" spans="2:13" x14ac:dyDescent="0.15">
      <c r="B13068" s="333" t="s">
        <v>3874</v>
      </c>
      <c r="C13068" s="333" t="s">
        <v>712</v>
      </c>
      <c r="D13068" s="333" t="s">
        <v>525</v>
      </c>
      <c r="E13068" s="29">
        <v>2</v>
      </c>
      <c r="F13068" s="29">
        <v>4</v>
      </c>
      <c r="G13068" s="29">
        <v>3637</v>
      </c>
      <c r="M13068" s="80" t="b">
        <f t="shared" si="203"/>
        <v>1</v>
      </c>
    </row>
    <row r="13069" spans="2:13" x14ac:dyDescent="0.15">
      <c r="B13069" s="333" t="s">
        <v>4006</v>
      </c>
      <c r="C13069" s="333" t="s">
        <v>712</v>
      </c>
      <c r="D13069" s="333" t="s">
        <v>525</v>
      </c>
      <c r="E13069" s="29">
        <v>2</v>
      </c>
      <c r="F13069" s="29">
        <v>4</v>
      </c>
      <c r="G13069" s="29">
        <v>3663</v>
      </c>
      <c r="M13069" s="80" t="b">
        <f t="shared" si="203"/>
        <v>1</v>
      </c>
    </row>
    <row r="13070" spans="2:13" x14ac:dyDescent="0.15">
      <c r="B13070" s="333" t="s">
        <v>4007</v>
      </c>
      <c r="C13070" s="333" t="s">
        <v>712</v>
      </c>
      <c r="D13070" s="333" t="s">
        <v>525</v>
      </c>
      <c r="E13070" s="29">
        <v>2</v>
      </c>
      <c r="F13070" s="29">
        <v>4</v>
      </c>
      <c r="G13070" s="29">
        <v>3664</v>
      </c>
      <c r="M13070" s="80" t="b">
        <f t="shared" ref="M13070:M13133" si="204">AND(  NOT(ISERROR(FIND(UPPER($B$7),UPPER($B13070),1))),  OR($D$7="",NOT(ISERROR(FIND(UPPER($D$7),UPPER($B13070),1)))),    OR($D$8="",(ISERROR(FIND(UPPER($D$8),UPPER($B13070),1))))           )</f>
        <v>1</v>
      </c>
    </row>
    <row r="13071" spans="2:13" x14ac:dyDescent="0.15">
      <c r="B13071" s="333" t="s">
        <v>7510</v>
      </c>
      <c r="C13071" s="333" t="s">
        <v>710</v>
      </c>
      <c r="D13071" s="333" t="s">
        <v>525</v>
      </c>
      <c r="E13071" s="29">
        <v>1</v>
      </c>
      <c r="F13071" s="29">
        <v>4</v>
      </c>
      <c r="G13071" s="29">
        <v>7669</v>
      </c>
      <c r="M13071" s="80" t="b">
        <f t="shared" si="204"/>
        <v>1</v>
      </c>
    </row>
    <row r="13072" spans="2:13" x14ac:dyDescent="0.15">
      <c r="B13072" s="333" t="s">
        <v>5762</v>
      </c>
      <c r="C13072" s="333" t="s">
        <v>714</v>
      </c>
      <c r="D13072" s="333" t="s">
        <v>525</v>
      </c>
      <c r="E13072" s="29">
        <v>3</v>
      </c>
      <c r="F13072" s="29">
        <v>4</v>
      </c>
      <c r="G13072" s="29">
        <v>5792</v>
      </c>
      <c r="M13072" s="80" t="b">
        <f t="shared" si="204"/>
        <v>1</v>
      </c>
    </row>
    <row r="13073" spans="2:13" x14ac:dyDescent="0.15">
      <c r="B13073" s="333" t="s">
        <v>14382</v>
      </c>
      <c r="C13073" s="333" t="s">
        <v>712</v>
      </c>
      <c r="D13073" s="333" t="s">
        <v>525</v>
      </c>
      <c r="E13073" s="29">
        <v>2</v>
      </c>
      <c r="F13073" s="29">
        <v>4</v>
      </c>
      <c r="G13073" s="29">
        <v>16255</v>
      </c>
      <c r="M13073" s="80" t="b">
        <f t="shared" si="204"/>
        <v>1</v>
      </c>
    </row>
    <row r="13074" spans="2:13" x14ac:dyDescent="0.15">
      <c r="B13074" s="333" t="s">
        <v>9737</v>
      </c>
      <c r="C13074" s="333" t="s">
        <v>712</v>
      </c>
      <c r="D13074" s="333" t="s">
        <v>525</v>
      </c>
      <c r="E13074" s="29">
        <v>2</v>
      </c>
      <c r="F13074" s="29">
        <v>4</v>
      </c>
      <c r="G13074" s="29">
        <v>10058</v>
      </c>
      <c r="M13074" s="80" t="b">
        <f t="shared" si="204"/>
        <v>1</v>
      </c>
    </row>
    <row r="13075" spans="2:13" x14ac:dyDescent="0.15">
      <c r="B13075" s="333" t="s">
        <v>3299</v>
      </c>
      <c r="C13075" s="333" t="s">
        <v>712</v>
      </c>
      <c r="D13075" s="333" t="s">
        <v>525</v>
      </c>
      <c r="E13075" s="29">
        <v>2</v>
      </c>
      <c r="F13075" s="29">
        <v>4</v>
      </c>
      <c r="G13075" s="29">
        <v>2930</v>
      </c>
      <c r="M13075" s="80" t="b">
        <f t="shared" si="204"/>
        <v>1</v>
      </c>
    </row>
    <row r="13076" spans="2:13" x14ac:dyDescent="0.15">
      <c r="B13076" s="333" t="s">
        <v>14030</v>
      </c>
      <c r="C13076" s="333" t="s">
        <v>518</v>
      </c>
      <c r="D13076" s="333" t="s">
        <v>518</v>
      </c>
      <c r="E13076" s="29">
        <v>0</v>
      </c>
      <c r="F13076" s="29">
        <v>0</v>
      </c>
      <c r="G13076" s="29">
        <v>15704</v>
      </c>
      <c r="M13076" s="80" t="b">
        <f t="shared" si="204"/>
        <v>1</v>
      </c>
    </row>
    <row r="13077" spans="2:13" x14ac:dyDescent="0.15">
      <c r="B13077" s="333" t="s">
        <v>3875</v>
      </c>
      <c r="C13077" s="333" t="s">
        <v>712</v>
      </c>
      <c r="D13077" s="333" t="s">
        <v>525</v>
      </c>
      <c r="E13077" s="29">
        <v>2</v>
      </c>
      <c r="F13077" s="29">
        <v>4</v>
      </c>
      <c r="G13077" s="29">
        <v>3638</v>
      </c>
      <c r="M13077" s="80" t="b">
        <f t="shared" si="204"/>
        <v>1</v>
      </c>
    </row>
    <row r="13078" spans="2:13" x14ac:dyDescent="0.15">
      <c r="B13078" s="333" t="s">
        <v>10658</v>
      </c>
      <c r="C13078" s="333" t="s">
        <v>712</v>
      </c>
      <c r="D13078" s="333" t="s">
        <v>525</v>
      </c>
      <c r="E13078" s="29">
        <v>2</v>
      </c>
      <c r="F13078" s="29">
        <v>4</v>
      </c>
      <c r="G13078" s="29">
        <v>11071</v>
      </c>
      <c r="M13078" s="80" t="b">
        <f t="shared" si="204"/>
        <v>1</v>
      </c>
    </row>
    <row r="13079" spans="2:13" x14ac:dyDescent="0.15">
      <c r="B13079" s="333" t="s">
        <v>14031</v>
      </c>
      <c r="C13079" s="333" t="s">
        <v>518</v>
      </c>
      <c r="D13079" s="333" t="s">
        <v>518</v>
      </c>
      <c r="E13079" s="29">
        <v>0</v>
      </c>
      <c r="F13079" s="29">
        <v>0</v>
      </c>
      <c r="G13079" s="29">
        <v>14699</v>
      </c>
      <c r="M13079" s="80" t="b">
        <f t="shared" si="204"/>
        <v>1</v>
      </c>
    </row>
    <row r="13080" spans="2:13" x14ac:dyDescent="0.15">
      <c r="B13080" s="333" t="s">
        <v>3300</v>
      </c>
      <c r="C13080" s="333" t="s">
        <v>712</v>
      </c>
      <c r="D13080" s="333" t="s">
        <v>525</v>
      </c>
      <c r="E13080" s="29">
        <v>2</v>
      </c>
      <c r="F13080" s="29">
        <v>4</v>
      </c>
      <c r="G13080" s="29">
        <v>2931</v>
      </c>
      <c r="M13080" s="80" t="b">
        <f t="shared" si="204"/>
        <v>1</v>
      </c>
    </row>
    <row r="13081" spans="2:13" x14ac:dyDescent="0.15">
      <c r="B13081" s="333" t="s">
        <v>14032</v>
      </c>
      <c r="C13081" s="333" t="s">
        <v>518</v>
      </c>
      <c r="D13081" s="333" t="s">
        <v>518</v>
      </c>
      <c r="E13081" s="29">
        <v>0</v>
      </c>
      <c r="F13081" s="29">
        <v>0</v>
      </c>
      <c r="G13081" s="29">
        <v>14718</v>
      </c>
      <c r="M13081" s="80" t="b">
        <f t="shared" si="204"/>
        <v>1</v>
      </c>
    </row>
    <row r="13082" spans="2:13" x14ac:dyDescent="0.15">
      <c r="B13082" s="333" t="s">
        <v>10659</v>
      </c>
      <c r="C13082" s="333" t="s">
        <v>712</v>
      </c>
      <c r="D13082" s="333" t="s">
        <v>525</v>
      </c>
      <c r="E13082" s="29">
        <v>2</v>
      </c>
      <c r="F13082" s="29">
        <v>4</v>
      </c>
      <c r="G13082" s="29">
        <v>11065</v>
      </c>
      <c r="M13082" s="80" t="b">
        <f t="shared" si="204"/>
        <v>1</v>
      </c>
    </row>
    <row r="13083" spans="2:13" x14ac:dyDescent="0.15">
      <c r="B13083" s="333" t="s">
        <v>8900</v>
      </c>
      <c r="C13083" s="333" t="s">
        <v>712</v>
      </c>
      <c r="D13083" s="333" t="s">
        <v>525</v>
      </c>
      <c r="E13083" s="29">
        <v>2</v>
      </c>
      <c r="F13083" s="29">
        <v>4</v>
      </c>
      <c r="G13083" s="29">
        <v>9250</v>
      </c>
      <c r="M13083" s="80" t="b">
        <f t="shared" si="204"/>
        <v>1</v>
      </c>
    </row>
    <row r="13084" spans="2:13" x14ac:dyDescent="0.15">
      <c r="B13084" s="333" t="s">
        <v>14033</v>
      </c>
      <c r="C13084" s="333" t="s">
        <v>712</v>
      </c>
      <c r="D13084" s="333" t="s">
        <v>527</v>
      </c>
      <c r="E13084" s="29">
        <v>2</v>
      </c>
      <c r="F13084" s="29">
        <v>5</v>
      </c>
      <c r="G13084" s="29">
        <v>15243</v>
      </c>
      <c r="M13084" s="80" t="b">
        <f t="shared" si="204"/>
        <v>1</v>
      </c>
    </row>
    <row r="13085" spans="2:13" x14ac:dyDescent="0.15">
      <c r="B13085" s="333" t="s">
        <v>8899</v>
      </c>
      <c r="C13085" s="333" t="s">
        <v>712</v>
      </c>
      <c r="D13085" s="333" t="s">
        <v>525</v>
      </c>
      <c r="E13085" s="29">
        <v>2</v>
      </c>
      <c r="F13085" s="29">
        <v>4</v>
      </c>
      <c r="G13085" s="29">
        <v>9249</v>
      </c>
      <c r="M13085" s="80" t="b">
        <f t="shared" si="204"/>
        <v>1</v>
      </c>
    </row>
    <row r="13086" spans="2:13" x14ac:dyDescent="0.15">
      <c r="B13086" s="333" t="s">
        <v>3297</v>
      </c>
      <c r="C13086" s="333" t="s">
        <v>712</v>
      </c>
      <c r="D13086" s="333" t="s">
        <v>525</v>
      </c>
      <c r="E13086" s="29">
        <v>2</v>
      </c>
      <c r="F13086" s="29">
        <v>4</v>
      </c>
      <c r="G13086" s="29">
        <v>2932</v>
      </c>
      <c r="M13086" s="80" t="b">
        <f t="shared" si="204"/>
        <v>1</v>
      </c>
    </row>
    <row r="13087" spans="2:13" x14ac:dyDescent="0.15">
      <c r="B13087" s="333" t="s">
        <v>9738</v>
      </c>
      <c r="C13087" s="333" t="s">
        <v>712</v>
      </c>
      <c r="D13087" s="333" t="s">
        <v>525</v>
      </c>
      <c r="E13087" s="29">
        <v>2</v>
      </c>
      <c r="F13087" s="29">
        <v>4</v>
      </c>
      <c r="G13087" s="29">
        <v>9501</v>
      </c>
      <c r="M13087" s="80" t="b">
        <f t="shared" si="204"/>
        <v>1</v>
      </c>
    </row>
    <row r="13088" spans="2:13" x14ac:dyDescent="0.15">
      <c r="B13088" s="333" t="s">
        <v>9739</v>
      </c>
      <c r="C13088" s="333" t="s">
        <v>712</v>
      </c>
      <c r="D13088" s="333" t="s">
        <v>525</v>
      </c>
      <c r="E13088" s="29">
        <v>2</v>
      </c>
      <c r="F13088" s="29">
        <v>4</v>
      </c>
      <c r="G13088" s="29">
        <v>9502</v>
      </c>
      <c r="M13088" s="80" t="b">
        <f t="shared" si="204"/>
        <v>1</v>
      </c>
    </row>
    <row r="13089" spans="2:13" x14ac:dyDescent="0.15">
      <c r="B13089" s="333" t="s">
        <v>9740</v>
      </c>
      <c r="C13089" s="333" t="s">
        <v>712</v>
      </c>
      <c r="D13089" s="333" t="s">
        <v>525</v>
      </c>
      <c r="E13089" s="29">
        <v>2</v>
      </c>
      <c r="F13089" s="29">
        <v>4</v>
      </c>
      <c r="G13089" s="29">
        <v>9503</v>
      </c>
      <c r="M13089" s="80" t="b">
        <f t="shared" si="204"/>
        <v>1</v>
      </c>
    </row>
    <row r="13090" spans="2:13" x14ac:dyDescent="0.15">
      <c r="B13090" s="333" t="s">
        <v>9741</v>
      </c>
      <c r="C13090" s="333" t="s">
        <v>712</v>
      </c>
      <c r="D13090" s="333" t="s">
        <v>525</v>
      </c>
      <c r="E13090" s="29">
        <v>2</v>
      </c>
      <c r="F13090" s="29">
        <v>4</v>
      </c>
      <c r="G13090" s="29">
        <v>9504</v>
      </c>
      <c r="M13090" s="80" t="b">
        <f t="shared" si="204"/>
        <v>1</v>
      </c>
    </row>
    <row r="13091" spans="2:13" x14ac:dyDescent="0.15">
      <c r="B13091" s="333" t="s">
        <v>14383</v>
      </c>
      <c r="C13091" s="333" t="s">
        <v>712</v>
      </c>
      <c r="D13091" s="333" t="s">
        <v>525</v>
      </c>
      <c r="E13091" s="29">
        <v>2</v>
      </c>
      <c r="F13091" s="29">
        <v>4</v>
      </c>
      <c r="G13091" s="29">
        <v>15830</v>
      </c>
      <c r="M13091" s="80" t="b">
        <f t="shared" si="204"/>
        <v>1</v>
      </c>
    </row>
    <row r="13092" spans="2:13" x14ac:dyDescent="0.15">
      <c r="B13092" s="333" t="s">
        <v>9742</v>
      </c>
      <c r="C13092" s="333" t="s">
        <v>712</v>
      </c>
      <c r="D13092" s="333" t="s">
        <v>525</v>
      </c>
      <c r="E13092" s="29">
        <v>2</v>
      </c>
      <c r="F13092" s="29">
        <v>4</v>
      </c>
      <c r="G13092" s="29">
        <v>9505</v>
      </c>
      <c r="M13092" s="80" t="b">
        <f t="shared" si="204"/>
        <v>1</v>
      </c>
    </row>
    <row r="13093" spans="2:13" x14ac:dyDescent="0.15">
      <c r="B13093" s="333" t="s">
        <v>9743</v>
      </c>
      <c r="C13093" s="333" t="s">
        <v>712</v>
      </c>
      <c r="D13093" s="333" t="s">
        <v>525</v>
      </c>
      <c r="E13093" s="29">
        <v>2</v>
      </c>
      <c r="F13093" s="29">
        <v>4</v>
      </c>
      <c r="G13093" s="29">
        <v>9506</v>
      </c>
      <c r="M13093" s="80" t="b">
        <f t="shared" si="204"/>
        <v>1</v>
      </c>
    </row>
    <row r="13094" spans="2:13" x14ac:dyDescent="0.15">
      <c r="B13094" s="333" t="s">
        <v>8768</v>
      </c>
      <c r="C13094" s="333" t="s">
        <v>710</v>
      </c>
      <c r="D13094" s="333" t="s">
        <v>525</v>
      </c>
      <c r="E13094" s="29">
        <v>1</v>
      </c>
      <c r="F13094" s="29">
        <v>4</v>
      </c>
      <c r="G13094" s="29">
        <v>9118</v>
      </c>
      <c r="M13094" s="80" t="b">
        <f t="shared" si="204"/>
        <v>1</v>
      </c>
    </row>
    <row r="13095" spans="2:13" x14ac:dyDescent="0.15">
      <c r="B13095" s="333" t="s">
        <v>3232</v>
      </c>
      <c r="C13095" s="333" t="s">
        <v>712</v>
      </c>
      <c r="D13095" s="333" t="s">
        <v>525</v>
      </c>
      <c r="E13095" s="29">
        <v>2</v>
      </c>
      <c r="F13095" s="29">
        <v>4</v>
      </c>
      <c r="G13095" s="29">
        <v>2933</v>
      </c>
      <c r="M13095" s="80" t="b">
        <f t="shared" si="204"/>
        <v>1</v>
      </c>
    </row>
    <row r="13096" spans="2:13" x14ac:dyDescent="0.15">
      <c r="B13096" s="333" t="s">
        <v>8865</v>
      </c>
      <c r="C13096" s="333" t="s">
        <v>712</v>
      </c>
      <c r="D13096" s="333" t="s">
        <v>525</v>
      </c>
      <c r="E13096" s="29">
        <v>2</v>
      </c>
      <c r="F13096" s="29">
        <v>4</v>
      </c>
      <c r="G13096" s="29">
        <v>9215</v>
      </c>
      <c r="M13096" s="80" t="b">
        <f t="shared" si="204"/>
        <v>1</v>
      </c>
    </row>
    <row r="13097" spans="2:13" x14ac:dyDescent="0.15">
      <c r="B13097" s="333" t="s">
        <v>9744</v>
      </c>
      <c r="C13097" s="333" t="s">
        <v>712</v>
      </c>
      <c r="D13097" s="333" t="s">
        <v>525</v>
      </c>
      <c r="E13097" s="29">
        <v>2</v>
      </c>
      <c r="F13097" s="29">
        <v>4</v>
      </c>
      <c r="G13097" s="29">
        <v>9892</v>
      </c>
      <c r="M13097" s="80" t="b">
        <f t="shared" si="204"/>
        <v>1</v>
      </c>
    </row>
    <row r="13098" spans="2:13" x14ac:dyDescent="0.15">
      <c r="B13098" s="333" t="s">
        <v>3876</v>
      </c>
      <c r="C13098" s="333" t="s">
        <v>712</v>
      </c>
      <c r="D13098" s="333" t="s">
        <v>525</v>
      </c>
      <c r="E13098" s="29">
        <v>2</v>
      </c>
      <c r="F13098" s="29">
        <v>4</v>
      </c>
      <c r="G13098" s="29">
        <v>3639</v>
      </c>
      <c r="M13098" s="80" t="b">
        <f t="shared" si="204"/>
        <v>1</v>
      </c>
    </row>
    <row r="13099" spans="2:13" x14ac:dyDescent="0.15">
      <c r="B13099" s="333" t="s">
        <v>15232</v>
      </c>
      <c r="C13099" s="333" t="s">
        <v>710</v>
      </c>
      <c r="D13099" s="333" t="s">
        <v>525</v>
      </c>
      <c r="E13099" s="29">
        <v>1</v>
      </c>
      <c r="F13099" s="29">
        <v>4</v>
      </c>
      <c r="G13099" s="29">
        <v>17073</v>
      </c>
      <c r="M13099" s="80" t="b">
        <f t="shared" si="204"/>
        <v>1</v>
      </c>
    </row>
    <row r="13100" spans="2:13" x14ac:dyDescent="0.15">
      <c r="B13100" s="333" t="s">
        <v>14034</v>
      </c>
      <c r="C13100" s="333" t="s">
        <v>712</v>
      </c>
      <c r="D13100" s="333" t="s">
        <v>525</v>
      </c>
      <c r="E13100" s="29">
        <v>2</v>
      </c>
      <c r="F13100" s="29">
        <v>4</v>
      </c>
      <c r="G13100" s="29">
        <v>14897</v>
      </c>
      <c r="M13100" s="80" t="b">
        <f t="shared" si="204"/>
        <v>1</v>
      </c>
    </row>
    <row r="13101" spans="2:13" x14ac:dyDescent="0.15">
      <c r="B13101" s="333" t="s">
        <v>7159</v>
      </c>
      <c r="C13101" s="333" t="s">
        <v>712</v>
      </c>
      <c r="D13101" s="333" t="s">
        <v>525</v>
      </c>
      <c r="E13101" s="29">
        <v>2</v>
      </c>
      <c r="F13101" s="29">
        <v>4</v>
      </c>
      <c r="G13101" s="29">
        <v>7299</v>
      </c>
      <c r="M13101" s="80" t="b">
        <f t="shared" si="204"/>
        <v>1</v>
      </c>
    </row>
    <row r="13102" spans="2:13" x14ac:dyDescent="0.15">
      <c r="B13102" s="333" t="s">
        <v>8428</v>
      </c>
      <c r="C13102" s="333" t="s">
        <v>712</v>
      </c>
      <c r="D13102" s="333" t="s">
        <v>525</v>
      </c>
      <c r="E13102" s="29">
        <v>2</v>
      </c>
      <c r="F13102" s="29">
        <v>4</v>
      </c>
      <c r="G13102" s="29">
        <v>8757</v>
      </c>
      <c r="M13102" s="80" t="b">
        <f t="shared" si="204"/>
        <v>1</v>
      </c>
    </row>
    <row r="13103" spans="2:13" x14ac:dyDescent="0.15">
      <c r="B13103" s="333" t="s">
        <v>12518</v>
      </c>
      <c r="C13103" s="333" t="s">
        <v>712</v>
      </c>
      <c r="D13103" s="333" t="s">
        <v>525</v>
      </c>
      <c r="E13103" s="29">
        <v>2</v>
      </c>
      <c r="F13103" s="29">
        <v>4</v>
      </c>
      <c r="G13103" s="29">
        <v>13406</v>
      </c>
      <c r="M13103" s="80" t="b">
        <f t="shared" si="204"/>
        <v>1</v>
      </c>
    </row>
    <row r="13104" spans="2:13" x14ac:dyDescent="0.15">
      <c r="B13104" s="333" t="s">
        <v>9745</v>
      </c>
      <c r="C13104" s="333" t="s">
        <v>712</v>
      </c>
      <c r="D13104" s="333" t="s">
        <v>525</v>
      </c>
      <c r="E13104" s="29">
        <v>2</v>
      </c>
      <c r="F13104" s="29">
        <v>4</v>
      </c>
      <c r="G13104" s="29">
        <v>9893</v>
      </c>
      <c r="M13104" s="80" t="b">
        <f t="shared" si="204"/>
        <v>1</v>
      </c>
    </row>
    <row r="13105" spans="2:13" x14ac:dyDescent="0.15">
      <c r="B13105" s="333" t="s">
        <v>14035</v>
      </c>
      <c r="C13105" s="333" t="s">
        <v>712</v>
      </c>
      <c r="D13105" s="333" t="s">
        <v>525</v>
      </c>
      <c r="E13105" s="29">
        <v>2</v>
      </c>
      <c r="F13105" s="29">
        <v>4</v>
      </c>
      <c r="G13105" s="29">
        <v>14898</v>
      </c>
      <c r="M13105" s="80" t="b">
        <f t="shared" si="204"/>
        <v>1</v>
      </c>
    </row>
    <row r="13106" spans="2:13" x14ac:dyDescent="0.15">
      <c r="B13106" s="333" t="s">
        <v>15233</v>
      </c>
      <c r="C13106" s="333" t="s">
        <v>710</v>
      </c>
      <c r="D13106" s="333" t="s">
        <v>525</v>
      </c>
      <c r="E13106" s="29">
        <v>1</v>
      </c>
      <c r="F13106" s="29">
        <v>4</v>
      </c>
      <c r="G13106" s="29">
        <v>17083</v>
      </c>
      <c r="M13106" s="80" t="b">
        <f t="shared" si="204"/>
        <v>1</v>
      </c>
    </row>
    <row r="13107" spans="2:13" x14ac:dyDescent="0.15">
      <c r="B13107" s="333" t="s">
        <v>9746</v>
      </c>
      <c r="C13107" s="333" t="s">
        <v>712</v>
      </c>
      <c r="D13107" s="333" t="s">
        <v>525</v>
      </c>
      <c r="E13107" s="29">
        <v>2</v>
      </c>
      <c r="F13107" s="29">
        <v>4</v>
      </c>
      <c r="G13107" s="29">
        <v>10050</v>
      </c>
      <c r="M13107" s="80" t="b">
        <f t="shared" si="204"/>
        <v>1</v>
      </c>
    </row>
    <row r="13108" spans="2:13" x14ac:dyDescent="0.15">
      <c r="B13108" s="333" t="s">
        <v>4008</v>
      </c>
      <c r="C13108" s="333" t="s">
        <v>712</v>
      </c>
      <c r="D13108" s="333" t="s">
        <v>525</v>
      </c>
      <c r="E13108" s="29">
        <v>2</v>
      </c>
      <c r="F13108" s="29">
        <v>4</v>
      </c>
      <c r="G13108" s="29">
        <v>3665</v>
      </c>
      <c r="M13108" s="80" t="b">
        <f t="shared" si="204"/>
        <v>1</v>
      </c>
    </row>
    <row r="13109" spans="2:13" x14ac:dyDescent="0.15">
      <c r="B13109" s="333" t="s">
        <v>4009</v>
      </c>
      <c r="C13109" s="333" t="s">
        <v>712</v>
      </c>
      <c r="D13109" s="333" t="s">
        <v>525</v>
      </c>
      <c r="E13109" s="29">
        <v>2</v>
      </c>
      <c r="F13109" s="29">
        <v>4</v>
      </c>
      <c r="G13109" s="29">
        <v>3666</v>
      </c>
      <c r="M13109" s="80" t="b">
        <f t="shared" si="204"/>
        <v>1</v>
      </c>
    </row>
    <row r="13110" spans="2:13" x14ac:dyDescent="0.15">
      <c r="B13110" s="333" t="s">
        <v>11391</v>
      </c>
      <c r="C13110" s="333" t="s">
        <v>712</v>
      </c>
      <c r="D13110" s="333" t="s">
        <v>525</v>
      </c>
      <c r="E13110" s="29">
        <v>2</v>
      </c>
      <c r="F13110" s="29">
        <v>4</v>
      </c>
      <c r="G13110" s="29">
        <v>11425</v>
      </c>
      <c r="M13110" s="80" t="b">
        <f t="shared" si="204"/>
        <v>1</v>
      </c>
    </row>
    <row r="13111" spans="2:13" x14ac:dyDescent="0.15">
      <c r="B13111" s="333" t="s">
        <v>6179</v>
      </c>
      <c r="C13111" s="333" t="s">
        <v>714</v>
      </c>
      <c r="D13111" s="333" t="s">
        <v>525</v>
      </c>
      <c r="E13111" s="29">
        <v>3</v>
      </c>
      <c r="F13111" s="29">
        <v>4</v>
      </c>
      <c r="G13111" s="29">
        <v>6229</v>
      </c>
      <c r="M13111" s="80" t="b">
        <f t="shared" si="204"/>
        <v>1</v>
      </c>
    </row>
    <row r="13112" spans="2:13" x14ac:dyDescent="0.15">
      <c r="B13112" s="333" t="s">
        <v>3233</v>
      </c>
      <c r="C13112" s="333" t="s">
        <v>712</v>
      </c>
      <c r="D13112" s="333" t="s">
        <v>525</v>
      </c>
      <c r="E13112" s="29">
        <v>2</v>
      </c>
      <c r="F13112" s="29">
        <v>4</v>
      </c>
      <c r="G13112" s="29">
        <v>2934</v>
      </c>
      <c r="M13112" s="80" t="b">
        <f t="shared" si="204"/>
        <v>1</v>
      </c>
    </row>
    <row r="13113" spans="2:13" x14ac:dyDescent="0.15">
      <c r="B13113" s="333" t="s">
        <v>9747</v>
      </c>
      <c r="C13113" s="333" t="s">
        <v>712</v>
      </c>
      <c r="D13113" s="333" t="s">
        <v>525</v>
      </c>
      <c r="E13113" s="29">
        <v>2</v>
      </c>
      <c r="F13113" s="29">
        <v>4</v>
      </c>
      <c r="G13113" s="29">
        <v>9894</v>
      </c>
      <c r="M13113" s="80" t="b">
        <f t="shared" si="204"/>
        <v>1</v>
      </c>
    </row>
    <row r="13114" spans="2:13" x14ac:dyDescent="0.15">
      <c r="B13114" s="333" t="s">
        <v>14036</v>
      </c>
      <c r="C13114" s="333" t="s">
        <v>712</v>
      </c>
      <c r="D13114" s="333" t="s">
        <v>525</v>
      </c>
      <c r="E13114" s="29">
        <v>2</v>
      </c>
      <c r="F13114" s="29">
        <v>4</v>
      </c>
      <c r="G13114" s="29">
        <v>14744</v>
      </c>
      <c r="M13114" s="80" t="b">
        <f t="shared" si="204"/>
        <v>1</v>
      </c>
    </row>
    <row r="13115" spans="2:13" x14ac:dyDescent="0.15">
      <c r="B13115" s="333" t="s">
        <v>8427</v>
      </c>
      <c r="C13115" s="333" t="s">
        <v>712</v>
      </c>
      <c r="D13115" s="333" t="s">
        <v>525</v>
      </c>
      <c r="E13115" s="29">
        <v>2</v>
      </c>
      <c r="F13115" s="29">
        <v>4</v>
      </c>
      <c r="G13115" s="29">
        <v>8756</v>
      </c>
      <c r="M13115" s="80" t="b">
        <f t="shared" si="204"/>
        <v>1</v>
      </c>
    </row>
    <row r="13116" spans="2:13" x14ac:dyDescent="0.15">
      <c r="B13116" s="333" t="s">
        <v>3234</v>
      </c>
      <c r="C13116" s="333" t="s">
        <v>712</v>
      </c>
      <c r="D13116" s="333" t="s">
        <v>525</v>
      </c>
      <c r="E13116" s="29">
        <v>2</v>
      </c>
      <c r="F13116" s="29">
        <v>4</v>
      </c>
      <c r="G13116" s="29">
        <v>2935</v>
      </c>
      <c r="M13116" s="80" t="b">
        <f t="shared" si="204"/>
        <v>1</v>
      </c>
    </row>
    <row r="13117" spans="2:13" x14ac:dyDescent="0.15">
      <c r="B13117" s="333" t="s">
        <v>71</v>
      </c>
      <c r="C13117" s="333" t="s">
        <v>712</v>
      </c>
      <c r="D13117" s="333" t="s">
        <v>525</v>
      </c>
      <c r="E13117" s="29">
        <v>2</v>
      </c>
      <c r="F13117" s="29">
        <v>4</v>
      </c>
      <c r="G13117" s="29">
        <v>8704</v>
      </c>
      <c r="M13117" s="80" t="b">
        <f t="shared" si="204"/>
        <v>1</v>
      </c>
    </row>
    <row r="13118" spans="2:13" x14ac:dyDescent="0.15">
      <c r="B13118" s="333" t="s">
        <v>3235</v>
      </c>
      <c r="C13118" s="333" t="s">
        <v>712</v>
      </c>
      <c r="D13118" s="333" t="s">
        <v>525</v>
      </c>
      <c r="E13118" s="29">
        <v>2</v>
      </c>
      <c r="F13118" s="29">
        <v>4</v>
      </c>
      <c r="G13118" s="29">
        <v>2936</v>
      </c>
      <c r="M13118" s="80" t="b">
        <f t="shared" si="204"/>
        <v>1</v>
      </c>
    </row>
    <row r="13119" spans="2:13" x14ac:dyDescent="0.15">
      <c r="B13119" s="333" t="s">
        <v>6264</v>
      </c>
      <c r="C13119" s="333" t="s">
        <v>714</v>
      </c>
      <c r="D13119" s="333" t="s">
        <v>525</v>
      </c>
      <c r="E13119" s="29">
        <v>3</v>
      </c>
      <c r="F13119" s="29">
        <v>4</v>
      </c>
      <c r="G13119" s="29">
        <v>6218</v>
      </c>
      <c r="M13119" s="80" t="b">
        <f t="shared" si="204"/>
        <v>1</v>
      </c>
    </row>
    <row r="13120" spans="2:13" x14ac:dyDescent="0.15">
      <c r="B13120" s="333" t="s">
        <v>6265</v>
      </c>
      <c r="C13120" s="333" t="s">
        <v>710</v>
      </c>
      <c r="D13120" s="333" t="s">
        <v>525</v>
      </c>
      <c r="E13120" s="29">
        <v>1</v>
      </c>
      <c r="F13120" s="29">
        <v>4</v>
      </c>
      <c r="G13120" s="29">
        <v>6219</v>
      </c>
      <c r="M13120" s="80" t="b">
        <f t="shared" si="204"/>
        <v>1</v>
      </c>
    </row>
    <row r="13121" spans="2:13" x14ac:dyDescent="0.15">
      <c r="B13121" s="333" t="s">
        <v>6266</v>
      </c>
      <c r="C13121" s="333" t="s">
        <v>710</v>
      </c>
      <c r="D13121" s="333" t="s">
        <v>525</v>
      </c>
      <c r="E13121" s="29">
        <v>1</v>
      </c>
      <c r="F13121" s="29">
        <v>4</v>
      </c>
      <c r="G13121" s="29">
        <v>6220</v>
      </c>
      <c r="M13121" s="80" t="b">
        <f t="shared" si="204"/>
        <v>1</v>
      </c>
    </row>
    <row r="13122" spans="2:13" x14ac:dyDescent="0.15">
      <c r="B13122" s="333" t="s">
        <v>3236</v>
      </c>
      <c r="C13122" s="333" t="s">
        <v>712</v>
      </c>
      <c r="D13122" s="333" t="s">
        <v>525</v>
      </c>
      <c r="E13122" s="29">
        <v>2</v>
      </c>
      <c r="F13122" s="29">
        <v>4</v>
      </c>
      <c r="G13122" s="29">
        <v>2937</v>
      </c>
      <c r="M13122" s="80" t="b">
        <f t="shared" si="204"/>
        <v>1</v>
      </c>
    </row>
    <row r="13123" spans="2:13" x14ac:dyDescent="0.15">
      <c r="B13123" s="333" t="s">
        <v>3237</v>
      </c>
      <c r="C13123" s="333" t="s">
        <v>712</v>
      </c>
      <c r="D13123" s="333" t="s">
        <v>525</v>
      </c>
      <c r="E13123" s="29">
        <v>2</v>
      </c>
      <c r="F13123" s="29">
        <v>4</v>
      </c>
      <c r="G13123" s="29">
        <v>2938</v>
      </c>
      <c r="M13123" s="80" t="b">
        <f t="shared" si="204"/>
        <v>1</v>
      </c>
    </row>
    <row r="13124" spans="2:13" x14ac:dyDescent="0.15">
      <c r="B13124" s="333" t="s">
        <v>3238</v>
      </c>
      <c r="C13124" s="333" t="s">
        <v>712</v>
      </c>
      <c r="D13124" s="333" t="s">
        <v>525</v>
      </c>
      <c r="E13124" s="29">
        <v>2</v>
      </c>
      <c r="F13124" s="29">
        <v>4</v>
      </c>
      <c r="G13124" s="29">
        <v>2939</v>
      </c>
      <c r="M13124" s="80" t="b">
        <f t="shared" si="204"/>
        <v>1</v>
      </c>
    </row>
    <row r="13125" spans="2:13" x14ac:dyDescent="0.15">
      <c r="B13125" s="333" t="s">
        <v>6267</v>
      </c>
      <c r="C13125" s="333" t="s">
        <v>710</v>
      </c>
      <c r="D13125" s="333" t="s">
        <v>525</v>
      </c>
      <c r="E13125" s="29">
        <v>1</v>
      </c>
      <c r="F13125" s="29">
        <v>4</v>
      </c>
      <c r="G13125" s="29">
        <v>6221</v>
      </c>
      <c r="M13125" s="80" t="b">
        <f t="shared" si="204"/>
        <v>1</v>
      </c>
    </row>
    <row r="13126" spans="2:13" x14ac:dyDescent="0.15">
      <c r="B13126" s="333" t="s">
        <v>9748</v>
      </c>
      <c r="C13126" s="333" t="s">
        <v>712</v>
      </c>
      <c r="D13126" s="333" t="s">
        <v>525</v>
      </c>
      <c r="E13126" s="29">
        <v>2</v>
      </c>
      <c r="F13126" s="29">
        <v>4</v>
      </c>
      <c r="G13126" s="29">
        <v>9895</v>
      </c>
      <c r="M13126" s="80" t="b">
        <f t="shared" si="204"/>
        <v>1</v>
      </c>
    </row>
    <row r="13127" spans="2:13" x14ac:dyDescent="0.15">
      <c r="B13127" s="333" t="s">
        <v>3877</v>
      </c>
      <c r="C13127" s="333" t="s">
        <v>712</v>
      </c>
      <c r="D13127" s="333" t="s">
        <v>525</v>
      </c>
      <c r="E13127" s="29">
        <v>2</v>
      </c>
      <c r="F13127" s="29">
        <v>4</v>
      </c>
      <c r="G13127" s="29">
        <v>3640</v>
      </c>
      <c r="M13127" s="80" t="b">
        <f t="shared" si="204"/>
        <v>1</v>
      </c>
    </row>
    <row r="13128" spans="2:13" x14ac:dyDescent="0.15">
      <c r="B13128" s="333" t="s">
        <v>7353</v>
      </c>
      <c r="C13128" s="333" t="s">
        <v>712</v>
      </c>
      <c r="D13128" s="333" t="s">
        <v>525</v>
      </c>
      <c r="E13128" s="29">
        <v>2</v>
      </c>
      <c r="F13128" s="29">
        <v>4</v>
      </c>
      <c r="G13128" s="29">
        <v>7503</v>
      </c>
      <c r="M13128" s="80" t="b">
        <f t="shared" si="204"/>
        <v>1</v>
      </c>
    </row>
    <row r="13129" spans="2:13" x14ac:dyDescent="0.15">
      <c r="B13129" s="333" t="s">
        <v>6151</v>
      </c>
      <c r="C13129" s="333" t="s">
        <v>710</v>
      </c>
      <c r="D13129" s="333" t="s">
        <v>525</v>
      </c>
      <c r="E13129" s="29">
        <v>1</v>
      </c>
      <c r="F13129" s="29">
        <v>4</v>
      </c>
      <c r="G13129" s="29">
        <v>6211</v>
      </c>
      <c r="M13129" s="80" t="b">
        <f t="shared" si="204"/>
        <v>1</v>
      </c>
    </row>
    <row r="13130" spans="2:13" x14ac:dyDescent="0.15">
      <c r="B13130" s="333" t="s">
        <v>3289</v>
      </c>
      <c r="C13130" s="333" t="s">
        <v>712</v>
      </c>
      <c r="D13130" s="333" t="s">
        <v>525</v>
      </c>
      <c r="E13130" s="29">
        <v>2</v>
      </c>
      <c r="F13130" s="29">
        <v>4</v>
      </c>
      <c r="G13130" s="29">
        <v>2924</v>
      </c>
      <c r="M13130" s="80" t="b">
        <f t="shared" si="204"/>
        <v>1</v>
      </c>
    </row>
    <row r="13131" spans="2:13" x14ac:dyDescent="0.15">
      <c r="B13131" s="333" t="s">
        <v>6152</v>
      </c>
      <c r="C13131" s="333" t="s">
        <v>710</v>
      </c>
      <c r="D13131" s="333" t="s">
        <v>525</v>
      </c>
      <c r="E13131" s="29">
        <v>1</v>
      </c>
      <c r="F13131" s="29">
        <v>4</v>
      </c>
      <c r="G13131" s="29">
        <v>6212</v>
      </c>
      <c r="M13131" s="80" t="b">
        <f t="shared" si="204"/>
        <v>1</v>
      </c>
    </row>
    <row r="13132" spans="2:13" x14ac:dyDescent="0.15">
      <c r="B13132" s="333" t="s">
        <v>9749</v>
      </c>
      <c r="C13132" s="333" t="s">
        <v>712</v>
      </c>
      <c r="D13132" s="333" t="s">
        <v>525</v>
      </c>
      <c r="E13132" s="29">
        <v>2</v>
      </c>
      <c r="F13132" s="29">
        <v>4</v>
      </c>
      <c r="G13132" s="29">
        <v>10073</v>
      </c>
      <c r="M13132" s="80" t="b">
        <f t="shared" si="204"/>
        <v>1</v>
      </c>
    </row>
    <row r="13133" spans="2:13" x14ac:dyDescent="0.15">
      <c r="B13133" s="333" t="s">
        <v>6153</v>
      </c>
      <c r="C13133" s="333" t="s">
        <v>710</v>
      </c>
      <c r="D13133" s="333" t="s">
        <v>525</v>
      </c>
      <c r="E13133" s="29">
        <v>1</v>
      </c>
      <c r="F13133" s="29">
        <v>4</v>
      </c>
      <c r="G13133" s="29">
        <v>6213</v>
      </c>
      <c r="M13133" s="80" t="b">
        <f t="shared" si="204"/>
        <v>1</v>
      </c>
    </row>
    <row r="13134" spans="2:13" x14ac:dyDescent="0.15">
      <c r="B13134" s="333" t="s">
        <v>3290</v>
      </c>
      <c r="C13134" s="333" t="s">
        <v>712</v>
      </c>
      <c r="D13134" s="333" t="s">
        <v>525</v>
      </c>
      <c r="E13134" s="29">
        <v>2</v>
      </c>
      <c r="F13134" s="29">
        <v>4</v>
      </c>
      <c r="G13134" s="29">
        <v>2925</v>
      </c>
      <c r="M13134" s="80" t="b">
        <f t="shared" ref="M13134:M13197" si="205">AND(  NOT(ISERROR(FIND(UPPER($B$7),UPPER($B13134),1))),  OR($D$7="",NOT(ISERROR(FIND(UPPER($D$7),UPPER($B13134),1)))),    OR($D$8="",(ISERROR(FIND(UPPER($D$8),UPPER($B13134),1))))           )</f>
        <v>1</v>
      </c>
    </row>
    <row r="13135" spans="2:13" x14ac:dyDescent="0.15">
      <c r="B13135" s="333" t="s">
        <v>3370</v>
      </c>
      <c r="C13135" s="333" t="s">
        <v>712</v>
      </c>
      <c r="D13135" s="333" t="s">
        <v>525</v>
      </c>
      <c r="E13135" s="29">
        <v>2</v>
      </c>
      <c r="F13135" s="29">
        <v>4</v>
      </c>
      <c r="G13135" s="29">
        <v>2926</v>
      </c>
      <c r="M13135" s="80" t="b">
        <f t="shared" si="205"/>
        <v>1</v>
      </c>
    </row>
    <row r="13136" spans="2:13" x14ac:dyDescent="0.15">
      <c r="B13136" s="333" t="s">
        <v>6058</v>
      </c>
      <c r="C13136" s="333" t="s">
        <v>710</v>
      </c>
      <c r="D13136" s="333" t="s">
        <v>525</v>
      </c>
      <c r="E13136" s="29">
        <v>1</v>
      </c>
      <c r="F13136" s="29">
        <v>4</v>
      </c>
      <c r="G13136" s="29">
        <v>6214</v>
      </c>
      <c r="M13136" s="80" t="b">
        <f t="shared" si="205"/>
        <v>1</v>
      </c>
    </row>
    <row r="13137" spans="2:13" x14ac:dyDescent="0.15">
      <c r="B13137" s="333" t="s">
        <v>3371</v>
      </c>
      <c r="C13137" s="333" t="s">
        <v>712</v>
      </c>
      <c r="D13137" s="333" t="s">
        <v>525</v>
      </c>
      <c r="E13137" s="29">
        <v>2</v>
      </c>
      <c r="F13137" s="29">
        <v>4</v>
      </c>
      <c r="G13137" s="29">
        <v>2927</v>
      </c>
      <c r="M13137" s="80" t="b">
        <f t="shared" si="205"/>
        <v>1</v>
      </c>
    </row>
    <row r="13138" spans="2:13" x14ac:dyDescent="0.15">
      <c r="B13138" s="333" t="s">
        <v>3372</v>
      </c>
      <c r="C13138" s="333" t="s">
        <v>712</v>
      </c>
      <c r="D13138" s="333" t="s">
        <v>525</v>
      </c>
      <c r="E13138" s="29">
        <v>2</v>
      </c>
      <c r="F13138" s="29">
        <v>4</v>
      </c>
      <c r="G13138" s="29">
        <v>2928</v>
      </c>
      <c r="M13138" s="80" t="b">
        <f t="shared" si="205"/>
        <v>1</v>
      </c>
    </row>
    <row r="13139" spans="2:13" x14ac:dyDescent="0.15">
      <c r="B13139" s="333" t="s">
        <v>3298</v>
      </c>
      <c r="C13139" s="333" t="s">
        <v>712</v>
      </c>
      <c r="D13139" s="333" t="s">
        <v>525</v>
      </c>
      <c r="E13139" s="29">
        <v>2</v>
      </c>
      <c r="F13139" s="29">
        <v>4</v>
      </c>
      <c r="G13139" s="29">
        <v>2929</v>
      </c>
      <c r="M13139" s="80" t="b">
        <f t="shared" si="205"/>
        <v>1</v>
      </c>
    </row>
    <row r="13140" spans="2:13" x14ac:dyDescent="0.15">
      <c r="B13140" s="333" t="s">
        <v>6157</v>
      </c>
      <c r="C13140" s="333" t="s">
        <v>710</v>
      </c>
      <c r="D13140" s="333" t="s">
        <v>525</v>
      </c>
      <c r="E13140" s="29">
        <v>1</v>
      </c>
      <c r="F13140" s="29">
        <v>4</v>
      </c>
      <c r="G13140" s="29">
        <v>6215</v>
      </c>
      <c r="M13140" s="80" t="b">
        <f t="shared" si="205"/>
        <v>1</v>
      </c>
    </row>
    <row r="13141" spans="2:13" x14ac:dyDescent="0.15">
      <c r="B13141" s="333" t="s">
        <v>6158</v>
      </c>
      <c r="C13141" s="333" t="s">
        <v>710</v>
      </c>
      <c r="D13141" s="333" t="s">
        <v>525</v>
      </c>
      <c r="E13141" s="29">
        <v>1</v>
      </c>
      <c r="F13141" s="29">
        <v>4</v>
      </c>
      <c r="G13141" s="29">
        <v>6216</v>
      </c>
      <c r="M13141" s="80" t="b">
        <f t="shared" si="205"/>
        <v>1</v>
      </c>
    </row>
    <row r="13142" spans="2:13" x14ac:dyDescent="0.15">
      <c r="B13142" s="333" t="s">
        <v>6263</v>
      </c>
      <c r="C13142" s="333" t="s">
        <v>710</v>
      </c>
      <c r="D13142" s="333" t="s">
        <v>525</v>
      </c>
      <c r="E13142" s="29">
        <v>1</v>
      </c>
      <c r="F13142" s="29">
        <v>4</v>
      </c>
      <c r="G13142" s="29">
        <v>6217</v>
      </c>
      <c r="M13142" s="80" t="b">
        <f t="shared" si="205"/>
        <v>1</v>
      </c>
    </row>
    <row r="13143" spans="2:13" x14ac:dyDescent="0.15">
      <c r="B13143" s="333" t="s">
        <v>6268</v>
      </c>
      <c r="C13143" s="333" t="s">
        <v>714</v>
      </c>
      <c r="D13143" s="333" t="s">
        <v>525</v>
      </c>
      <c r="E13143" s="29">
        <v>3</v>
      </c>
      <c r="F13143" s="29">
        <v>4</v>
      </c>
      <c r="G13143" s="29">
        <v>6222</v>
      </c>
      <c r="M13143" s="80" t="b">
        <f t="shared" si="205"/>
        <v>1</v>
      </c>
    </row>
    <row r="13144" spans="2:13" x14ac:dyDescent="0.15">
      <c r="B13144" s="333" t="s">
        <v>6269</v>
      </c>
      <c r="C13144" s="333" t="s">
        <v>714</v>
      </c>
      <c r="D13144" s="333" t="s">
        <v>525</v>
      </c>
      <c r="E13144" s="29">
        <v>3</v>
      </c>
      <c r="F13144" s="29">
        <v>4</v>
      </c>
      <c r="G13144" s="29">
        <v>6223</v>
      </c>
      <c r="M13144" s="80" t="b">
        <f t="shared" si="205"/>
        <v>1</v>
      </c>
    </row>
    <row r="13145" spans="2:13" x14ac:dyDescent="0.15">
      <c r="B13145" s="333" t="s">
        <v>6174</v>
      </c>
      <c r="C13145" s="333" t="s">
        <v>714</v>
      </c>
      <c r="D13145" s="333" t="s">
        <v>525</v>
      </c>
      <c r="E13145" s="29">
        <v>3</v>
      </c>
      <c r="F13145" s="29">
        <v>4</v>
      </c>
      <c r="G13145" s="29">
        <v>6224</v>
      </c>
      <c r="M13145" s="80" t="b">
        <f t="shared" si="205"/>
        <v>1</v>
      </c>
    </row>
    <row r="13146" spans="2:13" x14ac:dyDescent="0.15">
      <c r="B13146" s="333" t="s">
        <v>3239</v>
      </c>
      <c r="C13146" s="333" t="s">
        <v>712</v>
      </c>
      <c r="D13146" s="333" t="s">
        <v>525</v>
      </c>
      <c r="E13146" s="29">
        <v>2</v>
      </c>
      <c r="F13146" s="29">
        <v>4</v>
      </c>
      <c r="G13146" s="29">
        <v>2940</v>
      </c>
      <c r="M13146" s="80" t="b">
        <f t="shared" si="205"/>
        <v>1</v>
      </c>
    </row>
    <row r="13147" spans="2:13" x14ac:dyDescent="0.15">
      <c r="B13147" s="333" t="s">
        <v>6175</v>
      </c>
      <c r="C13147" s="333" t="s">
        <v>714</v>
      </c>
      <c r="D13147" s="333" t="s">
        <v>525</v>
      </c>
      <c r="E13147" s="29">
        <v>3</v>
      </c>
      <c r="F13147" s="29">
        <v>4</v>
      </c>
      <c r="G13147" s="29">
        <v>6225</v>
      </c>
      <c r="M13147" s="80" t="b">
        <f t="shared" si="205"/>
        <v>1</v>
      </c>
    </row>
    <row r="13148" spans="2:13" x14ac:dyDescent="0.15">
      <c r="B13148" s="333" t="s">
        <v>3240</v>
      </c>
      <c r="C13148" s="333" t="s">
        <v>712</v>
      </c>
      <c r="D13148" s="333" t="s">
        <v>525</v>
      </c>
      <c r="E13148" s="29">
        <v>2</v>
      </c>
      <c r="F13148" s="29">
        <v>4</v>
      </c>
      <c r="G13148" s="29">
        <v>2941</v>
      </c>
      <c r="M13148" s="80" t="b">
        <f t="shared" si="205"/>
        <v>1</v>
      </c>
    </row>
    <row r="13149" spans="2:13" x14ac:dyDescent="0.15">
      <c r="B13149" s="333" t="s">
        <v>3241</v>
      </c>
      <c r="C13149" s="333" t="s">
        <v>712</v>
      </c>
      <c r="D13149" s="333" t="s">
        <v>525</v>
      </c>
      <c r="E13149" s="29">
        <v>2</v>
      </c>
      <c r="F13149" s="29">
        <v>4</v>
      </c>
      <c r="G13149" s="29">
        <v>2942</v>
      </c>
      <c r="M13149" s="80" t="b">
        <f t="shared" si="205"/>
        <v>1</v>
      </c>
    </row>
    <row r="13150" spans="2:13" x14ac:dyDescent="0.15">
      <c r="B13150" s="333" t="s">
        <v>3878</v>
      </c>
      <c r="C13150" s="333" t="s">
        <v>712</v>
      </c>
      <c r="D13150" s="333" t="s">
        <v>525</v>
      </c>
      <c r="E13150" s="29">
        <v>2</v>
      </c>
      <c r="F13150" s="29">
        <v>4</v>
      </c>
      <c r="G13150" s="29">
        <v>3641</v>
      </c>
      <c r="M13150" s="80" t="b">
        <f t="shared" si="205"/>
        <v>1</v>
      </c>
    </row>
    <row r="13151" spans="2:13" x14ac:dyDescent="0.15">
      <c r="B13151" s="333" t="s">
        <v>11392</v>
      </c>
      <c r="C13151" s="333" t="s">
        <v>712</v>
      </c>
      <c r="D13151" s="333" t="s">
        <v>525</v>
      </c>
      <c r="E13151" s="29">
        <v>2</v>
      </c>
      <c r="F13151" s="29">
        <v>4</v>
      </c>
      <c r="G13151" s="29">
        <v>11295</v>
      </c>
      <c r="M13151" s="80" t="b">
        <f t="shared" si="205"/>
        <v>1</v>
      </c>
    </row>
    <row r="13152" spans="2:13" x14ac:dyDescent="0.15">
      <c r="B13152" s="333" t="s">
        <v>3242</v>
      </c>
      <c r="C13152" s="333" t="s">
        <v>712</v>
      </c>
      <c r="D13152" s="333" t="s">
        <v>525</v>
      </c>
      <c r="E13152" s="29">
        <v>2</v>
      </c>
      <c r="F13152" s="29">
        <v>4</v>
      </c>
      <c r="G13152" s="29">
        <v>2943</v>
      </c>
      <c r="M13152" s="80" t="b">
        <f t="shared" si="205"/>
        <v>1</v>
      </c>
    </row>
    <row r="13153" spans="2:13" x14ac:dyDescent="0.15">
      <c r="B13153" s="333" t="s">
        <v>3879</v>
      </c>
      <c r="C13153" s="333" t="s">
        <v>712</v>
      </c>
      <c r="D13153" s="333" t="s">
        <v>525</v>
      </c>
      <c r="E13153" s="29">
        <v>2</v>
      </c>
      <c r="F13153" s="29">
        <v>4</v>
      </c>
      <c r="G13153" s="29">
        <v>3642</v>
      </c>
      <c r="M13153" s="80" t="b">
        <f t="shared" si="205"/>
        <v>1</v>
      </c>
    </row>
    <row r="13154" spans="2:13" x14ac:dyDescent="0.15">
      <c r="B13154" s="333" t="s">
        <v>3880</v>
      </c>
      <c r="C13154" s="333" t="s">
        <v>712</v>
      </c>
      <c r="D13154" s="333" t="s">
        <v>525</v>
      </c>
      <c r="E13154" s="29">
        <v>2</v>
      </c>
      <c r="F13154" s="29">
        <v>4</v>
      </c>
      <c r="G13154" s="29">
        <v>3643</v>
      </c>
      <c r="M13154" s="80" t="b">
        <f t="shared" si="205"/>
        <v>1</v>
      </c>
    </row>
    <row r="13155" spans="2:13" x14ac:dyDescent="0.15">
      <c r="B13155" s="333" t="s">
        <v>3243</v>
      </c>
      <c r="C13155" s="333" t="s">
        <v>712</v>
      </c>
      <c r="D13155" s="333" t="s">
        <v>525</v>
      </c>
      <c r="E13155" s="29">
        <v>2</v>
      </c>
      <c r="F13155" s="29">
        <v>4</v>
      </c>
      <c r="G13155" s="29">
        <v>2944</v>
      </c>
      <c r="M13155" s="80" t="b">
        <f t="shared" si="205"/>
        <v>1</v>
      </c>
    </row>
    <row r="13156" spans="2:13" x14ac:dyDescent="0.15">
      <c r="B13156" s="333" t="s">
        <v>3244</v>
      </c>
      <c r="C13156" s="333" t="s">
        <v>712</v>
      </c>
      <c r="D13156" s="333" t="s">
        <v>525</v>
      </c>
      <c r="E13156" s="29">
        <v>2</v>
      </c>
      <c r="F13156" s="29">
        <v>4</v>
      </c>
      <c r="G13156" s="29">
        <v>2945</v>
      </c>
      <c r="M13156" s="80" t="b">
        <f t="shared" si="205"/>
        <v>1</v>
      </c>
    </row>
    <row r="13157" spans="2:13" x14ac:dyDescent="0.15">
      <c r="B13157" s="333" t="s">
        <v>6579</v>
      </c>
      <c r="C13157" s="333" t="s">
        <v>712</v>
      </c>
      <c r="D13157" s="333" t="s">
        <v>525</v>
      </c>
      <c r="E13157" s="29">
        <v>2</v>
      </c>
      <c r="F13157" s="29">
        <v>4</v>
      </c>
      <c r="G13157" s="29">
        <v>6669</v>
      </c>
      <c r="M13157" s="80" t="b">
        <f t="shared" si="205"/>
        <v>1</v>
      </c>
    </row>
    <row r="13158" spans="2:13" x14ac:dyDescent="0.15">
      <c r="B13158" s="333" t="s">
        <v>3881</v>
      </c>
      <c r="C13158" s="333" t="s">
        <v>712</v>
      </c>
      <c r="D13158" s="333" t="s">
        <v>525</v>
      </c>
      <c r="E13158" s="29">
        <v>2</v>
      </c>
      <c r="F13158" s="29">
        <v>4</v>
      </c>
      <c r="G13158" s="29">
        <v>3644</v>
      </c>
      <c r="M13158" s="80" t="b">
        <f t="shared" si="205"/>
        <v>1</v>
      </c>
    </row>
    <row r="13159" spans="2:13" x14ac:dyDescent="0.15">
      <c r="B13159" s="333" t="s">
        <v>9750</v>
      </c>
      <c r="C13159" s="333" t="s">
        <v>712</v>
      </c>
      <c r="D13159" s="333" t="s">
        <v>525</v>
      </c>
      <c r="E13159" s="29">
        <v>2</v>
      </c>
      <c r="F13159" s="29">
        <v>4</v>
      </c>
      <c r="G13159" s="29">
        <v>10025</v>
      </c>
      <c r="M13159" s="80" t="b">
        <f t="shared" si="205"/>
        <v>1</v>
      </c>
    </row>
    <row r="13160" spans="2:13" x14ac:dyDescent="0.15">
      <c r="B13160" s="333" t="s">
        <v>9751</v>
      </c>
      <c r="C13160" s="333" t="s">
        <v>712</v>
      </c>
      <c r="D13160" s="333" t="s">
        <v>525</v>
      </c>
      <c r="E13160" s="29">
        <v>2</v>
      </c>
      <c r="F13160" s="29">
        <v>4</v>
      </c>
      <c r="G13160" s="29">
        <v>9896</v>
      </c>
      <c r="M13160" s="80" t="b">
        <f t="shared" si="205"/>
        <v>1</v>
      </c>
    </row>
    <row r="13161" spans="2:13" x14ac:dyDescent="0.15">
      <c r="B13161" s="333" t="s">
        <v>9752</v>
      </c>
      <c r="C13161" s="333" t="s">
        <v>712</v>
      </c>
      <c r="D13161" s="333" t="s">
        <v>525</v>
      </c>
      <c r="E13161" s="29">
        <v>2</v>
      </c>
      <c r="F13161" s="29">
        <v>4</v>
      </c>
      <c r="G13161" s="29">
        <v>10026</v>
      </c>
      <c r="M13161" s="80" t="b">
        <f t="shared" si="205"/>
        <v>1</v>
      </c>
    </row>
    <row r="13162" spans="2:13" x14ac:dyDescent="0.15">
      <c r="B13162" s="333" t="s">
        <v>9753</v>
      </c>
      <c r="C13162" s="333" t="s">
        <v>712</v>
      </c>
      <c r="D13162" s="333" t="s">
        <v>525</v>
      </c>
      <c r="E13162" s="29">
        <v>2</v>
      </c>
      <c r="F13162" s="29">
        <v>4</v>
      </c>
      <c r="G13162" s="29">
        <v>9897</v>
      </c>
      <c r="M13162" s="80" t="b">
        <f t="shared" si="205"/>
        <v>1</v>
      </c>
    </row>
    <row r="13163" spans="2:13" x14ac:dyDescent="0.15">
      <c r="B13163" s="333" t="s">
        <v>277</v>
      </c>
      <c r="C13163" s="333" t="s">
        <v>712</v>
      </c>
      <c r="D13163" s="333" t="s">
        <v>525</v>
      </c>
      <c r="E13163" s="29">
        <v>2</v>
      </c>
      <c r="F13163" s="29">
        <v>4</v>
      </c>
      <c r="G13163" s="29">
        <v>8460</v>
      </c>
      <c r="M13163" s="80" t="b">
        <f t="shared" si="205"/>
        <v>1</v>
      </c>
    </row>
    <row r="13164" spans="2:13" x14ac:dyDescent="0.15">
      <c r="B13164" s="333" t="s">
        <v>9754</v>
      </c>
      <c r="C13164" s="333" t="s">
        <v>712</v>
      </c>
      <c r="D13164" s="333" t="s">
        <v>525</v>
      </c>
      <c r="E13164" s="29">
        <v>2</v>
      </c>
      <c r="F13164" s="29">
        <v>4</v>
      </c>
      <c r="G13164" s="29">
        <v>9553</v>
      </c>
      <c r="M13164" s="80" t="b">
        <f t="shared" si="205"/>
        <v>1</v>
      </c>
    </row>
    <row r="13165" spans="2:13" x14ac:dyDescent="0.15">
      <c r="B13165" s="333" t="s">
        <v>3245</v>
      </c>
      <c r="C13165" s="333" t="s">
        <v>712</v>
      </c>
      <c r="D13165" s="333" t="s">
        <v>525</v>
      </c>
      <c r="E13165" s="29">
        <v>2</v>
      </c>
      <c r="F13165" s="29">
        <v>4</v>
      </c>
      <c r="G13165" s="29">
        <v>2946</v>
      </c>
      <c r="M13165" s="80" t="b">
        <f t="shared" si="205"/>
        <v>1</v>
      </c>
    </row>
    <row r="13166" spans="2:13" x14ac:dyDescent="0.15">
      <c r="B13166" s="333" t="s">
        <v>3882</v>
      </c>
      <c r="C13166" s="333" t="s">
        <v>712</v>
      </c>
      <c r="D13166" s="333" t="s">
        <v>525</v>
      </c>
      <c r="E13166" s="29">
        <v>2</v>
      </c>
      <c r="F13166" s="29">
        <v>4</v>
      </c>
      <c r="G13166" s="29">
        <v>3645</v>
      </c>
      <c r="M13166" s="80" t="b">
        <f t="shared" si="205"/>
        <v>1</v>
      </c>
    </row>
    <row r="13167" spans="2:13" x14ac:dyDescent="0.15">
      <c r="B13167" s="333" t="s">
        <v>3883</v>
      </c>
      <c r="C13167" s="333" t="s">
        <v>712</v>
      </c>
      <c r="D13167" s="333" t="s">
        <v>525</v>
      </c>
      <c r="E13167" s="29">
        <v>2</v>
      </c>
      <c r="F13167" s="29">
        <v>4</v>
      </c>
      <c r="G13167" s="29">
        <v>3646</v>
      </c>
      <c r="M13167" s="80" t="b">
        <f t="shared" si="205"/>
        <v>1</v>
      </c>
    </row>
    <row r="13168" spans="2:13" x14ac:dyDescent="0.15">
      <c r="B13168" s="333" t="s">
        <v>3884</v>
      </c>
      <c r="C13168" s="333" t="s">
        <v>712</v>
      </c>
      <c r="D13168" s="333" t="s">
        <v>525</v>
      </c>
      <c r="E13168" s="29">
        <v>2</v>
      </c>
      <c r="F13168" s="29">
        <v>4</v>
      </c>
      <c r="G13168" s="29">
        <v>3647</v>
      </c>
      <c r="M13168" s="80" t="b">
        <f t="shared" si="205"/>
        <v>1</v>
      </c>
    </row>
    <row r="13169" spans="2:13" x14ac:dyDescent="0.15">
      <c r="B13169" s="333" t="s">
        <v>3246</v>
      </c>
      <c r="C13169" s="333" t="s">
        <v>712</v>
      </c>
      <c r="D13169" s="333" t="s">
        <v>525</v>
      </c>
      <c r="E13169" s="29">
        <v>2</v>
      </c>
      <c r="F13169" s="29">
        <v>4</v>
      </c>
      <c r="G13169" s="29">
        <v>2947</v>
      </c>
      <c r="M13169" s="80" t="b">
        <f t="shared" si="205"/>
        <v>1</v>
      </c>
    </row>
    <row r="13170" spans="2:13" x14ac:dyDescent="0.15">
      <c r="B13170" s="333" t="s">
        <v>173</v>
      </c>
      <c r="C13170" s="333" t="s">
        <v>718</v>
      </c>
      <c r="D13170" s="333" t="s">
        <v>525</v>
      </c>
      <c r="E13170" s="29">
        <v>5</v>
      </c>
      <c r="F13170" s="29">
        <v>4</v>
      </c>
      <c r="G13170" s="29">
        <v>8576</v>
      </c>
      <c r="M13170" s="80" t="b">
        <f t="shared" si="205"/>
        <v>1</v>
      </c>
    </row>
    <row r="13171" spans="2:13" x14ac:dyDescent="0.15">
      <c r="B13171" s="333" t="s">
        <v>3247</v>
      </c>
      <c r="C13171" s="333" t="s">
        <v>718</v>
      </c>
      <c r="D13171" s="333" t="s">
        <v>525</v>
      </c>
      <c r="E13171" s="29">
        <v>5</v>
      </c>
      <c r="F13171" s="29">
        <v>4</v>
      </c>
      <c r="G13171" s="29">
        <v>2948</v>
      </c>
      <c r="M13171" s="80" t="b">
        <f t="shared" si="205"/>
        <v>1</v>
      </c>
    </row>
    <row r="13172" spans="2:13" x14ac:dyDescent="0.15">
      <c r="B13172" s="333" t="s">
        <v>3248</v>
      </c>
      <c r="C13172" s="333" t="s">
        <v>712</v>
      </c>
      <c r="D13172" s="333" t="s">
        <v>525</v>
      </c>
      <c r="E13172" s="29">
        <v>2</v>
      </c>
      <c r="F13172" s="29">
        <v>4</v>
      </c>
      <c r="G13172" s="29">
        <v>2949</v>
      </c>
      <c r="M13172" s="80" t="b">
        <f t="shared" si="205"/>
        <v>1</v>
      </c>
    </row>
    <row r="13173" spans="2:13" x14ac:dyDescent="0.15">
      <c r="B13173" s="333" t="s">
        <v>14037</v>
      </c>
      <c r="C13173" s="333" t="s">
        <v>518</v>
      </c>
      <c r="D13173" s="333" t="s">
        <v>518</v>
      </c>
      <c r="E13173" s="29">
        <v>0</v>
      </c>
      <c r="F13173" s="29">
        <v>0</v>
      </c>
      <c r="G13173" s="29">
        <v>14691</v>
      </c>
      <c r="M13173" s="80" t="b">
        <f t="shared" si="205"/>
        <v>1</v>
      </c>
    </row>
    <row r="13174" spans="2:13" x14ac:dyDescent="0.15">
      <c r="B13174" s="333" t="s">
        <v>3249</v>
      </c>
      <c r="C13174" s="333" t="s">
        <v>712</v>
      </c>
      <c r="D13174" s="333" t="s">
        <v>525</v>
      </c>
      <c r="E13174" s="29">
        <v>2</v>
      </c>
      <c r="F13174" s="29">
        <v>4</v>
      </c>
      <c r="G13174" s="29">
        <v>2950</v>
      </c>
      <c r="M13174" s="80" t="b">
        <f t="shared" si="205"/>
        <v>1</v>
      </c>
    </row>
    <row r="13175" spans="2:13" x14ac:dyDescent="0.15">
      <c r="B13175" s="333" t="s">
        <v>7795</v>
      </c>
      <c r="C13175" s="333" t="s">
        <v>714</v>
      </c>
      <c r="D13175" s="333" t="s">
        <v>525</v>
      </c>
      <c r="E13175" s="29">
        <v>3</v>
      </c>
      <c r="F13175" s="29">
        <v>4</v>
      </c>
      <c r="G13175" s="29">
        <v>7872</v>
      </c>
      <c r="M13175" s="80" t="b">
        <f t="shared" si="205"/>
        <v>1</v>
      </c>
    </row>
    <row r="13176" spans="2:13" x14ac:dyDescent="0.15">
      <c r="B13176" s="333" t="s">
        <v>8020</v>
      </c>
      <c r="C13176" s="333" t="s">
        <v>712</v>
      </c>
      <c r="D13176" s="333" t="s">
        <v>444</v>
      </c>
      <c r="E13176" s="29">
        <v>2</v>
      </c>
      <c r="F13176" s="29">
        <v>6</v>
      </c>
      <c r="G13176" s="29">
        <v>8236</v>
      </c>
      <c r="M13176" s="80" t="b">
        <f t="shared" si="205"/>
        <v>1</v>
      </c>
    </row>
    <row r="13177" spans="2:13" x14ac:dyDescent="0.15">
      <c r="B13177" s="333" t="s">
        <v>12519</v>
      </c>
      <c r="C13177" s="333" t="s">
        <v>712</v>
      </c>
      <c r="D13177" s="333" t="s">
        <v>525</v>
      </c>
      <c r="E13177" s="29">
        <v>2</v>
      </c>
      <c r="F13177" s="29">
        <v>4</v>
      </c>
      <c r="G13177" s="29">
        <v>6917</v>
      </c>
      <c r="M13177" s="80" t="b">
        <f t="shared" si="205"/>
        <v>1</v>
      </c>
    </row>
    <row r="13178" spans="2:13" x14ac:dyDescent="0.15">
      <c r="B13178" s="333" t="s">
        <v>3250</v>
      </c>
      <c r="C13178" s="333" t="s">
        <v>716</v>
      </c>
      <c r="D13178" s="333" t="s">
        <v>521</v>
      </c>
      <c r="E13178" s="29">
        <v>4</v>
      </c>
      <c r="F13178" s="29">
        <v>2</v>
      </c>
      <c r="G13178" s="29">
        <v>2951</v>
      </c>
      <c r="M13178" s="80" t="b">
        <f t="shared" si="205"/>
        <v>1</v>
      </c>
    </row>
    <row r="13179" spans="2:13" x14ac:dyDescent="0.15">
      <c r="B13179" s="333" t="s">
        <v>6727</v>
      </c>
      <c r="C13179" s="333" t="s">
        <v>712</v>
      </c>
      <c r="D13179" s="333" t="s">
        <v>525</v>
      </c>
      <c r="E13179" s="29">
        <v>2</v>
      </c>
      <c r="F13179" s="29">
        <v>4</v>
      </c>
      <c r="G13179" s="29">
        <v>6849</v>
      </c>
      <c r="M13179" s="80" t="b">
        <f t="shared" si="205"/>
        <v>1</v>
      </c>
    </row>
    <row r="13180" spans="2:13" x14ac:dyDescent="0.15">
      <c r="B13180" s="333" t="s">
        <v>4174</v>
      </c>
      <c r="C13180" s="333" t="s">
        <v>712</v>
      </c>
      <c r="D13180" s="333" t="s">
        <v>525</v>
      </c>
      <c r="E13180" s="29">
        <v>2</v>
      </c>
      <c r="F13180" s="29">
        <v>4</v>
      </c>
      <c r="G13180" s="29">
        <v>3819</v>
      </c>
      <c r="M13180" s="80" t="b">
        <f t="shared" si="205"/>
        <v>1</v>
      </c>
    </row>
    <row r="13181" spans="2:13" x14ac:dyDescent="0.15">
      <c r="B13181" s="333" t="s">
        <v>3251</v>
      </c>
      <c r="C13181" s="333" t="s">
        <v>712</v>
      </c>
      <c r="D13181" s="333" t="s">
        <v>525</v>
      </c>
      <c r="E13181" s="29">
        <v>2</v>
      </c>
      <c r="F13181" s="29">
        <v>4</v>
      </c>
      <c r="G13181" s="29">
        <v>2952</v>
      </c>
      <c r="M13181" s="80" t="b">
        <f t="shared" si="205"/>
        <v>1</v>
      </c>
    </row>
    <row r="13182" spans="2:13" x14ac:dyDescent="0.15">
      <c r="B13182" s="333" t="s">
        <v>14038</v>
      </c>
      <c r="C13182" s="333" t="s">
        <v>518</v>
      </c>
      <c r="D13182" s="333" t="s">
        <v>518</v>
      </c>
      <c r="E13182" s="29">
        <v>0</v>
      </c>
      <c r="F13182" s="29">
        <v>0</v>
      </c>
      <c r="G13182" s="29">
        <v>14724</v>
      </c>
      <c r="M13182" s="80" t="b">
        <f t="shared" si="205"/>
        <v>1</v>
      </c>
    </row>
    <row r="13183" spans="2:13" x14ac:dyDescent="0.15">
      <c r="B13183" s="333" t="s">
        <v>6906</v>
      </c>
      <c r="C13183" s="333" t="s">
        <v>712</v>
      </c>
      <c r="D13183" s="333" t="s">
        <v>525</v>
      </c>
      <c r="E13183" s="29">
        <v>2</v>
      </c>
      <c r="F13183" s="29">
        <v>4</v>
      </c>
      <c r="G13183" s="29">
        <v>6918</v>
      </c>
      <c r="M13183" s="80" t="b">
        <f t="shared" si="205"/>
        <v>1</v>
      </c>
    </row>
    <row r="13184" spans="2:13" x14ac:dyDescent="0.15">
      <c r="B13184" s="333" t="s">
        <v>11393</v>
      </c>
      <c r="C13184" s="333" t="s">
        <v>712</v>
      </c>
      <c r="D13184" s="333" t="s">
        <v>525</v>
      </c>
      <c r="E13184" s="29">
        <v>2</v>
      </c>
      <c r="F13184" s="29">
        <v>4</v>
      </c>
      <c r="G13184" s="29">
        <v>11312</v>
      </c>
      <c r="M13184" s="80" t="b">
        <f t="shared" si="205"/>
        <v>1</v>
      </c>
    </row>
    <row r="13185" spans="2:13" x14ac:dyDescent="0.15">
      <c r="B13185" s="333" t="s">
        <v>7856</v>
      </c>
      <c r="C13185" s="333" t="s">
        <v>712</v>
      </c>
      <c r="D13185" s="333" t="s">
        <v>525</v>
      </c>
      <c r="E13185" s="29">
        <v>2</v>
      </c>
      <c r="F13185" s="29">
        <v>4</v>
      </c>
      <c r="G13185" s="29">
        <v>8041</v>
      </c>
      <c r="M13185" s="80" t="b">
        <f t="shared" si="205"/>
        <v>1</v>
      </c>
    </row>
    <row r="13186" spans="2:13" x14ac:dyDescent="0.15">
      <c r="B13186" s="333" t="s">
        <v>3321</v>
      </c>
      <c r="C13186" s="333" t="s">
        <v>712</v>
      </c>
      <c r="D13186" s="333" t="s">
        <v>525</v>
      </c>
      <c r="E13186" s="29">
        <v>2</v>
      </c>
      <c r="F13186" s="29">
        <v>4</v>
      </c>
      <c r="G13186" s="29">
        <v>2953</v>
      </c>
      <c r="M13186" s="80" t="b">
        <f t="shared" si="205"/>
        <v>1</v>
      </c>
    </row>
    <row r="13187" spans="2:13" x14ac:dyDescent="0.15">
      <c r="B13187" s="333" t="s">
        <v>14039</v>
      </c>
      <c r="C13187" s="333" t="s">
        <v>712</v>
      </c>
      <c r="D13187" s="333" t="s">
        <v>525</v>
      </c>
      <c r="E13187" s="29">
        <v>2</v>
      </c>
      <c r="F13187" s="29">
        <v>4</v>
      </c>
      <c r="G13187" s="29">
        <v>15752</v>
      </c>
      <c r="M13187" s="80" t="b">
        <f t="shared" si="205"/>
        <v>1</v>
      </c>
    </row>
    <row r="13188" spans="2:13" x14ac:dyDescent="0.15">
      <c r="B13188" s="333" t="s">
        <v>4175</v>
      </c>
      <c r="C13188" s="333" t="s">
        <v>712</v>
      </c>
      <c r="D13188" s="333" t="s">
        <v>525</v>
      </c>
      <c r="E13188" s="29">
        <v>2</v>
      </c>
      <c r="F13188" s="29">
        <v>4</v>
      </c>
      <c r="G13188" s="29">
        <v>3820</v>
      </c>
      <c r="M13188" s="80" t="b">
        <f t="shared" si="205"/>
        <v>1</v>
      </c>
    </row>
    <row r="13189" spans="2:13" x14ac:dyDescent="0.15">
      <c r="B13189" s="333" t="s">
        <v>4176</v>
      </c>
      <c r="C13189" s="333" t="s">
        <v>712</v>
      </c>
      <c r="D13189" s="333" t="s">
        <v>525</v>
      </c>
      <c r="E13189" s="29">
        <v>2</v>
      </c>
      <c r="F13189" s="29">
        <v>4</v>
      </c>
      <c r="G13189" s="29">
        <v>3821</v>
      </c>
      <c r="M13189" s="80" t="b">
        <f t="shared" si="205"/>
        <v>1</v>
      </c>
    </row>
    <row r="13190" spans="2:13" x14ac:dyDescent="0.15">
      <c r="B13190" s="333" t="s">
        <v>9755</v>
      </c>
      <c r="C13190" s="333" t="s">
        <v>712</v>
      </c>
      <c r="D13190" s="333" t="s">
        <v>525</v>
      </c>
      <c r="E13190" s="29">
        <v>2</v>
      </c>
      <c r="F13190" s="29">
        <v>4</v>
      </c>
      <c r="G13190" s="29">
        <v>9544</v>
      </c>
      <c r="M13190" s="80" t="b">
        <f t="shared" si="205"/>
        <v>1</v>
      </c>
    </row>
    <row r="13191" spans="2:13" x14ac:dyDescent="0.15">
      <c r="B13191" s="333" t="s">
        <v>4177</v>
      </c>
      <c r="C13191" s="333" t="s">
        <v>712</v>
      </c>
      <c r="D13191" s="333" t="s">
        <v>525</v>
      </c>
      <c r="E13191" s="29">
        <v>2</v>
      </c>
      <c r="F13191" s="29">
        <v>4</v>
      </c>
      <c r="G13191" s="29">
        <v>3822</v>
      </c>
      <c r="M13191" s="80" t="b">
        <f t="shared" si="205"/>
        <v>1</v>
      </c>
    </row>
    <row r="13192" spans="2:13" x14ac:dyDescent="0.15">
      <c r="B13192" s="333" t="s">
        <v>10660</v>
      </c>
      <c r="C13192" s="333" t="s">
        <v>712</v>
      </c>
      <c r="D13192" s="333" t="s">
        <v>525</v>
      </c>
      <c r="E13192" s="29">
        <v>2</v>
      </c>
      <c r="F13192" s="29">
        <v>4</v>
      </c>
      <c r="G13192" s="29">
        <v>11016</v>
      </c>
      <c r="M13192" s="80" t="b">
        <f t="shared" si="205"/>
        <v>1</v>
      </c>
    </row>
    <row r="13193" spans="2:13" x14ac:dyDescent="0.15">
      <c r="B13193" s="333" t="s">
        <v>3322</v>
      </c>
      <c r="C13193" s="333" t="s">
        <v>712</v>
      </c>
      <c r="D13193" s="333" t="s">
        <v>525</v>
      </c>
      <c r="E13193" s="29">
        <v>2</v>
      </c>
      <c r="F13193" s="29">
        <v>4</v>
      </c>
      <c r="G13193" s="29">
        <v>2954</v>
      </c>
      <c r="M13193" s="80" t="b">
        <f t="shared" si="205"/>
        <v>1</v>
      </c>
    </row>
    <row r="13194" spans="2:13" x14ac:dyDescent="0.15">
      <c r="B13194" s="333" t="s">
        <v>7782</v>
      </c>
      <c r="C13194" s="333" t="s">
        <v>712</v>
      </c>
      <c r="D13194" s="333" t="s">
        <v>525</v>
      </c>
      <c r="E13194" s="29">
        <v>2</v>
      </c>
      <c r="F13194" s="29">
        <v>4</v>
      </c>
      <c r="G13194" s="29">
        <v>8074</v>
      </c>
      <c r="M13194" s="80" t="b">
        <f t="shared" si="205"/>
        <v>1</v>
      </c>
    </row>
    <row r="13195" spans="2:13" x14ac:dyDescent="0.15">
      <c r="B13195" s="333" t="s">
        <v>3323</v>
      </c>
      <c r="C13195" s="333" t="s">
        <v>712</v>
      </c>
      <c r="D13195" s="333" t="s">
        <v>525</v>
      </c>
      <c r="E13195" s="29">
        <v>2</v>
      </c>
      <c r="F13195" s="29">
        <v>4</v>
      </c>
      <c r="G13195" s="29">
        <v>2955</v>
      </c>
      <c r="M13195" s="80" t="b">
        <f t="shared" si="205"/>
        <v>1</v>
      </c>
    </row>
    <row r="13196" spans="2:13" x14ac:dyDescent="0.15">
      <c r="B13196" s="333" t="s">
        <v>14040</v>
      </c>
      <c r="C13196" s="333" t="s">
        <v>712</v>
      </c>
      <c r="D13196" s="333" t="s">
        <v>525</v>
      </c>
      <c r="E13196" s="29">
        <v>2</v>
      </c>
      <c r="F13196" s="29">
        <v>4</v>
      </c>
      <c r="G13196" s="29">
        <v>15486</v>
      </c>
      <c r="M13196" s="80" t="b">
        <f t="shared" si="205"/>
        <v>1</v>
      </c>
    </row>
    <row r="13197" spans="2:13" x14ac:dyDescent="0.15">
      <c r="B13197" s="333" t="s">
        <v>15234</v>
      </c>
      <c r="C13197" s="333" t="s">
        <v>712</v>
      </c>
      <c r="D13197" s="333" t="s">
        <v>521</v>
      </c>
      <c r="E13197" s="29">
        <v>2</v>
      </c>
      <c r="F13197" s="29">
        <v>2</v>
      </c>
      <c r="G13197" s="29">
        <v>17656</v>
      </c>
      <c r="M13197" s="80" t="b">
        <f t="shared" si="205"/>
        <v>1</v>
      </c>
    </row>
    <row r="13198" spans="2:13" x14ac:dyDescent="0.15">
      <c r="B13198" s="333" t="s">
        <v>10661</v>
      </c>
      <c r="C13198" s="333" t="s">
        <v>718</v>
      </c>
      <c r="D13198" s="333" t="s">
        <v>525</v>
      </c>
      <c r="E13198" s="29">
        <v>5</v>
      </c>
      <c r="F13198" s="29">
        <v>4</v>
      </c>
      <c r="G13198" s="29">
        <v>10666</v>
      </c>
      <c r="M13198" s="80" t="b">
        <f t="shared" ref="M13198:M13261" si="206">AND(  NOT(ISERROR(FIND(UPPER($B$7),UPPER($B13198),1))),  OR($D$7="",NOT(ISERROR(FIND(UPPER($D$7),UPPER($B13198),1)))),    OR($D$8="",(ISERROR(FIND(UPPER($D$8),UPPER($B13198),1))))           )</f>
        <v>1</v>
      </c>
    </row>
    <row r="13199" spans="2:13" x14ac:dyDescent="0.15">
      <c r="B13199" s="333" t="s">
        <v>13070</v>
      </c>
      <c r="C13199" s="333" t="s">
        <v>712</v>
      </c>
      <c r="D13199" s="333" t="s">
        <v>525</v>
      </c>
      <c r="E13199" s="29">
        <v>2</v>
      </c>
      <c r="F13199" s="29">
        <v>4</v>
      </c>
      <c r="G13199" s="29">
        <v>14363</v>
      </c>
      <c r="M13199" s="80" t="b">
        <f t="shared" si="206"/>
        <v>1</v>
      </c>
    </row>
    <row r="13200" spans="2:13" x14ac:dyDescent="0.15">
      <c r="B13200" s="333" t="s">
        <v>4088</v>
      </c>
      <c r="C13200" s="333" t="s">
        <v>712</v>
      </c>
      <c r="D13200" s="333" t="s">
        <v>525</v>
      </c>
      <c r="E13200" s="29">
        <v>2</v>
      </c>
      <c r="F13200" s="29">
        <v>4</v>
      </c>
      <c r="G13200" s="29">
        <v>3849</v>
      </c>
      <c r="M13200" s="80" t="b">
        <f t="shared" si="206"/>
        <v>1</v>
      </c>
    </row>
    <row r="13201" spans="2:13" x14ac:dyDescent="0.15">
      <c r="B13201" s="333" t="s">
        <v>13071</v>
      </c>
      <c r="C13201" s="333" t="s">
        <v>712</v>
      </c>
      <c r="D13201" s="333" t="s">
        <v>525</v>
      </c>
      <c r="E13201" s="29">
        <v>2</v>
      </c>
      <c r="F13201" s="29">
        <v>4</v>
      </c>
      <c r="G13201" s="29">
        <v>14361</v>
      </c>
      <c r="M13201" s="80" t="b">
        <f t="shared" si="206"/>
        <v>1</v>
      </c>
    </row>
    <row r="13202" spans="2:13" x14ac:dyDescent="0.15">
      <c r="B13202" s="333" t="s">
        <v>15235</v>
      </c>
      <c r="C13202" s="333" t="s">
        <v>712</v>
      </c>
      <c r="D13202" s="333" t="s">
        <v>525</v>
      </c>
      <c r="E13202" s="29">
        <v>2</v>
      </c>
      <c r="F13202" s="29">
        <v>4</v>
      </c>
      <c r="G13202" s="29">
        <v>17426</v>
      </c>
      <c r="M13202" s="80" t="b">
        <f t="shared" si="206"/>
        <v>1</v>
      </c>
    </row>
    <row r="13203" spans="2:13" x14ac:dyDescent="0.15">
      <c r="B13203" s="333" t="s">
        <v>13072</v>
      </c>
      <c r="C13203" s="333" t="s">
        <v>518</v>
      </c>
      <c r="D13203" s="333" t="s">
        <v>518</v>
      </c>
      <c r="E13203" s="29">
        <v>0</v>
      </c>
      <c r="F13203" s="29">
        <v>0</v>
      </c>
      <c r="G13203" s="29">
        <v>14359</v>
      </c>
      <c r="M13203" s="80" t="b">
        <f t="shared" si="206"/>
        <v>1</v>
      </c>
    </row>
    <row r="13204" spans="2:13" x14ac:dyDescent="0.15">
      <c r="B13204" s="333" t="s">
        <v>13073</v>
      </c>
      <c r="C13204" s="333" t="s">
        <v>712</v>
      </c>
      <c r="D13204" s="333" t="s">
        <v>525</v>
      </c>
      <c r="E13204" s="29">
        <v>2</v>
      </c>
      <c r="F13204" s="29">
        <v>4</v>
      </c>
      <c r="G13204" s="29">
        <v>14362</v>
      </c>
      <c r="M13204" s="80" t="b">
        <f t="shared" si="206"/>
        <v>1</v>
      </c>
    </row>
    <row r="13205" spans="2:13" x14ac:dyDescent="0.15">
      <c r="B13205" s="333" t="s">
        <v>12520</v>
      </c>
      <c r="C13205" s="333" t="s">
        <v>712</v>
      </c>
      <c r="D13205" s="333" t="s">
        <v>525</v>
      </c>
      <c r="E13205" s="29">
        <v>2</v>
      </c>
      <c r="F13205" s="29">
        <v>4</v>
      </c>
      <c r="G13205" s="29">
        <v>12795</v>
      </c>
      <c r="M13205" s="80" t="b">
        <f t="shared" si="206"/>
        <v>1</v>
      </c>
    </row>
    <row r="13206" spans="2:13" x14ac:dyDescent="0.15">
      <c r="B13206" s="333" t="s">
        <v>4089</v>
      </c>
      <c r="C13206" s="333" t="s">
        <v>712</v>
      </c>
      <c r="D13206" s="333" t="s">
        <v>525</v>
      </c>
      <c r="E13206" s="29">
        <v>2</v>
      </c>
      <c r="F13206" s="29">
        <v>4</v>
      </c>
      <c r="G13206" s="29">
        <v>3850</v>
      </c>
      <c r="M13206" s="80" t="b">
        <f t="shared" si="206"/>
        <v>1</v>
      </c>
    </row>
    <row r="13207" spans="2:13" x14ac:dyDescent="0.15">
      <c r="B13207" s="333" t="s">
        <v>14041</v>
      </c>
      <c r="C13207" s="333" t="s">
        <v>712</v>
      </c>
      <c r="D13207" s="333" t="s">
        <v>525</v>
      </c>
      <c r="E13207" s="29">
        <v>2</v>
      </c>
      <c r="F13207" s="29">
        <v>4</v>
      </c>
      <c r="G13207" s="29">
        <v>15052</v>
      </c>
      <c r="M13207" s="80" t="b">
        <f t="shared" si="206"/>
        <v>1</v>
      </c>
    </row>
    <row r="13208" spans="2:13" x14ac:dyDescent="0.15">
      <c r="B13208" s="333" t="s">
        <v>4090</v>
      </c>
      <c r="C13208" s="333" t="s">
        <v>712</v>
      </c>
      <c r="D13208" s="333" t="s">
        <v>525</v>
      </c>
      <c r="E13208" s="29">
        <v>2</v>
      </c>
      <c r="F13208" s="29">
        <v>4</v>
      </c>
      <c r="G13208" s="29">
        <v>3851</v>
      </c>
      <c r="M13208" s="80" t="b">
        <f t="shared" si="206"/>
        <v>1</v>
      </c>
    </row>
    <row r="13209" spans="2:13" x14ac:dyDescent="0.15">
      <c r="B13209" s="333" t="s">
        <v>10023</v>
      </c>
      <c r="C13209" s="333" t="s">
        <v>712</v>
      </c>
      <c r="D13209" s="333" t="s">
        <v>525</v>
      </c>
      <c r="E13209" s="29">
        <v>2</v>
      </c>
      <c r="F13209" s="29">
        <v>4</v>
      </c>
      <c r="G13209" s="29">
        <v>10213</v>
      </c>
      <c r="M13209" s="80" t="b">
        <f t="shared" si="206"/>
        <v>1</v>
      </c>
    </row>
    <row r="13210" spans="2:13" x14ac:dyDescent="0.15">
      <c r="B13210" s="333" t="s">
        <v>12521</v>
      </c>
      <c r="C13210" s="333" t="s">
        <v>712</v>
      </c>
      <c r="D13210" s="333" t="s">
        <v>525</v>
      </c>
      <c r="E13210" s="29">
        <v>2</v>
      </c>
      <c r="F13210" s="29">
        <v>4</v>
      </c>
      <c r="G13210" s="29">
        <v>12796</v>
      </c>
      <c r="M13210" s="80" t="b">
        <f t="shared" si="206"/>
        <v>1</v>
      </c>
    </row>
    <row r="13211" spans="2:13" x14ac:dyDescent="0.15">
      <c r="B13211" s="333" t="s">
        <v>12522</v>
      </c>
      <c r="C13211" s="333" t="s">
        <v>712</v>
      </c>
      <c r="D13211" s="333" t="s">
        <v>525</v>
      </c>
      <c r="E13211" s="29">
        <v>2</v>
      </c>
      <c r="F13211" s="29">
        <v>4</v>
      </c>
      <c r="G13211" s="29">
        <v>12797</v>
      </c>
      <c r="M13211" s="80" t="b">
        <f t="shared" si="206"/>
        <v>1</v>
      </c>
    </row>
    <row r="13212" spans="2:13" x14ac:dyDescent="0.15">
      <c r="B13212" s="333" t="s">
        <v>4091</v>
      </c>
      <c r="C13212" s="333" t="s">
        <v>712</v>
      </c>
      <c r="D13212" s="333" t="s">
        <v>525</v>
      </c>
      <c r="E13212" s="29">
        <v>2</v>
      </c>
      <c r="F13212" s="29">
        <v>4</v>
      </c>
      <c r="G13212" s="29">
        <v>3852</v>
      </c>
      <c r="M13212" s="80" t="b">
        <f t="shared" si="206"/>
        <v>1</v>
      </c>
    </row>
    <row r="13213" spans="2:13" x14ac:dyDescent="0.15">
      <c r="B13213" s="333" t="s">
        <v>10662</v>
      </c>
      <c r="C13213" s="333" t="s">
        <v>712</v>
      </c>
      <c r="D13213" s="333" t="s">
        <v>525</v>
      </c>
      <c r="E13213" s="29">
        <v>2</v>
      </c>
      <c r="F13213" s="29">
        <v>4</v>
      </c>
      <c r="G13213" s="29">
        <v>11047</v>
      </c>
      <c r="M13213" s="80" t="b">
        <f t="shared" si="206"/>
        <v>1</v>
      </c>
    </row>
    <row r="13214" spans="2:13" x14ac:dyDescent="0.15">
      <c r="B13214" s="333" t="s">
        <v>3324</v>
      </c>
      <c r="C13214" s="333" t="s">
        <v>712</v>
      </c>
      <c r="D13214" s="333" t="s">
        <v>525</v>
      </c>
      <c r="E13214" s="29">
        <v>2</v>
      </c>
      <c r="F13214" s="29">
        <v>4</v>
      </c>
      <c r="G13214" s="29">
        <v>2956</v>
      </c>
      <c r="M13214" s="80" t="b">
        <f t="shared" si="206"/>
        <v>1</v>
      </c>
    </row>
    <row r="13215" spans="2:13" x14ac:dyDescent="0.15">
      <c r="B13215" s="333" t="s">
        <v>3325</v>
      </c>
      <c r="C13215" s="333" t="s">
        <v>712</v>
      </c>
      <c r="D13215" s="333" t="s">
        <v>525</v>
      </c>
      <c r="E13215" s="29">
        <v>2</v>
      </c>
      <c r="F13215" s="29">
        <v>4</v>
      </c>
      <c r="G13215" s="29">
        <v>2957</v>
      </c>
      <c r="M13215" s="80" t="b">
        <f t="shared" si="206"/>
        <v>1</v>
      </c>
    </row>
    <row r="13216" spans="2:13" x14ac:dyDescent="0.15">
      <c r="B13216" s="333" t="s">
        <v>3326</v>
      </c>
      <c r="C13216" s="333" t="s">
        <v>712</v>
      </c>
      <c r="D13216" s="333" t="s">
        <v>525</v>
      </c>
      <c r="E13216" s="29">
        <v>2</v>
      </c>
      <c r="F13216" s="29">
        <v>4</v>
      </c>
      <c r="G13216" s="29">
        <v>2958</v>
      </c>
      <c r="M13216" s="80" t="b">
        <f t="shared" si="206"/>
        <v>1</v>
      </c>
    </row>
    <row r="13217" spans="2:13" x14ac:dyDescent="0.15">
      <c r="B13217" s="333" t="s">
        <v>3414</v>
      </c>
      <c r="C13217" s="333" t="s">
        <v>712</v>
      </c>
      <c r="D13217" s="333" t="s">
        <v>525</v>
      </c>
      <c r="E13217" s="29">
        <v>2</v>
      </c>
      <c r="F13217" s="29">
        <v>4</v>
      </c>
      <c r="G13217" s="29">
        <v>2959</v>
      </c>
      <c r="M13217" s="80" t="b">
        <f t="shared" si="206"/>
        <v>1</v>
      </c>
    </row>
    <row r="13218" spans="2:13" x14ac:dyDescent="0.15">
      <c r="B13218" s="333" t="s">
        <v>5008</v>
      </c>
      <c r="C13218" s="333" t="s">
        <v>712</v>
      </c>
      <c r="D13218" s="333" t="s">
        <v>525</v>
      </c>
      <c r="E13218" s="29">
        <v>2</v>
      </c>
      <c r="F13218" s="29">
        <v>4</v>
      </c>
      <c r="G13218" s="29">
        <v>4974</v>
      </c>
      <c r="M13218" s="80" t="b">
        <f t="shared" si="206"/>
        <v>1</v>
      </c>
    </row>
    <row r="13219" spans="2:13" x14ac:dyDescent="0.15">
      <c r="B13219" s="333" t="s">
        <v>6908</v>
      </c>
      <c r="C13219" s="333" t="s">
        <v>712</v>
      </c>
      <c r="D13219" s="333" t="s">
        <v>525</v>
      </c>
      <c r="E13219" s="29">
        <v>2</v>
      </c>
      <c r="F13219" s="29">
        <v>4</v>
      </c>
      <c r="G13219" s="29">
        <v>7042</v>
      </c>
      <c r="M13219" s="80" t="b">
        <f t="shared" si="206"/>
        <v>1</v>
      </c>
    </row>
    <row r="13220" spans="2:13" x14ac:dyDescent="0.15">
      <c r="B13220" s="333" t="s">
        <v>3415</v>
      </c>
      <c r="C13220" s="333" t="s">
        <v>712</v>
      </c>
      <c r="D13220" s="333" t="s">
        <v>525</v>
      </c>
      <c r="E13220" s="29">
        <v>2</v>
      </c>
      <c r="F13220" s="29">
        <v>4</v>
      </c>
      <c r="G13220" s="29">
        <v>2960</v>
      </c>
      <c r="M13220" s="80" t="b">
        <f t="shared" si="206"/>
        <v>1</v>
      </c>
    </row>
    <row r="13221" spans="2:13" x14ac:dyDescent="0.15">
      <c r="B13221" s="333" t="s">
        <v>4087</v>
      </c>
      <c r="C13221" s="333" t="s">
        <v>712</v>
      </c>
      <c r="D13221" s="333" t="s">
        <v>525</v>
      </c>
      <c r="E13221" s="29">
        <v>2</v>
      </c>
      <c r="F13221" s="29">
        <v>4</v>
      </c>
      <c r="G13221" s="29">
        <v>3848</v>
      </c>
      <c r="M13221" s="80" t="b">
        <f t="shared" si="206"/>
        <v>1</v>
      </c>
    </row>
    <row r="13222" spans="2:13" x14ac:dyDescent="0.15">
      <c r="B13222" s="333" t="s">
        <v>3885</v>
      </c>
      <c r="C13222" s="333" t="s">
        <v>712</v>
      </c>
      <c r="D13222" s="333" t="s">
        <v>525</v>
      </c>
      <c r="E13222" s="29">
        <v>2</v>
      </c>
      <c r="F13222" s="29">
        <v>4</v>
      </c>
      <c r="G13222" s="29">
        <v>3648</v>
      </c>
      <c r="M13222" s="80" t="b">
        <f t="shared" si="206"/>
        <v>1</v>
      </c>
    </row>
    <row r="13223" spans="2:13" x14ac:dyDescent="0.15">
      <c r="B13223" s="333" t="s">
        <v>3416</v>
      </c>
      <c r="C13223" s="333" t="s">
        <v>712</v>
      </c>
      <c r="D13223" s="333" t="s">
        <v>525</v>
      </c>
      <c r="E13223" s="29">
        <v>2</v>
      </c>
      <c r="F13223" s="29">
        <v>4</v>
      </c>
      <c r="G13223" s="29">
        <v>2961</v>
      </c>
      <c r="M13223" s="80" t="b">
        <f t="shared" si="206"/>
        <v>1</v>
      </c>
    </row>
    <row r="13224" spans="2:13" x14ac:dyDescent="0.15">
      <c r="B13224" s="333" t="s">
        <v>15236</v>
      </c>
      <c r="C13224" s="333" t="s">
        <v>712</v>
      </c>
      <c r="D13224" s="333" t="s">
        <v>525</v>
      </c>
      <c r="E13224" s="29">
        <v>2</v>
      </c>
      <c r="F13224" s="29">
        <v>4</v>
      </c>
      <c r="G13224" s="29">
        <v>17431</v>
      </c>
      <c r="M13224" s="80" t="b">
        <f t="shared" si="206"/>
        <v>1</v>
      </c>
    </row>
    <row r="13225" spans="2:13" x14ac:dyDescent="0.15">
      <c r="B13225" s="333" t="s">
        <v>14042</v>
      </c>
      <c r="C13225" s="333" t="s">
        <v>518</v>
      </c>
      <c r="D13225" s="333" t="s">
        <v>518</v>
      </c>
      <c r="E13225" s="29">
        <v>0</v>
      </c>
      <c r="F13225" s="29">
        <v>0</v>
      </c>
      <c r="G13225" s="29">
        <v>14723</v>
      </c>
      <c r="M13225" s="80" t="b">
        <f t="shared" si="206"/>
        <v>1</v>
      </c>
    </row>
    <row r="13226" spans="2:13" x14ac:dyDescent="0.15">
      <c r="B13226" s="333" t="s">
        <v>3417</v>
      </c>
      <c r="C13226" s="333" t="s">
        <v>712</v>
      </c>
      <c r="D13226" s="333" t="s">
        <v>525</v>
      </c>
      <c r="E13226" s="29">
        <v>2</v>
      </c>
      <c r="F13226" s="29">
        <v>4</v>
      </c>
      <c r="G13226" s="29">
        <v>2962</v>
      </c>
      <c r="M13226" s="80" t="b">
        <f t="shared" si="206"/>
        <v>1</v>
      </c>
    </row>
    <row r="13227" spans="2:13" x14ac:dyDescent="0.15">
      <c r="B13227" s="333" t="s">
        <v>13074</v>
      </c>
      <c r="C13227" s="333" t="s">
        <v>712</v>
      </c>
      <c r="D13227" s="333" t="s">
        <v>525</v>
      </c>
      <c r="E13227" s="29">
        <v>2</v>
      </c>
      <c r="F13227" s="29">
        <v>4</v>
      </c>
      <c r="G13227" s="29">
        <v>14324</v>
      </c>
      <c r="M13227" s="80" t="b">
        <f t="shared" si="206"/>
        <v>1</v>
      </c>
    </row>
    <row r="13228" spans="2:13" x14ac:dyDescent="0.15">
      <c r="B13228" s="333" t="s">
        <v>3418</v>
      </c>
      <c r="C13228" s="333" t="s">
        <v>712</v>
      </c>
      <c r="D13228" s="333" t="s">
        <v>525</v>
      </c>
      <c r="E13228" s="29">
        <v>2</v>
      </c>
      <c r="F13228" s="29">
        <v>4</v>
      </c>
      <c r="G13228" s="29">
        <v>2963</v>
      </c>
      <c r="M13228" s="80" t="b">
        <f t="shared" si="206"/>
        <v>1</v>
      </c>
    </row>
    <row r="13229" spans="2:13" x14ac:dyDescent="0.15">
      <c r="B13229" s="333" t="s">
        <v>3886</v>
      </c>
      <c r="C13229" s="333" t="s">
        <v>712</v>
      </c>
      <c r="D13229" s="333" t="s">
        <v>525</v>
      </c>
      <c r="E13229" s="29">
        <v>2</v>
      </c>
      <c r="F13229" s="29">
        <v>4</v>
      </c>
      <c r="G13229" s="29">
        <v>3649</v>
      </c>
      <c r="M13229" s="80" t="b">
        <f t="shared" si="206"/>
        <v>1</v>
      </c>
    </row>
    <row r="13230" spans="2:13" x14ac:dyDescent="0.15">
      <c r="B13230" s="333" t="s">
        <v>3419</v>
      </c>
      <c r="C13230" s="333" t="s">
        <v>712</v>
      </c>
      <c r="D13230" s="333" t="s">
        <v>525</v>
      </c>
      <c r="E13230" s="29">
        <v>2</v>
      </c>
      <c r="F13230" s="29">
        <v>4</v>
      </c>
      <c r="G13230" s="29">
        <v>2964</v>
      </c>
      <c r="M13230" s="80" t="b">
        <f t="shared" si="206"/>
        <v>1</v>
      </c>
    </row>
    <row r="13231" spans="2:13" x14ac:dyDescent="0.15">
      <c r="B13231" s="333" t="s">
        <v>13183</v>
      </c>
      <c r="C13231" s="333" t="s">
        <v>712</v>
      </c>
      <c r="D13231" s="333" t="s">
        <v>525</v>
      </c>
      <c r="E13231" s="29">
        <v>2</v>
      </c>
      <c r="F13231" s="29">
        <v>4</v>
      </c>
      <c r="G13231" s="29">
        <v>14511</v>
      </c>
      <c r="M13231" s="80" t="b">
        <f t="shared" si="206"/>
        <v>1</v>
      </c>
    </row>
    <row r="13232" spans="2:13" x14ac:dyDescent="0.15">
      <c r="B13232" s="333" t="s">
        <v>13184</v>
      </c>
      <c r="C13232" s="333" t="s">
        <v>712</v>
      </c>
      <c r="D13232" s="333" t="s">
        <v>525</v>
      </c>
      <c r="E13232" s="29">
        <v>2</v>
      </c>
      <c r="F13232" s="29">
        <v>4</v>
      </c>
      <c r="G13232" s="29">
        <v>14528</v>
      </c>
      <c r="M13232" s="80" t="b">
        <f t="shared" si="206"/>
        <v>1</v>
      </c>
    </row>
    <row r="13233" spans="2:13" x14ac:dyDescent="0.15">
      <c r="B13233" s="333" t="s">
        <v>12523</v>
      </c>
      <c r="C13233" s="333" t="s">
        <v>712</v>
      </c>
      <c r="D13233" s="333" t="s">
        <v>525</v>
      </c>
      <c r="E13233" s="29">
        <v>2</v>
      </c>
      <c r="F13233" s="29">
        <v>4</v>
      </c>
      <c r="G13233" s="29">
        <v>13213</v>
      </c>
      <c r="M13233" s="80" t="b">
        <f t="shared" si="206"/>
        <v>1</v>
      </c>
    </row>
    <row r="13234" spans="2:13" x14ac:dyDescent="0.15">
      <c r="B13234" s="333" t="s">
        <v>13185</v>
      </c>
      <c r="C13234" s="333" t="s">
        <v>712</v>
      </c>
      <c r="D13234" s="333" t="s">
        <v>525</v>
      </c>
      <c r="E13234" s="29">
        <v>2</v>
      </c>
      <c r="F13234" s="29">
        <v>4</v>
      </c>
      <c r="G13234" s="29">
        <v>14541</v>
      </c>
      <c r="M13234" s="80" t="b">
        <f t="shared" si="206"/>
        <v>1</v>
      </c>
    </row>
    <row r="13235" spans="2:13" x14ac:dyDescent="0.15">
      <c r="B13235" s="333" t="s">
        <v>14043</v>
      </c>
      <c r="C13235" s="333" t="s">
        <v>712</v>
      </c>
      <c r="D13235" s="333" t="s">
        <v>525</v>
      </c>
      <c r="E13235" s="29">
        <v>2</v>
      </c>
      <c r="F13235" s="29">
        <v>4</v>
      </c>
      <c r="G13235" s="29">
        <v>15627</v>
      </c>
      <c r="M13235" s="80" t="b">
        <f t="shared" si="206"/>
        <v>1</v>
      </c>
    </row>
    <row r="13236" spans="2:13" x14ac:dyDescent="0.15">
      <c r="B13236" s="333" t="s">
        <v>9756</v>
      </c>
      <c r="C13236" s="333" t="s">
        <v>712</v>
      </c>
      <c r="D13236" s="333" t="s">
        <v>525</v>
      </c>
      <c r="E13236" s="29">
        <v>2</v>
      </c>
      <c r="F13236" s="29">
        <v>4</v>
      </c>
      <c r="G13236" s="29">
        <v>10013</v>
      </c>
      <c r="M13236" s="80" t="b">
        <f t="shared" si="206"/>
        <v>1</v>
      </c>
    </row>
    <row r="13237" spans="2:13" x14ac:dyDescent="0.15">
      <c r="B13237" s="333" t="s">
        <v>3420</v>
      </c>
      <c r="C13237" s="333" t="s">
        <v>712</v>
      </c>
      <c r="D13237" s="333" t="s">
        <v>525</v>
      </c>
      <c r="E13237" s="29">
        <v>2</v>
      </c>
      <c r="F13237" s="29">
        <v>4</v>
      </c>
      <c r="G13237" s="29">
        <v>2965</v>
      </c>
      <c r="M13237" s="80" t="b">
        <f t="shared" si="206"/>
        <v>1</v>
      </c>
    </row>
    <row r="13238" spans="2:13" x14ac:dyDescent="0.15">
      <c r="B13238" s="333" t="s">
        <v>7508</v>
      </c>
      <c r="C13238" s="333" t="s">
        <v>718</v>
      </c>
      <c r="D13238" s="333" t="s">
        <v>525</v>
      </c>
      <c r="E13238" s="29">
        <v>5</v>
      </c>
      <c r="F13238" s="29">
        <v>4</v>
      </c>
      <c r="G13238" s="29">
        <v>7667</v>
      </c>
      <c r="M13238" s="80" t="b">
        <f t="shared" si="206"/>
        <v>1</v>
      </c>
    </row>
    <row r="13239" spans="2:13" x14ac:dyDescent="0.15">
      <c r="B13239" s="333" t="s">
        <v>6336</v>
      </c>
      <c r="C13239" s="333" t="s">
        <v>718</v>
      </c>
      <c r="D13239" s="333" t="s">
        <v>525</v>
      </c>
      <c r="E13239" s="29">
        <v>5</v>
      </c>
      <c r="F13239" s="29">
        <v>4</v>
      </c>
      <c r="G13239" s="29">
        <v>6397</v>
      </c>
      <c r="M13239" s="80" t="b">
        <f t="shared" si="206"/>
        <v>1</v>
      </c>
    </row>
    <row r="13240" spans="2:13" x14ac:dyDescent="0.15">
      <c r="B13240" s="333" t="s">
        <v>3331</v>
      </c>
      <c r="C13240" s="333" t="s">
        <v>712</v>
      </c>
      <c r="D13240" s="333" t="s">
        <v>525</v>
      </c>
      <c r="E13240" s="29">
        <v>2</v>
      </c>
      <c r="F13240" s="29">
        <v>4</v>
      </c>
      <c r="G13240" s="29">
        <v>2966</v>
      </c>
      <c r="M13240" s="80" t="b">
        <f t="shared" si="206"/>
        <v>1</v>
      </c>
    </row>
    <row r="13241" spans="2:13" x14ac:dyDescent="0.15">
      <c r="B13241" s="333" t="s">
        <v>3332</v>
      </c>
      <c r="C13241" s="333" t="s">
        <v>712</v>
      </c>
      <c r="D13241" s="333" t="s">
        <v>525</v>
      </c>
      <c r="E13241" s="29">
        <v>2</v>
      </c>
      <c r="F13241" s="29">
        <v>4</v>
      </c>
      <c r="G13241" s="29">
        <v>2967</v>
      </c>
      <c r="M13241" s="80" t="b">
        <f t="shared" si="206"/>
        <v>1</v>
      </c>
    </row>
    <row r="13242" spans="2:13" x14ac:dyDescent="0.15">
      <c r="B13242" s="333" t="s">
        <v>9971</v>
      </c>
      <c r="C13242" s="333" t="s">
        <v>712</v>
      </c>
      <c r="D13242" s="333" t="s">
        <v>525</v>
      </c>
      <c r="E13242" s="29">
        <v>2</v>
      </c>
      <c r="F13242" s="29">
        <v>4</v>
      </c>
      <c r="G13242" s="29">
        <v>10172</v>
      </c>
      <c r="M13242" s="80" t="b">
        <f t="shared" si="206"/>
        <v>1</v>
      </c>
    </row>
    <row r="13243" spans="2:13" x14ac:dyDescent="0.15">
      <c r="B13243" s="333" t="s">
        <v>7791</v>
      </c>
      <c r="C13243" s="333" t="s">
        <v>718</v>
      </c>
      <c r="D13243" s="333" t="s">
        <v>525</v>
      </c>
      <c r="E13243" s="29">
        <v>5</v>
      </c>
      <c r="F13243" s="29">
        <v>4</v>
      </c>
      <c r="G13243" s="29">
        <v>7868</v>
      </c>
      <c r="M13243" s="80" t="b">
        <f t="shared" si="206"/>
        <v>1</v>
      </c>
    </row>
    <row r="13244" spans="2:13" x14ac:dyDescent="0.15">
      <c r="B13244" s="333" t="s">
        <v>10663</v>
      </c>
      <c r="C13244" s="333" t="s">
        <v>712</v>
      </c>
      <c r="D13244" s="333" t="s">
        <v>525</v>
      </c>
      <c r="E13244" s="29">
        <v>2</v>
      </c>
      <c r="F13244" s="29">
        <v>4</v>
      </c>
      <c r="G13244" s="29">
        <v>11072</v>
      </c>
      <c r="M13244" s="80" t="b">
        <f t="shared" si="206"/>
        <v>1</v>
      </c>
    </row>
    <row r="13245" spans="2:13" x14ac:dyDescent="0.15">
      <c r="B13245" s="333" t="s">
        <v>4178</v>
      </c>
      <c r="C13245" s="333" t="s">
        <v>712</v>
      </c>
      <c r="D13245" s="333" t="s">
        <v>525</v>
      </c>
      <c r="E13245" s="29">
        <v>2</v>
      </c>
      <c r="F13245" s="29">
        <v>4</v>
      </c>
      <c r="G13245" s="29">
        <v>3823</v>
      </c>
      <c r="M13245" s="80" t="b">
        <f t="shared" si="206"/>
        <v>1</v>
      </c>
    </row>
    <row r="13246" spans="2:13" x14ac:dyDescent="0.15">
      <c r="B13246" s="333" t="s">
        <v>3333</v>
      </c>
      <c r="C13246" s="333" t="s">
        <v>712</v>
      </c>
      <c r="D13246" s="333" t="s">
        <v>525</v>
      </c>
      <c r="E13246" s="29">
        <v>2</v>
      </c>
      <c r="F13246" s="29">
        <v>4</v>
      </c>
      <c r="G13246" s="29">
        <v>2968</v>
      </c>
      <c r="M13246" s="80" t="b">
        <f t="shared" si="206"/>
        <v>1</v>
      </c>
    </row>
    <row r="13247" spans="2:13" x14ac:dyDescent="0.15">
      <c r="B13247" s="333" t="s">
        <v>9757</v>
      </c>
      <c r="C13247" s="333" t="s">
        <v>712</v>
      </c>
      <c r="D13247" s="333" t="s">
        <v>525</v>
      </c>
      <c r="E13247" s="29">
        <v>2</v>
      </c>
      <c r="F13247" s="29">
        <v>4</v>
      </c>
      <c r="G13247" s="29">
        <v>10045</v>
      </c>
      <c r="M13247" s="80" t="b">
        <f t="shared" si="206"/>
        <v>1</v>
      </c>
    </row>
    <row r="13248" spans="2:13" x14ac:dyDescent="0.15">
      <c r="B13248" s="333" t="s">
        <v>4112</v>
      </c>
      <c r="C13248" s="333" t="s">
        <v>712</v>
      </c>
      <c r="D13248" s="333" t="s">
        <v>525</v>
      </c>
      <c r="E13248" s="29">
        <v>2</v>
      </c>
      <c r="F13248" s="29">
        <v>4</v>
      </c>
      <c r="G13248" s="29">
        <v>3667</v>
      </c>
      <c r="M13248" s="80" t="b">
        <f t="shared" si="206"/>
        <v>1</v>
      </c>
    </row>
    <row r="13249" spans="2:13" x14ac:dyDescent="0.15">
      <c r="B13249" s="333" t="s">
        <v>14044</v>
      </c>
      <c r="C13249" s="333" t="s">
        <v>710</v>
      </c>
      <c r="D13249" s="333" t="s">
        <v>525</v>
      </c>
      <c r="E13249" s="29">
        <v>1</v>
      </c>
      <c r="F13249" s="29">
        <v>4</v>
      </c>
      <c r="G13249" s="29">
        <v>15695</v>
      </c>
      <c r="M13249" s="80" t="b">
        <f t="shared" si="206"/>
        <v>1</v>
      </c>
    </row>
    <row r="13250" spans="2:13" x14ac:dyDescent="0.15">
      <c r="B13250" s="333" t="s">
        <v>3887</v>
      </c>
      <c r="C13250" s="333" t="s">
        <v>712</v>
      </c>
      <c r="D13250" s="333" t="s">
        <v>525</v>
      </c>
      <c r="E13250" s="29">
        <v>2</v>
      </c>
      <c r="F13250" s="29">
        <v>4</v>
      </c>
      <c r="G13250" s="29">
        <v>3650</v>
      </c>
      <c r="M13250" s="80" t="b">
        <f t="shared" si="206"/>
        <v>1</v>
      </c>
    </row>
    <row r="13251" spans="2:13" x14ac:dyDescent="0.15">
      <c r="B13251" s="333" t="s">
        <v>14045</v>
      </c>
      <c r="C13251" s="333" t="s">
        <v>710</v>
      </c>
      <c r="D13251" s="333" t="s">
        <v>525</v>
      </c>
      <c r="E13251" s="29">
        <v>1</v>
      </c>
      <c r="F13251" s="29">
        <v>4</v>
      </c>
      <c r="G13251" s="29">
        <v>15761</v>
      </c>
      <c r="M13251" s="80" t="b">
        <f t="shared" si="206"/>
        <v>1</v>
      </c>
    </row>
    <row r="13252" spans="2:13" x14ac:dyDescent="0.15">
      <c r="B13252" s="333" t="s">
        <v>3888</v>
      </c>
      <c r="C13252" s="333" t="s">
        <v>712</v>
      </c>
      <c r="D13252" s="333" t="s">
        <v>525</v>
      </c>
      <c r="E13252" s="29">
        <v>2</v>
      </c>
      <c r="F13252" s="29">
        <v>4</v>
      </c>
      <c r="G13252" s="29">
        <v>3651</v>
      </c>
      <c r="M13252" s="80" t="b">
        <f t="shared" si="206"/>
        <v>1</v>
      </c>
    </row>
    <row r="13253" spans="2:13" x14ac:dyDescent="0.15">
      <c r="B13253" s="333" t="s">
        <v>3264</v>
      </c>
      <c r="C13253" s="333" t="s">
        <v>712</v>
      </c>
      <c r="D13253" s="333" t="s">
        <v>525</v>
      </c>
      <c r="E13253" s="29">
        <v>2</v>
      </c>
      <c r="F13253" s="29">
        <v>4</v>
      </c>
      <c r="G13253" s="29">
        <v>2969</v>
      </c>
      <c r="M13253" s="80" t="b">
        <f t="shared" si="206"/>
        <v>1</v>
      </c>
    </row>
    <row r="13254" spans="2:13" x14ac:dyDescent="0.15">
      <c r="B13254" s="333" t="s">
        <v>10664</v>
      </c>
      <c r="C13254" s="333" t="s">
        <v>712</v>
      </c>
      <c r="D13254" s="333" t="s">
        <v>525</v>
      </c>
      <c r="E13254" s="29">
        <v>2</v>
      </c>
      <c r="F13254" s="29">
        <v>4</v>
      </c>
      <c r="G13254" s="29">
        <v>11073</v>
      </c>
      <c r="M13254" s="80" t="b">
        <f t="shared" si="206"/>
        <v>1</v>
      </c>
    </row>
    <row r="13255" spans="2:13" x14ac:dyDescent="0.15">
      <c r="B13255" s="333" t="s">
        <v>3265</v>
      </c>
      <c r="C13255" s="333" t="s">
        <v>712</v>
      </c>
      <c r="D13255" s="333" t="s">
        <v>525</v>
      </c>
      <c r="E13255" s="29">
        <v>2</v>
      </c>
      <c r="F13255" s="29">
        <v>4</v>
      </c>
      <c r="G13255" s="29">
        <v>2970</v>
      </c>
      <c r="M13255" s="80" t="b">
        <f t="shared" si="206"/>
        <v>1</v>
      </c>
    </row>
    <row r="13256" spans="2:13" x14ac:dyDescent="0.15">
      <c r="B13256" s="333" t="s">
        <v>9758</v>
      </c>
      <c r="C13256" s="333" t="s">
        <v>712</v>
      </c>
      <c r="D13256" s="333" t="s">
        <v>525</v>
      </c>
      <c r="E13256" s="29">
        <v>2</v>
      </c>
      <c r="F13256" s="29">
        <v>4</v>
      </c>
      <c r="G13256" s="29">
        <v>9574</v>
      </c>
      <c r="M13256" s="80" t="b">
        <f t="shared" si="206"/>
        <v>1</v>
      </c>
    </row>
    <row r="13257" spans="2:13" x14ac:dyDescent="0.15">
      <c r="B13257" s="333" t="s">
        <v>12524</v>
      </c>
      <c r="C13257" s="333" t="s">
        <v>712</v>
      </c>
      <c r="D13257" s="333" t="s">
        <v>525</v>
      </c>
      <c r="E13257" s="29">
        <v>2</v>
      </c>
      <c r="F13257" s="29">
        <v>4</v>
      </c>
      <c r="G13257" s="29">
        <v>12396</v>
      </c>
      <c r="M13257" s="80" t="b">
        <f t="shared" si="206"/>
        <v>1</v>
      </c>
    </row>
    <row r="13258" spans="2:13" x14ac:dyDescent="0.15">
      <c r="B13258" s="333" t="s">
        <v>10665</v>
      </c>
      <c r="C13258" s="333" t="s">
        <v>712</v>
      </c>
      <c r="D13258" s="333" t="s">
        <v>525</v>
      </c>
      <c r="E13258" s="29">
        <v>2</v>
      </c>
      <c r="F13258" s="29">
        <v>4</v>
      </c>
      <c r="G13258" s="29">
        <v>10865</v>
      </c>
      <c r="M13258" s="80" t="b">
        <f t="shared" si="206"/>
        <v>1</v>
      </c>
    </row>
    <row r="13259" spans="2:13" x14ac:dyDescent="0.15">
      <c r="B13259" s="333" t="s">
        <v>7708</v>
      </c>
      <c r="C13259" s="333" t="s">
        <v>714</v>
      </c>
      <c r="D13259" s="333" t="s">
        <v>525</v>
      </c>
      <c r="E13259" s="29">
        <v>3</v>
      </c>
      <c r="F13259" s="29">
        <v>4</v>
      </c>
      <c r="G13259" s="29">
        <v>7880</v>
      </c>
      <c r="M13259" s="80" t="b">
        <f t="shared" si="206"/>
        <v>1</v>
      </c>
    </row>
    <row r="13260" spans="2:13" x14ac:dyDescent="0.15">
      <c r="B13260" s="333" t="s">
        <v>188</v>
      </c>
      <c r="C13260" s="333" t="s">
        <v>712</v>
      </c>
      <c r="D13260" s="333" t="s">
        <v>525</v>
      </c>
      <c r="E13260" s="29">
        <v>2</v>
      </c>
      <c r="F13260" s="29">
        <v>4</v>
      </c>
      <c r="G13260" s="29">
        <v>8593</v>
      </c>
      <c r="M13260" s="80" t="b">
        <f t="shared" si="206"/>
        <v>1</v>
      </c>
    </row>
    <row r="13261" spans="2:13" x14ac:dyDescent="0.15">
      <c r="B13261" s="333" t="s">
        <v>6783</v>
      </c>
      <c r="C13261" s="333" t="s">
        <v>712</v>
      </c>
      <c r="D13261" s="333" t="s">
        <v>525</v>
      </c>
      <c r="E13261" s="29">
        <v>2</v>
      </c>
      <c r="F13261" s="29">
        <v>4</v>
      </c>
      <c r="G13261" s="29">
        <v>6808</v>
      </c>
      <c r="M13261" s="80" t="b">
        <f t="shared" si="206"/>
        <v>1</v>
      </c>
    </row>
    <row r="13262" spans="2:13" x14ac:dyDescent="0.15">
      <c r="B13262" s="333" t="s">
        <v>6784</v>
      </c>
      <c r="C13262" s="333" t="s">
        <v>712</v>
      </c>
      <c r="D13262" s="333" t="s">
        <v>525</v>
      </c>
      <c r="E13262" s="29">
        <v>2</v>
      </c>
      <c r="F13262" s="29">
        <v>4</v>
      </c>
      <c r="G13262" s="29">
        <v>6809</v>
      </c>
      <c r="M13262" s="80" t="b">
        <f t="shared" ref="M13262:M13325" si="207">AND(  NOT(ISERROR(FIND(UPPER($B$7),UPPER($B13262),1))),  OR($D$7="",NOT(ISERROR(FIND(UPPER($D$7),UPPER($B13262),1)))),    OR($D$8="",(ISERROR(FIND(UPPER($D$8),UPPER($B13262),1))))           )</f>
        <v>1</v>
      </c>
    </row>
    <row r="13263" spans="2:13" x14ac:dyDescent="0.15">
      <c r="B13263" s="333" t="s">
        <v>3266</v>
      </c>
      <c r="C13263" s="333" t="s">
        <v>712</v>
      </c>
      <c r="D13263" s="333" t="s">
        <v>525</v>
      </c>
      <c r="E13263" s="29">
        <v>2</v>
      </c>
      <c r="F13263" s="29">
        <v>4</v>
      </c>
      <c r="G13263" s="29">
        <v>2971</v>
      </c>
      <c r="M13263" s="80" t="b">
        <f t="shared" si="207"/>
        <v>1</v>
      </c>
    </row>
    <row r="13264" spans="2:13" x14ac:dyDescent="0.15">
      <c r="B13264" s="333" t="s">
        <v>3267</v>
      </c>
      <c r="C13264" s="333" t="s">
        <v>712</v>
      </c>
      <c r="D13264" s="333" t="s">
        <v>525</v>
      </c>
      <c r="E13264" s="29">
        <v>2</v>
      </c>
      <c r="F13264" s="29">
        <v>4</v>
      </c>
      <c r="G13264" s="29">
        <v>2972</v>
      </c>
      <c r="M13264" s="80" t="b">
        <f t="shared" si="207"/>
        <v>1</v>
      </c>
    </row>
    <row r="13265" spans="2:13" x14ac:dyDescent="0.15">
      <c r="B13265" s="333" t="s">
        <v>3268</v>
      </c>
      <c r="C13265" s="333" t="s">
        <v>712</v>
      </c>
      <c r="D13265" s="333" t="s">
        <v>525</v>
      </c>
      <c r="E13265" s="29">
        <v>2</v>
      </c>
      <c r="F13265" s="29">
        <v>4</v>
      </c>
      <c r="G13265" s="29">
        <v>2973</v>
      </c>
      <c r="M13265" s="80" t="b">
        <f t="shared" si="207"/>
        <v>1</v>
      </c>
    </row>
    <row r="13266" spans="2:13" x14ac:dyDescent="0.15">
      <c r="B13266" s="333" t="s">
        <v>3269</v>
      </c>
      <c r="C13266" s="333" t="s">
        <v>712</v>
      </c>
      <c r="D13266" s="333" t="s">
        <v>525</v>
      </c>
      <c r="E13266" s="29">
        <v>2</v>
      </c>
      <c r="F13266" s="29">
        <v>4</v>
      </c>
      <c r="G13266" s="29">
        <v>2974</v>
      </c>
      <c r="M13266" s="80" t="b">
        <f t="shared" si="207"/>
        <v>1</v>
      </c>
    </row>
    <row r="13267" spans="2:13" x14ac:dyDescent="0.15">
      <c r="B13267" s="333" t="s">
        <v>3270</v>
      </c>
      <c r="C13267" s="333" t="s">
        <v>712</v>
      </c>
      <c r="D13267" s="333" t="s">
        <v>525</v>
      </c>
      <c r="E13267" s="29">
        <v>2</v>
      </c>
      <c r="F13267" s="29">
        <v>4</v>
      </c>
      <c r="G13267" s="29">
        <v>2975</v>
      </c>
      <c r="M13267" s="80" t="b">
        <f t="shared" si="207"/>
        <v>1</v>
      </c>
    </row>
    <row r="13268" spans="2:13" x14ac:dyDescent="0.15">
      <c r="B13268" s="333" t="s">
        <v>6789</v>
      </c>
      <c r="C13268" s="333" t="s">
        <v>712</v>
      </c>
      <c r="D13268" s="333" t="s">
        <v>525</v>
      </c>
      <c r="E13268" s="29">
        <v>2</v>
      </c>
      <c r="F13268" s="29">
        <v>4</v>
      </c>
      <c r="G13268" s="29">
        <v>6814</v>
      </c>
      <c r="M13268" s="80" t="b">
        <f t="shared" si="207"/>
        <v>1</v>
      </c>
    </row>
    <row r="13269" spans="2:13" x14ac:dyDescent="0.15">
      <c r="B13269" s="333" t="s">
        <v>6782</v>
      </c>
      <c r="C13269" s="333" t="s">
        <v>712</v>
      </c>
      <c r="D13269" s="333" t="s">
        <v>525</v>
      </c>
      <c r="E13269" s="29">
        <v>2</v>
      </c>
      <c r="F13269" s="29">
        <v>4</v>
      </c>
      <c r="G13269" s="29">
        <v>6807</v>
      </c>
      <c r="M13269" s="80" t="b">
        <f t="shared" si="207"/>
        <v>1</v>
      </c>
    </row>
    <row r="13270" spans="2:13" x14ac:dyDescent="0.15">
      <c r="B13270" s="333" t="s">
        <v>6595</v>
      </c>
      <c r="C13270" s="333" t="s">
        <v>712</v>
      </c>
      <c r="D13270" s="333" t="s">
        <v>525</v>
      </c>
      <c r="E13270" s="29">
        <v>2</v>
      </c>
      <c r="F13270" s="29">
        <v>4</v>
      </c>
      <c r="G13270" s="29">
        <v>6801</v>
      </c>
      <c r="M13270" s="80" t="b">
        <f t="shared" si="207"/>
        <v>1</v>
      </c>
    </row>
    <row r="13271" spans="2:13" x14ac:dyDescent="0.15">
      <c r="B13271" s="333" t="s">
        <v>6798</v>
      </c>
      <c r="C13271" s="333" t="s">
        <v>712</v>
      </c>
      <c r="D13271" s="333" t="s">
        <v>525</v>
      </c>
      <c r="E13271" s="29">
        <v>2</v>
      </c>
      <c r="F13271" s="29">
        <v>4</v>
      </c>
      <c r="G13271" s="29">
        <v>6925</v>
      </c>
      <c r="M13271" s="80" t="b">
        <f t="shared" si="207"/>
        <v>1</v>
      </c>
    </row>
    <row r="13272" spans="2:13" x14ac:dyDescent="0.15">
      <c r="B13272" s="333" t="s">
        <v>5869</v>
      </c>
      <c r="C13272" s="333" t="s">
        <v>712</v>
      </c>
      <c r="D13272" s="333" t="s">
        <v>525</v>
      </c>
      <c r="E13272" s="29">
        <v>2</v>
      </c>
      <c r="F13272" s="29">
        <v>4</v>
      </c>
      <c r="G13272" s="29">
        <v>5793</v>
      </c>
      <c r="M13272" s="80" t="b">
        <f t="shared" si="207"/>
        <v>1</v>
      </c>
    </row>
    <row r="13273" spans="2:13" x14ac:dyDescent="0.15">
      <c r="B13273" s="333" t="s">
        <v>6596</v>
      </c>
      <c r="C13273" s="333" t="s">
        <v>712</v>
      </c>
      <c r="D13273" s="333" t="s">
        <v>525</v>
      </c>
      <c r="E13273" s="29">
        <v>2</v>
      </c>
      <c r="F13273" s="29">
        <v>4</v>
      </c>
      <c r="G13273" s="29">
        <v>6802</v>
      </c>
      <c r="M13273" s="80" t="b">
        <f t="shared" si="207"/>
        <v>1</v>
      </c>
    </row>
    <row r="13274" spans="2:13" x14ac:dyDescent="0.15">
      <c r="B13274" s="333" t="s">
        <v>7441</v>
      </c>
      <c r="C13274" s="333" t="s">
        <v>712</v>
      </c>
      <c r="D13274" s="333" t="s">
        <v>525</v>
      </c>
      <c r="E13274" s="29">
        <v>2</v>
      </c>
      <c r="F13274" s="29">
        <v>4</v>
      </c>
      <c r="G13274" s="29">
        <v>7585</v>
      </c>
      <c r="M13274" s="80" t="b">
        <f t="shared" si="207"/>
        <v>1</v>
      </c>
    </row>
    <row r="13275" spans="2:13" x14ac:dyDescent="0.15">
      <c r="B13275" s="333" t="s">
        <v>9759</v>
      </c>
      <c r="C13275" s="333" t="s">
        <v>712</v>
      </c>
      <c r="D13275" s="333" t="s">
        <v>525</v>
      </c>
      <c r="E13275" s="29">
        <v>2</v>
      </c>
      <c r="F13275" s="29">
        <v>4</v>
      </c>
      <c r="G13275" s="29">
        <v>9575</v>
      </c>
      <c r="M13275" s="80" t="b">
        <f t="shared" si="207"/>
        <v>1</v>
      </c>
    </row>
    <row r="13276" spans="2:13" x14ac:dyDescent="0.15">
      <c r="B13276" s="333" t="s">
        <v>6686</v>
      </c>
      <c r="C13276" s="333" t="s">
        <v>712</v>
      </c>
      <c r="D13276" s="333" t="s">
        <v>525</v>
      </c>
      <c r="E13276" s="29">
        <v>2</v>
      </c>
      <c r="F13276" s="29">
        <v>4</v>
      </c>
      <c r="G13276" s="29">
        <v>6800</v>
      </c>
      <c r="M13276" s="80" t="b">
        <f t="shared" si="207"/>
        <v>1</v>
      </c>
    </row>
    <row r="13277" spans="2:13" x14ac:dyDescent="0.15">
      <c r="B13277" s="333" t="s">
        <v>7535</v>
      </c>
      <c r="C13277" s="333" t="s">
        <v>712</v>
      </c>
      <c r="D13277" s="333" t="s">
        <v>525</v>
      </c>
      <c r="E13277" s="29">
        <v>2</v>
      </c>
      <c r="F13277" s="29">
        <v>4</v>
      </c>
      <c r="G13277" s="29">
        <v>7584</v>
      </c>
      <c r="M13277" s="80" t="b">
        <f t="shared" si="207"/>
        <v>1</v>
      </c>
    </row>
    <row r="13278" spans="2:13" x14ac:dyDescent="0.15">
      <c r="B13278" s="333" t="s">
        <v>11102</v>
      </c>
      <c r="C13278" s="333" t="s">
        <v>712</v>
      </c>
      <c r="D13278" s="333" t="s">
        <v>525</v>
      </c>
      <c r="E13278" s="29">
        <v>2</v>
      </c>
      <c r="F13278" s="29">
        <v>4</v>
      </c>
      <c r="G13278" s="29">
        <v>7583</v>
      </c>
      <c r="M13278" s="80" t="b">
        <f t="shared" si="207"/>
        <v>1</v>
      </c>
    </row>
    <row r="13279" spans="2:13" x14ac:dyDescent="0.15">
      <c r="B13279" s="333" t="s">
        <v>3271</v>
      </c>
      <c r="C13279" s="333" t="s">
        <v>712</v>
      </c>
      <c r="D13279" s="333" t="s">
        <v>525</v>
      </c>
      <c r="E13279" s="29">
        <v>2</v>
      </c>
      <c r="F13279" s="29">
        <v>4</v>
      </c>
      <c r="G13279" s="29">
        <v>2976</v>
      </c>
      <c r="M13279" s="80" t="b">
        <f t="shared" si="207"/>
        <v>1</v>
      </c>
    </row>
    <row r="13280" spans="2:13" x14ac:dyDescent="0.15">
      <c r="B13280" s="333" t="s">
        <v>14046</v>
      </c>
      <c r="C13280" s="333" t="s">
        <v>518</v>
      </c>
      <c r="D13280" s="333" t="s">
        <v>518</v>
      </c>
      <c r="E13280" s="29">
        <v>0</v>
      </c>
      <c r="F13280" s="29">
        <v>0</v>
      </c>
      <c r="G13280" s="29">
        <v>15242</v>
      </c>
      <c r="M13280" s="80" t="b">
        <f t="shared" si="207"/>
        <v>1</v>
      </c>
    </row>
    <row r="13281" spans="2:13" x14ac:dyDescent="0.15">
      <c r="B13281" s="333" t="s">
        <v>6691</v>
      </c>
      <c r="C13281" s="333" t="s">
        <v>712</v>
      </c>
      <c r="D13281" s="333" t="s">
        <v>525</v>
      </c>
      <c r="E13281" s="29">
        <v>2</v>
      </c>
      <c r="F13281" s="29">
        <v>4</v>
      </c>
      <c r="G13281" s="29">
        <v>6806</v>
      </c>
      <c r="M13281" s="80" t="b">
        <f t="shared" si="207"/>
        <v>1</v>
      </c>
    </row>
    <row r="13282" spans="2:13" x14ac:dyDescent="0.15">
      <c r="B13282" s="333" t="s">
        <v>3889</v>
      </c>
      <c r="C13282" s="333" t="s">
        <v>712</v>
      </c>
      <c r="D13282" s="333" t="s">
        <v>525</v>
      </c>
      <c r="E13282" s="29">
        <v>2</v>
      </c>
      <c r="F13282" s="29">
        <v>4</v>
      </c>
      <c r="G13282" s="29">
        <v>3652</v>
      </c>
      <c r="M13282" s="80" t="b">
        <f t="shared" si="207"/>
        <v>1</v>
      </c>
    </row>
    <row r="13283" spans="2:13" x14ac:dyDescent="0.15">
      <c r="B13283" s="333" t="s">
        <v>6587</v>
      </c>
      <c r="C13283" s="333" t="s">
        <v>712</v>
      </c>
      <c r="D13283" s="333" t="s">
        <v>525</v>
      </c>
      <c r="E13283" s="29">
        <v>2</v>
      </c>
      <c r="F13283" s="29">
        <v>4</v>
      </c>
      <c r="G13283" s="29">
        <v>6697</v>
      </c>
      <c r="M13283" s="80" t="b">
        <f t="shared" si="207"/>
        <v>1</v>
      </c>
    </row>
    <row r="13284" spans="2:13" x14ac:dyDescent="0.15">
      <c r="B13284" s="333" t="s">
        <v>14047</v>
      </c>
      <c r="C13284" s="333" t="s">
        <v>712</v>
      </c>
      <c r="D13284" s="333" t="s">
        <v>525</v>
      </c>
      <c r="E13284" s="29">
        <v>2</v>
      </c>
      <c r="F13284" s="29">
        <v>4</v>
      </c>
      <c r="G13284" s="29">
        <v>15692</v>
      </c>
      <c r="M13284" s="80" t="b">
        <f t="shared" si="207"/>
        <v>1</v>
      </c>
    </row>
    <row r="13285" spans="2:13" x14ac:dyDescent="0.15">
      <c r="B13285" s="333" t="s">
        <v>3272</v>
      </c>
      <c r="C13285" s="333" t="s">
        <v>712</v>
      </c>
      <c r="D13285" s="333" t="s">
        <v>525</v>
      </c>
      <c r="E13285" s="29">
        <v>2</v>
      </c>
      <c r="F13285" s="29">
        <v>4</v>
      </c>
      <c r="G13285" s="29">
        <v>2977</v>
      </c>
      <c r="M13285" s="80" t="b">
        <f t="shared" si="207"/>
        <v>1</v>
      </c>
    </row>
    <row r="13286" spans="2:13" x14ac:dyDescent="0.15">
      <c r="B13286" s="333" t="s">
        <v>14048</v>
      </c>
      <c r="C13286" s="333" t="s">
        <v>712</v>
      </c>
      <c r="D13286" s="333" t="s">
        <v>525</v>
      </c>
      <c r="E13286" s="29">
        <v>2</v>
      </c>
      <c r="F13286" s="29">
        <v>4</v>
      </c>
      <c r="G13286" s="29">
        <v>15628</v>
      </c>
      <c r="M13286" s="80" t="b">
        <f t="shared" si="207"/>
        <v>1</v>
      </c>
    </row>
    <row r="13287" spans="2:13" x14ac:dyDescent="0.15">
      <c r="B13287" s="333" t="s">
        <v>3273</v>
      </c>
      <c r="C13287" s="333" t="s">
        <v>718</v>
      </c>
      <c r="D13287" s="333" t="s">
        <v>525</v>
      </c>
      <c r="E13287" s="29">
        <v>5</v>
      </c>
      <c r="F13287" s="29">
        <v>4</v>
      </c>
      <c r="G13287" s="29">
        <v>2978</v>
      </c>
      <c r="M13287" s="80" t="b">
        <f t="shared" si="207"/>
        <v>1</v>
      </c>
    </row>
    <row r="13288" spans="2:13" x14ac:dyDescent="0.15">
      <c r="B13288" s="333" t="s">
        <v>7879</v>
      </c>
      <c r="C13288" s="333" t="s">
        <v>712</v>
      </c>
      <c r="D13288" s="333" t="s">
        <v>525</v>
      </c>
      <c r="E13288" s="29">
        <v>2</v>
      </c>
      <c r="F13288" s="29">
        <v>4</v>
      </c>
      <c r="G13288" s="29">
        <v>8230</v>
      </c>
      <c r="M13288" s="80" t="b">
        <f t="shared" si="207"/>
        <v>1</v>
      </c>
    </row>
    <row r="13289" spans="2:13" x14ac:dyDescent="0.15">
      <c r="B13289" s="333" t="s">
        <v>9760</v>
      </c>
      <c r="C13289" s="333" t="s">
        <v>712</v>
      </c>
      <c r="D13289" s="333" t="s">
        <v>525</v>
      </c>
      <c r="E13289" s="29">
        <v>2</v>
      </c>
      <c r="F13289" s="29">
        <v>4</v>
      </c>
      <c r="G13289" s="29">
        <v>9859</v>
      </c>
      <c r="M13289" s="80" t="b">
        <f t="shared" si="207"/>
        <v>1</v>
      </c>
    </row>
    <row r="13290" spans="2:13" x14ac:dyDescent="0.15">
      <c r="B13290" s="333" t="s">
        <v>3274</v>
      </c>
      <c r="C13290" s="333" t="s">
        <v>712</v>
      </c>
      <c r="D13290" s="333" t="s">
        <v>525</v>
      </c>
      <c r="E13290" s="29">
        <v>2</v>
      </c>
      <c r="F13290" s="29">
        <v>4</v>
      </c>
      <c r="G13290" s="29">
        <v>2979</v>
      </c>
      <c r="M13290" s="80" t="b">
        <f t="shared" si="207"/>
        <v>1</v>
      </c>
    </row>
    <row r="13291" spans="2:13" x14ac:dyDescent="0.15">
      <c r="B13291" s="333" t="s">
        <v>13075</v>
      </c>
      <c r="C13291" s="333" t="s">
        <v>712</v>
      </c>
      <c r="D13291" s="333" t="s">
        <v>525</v>
      </c>
      <c r="E13291" s="29">
        <v>2</v>
      </c>
      <c r="F13291" s="29">
        <v>4</v>
      </c>
      <c r="G13291" s="29">
        <v>14366</v>
      </c>
      <c r="M13291" s="80" t="b">
        <f t="shared" si="207"/>
        <v>1</v>
      </c>
    </row>
    <row r="13292" spans="2:13" x14ac:dyDescent="0.15">
      <c r="B13292" s="333" t="s">
        <v>3275</v>
      </c>
      <c r="C13292" s="333" t="s">
        <v>712</v>
      </c>
      <c r="D13292" s="333" t="s">
        <v>525</v>
      </c>
      <c r="E13292" s="29">
        <v>2</v>
      </c>
      <c r="F13292" s="29">
        <v>4</v>
      </c>
      <c r="G13292" s="29">
        <v>2980</v>
      </c>
      <c r="M13292" s="80" t="b">
        <f t="shared" si="207"/>
        <v>1</v>
      </c>
    </row>
    <row r="13293" spans="2:13" x14ac:dyDescent="0.15">
      <c r="B13293" s="333" t="s">
        <v>13076</v>
      </c>
      <c r="C13293" s="333" t="s">
        <v>710</v>
      </c>
      <c r="D13293" s="333" t="s">
        <v>525</v>
      </c>
      <c r="E13293" s="29">
        <v>1</v>
      </c>
      <c r="F13293" s="29">
        <v>4</v>
      </c>
      <c r="G13293" s="29">
        <v>14003</v>
      </c>
      <c r="M13293" s="80" t="b">
        <f t="shared" si="207"/>
        <v>1</v>
      </c>
    </row>
    <row r="13294" spans="2:13" x14ac:dyDescent="0.15">
      <c r="B13294" s="333" t="s">
        <v>9761</v>
      </c>
      <c r="C13294" s="333" t="s">
        <v>712</v>
      </c>
      <c r="D13294" s="333" t="s">
        <v>525</v>
      </c>
      <c r="E13294" s="29">
        <v>2</v>
      </c>
      <c r="F13294" s="29">
        <v>4</v>
      </c>
      <c r="G13294" s="29">
        <v>9676</v>
      </c>
      <c r="M13294" s="80" t="b">
        <f t="shared" si="207"/>
        <v>1</v>
      </c>
    </row>
    <row r="13295" spans="2:13" x14ac:dyDescent="0.15">
      <c r="B13295" s="333" t="s">
        <v>3276</v>
      </c>
      <c r="C13295" s="333" t="s">
        <v>712</v>
      </c>
      <c r="D13295" s="333" t="s">
        <v>525</v>
      </c>
      <c r="E13295" s="29">
        <v>2</v>
      </c>
      <c r="F13295" s="29">
        <v>4</v>
      </c>
      <c r="G13295" s="29">
        <v>2981</v>
      </c>
      <c r="M13295" s="80" t="b">
        <f t="shared" si="207"/>
        <v>1</v>
      </c>
    </row>
    <row r="13296" spans="2:13" x14ac:dyDescent="0.15">
      <c r="B13296" s="333" t="s">
        <v>7645</v>
      </c>
      <c r="C13296" s="333" t="s">
        <v>718</v>
      </c>
      <c r="D13296" s="333" t="s">
        <v>525</v>
      </c>
      <c r="E13296" s="29">
        <v>5</v>
      </c>
      <c r="F13296" s="29">
        <v>4</v>
      </c>
      <c r="G13296" s="29">
        <v>7810</v>
      </c>
      <c r="M13296" s="80" t="b">
        <f t="shared" si="207"/>
        <v>1</v>
      </c>
    </row>
    <row r="13297" spans="2:13" x14ac:dyDescent="0.15">
      <c r="B13297" s="333" t="s">
        <v>10666</v>
      </c>
      <c r="C13297" s="333" t="s">
        <v>712</v>
      </c>
      <c r="D13297" s="333" t="s">
        <v>525</v>
      </c>
      <c r="E13297" s="29">
        <v>2</v>
      </c>
      <c r="F13297" s="29">
        <v>4</v>
      </c>
      <c r="G13297" s="29">
        <v>11043</v>
      </c>
      <c r="M13297" s="80" t="b">
        <f t="shared" si="207"/>
        <v>1</v>
      </c>
    </row>
    <row r="13298" spans="2:13" x14ac:dyDescent="0.15">
      <c r="B13298" s="333" t="s">
        <v>3277</v>
      </c>
      <c r="C13298" s="333" t="s">
        <v>712</v>
      </c>
      <c r="D13298" s="333" t="s">
        <v>525</v>
      </c>
      <c r="E13298" s="29">
        <v>2</v>
      </c>
      <c r="F13298" s="29">
        <v>4</v>
      </c>
      <c r="G13298" s="29">
        <v>2982</v>
      </c>
      <c r="M13298" s="80" t="b">
        <f t="shared" si="207"/>
        <v>1</v>
      </c>
    </row>
    <row r="13299" spans="2:13" x14ac:dyDescent="0.15">
      <c r="B13299" s="333" t="s">
        <v>7576</v>
      </c>
      <c r="C13299" s="333" t="s">
        <v>712</v>
      </c>
      <c r="D13299" s="333" t="s">
        <v>525</v>
      </c>
      <c r="E13299" s="29">
        <v>2</v>
      </c>
      <c r="F13299" s="29">
        <v>4</v>
      </c>
      <c r="G13299" s="29">
        <v>7851</v>
      </c>
      <c r="M13299" s="80" t="b">
        <f t="shared" si="207"/>
        <v>1</v>
      </c>
    </row>
    <row r="13300" spans="2:13" x14ac:dyDescent="0.15">
      <c r="B13300" s="333" t="s">
        <v>3549</v>
      </c>
      <c r="C13300" s="333" t="s">
        <v>712</v>
      </c>
      <c r="D13300" s="333" t="s">
        <v>527</v>
      </c>
      <c r="E13300" s="29">
        <v>2</v>
      </c>
      <c r="F13300" s="29">
        <v>5</v>
      </c>
      <c r="G13300" s="29">
        <v>3295</v>
      </c>
      <c r="M13300" s="80" t="b">
        <f t="shared" si="207"/>
        <v>1</v>
      </c>
    </row>
    <row r="13301" spans="2:13" x14ac:dyDescent="0.15">
      <c r="B13301" s="333" t="s">
        <v>3003</v>
      </c>
      <c r="C13301" s="333" t="s">
        <v>712</v>
      </c>
      <c r="D13301" s="333" t="s">
        <v>527</v>
      </c>
      <c r="E13301" s="29">
        <v>2</v>
      </c>
      <c r="F13301" s="29">
        <v>5</v>
      </c>
      <c r="G13301" s="29">
        <v>2594</v>
      </c>
      <c r="M13301" s="80" t="b">
        <f t="shared" si="207"/>
        <v>1</v>
      </c>
    </row>
    <row r="13302" spans="2:13" x14ac:dyDescent="0.15">
      <c r="B13302" s="333" t="s">
        <v>7837</v>
      </c>
      <c r="C13302" s="333" t="s">
        <v>710</v>
      </c>
      <c r="D13302" s="333" t="s">
        <v>525</v>
      </c>
      <c r="E13302" s="29">
        <v>1</v>
      </c>
      <c r="F13302" s="29">
        <v>4</v>
      </c>
      <c r="G13302" s="29">
        <v>8022</v>
      </c>
      <c r="M13302" s="80" t="b">
        <f t="shared" si="207"/>
        <v>1</v>
      </c>
    </row>
    <row r="13303" spans="2:13" x14ac:dyDescent="0.15">
      <c r="B13303" s="333" t="s">
        <v>7838</v>
      </c>
      <c r="C13303" s="333" t="s">
        <v>710</v>
      </c>
      <c r="D13303" s="333" t="s">
        <v>525</v>
      </c>
      <c r="E13303" s="29">
        <v>1</v>
      </c>
      <c r="F13303" s="29">
        <v>4</v>
      </c>
      <c r="G13303" s="29">
        <v>8023</v>
      </c>
      <c r="M13303" s="80" t="b">
        <f t="shared" si="207"/>
        <v>1</v>
      </c>
    </row>
    <row r="13304" spans="2:13" x14ac:dyDescent="0.15">
      <c r="B13304" s="333" t="s">
        <v>7839</v>
      </c>
      <c r="C13304" s="333" t="s">
        <v>710</v>
      </c>
      <c r="D13304" s="333" t="s">
        <v>525</v>
      </c>
      <c r="E13304" s="29">
        <v>1</v>
      </c>
      <c r="F13304" s="29">
        <v>4</v>
      </c>
      <c r="G13304" s="29">
        <v>8024</v>
      </c>
      <c r="M13304" s="80" t="b">
        <f t="shared" si="207"/>
        <v>1</v>
      </c>
    </row>
    <row r="13305" spans="2:13" x14ac:dyDescent="0.15">
      <c r="B13305" s="333" t="s">
        <v>6701</v>
      </c>
      <c r="C13305" s="333" t="s">
        <v>712</v>
      </c>
      <c r="D13305" s="333" t="s">
        <v>525</v>
      </c>
      <c r="E13305" s="29">
        <v>2</v>
      </c>
      <c r="F13305" s="29">
        <v>4</v>
      </c>
      <c r="G13305" s="29">
        <v>6721</v>
      </c>
      <c r="M13305" s="80" t="b">
        <f t="shared" si="207"/>
        <v>1</v>
      </c>
    </row>
    <row r="13306" spans="2:13" x14ac:dyDescent="0.15">
      <c r="B13306" s="333" t="s">
        <v>3278</v>
      </c>
      <c r="C13306" s="333" t="s">
        <v>712</v>
      </c>
      <c r="D13306" s="333" t="s">
        <v>525</v>
      </c>
      <c r="E13306" s="29">
        <v>2</v>
      </c>
      <c r="F13306" s="29">
        <v>4</v>
      </c>
      <c r="G13306" s="29">
        <v>2983</v>
      </c>
      <c r="M13306" s="80" t="b">
        <f t="shared" si="207"/>
        <v>1</v>
      </c>
    </row>
    <row r="13307" spans="2:13" x14ac:dyDescent="0.15">
      <c r="B13307" s="333" t="s">
        <v>3279</v>
      </c>
      <c r="C13307" s="333" t="s">
        <v>712</v>
      </c>
      <c r="D13307" s="333" t="s">
        <v>525</v>
      </c>
      <c r="E13307" s="29">
        <v>2</v>
      </c>
      <c r="F13307" s="29">
        <v>4</v>
      </c>
      <c r="G13307" s="29">
        <v>2984</v>
      </c>
      <c r="M13307" s="80" t="b">
        <f t="shared" si="207"/>
        <v>1</v>
      </c>
    </row>
    <row r="13308" spans="2:13" x14ac:dyDescent="0.15">
      <c r="B13308" s="333" t="s">
        <v>3280</v>
      </c>
      <c r="C13308" s="333" t="s">
        <v>712</v>
      </c>
      <c r="D13308" s="333" t="s">
        <v>525</v>
      </c>
      <c r="E13308" s="29">
        <v>2</v>
      </c>
      <c r="F13308" s="29">
        <v>4</v>
      </c>
      <c r="G13308" s="29">
        <v>2985</v>
      </c>
      <c r="M13308" s="80" t="b">
        <f t="shared" si="207"/>
        <v>1</v>
      </c>
    </row>
    <row r="13309" spans="2:13" x14ac:dyDescent="0.15">
      <c r="B13309" s="333" t="s">
        <v>3281</v>
      </c>
      <c r="C13309" s="333" t="s">
        <v>712</v>
      </c>
      <c r="D13309" s="333" t="s">
        <v>521</v>
      </c>
      <c r="E13309" s="29">
        <v>2</v>
      </c>
      <c r="F13309" s="29">
        <v>2</v>
      </c>
      <c r="G13309" s="29">
        <v>2986</v>
      </c>
      <c r="M13309" s="80" t="b">
        <f t="shared" si="207"/>
        <v>1</v>
      </c>
    </row>
    <row r="13310" spans="2:13" x14ac:dyDescent="0.15">
      <c r="B13310" s="333" t="s">
        <v>3282</v>
      </c>
      <c r="C13310" s="333" t="s">
        <v>712</v>
      </c>
      <c r="D13310" s="333" t="s">
        <v>525</v>
      </c>
      <c r="E13310" s="29">
        <v>2</v>
      </c>
      <c r="F13310" s="29">
        <v>4</v>
      </c>
      <c r="G13310" s="29">
        <v>2987</v>
      </c>
      <c r="M13310" s="80" t="b">
        <f t="shared" si="207"/>
        <v>1</v>
      </c>
    </row>
    <row r="13311" spans="2:13" x14ac:dyDescent="0.15">
      <c r="B13311" s="333" t="s">
        <v>4269</v>
      </c>
      <c r="C13311" s="333" t="s">
        <v>718</v>
      </c>
      <c r="D13311" s="333" t="s">
        <v>525</v>
      </c>
      <c r="E13311" s="29">
        <v>5</v>
      </c>
      <c r="F13311" s="29">
        <v>4</v>
      </c>
      <c r="G13311" s="29">
        <v>4065</v>
      </c>
      <c r="M13311" s="80" t="b">
        <f t="shared" si="207"/>
        <v>1</v>
      </c>
    </row>
    <row r="13312" spans="2:13" x14ac:dyDescent="0.15">
      <c r="B13312" s="333" t="s">
        <v>3283</v>
      </c>
      <c r="C13312" s="333" t="s">
        <v>712</v>
      </c>
      <c r="D13312" s="333" t="s">
        <v>525</v>
      </c>
      <c r="E13312" s="29">
        <v>2</v>
      </c>
      <c r="F13312" s="29">
        <v>4</v>
      </c>
      <c r="G13312" s="29">
        <v>2988</v>
      </c>
      <c r="M13312" s="80" t="b">
        <f t="shared" si="207"/>
        <v>1</v>
      </c>
    </row>
    <row r="13313" spans="2:13" x14ac:dyDescent="0.15">
      <c r="B13313" s="333" t="s">
        <v>3284</v>
      </c>
      <c r="C13313" s="333" t="s">
        <v>712</v>
      </c>
      <c r="D13313" s="333" t="s">
        <v>525</v>
      </c>
      <c r="E13313" s="29">
        <v>2</v>
      </c>
      <c r="F13313" s="29">
        <v>4</v>
      </c>
      <c r="G13313" s="29">
        <v>2989</v>
      </c>
      <c r="M13313" s="80" t="b">
        <f t="shared" si="207"/>
        <v>1</v>
      </c>
    </row>
    <row r="13314" spans="2:13" x14ac:dyDescent="0.15">
      <c r="B13314" s="333" t="s">
        <v>3285</v>
      </c>
      <c r="C13314" s="333" t="s">
        <v>710</v>
      </c>
      <c r="D13314" s="333" t="s">
        <v>521</v>
      </c>
      <c r="E13314" s="29">
        <v>1</v>
      </c>
      <c r="F13314" s="29">
        <v>2</v>
      </c>
      <c r="G13314" s="29">
        <v>2990</v>
      </c>
      <c r="M13314" s="80" t="b">
        <f t="shared" si="207"/>
        <v>1</v>
      </c>
    </row>
    <row r="13315" spans="2:13" x14ac:dyDescent="0.15">
      <c r="B13315" s="333" t="s">
        <v>3890</v>
      </c>
      <c r="C13315" s="333" t="s">
        <v>712</v>
      </c>
      <c r="D13315" s="333" t="s">
        <v>525</v>
      </c>
      <c r="E13315" s="29">
        <v>2</v>
      </c>
      <c r="F13315" s="29">
        <v>4</v>
      </c>
      <c r="G13315" s="29">
        <v>3653</v>
      </c>
      <c r="M13315" s="80" t="b">
        <f t="shared" si="207"/>
        <v>1</v>
      </c>
    </row>
    <row r="13316" spans="2:13" x14ac:dyDescent="0.15">
      <c r="B13316" s="333" t="s">
        <v>4113</v>
      </c>
      <c r="C13316" s="333" t="s">
        <v>712</v>
      </c>
      <c r="D13316" s="333" t="s">
        <v>525</v>
      </c>
      <c r="E13316" s="29">
        <v>2</v>
      </c>
      <c r="F13316" s="29">
        <v>4</v>
      </c>
      <c r="G13316" s="29">
        <v>3668</v>
      </c>
      <c r="M13316" s="80" t="b">
        <f t="shared" si="207"/>
        <v>1</v>
      </c>
    </row>
    <row r="13317" spans="2:13" x14ac:dyDescent="0.15">
      <c r="B13317" s="333" t="s">
        <v>12525</v>
      </c>
      <c r="C13317" s="333" t="s">
        <v>718</v>
      </c>
      <c r="D13317" s="333" t="s">
        <v>525</v>
      </c>
      <c r="E13317" s="29">
        <v>5</v>
      </c>
      <c r="F13317" s="29">
        <v>4</v>
      </c>
      <c r="G13317" s="29">
        <v>12798</v>
      </c>
      <c r="M13317" s="80" t="b">
        <f t="shared" si="207"/>
        <v>1</v>
      </c>
    </row>
    <row r="13318" spans="2:13" x14ac:dyDescent="0.15">
      <c r="B13318" s="333" t="s">
        <v>5849</v>
      </c>
      <c r="C13318" s="333" t="s">
        <v>718</v>
      </c>
      <c r="D13318" s="333" t="s">
        <v>525</v>
      </c>
      <c r="E13318" s="29">
        <v>5</v>
      </c>
      <c r="F13318" s="29">
        <v>4</v>
      </c>
      <c r="G13318" s="29">
        <v>5869</v>
      </c>
      <c r="M13318" s="80" t="b">
        <f t="shared" si="207"/>
        <v>1</v>
      </c>
    </row>
    <row r="13319" spans="2:13" x14ac:dyDescent="0.15">
      <c r="B13319" s="333" t="s">
        <v>12526</v>
      </c>
      <c r="C13319" s="333" t="s">
        <v>710</v>
      </c>
      <c r="D13319" s="333" t="s">
        <v>519</v>
      </c>
      <c r="E13319" s="29">
        <v>1</v>
      </c>
      <c r="F13319" s="29">
        <v>1</v>
      </c>
      <c r="G13319" s="29">
        <v>12944</v>
      </c>
      <c r="M13319" s="80" t="b">
        <f t="shared" si="207"/>
        <v>1</v>
      </c>
    </row>
    <row r="13320" spans="2:13" x14ac:dyDescent="0.15">
      <c r="B13320" s="333" t="s">
        <v>4334</v>
      </c>
      <c r="C13320" s="333" t="s">
        <v>718</v>
      </c>
      <c r="D13320" s="333" t="s">
        <v>525</v>
      </c>
      <c r="E13320" s="29">
        <v>5</v>
      </c>
      <c r="F13320" s="29">
        <v>4</v>
      </c>
      <c r="G13320" s="29">
        <v>4126</v>
      </c>
      <c r="M13320" s="80" t="b">
        <f t="shared" si="207"/>
        <v>1</v>
      </c>
    </row>
    <row r="13321" spans="2:13" x14ac:dyDescent="0.15">
      <c r="B13321" s="333" t="s">
        <v>3286</v>
      </c>
      <c r="C13321" s="333" t="s">
        <v>712</v>
      </c>
      <c r="D13321" s="333" t="s">
        <v>525</v>
      </c>
      <c r="E13321" s="29">
        <v>2</v>
      </c>
      <c r="F13321" s="29">
        <v>4</v>
      </c>
      <c r="G13321" s="29">
        <v>2991</v>
      </c>
      <c r="M13321" s="80" t="b">
        <f t="shared" si="207"/>
        <v>1</v>
      </c>
    </row>
    <row r="13322" spans="2:13" x14ac:dyDescent="0.15">
      <c r="B13322" s="333" t="s">
        <v>10667</v>
      </c>
      <c r="C13322" s="333" t="s">
        <v>710</v>
      </c>
      <c r="D13322" s="333" t="s">
        <v>525</v>
      </c>
      <c r="E13322" s="29">
        <v>1</v>
      </c>
      <c r="F13322" s="29">
        <v>4</v>
      </c>
      <c r="G13322" s="29">
        <v>10382</v>
      </c>
      <c r="M13322" s="80" t="b">
        <f t="shared" si="207"/>
        <v>1</v>
      </c>
    </row>
    <row r="13323" spans="2:13" x14ac:dyDescent="0.15">
      <c r="B13323" s="333" t="s">
        <v>7420</v>
      </c>
      <c r="C13323" s="333" t="s">
        <v>712</v>
      </c>
      <c r="D13323" s="333" t="s">
        <v>525</v>
      </c>
      <c r="E13323" s="29">
        <v>2</v>
      </c>
      <c r="F13323" s="29">
        <v>4</v>
      </c>
      <c r="G13323" s="29">
        <v>7571</v>
      </c>
      <c r="M13323" s="80" t="b">
        <f t="shared" si="207"/>
        <v>1</v>
      </c>
    </row>
    <row r="13324" spans="2:13" x14ac:dyDescent="0.15">
      <c r="B13324" s="333" t="s">
        <v>7458</v>
      </c>
      <c r="C13324" s="333" t="s">
        <v>712</v>
      </c>
      <c r="D13324" s="333" t="s">
        <v>525</v>
      </c>
      <c r="E13324" s="29">
        <v>2</v>
      </c>
      <c r="F13324" s="29">
        <v>4</v>
      </c>
      <c r="G13324" s="29">
        <v>7605</v>
      </c>
      <c r="M13324" s="80" t="b">
        <f t="shared" si="207"/>
        <v>1</v>
      </c>
    </row>
    <row r="13325" spans="2:13" x14ac:dyDescent="0.15">
      <c r="B13325" s="333" t="s">
        <v>12527</v>
      </c>
      <c r="C13325" s="333" t="s">
        <v>712</v>
      </c>
      <c r="D13325" s="333" t="s">
        <v>525</v>
      </c>
      <c r="E13325" s="29">
        <v>2</v>
      </c>
      <c r="F13325" s="29">
        <v>4</v>
      </c>
      <c r="G13325" s="29">
        <v>12323</v>
      </c>
      <c r="M13325" s="80" t="b">
        <f t="shared" si="207"/>
        <v>1</v>
      </c>
    </row>
    <row r="13326" spans="2:13" x14ac:dyDescent="0.15">
      <c r="B13326" s="333" t="s">
        <v>12528</v>
      </c>
      <c r="C13326" s="333" t="s">
        <v>712</v>
      </c>
      <c r="D13326" s="333" t="s">
        <v>525</v>
      </c>
      <c r="E13326" s="29">
        <v>2</v>
      </c>
      <c r="F13326" s="29">
        <v>4</v>
      </c>
      <c r="G13326" s="29">
        <v>12324</v>
      </c>
      <c r="M13326" s="80" t="b">
        <f t="shared" ref="M13326:M13389" si="208">AND(  NOT(ISERROR(FIND(UPPER($B$7),UPPER($B13326),1))),  OR($D$7="",NOT(ISERROR(FIND(UPPER($D$7),UPPER($B13326),1)))),    OR($D$8="",(ISERROR(FIND(UPPER($D$8),UPPER($B13326),1))))           )</f>
        <v>1</v>
      </c>
    </row>
    <row r="13327" spans="2:13" x14ac:dyDescent="0.15">
      <c r="B13327" s="333" t="s">
        <v>12529</v>
      </c>
      <c r="C13327" s="333" t="s">
        <v>712</v>
      </c>
      <c r="D13327" s="333" t="s">
        <v>525</v>
      </c>
      <c r="E13327" s="29">
        <v>2</v>
      </c>
      <c r="F13327" s="29">
        <v>4</v>
      </c>
      <c r="G13327" s="29">
        <v>12325</v>
      </c>
      <c r="M13327" s="80" t="b">
        <f t="shared" si="208"/>
        <v>1</v>
      </c>
    </row>
    <row r="13328" spans="2:13" x14ac:dyDescent="0.15">
      <c r="B13328" s="333" t="s">
        <v>12530</v>
      </c>
      <c r="C13328" s="333" t="s">
        <v>712</v>
      </c>
      <c r="D13328" s="333" t="s">
        <v>525</v>
      </c>
      <c r="E13328" s="29">
        <v>2</v>
      </c>
      <c r="F13328" s="29">
        <v>4</v>
      </c>
      <c r="G13328" s="29">
        <v>12326</v>
      </c>
      <c r="M13328" s="80" t="b">
        <f t="shared" si="208"/>
        <v>1</v>
      </c>
    </row>
    <row r="13329" spans="2:13" x14ac:dyDescent="0.15">
      <c r="B13329" s="333" t="s">
        <v>12531</v>
      </c>
      <c r="C13329" s="333" t="s">
        <v>712</v>
      </c>
      <c r="D13329" s="333" t="s">
        <v>525</v>
      </c>
      <c r="E13329" s="29">
        <v>2</v>
      </c>
      <c r="F13329" s="29">
        <v>4</v>
      </c>
      <c r="G13329" s="29">
        <v>12327</v>
      </c>
      <c r="M13329" s="80" t="b">
        <f t="shared" si="208"/>
        <v>1</v>
      </c>
    </row>
    <row r="13330" spans="2:13" x14ac:dyDescent="0.15">
      <c r="B13330" s="333" t="s">
        <v>3361</v>
      </c>
      <c r="C13330" s="333" t="s">
        <v>712</v>
      </c>
      <c r="D13330" s="333" t="s">
        <v>525</v>
      </c>
      <c r="E13330" s="29">
        <v>2</v>
      </c>
      <c r="F13330" s="29">
        <v>4</v>
      </c>
      <c r="G13330" s="29">
        <v>2992</v>
      </c>
      <c r="M13330" s="80" t="b">
        <f t="shared" si="208"/>
        <v>1</v>
      </c>
    </row>
    <row r="13331" spans="2:13" x14ac:dyDescent="0.15">
      <c r="B13331" s="333" t="s">
        <v>14049</v>
      </c>
      <c r="C13331" s="333" t="s">
        <v>712</v>
      </c>
      <c r="D13331" s="333" t="s">
        <v>525</v>
      </c>
      <c r="E13331" s="29">
        <v>2</v>
      </c>
      <c r="F13331" s="29">
        <v>4</v>
      </c>
      <c r="G13331" s="29">
        <v>15391</v>
      </c>
      <c r="M13331" s="80" t="b">
        <f t="shared" si="208"/>
        <v>1</v>
      </c>
    </row>
    <row r="13332" spans="2:13" x14ac:dyDescent="0.15">
      <c r="B13332" s="333" t="s">
        <v>3362</v>
      </c>
      <c r="C13332" s="333" t="s">
        <v>712</v>
      </c>
      <c r="D13332" s="333" t="s">
        <v>525</v>
      </c>
      <c r="E13332" s="29">
        <v>2</v>
      </c>
      <c r="F13332" s="29">
        <v>4</v>
      </c>
      <c r="G13332" s="29">
        <v>2993</v>
      </c>
      <c r="M13332" s="80" t="b">
        <f t="shared" si="208"/>
        <v>1</v>
      </c>
    </row>
    <row r="13333" spans="2:13" x14ac:dyDescent="0.15">
      <c r="B13333" s="333" t="s">
        <v>306</v>
      </c>
      <c r="C13333" s="333" t="s">
        <v>712</v>
      </c>
      <c r="D13333" s="333" t="s">
        <v>525</v>
      </c>
      <c r="E13333" s="29">
        <v>2</v>
      </c>
      <c r="F13333" s="29">
        <v>4</v>
      </c>
      <c r="G13333" s="29">
        <v>8387</v>
      </c>
      <c r="M13333" s="80" t="b">
        <f t="shared" si="208"/>
        <v>1</v>
      </c>
    </row>
    <row r="13334" spans="2:13" x14ac:dyDescent="0.15">
      <c r="B13334" s="333" t="s">
        <v>5977</v>
      </c>
      <c r="C13334" s="333" t="s">
        <v>712</v>
      </c>
      <c r="D13334" s="333" t="s">
        <v>525</v>
      </c>
      <c r="E13334" s="29">
        <v>2</v>
      </c>
      <c r="F13334" s="29">
        <v>4</v>
      </c>
      <c r="G13334" s="29">
        <v>6030</v>
      </c>
      <c r="M13334" s="80" t="b">
        <f t="shared" si="208"/>
        <v>1</v>
      </c>
    </row>
    <row r="13335" spans="2:13" x14ac:dyDescent="0.15">
      <c r="B13335" s="333" t="s">
        <v>6099</v>
      </c>
      <c r="C13335" s="333" t="s">
        <v>712</v>
      </c>
      <c r="D13335" s="333" t="s">
        <v>525</v>
      </c>
      <c r="E13335" s="29">
        <v>2</v>
      </c>
      <c r="F13335" s="29">
        <v>4</v>
      </c>
      <c r="G13335" s="29">
        <v>6154</v>
      </c>
      <c r="M13335" s="80" t="b">
        <f t="shared" si="208"/>
        <v>1</v>
      </c>
    </row>
    <row r="13336" spans="2:13" x14ac:dyDescent="0.15">
      <c r="B13336" s="333" t="s">
        <v>5976</v>
      </c>
      <c r="C13336" s="333" t="s">
        <v>712</v>
      </c>
      <c r="D13336" s="333" t="s">
        <v>525</v>
      </c>
      <c r="E13336" s="29">
        <v>2</v>
      </c>
      <c r="F13336" s="29">
        <v>4</v>
      </c>
      <c r="G13336" s="29">
        <v>6029</v>
      </c>
      <c r="M13336" s="80" t="b">
        <f t="shared" si="208"/>
        <v>1</v>
      </c>
    </row>
    <row r="13337" spans="2:13" x14ac:dyDescent="0.15">
      <c r="B13337" s="333" t="s">
        <v>7417</v>
      </c>
      <c r="C13337" s="333" t="s">
        <v>712</v>
      </c>
      <c r="D13337" s="333" t="s">
        <v>525</v>
      </c>
      <c r="E13337" s="29">
        <v>2</v>
      </c>
      <c r="F13337" s="29">
        <v>4</v>
      </c>
      <c r="G13337" s="29">
        <v>7568</v>
      </c>
      <c r="M13337" s="80" t="b">
        <f t="shared" si="208"/>
        <v>1</v>
      </c>
    </row>
    <row r="13338" spans="2:13" x14ac:dyDescent="0.15">
      <c r="B13338" s="333" t="s">
        <v>379</v>
      </c>
      <c r="C13338" s="333" t="s">
        <v>712</v>
      </c>
      <c r="D13338" s="333" t="s">
        <v>525</v>
      </c>
      <c r="E13338" s="29">
        <v>2</v>
      </c>
      <c r="F13338" s="29">
        <v>4</v>
      </c>
      <c r="G13338" s="29">
        <v>8359</v>
      </c>
      <c r="M13338" s="80" t="b">
        <f t="shared" si="208"/>
        <v>1</v>
      </c>
    </row>
    <row r="13339" spans="2:13" x14ac:dyDescent="0.15">
      <c r="B13339" s="333" t="s">
        <v>12532</v>
      </c>
      <c r="C13339" s="333" t="s">
        <v>710</v>
      </c>
      <c r="D13339" s="333" t="s">
        <v>525</v>
      </c>
      <c r="E13339" s="29">
        <v>1</v>
      </c>
      <c r="F13339" s="29">
        <v>4</v>
      </c>
      <c r="G13339" s="29">
        <v>12328</v>
      </c>
      <c r="M13339" s="80" t="b">
        <f t="shared" si="208"/>
        <v>1</v>
      </c>
    </row>
    <row r="13340" spans="2:13" x14ac:dyDescent="0.15">
      <c r="B13340" s="333" t="s">
        <v>14050</v>
      </c>
      <c r="C13340" s="333" t="s">
        <v>712</v>
      </c>
      <c r="D13340" s="333" t="s">
        <v>525</v>
      </c>
      <c r="E13340" s="29">
        <v>2</v>
      </c>
      <c r="F13340" s="29">
        <v>4</v>
      </c>
      <c r="G13340" s="29">
        <v>15388</v>
      </c>
      <c r="M13340" s="80" t="b">
        <f t="shared" si="208"/>
        <v>1</v>
      </c>
    </row>
    <row r="13341" spans="2:13" x14ac:dyDescent="0.15">
      <c r="B13341" s="333" t="s">
        <v>14051</v>
      </c>
      <c r="C13341" s="333" t="s">
        <v>712</v>
      </c>
      <c r="D13341" s="333" t="s">
        <v>525</v>
      </c>
      <c r="E13341" s="29">
        <v>2</v>
      </c>
      <c r="F13341" s="29">
        <v>4</v>
      </c>
      <c r="G13341" s="29">
        <v>15389</v>
      </c>
      <c r="M13341" s="80" t="b">
        <f t="shared" si="208"/>
        <v>1</v>
      </c>
    </row>
    <row r="13342" spans="2:13" x14ac:dyDescent="0.15">
      <c r="B13342" s="333" t="s">
        <v>14052</v>
      </c>
      <c r="C13342" s="333" t="s">
        <v>710</v>
      </c>
      <c r="D13342" s="333" t="s">
        <v>525</v>
      </c>
      <c r="E13342" s="29">
        <v>1</v>
      </c>
      <c r="F13342" s="29">
        <v>4</v>
      </c>
      <c r="G13342" s="29">
        <v>15693</v>
      </c>
      <c r="M13342" s="80" t="b">
        <f t="shared" si="208"/>
        <v>1</v>
      </c>
    </row>
    <row r="13343" spans="2:13" x14ac:dyDescent="0.15">
      <c r="B13343" s="333" t="s">
        <v>3363</v>
      </c>
      <c r="C13343" s="333" t="s">
        <v>712</v>
      </c>
      <c r="D13343" s="333" t="s">
        <v>525</v>
      </c>
      <c r="E13343" s="29">
        <v>2</v>
      </c>
      <c r="F13343" s="29">
        <v>4</v>
      </c>
      <c r="G13343" s="29">
        <v>2994</v>
      </c>
      <c r="M13343" s="80" t="b">
        <f t="shared" si="208"/>
        <v>1</v>
      </c>
    </row>
    <row r="13344" spans="2:13" x14ac:dyDescent="0.15">
      <c r="B13344" s="333" t="s">
        <v>9762</v>
      </c>
      <c r="C13344" s="333" t="s">
        <v>712</v>
      </c>
      <c r="D13344" s="333" t="s">
        <v>525</v>
      </c>
      <c r="E13344" s="29">
        <v>2</v>
      </c>
      <c r="F13344" s="29">
        <v>4</v>
      </c>
      <c r="G13344" s="29">
        <v>9288</v>
      </c>
      <c r="M13344" s="80" t="b">
        <f t="shared" si="208"/>
        <v>1</v>
      </c>
    </row>
    <row r="13345" spans="2:13" x14ac:dyDescent="0.15">
      <c r="B13345" s="333" t="s">
        <v>5987</v>
      </c>
      <c r="C13345" s="333" t="s">
        <v>712</v>
      </c>
      <c r="D13345" s="333" t="s">
        <v>525</v>
      </c>
      <c r="E13345" s="29">
        <v>2</v>
      </c>
      <c r="F13345" s="29">
        <v>4</v>
      </c>
      <c r="G13345" s="29">
        <v>6040</v>
      </c>
      <c r="M13345" s="80" t="b">
        <f t="shared" si="208"/>
        <v>1</v>
      </c>
    </row>
    <row r="13346" spans="2:13" x14ac:dyDescent="0.15">
      <c r="B13346" s="333" t="s">
        <v>10668</v>
      </c>
      <c r="C13346" s="333" t="s">
        <v>718</v>
      </c>
      <c r="D13346" s="333" t="s">
        <v>525</v>
      </c>
      <c r="E13346" s="29">
        <v>5</v>
      </c>
      <c r="F13346" s="29">
        <v>4</v>
      </c>
      <c r="G13346" s="29">
        <v>10958</v>
      </c>
      <c r="M13346" s="80" t="b">
        <f t="shared" si="208"/>
        <v>1</v>
      </c>
    </row>
    <row r="13347" spans="2:13" x14ac:dyDescent="0.15">
      <c r="B13347" s="333" t="s">
        <v>307</v>
      </c>
      <c r="C13347" s="333" t="s">
        <v>718</v>
      </c>
      <c r="D13347" s="333" t="s">
        <v>525</v>
      </c>
      <c r="E13347" s="29">
        <v>5</v>
      </c>
      <c r="F13347" s="29">
        <v>4</v>
      </c>
      <c r="G13347" s="29">
        <v>8388</v>
      </c>
      <c r="M13347" s="80" t="b">
        <f t="shared" si="208"/>
        <v>1</v>
      </c>
    </row>
    <row r="13348" spans="2:13" x14ac:dyDescent="0.15">
      <c r="B13348" s="333" t="s">
        <v>12533</v>
      </c>
      <c r="C13348" s="333" t="s">
        <v>718</v>
      </c>
      <c r="D13348" s="333" t="s">
        <v>525</v>
      </c>
      <c r="E13348" s="29">
        <v>5</v>
      </c>
      <c r="F13348" s="29">
        <v>4</v>
      </c>
      <c r="G13348" s="29">
        <v>12366</v>
      </c>
      <c r="M13348" s="80" t="b">
        <f t="shared" si="208"/>
        <v>1</v>
      </c>
    </row>
    <row r="13349" spans="2:13" x14ac:dyDescent="0.15">
      <c r="B13349" s="333" t="s">
        <v>3891</v>
      </c>
      <c r="C13349" s="333" t="s">
        <v>712</v>
      </c>
      <c r="D13349" s="333" t="s">
        <v>525</v>
      </c>
      <c r="E13349" s="29">
        <v>2</v>
      </c>
      <c r="F13349" s="29">
        <v>4</v>
      </c>
      <c r="G13349" s="29">
        <v>3654</v>
      </c>
      <c r="M13349" s="80" t="b">
        <f t="shared" si="208"/>
        <v>1</v>
      </c>
    </row>
    <row r="13350" spans="2:13" x14ac:dyDescent="0.15">
      <c r="B13350" s="333" t="s">
        <v>15237</v>
      </c>
      <c r="C13350" s="333" t="s">
        <v>718</v>
      </c>
      <c r="D13350" s="333" t="s">
        <v>525</v>
      </c>
      <c r="E13350" s="29">
        <v>5</v>
      </c>
      <c r="F13350" s="29">
        <v>4</v>
      </c>
      <c r="G13350" s="29">
        <v>16606</v>
      </c>
      <c r="M13350" s="80" t="b">
        <f t="shared" si="208"/>
        <v>1</v>
      </c>
    </row>
    <row r="13351" spans="2:13" x14ac:dyDescent="0.15">
      <c r="B13351" s="333" t="s">
        <v>3364</v>
      </c>
      <c r="C13351" s="333" t="s">
        <v>718</v>
      </c>
      <c r="D13351" s="333" t="s">
        <v>525</v>
      </c>
      <c r="E13351" s="29">
        <v>5</v>
      </c>
      <c r="F13351" s="29">
        <v>4</v>
      </c>
      <c r="G13351" s="29">
        <v>2995</v>
      </c>
      <c r="M13351" s="80" t="b">
        <f t="shared" si="208"/>
        <v>1</v>
      </c>
    </row>
    <row r="13352" spans="2:13" x14ac:dyDescent="0.15">
      <c r="B13352" s="333" t="s">
        <v>11103</v>
      </c>
      <c r="C13352" s="333" t="s">
        <v>718</v>
      </c>
      <c r="D13352" s="333" t="s">
        <v>525</v>
      </c>
      <c r="E13352" s="29">
        <v>5</v>
      </c>
      <c r="F13352" s="29">
        <v>4</v>
      </c>
      <c r="G13352" s="29">
        <v>2996</v>
      </c>
      <c r="M13352" s="80" t="b">
        <f t="shared" si="208"/>
        <v>1</v>
      </c>
    </row>
    <row r="13353" spans="2:13" x14ac:dyDescent="0.15">
      <c r="B13353" s="333" t="s">
        <v>14053</v>
      </c>
      <c r="C13353" s="333" t="s">
        <v>718</v>
      </c>
      <c r="D13353" s="333" t="s">
        <v>525</v>
      </c>
      <c r="E13353" s="29">
        <v>5</v>
      </c>
      <c r="F13353" s="29">
        <v>4</v>
      </c>
      <c r="G13353" s="29">
        <v>15572</v>
      </c>
      <c r="M13353" s="80" t="b">
        <f t="shared" si="208"/>
        <v>1</v>
      </c>
    </row>
    <row r="13354" spans="2:13" x14ac:dyDescent="0.15">
      <c r="B13354" s="333" t="s">
        <v>14054</v>
      </c>
      <c r="C13354" s="333" t="s">
        <v>718</v>
      </c>
      <c r="D13354" s="333" t="s">
        <v>525</v>
      </c>
      <c r="E13354" s="29">
        <v>5</v>
      </c>
      <c r="F13354" s="29">
        <v>4</v>
      </c>
      <c r="G13354" s="29">
        <v>15571</v>
      </c>
      <c r="M13354" s="80" t="b">
        <f t="shared" si="208"/>
        <v>1</v>
      </c>
    </row>
    <row r="13355" spans="2:13" x14ac:dyDescent="0.15">
      <c r="B13355" s="333" t="s">
        <v>4341</v>
      </c>
      <c r="C13355" s="333" t="s">
        <v>718</v>
      </c>
      <c r="D13355" s="333" t="s">
        <v>525</v>
      </c>
      <c r="E13355" s="29">
        <v>5</v>
      </c>
      <c r="F13355" s="29">
        <v>4</v>
      </c>
      <c r="G13355" s="29">
        <v>4133</v>
      </c>
      <c r="M13355" s="80" t="b">
        <f t="shared" si="208"/>
        <v>1</v>
      </c>
    </row>
    <row r="13356" spans="2:13" x14ac:dyDescent="0.15">
      <c r="B13356" s="333" t="s">
        <v>3365</v>
      </c>
      <c r="C13356" s="333" t="s">
        <v>712</v>
      </c>
      <c r="D13356" s="333" t="s">
        <v>525</v>
      </c>
      <c r="E13356" s="29">
        <v>2</v>
      </c>
      <c r="F13356" s="29">
        <v>4</v>
      </c>
      <c r="G13356" s="29">
        <v>2997</v>
      </c>
      <c r="M13356" s="80" t="b">
        <f t="shared" si="208"/>
        <v>1</v>
      </c>
    </row>
    <row r="13357" spans="2:13" x14ac:dyDescent="0.15">
      <c r="B13357" s="333" t="s">
        <v>3366</v>
      </c>
      <c r="C13357" s="333" t="s">
        <v>718</v>
      </c>
      <c r="D13357" s="333" t="s">
        <v>525</v>
      </c>
      <c r="E13357" s="29">
        <v>5</v>
      </c>
      <c r="F13357" s="29">
        <v>4</v>
      </c>
      <c r="G13357" s="29">
        <v>2998</v>
      </c>
      <c r="M13357" s="80" t="b">
        <f t="shared" si="208"/>
        <v>1</v>
      </c>
    </row>
    <row r="13358" spans="2:13" x14ac:dyDescent="0.15">
      <c r="B13358" s="333" t="s">
        <v>6588</v>
      </c>
      <c r="C13358" s="333" t="s">
        <v>712</v>
      </c>
      <c r="D13358" s="333" t="s">
        <v>525</v>
      </c>
      <c r="E13358" s="29">
        <v>2</v>
      </c>
      <c r="F13358" s="29">
        <v>4</v>
      </c>
      <c r="G13358" s="29">
        <v>6698</v>
      </c>
      <c r="M13358" s="80" t="b">
        <f t="shared" si="208"/>
        <v>1</v>
      </c>
    </row>
    <row r="13359" spans="2:13" x14ac:dyDescent="0.15">
      <c r="B13359" s="333" t="s">
        <v>5449</v>
      </c>
      <c r="C13359" s="333" t="s">
        <v>718</v>
      </c>
      <c r="D13359" s="333" t="s">
        <v>525</v>
      </c>
      <c r="E13359" s="29">
        <v>5</v>
      </c>
      <c r="F13359" s="29">
        <v>4</v>
      </c>
      <c r="G13359" s="29">
        <v>5458</v>
      </c>
      <c r="M13359" s="80" t="b">
        <f t="shared" si="208"/>
        <v>1</v>
      </c>
    </row>
    <row r="13360" spans="2:13" x14ac:dyDescent="0.15">
      <c r="B13360" s="333" t="s">
        <v>13077</v>
      </c>
      <c r="C13360" s="333" t="s">
        <v>718</v>
      </c>
      <c r="D13360" s="333" t="s">
        <v>525</v>
      </c>
      <c r="E13360" s="29">
        <v>5</v>
      </c>
      <c r="F13360" s="29">
        <v>4</v>
      </c>
      <c r="G13360" s="29">
        <v>13876</v>
      </c>
      <c r="M13360" s="80" t="b">
        <f t="shared" si="208"/>
        <v>1</v>
      </c>
    </row>
    <row r="13361" spans="2:13" x14ac:dyDescent="0.15">
      <c r="B13361" s="333" t="s">
        <v>3892</v>
      </c>
      <c r="C13361" s="333" t="s">
        <v>712</v>
      </c>
      <c r="D13361" s="333" t="s">
        <v>525</v>
      </c>
      <c r="E13361" s="29">
        <v>2</v>
      </c>
      <c r="F13361" s="29">
        <v>4</v>
      </c>
      <c r="G13361" s="29">
        <v>3655</v>
      </c>
      <c r="M13361" s="80" t="b">
        <f t="shared" si="208"/>
        <v>1</v>
      </c>
    </row>
    <row r="13362" spans="2:13" x14ac:dyDescent="0.15">
      <c r="B13362" s="333" t="s">
        <v>3367</v>
      </c>
      <c r="C13362" s="333" t="s">
        <v>712</v>
      </c>
      <c r="D13362" s="333" t="s">
        <v>525</v>
      </c>
      <c r="E13362" s="29">
        <v>2</v>
      </c>
      <c r="F13362" s="29">
        <v>4</v>
      </c>
      <c r="G13362" s="29">
        <v>2999</v>
      </c>
      <c r="M13362" s="80" t="b">
        <f t="shared" si="208"/>
        <v>1</v>
      </c>
    </row>
    <row r="13363" spans="2:13" x14ac:dyDescent="0.15">
      <c r="B13363" s="333" t="s">
        <v>5340</v>
      </c>
      <c r="C13363" s="333" t="s">
        <v>712</v>
      </c>
      <c r="D13363" s="333" t="s">
        <v>525</v>
      </c>
      <c r="E13363" s="29">
        <v>2</v>
      </c>
      <c r="F13363" s="29">
        <v>4</v>
      </c>
      <c r="G13363" s="29">
        <v>5338</v>
      </c>
      <c r="M13363" s="80" t="b">
        <f t="shared" si="208"/>
        <v>1</v>
      </c>
    </row>
    <row r="13364" spans="2:13" x14ac:dyDescent="0.15">
      <c r="B13364" s="333" t="s">
        <v>9763</v>
      </c>
      <c r="C13364" s="333" t="s">
        <v>712</v>
      </c>
      <c r="D13364" s="333" t="s">
        <v>525</v>
      </c>
      <c r="E13364" s="29">
        <v>2</v>
      </c>
      <c r="F13364" s="29">
        <v>4</v>
      </c>
      <c r="G13364" s="29">
        <v>10078</v>
      </c>
      <c r="M13364" s="80" t="b">
        <f t="shared" si="208"/>
        <v>1</v>
      </c>
    </row>
    <row r="13365" spans="2:13" x14ac:dyDescent="0.15">
      <c r="B13365" s="333" t="s">
        <v>5343</v>
      </c>
      <c r="C13365" s="333" t="s">
        <v>712</v>
      </c>
      <c r="D13365" s="333" t="s">
        <v>525</v>
      </c>
      <c r="E13365" s="29">
        <v>2</v>
      </c>
      <c r="F13365" s="29">
        <v>4</v>
      </c>
      <c r="G13365" s="29">
        <v>5343</v>
      </c>
      <c r="M13365" s="80" t="b">
        <f t="shared" si="208"/>
        <v>1</v>
      </c>
    </row>
    <row r="13366" spans="2:13" x14ac:dyDescent="0.15">
      <c r="B13366" s="333" t="s">
        <v>5345</v>
      </c>
      <c r="C13366" s="333" t="s">
        <v>712</v>
      </c>
      <c r="D13366" s="333" t="s">
        <v>525</v>
      </c>
      <c r="E13366" s="29">
        <v>2</v>
      </c>
      <c r="F13366" s="29">
        <v>4</v>
      </c>
      <c r="G13366" s="29">
        <v>5345</v>
      </c>
      <c r="M13366" s="80" t="b">
        <f t="shared" si="208"/>
        <v>1</v>
      </c>
    </row>
    <row r="13367" spans="2:13" x14ac:dyDescent="0.15">
      <c r="B13367" s="333" t="s">
        <v>5346</v>
      </c>
      <c r="C13367" s="333" t="s">
        <v>712</v>
      </c>
      <c r="D13367" s="333" t="s">
        <v>525</v>
      </c>
      <c r="E13367" s="29">
        <v>2</v>
      </c>
      <c r="F13367" s="29">
        <v>4</v>
      </c>
      <c r="G13367" s="29">
        <v>5346</v>
      </c>
      <c r="M13367" s="80" t="b">
        <f t="shared" si="208"/>
        <v>1</v>
      </c>
    </row>
    <row r="13368" spans="2:13" x14ac:dyDescent="0.15">
      <c r="B13368" s="333" t="s">
        <v>3368</v>
      </c>
      <c r="C13368" s="333" t="s">
        <v>718</v>
      </c>
      <c r="D13368" s="333" t="s">
        <v>525</v>
      </c>
      <c r="E13368" s="29">
        <v>5</v>
      </c>
      <c r="F13368" s="29">
        <v>4</v>
      </c>
      <c r="G13368" s="29">
        <v>3000</v>
      </c>
      <c r="M13368" s="80" t="b">
        <f t="shared" si="208"/>
        <v>1</v>
      </c>
    </row>
    <row r="13369" spans="2:13" x14ac:dyDescent="0.15">
      <c r="B13369" s="333" t="s">
        <v>3369</v>
      </c>
      <c r="C13369" s="333" t="s">
        <v>718</v>
      </c>
      <c r="D13369" s="333" t="s">
        <v>525</v>
      </c>
      <c r="E13369" s="29">
        <v>5</v>
      </c>
      <c r="F13369" s="29">
        <v>4</v>
      </c>
      <c r="G13369" s="29">
        <v>3001</v>
      </c>
      <c r="M13369" s="80" t="b">
        <f t="shared" si="208"/>
        <v>1</v>
      </c>
    </row>
    <row r="13370" spans="2:13" x14ac:dyDescent="0.15">
      <c r="B13370" s="333" t="s">
        <v>3464</v>
      </c>
      <c r="C13370" s="333" t="s">
        <v>712</v>
      </c>
      <c r="D13370" s="333" t="s">
        <v>525</v>
      </c>
      <c r="E13370" s="29">
        <v>2</v>
      </c>
      <c r="F13370" s="29">
        <v>4</v>
      </c>
      <c r="G13370" s="29">
        <v>3002</v>
      </c>
      <c r="M13370" s="80" t="b">
        <f t="shared" si="208"/>
        <v>1</v>
      </c>
    </row>
    <row r="13371" spans="2:13" x14ac:dyDescent="0.15">
      <c r="B13371" s="333" t="s">
        <v>14055</v>
      </c>
      <c r="C13371" s="333" t="s">
        <v>518</v>
      </c>
      <c r="D13371" s="333" t="s">
        <v>518</v>
      </c>
      <c r="E13371" s="29">
        <v>0</v>
      </c>
      <c r="F13371" s="29">
        <v>0</v>
      </c>
      <c r="G13371" s="29">
        <v>14687</v>
      </c>
      <c r="M13371" s="80" t="b">
        <f t="shared" si="208"/>
        <v>1</v>
      </c>
    </row>
    <row r="13372" spans="2:13" x14ac:dyDescent="0.15">
      <c r="B13372" s="333" t="s">
        <v>15238</v>
      </c>
      <c r="C13372" s="333" t="s">
        <v>712</v>
      </c>
      <c r="D13372" s="333" t="s">
        <v>525</v>
      </c>
      <c r="E13372" s="29">
        <v>2</v>
      </c>
      <c r="F13372" s="29">
        <v>4</v>
      </c>
      <c r="G13372" s="29">
        <v>17432</v>
      </c>
      <c r="M13372" s="80" t="b">
        <f t="shared" si="208"/>
        <v>1</v>
      </c>
    </row>
    <row r="13373" spans="2:13" x14ac:dyDescent="0.15">
      <c r="B13373" s="333" t="s">
        <v>15239</v>
      </c>
      <c r="C13373" s="333" t="s">
        <v>712</v>
      </c>
      <c r="D13373" s="333" t="s">
        <v>525</v>
      </c>
      <c r="E13373" s="29">
        <v>2</v>
      </c>
      <c r="F13373" s="29">
        <v>4</v>
      </c>
      <c r="G13373" s="29">
        <v>17433</v>
      </c>
      <c r="M13373" s="80" t="b">
        <f t="shared" si="208"/>
        <v>1</v>
      </c>
    </row>
    <row r="13374" spans="2:13" x14ac:dyDescent="0.15">
      <c r="B13374" s="333" t="s">
        <v>15240</v>
      </c>
      <c r="C13374" s="333" t="s">
        <v>712</v>
      </c>
      <c r="D13374" s="333" t="s">
        <v>525</v>
      </c>
      <c r="E13374" s="29">
        <v>2</v>
      </c>
      <c r="F13374" s="29">
        <v>4</v>
      </c>
      <c r="G13374" s="29">
        <v>17434</v>
      </c>
      <c r="M13374" s="80" t="b">
        <f t="shared" si="208"/>
        <v>1</v>
      </c>
    </row>
    <row r="13375" spans="2:13" x14ac:dyDescent="0.15">
      <c r="B13375" s="333" t="s">
        <v>15241</v>
      </c>
      <c r="C13375" s="333" t="s">
        <v>712</v>
      </c>
      <c r="D13375" s="333" t="s">
        <v>525</v>
      </c>
      <c r="E13375" s="29">
        <v>2</v>
      </c>
      <c r="F13375" s="29">
        <v>4</v>
      </c>
      <c r="G13375" s="29">
        <v>17378</v>
      </c>
      <c r="M13375" s="80" t="b">
        <f t="shared" si="208"/>
        <v>1</v>
      </c>
    </row>
    <row r="13376" spans="2:13" x14ac:dyDescent="0.15">
      <c r="B13376" s="333" t="s">
        <v>3893</v>
      </c>
      <c r="C13376" s="333" t="s">
        <v>712</v>
      </c>
      <c r="D13376" s="333" t="s">
        <v>525</v>
      </c>
      <c r="E13376" s="29">
        <v>2</v>
      </c>
      <c r="F13376" s="29">
        <v>4</v>
      </c>
      <c r="G13376" s="29">
        <v>3656</v>
      </c>
      <c r="M13376" s="80" t="b">
        <f t="shared" si="208"/>
        <v>1</v>
      </c>
    </row>
    <row r="13377" spans="2:13" x14ac:dyDescent="0.15">
      <c r="B13377" s="333" t="s">
        <v>10669</v>
      </c>
      <c r="C13377" s="333" t="s">
        <v>712</v>
      </c>
      <c r="D13377" s="333" t="s">
        <v>525</v>
      </c>
      <c r="E13377" s="29">
        <v>2</v>
      </c>
      <c r="F13377" s="29">
        <v>4</v>
      </c>
      <c r="G13377" s="29">
        <v>11075</v>
      </c>
      <c r="M13377" s="80" t="b">
        <f t="shared" si="208"/>
        <v>1</v>
      </c>
    </row>
    <row r="13378" spans="2:13" x14ac:dyDescent="0.15">
      <c r="B13378" s="333" t="s">
        <v>3465</v>
      </c>
      <c r="C13378" s="333" t="s">
        <v>712</v>
      </c>
      <c r="D13378" s="333" t="s">
        <v>525</v>
      </c>
      <c r="E13378" s="29">
        <v>2</v>
      </c>
      <c r="F13378" s="29">
        <v>4</v>
      </c>
      <c r="G13378" s="29">
        <v>3003</v>
      </c>
      <c r="M13378" s="80" t="b">
        <f t="shared" si="208"/>
        <v>1</v>
      </c>
    </row>
    <row r="13379" spans="2:13" x14ac:dyDescent="0.15">
      <c r="B13379" s="333" t="s">
        <v>4669</v>
      </c>
      <c r="C13379" s="333" t="s">
        <v>712</v>
      </c>
      <c r="D13379" s="333" t="s">
        <v>525</v>
      </c>
      <c r="E13379" s="29">
        <v>2</v>
      </c>
      <c r="F13379" s="29">
        <v>4</v>
      </c>
      <c r="G13379" s="29">
        <v>4468</v>
      </c>
      <c r="M13379" s="80" t="b">
        <f t="shared" si="208"/>
        <v>1</v>
      </c>
    </row>
    <row r="13380" spans="2:13" x14ac:dyDescent="0.15">
      <c r="B13380" s="333" t="s">
        <v>7280</v>
      </c>
      <c r="C13380" s="333" t="s">
        <v>712</v>
      </c>
      <c r="D13380" s="333" t="s">
        <v>525</v>
      </c>
      <c r="E13380" s="29">
        <v>2</v>
      </c>
      <c r="F13380" s="29">
        <v>4</v>
      </c>
      <c r="G13380" s="29">
        <v>7426</v>
      </c>
      <c r="M13380" s="80" t="b">
        <f t="shared" si="208"/>
        <v>1</v>
      </c>
    </row>
    <row r="13381" spans="2:13" x14ac:dyDescent="0.15">
      <c r="B13381" s="333" t="s">
        <v>12534</v>
      </c>
      <c r="C13381" s="333" t="s">
        <v>712</v>
      </c>
      <c r="D13381" s="333" t="s">
        <v>525</v>
      </c>
      <c r="E13381" s="29">
        <v>2</v>
      </c>
      <c r="F13381" s="29">
        <v>4</v>
      </c>
      <c r="G13381" s="29">
        <v>13214</v>
      </c>
      <c r="M13381" s="80" t="b">
        <f t="shared" si="208"/>
        <v>1</v>
      </c>
    </row>
    <row r="13382" spans="2:13" x14ac:dyDescent="0.15">
      <c r="B13382" s="333" t="s">
        <v>7277</v>
      </c>
      <c r="C13382" s="333" t="s">
        <v>712</v>
      </c>
      <c r="D13382" s="333" t="s">
        <v>525</v>
      </c>
      <c r="E13382" s="29">
        <v>2</v>
      </c>
      <c r="F13382" s="29">
        <v>4</v>
      </c>
      <c r="G13382" s="29">
        <v>7423</v>
      </c>
      <c r="M13382" s="80" t="b">
        <f t="shared" si="208"/>
        <v>1</v>
      </c>
    </row>
    <row r="13383" spans="2:13" x14ac:dyDescent="0.15">
      <c r="B13383" s="333" t="s">
        <v>7292</v>
      </c>
      <c r="C13383" s="333" t="s">
        <v>712</v>
      </c>
      <c r="D13383" s="333" t="s">
        <v>525</v>
      </c>
      <c r="E13383" s="29">
        <v>2</v>
      </c>
      <c r="F13383" s="29">
        <v>4</v>
      </c>
      <c r="G13383" s="29">
        <v>7439</v>
      </c>
      <c r="M13383" s="80" t="b">
        <f t="shared" si="208"/>
        <v>1</v>
      </c>
    </row>
    <row r="13384" spans="2:13" x14ac:dyDescent="0.15">
      <c r="B13384" s="333" t="s">
        <v>4636</v>
      </c>
      <c r="C13384" s="333" t="s">
        <v>712</v>
      </c>
      <c r="D13384" s="333" t="s">
        <v>525</v>
      </c>
      <c r="E13384" s="29">
        <v>2</v>
      </c>
      <c r="F13384" s="29">
        <v>4</v>
      </c>
      <c r="G13384" s="29">
        <v>4450</v>
      </c>
      <c r="M13384" s="80" t="b">
        <f t="shared" si="208"/>
        <v>1</v>
      </c>
    </row>
    <row r="13385" spans="2:13" x14ac:dyDescent="0.15">
      <c r="B13385" s="333" t="s">
        <v>4670</v>
      </c>
      <c r="C13385" s="333" t="s">
        <v>712</v>
      </c>
      <c r="D13385" s="333" t="s">
        <v>525</v>
      </c>
      <c r="E13385" s="29">
        <v>2</v>
      </c>
      <c r="F13385" s="29">
        <v>4</v>
      </c>
      <c r="G13385" s="29">
        <v>4469</v>
      </c>
      <c r="M13385" s="80" t="b">
        <f t="shared" si="208"/>
        <v>1</v>
      </c>
    </row>
    <row r="13386" spans="2:13" x14ac:dyDescent="0.15">
      <c r="B13386" s="333" t="s">
        <v>4671</v>
      </c>
      <c r="C13386" s="333" t="s">
        <v>712</v>
      </c>
      <c r="D13386" s="333" t="s">
        <v>525</v>
      </c>
      <c r="E13386" s="29">
        <v>2</v>
      </c>
      <c r="F13386" s="29">
        <v>4</v>
      </c>
      <c r="G13386" s="29">
        <v>4470</v>
      </c>
      <c r="M13386" s="80" t="b">
        <f t="shared" si="208"/>
        <v>1</v>
      </c>
    </row>
    <row r="13387" spans="2:13" x14ac:dyDescent="0.15">
      <c r="B13387" s="333" t="s">
        <v>4638</v>
      </c>
      <c r="C13387" s="333" t="s">
        <v>712</v>
      </c>
      <c r="D13387" s="333" t="s">
        <v>525</v>
      </c>
      <c r="E13387" s="29">
        <v>2</v>
      </c>
      <c r="F13387" s="29">
        <v>4</v>
      </c>
      <c r="G13387" s="29">
        <v>4452</v>
      </c>
      <c r="M13387" s="80" t="b">
        <f t="shared" si="208"/>
        <v>1</v>
      </c>
    </row>
    <row r="13388" spans="2:13" x14ac:dyDescent="0.15">
      <c r="B13388" s="333" t="s">
        <v>4672</v>
      </c>
      <c r="C13388" s="333" t="s">
        <v>712</v>
      </c>
      <c r="D13388" s="333" t="s">
        <v>525</v>
      </c>
      <c r="E13388" s="29">
        <v>2</v>
      </c>
      <c r="F13388" s="29">
        <v>4</v>
      </c>
      <c r="G13388" s="29">
        <v>4471</v>
      </c>
      <c r="M13388" s="80" t="b">
        <f t="shared" si="208"/>
        <v>1</v>
      </c>
    </row>
    <row r="13389" spans="2:13" x14ac:dyDescent="0.15">
      <c r="B13389" s="333" t="s">
        <v>4673</v>
      </c>
      <c r="C13389" s="333" t="s">
        <v>712</v>
      </c>
      <c r="D13389" s="333" t="s">
        <v>525</v>
      </c>
      <c r="E13389" s="29">
        <v>2</v>
      </c>
      <c r="F13389" s="29">
        <v>4</v>
      </c>
      <c r="G13389" s="29">
        <v>4472</v>
      </c>
      <c r="M13389" s="80" t="b">
        <f t="shared" si="208"/>
        <v>1</v>
      </c>
    </row>
    <row r="13390" spans="2:13" x14ac:dyDescent="0.15">
      <c r="B13390" s="333" t="s">
        <v>4639</v>
      </c>
      <c r="C13390" s="333" t="s">
        <v>712</v>
      </c>
      <c r="D13390" s="333" t="s">
        <v>525</v>
      </c>
      <c r="E13390" s="29">
        <v>2</v>
      </c>
      <c r="F13390" s="29">
        <v>4</v>
      </c>
      <c r="G13390" s="29">
        <v>4453</v>
      </c>
      <c r="M13390" s="80" t="b">
        <f t="shared" ref="M13390:M13453" si="209">AND(  NOT(ISERROR(FIND(UPPER($B$7),UPPER($B13390),1))),  OR($D$7="",NOT(ISERROR(FIND(UPPER($D$7),UPPER($B13390),1)))),    OR($D$8="",(ISERROR(FIND(UPPER($D$8),UPPER($B13390),1))))           )</f>
        <v>1</v>
      </c>
    </row>
    <row r="13391" spans="2:13" x14ac:dyDescent="0.15">
      <c r="B13391" s="333" t="s">
        <v>4640</v>
      </c>
      <c r="C13391" s="333" t="s">
        <v>712</v>
      </c>
      <c r="D13391" s="333" t="s">
        <v>525</v>
      </c>
      <c r="E13391" s="29">
        <v>2</v>
      </c>
      <c r="F13391" s="29">
        <v>4</v>
      </c>
      <c r="G13391" s="29">
        <v>4454</v>
      </c>
      <c r="M13391" s="80" t="b">
        <f t="shared" si="209"/>
        <v>1</v>
      </c>
    </row>
    <row r="13392" spans="2:13" x14ac:dyDescent="0.15">
      <c r="B13392" s="333" t="s">
        <v>4684</v>
      </c>
      <c r="C13392" s="333" t="s">
        <v>714</v>
      </c>
      <c r="D13392" s="333" t="s">
        <v>525</v>
      </c>
      <c r="E13392" s="29">
        <v>3</v>
      </c>
      <c r="F13392" s="29">
        <v>4</v>
      </c>
      <c r="G13392" s="29">
        <v>4431</v>
      </c>
      <c r="M13392" s="80" t="b">
        <f t="shared" si="209"/>
        <v>1</v>
      </c>
    </row>
    <row r="13393" spans="2:13" x14ac:dyDescent="0.15">
      <c r="B13393" s="333" t="s">
        <v>4674</v>
      </c>
      <c r="C13393" s="333" t="s">
        <v>712</v>
      </c>
      <c r="D13393" s="333" t="s">
        <v>525</v>
      </c>
      <c r="E13393" s="29">
        <v>2</v>
      </c>
      <c r="F13393" s="29">
        <v>4</v>
      </c>
      <c r="G13393" s="29">
        <v>4473</v>
      </c>
      <c r="M13393" s="80" t="b">
        <f t="shared" si="209"/>
        <v>1</v>
      </c>
    </row>
    <row r="13394" spans="2:13" x14ac:dyDescent="0.15">
      <c r="B13394" s="333" t="s">
        <v>4675</v>
      </c>
      <c r="C13394" s="333" t="s">
        <v>712</v>
      </c>
      <c r="D13394" s="333" t="s">
        <v>525</v>
      </c>
      <c r="E13394" s="29">
        <v>2</v>
      </c>
      <c r="F13394" s="29">
        <v>4</v>
      </c>
      <c r="G13394" s="29">
        <v>4474</v>
      </c>
      <c r="M13394" s="80" t="b">
        <f t="shared" si="209"/>
        <v>1</v>
      </c>
    </row>
    <row r="13395" spans="2:13" x14ac:dyDescent="0.15">
      <c r="B13395" s="333" t="s">
        <v>4676</v>
      </c>
      <c r="C13395" s="333" t="s">
        <v>712</v>
      </c>
      <c r="D13395" s="333" t="s">
        <v>525</v>
      </c>
      <c r="E13395" s="29">
        <v>2</v>
      </c>
      <c r="F13395" s="29">
        <v>4</v>
      </c>
      <c r="G13395" s="29">
        <v>4475</v>
      </c>
      <c r="M13395" s="80" t="b">
        <f t="shared" si="209"/>
        <v>1</v>
      </c>
    </row>
    <row r="13396" spans="2:13" x14ac:dyDescent="0.15">
      <c r="B13396" s="333" t="s">
        <v>4677</v>
      </c>
      <c r="C13396" s="333" t="s">
        <v>712</v>
      </c>
      <c r="D13396" s="333" t="s">
        <v>525</v>
      </c>
      <c r="E13396" s="29">
        <v>2</v>
      </c>
      <c r="F13396" s="29">
        <v>4</v>
      </c>
      <c r="G13396" s="29">
        <v>4476</v>
      </c>
      <c r="M13396" s="80" t="b">
        <f t="shared" si="209"/>
        <v>1</v>
      </c>
    </row>
    <row r="13397" spans="2:13" x14ac:dyDescent="0.15">
      <c r="B13397" s="333" t="s">
        <v>4642</v>
      </c>
      <c r="C13397" s="333" t="s">
        <v>712</v>
      </c>
      <c r="D13397" s="333" t="s">
        <v>525</v>
      </c>
      <c r="E13397" s="29">
        <v>2</v>
      </c>
      <c r="F13397" s="29">
        <v>4</v>
      </c>
      <c r="G13397" s="29">
        <v>4456</v>
      </c>
      <c r="M13397" s="80" t="b">
        <f t="shared" si="209"/>
        <v>1</v>
      </c>
    </row>
    <row r="13398" spans="2:13" x14ac:dyDescent="0.15">
      <c r="B13398" s="333" t="s">
        <v>279</v>
      </c>
      <c r="C13398" s="333" t="s">
        <v>712</v>
      </c>
      <c r="D13398" s="333" t="s">
        <v>525</v>
      </c>
      <c r="E13398" s="29">
        <v>2</v>
      </c>
      <c r="F13398" s="29">
        <v>4</v>
      </c>
      <c r="G13398" s="29">
        <v>8462</v>
      </c>
      <c r="M13398" s="80" t="b">
        <f t="shared" si="209"/>
        <v>1</v>
      </c>
    </row>
    <row r="13399" spans="2:13" x14ac:dyDescent="0.15">
      <c r="B13399" s="333" t="s">
        <v>4678</v>
      </c>
      <c r="C13399" s="333" t="s">
        <v>712</v>
      </c>
      <c r="D13399" s="333" t="s">
        <v>525</v>
      </c>
      <c r="E13399" s="29">
        <v>2</v>
      </c>
      <c r="F13399" s="29">
        <v>4</v>
      </c>
      <c r="G13399" s="29">
        <v>4477</v>
      </c>
      <c r="M13399" s="80" t="b">
        <f t="shared" si="209"/>
        <v>1</v>
      </c>
    </row>
    <row r="13400" spans="2:13" x14ac:dyDescent="0.15">
      <c r="B13400" s="333" t="s">
        <v>4679</v>
      </c>
      <c r="C13400" s="333" t="s">
        <v>712</v>
      </c>
      <c r="D13400" s="333" t="s">
        <v>525</v>
      </c>
      <c r="E13400" s="29">
        <v>2</v>
      </c>
      <c r="F13400" s="29">
        <v>4</v>
      </c>
      <c r="G13400" s="29">
        <v>4478</v>
      </c>
      <c r="M13400" s="80" t="b">
        <f t="shared" si="209"/>
        <v>1</v>
      </c>
    </row>
    <row r="13401" spans="2:13" x14ac:dyDescent="0.15">
      <c r="B13401" s="333" t="s">
        <v>4680</v>
      </c>
      <c r="C13401" s="333" t="s">
        <v>712</v>
      </c>
      <c r="D13401" s="333" t="s">
        <v>525</v>
      </c>
      <c r="E13401" s="29">
        <v>2</v>
      </c>
      <c r="F13401" s="29">
        <v>4</v>
      </c>
      <c r="G13401" s="29">
        <v>4479</v>
      </c>
      <c r="M13401" s="80" t="b">
        <f t="shared" si="209"/>
        <v>1</v>
      </c>
    </row>
    <row r="13402" spans="2:13" x14ac:dyDescent="0.15">
      <c r="B13402" s="333" t="s">
        <v>4681</v>
      </c>
      <c r="C13402" s="333" t="s">
        <v>712</v>
      </c>
      <c r="D13402" s="333" t="s">
        <v>525</v>
      </c>
      <c r="E13402" s="29">
        <v>2</v>
      </c>
      <c r="F13402" s="29">
        <v>4</v>
      </c>
      <c r="G13402" s="29">
        <v>4480</v>
      </c>
      <c r="M13402" s="80" t="b">
        <f t="shared" si="209"/>
        <v>1</v>
      </c>
    </row>
    <row r="13403" spans="2:13" x14ac:dyDescent="0.15">
      <c r="B13403" s="333" t="s">
        <v>14056</v>
      </c>
      <c r="C13403" s="333" t="s">
        <v>712</v>
      </c>
      <c r="D13403" s="333" t="s">
        <v>525</v>
      </c>
      <c r="E13403" s="29">
        <v>2</v>
      </c>
      <c r="F13403" s="29">
        <v>4</v>
      </c>
      <c r="G13403" s="29">
        <v>15288</v>
      </c>
      <c r="M13403" s="80" t="b">
        <f t="shared" si="209"/>
        <v>1</v>
      </c>
    </row>
    <row r="13404" spans="2:13" x14ac:dyDescent="0.15">
      <c r="B13404" s="333" t="s">
        <v>8565</v>
      </c>
      <c r="C13404" s="333" t="s">
        <v>712</v>
      </c>
      <c r="D13404" s="333" t="s">
        <v>525</v>
      </c>
      <c r="E13404" s="29">
        <v>2</v>
      </c>
      <c r="F13404" s="29">
        <v>4</v>
      </c>
      <c r="G13404" s="29">
        <v>8904</v>
      </c>
      <c r="M13404" s="80" t="b">
        <f t="shared" si="209"/>
        <v>1</v>
      </c>
    </row>
    <row r="13405" spans="2:13" x14ac:dyDescent="0.15">
      <c r="B13405" s="333" t="s">
        <v>4751</v>
      </c>
      <c r="C13405" s="333" t="s">
        <v>712</v>
      </c>
      <c r="D13405" s="333" t="s">
        <v>525</v>
      </c>
      <c r="E13405" s="29">
        <v>2</v>
      </c>
      <c r="F13405" s="29">
        <v>4</v>
      </c>
      <c r="G13405" s="29">
        <v>4481</v>
      </c>
      <c r="M13405" s="80" t="b">
        <f t="shared" si="209"/>
        <v>1</v>
      </c>
    </row>
    <row r="13406" spans="2:13" x14ac:dyDescent="0.15">
      <c r="B13406" s="333" t="s">
        <v>14057</v>
      </c>
      <c r="C13406" s="333" t="s">
        <v>712</v>
      </c>
      <c r="D13406" s="333" t="s">
        <v>525</v>
      </c>
      <c r="E13406" s="29">
        <v>2</v>
      </c>
      <c r="F13406" s="29">
        <v>4</v>
      </c>
      <c r="G13406" s="29">
        <v>15093</v>
      </c>
      <c r="M13406" s="80" t="b">
        <f t="shared" si="209"/>
        <v>1</v>
      </c>
    </row>
    <row r="13407" spans="2:13" x14ac:dyDescent="0.15">
      <c r="B13407" s="333" t="s">
        <v>8566</v>
      </c>
      <c r="C13407" s="333" t="s">
        <v>712</v>
      </c>
      <c r="D13407" s="333" t="s">
        <v>525</v>
      </c>
      <c r="E13407" s="29">
        <v>2</v>
      </c>
      <c r="F13407" s="29">
        <v>4</v>
      </c>
      <c r="G13407" s="29">
        <v>8905</v>
      </c>
      <c r="M13407" s="80" t="b">
        <f t="shared" si="209"/>
        <v>1</v>
      </c>
    </row>
    <row r="13408" spans="2:13" x14ac:dyDescent="0.15">
      <c r="B13408" s="333" t="s">
        <v>6760</v>
      </c>
      <c r="C13408" s="333" t="s">
        <v>712</v>
      </c>
      <c r="D13408" s="333" t="s">
        <v>525</v>
      </c>
      <c r="E13408" s="29">
        <v>2</v>
      </c>
      <c r="F13408" s="29">
        <v>4</v>
      </c>
      <c r="G13408" s="29">
        <v>6884</v>
      </c>
      <c r="M13408" s="80" t="b">
        <f t="shared" si="209"/>
        <v>1</v>
      </c>
    </row>
    <row r="13409" spans="2:13" x14ac:dyDescent="0.15">
      <c r="B13409" s="333" t="s">
        <v>278</v>
      </c>
      <c r="C13409" s="333" t="s">
        <v>712</v>
      </c>
      <c r="D13409" s="333" t="s">
        <v>525</v>
      </c>
      <c r="E13409" s="29">
        <v>2</v>
      </c>
      <c r="F13409" s="29">
        <v>4</v>
      </c>
      <c r="G13409" s="29">
        <v>8461</v>
      </c>
      <c r="M13409" s="80" t="b">
        <f t="shared" si="209"/>
        <v>1</v>
      </c>
    </row>
    <row r="13410" spans="2:13" x14ac:dyDescent="0.15">
      <c r="B13410" s="333" t="s">
        <v>10670</v>
      </c>
      <c r="C13410" s="333" t="s">
        <v>712</v>
      </c>
      <c r="D13410" s="333" t="s">
        <v>525</v>
      </c>
      <c r="E13410" s="29">
        <v>2</v>
      </c>
      <c r="F13410" s="29">
        <v>4</v>
      </c>
      <c r="G13410" s="29">
        <v>10825</v>
      </c>
      <c r="M13410" s="80" t="b">
        <f t="shared" si="209"/>
        <v>1</v>
      </c>
    </row>
    <row r="13411" spans="2:13" x14ac:dyDescent="0.15">
      <c r="B13411" s="333" t="s">
        <v>4752</v>
      </c>
      <c r="C13411" s="333" t="s">
        <v>712</v>
      </c>
      <c r="D13411" s="333" t="s">
        <v>525</v>
      </c>
      <c r="E13411" s="29">
        <v>2</v>
      </c>
      <c r="F13411" s="29">
        <v>4</v>
      </c>
      <c r="G13411" s="29">
        <v>4482</v>
      </c>
      <c r="M13411" s="80" t="b">
        <f t="shared" si="209"/>
        <v>1</v>
      </c>
    </row>
    <row r="13412" spans="2:13" x14ac:dyDescent="0.15">
      <c r="B13412" s="333" t="s">
        <v>4754</v>
      </c>
      <c r="C13412" s="333" t="s">
        <v>712</v>
      </c>
      <c r="D13412" s="333" t="s">
        <v>525</v>
      </c>
      <c r="E13412" s="29">
        <v>2</v>
      </c>
      <c r="F13412" s="29">
        <v>4</v>
      </c>
      <c r="G13412" s="29">
        <v>4483</v>
      </c>
      <c r="M13412" s="80" t="b">
        <f t="shared" si="209"/>
        <v>1</v>
      </c>
    </row>
    <row r="13413" spans="2:13" x14ac:dyDescent="0.15">
      <c r="B13413" s="333" t="s">
        <v>4755</v>
      </c>
      <c r="C13413" s="333" t="s">
        <v>712</v>
      </c>
      <c r="D13413" s="333" t="s">
        <v>525</v>
      </c>
      <c r="E13413" s="29">
        <v>2</v>
      </c>
      <c r="F13413" s="29">
        <v>4</v>
      </c>
      <c r="G13413" s="29">
        <v>4484</v>
      </c>
      <c r="M13413" s="80" t="b">
        <f t="shared" si="209"/>
        <v>1</v>
      </c>
    </row>
    <row r="13414" spans="2:13" x14ac:dyDescent="0.15">
      <c r="B13414" s="333" t="s">
        <v>4756</v>
      </c>
      <c r="C13414" s="333" t="s">
        <v>712</v>
      </c>
      <c r="D13414" s="333" t="s">
        <v>525</v>
      </c>
      <c r="E13414" s="29">
        <v>2</v>
      </c>
      <c r="F13414" s="29">
        <v>4</v>
      </c>
      <c r="G13414" s="29">
        <v>4485</v>
      </c>
      <c r="M13414" s="80" t="b">
        <f t="shared" si="209"/>
        <v>1</v>
      </c>
    </row>
    <row r="13415" spans="2:13" x14ac:dyDescent="0.15">
      <c r="B13415" s="333" t="s">
        <v>11104</v>
      </c>
      <c r="C13415" s="333" t="s">
        <v>714</v>
      </c>
      <c r="D13415" s="333" t="s">
        <v>525</v>
      </c>
      <c r="E13415" s="29">
        <v>3</v>
      </c>
      <c r="F13415" s="29">
        <v>4</v>
      </c>
      <c r="G13415" s="29">
        <v>4435</v>
      </c>
      <c r="M13415" s="80" t="b">
        <f t="shared" si="209"/>
        <v>1</v>
      </c>
    </row>
    <row r="13416" spans="2:13" x14ac:dyDescent="0.15">
      <c r="B13416" s="333" t="s">
        <v>4757</v>
      </c>
      <c r="C13416" s="333" t="s">
        <v>712</v>
      </c>
      <c r="D13416" s="333" t="s">
        <v>525</v>
      </c>
      <c r="E13416" s="29">
        <v>2</v>
      </c>
      <c r="F13416" s="29">
        <v>4</v>
      </c>
      <c r="G13416" s="29">
        <v>4486</v>
      </c>
      <c r="M13416" s="80" t="b">
        <f t="shared" si="209"/>
        <v>1</v>
      </c>
    </row>
    <row r="13417" spans="2:13" x14ac:dyDescent="0.15">
      <c r="B13417" s="333" t="s">
        <v>6759</v>
      </c>
      <c r="C13417" s="333" t="s">
        <v>712</v>
      </c>
      <c r="D13417" s="333" t="s">
        <v>525</v>
      </c>
      <c r="E13417" s="29">
        <v>2</v>
      </c>
      <c r="F13417" s="29">
        <v>4</v>
      </c>
      <c r="G13417" s="29">
        <v>6883</v>
      </c>
      <c r="M13417" s="80" t="b">
        <f t="shared" si="209"/>
        <v>1</v>
      </c>
    </row>
    <row r="13418" spans="2:13" x14ac:dyDescent="0.15">
      <c r="B13418" s="333" t="s">
        <v>4712</v>
      </c>
      <c r="C13418" s="333" t="s">
        <v>712</v>
      </c>
      <c r="D13418" s="333" t="s">
        <v>525</v>
      </c>
      <c r="E13418" s="29">
        <v>2</v>
      </c>
      <c r="F13418" s="29">
        <v>4</v>
      </c>
      <c r="G13418" s="29">
        <v>4459</v>
      </c>
      <c r="M13418" s="80" t="b">
        <f t="shared" si="209"/>
        <v>1</v>
      </c>
    </row>
    <row r="13419" spans="2:13" x14ac:dyDescent="0.15">
      <c r="B13419" s="333" t="s">
        <v>4713</v>
      </c>
      <c r="C13419" s="333" t="s">
        <v>712</v>
      </c>
      <c r="D13419" s="333" t="s">
        <v>525</v>
      </c>
      <c r="E13419" s="29">
        <v>2</v>
      </c>
      <c r="F13419" s="29">
        <v>4</v>
      </c>
      <c r="G13419" s="29">
        <v>4460</v>
      </c>
      <c r="M13419" s="80" t="b">
        <f t="shared" si="209"/>
        <v>1</v>
      </c>
    </row>
    <row r="13420" spans="2:13" x14ac:dyDescent="0.15">
      <c r="B13420" s="333" t="s">
        <v>2510</v>
      </c>
      <c r="C13420" s="333" t="s">
        <v>712</v>
      </c>
      <c r="D13420" s="333" t="s">
        <v>525</v>
      </c>
      <c r="E13420" s="29">
        <v>2</v>
      </c>
      <c r="F13420" s="29">
        <v>4</v>
      </c>
      <c r="G13420" s="29">
        <v>2044</v>
      </c>
      <c r="M13420" s="80" t="b">
        <f t="shared" si="209"/>
        <v>1</v>
      </c>
    </row>
    <row r="13421" spans="2:13" x14ac:dyDescent="0.15">
      <c r="B13421" s="333" t="s">
        <v>4625</v>
      </c>
      <c r="C13421" s="333" t="s">
        <v>714</v>
      </c>
      <c r="D13421" s="333" t="s">
        <v>525</v>
      </c>
      <c r="E13421" s="29">
        <v>3</v>
      </c>
      <c r="F13421" s="29">
        <v>4</v>
      </c>
      <c r="G13421" s="29">
        <v>4437</v>
      </c>
      <c r="M13421" s="80" t="b">
        <f t="shared" si="209"/>
        <v>1</v>
      </c>
    </row>
    <row r="13422" spans="2:13" x14ac:dyDescent="0.15">
      <c r="B13422" s="333" t="s">
        <v>4718</v>
      </c>
      <c r="C13422" s="333" t="s">
        <v>712</v>
      </c>
      <c r="D13422" s="333" t="s">
        <v>525</v>
      </c>
      <c r="E13422" s="29">
        <v>2</v>
      </c>
      <c r="F13422" s="29">
        <v>4</v>
      </c>
      <c r="G13422" s="29">
        <v>4461</v>
      </c>
      <c r="M13422" s="80" t="b">
        <f t="shared" si="209"/>
        <v>1</v>
      </c>
    </row>
    <row r="13423" spans="2:13" x14ac:dyDescent="0.15">
      <c r="B13423" s="333" t="s">
        <v>4758</v>
      </c>
      <c r="C13423" s="333" t="s">
        <v>712</v>
      </c>
      <c r="D13423" s="333" t="s">
        <v>525</v>
      </c>
      <c r="E13423" s="29">
        <v>2</v>
      </c>
      <c r="F13423" s="29">
        <v>4</v>
      </c>
      <c r="G13423" s="29">
        <v>4487</v>
      </c>
      <c r="M13423" s="80" t="b">
        <f t="shared" si="209"/>
        <v>1</v>
      </c>
    </row>
    <row r="13424" spans="2:13" x14ac:dyDescent="0.15">
      <c r="B13424" s="333" t="s">
        <v>4700</v>
      </c>
      <c r="C13424" s="333" t="s">
        <v>712</v>
      </c>
      <c r="D13424" s="333" t="s">
        <v>525</v>
      </c>
      <c r="E13424" s="29">
        <v>2</v>
      </c>
      <c r="F13424" s="29">
        <v>4</v>
      </c>
      <c r="G13424" s="29">
        <v>4488</v>
      </c>
      <c r="M13424" s="80" t="b">
        <f t="shared" si="209"/>
        <v>1</v>
      </c>
    </row>
    <row r="13425" spans="2:13" x14ac:dyDescent="0.15">
      <c r="B13425" s="333" t="s">
        <v>4719</v>
      </c>
      <c r="C13425" s="333" t="s">
        <v>712</v>
      </c>
      <c r="D13425" s="333" t="s">
        <v>525</v>
      </c>
      <c r="E13425" s="29">
        <v>2</v>
      </c>
      <c r="F13425" s="29">
        <v>4</v>
      </c>
      <c r="G13425" s="29">
        <v>4462</v>
      </c>
      <c r="M13425" s="80" t="b">
        <f t="shared" si="209"/>
        <v>1</v>
      </c>
    </row>
    <row r="13426" spans="2:13" x14ac:dyDescent="0.15">
      <c r="B13426" s="333" t="s">
        <v>4720</v>
      </c>
      <c r="C13426" s="333" t="s">
        <v>712</v>
      </c>
      <c r="D13426" s="333" t="s">
        <v>525</v>
      </c>
      <c r="E13426" s="29">
        <v>2</v>
      </c>
      <c r="F13426" s="29">
        <v>4</v>
      </c>
      <c r="G13426" s="29">
        <v>4463</v>
      </c>
      <c r="M13426" s="80" t="b">
        <f t="shared" si="209"/>
        <v>1</v>
      </c>
    </row>
    <row r="13427" spans="2:13" x14ac:dyDescent="0.15">
      <c r="B13427" s="333" t="s">
        <v>4701</v>
      </c>
      <c r="C13427" s="333" t="s">
        <v>712</v>
      </c>
      <c r="D13427" s="333" t="s">
        <v>525</v>
      </c>
      <c r="E13427" s="29">
        <v>2</v>
      </c>
      <c r="F13427" s="29">
        <v>4</v>
      </c>
      <c r="G13427" s="29">
        <v>4489</v>
      </c>
      <c r="M13427" s="80" t="b">
        <f t="shared" si="209"/>
        <v>1</v>
      </c>
    </row>
    <row r="13428" spans="2:13" x14ac:dyDescent="0.15">
      <c r="B13428" s="333" t="s">
        <v>4721</v>
      </c>
      <c r="C13428" s="333" t="s">
        <v>712</v>
      </c>
      <c r="D13428" s="333" t="s">
        <v>525</v>
      </c>
      <c r="E13428" s="29">
        <v>2</v>
      </c>
      <c r="F13428" s="29">
        <v>4</v>
      </c>
      <c r="G13428" s="29">
        <v>4464</v>
      </c>
      <c r="M13428" s="80" t="b">
        <f t="shared" si="209"/>
        <v>1</v>
      </c>
    </row>
    <row r="13429" spans="2:13" x14ac:dyDescent="0.15">
      <c r="B13429" s="333" t="s">
        <v>4666</v>
      </c>
      <c r="C13429" s="333" t="s">
        <v>712</v>
      </c>
      <c r="D13429" s="333" t="s">
        <v>525</v>
      </c>
      <c r="E13429" s="29">
        <v>2</v>
      </c>
      <c r="F13429" s="29">
        <v>4</v>
      </c>
      <c r="G13429" s="29">
        <v>4465</v>
      </c>
      <c r="M13429" s="80" t="b">
        <f t="shared" si="209"/>
        <v>1</v>
      </c>
    </row>
    <row r="13430" spans="2:13" x14ac:dyDescent="0.15">
      <c r="B13430" s="333" t="s">
        <v>3466</v>
      </c>
      <c r="C13430" s="333" t="s">
        <v>712</v>
      </c>
      <c r="D13430" s="333" t="s">
        <v>525</v>
      </c>
      <c r="E13430" s="29">
        <v>2</v>
      </c>
      <c r="F13430" s="29">
        <v>4</v>
      </c>
      <c r="G13430" s="29">
        <v>3004</v>
      </c>
      <c r="M13430" s="80" t="b">
        <f t="shared" si="209"/>
        <v>1</v>
      </c>
    </row>
    <row r="13431" spans="2:13" x14ac:dyDescent="0.15">
      <c r="B13431" s="333" t="s">
        <v>7222</v>
      </c>
      <c r="C13431" s="333" t="s">
        <v>712</v>
      </c>
      <c r="D13431" s="333" t="s">
        <v>525</v>
      </c>
      <c r="E13431" s="29">
        <v>2</v>
      </c>
      <c r="F13431" s="29">
        <v>4</v>
      </c>
      <c r="G13431" s="29">
        <v>7365</v>
      </c>
      <c r="M13431" s="80" t="b">
        <f t="shared" si="209"/>
        <v>1</v>
      </c>
    </row>
    <row r="13432" spans="2:13" x14ac:dyDescent="0.15">
      <c r="B13432" s="333" t="s">
        <v>4702</v>
      </c>
      <c r="C13432" s="333" t="s">
        <v>712</v>
      </c>
      <c r="D13432" s="333" t="s">
        <v>525</v>
      </c>
      <c r="E13432" s="29">
        <v>2</v>
      </c>
      <c r="F13432" s="29">
        <v>4</v>
      </c>
      <c r="G13432" s="29">
        <v>4490</v>
      </c>
      <c r="M13432" s="80" t="b">
        <f t="shared" si="209"/>
        <v>1</v>
      </c>
    </row>
    <row r="13433" spans="2:13" x14ac:dyDescent="0.15">
      <c r="B13433" s="333" t="s">
        <v>4703</v>
      </c>
      <c r="C13433" s="333" t="s">
        <v>712</v>
      </c>
      <c r="D13433" s="333" t="s">
        <v>525</v>
      </c>
      <c r="E13433" s="29">
        <v>2</v>
      </c>
      <c r="F13433" s="29">
        <v>4</v>
      </c>
      <c r="G13433" s="29">
        <v>4491</v>
      </c>
      <c r="M13433" s="80" t="b">
        <f t="shared" si="209"/>
        <v>1</v>
      </c>
    </row>
    <row r="13434" spans="2:13" x14ac:dyDescent="0.15">
      <c r="B13434" s="333" t="s">
        <v>4704</v>
      </c>
      <c r="C13434" s="333" t="s">
        <v>712</v>
      </c>
      <c r="D13434" s="333" t="s">
        <v>525</v>
      </c>
      <c r="E13434" s="29">
        <v>2</v>
      </c>
      <c r="F13434" s="29">
        <v>4</v>
      </c>
      <c r="G13434" s="29">
        <v>4492</v>
      </c>
      <c r="M13434" s="80" t="b">
        <f t="shared" si="209"/>
        <v>1</v>
      </c>
    </row>
    <row r="13435" spans="2:13" x14ac:dyDescent="0.15">
      <c r="B13435" s="333" t="s">
        <v>280</v>
      </c>
      <c r="C13435" s="333" t="s">
        <v>712</v>
      </c>
      <c r="D13435" s="333" t="s">
        <v>525</v>
      </c>
      <c r="E13435" s="29">
        <v>2</v>
      </c>
      <c r="F13435" s="29">
        <v>4</v>
      </c>
      <c r="G13435" s="29">
        <v>8463</v>
      </c>
      <c r="M13435" s="80" t="b">
        <f t="shared" si="209"/>
        <v>1</v>
      </c>
    </row>
    <row r="13436" spans="2:13" x14ac:dyDescent="0.15">
      <c r="B13436" s="333" t="s">
        <v>10671</v>
      </c>
      <c r="C13436" s="333" t="s">
        <v>712</v>
      </c>
      <c r="D13436" s="333" t="s">
        <v>525</v>
      </c>
      <c r="E13436" s="29">
        <v>2</v>
      </c>
      <c r="F13436" s="29">
        <v>4</v>
      </c>
      <c r="G13436" s="29">
        <v>11035</v>
      </c>
      <c r="M13436" s="80" t="b">
        <f t="shared" si="209"/>
        <v>1</v>
      </c>
    </row>
    <row r="13437" spans="2:13" x14ac:dyDescent="0.15">
      <c r="B13437" s="333" t="s">
        <v>4667</v>
      </c>
      <c r="C13437" s="333" t="s">
        <v>712</v>
      </c>
      <c r="D13437" s="333" t="s">
        <v>525</v>
      </c>
      <c r="E13437" s="29">
        <v>2</v>
      </c>
      <c r="F13437" s="29">
        <v>4</v>
      </c>
      <c r="G13437" s="29">
        <v>4466</v>
      </c>
      <c r="M13437" s="80" t="b">
        <f t="shared" si="209"/>
        <v>1</v>
      </c>
    </row>
    <row r="13438" spans="2:13" x14ac:dyDescent="0.15">
      <c r="B13438" s="333" t="s">
        <v>3467</v>
      </c>
      <c r="C13438" s="333" t="s">
        <v>712</v>
      </c>
      <c r="D13438" s="333" t="s">
        <v>525</v>
      </c>
      <c r="E13438" s="29">
        <v>2</v>
      </c>
      <c r="F13438" s="29">
        <v>4</v>
      </c>
      <c r="G13438" s="29">
        <v>3005</v>
      </c>
      <c r="M13438" s="80" t="b">
        <f t="shared" si="209"/>
        <v>1</v>
      </c>
    </row>
    <row r="13439" spans="2:13" x14ac:dyDescent="0.15">
      <c r="B13439" s="333" t="s">
        <v>4641</v>
      </c>
      <c r="C13439" s="333" t="s">
        <v>712</v>
      </c>
      <c r="D13439" s="333" t="s">
        <v>525</v>
      </c>
      <c r="E13439" s="29">
        <v>2</v>
      </c>
      <c r="F13439" s="29">
        <v>4</v>
      </c>
      <c r="G13439" s="29">
        <v>4455</v>
      </c>
      <c r="M13439" s="80" t="b">
        <f t="shared" si="209"/>
        <v>1</v>
      </c>
    </row>
    <row r="13440" spans="2:13" x14ac:dyDescent="0.15">
      <c r="B13440" s="333" t="s">
        <v>281</v>
      </c>
      <c r="C13440" s="333" t="s">
        <v>712</v>
      </c>
      <c r="D13440" s="333" t="s">
        <v>525</v>
      </c>
      <c r="E13440" s="29">
        <v>2</v>
      </c>
      <c r="F13440" s="29">
        <v>4</v>
      </c>
      <c r="G13440" s="29">
        <v>8464</v>
      </c>
      <c r="M13440" s="80" t="b">
        <f t="shared" si="209"/>
        <v>1</v>
      </c>
    </row>
    <row r="13441" spans="2:13" x14ac:dyDescent="0.15">
      <c r="B13441" s="333" t="s">
        <v>4668</v>
      </c>
      <c r="C13441" s="333" t="s">
        <v>712</v>
      </c>
      <c r="D13441" s="333" t="s">
        <v>525</v>
      </c>
      <c r="E13441" s="29">
        <v>2</v>
      </c>
      <c r="F13441" s="29">
        <v>4</v>
      </c>
      <c r="G13441" s="29">
        <v>4467</v>
      </c>
      <c r="M13441" s="80" t="b">
        <f t="shared" si="209"/>
        <v>1</v>
      </c>
    </row>
    <row r="13442" spans="2:13" x14ac:dyDescent="0.15">
      <c r="B13442" s="333" t="s">
        <v>4708</v>
      </c>
      <c r="C13442" s="333" t="s">
        <v>712</v>
      </c>
      <c r="D13442" s="333" t="s">
        <v>525</v>
      </c>
      <c r="E13442" s="29">
        <v>2</v>
      </c>
      <c r="F13442" s="29">
        <v>4</v>
      </c>
      <c r="G13442" s="29">
        <v>4497</v>
      </c>
      <c r="M13442" s="80" t="b">
        <f t="shared" si="209"/>
        <v>1</v>
      </c>
    </row>
    <row r="13443" spans="2:13" x14ac:dyDescent="0.15">
      <c r="B13443" s="333" t="s">
        <v>4705</v>
      </c>
      <c r="C13443" s="333" t="s">
        <v>712</v>
      </c>
      <c r="D13443" s="333" t="s">
        <v>525</v>
      </c>
      <c r="E13443" s="29">
        <v>2</v>
      </c>
      <c r="F13443" s="29">
        <v>4</v>
      </c>
      <c r="G13443" s="29">
        <v>4493</v>
      </c>
      <c r="M13443" s="80" t="b">
        <f t="shared" si="209"/>
        <v>1</v>
      </c>
    </row>
    <row r="13444" spans="2:13" x14ac:dyDescent="0.15">
      <c r="B13444" s="333" t="s">
        <v>4711</v>
      </c>
      <c r="C13444" s="333" t="s">
        <v>712</v>
      </c>
      <c r="D13444" s="333" t="s">
        <v>525</v>
      </c>
      <c r="E13444" s="29">
        <v>2</v>
      </c>
      <c r="F13444" s="29">
        <v>4</v>
      </c>
      <c r="G13444" s="29">
        <v>4500</v>
      </c>
      <c r="M13444" s="80" t="b">
        <f t="shared" si="209"/>
        <v>1</v>
      </c>
    </row>
    <row r="13445" spans="2:13" x14ac:dyDescent="0.15">
      <c r="B13445" s="333" t="s">
        <v>14058</v>
      </c>
      <c r="C13445" s="333" t="s">
        <v>712</v>
      </c>
      <c r="D13445" s="333" t="s">
        <v>525</v>
      </c>
      <c r="E13445" s="29">
        <v>2</v>
      </c>
      <c r="F13445" s="29">
        <v>4</v>
      </c>
      <c r="G13445" s="29">
        <v>15536</v>
      </c>
      <c r="M13445" s="80" t="b">
        <f t="shared" si="209"/>
        <v>1</v>
      </c>
    </row>
    <row r="13446" spans="2:13" x14ac:dyDescent="0.15">
      <c r="B13446" s="333" t="s">
        <v>3468</v>
      </c>
      <c r="C13446" s="333" t="s">
        <v>712</v>
      </c>
      <c r="D13446" s="333" t="s">
        <v>525</v>
      </c>
      <c r="E13446" s="29">
        <v>2</v>
      </c>
      <c r="F13446" s="29">
        <v>4</v>
      </c>
      <c r="G13446" s="29">
        <v>3006</v>
      </c>
      <c r="M13446" s="80" t="b">
        <f t="shared" si="209"/>
        <v>1</v>
      </c>
    </row>
    <row r="13447" spans="2:13" x14ac:dyDescent="0.15">
      <c r="B13447" s="333" t="s">
        <v>4114</v>
      </c>
      <c r="C13447" s="333" t="s">
        <v>712</v>
      </c>
      <c r="D13447" s="333" t="s">
        <v>525</v>
      </c>
      <c r="E13447" s="29">
        <v>2</v>
      </c>
      <c r="F13447" s="29">
        <v>4</v>
      </c>
      <c r="G13447" s="29">
        <v>3669</v>
      </c>
      <c r="M13447" s="80" t="b">
        <f t="shared" si="209"/>
        <v>1</v>
      </c>
    </row>
    <row r="13448" spans="2:13" x14ac:dyDescent="0.15">
      <c r="B13448" s="333" t="s">
        <v>14059</v>
      </c>
      <c r="C13448" s="333" t="s">
        <v>718</v>
      </c>
      <c r="D13448" s="333" t="s">
        <v>525</v>
      </c>
      <c r="E13448" s="29">
        <v>5</v>
      </c>
      <c r="F13448" s="29">
        <v>4</v>
      </c>
      <c r="G13448" s="29">
        <v>15297</v>
      </c>
      <c r="M13448" s="80" t="b">
        <f t="shared" si="209"/>
        <v>1</v>
      </c>
    </row>
    <row r="13449" spans="2:13" x14ac:dyDescent="0.15">
      <c r="B13449" s="333" t="s">
        <v>5031</v>
      </c>
      <c r="C13449" s="333" t="s">
        <v>712</v>
      </c>
      <c r="D13449" s="333" t="s">
        <v>527</v>
      </c>
      <c r="E13449" s="29">
        <v>2</v>
      </c>
      <c r="F13449" s="29">
        <v>5</v>
      </c>
      <c r="G13449" s="29">
        <v>4759</v>
      </c>
      <c r="M13449" s="80" t="b">
        <f t="shared" si="209"/>
        <v>1</v>
      </c>
    </row>
    <row r="13450" spans="2:13" x14ac:dyDescent="0.15">
      <c r="B13450" s="333" t="s">
        <v>3469</v>
      </c>
      <c r="C13450" s="333" t="s">
        <v>718</v>
      </c>
      <c r="D13450" s="333" t="s">
        <v>525</v>
      </c>
      <c r="E13450" s="29">
        <v>5</v>
      </c>
      <c r="F13450" s="29">
        <v>4</v>
      </c>
      <c r="G13450" s="29">
        <v>3007</v>
      </c>
      <c r="M13450" s="80" t="b">
        <f t="shared" si="209"/>
        <v>1</v>
      </c>
    </row>
    <row r="13451" spans="2:13" x14ac:dyDescent="0.15">
      <c r="B13451" s="333" t="s">
        <v>14060</v>
      </c>
      <c r="C13451" s="333" t="s">
        <v>518</v>
      </c>
      <c r="D13451" s="333" t="s">
        <v>518</v>
      </c>
      <c r="E13451" s="29">
        <v>0</v>
      </c>
      <c r="F13451" s="29">
        <v>0</v>
      </c>
      <c r="G13451" s="29">
        <v>14710</v>
      </c>
      <c r="M13451" s="80" t="b">
        <f t="shared" si="209"/>
        <v>1</v>
      </c>
    </row>
    <row r="13452" spans="2:13" x14ac:dyDescent="0.15">
      <c r="B13452" s="333" t="s">
        <v>7190</v>
      </c>
      <c r="C13452" s="333" t="s">
        <v>712</v>
      </c>
      <c r="D13452" s="333" t="s">
        <v>525</v>
      </c>
      <c r="E13452" s="29">
        <v>2</v>
      </c>
      <c r="F13452" s="29">
        <v>4</v>
      </c>
      <c r="G13452" s="29">
        <v>7332</v>
      </c>
      <c r="M13452" s="80" t="b">
        <f t="shared" si="209"/>
        <v>1</v>
      </c>
    </row>
    <row r="13453" spans="2:13" x14ac:dyDescent="0.15">
      <c r="B13453" s="333" t="s">
        <v>6918</v>
      </c>
      <c r="C13453" s="333" t="s">
        <v>712</v>
      </c>
      <c r="D13453" s="333" t="s">
        <v>525</v>
      </c>
      <c r="E13453" s="29">
        <v>2</v>
      </c>
      <c r="F13453" s="29">
        <v>4</v>
      </c>
      <c r="G13453" s="29">
        <v>7052</v>
      </c>
      <c r="M13453" s="80" t="b">
        <f t="shared" si="209"/>
        <v>1</v>
      </c>
    </row>
    <row r="13454" spans="2:13" x14ac:dyDescent="0.15">
      <c r="B13454" s="333" t="s">
        <v>13078</v>
      </c>
      <c r="C13454" s="333" t="s">
        <v>712</v>
      </c>
      <c r="D13454" s="333" t="s">
        <v>527</v>
      </c>
      <c r="E13454" s="29">
        <v>2</v>
      </c>
      <c r="F13454" s="29">
        <v>5</v>
      </c>
      <c r="G13454" s="29">
        <v>14285</v>
      </c>
      <c r="M13454" s="80" t="b">
        <f t="shared" ref="M13454:M13517" si="210">AND(  NOT(ISERROR(FIND(UPPER($B$7),UPPER($B13454),1))),  OR($D$7="",NOT(ISERROR(FIND(UPPER($D$7),UPPER($B13454),1)))),    OR($D$8="",(ISERROR(FIND(UPPER($D$8),UPPER($B13454),1))))           )</f>
        <v>1</v>
      </c>
    </row>
    <row r="13455" spans="2:13" x14ac:dyDescent="0.15">
      <c r="B13455" s="333" t="s">
        <v>3373</v>
      </c>
      <c r="C13455" s="333" t="s">
        <v>712</v>
      </c>
      <c r="D13455" s="333" t="s">
        <v>525</v>
      </c>
      <c r="E13455" s="29">
        <v>2</v>
      </c>
      <c r="F13455" s="29">
        <v>4</v>
      </c>
      <c r="G13455" s="29">
        <v>3008</v>
      </c>
      <c r="M13455" s="80" t="b">
        <f t="shared" si="210"/>
        <v>1</v>
      </c>
    </row>
    <row r="13456" spans="2:13" x14ac:dyDescent="0.15">
      <c r="B13456" s="333" t="s">
        <v>3894</v>
      </c>
      <c r="C13456" s="333" t="s">
        <v>712</v>
      </c>
      <c r="D13456" s="333" t="s">
        <v>525</v>
      </c>
      <c r="E13456" s="29">
        <v>2</v>
      </c>
      <c r="F13456" s="29">
        <v>4</v>
      </c>
      <c r="G13456" s="29">
        <v>3657</v>
      </c>
      <c r="M13456" s="80" t="b">
        <f t="shared" si="210"/>
        <v>1</v>
      </c>
    </row>
    <row r="13457" spans="2:13" x14ac:dyDescent="0.15">
      <c r="B13457" s="333" t="s">
        <v>3301</v>
      </c>
      <c r="C13457" s="333" t="s">
        <v>712</v>
      </c>
      <c r="D13457" s="333" t="s">
        <v>525</v>
      </c>
      <c r="E13457" s="29">
        <v>2</v>
      </c>
      <c r="F13457" s="29">
        <v>4</v>
      </c>
      <c r="G13457" s="29">
        <v>3009</v>
      </c>
      <c r="M13457" s="80" t="b">
        <f t="shared" si="210"/>
        <v>1</v>
      </c>
    </row>
    <row r="13458" spans="2:13" x14ac:dyDescent="0.15">
      <c r="B13458" s="333" t="s">
        <v>3895</v>
      </c>
      <c r="C13458" s="333" t="s">
        <v>712</v>
      </c>
      <c r="D13458" s="333" t="s">
        <v>525</v>
      </c>
      <c r="E13458" s="29">
        <v>2</v>
      </c>
      <c r="F13458" s="29">
        <v>4</v>
      </c>
      <c r="G13458" s="29">
        <v>3658</v>
      </c>
      <c r="M13458" s="80" t="b">
        <f t="shared" si="210"/>
        <v>1</v>
      </c>
    </row>
    <row r="13459" spans="2:13" x14ac:dyDescent="0.15">
      <c r="B13459" s="333" t="s">
        <v>3896</v>
      </c>
      <c r="C13459" s="333" t="s">
        <v>712</v>
      </c>
      <c r="D13459" s="333" t="s">
        <v>525</v>
      </c>
      <c r="E13459" s="29">
        <v>2</v>
      </c>
      <c r="F13459" s="29">
        <v>4</v>
      </c>
      <c r="G13459" s="29">
        <v>3659</v>
      </c>
      <c r="M13459" s="80" t="b">
        <f t="shared" si="210"/>
        <v>1</v>
      </c>
    </row>
    <row r="13460" spans="2:13" x14ac:dyDescent="0.15">
      <c r="B13460" s="333" t="s">
        <v>14061</v>
      </c>
      <c r="C13460" s="333" t="s">
        <v>518</v>
      </c>
      <c r="D13460" s="333" t="s">
        <v>518</v>
      </c>
      <c r="E13460" s="29">
        <v>0</v>
      </c>
      <c r="F13460" s="29">
        <v>0</v>
      </c>
      <c r="G13460" s="29">
        <v>15707</v>
      </c>
      <c r="M13460" s="80" t="b">
        <f t="shared" si="210"/>
        <v>1</v>
      </c>
    </row>
    <row r="13461" spans="2:13" x14ac:dyDescent="0.15">
      <c r="B13461" s="333" t="s">
        <v>3302</v>
      </c>
      <c r="C13461" s="333" t="s">
        <v>712</v>
      </c>
      <c r="D13461" s="333" t="s">
        <v>525</v>
      </c>
      <c r="E13461" s="29">
        <v>2</v>
      </c>
      <c r="F13461" s="29">
        <v>4</v>
      </c>
      <c r="G13461" s="29">
        <v>3010</v>
      </c>
      <c r="M13461" s="80" t="b">
        <f t="shared" si="210"/>
        <v>1</v>
      </c>
    </row>
    <row r="13462" spans="2:13" x14ac:dyDescent="0.15">
      <c r="B13462" s="333" t="s">
        <v>9764</v>
      </c>
      <c r="C13462" s="333" t="s">
        <v>710</v>
      </c>
      <c r="D13462" s="333" t="s">
        <v>525</v>
      </c>
      <c r="E13462" s="29">
        <v>1</v>
      </c>
      <c r="F13462" s="29">
        <v>4</v>
      </c>
      <c r="G13462" s="29">
        <v>9621</v>
      </c>
      <c r="M13462" s="80" t="b">
        <f t="shared" si="210"/>
        <v>1</v>
      </c>
    </row>
    <row r="13463" spans="2:13" x14ac:dyDescent="0.15">
      <c r="B13463" s="333" t="s">
        <v>3303</v>
      </c>
      <c r="C13463" s="333" t="s">
        <v>712</v>
      </c>
      <c r="D13463" s="333" t="s">
        <v>525</v>
      </c>
      <c r="E13463" s="29">
        <v>2</v>
      </c>
      <c r="F13463" s="29">
        <v>4</v>
      </c>
      <c r="G13463" s="29">
        <v>3011</v>
      </c>
      <c r="M13463" s="80" t="b">
        <f t="shared" si="210"/>
        <v>1</v>
      </c>
    </row>
    <row r="13464" spans="2:13" x14ac:dyDescent="0.15">
      <c r="B13464" s="333" t="s">
        <v>3304</v>
      </c>
      <c r="C13464" s="333" t="s">
        <v>712</v>
      </c>
      <c r="D13464" s="333" t="s">
        <v>525</v>
      </c>
      <c r="E13464" s="29">
        <v>2</v>
      </c>
      <c r="F13464" s="29">
        <v>4</v>
      </c>
      <c r="G13464" s="29">
        <v>3012</v>
      </c>
      <c r="M13464" s="80" t="b">
        <f t="shared" si="210"/>
        <v>1</v>
      </c>
    </row>
    <row r="13465" spans="2:13" x14ac:dyDescent="0.15">
      <c r="B13465" s="333" t="s">
        <v>10672</v>
      </c>
      <c r="C13465" s="333" t="s">
        <v>712</v>
      </c>
      <c r="D13465" s="333" t="s">
        <v>525</v>
      </c>
      <c r="E13465" s="29">
        <v>2</v>
      </c>
      <c r="F13465" s="29">
        <v>4</v>
      </c>
      <c r="G13465" s="29">
        <v>11077</v>
      </c>
      <c r="M13465" s="80" t="b">
        <f t="shared" si="210"/>
        <v>1</v>
      </c>
    </row>
    <row r="13466" spans="2:13" x14ac:dyDescent="0.15">
      <c r="B13466" s="333" t="s">
        <v>3305</v>
      </c>
      <c r="C13466" s="333" t="s">
        <v>712</v>
      </c>
      <c r="D13466" s="333" t="s">
        <v>525</v>
      </c>
      <c r="E13466" s="29">
        <v>2</v>
      </c>
      <c r="F13466" s="29">
        <v>4</v>
      </c>
      <c r="G13466" s="29">
        <v>3013</v>
      </c>
      <c r="M13466" s="80" t="b">
        <f t="shared" si="210"/>
        <v>1</v>
      </c>
    </row>
    <row r="13467" spans="2:13" x14ac:dyDescent="0.15">
      <c r="B13467" s="333" t="s">
        <v>3306</v>
      </c>
      <c r="C13467" s="333" t="s">
        <v>712</v>
      </c>
      <c r="D13467" s="333" t="s">
        <v>525</v>
      </c>
      <c r="E13467" s="29">
        <v>2</v>
      </c>
      <c r="F13467" s="29">
        <v>4</v>
      </c>
      <c r="G13467" s="29">
        <v>3014</v>
      </c>
      <c r="M13467" s="80" t="b">
        <f t="shared" si="210"/>
        <v>1</v>
      </c>
    </row>
    <row r="13468" spans="2:13" x14ac:dyDescent="0.15">
      <c r="B13468" s="333" t="s">
        <v>3307</v>
      </c>
      <c r="C13468" s="333" t="s">
        <v>712</v>
      </c>
      <c r="D13468" s="333" t="s">
        <v>525</v>
      </c>
      <c r="E13468" s="29">
        <v>2</v>
      </c>
      <c r="F13468" s="29">
        <v>4</v>
      </c>
      <c r="G13468" s="29">
        <v>3015</v>
      </c>
      <c r="M13468" s="80" t="b">
        <f t="shared" si="210"/>
        <v>1</v>
      </c>
    </row>
    <row r="13469" spans="2:13" x14ac:dyDescent="0.15">
      <c r="B13469" s="333" t="s">
        <v>3308</v>
      </c>
      <c r="C13469" s="333" t="s">
        <v>712</v>
      </c>
      <c r="D13469" s="333" t="s">
        <v>525</v>
      </c>
      <c r="E13469" s="29">
        <v>2</v>
      </c>
      <c r="F13469" s="29">
        <v>4</v>
      </c>
      <c r="G13469" s="29">
        <v>3016</v>
      </c>
      <c r="M13469" s="80" t="b">
        <f t="shared" si="210"/>
        <v>1</v>
      </c>
    </row>
    <row r="13470" spans="2:13" x14ac:dyDescent="0.15">
      <c r="B13470" s="333" t="s">
        <v>14062</v>
      </c>
      <c r="C13470" s="333" t="s">
        <v>518</v>
      </c>
      <c r="D13470" s="333" t="s">
        <v>518</v>
      </c>
      <c r="E13470" s="29">
        <v>0</v>
      </c>
      <c r="F13470" s="29">
        <v>0</v>
      </c>
      <c r="G13470" s="29">
        <v>15708</v>
      </c>
      <c r="M13470" s="80" t="b">
        <f t="shared" si="210"/>
        <v>1</v>
      </c>
    </row>
    <row r="13471" spans="2:13" x14ac:dyDescent="0.15">
      <c r="B13471" s="333" t="s">
        <v>3309</v>
      </c>
      <c r="C13471" s="333" t="s">
        <v>712</v>
      </c>
      <c r="D13471" s="333" t="s">
        <v>525</v>
      </c>
      <c r="E13471" s="29">
        <v>2</v>
      </c>
      <c r="F13471" s="29">
        <v>4</v>
      </c>
      <c r="G13471" s="29">
        <v>3017</v>
      </c>
      <c r="M13471" s="80" t="b">
        <f t="shared" si="210"/>
        <v>1</v>
      </c>
    </row>
    <row r="13472" spans="2:13" x14ac:dyDescent="0.15">
      <c r="B13472" s="333" t="s">
        <v>3310</v>
      </c>
      <c r="C13472" s="333" t="s">
        <v>712</v>
      </c>
      <c r="D13472" s="333" t="s">
        <v>525</v>
      </c>
      <c r="E13472" s="29">
        <v>2</v>
      </c>
      <c r="F13472" s="29">
        <v>4</v>
      </c>
      <c r="G13472" s="29">
        <v>3018</v>
      </c>
      <c r="M13472" s="80" t="b">
        <f t="shared" si="210"/>
        <v>1</v>
      </c>
    </row>
    <row r="13473" spans="2:13" x14ac:dyDescent="0.15">
      <c r="B13473" s="333" t="s">
        <v>3311</v>
      </c>
      <c r="C13473" s="333" t="s">
        <v>712</v>
      </c>
      <c r="D13473" s="333" t="s">
        <v>525</v>
      </c>
      <c r="E13473" s="29">
        <v>2</v>
      </c>
      <c r="F13473" s="29">
        <v>4</v>
      </c>
      <c r="G13473" s="29">
        <v>3019</v>
      </c>
      <c r="M13473" s="80" t="b">
        <f t="shared" si="210"/>
        <v>1</v>
      </c>
    </row>
    <row r="13474" spans="2:13" x14ac:dyDescent="0.15">
      <c r="B13474" s="333" t="s">
        <v>3312</v>
      </c>
      <c r="C13474" s="333" t="s">
        <v>712</v>
      </c>
      <c r="D13474" s="333" t="s">
        <v>525</v>
      </c>
      <c r="E13474" s="29">
        <v>2</v>
      </c>
      <c r="F13474" s="29">
        <v>4</v>
      </c>
      <c r="G13474" s="29">
        <v>3020</v>
      </c>
      <c r="M13474" s="80" t="b">
        <f t="shared" si="210"/>
        <v>1</v>
      </c>
    </row>
    <row r="13475" spans="2:13" x14ac:dyDescent="0.15">
      <c r="B13475" s="333" t="s">
        <v>9765</v>
      </c>
      <c r="C13475" s="333" t="s">
        <v>710</v>
      </c>
      <c r="D13475" s="333" t="s">
        <v>525</v>
      </c>
      <c r="E13475" s="29">
        <v>1</v>
      </c>
      <c r="F13475" s="29">
        <v>4</v>
      </c>
      <c r="G13475" s="29">
        <v>9622</v>
      </c>
      <c r="M13475" s="80" t="b">
        <f t="shared" si="210"/>
        <v>1</v>
      </c>
    </row>
    <row r="13476" spans="2:13" x14ac:dyDescent="0.15">
      <c r="B13476" s="333" t="s">
        <v>4003</v>
      </c>
      <c r="C13476" s="333" t="s">
        <v>712</v>
      </c>
      <c r="D13476" s="333" t="s">
        <v>525</v>
      </c>
      <c r="E13476" s="29">
        <v>2</v>
      </c>
      <c r="F13476" s="29">
        <v>4</v>
      </c>
      <c r="G13476" s="29">
        <v>3660</v>
      </c>
      <c r="M13476" s="80" t="b">
        <f t="shared" si="210"/>
        <v>1</v>
      </c>
    </row>
    <row r="13477" spans="2:13" x14ac:dyDescent="0.15">
      <c r="B13477" s="333" t="s">
        <v>3313</v>
      </c>
      <c r="C13477" s="333" t="s">
        <v>712</v>
      </c>
      <c r="D13477" s="333" t="s">
        <v>525</v>
      </c>
      <c r="E13477" s="29">
        <v>2</v>
      </c>
      <c r="F13477" s="29">
        <v>4</v>
      </c>
      <c r="G13477" s="29">
        <v>3021</v>
      </c>
      <c r="M13477" s="80" t="b">
        <f t="shared" si="210"/>
        <v>1</v>
      </c>
    </row>
    <row r="13478" spans="2:13" x14ac:dyDescent="0.15">
      <c r="B13478" s="333" t="s">
        <v>3314</v>
      </c>
      <c r="C13478" s="333" t="s">
        <v>712</v>
      </c>
      <c r="D13478" s="333" t="s">
        <v>525</v>
      </c>
      <c r="E13478" s="29">
        <v>2</v>
      </c>
      <c r="F13478" s="29">
        <v>4</v>
      </c>
      <c r="G13478" s="29">
        <v>3022</v>
      </c>
      <c r="M13478" s="80" t="b">
        <f t="shared" si="210"/>
        <v>1</v>
      </c>
    </row>
    <row r="13479" spans="2:13" x14ac:dyDescent="0.15">
      <c r="B13479" s="333" t="s">
        <v>3315</v>
      </c>
      <c r="C13479" s="333" t="s">
        <v>712</v>
      </c>
      <c r="D13479" s="333" t="s">
        <v>525</v>
      </c>
      <c r="E13479" s="29">
        <v>2</v>
      </c>
      <c r="F13479" s="29">
        <v>4</v>
      </c>
      <c r="G13479" s="29">
        <v>3023</v>
      </c>
      <c r="M13479" s="80" t="b">
        <f t="shared" si="210"/>
        <v>1</v>
      </c>
    </row>
    <row r="13480" spans="2:13" x14ac:dyDescent="0.15">
      <c r="B13480" s="333" t="s">
        <v>3316</v>
      </c>
      <c r="C13480" s="333" t="s">
        <v>712</v>
      </c>
      <c r="D13480" s="333" t="s">
        <v>525</v>
      </c>
      <c r="E13480" s="29">
        <v>2</v>
      </c>
      <c r="F13480" s="29">
        <v>4</v>
      </c>
      <c r="G13480" s="29">
        <v>3024</v>
      </c>
      <c r="M13480" s="80" t="b">
        <f t="shared" si="210"/>
        <v>1</v>
      </c>
    </row>
    <row r="13481" spans="2:13" x14ac:dyDescent="0.15">
      <c r="B13481" s="333" t="s">
        <v>3317</v>
      </c>
      <c r="C13481" s="333" t="s">
        <v>712</v>
      </c>
      <c r="D13481" s="333" t="s">
        <v>525</v>
      </c>
      <c r="E13481" s="29">
        <v>2</v>
      </c>
      <c r="F13481" s="29">
        <v>4</v>
      </c>
      <c r="G13481" s="29">
        <v>3025</v>
      </c>
      <c r="M13481" s="80" t="b">
        <f t="shared" si="210"/>
        <v>1</v>
      </c>
    </row>
    <row r="13482" spans="2:13" x14ac:dyDescent="0.15">
      <c r="B13482" s="333" t="s">
        <v>3318</v>
      </c>
      <c r="C13482" s="333" t="s">
        <v>712</v>
      </c>
      <c r="D13482" s="333" t="s">
        <v>525</v>
      </c>
      <c r="E13482" s="29">
        <v>2</v>
      </c>
      <c r="F13482" s="29">
        <v>4</v>
      </c>
      <c r="G13482" s="29">
        <v>3026</v>
      </c>
      <c r="M13482" s="80" t="b">
        <f t="shared" si="210"/>
        <v>1</v>
      </c>
    </row>
    <row r="13483" spans="2:13" x14ac:dyDescent="0.15">
      <c r="B13483" s="333" t="s">
        <v>8027</v>
      </c>
      <c r="C13483" s="333" t="s">
        <v>712</v>
      </c>
      <c r="D13483" s="333" t="s">
        <v>525</v>
      </c>
      <c r="E13483" s="29">
        <v>2</v>
      </c>
      <c r="F13483" s="29">
        <v>4</v>
      </c>
      <c r="G13483" s="29">
        <v>8089</v>
      </c>
      <c r="M13483" s="80" t="b">
        <f t="shared" si="210"/>
        <v>1</v>
      </c>
    </row>
    <row r="13484" spans="2:13" x14ac:dyDescent="0.15">
      <c r="B13484" s="333" t="s">
        <v>4004</v>
      </c>
      <c r="C13484" s="333" t="s">
        <v>712</v>
      </c>
      <c r="D13484" s="333" t="s">
        <v>525</v>
      </c>
      <c r="E13484" s="29">
        <v>2</v>
      </c>
      <c r="F13484" s="29">
        <v>4</v>
      </c>
      <c r="G13484" s="29">
        <v>3661</v>
      </c>
      <c r="M13484" s="80" t="b">
        <f t="shared" si="210"/>
        <v>1</v>
      </c>
    </row>
    <row r="13485" spans="2:13" x14ac:dyDescent="0.15">
      <c r="B13485" s="333" t="s">
        <v>3319</v>
      </c>
      <c r="C13485" s="333" t="s">
        <v>712</v>
      </c>
      <c r="D13485" s="333" t="s">
        <v>525</v>
      </c>
      <c r="E13485" s="29">
        <v>2</v>
      </c>
      <c r="F13485" s="29">
        <v>4</v>
      </c>
      <c r="G13485" s="29">
        <v>3027</v>
      </c>
      <c r="M13485" s="80" t="b">
        <f t="shared" si="210"/>
        <v>1</v>
      </c>
    </row>
    <row r="13486" spans="2:13" x14ac:dyDescent="0.15">
      <c r="B13486" s="333" t="s">
        <v>3320</v>
      </c>
      <c r="C13486" s="333" t="s">
        <v>712</v>
      </c>
      <c r="D13486" s="333" t="s">
        <v>525</v>
      </c>
      <c r="E13486" s="29">
        <v>2</v>
      </c>
      <c r="F13486" s="29">
        <v>4</v>
      </c>
      <c r="G13486" s="29">
        <v>3028</v>
      </c>
      <c r="M13486" s="80" t="b">
        <f t="shared" si="210"/>
        <v>1</v>
      </c>
    </row>
    <row r="13487" spans="2:13" x14ac:dyDescent="0.15">
      <c r="B13487" s="333" t="s">
        <v>3405</v>
      </c>
      <c r="C13487" s="333" t="s">
        <v>712</v>
      </c>
      <c r="D13487" s="333" t="s">
        <v>525</v>
      </c>
      <c r="E13487" s="29">
        <v>2</v>
      </c>
      <c r="F13487" s="29">
        <v>4</v>
      </c>
      <c r="G13487" s="29">
        <v>3029</v>
      </c>
      <c r="M13487" s="80" t="b">
        <f t="shared" si="210"/>
        <v>1</v>
      </c>
    </row>
    <row r="13488" spans="2:13" x14ac:dyDescent="0.15">
      <c r="B13488" s="333" t="s">
        <v>3406</v>
      </c>
      <c r="C13488" s="333" t="s">
        <v>712</v>
      </c>
      <c r="D13488" s="333" t="s">
        <v>525</v>
      </c>
      <c r="E13488" s="29">
        <v>2</v>
      </c>
      <c r="F13488" s="29">
        <v>4</v>
      </c>
      <c r="G13488" s="29">
        <v>3030</v>
      </c>
      <c r="M13488" s="80" t="b">
        <f t="shared" si="210"/>
        <v>1</v>
      </c>
    </row>
    <row r="13489" spans="2:13" x14ac:dyDescent="0.15">
      <c r="B13489" s="333" t="s">
        <v>9766</v>
      </c>
      <c r="C13489" s="333" t="s">
        <v>712</v>
      </c>
      <c r="D13489" s="333" t="s">
        <v>525</v>
      </c>
      <c r="E13489" s="29">
        <v>2</v>
      </c>
      <c r="F13489" s="29">
        <v>4</v>
      </c>
      <c r="G13489" s="29">
        <v>9452</v>
      </c>
      <c r="M13489" s="80" t="b">
        <f t="shared" si="210"/>
        <v>1</v>
      </c>
    </row>
    <row r="13490" spans="2:13" x14ac:dyDescent="0.15">
      <c r="B13490" s="333" t="s">
        <v>14063</v>
      </c>
      <c r="C13490" s="333" t="s">
        <v>518</v>
      </c>
      <c r="D13490" s="333" t="s">
        <v>518</v>
      </c>
      <c r="E13490" s="29">
        <v>0</v>
      </c>
      <c r="F13490" s="29">
        <v>0</v>
      </c>
      <c r="G13490" s="29">
        <v>15709</v>
      </c>
      <c r="M13490" s="80" t="b">
        <f t="shared" si="210"/>
        <v>1</v>
      </c>
    </row>
    <row r="13491" spans="2:13" x14ac:dyDescent="0.15">
      <c r="B13491" s="333" t="s">
        <v>10673</v>
      </c>
      <c r="C13491" s="333" t="s">
        <v>518</v>
      </c>
      <c r="D13491" s="333" t="s">
        <v>518</v>
      </c>
      <c r="E13491" s="29">
        <v>0</v>
      </c>
      <c r="F13491" s="29">
        <v>0</v>
      </c>
      <c r="G13491" s="29">
        <v>11103</v>
      </c>
      <c r="M13491" s="80" t="b">
        <f t="shared" si="210"/>
        <v>1</v>
      </c>
    </row>
    <row r="13492" spans="2:13" x14ac:dyDescent="0.15">
      <c r="B13492" s="333" t="s">
        <v>181</v>
      </c>
      <c r="C13492" s="333" t="s">
        <v>710</v>
      </c>
      <c r="D13492" s="333" t="s">
        <v>444</v>
      </c>
      <c r="E13492" s="29">
        <v>1</v>
      </c>
      <c r="F13492" s="29">
        <v>6</v>
      </c>
      <c r="G13492" s="29">
        <v>8586</v>
      </c>
      <c r="M13492" s="80" t="b">
        <f t="shared" si="210"/>
        <v>1</v>
      </c>
    </row>
    <row r="13493" spans="2:13" x14ac:dyDescent="0.15">
      <c r="B13493" s="333" t="s">
        <v>13079</v>
      </c>
      <c r="C13493" s="333" t="s">
        <v>712</v>
      </c>
      <c r="D13493" s="333" t="s">
        <v>525</v>
      </c>
      <c r="E13493" s="29">
        <v>2</v>
      </c>
      <c r="F13493" s="29">
        <v>4</v>
      </c>
      <c r="G13493" s="29">
        <v>14360</v>
      </c>
      <c r="M13493" s="80" t="b">
        <f t="shared" si="210"/>
        <v>1</v>
      </c>
    </row>
    <row r="13494" spans="2:13" x14ac:dyDescent="0.15">
      <c r="B13494" s="333" t="s">
        <v>14384</v>
      </c>
      <c r="C13494" s="333" t="s">
        <v>518</v>
      </c>
      <c r="D13494" s="333" t="s">
        <v>518</v>
      </c>
      <c r="E13494" s="29">
        <v>0</v>
      </c>
      <c r="F13494" s="29">
        <v>0</v>
      </c>
      <c r="G13494" s="29">
        <v>15831</v>
      </c>
      <c r="M13494" s="80" t="b">
        <f t="shared" si="210"/>
        <v>1</v>
      </c>
    </row>
    <row r="13495" spans="2:13" x14ac:dyDescent="0.15">
      <c r="B13495" s="333" t="s">
        <v>4699</v>
      </c>
      <c r="C13495" s="333" t="s">
        <v>714</v>
      </c>
      <c r="D13495" s="333" t="s">
        <v>525</v>
      </c>
      <c r="E13495" s="29">
        <v>3</v>
      </c>
      <c r="F13495" s="29">
        <v>4</v>
      </c>
      <c r="G13495" s="29">
        <v>4434</v>
      </c>
      <c r="M13495" s="80" t="b">
        <f t="shared" si="210"/>
        <v>1</v>
      </c>
    </row>
    <row r="13496" spans="2:13" x14ac:dyDescent="0.15">
      <c r="B13496" s="333" t="s">
        <v>10674</v>
      </c>
      <c r="C13496" s="333" t="s">
        <v>518</v>
      </c>
      <c r="D13496" s="333" t="s">
        <v>518</v>
      </c>
      <c r="E13496" s="29">
        <v>0</v>
      </c>
      <c r="F13496" s="29">
        <v>0</v>
      </c>
      <c r="G13496" s="29">
        <v>11101</v>
      </c>
      <c r="M13496" s="80" t="b">
        <f t="shared" si="210"/>
        <v>1</v>
      </c>
    </row>
    <row r="13497" spans="2:13" x14ac:dyDescent="0.15">
      <c r="B13497" s="333" t="s">
        <v>3407</v>
      </c>
      <c r="C13497" s="333" t="s">
        <v>712</v>
      </c>
      <c r="D13497" s="333" t="s">
        <v>525</v>
      </c>
      <c r="E13497" s="29">
        <v>2</v>
      </c>
      <c r="F13497" s="29">
        <v>4</v>
      </c>
      <c r="G13497" s="29">
        <v>3031</v>
      </c>
      <c r="M13497" s="80" t="b">
        <f t="shared" si="210"/>
        <v>1</v>
      </c>
    </row>
    <row r="13498" spans="2:13" x14ac:dyDescent="0.15">
      <c r="B13498" s="333" t="s">
        <v>11105</v>
      </c>
      <c r="C13498" s="333" t="s">
        <v>718</v>
      </c>
      <c r="D13498" s="333" t="s">
        <v>527</v>
      </c>
      <c r="E13498" s="29">
        <v>5</v>
      </c>
      <c r="F13498" s="29">
        <v>5</v>
      </c>
      <c r="G13498" s="29">
        <v>4760</v>
      </c>
      <c r="M13498" s="80" t="b">
        <f t="shared" si="210"/>
        <v>1</v>
      </c>
    </row>
    <row r="13499" spans="2:13" x14ac:dyDescent="0.15">
      <c r="B13499" s="333" t="s">
        <v>15242</v>
      </c>
      <c r="C13499" s="333" t="s">
        <v>712</v>
      </c>
      <c r="D13499" s="333" t="s">
        <v>525</v>
      </c>
      <c r="E13499" s="29">
        <v>2</v>
      </c>
      <c r="F13499" s="29">
        <v>4</v>
      </c>
      <c r="G13499" s="29">
        <v>17590</v>
      </c>
      <c r="M13499" s="80" t="b">
        <f t="shared" si="210"/>
        <v>1</v>
      </c>
    </row>
    <row r="13500" spans="2:13" x14ac:dyDescent="0.15">
      <c r="B13500" s="333" t="s">
        <v>3408</v>
      </c>
      <c r="C13500" s="333" t="s">
        <v>712</v>
      </c>
      <c r="D13500" s="333" t="s">
        <v>525</v>
      </c>
      <c r="E13500" s="29">
        <v>2</v>
      </c>
      <c r="F13500" s="29">
        <v>4</v>
      </c>
      <c r="G13500" s="29">
        <v>3032</v>
      </c>
      <c r="M13500" s="80" t="b">
        <f t="shared" si="210"/>
        <v>1</v>
      </c>
    </row>
    <row r="13501" spans="2:13" x14ac:dyDescent="0.15">
      <c r="B13501" s="333" t="s">
        <v>10675</v>
      </c>
      <c r="C13501" s="333" t="s">
        <v>712</v>
      </c>
      <c r="D13501" s="333" t="s">
        <v>525</v>
      </c>
      <c r="E13501" s="29">
        <v>2</v>
      </c>
      <c r="F13501" s="29">
        <v>4</v>
      </c>
      <c r="G13501" s="29">
        <v>10954</v>
      </c>
      <c r="M13501" s="80" t="b">
        <f t="shared" si="210"/>
        <v>1</v>
      </c>
    </row>
    <row r="13502" spans="2:13" x14ac:dyDescent="0.15">
      <c r="B13502" s="333" t="s">
        <v>7509</v>
      </c>
      <c r="C13502" s="333" t="s">
        <v>718</v>
      </c>
      <c r="D13502" s="333" t="s">
        <v>525</v>
      </c>
      <c r="E13502" s="29">
        <v>5</v>
      </c>
      <c r="F13502" s="29">
        <v>4</v>
      </c>
      <c r="G13502" s="29">
        <v>7668</v>
      </c>
      <c r="M13502" s="80" t="b">
        <f t="shared" si="210"/>
        <v>1</v>
      </c>
    </row>
    <row r="13503" spans="2:13" x14ac:dyDescent="0.15">
      <c r="B13503" s="333" t="s">
        <v>6071</v>
      </c>
      <c r="C13503" s="333" t="s">
        <v>716</v>
      </c>
      <c r="D13503" s="333" t="s">
        <v>444</v>
      </c>
      <c r="E13503" s="29">
        <v>4</v>
      </c>
      <c r="F13503" s="29">
        <v>6</v>
      </c>
      <c r="G13503" s="29">
        <v>6017</v>
      </c>
      <c r="M13503" s="80" t="b">
        <f t="shared" si="210"/>
        <v>1</v>
      </c>
    </row>
    <row r="13504" spans="2:13" x14ac:dyDescent="0.15">
      <c r="B13504" s="333" t="s">
        <v>9767</v>
      </c>
      <c r="C13504" s="333" t="s">
        <v>518</v>
      </c>
      <c r="D13504" s="333" t="s">
        <v>518</v>
      </c>
      <c r="E13504" s="29">
        <v>0</v>
      </c>
      <c r="F13504" s="29">
        <v>0</v>
      </c>
      <c r="G13504" s="29">
        <v>9860</v>
      </c>
      <c r="M13504" s="80" t="b">
        <f t="shared" si="210"/>
        <v>1</v>
      </c>
    </row>
    <row r="13505" spans="2:13" x14ac:dyDescent="0.15">
      <c r="B13505" s="333" t="s">
        <v>8581</v>
      </c>
      <c r="C13505" s="333" t="s">
        <v>518</v>
      </c>
      <c r="D13505" s="333" t="s">
        <v>518</v>
      </c>
      <c r="E13505" s="29">
        <v>0</v>
      </c>
      <c r="F13505" s="29">
        <v>0</v>
      </c>
      <c r="G13505" s="29">
        <v>8920</v>
      </c>
      <c r="M13505" s="80" t="b">
        <f t="shared" si="210"/>
        <v>1</v>
      </c>
    </row>
    <row r="13506" spans="2:13" x14ac:dyDescent="0.15">
      <c r="B13506" s="333" t="s">
        <v>8578</v>
      </c>
      <c r="C13506" s="333" t="s">
        <v>518</v>
      </c>
      <c r="D13506" s="333" t="s">
        <v>518</v>
      </c>
      <c r="E13506" s="29">
        <v>0</v>
      </c>
      <c r="F13506" s="29">
        <v>0</v>
      </c>
      <c r="G13506" s="29">
        <v>8917</v>
      </c>
      <c r="M13506" s="80" t="b">
        <f t="shared" si="210"/>
        <v>1</v>
      </c>
    </row>
    <row r="13507" spans="2:13" x14ac:dyDescent="0.15">
      <c r="B13507" s="333" t="s">
        <v>8582</v>
      </c>
      <c r="C13507" s="333" t="s">
        <v>518</v>
      </c>
      <c r="D13507" s="333" t="s">
        <v>518</v>
      </c>
      <c r="E13507" s="29">
        <v>0</v>
      </c>
      <c r="F13507" s="29">
        <v>0</v>
      </c>
      <c r="G13507" s="29">
        <v>8921</v>
      </c>
      <c r="M13507" s="80" t="b">
        <f t="shared" si="210"/>
        <v>1</v>
      </c>
    </row>
    <row r="13508" spans="2:13" x14ac:dyDescent="0.15">
      <c r="B13508" s="333" t="s">
        <v>8579</v>
      </c>
      <c r="C13508" s="333" t="s">
        <v>518</v>
      </c>
      <c r="D13508" s="333" t="s">
        <v>518</v>
      </c>
      <c r="E13508" s="29">
        <v>0</v>
      </c>
      <c r="F13508" s="29">
        <v>0</v>
      </c>
      <c r="G13508" s="29">
        <v>8918</v>
      </c>
      <c r="M13508" s="80" t="b">
        <f t="shared" si="210"/>
        <v>1</v>
      </c>
    </row>
    <row r="13509" spans="2:13" x14ac:dyDescent="0.15">
      <c r="B13509" s="333" t="s">
        <v>3409</v>
      </c>
      <c r="C13509" s="333" t="s">
        <v>714</v>
      </c>
      <c r="D13509" s="333" t="s">
        <v>519</v>
      </c>
      <c r="E13509" s="29">
        <v>3</v>
      </c>
      <c r="F13509" s="29">
        <v>1</v>
      </c>
      <c r="G13509" s="29">
        <v>3033</v>
      </c>
      <c r="M13509" s="80" t="b">
        <f t="shared" si="210"/>
        <v>1</v>
      </c>
    </row>
    <row r="13510" spans="2:13" x14ac:dyDescent="0.15">
      <c r="B13510" s="333" t="s">
        <v>12535</v>
      </c>
      <c r="C13510" s="333" t="s">
        <v>714</v>
      </c>
      <c r="D13510" s="333" t="s">
        <v>519</v>
      </c>
      <c r="E13510" s="29">
        <v>3</v>
      </c>
      <c r="F13510" s="29">
        <v>1</v>
      </c>
      <c r="G13510" s="29">
        <v>13820</v>
      </c>
      <c r="M13510" s="80" t="b">
        <f t="shared" si="210"/>
        <v>1</v>
      </c>
    </row>
    <row r="13511" spans="2:13" x14ac:dyDescent="0.15">
      <c r="B13511" s="333" t="s">
        <v>12536</v>
      </c>
      <c r="C13511" s="333" t="s">
        <v>714</v>
      </c>
      <c r="D13511" s="333" t="s">
        <v>519</v>
      </c>
      <c r="E13511" s="29">
        <v>3</v>
      </c>
      <c r="F13511" s="29">
        <v>1</v>
      </c>
      <c r="G13511" s="29">
        <v>13819</v>
      </c>
      <c r="M13511" s="80" t="b">
        <f t="shared" si="210"/>
        <v>1</v>
      </c>
    </row>
    <row r="13512" spans="2:13" x14ac:dyDescent="0.15">
      <c r="B13512" s="333" t="s">
        <v>7274</v>
      </c>
      <c r="C13512" s="333" t="s">
        <v>9879</v>
      </c>
      <c r="D13512" s="333" t="s">
        <v>519</v>
      </c>
      <c r="E13512" s="29">
        <v>13</v>
      </c>
      <c r="F13512" s="29">
        <v>1</v>
      </c>
      <c r="G13512" s="29">
        <v>7420</v>
      </c>
      <c r="M13512" s="80" t="b">
        <f t="shared" si="210"/>
        <v>1</v>
      </c>
    </row>
    <row r="13513" spans="2:13" x14ac:dyDescent="0.15">
      <c r="B13513" s="333" t="s">
        <v>14385</v>
      </c>
      <c r="C13513" s="333" t="s">
        <v>710</v>
      </c>
      <c r="D13513" s="333" t="s">
        <v>521</v>
      </c>
      <c r="E13513" s="29">
        <v>1</v>
      </c>
      <c r="F13513" s="29">
        <v>2</v>
      </c>
      <c r="G13513" s="29">
        <v>16238</v>
      </c>
      <c r="M13513" s="80" t="b">
        <f t="shared" si="210"/>
        <v>1</v>
      </c>
    </row>
    <row r="13514" spans="2:13" x14ac:dyDescent="0.15">
      <c r="B13514" s="333" t="s">
        <v>14064</v>
      </c>
      <c r="C13514" s="333" t="s">
        <v>710</v>
      </c>
      <c r="D13514" s="333" t="s">
        <v>519</v>
      </c>
      <c r="E13514" s="29">
        <v>1</v>
      </c>
      <c r="F13514" s="29">
        <v>1</v>
      </c>
      <c r="G13514" s="29">
        <v>15026</v>
      </c>
      <c r="M13514" s="80" t="b">
        <f t="shared" si="210"/>
        <v>1</v>
      </c>
    </row>
    <row r="13515" spans="2:13" x14ac:dyDescent="0.15">
      <c r="B13515" s="333" t="s">
        <v>9768</v>
      </c>
      <c r="C13515" s="333" t="s">
        <v>718</v>
      </c>
      <c r="D13515" s="333" t="s">
        <v>525</v>
      </c>
      <c r="E13515" s="29">
        <v>5</v>
      </c>
      <c r="F13515" s="29">
        <v>4</v>
      </c>
      <c r="G13515" s="29">
        <v>9623</v>
      </c>
      <c r="M13515" s="80" t="b">
        <f t="shared" si="210"/>
        <v>1</v>
      </c>
    </row>
    <row r="13516" spans="2:13" x14ac:dyDescent="0.15">
      <c r="B13516" s="333" t="s">
        <v>14386</v>
      </c>
      <c r="C13516" s="333" t="s">
        <v>718</v>
      </c>
      <c r="D13516" s="333" t="s">
        <v>525</v>
      </c>
      <c r="E13516" s="29">
        <v>5</v>
      </c>
      <c r="F13516" s="29">
        <v>4</v>
      </c>
      <c r="G13516" s="29">
        <v>15855</v>
      </c>
      <c r="M13516" s="80" t="b">
        <f t="shared" si="210"/>
        <v>1</v>
      </c>
    </row>
    <row r="13517" spans="2:13" x14ac:dyDescent="0.15">
      <c r="B13517" s="333" t="s">
        <v>3410</v>
      </c>
      <c r="C13517" s="333" t="s">
        <v>718</v>
      </c>
      <c r="D13517" s="333" t="s">
        <v>521</v>
      </c>
      <c r="E13517" s="29">
        <v>5</v>
      </c>
      <c r="F13517" s="29">
        <v>2</v>
      </c>
      <c r="G13517" s="29">
        <v>3034</v>
      </c>
      <c r="M13517" s="80" t="b">
        <f t="shared" si="210"/>
        <v>1</v>
      </c>
    </row>
    <row r="13518" spans="2:13" x14ac:dyDescent="0.15">
      <c r="B13518" s="333" t="s">
        <v>11106</v>
      </c>
      <c r="C13518" s="333" t="s">
        <v>716</v>
      </c>
      <c r="D13518" s="333" t="s">
        <v>521</v>
      </c>
      <c r="E13518" s="29">
        <v>4</v>
      </c>
      <c r="F13518" s="29">
        <v>2</v>
      </c>
      <c r="G13518" s="29">
        <v>3035</v>
      </c>
      <c r="M13518" s="80" t="b">
        <f t="shared" ref="M13518:M13581" si="211">AND(  NOT(ISERROR(FIND(UPPER($B$7),UPPER($B13518),1))),  OR($D$7="",NOT(ISERROR(FIND(UPPER($D$7),UPPER($B13518),1)))),    OR($D$8="",(ISERROR(FIND(UPPER($D$8),UPPER($B13518),1))))           )</f>
        <v>1</v>
      </c>
    </row>
    <row r="13519" spans="2:13" x14ac:dyDescent="0.15">
      <c r="B13519" s="333" t="s">
        <v>10676</v>
      </c>
      <c r="C13519" s="333" t="s">
        <v>710</v>
      </c>
      <c r="D13519" s="333" t="s">
        <v>523</v>
      </c>
      <c r="E13519" s="29">
        <v>1</v>
      </c>
      <c r="F13519" s="29">
        <v>3</v>
      </c>
      <c r="G13519" s="29">
        <v>10807</v>
      </c>
      <c r="M13519" s="80" t="b">
        <f t="shared" si="211"/>
        <v>1</v>
      </c>
    </row>
    <row r="13520" spans="2:13" x14ac:dyDescent="0.15">
      <c r="B13520" s="333" t="s">
        <v>4933</v>
      </c>
      <c r="C13520" s="333" t="s">
        <v>712</v>
      </c>
      <c r="D13520" s="333" t="s">
        <v>525</v>
      </c>
      <c r="E13520" s="29">
        <v>2</v>
      </c>
      <c r="F13520" s="29">
        <v>4</v>
      </c>
      <c r="G13520" s="29">
        <v>4897</v>
      </c>
      <c r="M13520" s="80" t="b">
        <f t="shared" si="211"/>
        <v>1</v>
      </c>
    </row>
    <row r="13521" spans="2:13" x14ac:dyDescent="0.15">
      <c r="B13521" s="333" t="s">
        <v>6914</v>
      </c>
      <c r="C13521" s="333" t="s">
        <v>518</v>
      </c>
      <c r="D13521" s="333" t="s">
        <v>521</v>
      </c>
      <c r="E13521" s="29">
        <v>0</v>
      </c>
      <c r="F13521" s="29">
        <v>2</v>
      </c>
      <c r="G13521" s="29">
        <v>7048</v>
      </c>
      <c r="M13521" s="80" t="b">
        <f t="shared" si="211"/>
        <v>1</v>
      </c>
    </row>
    <row r="13522" spans="2:13" x14ac:dyDescent="0.15">
      <c r="B13522" s="333" t="s">
        <v>10677</v>
      </c>
      <c r="C13522" s="333" t="s">
        <v>710</v>
      </c>
      <c r="D13522" s="333" t="s">
        <v>521</v>
      </c>
      <c r="E13522" s="29">
        <v>1</v>
      </c>
      <c r="F13522" s="29">
        <v>2</v>
      </c>
      <c r="G13522" s="29">
        <v>10713</v>
      </c>
      <c r="M13522" s="80" t="b">
        <f t="shared" si="211"/>
        <v>1</v>
      </c>
    </row>
    <row r="13523" spans="2:13" x14ac:dyDescent="0.15">
      <c r="B13523" s="333" t="s">
        <v>5239</v>
      </c>
      <c r="C13523" s="333" t="s">
        <v>714</v>
      </c>
      <c r="D13523" s="333" t="s">
        <v>521</v>
      </c>
      <c r="E13523" s="29">
        <v>3</v>
      </c>
      <c r="F13523" s="29">
        <v>2</v>
      </c>
      <c r="G13523" s="29">
        <v>5228</v>
      </c>
      <c r="M13523" s="80" t="b">
        <f t="shared" si="211"/>
        <v>1</v>
      </c>
    </row>
    <row r="13524" spans="2:13" x14ac:dyDescent="0.15">
      <c r="B13524" s="333" t="s">
        <v>6065</v>
      </c>
      <c r="C13524" s="333" t="s">
        <v>710</v>
      </c>
      <c r="D13524" s="333" t="s">
        <v>521</v>
      </c>
      <c r="E13524" s="29">
        <v>1</v>
      </c>
      <c r="F13524" s="29">
        <v>2</v>
      </c>
      <c r="G13524" s="29">
        <v>6117</v>
      </c>
      <c r="M13524" s="80" t="b">
        <f t="shared" si="211"/>
        <v>1</v>
      </c>
    </row>
    <row r="13525" spans="2:13" x14ac:dyDescent="0.15">
      <c r="B13525" s="333" t="s">
        <v>5088</v>
      </c>
      <c r="C13525" s="333" t="s">
        <v>716</v>
      </c>
      <c r="D13525" s="333" t="s">
        <v>521</v>
      </c>
      <c r="E13525" s="29">
        <v>4</v>
      </c>
      <c r="F13525" s="29">
        <v>2</v>
      </c>
      <c r="G13525" s="29">
        <v>4967</v>
      </c>
      <c r="M13525" s="80" t="b">
        <f t="shared" si="211"/>
        <v>1</v>
      </c>
    </row>
    <row r="13526" spans="2:13" x14ac:dyDescent="0.15">
      <c r="B13526" s="333" t="s">
        <v>12537</v>
      </c>
      <c r="C13526" s="333" t="s">
        <v>712</v>
      </c>
      <c r="D13526" s="333" t="s">
        <v>523</v>
      </c>
      <c r="E13526" s="29">
        <v>2</v>
      </c>
      <c r="F13526" s="29">
        <v>3</v>
      </c>
      <c r="G13526" s="29">
        <v>11718</v>
      </c>
      <c r="M13526" s="80" t="b">
        <f t="shared" si="211"/>
        <v>1</v>
      </c>
    </row>
    <row r="13527" spans="2:13" x14ac:dyDescent="0.15">
      <c r="B13527" s="333" t="s">
        <v>5080</v>
      </c>
      <c r="C13527" s="333" t="s">
        <v>712</v>
      </c>
      <c r="D13527" s="333" t="s">
        <v>521</v>
      </c>
      <c r="E13527" s="29">
        <v>2</v>
      </c>
      <c r="F13527" s="29">
        <v>2</v>
      </c>
      <c r="G13527" s="29">
        <v>4959</v>
      </c>
      <c r="M13527" s="80" t="b">
        <f t="shared" si="211"/>
        <v>1</v>
      </c>
    </row>
    <row r="13528" spans="2:13" x14ac:dyDescent="0.15">
      <c r="B13528" s="333" t="s">
        <v>12538</v>
      </c>
      <c r="C13528" s="333" t="s">
        <v>710</v>
      </c>
      <c r="D13528" s="333" t="s">
        <v>521</v>
      </c>
      <c r="E13528" s="29">
        <v>1</v>
      </c>
      <c r="F13528" s="29">
        <v>2</v>
      </c>
      <c r="G13528" s="29">
        <v>13225</v>
      </c>
      <c r="M13528" s="80" t="b">
        <f t="shared" si="211"/>
        <v>1</v>
      </c>
    </row>
    <row r="13529" spans="2:13" x14ac:dyDescent="0.15">
      <c r="B13529" s="333" t="s">
        <v>8699</v>
      </c>
      <c r="C13529" s="333" t="s">
        <v>710</v>
      </c>
      <c r="D13529" s="333" t="s">
        <v>525</v>
      </c>
      <c r="E13529" s="29">
        <v>1</v>
      </c>
      <c r="F13529" s="29">
        <v>4</v>
      </c>
      <c r="G13529" s="29">
        <v>9049</v>
      </c>
      <c r="M13529" s="80" t="b">
        <f t="shared" si="211"/>
        <v>1</v>
      </c>
    </row>
    <row r="13530" spans="2:13" x14ac:dyDescent="0.15">
      <c r="B13530" s="333" t="s">
        <v>15243</v>
      </c>
      <c r="C13530" s="333" t="s">
        <v>710</v>
      </c>
      <c r="D13530" s="333" t="s">
        <v>521</v>
      </c>
      <c r="E13530" s="29">
        <v>1</v>
      </c>
      <c r="F13530" s="29">
        <v>2</v>
      </c>
      <c r="G13530" s="29">
        <v>16728</v>
      </c>
      <c r="M13530" s="80" t="b">
        <f t="shared" si="211"/>
        <v>1</v>
      </c>
    </row>
    <row r="13531" spans="2:13" x14ac:dyDescent="0.15">
      <c r="B13531" s="333" t="s">
        <v>5494</v>
      </c>
      <c r="C13531" s="333" t="s">
        <v>714</v>
      </c>
      <c r="D13531" s="333" t="s">
        <v>521</v>
      </c>
      <c r="E13531" s="29">
        <v>3</v>
      </c>
      <c r="F13531" s="29">
        <v>2</v>
      </c>
      <c r="G13531" s="29">
        <v>5509</v>
      </c>
      <c r="M13531" s="80" t="b">
        <f t="shared" si="211"/>
        <v>1</v>
      </c>
    </row>
    <row r="13532" spans="2:13" x14ac:dyDescent="0.15">
      <c r="B13532" s="333" t="s">
        <v>12539</v>
      </c>
      <c r="C13532" s="333" t="s">
        <v>710</v>
      </c>
      <c r="D13532" s="333" t="s">
        <v>519</v>
      </c>
      <c r="E13532" s="29">
        <v>1</v>
      </c>
      <c r="F13532" s="29">
        <v>1</v>
      </c>
      <c r="G13532" s="29">
        <v>13821</v>
      </c>
      <c r="M13532" s="80" t="b">
        <f t="shared" si="211"/>
        <v>1</v>
      </c>
    </row>
    <row r="13533" spans="2:13" x14ac:dyDescent="0.15">
      <c r="B13533" s="333" t="s">
        <v>5914</v>
      </c>
      <c r="C13533" s="333" t="s">
        <v>710</v>
      </c>
      <c r="D13533" s="333" t="s">
        <v>519</v>
      </c>
      <c r="E13533" s="29">
        <v>1</v>
      </c>
      <c r="F13533" s="29">
        <v>1</v>
      </c>
      <c r="G13533" s="29">
        <v>5940</v>
      </c>
      <c r="M13533" s="80" t="b">
        <f t="shared" si="211"/>
        <v>1</v>
      </c>
    </row>
    <row r="13534" spans="2:13" x14ac:dyDescent="0.15">
      <c r="B13534" s="333" t="s">
        <v>10678</v>
      </c>
      <c r="C13534" s="333" t="s">
        <v>710</v>
      </c>
      <c r="D13534" s="333" t="s">
        <v>525</v>
      </c>
      <c r="E13534" s="29">
        <v>1</v>
      </c>
      <c r="F13534" s="29">
        <v>4</v>
      </c>
      <c r="G13534" s="29">
        <v>10916</v>
      </c>
      <c r="M13534" s="80" t="b">
        <f t="shared" si="211"/>
        <v>1</v>
      </c>
    </row>
    <row r="13535" spans="2:13" x14ac:dyDescent="0.15">
      <c r="B13535" s="333" t="s">
        <v>5896</v>
      </c>
      <c r="C13535" s="333" t="s">
        <v>710</v>
      </c>
      <c r="D13535" s="333" t="s">
        <v>519</v>
      </c>
      <c r="E13535" s="29">
        <v>1</v>
      </c>
      <c r="F13535" s="29">
        <v>1</v>
      </c>
      <c r="G13535" s="29">
        <v>5920</v>
      </c>
      <c r="M13535" s="80" t="b">
        <f t="shared" si="211"/>
        <v>1</v>
      </c>
    </row>
    <row r="13536" spans="2:13" x14ac:dyDescent="0.15">
      <c r="B13536" s="333" t="s">
        <v>141</v>
      </c>
      <c r="C13536" s="333" t="s">
        <v>710</v>
      </c>
      <c r="D13536" s="333" t="s">
        <v>519</v>
      </c>
      <c r="E13536" s="29">
        <v>1</v>
      </c>
      <c r="F13536" s="29">
        <v>1</v>
      </c>
      <c r="G13536" s="29">
        <v>8659</v>
      </c>
      <c r="M13536" s="80" t="b">
        <f t="shared" si="211"/>
        <v>1</v>
      </c>
    </row>
    <row r="13537" spans="2:13" x14ac:dyDescent="0.15">
      <c r="B13537" s="333" t="s">
        <v>9769</v>
      </c>
      <c r="C13537" s="333" t="s">
        <v>710</v>
      </c>
      <c r="D13537" s="333" t="s">
        <v>525</v>
      </c>
      <c r="E13537" s="29">
        <v>1</v>
      </c>
      <c r="F13537" s="29">
        <v>4</v>
      </c>
      <c r="G13537" s="29">
        <v>9453</v>
      </c>
      <c r="M13537" s="80" t="b">
        <f t="shared" si="211"/>
        <v>1</v>
      </c>
    </row>
    <row r="13538" spans="2:13" x14ac:dyDescent="0.15">
      <c r="B13538" s="333" t="s">
        <v>10679</v>
      </c>
      <c r="C13538" s="333" t="s">
        <v>710</v>
      </c>
      <c r="D13538" s="333" t="s">
        <v>519</v>
      </c>
      <c r="E13538" s="29">
        <v>1</v>
      </c>
      <c r="F13538" s="29">
        <v>1</v>
      </c>
      <c r="G13538" s="29">
        <v>10915</v>
      </c>
      <c r="M13538" s="80" t="b">
        <f t="shared" si="211"/>
        <v>1</v>
      </c>
    </row>
    <row r="13539" spans="2:13" x14ac:dyDescent="0.15">
      <c r="B13539" s="333" t="s">
        <v>7674</v>
      </c>
      <c r="C13539" s="333" t="s">
        <v>710</v>
      </c>
      <c r="D13539" s="333" t="s">
        <v>519</v>
      </c>
      <c r="E13539" s="29">
        <v>1</v>
      </c>
      <c r="F13539" s="29">
        <v>1</v>
      </c>
      <c r="G13539" s="29">
        <v>7843</v>
      </c>
      <c r="M13539" s="80" t="b">
        <f t="shared" si="211"/>
        <v>1</v>
      </c>
    </row>
    <row r="13540" spans="2:13" x14ac:dyDescent="0.15">
      <c r="B13540" s="333" t="s">
        <v>7107</v>
      </c>
      <c r="C13540" s="333" t="s">
        <v>710</v>
      </c>
      <c r="D13540" s="333" t="s">
        <v>523</v>
      </c>
      <c r="E13540" s="29">
        <v>1</v>
      </c>
      <c r="F13540" s="29">
        <v>3</v>
      </c>
      <c r="G13540" s="29">
        <v>7249</v>
      </c>
      <c r="M13540" s="80" t="b">
        <f t="shared" si="211"/>
        <v>1</v>
      </c>
    </row>
    <row r="13541" spans="2:13" x14ac:dyDescent="0.15">
      <c r="B13541" s="333" t="s">
        <v>12540</v>
      </c>
      <c r="C13541" s="333" t="s">
        <v>718</v>
      </c>
      <c r="D13541" s="333" t="s">
        <v>523</v>
      </c>
      <c r="E13541" s="29">
        <v>5</v>
      </c>
      <c r="F13541" s="29">
        <v>3</v>
      </c>
      <c r="G13541" s="29">
        <v>13683</v>
      </c>
      <c r="M13541" s="80" t="b">
        <f t="shared" si="211"/>
        <v>1</v>
      </c>
    </row>
    <row r="13542" spans="2:13" x14ac:dyDescent="0.15">
      <c r="B13542" s="333" t="s">
        <v>3411</v>
      </c>
      <c r="C13542" s="333" t="s">
        <v>718</v>
      </c>
      <c r="D13542" s="333" t="s">
        <v>523</v>
      </c>
      <c r="E13542" s="29">
        <v>5</v>
      </c>
      <c r="F13542" s="29">
        <v>3</v>
      </c>
      <c r="G13542" s="29">
        <v>3036</v>
      </c>
      <c r="M13542" s="80" t="b">
        <f t="shared" si="211"/>
        <v>1</v>
      </c>
    </row>
    <row r="13543" spans="2:13" x14ac:dyDescent="0.15">
      <c r="B13543" s="333" t="s">
        <v>3412</v>
      </c>
      <c r="C13543" s="333" t="s">
        <v>716</v>
      </c>
      <c r="D13543" s="333" t="s">
        <v>519</v>
      </c>
      <c r="E13543" s="29">
        <v>4</v>
      </c>
      <c r="F13543" s="29">
        <v>1</v>
      </c>
      <c r="G13543" s="29">
        <v>3037</v>
      </c>
      <c r="M13543" s="80" t="b">
        <f t="shared" si="211"/>
        <v>1</v>
      </c>
    </row>
    <row r="13544" spans="2:13" x14ac:dyDescent="0.15">
      <c r="B13544" s="333" t="s">
        <v>10680</v>
      </c>
      <c r="C13544" s="333" t="s">
        <v>716</v>
      </c>
      <c r="D13544" s="333" t="s">
        <v>519</v>
      </c>
      <c r="E13544" s="29">
        <v>4</v>
      </c>
      <c r="F13544" s="29">
        <v>1</v>
      </c>
      <c r="G13544" s="29">
        <v>10985</v>
      </c>
      <c r="M13544" s="80" t="b">
        <f t="shared" si="211"/>
        <v>1</v>
      </c>
    </row>
    <row r="13545" spans="2:13" x14ac:dyDescent="0.15">
      <c r="B13545" s="333" t="s">
        <v>9770</v>
      </c>
      <c r="C13545" s="333" t="s">
        <v>716</v>
      </c>
      <c r="D13545" s="333" t="s">
        <v>519</v>
      </c>
      <c r="E13545" s="29">
        <v>4</v>
      </c>
      <c r="F13545" s="29">
        <v>1</v>
      </c>
      <c r="G13545" s="29">
        <v>9677</v>
      </c>
      <c r="M13545" s="80" t="b">
        <f t="shared" si="211"/>
        <v>1</v>
      </c>
    </row>
    <row r="13546" spans="2:13" x14ac:dyDescent="0.15">
      <c r="B13546" s="333" t="s">
        <v>3413</v>
      </c>
      <c r="C13546" s="333" t="s">
        <v>716</v>
      </c>
      <c r="D13546" s="333" t="s">
        <v>519</v>
      </c>
      <c r="E13546" s="29">
        <v>4</v>
      </c>
      <c r="F13546" s="29">
        <v>1</v>
      </c>
      <c r="G13546" s="29">
        <v>3038</v>
      </c>
      <c r="M13546" s="80" t="b">
        <f t="shared" si="211"/>
        <v>1</v>
      </c>
    </row>
    <row r="13547" spans="2:13" x14ac:dyDescent="0.15">
      <c r="B13547" s="333" t="s">
        <v>4235</v>
      </c>
      <c r="C13547" s="333" t="s">
        <v>712</v>
      </c>
      <c r="D13547" s="333" t="s">
        <v>519</v>
      </c>
      <c r="E13547" s="29">
        <v>2</v>
      </c>
      <c r="F13547" s="29">
        <v>1</v>
      </c>
      <c r="G13547" s="29">
        <v>3887</v>
      </c>
      <c r="M13547" s="80" t="b">
        <f t="shared" si="211"/>
        <v>1</v>
      </c>
    </row>
    <row r="13548" spans="2:13" x14ac:dyDescent="0.15">
      <c r="B13548" s="333" t="s">
        <v>14065</v>
      </c>
      <c r="C13548" s="333" t="s">
        <v>518</v>
      </c>
      <c r="D13548" s="333" t="s">
        <v>518</v>
      </c>
      <c r="E13548" s="29">
        <v>0</v>
      </c>
      <c r="F13548" s="29">
        <v>0</v>
      </c>
      <c r="G13548" s="29">
        <v>14668</v>
      </c>
      <c r="M13548" s="80" t="b">
        <f t="shared" si="211"/>
        <v>1</v>
      </c>
    </row>
    <row r="13549" spans="2:13" x14ac:dyDescent="0.15">
      <c r="B13549" s="333" t="s">
        <v>9771</v>
      </c>
      <c r="C13549" s="333" t="s">
        <v>716</v>
      </c>
      <c r="D13549" s="333" t="s">
        <v>519</v>
      </c>
      <c r="E13549" s="29">
        <v>4</v>
      </c>
      <c r="F13549" s="29">
        <v>1</v>
      </c>
      <c r="G13549" s="29">
        <v>9318</v>
      </c>
      <c r="M13549" s="80" t="b">
        <f t="shared" si="211"/>
        <v>1</v>
      </c>
    </row>
    <row r="13550" spans="2:13" x14ac:dyDescent="0.15">
      <c r="B13550" s="333" t="s">
        <v>5660</v>
      </c>
      <c r="C13550" s="333" t="s">
        <v>716</v>
      </c>
      <c r="D13550" s="333" t="s">
        <v>519</v>
      </c>
      <c r="E13550" s="29">
        <v>4</v>
      </c>
      <c r="F13550" s="29">
        <v>1</v>
      </c>
      <c r="G13550" s="29">
        <v>5679</v>
      </c>
      <c r="M13550" s="80" t="b">
        <f t="shared" si="211"/>
        <v>1</v>
      </c>
    </row>
    <row r="13551" spans="2:13" x14ac:dyDescent="0.15">
      <c r="B13551" s="333" t="s">
        <v>14066</v>
      </c>
      <c r="C13551" s="333" t="s">
        <v>518</v>
      </c>
      <c r="D13551" s="333" t="s">
        <v>518</v>
      </c>
      <c r="E13551" s="29">
        <v>0</v>
      </c>
      <c r="F13551" s="29">
        <v>0</v>
      </c>
      <c r="G13551" s="29">
        <v>14670</v>
      </c>
      <c r="M13551" s="80" t="b">
        <f t="shared" si="211"/>
        <v>1</v>
      </c>
    </row>
    <row r="13552" spans="2:13" x14ac:dyDescent="0.15">
      <c r="B13552" s="333" t="s">
        <v>9772</v>
      </c>
      <c r="C13552" s="333" t="s">
        <v>716</v>
      </c>
      <c r="D13552" s="333" t="s">
        <v>519</v>
      </c>
      <c r="E13552" s="29">
        <v>4</v>
      </c>
      <c r="F13552" s="29">
        <v>1</v>
      </c>
      <c r="G13552" s="29">
        <v>9317</v>
      </c>
      <c r="M13552" s="80" t="b">
        <f t="shared" si="211"/>
        <v>1</v>
      </c>
    </row>
    <row r="13553" spans="2:13" x14ac:dyDescent="0.15">
      <c r="B13553" s="333" t="s">
        <v>6594</v>
      </c>
      <c r="C13553" s="333" t="s">
        <v>716</v>
      </c>
      <c r="D13553" s="333" t="s">
        <v>519</v>
      </c>
      <c r="E13553" s="29">
        <v>4</v>
      </c>
      <c r="F13553" s="29">
        <v>1</v>
      </c>
      <c r="G13553" s="29">
        <v>6704</v>
      </c>
      <c r="M13553" s="80" t="b">
        <f t="shared" si="211"/>
        <v>1</v>
      </c>
    </row>
    <row r="13554" spans="2:13" x14ac:dyDescent="0.15">
      <c r="B13554" s="333" t="s">
        <v>3509</v>
      </c>
      <c r="C13554" s="333" t="s">
        <v>716</v>
      </c>
      <c r="D13554" s="333" t="s">
        <v>521</v>
      </c>
      <c r="E13554" s="29">
        <v>4</v>
      </c>
      <c r="F13554" s="29">
        <v>2</v>
      </c>
      <c r="G13554" s="29">
        <v>3039</v>
      </c>
      <c r="M13554" s="80" t="b">
        <f t="shared" si="211"/>
        <v>1</v>
      </c>
    </row>
    <row r="13555" spans="2:13" x14ac:dyDescent="0.15">
      <c r="B13555" s="333" t="s">
        <v>15244</v>
      </c>
      <c r="C13555" s="333" t="s">
        <v>716</v>
      </c>
      <c r="D13555" s="333" t="s">
        <v>519</v>
      </c>
      <c r="E13555" s="29">
        <v>4</v>
      </c>
      <c r="F13555" s="29">
        <v>1</v>
      </c>
      <c r="G13555" s="29">
        <v>17217</v>
      </c>
      <c r="M13555" s="80" t="b">
        <f t="shared" si="211"/>
        <v>1</v>
      </c>
    </row>
    <row r="13556" spans="2:13" x14ac:dyDescent="0.15">
      <c r="B13556" s="333" t="s">
        <v>3510</v>
      </c>
      <c r="C13556" s="333" t="s">
        <v>716</v>
      </c>
      <c r="D13556" s="333" t="s">
        <v>519</v>
      </c>
      <c r="E13556" s="29">
        <v>4</v>
      </c>
      <c r="F13556" s="29">
        <v>1</v>
      </c>
      <c r="G13556" s="29">
        <v>3040</v>
      </c>
      <c r="M13556" s="80" t="b">
        <f t="shared" si="211"/>
        <v>1</v>
      </c>
    </row>
    <row r="13557" spans="2:13" x14ac:dyDescent="0.15">
      <c r="B13557" s="333" t="s">
        <v>3511</v>
      </c>
      <c r="C13557" s="333" t="s">
        <v>716</v>
      </c>
      <c r="D13557" s="333" t="s">
        <v>519</v>
      </c>
      <c r="E13557" s="29">
        <v>4</v>
      </c>
      <c r="F13557" s="29">
        <v>1</v>
      </c>
      <c r="G13557" s="29">
        <v>3041</v>
      </c>
      <c r="M13557" s="80" t="b">
        <f t="shared" si="211"/>
        <v>1</v>
      </c>
    </row>
    <row r="13558" spans="2:13" x14ac:dyDescent="0.15">
      <c r="B13558" s="333" t="s">
        <v>7877</v>
      </c>
      <c r="C13558" s="333" t="s">
        <v>716</v>
      </c>
      <c r="D13558" s="333" t="s">
        <v>519</v>
      </c>
      <c r="E13558" s="29">
        <v>4</v>
      </c>
      <c r="F13558" s="29">
        <v>1</v>
      </c>
      <c r="G13558" s="29">
        <v>8072</v>
      </c>
      <c r="M13558" s="80" t="b">
        <f t="shared" si="211"/>
        <v>1</v>
      </c>
    </row>
    <row r="13559" spans="2:13" x14ac:dyDescent="0.15">
      <c r="B13559" s="333" t="s">
        <v>3512</v>
      </c>
      <c r="C13559" s="333" t="s">
        <v>716</v>
      </c>
      <c r="D13559" s="333" t="s">
        <v>519</v>
      </c>
      <c r="E13559" s="29">
        <v>4</v>
      </c>
      <c r="F13559" s="29">
        <v>1</v>
      </c>
      <c r="G13559" s="29">
        <v>3042</v>
      </c>
      <c r="M13559" s="80" t="b">
        <f t="shared" si="211"/>
        <v>1</v>
      </c>
    </row>
    <row r="13560" spans="2:13" x14ac:dyDescent="0.15">
      <c r="B13560" s="333" t="s">
        <v>3513</v>
      </c>
      <c r="C13560" s="333" t="s">
        <v>716</v>
      </c>
      <c r="D13560" s="333" t="s">
        <v>519</v>
      </c>
      <c r="E13560" s="29">
        <v>4</v>
      </c>
      <c r="F13560" s="29">
        <v>1</v>
      </c>
      <c r="G13560" s="29">
        <v>3043</v>
      </c>
      <c r="M13560" s="80" t="b">
        <f t="shared" si="211"/>
        <v>1</v>
      </c>
    </row>
    <row r="13561" spans="2:13" x14ac:dyDescent="0.15">
      <c r="B13561" s="333" t="s">
        <v>12541</v>
      </c>
      <c r="C13561" s="333" t="s">
        <v>712</v>
      </c>
      <c r="D13561" s="333" t="s">
        <v>519</v>
      </c>
      <c r="E13561" s="29">
        <v>2</v>
      </c>
      <c r="F13561" s="29">
        <v>1</v>
      </c>
      <c r="G13561" s="29">
        <v>13121</v>
      </c>
      <c r="M13561" s="80" t="b">
        <f t="shared" si="211"/>
        <v>1</v>
      </c>
    </row>
    <row r="13562" spans="2:13" x14ac:dyDescent="0.15">
      <c r="B13562" s="333" t="s">
        <v>3514</v>
      </c>
      <c r="C13562" s="333" t="s">
        <v>716</v>
      </c>
      <c r="D13562" s="333" t="s">
        <v>519</v>
      </c>
      <c r="E13562" s="29">
        <v>4</v>
      </c>
      <c r="F13562" s="29">
        <v>1</v>
      </c>
      <c r="G13562" s="29">
        <v>3044</v>
      </c>
      <c r="M13562" s="80" t="b">
        <f t="shared" si="211"/>
        <v>1</v>
      </c>
    </row>
    <row r="13563" spans="2:13" x14ac:dyDescent="0.15">
      <c r="B13563" s="333" t="s">
        <v>3515</v>
      </c>
      <c r="C13563" s="333" t="s">
        <v>716</v>
      </c>
      <c r="D13563" s="333" t="s">
        <v>519</v>
      </c>
      <c r="E13563" s="29">
        <v>4</v>
      </c>
      <c r="F13563" s="29">
        <v>1</v>
      </c>
      <c r="G13563" s="29">
        <v>3045</v>
      </c>
      <c r="M13563" s="80" t="b">
        <f t="shared" si="211"/>
        <v>1</v>
      </c>
    </row>
    <row r="13564" spans="2:13" x14ac:dyDescent="0.15">
      <c r="B13564" s="333" t="s">
        <v>3334</v>
      </c>
      <c r="C13564" s="333" t="s">
        <v>716</v>
      </c>
      <c r="D13564" s="333" t="s">
        <v>519</v>
      </c>
      <c r="E13564" s="29">
        <v>4</v>
      </c>
      <c r="F13564" s="29">
        <v>1</v>
      </c>
      <c r="G13564" s="29">
        <v>3046</v>
      </c>
      <c r="M13564" s="80" t="b">
        <f t="shared" si="211"/>
        <v>1</v>
      </c>
    </row>
    <row r="13565" spans="2:13" x14ac:dyDescent="0.15">
      <c r="B13565" s="333" t="s">
        <v>7228</v>
      </c>
      <c r="C13565" s="333" t="s">
        <v>716</v>
      </c>
      <c r="D13565" s="333" t="s">
        <v>519</v>
      </c>
      <c r="E13565" s="29">
        <v>4</v>
      </c>
      <c r="F13565" s="29">
        <v>1</v>
      </c>
      <c r="G13565" s="29">
        <v>7371</v>
      </c>
      <c r="M13565" s="80" t="b">
        <f t="shared" si="211"/>
        <v>1</v>
      </c>
    </row>
    <row r="13566" spans="2:13" x14ac:dyDescent="0.15">
      <c r="B13566" s="333" t="s">
        <v>3335</v>
      </c>
      <c r="C13566" s="333" t="s">
        <v>716</v>
      </c>
      <c r="D13566" s="333" t="s">
        <v>519</v>
      </c>
      <c r="E13566" s="29">
        <v>4</v>
      </c>
      <c r="F13566" s="29">
        <v>1</v>
      </c>
      <c r="G13566" s="29">
        <v>3047</v>
      </c>
      <c r="M13566" s="80" t="b">
        <f t="shared" si="211"/>
        <v>1</v>
      </c>
    </row>
    <row r="13567" spans="2:13" x14ac:dyDescent="0.15">
      <c r="B13567" s="333" t="s">
        <v>3336</v>
      </c>
      <c r="C13567" s="333" t="s">
        <v>716</v>
      </c>
      <c r="D13567" s="333" t="s">
        <v>519</v>
      </c>
      <c r="E13567" s="29">
        <v>4</v>
      </c>
      <c r="F13567" s="29">
        <v>1</v>
      </c>
      <c r="G13567" s="29">
        <v>3048</v>
      </c>
      <c r="M13567" s="80" t="b">
        <f t="shared" si="211"/>
        <v>1</v>
      </c>
    </row>
    <row r="13568" spans="2:13" x14ac:dyDescent="0.15">
      <c r="B13568" s="333" t="s">
        <v>3337</v>
      </c>
      <c r="C13568" s="333" t="s">
        <v>716</v>
      </c>
      <c r="D13568" s="333" t="s">
        <v>519</v>
      </c>
      <c r="E13568" s="29">
        <v>4</v>
      </c>
      <c r="F13568" s="29">
        <v>1</v>
      </c>
      <c r="G13568" s="29">
        <v>3049</v>
      </c>
      <c r="M13568" s="80" t="b">
        <f t="shared" si="211"/>
        <v>1</v>
      </c>
    </row>
    <row r="13569" spans="2:13" x14ac:dyDescent="0.15">
      <c r="B13569" s="333" t="s">
        <v>7229</v>
      </c>
      <c r="C13569" s="333" t="s">
        <v>716</v>
      </c>
      <c r="D13569" s="333" t="s">
        <v>519</v>
      </c>
      <c r="E13569" s="29">
        <v>4</v>
      </c>
      <c r="F13569" s="29">
        <v>1</v>
      </c>
      <c r="G13569" s="29">
        <v>7372</v>
      </c>
      <c r="M13569" s="80" t="b">
        <f t="shared" si="211"/>
        <v>1</v>
      </c>
    </row>
    <row r="13570" spans="2:13" x14ac:dyDescent="0.15">
      <c r="B13570" s="333" t="s">
        <v>10681</v>
      </c>
      <c r="C13570" s="333" t="s">
        <v>716</v>
      </c>
      <c r="D13570" s="333" t="s">
        <v>519</v>
      </c>
      <c r="E13570" s="29">
        <v>4</v>
      </c>
      <c r="F13570" s="29">
        <v>1</v>
      </c>
      <c r="G13570" s="29">
        <v>10554</v>
      </c>
      <c r="M13570" s="80" t="b">
        <f t="shared" si="211"/>
        <v>1</v>
      </c>
    </row>
    <row r="13571" spans="2:13" x14ac:dyDescent="0.15">
      <c r="B13571" s="333" t="s">
        <v>7230</v>
      </c>
      <c r="C13571" s="333" t="s">
        <v>716</v>
      </c>
      <c r="D13571" s="333" t="s">
        <v>519</v>
      </c>
      <c r="E13571" s="29">
        <v>4</v>
      </c>
      <c r="F13571" s="29">
        <v>1</v>
      </c>
      <c r="G13571" s="29">
        <v>7373</v>
      </c>
      <c r="M13571" s="80" t="b">
        <f t="shared" si="211"/>
        <v>1</v>
      </c>
    </row>
    <row r="13572" spans="2:13" x14ac:dyDescent="0.15">
      <c r="B13572" s="333" t="s">
        <v>4925</v>
      </c>
      <c r="C13572" s="333" t="s">
        <v>716</v>
      </c>
      <c r="D13572" s="333" t="s">
        <v>519</v>
      </c>
      <c r="E13572" s="29">
        <v>4</v>
      </c>
      <c r="F13572" s="29">
        <v>1</v>
      </c>
      <c r="G13572" s="29">
        <v>4761</v>
      </c>
      <c r="M13572" s="80" t="b">
        <f t="shared" si="211"/>
        <v>1</v>
      </c>
    </row>
    <row r="13573" spans="2:13" x14ac:dyDescent="0.15">
      <c r="B13573" s="333" t="s">
        <v>6967</v>
      </c>
      <c r="C13573" s="333" t="s">
        <v>716</v>
      </c>
      <c r="D13573" s="333" t="s">
        <v>519</v>
      </c>
      <c r="E13573" s="29">
        <v>4</v>
      </c>
      <c r="F13573" s="29">
        <v>1</v>
      </c>
      <c r="G13573" s="29">
        <v>7102</v>
      </c>
      <c r="M13573" s="80" t="b">
        <f t="shared" si="211"/>
        <v>1</v>
      </c>
    </row>
    <row r="13574" spans="2:13" x14ac:dyDescent="0.15">
      <c r="B13574" s="333" t="s">
        <v>4926</v>
      </c>
      <c r="C13574" s="333" t="s">
        <v>716</v>
      </c>
      <c r="D13574" s="333" t="s">
        <v>519</v>
      </c>
      <c r="E13574" s="29">
        <v>4</v>
      </c>
      <c r="F13574" s="29">
        <v>1</v>
      </c>
      <c r="G13574" s="29">
        <v>4762</v>
      </c>
      <c r="M13574" s="80" t="b">
        <f t="shared" si="211"/>
        <v>1</v>
      </c>
    </row>
    <row r="13575" spans="2:13" x14ac:dyDescent="0.15">
      <c r="B13575" s="333" t="s">
        <v>4927</v>
      </c>
      <c r="C13575" s="333" t="s">
        <v>716</v>
      </c>
      <c r="D13575" s="333" t="s">
        <v>519</v>
      </c>
      <c r="E13575" s="29">
        <v>4</v>
      </c>
      <c r="F13575" s="29">
        <v>1</v>
      </c>
      <c r="G13575" s="29">
        <v>4763</v>
      </c>
      <c r="M13575" s="80" t="b">
        <f t="shared" si="211"/>
        <v>1</v>
      </c>
    </row>
    <row r="13576" spans="2:13" x14ac:dyDescent="0.15">
      <c r="B13576" s="333" t="s">
        <v>4928</v>
      </c>
      <c r="C13576" s="333" t="s">
        <v>716</v>
      </c>
      <c r="D13576" s="333" t="s">
        <v>519</v>
      </c>
      <c r="E13576" s="29">
        <v>4</v>
      </c>
      <c r="F13576" s="29">
        <v>1</v>
      </c>
      <c r="G13576" s="29">
        <v>4764</v>
      </c>
      <c r="M13576" s="80" t="b">
        <f t="shared" si="211"/>
        <v>1</v>
      </c>
    </row>
    <row r="13577" spans="2:13" x14ac:dyDescent="0.15">
      <c r="B13577" s="333" t="s">
        <v>4929</v>
      </c>
      <c r="C13577" s="333" t="s">
        <v>716</v>
      </c>
      <c r="D13577" s="333" t="s">
        <v>519</v>
      </c>
      <c r="E13577" s="29">
        <v>4</v>
      </c>
      <c r="F13577" s="29">
        <v>1</v>
      </c>
      <c r="G13577" s="29">
        <v>4765</v>
      </c>
      <c r="M13577" s="80" t="b">
        <f t="shared" si="211"/>
        <v>1</v>
      </c>
    </row>
    <row r="13578" spans="2:13" x14ac:dyDescent="0.15">
      <c r="B13578" s="333" t="s">
        <v>3338</v>
      </c>
      <c r="C13578" s="333" t="s">
        <v>716</v>
      </c>
      <c r="D13578" s="333" t="s">
        <v>519</v>
      </c>
      <c r="E13578" s="29">
        <v>4</v>
      </c>
      <c r="F13578" s="29">
        <v>1</v>
      </c>
      <c r="G13578" s="29">
        <v>3050</v>
      </c>
      <c r="M13578" s="80" t="b">
        <f t="shared" si="211"/>
        <v>1</v>
      </c>
    </row>
    <row r="13579" spans="2:13" x14ac:dyDescent="0.15">
      <c r="B13579" s="333" t="s">
        <v>3339</v>
      </c>
      <c r="C13579" s="333" t="s">
        <v>716</v>
      </c>
      <c r="D13579" s="333" t="s">
        <v>519</v>
      </c>
      <c r="E13579" s="29">
        <v>4</v>
      </c>
      <c r="F13579" s="29">
        <v>1</v>
      </c>
      <c r="G13579" s="29">
        <v>3051</v>
      </c>
      <c r="M13579" s="80" t="b">
        <f t="shared" si="211"/>
        <v>1</v>
      </c>
    </row>
    <row r="13580" spans="2:13" x14ac:dyDescent="0.15">
      <c r="B13580" s="333" t="s">
        <v>3340</v>
      </c>
      <c r="C13580" s="333" t="s">
        <v>716</v>
      </c>
      <c r="D13580" s="333" t="s">
        <v>519</v>
      </c>
      <c r="E13580" s="29">
        <v>4</v>
      </c>
      <c r="F13580" s="29">
        <v>1</v>
      </c>
      <c r="G13580" s="29">
        <v>3052</v>
      </c>
      <c r="M13580" s="80" t="b">
        <f t="shared" si="211"/>
        <v>1</v>
      </c>
    </row>
    <row r="13581" spans="2:13" x14ac:dyDescent="0.15">
      <c r="B13581" s="333" t="s">
        <v>13080</v>
      </c>
      <c r="C13581" s="333" t="s">
        <v>716</v>
      </c>
      <c r="D13581" s="333" t="s">
        <v>519</v>
      </c>
      <c r="E13581" s="29">
        <v>4</v>
      </c>
      <c r="F13581" s="29">
        <v>1</v>
      </c>
      <c r="G13581" s="29">
        <v>14427</v>
      </c>
      <c r="M13581" s="80" t="b">
        <f t="shared" si="211"/>
        <v>1</v>
      </c>
    </row>
    <row r="13582" spans="2:13" x14ac:dyDescent="0.15">
      <c r="B13582" s="333" t="s">
        <v>3341</v>
      </c>
      <c r="C13582" s="333" t="s">
        <v>716</v>
      </c>
      <c r="D13582" s="333" t="s">
        <v>519</v>
      </c>
      <c r="E13582" s="29">
        <v>4</v>
      </c>
      <c r="F13582" s="29">
        <v>1</v>
      </c>
      <c r="G13582" s="29">
        <v>3053</v>
      </c>
      <c r="M13582" s="80" t="b">
        <f t="shared" ref="M13582:M13645" si="212">AND(  NOT(ISERROR(FIND(UPPER($B$7),UPPER($B13582),1))),  OR($D$7="",NOT(ISERROR(FIND(UPPER($D$7),UPPER($B13582),1)))),    OR($D$8="",(ISERROR(FIND(UPPER($D$8),UPPER($B13582),1))))           )</f>
        <v>1</v>
      </c>
    </row>
    <row r="13583" spans="2:13" x14ac:dyDescent="0.15">
      <c r="B13583" s="333" t="s">
        <v>3342</v>
      </c>
      <c r="C13583" s="333" t="s">
        <v>716</v>
      </c>
      <c r="D13583" s="333" t="s">
        <v>519</v>
      </c>
      <c r="E13583" s="29">
        <v>4</v>
      </c>
      <c r="F13583" s="29">
        <v>1</v>
      </c>
      <c r="G13583" s="29">
        <v>3054</v>
      </c>
      <c r="M13583" s="80" t="b">
        <f t="shared" si="212"/>
        <v>1</v>
      </c>
    </row>
    <row r="13584" spans="2:13" x14ac:dyDescent="0.15">
      <c r="B13584" s="333" t="s">
        <v>3343</v>
      </c>
      <c r="C13584" s="333" t="s">
        <v>716</v>
      </c>
      <c r="D13584" s="333" t="s">
        <v>519</v>
      </c>
      <c r="E13584" s="29">
        <v>4</v>
      </c>
      <c r="F13584" s="29">
        <v>1</v>
      </c>
      <c r="G13584" s="29">
        <v>3055</v>
      </c>
      <c r="M13584" s="80" t="b">
        <f t="shared" si="212"/>
        <v>1</v>
      </c>
    </row>
    <row r="13585" spans="2:13" x14ac:dyDescent="0.15">
      <c r="B13585" s="333" t="s">
        <v>3344</v>
      </c>
      <c r="C13585" s="333" t="s">
        <v>716</v>
      </c>
      <c r="D13585" s="333" t="s">
        <v>519</v>
      </c>
      <c r="E13585" s="29">
        <v>4</v>
      </c>
      <c r="F13585" s="29">
        <v>1</v>
      </c>
      <c r="G13585" s="29">
        <v>3056</v>
      </c>
      <c r="M13585" s="80" t="b">
        <f t="shared" si="212"/>
        <v>1</v>
      </c>
    </row>
    <row r="13586" spans="2:13" x14ac:dyDescent="0.15">
      <c r="B13586" s="333" t="s">
        <v>3345</v>
      </c>
      <c r="C13586" s="333" t="s">
        <v>716</v>
      </c>
      <c r="D13586" s="333" t="s">
        <v>519</v>
      </c>
      <c r="E13586" s="29">
        <v>4</v>
      </c>
      <c r="F13586" s="29">
        <v>1</v>
      </c>
      <c r="G13586" s="29">
        <v>3057</v>
      </c>
      <c r="M13586" s="80" t="b">
        <f t="shared" si="212"/>
        <v>1</v>
      </c>
    </row>
    <row r="13587" spans="2:13" x14ac:dyDescent="0.15">
      <c r="B13587" s="333" t="s">
        <v>3346</v>
      </c>
      <c r="C13587" s="333" t="s">
        <v>716</v>
      </c>
      <c r="D13587" s="333" t="s">
        <v>519</v>
      </c>
      <c r="E13587" s="29">
        <v>4</v>
      </c>
      <c r="F13587" s="29">
        <v>1</v>
      </c>
      <c r="G13587" s="29">
        <v>3058</v>
      </c>
      <c r="M13587" s="80" t="b">
        <f t="shared" si="212"/>
        <v>1</v>
      </c>
    </row>
    <row r="13588" spans="2:13" x14ac:dyDescent="0.15">
      <c r="B13588" s="333" t="s">
        <v>14067</v>
      </c>
      <c r="C13588" s="333" t="s">
        <v>716</v>
      </c>
      <c r="D13588" s="333" t="s">
        <v>519</v>
      </c>
      <c r="E13588" s="29">
        <v>4</v>
      </c>
      <c r="F13588" s="29">
        <v>1</v>
      </c>
      <c r="G13588" s="29">
        <v>15271</v>
      </c>
      <c r="M13588" s="80" t="b">
        <f t="shared" si="212"/>
        <v>1</v>
      </c>
    </row>
    <row r="13589" spans="2:13" x14ac:dyDescent="0.15">
      <c r="B13589" s="333" t="s">
        <v>3347</v>
      </c>
      <c r="C13589" s="333" t="s">
        <v>716</v>
      </c>
      <c r="D13589" s="333" t="s">
        <v>519</v>
      </c>
      <c r="E13589" s="29">
        <v>4</v>
      </c>
      <c r="F13589" s="29">
        <v>1</v>
      </c>
      <c r="G13589" s="29">
        <v>3059</v>
      </c>
      <c r="M13589" s="80" t="b">
        <f t="shared" si="212"/>
        <v>1</v>
      </c>
    </row>
    <row r="13590" spans="2:13" x14ac:dyDescent="0.15">
      <c r="B13590" s="333" t="s">
        <v>3348</v>
      </c>
      <c r="C13590" s="333" t="s">
        <v>716</v>
      </c>
      <c r="D13590" s="333" t="s">
        <v>519</v>
      </c>
      <c r="E13590" s="29">
        <v>4</v>
      </c>
      <c r="F13590" s="29">
        <v>1</v>
      </c>
      <c r="G13590" s="29">
        <v>3060</v>
      </c>
      <c r="M13590" s="80" t="b">
        <f t="shared" si="212"/>
        <v>1</v>
      </c>
    </row>
    <row r="13591" spans="2:13" x14ac:dyDescent="0.15">
      <c r="B13591" s="333" t="s">
        <v>3349</v>
      </c>
      <c r="C13591" s="333" t="s">
        <v>716</v>
      </c>
      <c r="D13591" s="333" t="s">
        <v>519</v>
      </c>
      <c r="E13591" s="29">
        <v>4</v>
      </c>
      <c r="F13591" s="29">
        <v>1</v>
      </c>
      <c r="G13591" s="29">
        <v>3061</v>
      </c>
      <c r="M13591" s="80" t="b">
        <f t="shared" si="212"/>
        <v>1</v>
      </c>
    </row>
    <row r="13592" spans="2:13" x14ac:dyDescent="0.15">
      <c r="B13592" s="333" t="s">
        <v>13081</v>
      </c>
      <c r="C13592" s="333" t="s">
        <v>716</v>
      </c>
      <c r="D13592" s="333" t="s">
        <v>519</v>
      </c>
      <c r="E13592" s="29">
        <v>4</v>
      </c>
      <c r="F13592" s="29">
        <v>1</v>
      </c>
      <c r="G13592" s="29">
        <v>13983</v>
      </c>
      <c r="M13592" s="80" t="b">
        <f t="shared" si="212"/>
        <v>1</v>
      </c>
    </row>
    <row r="13593" spans="2:13" x14ac:dyDescent="0.15">
      <c r="B13593" s="333" t="s">
        <v>11107</v>
      </c>
      <c r="C13593" s="333" t="s">
        <v>716</v>
      </c>
      <c r="D13593" s="333" t="s">
        <v>519</v>
      </c>
      <c r="E13593" s="29">
        <v>4</v>
      </c>
      <c r="F13593" s="29">
        <v>1</v>
      </c>
      <c r="G13593" s="29">
        <v>3062</v>
      </c>
      <c r="M13593" s="80" t="b">
        <f t="shared" si="212"/>
        <v>1</v>
      </c>
    </row>
    <row r="13594" spans="2:13" x14ac:dyDescent="0.15">
      <c r="B13594" s="333" t="s">
        <v>3350</v>
      </c>
      <c r="C13594" s="333" t="s">
        <v>716</v>
      </c>
      <c r="D13594" s="333" t="s">
        <v>519</v>
      </c>
      <c r="E13594" s="29">
        <v>4</v>
      </c>
      <c r="F13594" s="29">
        <v>1</v>
      </c>
      <c r="G13594" s="29">
        <v>3063</v>
      </c>
      <c r="M13594" s="80" t="b">
        <f t="shared" si="212"/>
        <v>1</v>
      </c>
    </row>
    <row r="13595" spans="2:13" x14ac:dyDescent="0.15">
      <c r="B13595" s="333" t="s">
        <v>3351</v>
      </c>
      <c r="C13595" s="333" t="s">
        <v>716</v>
      </c>
      <c r="D13595" s="333" t="s">
        <v>519</v>
      </c>
      <c r="E13595" s="29">
        <v>4</v>
      </c>
      <c r="F13595" s="29">
        <v>1</v>
      </c>
      <c r="G13595" s="29">
        <v>3064</v>
      </c>
      <c r="M13595" s="80" t="b">
        <f t="shared" si="212"/>
        <v>1</v>
      </c>
    </row>
    <row r="13596" spans="2:13" x14ac:dyDescent="0.15">
      <c r="B13596" s="333" t="s">
        <v>3352</v>
      </c>
      <c r="C13596" s="333" t="s">
        <v>716</v>
      </c>
      <c r="D13596" s="333" t="s">
        <v>519</v>
      </c>
      <c r="E13596" s="29">
        <v>4</v>
      </c>
      <c r="F13596" s="29">
        <v>1</v>
      </c>
      <c r="G13596" s="29">
        <v>3065</v>
      </c>
      <c r="M13596" s="80" t="b">
        <f t="shared" si="212"/>
        <v>1</v>
      </c>
    </row>
    <row r="13597" spans="2:13" x14ac:dyDescent="0.15">
      <c r="B13597" s="333" t="s">
        <v>4108</v>
      </c>
      <c r="C13597" s="333" t="s">
        <v>716</v>
      </c>
      <c r="D13597" s="333" t="s">
        <v>519</v>
      </c>
      <c r="E13597" s="29">
        <v>4</v>
      </c>
      <c r="F13597" s="29">
        <v>1</v>
      </c>
      <c r="G13597" s="29">
        <v>3770</v>
      </c>
      <c r="M13597" s="80" t="b">
        <f t="shared" si="212"/>
        <v>1</v>
      </c>
    </row>
    <row r="13598" spans="2:13" x14ac:dyDescent="0.15">
      <c r="B13598" s="333" t="s">
        <v>9773</v>
      </c>
      <c r="C13598" s="333" t="s">
        <v>518</v>
      </c>
      <c r="D13598" s="333" t="s">
        <v>518</v>
      </c>
      <c r="E13598" s="29">
        <v>0</v>
      </c>
      <c r="F13598" s="29">
        <v>0</v>
      </c>
      <c r="G13598" s="29">
        <v>9678</v>
      </c>
      <c r="M13598" s="80" t="b">
        <f t="shared" si="212"/>
        <v>1</v>
      </c>
    </row>
    <row r="13599" spans="2:13" x14ac:dyDescent="0.15">
      <c r="B13599" s="333" t="s">
        <v>3353</v>
      </c>
      <c r="C13599" s="333" t="s">
        <v>716</v>
      </c>
      <c r="D13599" s="333" t="s">
        <v>519</v>
      </c>
      <c r="E13599" s="29">
        <v>4</v>
      </c>
      <c r="F13599" s="29">
        <v>1</v>
      </c>
      <c r="G13599" s="29">
        <v>3066</v>
      </c>
      <c r="M13599" s="80" t="b">
        <f t="shared" si="212"/>
        <v>1</v>
      </c>
    </row>
    <row r="13600" spans="2:13" x14ac:dyDescent="0.15">
      <c r="B13600" s="333" t="s">
        <v>9774</v>
      </c>
      <c r="C13600" s="333" t="s">
        <v>716</v>
      </c>
      <c r="D13600" s="333" t="s">
        <v>519</v>
      </c>
      <c r="E13600" s="29">
        <v>4</v>
      </c>
      <c r="F13600" s="29">
        <v>1</v>
      </c>
      <c r="G13600" s="29">
        <v>9507</v>
      </c>
      <c r="M13600" s="80" t="b">
        <f t="shared" si="212"/>
        <v>1</v>
      </c>
    </row>
    <row r="13601" spans="2:13" x14ac:dyDescent="0.15">
      <c r="B13601" s="333" t="s">
        <v>15245</v>
      </c>
      <c r="C13601" s="333" t="s">
        <v>716</v>
      </c>
      <c r="D13601" s="333" t="s">
        <v>519</v>
      </c>
      <c r="E13601" s="29">
        <v>4</v>
      </c>
      <c r="F13601" s="29">
        <v>1</v>
      </c>
      <c r="G13601" s="29">
        <v>17435</v>
      </c>
      <c r="M13601" s="80" t="b">
        <f t="shared" si="212"/>
        <v>1</v>
      </c>
    </row>
    <row r="13602" spans="2:13" x14ac:dyDescent="0.15">
      <c r="B13602" s="333" t="s">
        <v>15246</v>
      </c>
      <c r="C13602" s="333" t="s">
        <v>716</v>
      </c>
      <c r="D13602" s="333" t="s">
        <v>519</v>
      </c>
      <c r="E13602" s="29">
        <v>4</v>
      </c>
      <c r="F13602" s="29">
        <v>1</v>
      </c>
      <c r="G13602" s="29">
        <v>17436</v>
      </c>
      <c r="M13602" s="80" t="b">
        <f t="shared" si="212"/>
        <v>1</v>
      </c>
    </row>
    <row r="13603" spans="2:13" x14ac:dyDescent="0.15">
      <c r="B13603" s="333" t="s">
        <v>9775</v>
      </c>
      <c r="C13603" s="333" t="s">
        <v>716</v>
      </c>
      <c r="D13603" s="333" t="s">
        <v>519</v>
      </c>
      <c r="E13603" s="29">
        <v>4</v>
      </c>
      <c r="F13603" s="29">
        <v>1</v>
      </c>
      <c r="G13603" s="29">
        <v>9316</v>
      </c>
      <c r="M13603" s="80" t="b">
        <f t="shared" si="212"/>
        <v>1</v>
      </c>
    </row>
    <row r="13604" spans="2:13" x14ac:dyDescent="0.15">
      <c r="B13604" s="333" t="s">
        <v>9776</v>
      </c>
      <c r="C13604" s="333" t="s">
        <v>518</v>
      </c>
      <c r="D13604" s="333" t="s">
        <v>518</v>
      </c>
      <c r="E13604" s="29">
        <v>0</v>
      </c>
      <c r="F13604" s="29">
        <v>0</v>
      </c>
      <c r="G13604" s="29">
        <v>9898</v>
      </c>
      <c r="M13604" s="80" t="b">
        <f t="shared" si="212"/>
        <v>1</v>
      </c>
    </row>
    <row r="13605" spans="2:13" x14ac:dyDescent="0.15">
      <c r="B13605" s="333" t="s">
        <v>3354</v>
      </c>
      <c r="C13605" s="333" t="s">
        <v>716</v>
      </c>
      <c r="D13605" s="333" t="s">
        <v>519</v>
      </c>
      <c r="E13605" s="29">
        <v>4</v>
      </c>
      <c r="F13605" s="29">
        <v>1</v>
      </c>
      <c r="G13605" s="29">
        <v>3068</v>
      </c>
      <c r="M13605" s="80" t="b">
        <f t="shared" si="212"/>
        <v>1</v>
      </c>
    </row>
    <row r="13606" spans="2:13" x14ac:dyDescent="0.15">
      <c r="B13606" s="333" t="s">
        <v>13082</v>
      </c>
      <c r="C13606" s="333" t="s">
        <v>716</v>
      </c>
      <c r="D13606" s="333" t="s">
        <v>519</v>
      </c>
      <c r="E13606" s="29">
        <v>4</v>
      </c>
      <c r="F13606" s="29">
        <v>1</v>
      </c>
      <c r="G13606" s="29">
        <v>14287</v>
      </c>
      <c r="M13606" s="80" t="b">
        <f t="shared" si="212"/>
        <v>1</v>
      </c>
    </row>
    <row r="13607" spans="2:13" x14ac:dyDescent="0.15">
      <c r="B13607" s="333" t="s">
        <v>3355</v>
      </c>
      <c r="C13607" s="333" t="s">
        <v>716</v>
      </c>
      <c r="D13607" s="333" t="s">
        <v>519</v>
      </c>
      <c r="E13607" s="29">
        <v>4</v>
      </c>
      <c r="F13607" s="29">
        <v>1</v>
      </c>
      <c r="G13607" s="29">
        <v>3069</v>
      </c>
      <c r="M13607" s="80" t="b">
        <f t="shared" si="212"/>
        <v>1</v>
      </c>
    </row>
    <row r="13608" spans="2:13" x14ac:dyDescent="0.15">
      <c r="B13608" s="333" t="s">
        <v>4109</v>
      </c>
      <c r="C13608" s="333" t="s">
        <v>716</v>
      </c>
      <c r="D13608" s="333" t="s">
        <v>519</v>
      </c>
      <c r="E13608" s="29">
        <v>4</v>
      </c>
      <c r="F13608" s="29">
        <v>1</v>
      </c>
      <c r="G13608" s="29">
        <v>3771</v>
      </c>
      <c r="M13608" s="80" t="b">
        <f t="shared" si="212"/>
        <v>1</v>
      </c>
    </row>
    <row r="13609" spans="2:13" x14ac:dyDescent="0.15">
      <c r="B13609" s="333" t="s">
        <v>8479</v>
      </c>
      <c r="C13609" s="333" t="s">
        <v>716</v>
      </c>
      <c r="D13609" s="333" t="s">
        <v>519</v>
      </c>
      <c r="E13609" s="29">
        <v>4</v>
      </c>
      <c r="F13609" s="29">
        <v>1</v>
      </c>
      <c r="G13609" s="29">
        <v>8808</v>
      </c>
      <c r="M13609" s="80" t="b">
        <f t="shared" si="212"/>
        <v>1</v>
      </c>
    </row>
    <row r="13610" spans="2:13" x14ac:dyDescent="0.15">
      <c r="B13610" s="333" t="s">
        <v>14068</v>
      </c>
      <c r="C13610" s="333" t="s">
        <v>716</v>
      </c>
      <c r="D13610" s="333" t="s">
        <v>519</v>
      </c>
      <c r="E13610" s="29">
        <v>4</v>
      </c>
      <c r="F13610" s="29">
        <v>1</v>
      </c>
      <c r="G13610" s="29">
        <v>14935</v>
      </c>
      <c r="M13610" s="80" t="b">
        <f t="shared" si="212"/>
        <v>1</v>
      </c>
    </row>
    <row r="13611" spans="2:13" x14ac:dyDescent="0.15">
      <c r="B13611" s="333" t="s">
        <v>3356</v>
      </c>
      <c r="C13611" s="333" t="s">
        <v>716</v>
      </c>
      <c r="D13611" s="333" t="s">
        <v>519</v>
      </c>
      <c r="E13611" s="29">
        <v>4</v>
      </c>
      <c r="F13611" s="29">
        <v>1</v>
      </c>
      <c r="G13611" s="29">
        <v>3070</v>
      </c>
      <c r="M13611" s="80" t="b">
        <f t="shared" si="212"/>
        <v>1</v>
      </c>
    </row>
    <row r="13612" spans="2:13" x14ac:dyDescent="0.15">
      <c r="B13612" s="333" t="s">
        <v>9777</v>
      </c>
      <c r="C13612" s="333" t="s">
        <v>518</v>
      </c>
      <c r="D13612" s="333" t="s">
        <v>518</v>
      </c>
      <c r="E13612" s="29">
        <v>0</v>
      </c>
      <c r="F13612" s="29">
        <v>0</v>
      </c>
      <c r="G13612" s="29">
        <v>9679</v>
      </c>
      <c r="M13612" s="80" t="b">
        <f t="shared" si="212"/>
        <v>1</v>
      </c>
    </row>
    <row r="13613" spans="2:13" x14ac:dyDescent="0.15">
      <c r="B13613" s="333" t="s">
        <v>3357</v>
      </c>
      <c r="C13613" s="333" t="s">
        <v>716</v>
      </c>
      <c r="D13613" s="333" t="s">
        <v>519</v>
      </c>
      <c r="E13613" s="29">
        <v>4</v>
      </c>
      <c r="F13613" s="29">
        <v>1</v>
      </c>
      <c r="G13613" s="29">
        <v>3071</v>
      </c>
      <c r="M13613" s="80" t="b">
        <f t="shared" si="212"/>
        <v>1</v>
      </c>
    </row>
    <row r="13614" spans="2:13" x14ac:dyDescent="0.15">
      <c r="B13614" s="333" t="s">
        <v>15247</v>
      </c>
      <c r="C13614" s="333" t="s">
        <v>714</v>
      </c>
      <c r="D13614" s="333" t="s">
        <v>444</v>
      </c>
      <c r="E13614" s="29">
        <v>3</v>
      </c>
      <c r="F13614" s="29">
        <v>6</v>
      </c>
      <c r="G13614" s="29">
        <v>16604</v>
      </c>
      <c r="M13614" s="80" t="b">
        <f t="shared" si="212"/>
        <v>1</v>
      </c>
    </row>
    <row r="13615" spans="2:13" x14ac:dyDescent="0.15">
      <c r="B13615" s="333" t="s">
        <v>3358</v>
      </c>
      <c r="C13615" s="333" t="s">
        <v>718</v>
      </c>
      <c r="D13615" s="333" t="s">
        <v>519</v>
      </c>
      <c r="E13615" s="29">
        <v>5</v>
      </c>
      <c r="F13615" s="29">
        <v>1</v>
      </c>
      <c r="G13615" s="29">
        <v>3072</v>
      </c>
      <c r="M13615" s="80" t="b">
        <f t="shared" si="212"/>
        <v>1</v>
      </c>
    </row>
    <row r="13616" spans="2:13" x14ac:dyDescent="0.15">
      <c r="B13616" s="333" t="s">
        <v>5081</v>
      </c>
      <c r="C13616" s="333" t="s">
        <v>712</v>
      </c>
      <c r="D13616" s="333" t="s">
        <v>521</v>
      </c>
      <c r="E13616" s="29">
        <v>2</v>
      </c>
      <c r="F13616" s="29">
        <v>2</v>
      </c>
      <c r="G13616" s="29">
        <v>4960</v>
      </c>
      <c r="M13616" s="80" t="b">
        <f t="shared" si="212"/>
        <v>1</v>
      </c>
    </row>
    <row r="13617" spans="2:13" x14ac:dyDescent="0.15">
      <c r="B13617" s="333" t="s">
        <v>15248</v>
      </c>
      <c r="C13617" s="333" t="s">
        <v>716</v>
      </c>
      <c r="D13617" s="333" t="s">
        <v>521</v>
      </c>
      <c r="E13617" s="29">
        <v>4</v>
      </c>
      <c r="F13617" s="29">
        <v>2</v>
      </c>
      <c r="G13617" s="29">
        <v>17579</v>
      </c>
      <c r="M13617" s="80" t="b">
        <f t="shared" si="212"/>
        <v>1</v>
      </c>
    </row>
    <row r="13618" spans="2:13" x14ac:dyDescent="0.15">
      <c r="B13618" s="333" t="s">
        <v>15249</v>
      </c>
      <c r="C13618" s="333" t="s">
        <v>716</v>
      </c>
      <c r="D13618" s="333" t="s">
        <v>519</v>
      </c>
      <c r="E13618" s="29">
        <v>4</v>
      </c>
      <c r="F13618" s="29">
        <v>1</v>
      </c>
      <c r="G13618" s="29">
        <v>17438</v>
      </c>
      <c r="M13618" s="80" t="b">
        <f t="shared" si="212"/>
        <v>1</v>
      </c>
    </row>
    <row r="13619" spans="2:13" x14ac:dyDescent="0.15">
      <c r="B13619" s="333" t="s">
        <v>15250</v>
      </c>
      <c r="C13619" s="333" t="s">
        <v>716</v>
      </c>
      <c r="D13619" s="333" t="s">
        <v>519</v>
      </c>
      <c r="E13619" s="29">
        <v>4</v>
      </c>
      <c r="F13619" s="29">
        <v>1</v>
      </c>
      <c r="G13619" s="29">
        <v>17439</v>
      </c>
      <c r="M13619" s="80" t="b">
        <f t="shared" si="212"/>
        <v>1</v>
      </c>
    </row>
    <row r="13620" spans="2:13" x14ac:dyDescent="0.15">
      <c r="B13620" s="333" t="s">
        <v>15251</v>
      </c>
      <c r="C13620" s="333" t="s">
        <v>716</v>
      </c>
      <c r="D13620" s="333" t="s">
        <v>519</v>
      </c>
      <c r="E13620" s="29">
        <v>4</v>
      </c>
      <c r="F13620" s="29">
        <v>1</v>
      </c>
      <c r="G13620" s="29">
        <v>17440</v>
      </c>
      <c r="M13620" s="80" t="b">
        <f t="shared" si="212"/>
        <v>1</v>
      </c>
    </row>
    <row r="13621" spans="2:13" x14ac:dyDescent="0.15">
      <c r="B13621" s="333" t="s">
        <v>3359</v>
      </c>
      <c r="C13621" s="333" t="s">
        <v>716</v>
      </c>
      <c r="D13621" s="333" t="s">
        <v>519</v>
      </c>
      <c r="E13621" s="29">
        <v>4</v>
      </c>
      <c r="F13621" s="29">
        <v>1</v>
      </c>
      <c r="G13621" s="29">
        <v>3073</v>
      </c>
      <c r="M13621" s="80" t="b">
        <f t="shared" si="212"/>
        <v>1</v>
      </c>
    </row>
    <row r="13622" spans="2:13" x14ac:dyDescent="0.15">
      <c r="B13622" s="333" t="s">
        <v>6716</v>
      </c>
      <c r="C13622" s="333" t="s">
        <v>716</v>
      </c>
      <c r="D13622" s="333" t="s">
        <v>519</v>
      </c>
      <c r="E13622" s="29">
        <v>4</v>
      </c>
      <c r="F13622" s="29">
        <v>1</v>
      </c>
      <c r="G13622" s="29">
        <v>6838</v>
      </c>
      <c r="M13622" s="80" t="b">
        <f t="shared" si="212"/>
        <v>1</v>
      </c>
    </row>
    <row r="13623" spans="2:13" x14ac:dyDescent="0.15">
      <c r="B13623" s="333" t="s">
        <v>5011</v>
      </c>
      <c r="C13623" s="333" t="s">
        <v>716</v>
      </c>
      <c r="D13623" s="333" t="s">
        <v>519</v>
      </c>
      <c r="E13623" s="29">
        <v>4</v>
      </c>
      <c r="F13623" s="29">
        <v>1</v>
      </c>
      <c r="G13623" s="29">
        <v>4977</v>
      </c>
      <c r="M13623" s="80" t="b">
        <f t="shared" si="212"/>
        <v>1</v>
      </c>
    </row>
    <row r="13624" spans="2:13" x14ac:dyDescent="0.15">
      <c r="B13624" s="333" t="s">
        <v>8512</v>
      </c>
      <c r="C13624" s="333" t="s">
        <v>716</v>
      </c>
      <c r="D13624" s="333" t="s">
        <v>519</v>
      </c>
      <c r="E13624" s="29">
        <v>4</v>
      </c>
      <c r="F13624" s="29">
        <v>1</v>
      </c>
      <c r="G13624" s="29">
        <v>8841</v>
      </c>
      <c r="M13624" s="80" t="b">
        <f t="shared" si="212"/>
        <v>1</v>
      </c>
    </row>
    <row r="13625" spans="2:13" x14ac:dyDescent="0.15">
      <c r="B13625" s="333" t="s">
        <v>3360</v>
      </c>
      <c r="C13625" s="333" t="s">
        <v>716</v>
      </c>
      <c r="D13625" s="333" t="s">
        <v>519</v>
      </c>
      <c r="E13625" s="29">
        <v>4</v>
      </c>
      <c r="F13625" s="29">
        <v>1</v>
      </c>
      <c r="G13625" s="29">
        <v>3074</v>
      </c>
      <c r="M13625" s="80" t="b">
        <f t="shared" si="212"/>
        <v>1</v>
      </c>
    </row>
    <row r="13626" spans="2:13" x14ac:dyDescent="0.15">
      <c r="B13626" s="333" t="s">
        <v>3452</v>
      </c>
      <c r="C13626" s="333" t="s">
        <v>716</v>
      </c>
      <c r="D13626" s="333" t="s">
        <v>519</v>
      </c>
      <c r="E13626" s="29">
        <v>4</v>
      </c>
      <c r="F13626" s="29">
        <v>1</v>
      </c>
      <c r="G13626" s="29">
        <v>3075</v>
      </c>
      <c r="M13626" s="80" t="b">
        <f t="shared" si="212"/>
        <v>1</v>
      </c>
    </row>
    <row r="13627" spans="2:13" x14ac:dyDescent="0.15">
      <c r="B13627" s="333" t="s">
        <v>3453</v>
      </c>
      <c r="C13627" s="333" t="s">
        <v>716</v>
      </c>
      <c r="D13627" s="333" t="s">
        <v>519</v>
      </c>
      <c r="E13627" s="29">
        <v>4</v>
      </c>
      <c r="F13627" s="29">
        <v>1</v>
      </c>
      <c r="G13627" s="29">
        <v>3076</v>
      </c>
      <c r="M13627" s="80" t="b">
        <f t="shared" si="212"/>
        <v>1</v>
      </c>
    </row>
    <row r="13628" spans="2:13" x14ac:dyDescent="0.15">
      <c r="B13628" s="333" t="s">
        <v>14069</v>
      </c>
      <c r="C13628" s="333" t="s">
        <v>518</v>
      </c>
      <c r="D13628" s="333" t="s">
        <v>518</v>
      </c>
      <c r="E13628" s="29">
        <v>0</v>
      </c>
      <c r="F13628" s="29">
        <v>0</v>
      </c>
      <c r="G13628" s="29">
        <v>15666</v>
      </c>
      <c r="M13628" s="80" t="b">
        <f t="shared" si="212"/>
        <v>1</v>
      </c>
    </row>
    <row r="13629" spans="2:13" x14ac:dyDescent="0.15">
      <c r="B13629" s="333" t="s">
        <v>13083</v>
      </c>
      <c r="C13629" s="333" t="s">
        <v>716</v>
      </c>
      <c r="D13629" s="333" t="s">
        <v>519</v>
      </c>
      <c r="E13629" s="29">
        <v>4</v>
      </c>
      <c r="F13629" s="29">
        <v>1</v>
      </c>
      <c r="G13629" s="29">
        <v>13931</v>
      </c>
      <c r="M13629" s="80" t="b">
        <f t="shared" si="212"/>
        <v>1</v>
      </c>
    </row>
    <row r="13630" spans="2:13" x14ac:dyDescent="0.15">
      <c r="B13630" s="333" t="s">
        <v>15252</v>
      </c>
      <c r="C13630" s="333" t="s">
        <v>716</v>
      </c>
      <c r="D13630" s="333" t="s">
        <v>519</v>
      </c>
      <c r="E13630" s="29">
        <v>4</v>
      </c>
      <c r="F13630" s="29">
        <v>1</v>
      </c>
      <c r="G13630" s="29">
        <v>17441</v>
      </c>
      <c r="M13630" s="80" t="b">
        <f t="shared" si="212"/>
        <v>1</v>
      </c>
    </row>
    <row r="13631" spans="2:13" x14ac:dyDescent="0.15">
      <c r="B13631" s="333" t="s">
        <v>3454</v>
      </c>
      <c r="C13631" s="333" t="s">
        <v>716</v>
      </c>
      <c r="D13631" s="333" t="s">
        <v>444</v>
      </c>
      <c r="E13631" s="29">
        <v>4</v>
      </c>
      <c r="F13631" s="29">
        <v>6</v>
      </c>
      <c r="G13631" s="29">
        <v>3078</v>
      </c>
      <c r="M13631" s="80" t="b">
        <f t="shared" si="212"/>
        <v>1</v>
      </c>
    </row>
    <row r="13632" spans="2:13" x14ac:dyDescent="0.15">
      <c r="B13632" s="333" t="s">
        <v>15253</v>
      </c>
      <c r="C13632" s="333" t="s">
        <v>716</v>
      </c>
      <c r="D13632" s="333" t="s">
        <v>519</v>
      </c>
      <c r="E13632" s="29">
        <v>4</v>
      </c>
      <c r="F13632" s="29">
        <v>1</v>
      </c>
      <c r="G13632" s="29">
        <v>17437</v>
      </c>
      <c r="M13632" s="80" t="b">
        <f t="shared" si="212"/>
        <v>1</v>
      </c>
    </row>
    <row r="13633" spans="2:13" x14ac:dyDescent="0.15">
      <c r="B13633" s="333" t="s">
        <v>12542</v>
      </c>
      <c r="C13633" s="333" t="s">
        <v>712</v>
      </c>
      <c r="D13633" s="333" t="s">
        <v>525</v>
      </c>
      <c r="E13633" s="29">
        <v>2</v>
      </c>
      <c r="F13633" s="29">
        <v>4</v>
      </c>
      <c r="G13633" s="29">
        <v>12799</v>
      </c>
      <c r="M13633" s="80" t="b">
        <f t="shared" si="212"/>
        <v>1</v>
      </c>
    </row>
    <row r="13634" spans="2:13" x14ac:dyDescent="0.15">
      <c r="B13634" s="333" t="s">
        <v>3455</v>
      </c>
      <c r="C13634" s="333" t="s">
        <v>718</v>
      </c>
      <c r="D13634" s="333" t="s">
        <v>519</v>
      </c>
      <c r="E13634" s="29">
        <v>5</v>
      </c>
      <c r="F13634" s="29">
        <v>1</v>
      </c>
      <c r="G13634" s="29">
        <v>3079</v>
      </c>
      <c r="M13634" s="80" t="b">
        <f t="shared" si="212"/>
        <v>1</v>
      </c>
    </row>
    <row r="13635" spans="2:13" x14ac:dyDescent="0.15">
      <c r="B13635" s="333" t="s">
        <v>7078</v>
      </c>
      <c r="C13635" s="333" t="s">
        <v>518</v>
      </c>
      <c r="D13635" s="333" t="s">
        <v>521</v>
      </c>
      <c r="E13635" s="29">
        <v>0</v>
      </c>
      <c r="F13635" s="29">
        <v>2</v>
      </c>
      <c r="G13635" s="29">
        <v>7096</v>
      </c>
      <c r="M13635" s="80" t="b">
        <f t="shared" si="212"/>
        <v>1</v>
      </c>
    </row>
    <row r="13636" spans="2:13" x14ac:dyDescent="0.15">
      <c r="B13636" s="333" t="s">
        <v>10682</v>
      </c>
      <c r="C13636" s="333" t="s">
        <v>716</v>
      </c>
      <c r="D13636" s="333" t="s">
        <v>519</v>
      </c>
      <c r="E13636" s="29">
        <v>4</v>
      </c>
      <c r="F13636" s="29">
        <v>1</v>
      </c>
      <c r="G13636" s="29">
        <v>10563</v>
      </c>
      <c r="M13636" s="80" t="b">
        <f t="shared" si="212"/>
        <v>1</v>
      </c>
    </row>
    <row r="13637" spans="2:13" x14ac:dyDescent="0.15">
      <c r="B13637" s="333" t="s">
        <v>10683</v>
      </c>
      <c r="C13637" s="333" t="s">
        <v>716</v>
      </c>
      <c r="D13637" s="333" t="s">
        <v>519</v>
      </c>
      <c r="E13637" s="29">
        <v>4</v>
      </c>
      <c r="F13637" s="29">
        <v>1</v>
      </c>
      <c r="G13637" s="29">
        <v>10601</v>
      </c>
      <c r="M13637" s="80" t="b">
        <f t="shared" si="212"/>
        <v>1</v>
      </c>
    </row>
    <row r="13638" spans="2:13" x14ac:dyDescent="0.15">
      <c r="B13638" s="333" t="s">
        <v>10684</v>
      </c>
      <c r="C13638" s="333" t="s">
        <v>716</v>
      </c>
      <c r="D13638" s="333" t="s">
        <v>519</v>
      </c>
      <c r="E13638" s="29">
        <v>4</v>
      </c>
      <c r="F13638" s="29">
        <v>1</v>
      </c>
      <c r="G13638" s="29">
        <v>10600</v>
      </c>
      <c r="M13638" s="80" t="b">
        <f t="shared" si="212"/>
        <v>1</v>
      </c>
    </row>
    <row r="13639" spans="2:13" x14ac:dyDescent="0.15">
      <c r="B13639" s="333" t="s">
        <v>10685</v>
      </c>
      <c r="C13639" s="333" t="s">
        <v>714</v>
      </c>
      <c r="D13639" s="333" t="s">
        <v>525</v>
      </c>
      <c r="E13639" s="29">
        <v>3</v>
      </c>
      <c r="F13639" s="29">
        <v>4</v>
      </c>
      <c r="G13639" s="29">
        <v>10738</v>
      </c>
      <c r="M13639" s="80" t="b">
        <f t="shared" si="212"/>
        <v>1</v>
      </c>
    </row>
    <row r="13640" spans="2:13" x14ac:dyDescent="0.15">
      <c r="B13640" s="333" t="s">
        <v>10686</v>
      </c>
      <c r="C13640" s="333" t="s">
        <v>710</v>
      </c>
      <c r="D13640" s="333" t="s">
        <v>525</v>
      </c>
      <c r="E13640" s="29">
        <v>1</v>
      </c>
      <c r="F13640" s="29">
        <v>4</v>
      </c>
      <c r="G13640" s="29">
        <v>10755</v>
      </c>
      <c r="M13640" s="80" t="b">
        <f t="shared" si="212"/>
        <v>1</v>
      </c>
    </row>
    <row r="13641" spans="2:13" x14ac:dyDescent="0.15">
      <c r="B13641" s="333" t="s">
        <v>10687</v>
      </c>
      <c r="C13641" s="333" t="s">
        <v>518</v>
      </c>
      <c r="D13641" s="333" t="s">
        <v>518</v>
      </c>
      <c r="E13641" s="29">
        <v>0</v>
      </c>
      <c r="F13641" s="29">
        <v>0</v>
      </c>
      <c r="G13641" s="29">
        <v>11109</v>
      </c>
      <c r="M13641" s="80" t="b">
        <f t="shared" si="212"/>
        <v>1</v>
      </c>
    </row>
    <row r="13642" spans="2:13" x14ac:dyDescent="0.15">
      <c r="B13642" s="333" t="s">
        <v>15254</v>
      </c>
      <c r="C13642" s="333" t="s">
        <v>714</v>
      </c>
      <c r="D13642" s="333" t="s">
        <v>519</v>
      </c>
      <c r="E13642" s="29">
        <v>3</v>
      </c>
      <c r="F13642" s="29">
        <v>1</v>
      </c>
      <c r="G13642" s="29">
        <v>17303</v>
      </c>
      <c r="M13642" s="80" t="b">
        <f t="shared" si="212"/>
        <v>1</v>
      </c>
    </row>
    <row r="13643" spans="2:13" x14ac:dyDescent="0.15">
      <c r="B13643" s="333" t="s">
        <v>8709</v>
      </c>
      <c r="C13643" s="333" t="s">
        <v>716</v>
      </c>
      <c r="D13643" s="333" t="s">
        <v>519</v>
      </c>
      <c r="E13643" s="29">
        <v>4</v>
      </c>
      <c r="F13643" s="29">
        <v>1</v>
      </c>
      <c r="G13643" s="29">
        <v>9059</v>
      </c>
      <c r="M13643" s="80" t="b">
        <f t="shared" si="212"/>
        <v>1</v>
      </c>
    </row>
    <row r="13644" spans="2:13" x14ac:dyDescent="0.15">
      <c r="B13644" s="333" t="s">
        <v>15255</v>
      </c>
      <c r="C13644" s="333" t="s">
        <v>714</v>
      </c>
      <c r="D13644" s="333" t="s">
        <v>444</v>
      </c>
      <c r="E13644" s="29">
        <v>3</v>
      </c>
      <c r="F13644" s="29">
        <v>6</v>
      </c>
      <c r="G13644" s="29">
        <v>16564</v>
      </c>
      <c r="M13644" s="80" t="b">
        <f t="shared" si="212"/>
        <v>1</v>
      </c>
    </row>
    <row r="13645" spans="2:13" x14ac:dyDescent="0.15">
      <c r="B13645" s="333" t="s">
        <v>14070</v>
      </c>
      <c r="C13645" s="333" t="s">
        <v>712</v>
      </c>
      <c r="D13645" s="333" t="s">
        <v>519</v>
      </c>
      <c r="E13645" s="29">
        <v>2</v>
      </c>
      <c r="F13645" s="29">
        <v>1</v>
      </c>
      <c r="G13645" s="29">
        <v>15035</v>
      </c>
      <c r="M13645" s="80" t="b">
        <f t="shared" si="212"/>
        <v>1</v>
      </c>
    </row>
    <row r="13646" spans="2:13" x14ac:dyDescent="0.15">
      <c r="B13646" s="333" t="s">
        <v>10688</v>
      </c>
      <c r="C13646" s="333" t="s">
        <v>714</v>
      </c>
      <c r="D13646" s="333" t="s">
        <v>519</v>
      </c>
      <c r="E13646" s="29">
        <v>3</v>
      </c>
      <c r="F13646" s="29">
        <v>1</v>
      </c>
      <c r="G13646" s="29">
        <v>10561</v>
      </c>
      <c r="M13646" s="80" t="b">
        <f t="shared" ref="M13646:M13709" si="213">AND(  NOT(ISERROR(FIND(UPPER($B$7),UPPER($B13646),1))),  OR($D$7="",NOT(ISERROR(FIND(UPPER($D$7),UPPER($B13646),1)))),    OR($D$8="",(ISERROR(FIND(UPPER($D$8),UPPER($B13646),1))))           )</f>
        <v>1</v>
      </c>
    </row>
    <row r="13647" spans="2:13" x14ac:dyDescent="0.15">
      <c r="B13647" s="333" t="s">
        <v>13084</v>
      </c>
      <c r="C13647" s="333" t="s">
        <v>716</v>
      </c>
      <c r="D13647" s="333" t="s">
        <v>519</v>
      </c>
      <c r="E13647" s="29">
        <v>4</v>
      </c>
      <c r="F13647" s="29">
        <v>1</v>
      </c>
      <c r="G13647" s="29">
        <v>14296</v>
      </c>
      <c r="M13647" s="80" t="b">
        <f t="shared" si="213"/>
        <v>1</v>
      </c>
    </row>
    <row r="13648" spans="2:13" x14ac:dyDescent="0.15">
      <c r="B13648" s="333" t="s">
        <v>15256</v>
      </c>
      <c r="C13648" s="333" t="s">
        <v>716</v>
      </c>
      <c r="D13648" s="333" t="s">
        <v>519</v>
      </c>
      <c r="E13648" s="29">
        <v>4</v>
      </c>
      <c r="F13648" s="29">
        <v>1</v>
      </c>
      <c r="G13648" s="29">
        <v>17657</v>
      </c>
      <c r="M13648" s="80" t="b">
        <f t="shared" si="213"/>
        <v>1</v>
      </c>
    </row>
    <row r="13649" spans="2:13" x14ac:dyDescent="0.15">
      <c r="B13649" s="333" t="s">
        <v>10024</v>
      </c>
      <c r="C13649" s="333" t="s">
        <v>712</v>
      </c>
      <c r="D13649" s="333" t="s">
        <v>519</v>
      </c>
      <c r="E13649" s="29">
        <v>2</v>
      </c>
      <c r="F13649" s="29">
        <v>1</v>
      </c>
      <c r="G13649" s="29">
        <v>10214</v>
      </c>
      <c r="M13649" s="80" t="b">
        <f t="shared" si="213"/>
        <v>1</v>
      </c>
    </row>
    <row r="13650" spans="2:13" x14ac:dyDescent="0.15">
      <c r="B13650" s="333" t="s">
        <v>10689</v>
      </c>
      <c r="C13650" s="333" t="s">
        <v>714</v>
      </c>
      <c r="D13650" s="333" t="s">
        <v>519</v>
      </c>
      <c r="E13650" s="29">
        <v>3</v>
      </c>
      <c r="F13650" s="29">
        <v>1</v>
      </c>
      <c r="G13650" s="29">
        <v>10536</v>
      </c>
      <c r="M13650" s="80" t="b">
        <f t="shared" si="213"/>
        <v>1</v>
      </c>
    </row>
    <row r="13651" spans="2:13" x14ac:dyDescent="0.15">
      <c r="B13651" s="333" t="s">
        <v>12543</v>
      </c>
      <c r="C13651" s="333" t="s">
        <v>518</v>
      </c>
      <c r="D13651" s="333" t="s">
        <v>518</v>
      </c>
      <c r="E13651" s="29">
        <v>0</v>
      </c>
      <c r="F13651" s="29">
        <v>0</v>
      </c>
      <c r="G13651" s="29">
        <v>12425</v>
      </c>
      <c r="M13651" s="80" t="b">
        <f t="shared" si="213"/>
        <v>1</v>
      </c>
    </row>
    <row r="13652" spans="2:13" x14ac:dyDescent="0.15">
      <c r="B13652" s="333" t="s">
        <v>12544</v>
      </c>
      <c r="C13652" s="333" t="s">
        <v>716</v>
      </c>
      <c r="D13652" s="333" t="s">
        <v>519</v>
      </c>
      <c r="E13652" s="29">
        <v>4</v>
      </c>
      <c r="F13652" s="29">
        <v>1</v>
      </c>
      <c r="G13652" s="29">
        <v>13740</v>
      </c>
      <c r="M13652" s="80" t="b">
        <f t="shared" si="213"/>
        <v>1</v>
      </c>
    </row>
    <row r="13653" spans="2:13" x14ac:dyDescent="0.15">
      <c r="B13653" s="333" t="s">
        <v>10025</v>
      </c>
      <c r="C13653" s="333" t="s">
        <v>716</v>
      </c>
      <c r="D13653" s="333" t="s">
        <v>519</v>
      </c>
      <c r="E13653" s="29">
        <v>4</v>
      </c>
      <c r="F13653" s="29">
        <v>1</v>
      </c>
      <c r="G13653" s="29">
        <v>10183</v>
      </c>
      <c r="M13653" s="80" t="b">
        <f t="shared" si="213"/>
        <v>1</v>
      </c>
    </row>
    <row r="13654" spans="2:13" x14ac:dyDescent="0.15">
      <c r="B13654" s="333" t="s">
        <v>10690</v>
      </c>
      <c r="C13654" s="333" t="s">
        <v>716</v>
      </c>
      <c r="D13654" s="333" t="s">
        <v>519</v>
      </c>
      <c r="E13654" s="29">
        <v>4</v>
      </c>
      <c r="F13654" s="29">
        <v>1</v>
      </c>
      <c r="G13654" s="29">
        <v>11020</v>
      </c>
      <c r="M13654" s="80" t="b">
        <f t="shared" si="213"/>
        <v>1</v>
      </c>
    </row>
    <row r="13655" spans="2:13" x14ac:dyDescent="0.15">
      <c r="B13655" s="333" t="s">
        <v>14071</v>
      </c>
      <c r="C13655" s="333" t="s">
        <v>714</v>
      </c>
      <c r="D13655" s="333" t="s">
        <v>519</v>
      </c>
      <c r="E13655" s="29">
        <v>3</v>
      </c>
      <c r="F13655" s="29">
        <v>1</v>
      </c>
      <c r="G13655" s="29">
        <v>15048</v>
      </c>
      <c r="M13655" s="80" t="b">
        <f t="shared" si="213"/>
        <v>1</v>
      </c>
    </row>
    <row r="13656" spans="2:13" x14ac:dyDescent="0.15">
      <c r="B13656" s="333" t="s">
        <v>12545</v>
      </c>
      <c r="C13656" s="333" t="s">
        <v>716</v>
      </c>
      <c r="D13656" s="333" t="s">
        <v>519</v>
      </c>
      <c r="E13656" s="29">
        <v>4</v>
      </c>
      <c r="F13656" s="29">
        <v>1</v>
      </c>
      <c r="G13656" s="29">
        <v>13215</v>
      </c>
      <c r="M13656" s="80" t="b">
        <f t="shared" si="213"/>
        <v>1</v>
      </c>
    </row>
    <row r="13657" spans="2:13" x14ac:dyDescent="0.15">
      <c r="B13657" s="333" t="s">
        <v>14072</v>
      </c>
      <c r="C13657" s="333" t="s">
        <v>712</v>
      </c>
      <c r="D13657" s="333" t="s">
        <v>444</v>
      </c>
      <c r="E13657" s="29">
        <v>2</v>
      </c>
      <c r="F13657" s="29">
        <v>6</v>
      </c>
      <c r="G13657" s="29">
        <v>15519</v>
      </c>
      <c r="M13657" s="80" t="b">
        <f t="shared" si="213"/>
        <v>1</v>
      </c>
    </row>
    <row r="13658" spans="2:13" x14ac:dyDescent="0.15">
      <c r="B13658" s="333" t="s">
        <v>3456</v>
      </c>
      <c r="C13658" s="333" t="s">
        <v>712</v>
      </c>
      <c r="D13658" s="333" t="s">
        <v>519</v>
      </c>
      <c r="E13658" s="29">
        <v>2</v>
      </c>
      <c r="F13658" s="29">
        <v>1</v>
      </c>
      <c r="G13658" s="29">
        <v>3080</v>
      </c>
      <c r="M13658" s="80" t="b">
        <f t="shared" si="213"/>
        <v>1</v>
      </c>
    </row>
    <row r="13659" spans="2:13" x14ac:dyDescent="0.15">
      <c r="B13659" s="333" t="s">
        <v>7571</v>
      </c>
      <c r="C13659" s="333" t="s">
        <v>712</v>
      </c>
      <c r="D13659" s="333" t="s">
        <v>519</v>
      </c>
      <c r="E13659" s="29">
        <v>2</v>
      </c>
      <c r="F13659" s="29">
        <v>1</v>
      </c>
      <c r="G13659" s="29">
        <v>7736</v>
      </c>
      <c r="M13659" s="80" t="b">
        <f t="shared" si="213"/>
        <v>1</v>
      </c>
    </row>
    <row r="13660" spans="2:13" x14ac:dyDescent="0.15">
      <c r="B13660" s="333" t="s">
        <v>3457</v>
      </c>
      <c r="C13660" s="333" t="s">
        <v>712</v>
      </c>
      <c r="D13660" s="333" t="s">
        <v>525</v>
      </c>
      <c r="E13660" s="29">
        <v>2</v>
      </c>
      <c r="F13660" s="29">
        <v>4</v>
      </c>
      <c r="G13660" s="29">
        <v>3081</v>
      </c>
      <c r="M13660" s="80" t="b">
        <f t="shared" si="213"/>
        <v>1</v>
      </c>
    </row>
    <row r="13661" spans="2:13" x14ac:dyDescent="0.15">
      <c r="B13661" s="333" t="s">
        <v>7648</v>
      </c>
      <c r="C13661" s="333" t="s">
        <v>718</v>
      </c>
      <c r="D13661" s="333" t="s">
        <v>523</v>
      </c>
      <c r="E13661" s="29">
        <v>5</v>
      </c>
      <c r="F13661" s="29">
        <v>3</v>
      </c>
      <c r="G13661" s="29">
        <v>7688</v>
      </c>
      <c r="M13661" s="80" t="b">
        <f t="shared" si="213"/>
        <v>1</v>
      </c>
    </row>
    <row r="13662" spans="2:13" x14ac:dyDescent="0.15">
      <c r="B13662" s="333" t="s">
        <v>10691</v>
      </c>
      <c r="C13662" s="333" t="s">
        <v>712</v>
      </c>
      <c r="D13662" s="333" t="s">
        <v>525</v>
      </c>
      <c r="E13662" s="29">
        <v>2</v>
      </c>
      <c r="F13662" s="29">
        <v>4</v>
      </c>
      <c r="G13662" s="29">
        <v>10530</v>
      </c>
      <c r="M13662" s="80" t="b">
        <f t="shared" si="213"/>
        <v>1</v>
      </c>
    </row>
    <row r="13663" spans="2:13" x14ac:dyDescent="0.15">
      <c r="B13663" s="333" t="s">
        <v>7989</v>
      </c>
      <c r="C13663" s="333" t="s">
        <v>718</v>
      </c>
      <c r="D13663" s="333" t="s">
        <v>523</v>
      </c>
      <c r="E13663" s="29">
        <v>5</v>
      </c>
      <c r="F13663" s="29">
        <v>3</v>
      </c>
      <c r="G13663" s="29">
        <v>8199</v>
      </c>
      <c r="M13663" s="80" t="b">
        <f t="shared" si="213"/>
        <v>1</v>
      </c>
    </row>
    <row r="13664" spans="2:13" x14ac:dyDescent="0.15">
      <c r="B13664" s="333" t="s">
        <v>7710</v>
      </c>
      <c r="C13664" s="333" t="s">
        <v>714</v>
      </c>
      <c r="D13664" s="333" t="s">
        <v>519</v>
      </c>
      <c r="E13664" s="29">
        <v>3</v>
      </c>
      <c r="F13664" s="29">
        <v>1</v>
      </c>
      <c r="G13664" s="29">
        <v>7882</v>
      </c>
      <c r="M13664" s="80" t="b">
        <f t="shared" si="213"/>
        <v>1</v>
      </c>
    </row>
    <row r="13665" spans="2:13" x14ac:dyDescent="0.15">
      <c r="B13665" s="333" t="s">
        <v>1234</v>
      </c>
      <c r="C13665" s="333" t="s">
        <v>710</v>
      </c>
      <c r="D13665" s="333" t="s">
        <v>519</v>
      </c>
      <c r="E13665" s="29">
        <v>1</v>
      </c>
      <c r="F13665" s="29">
        <v>1</v>
      </c>
      <c r="G13665" s="29">
        <v>750</v>
      </c>
      <c r="M13665" s="80" t="b">
        <f t="shared" si="213"/>
        <v>1</v>
      </c>
    </row>
    <row r="13666" spans="2:13" x14ac:dyDescent="0.15">
      <c r="B13666" s="333" t="s">
        <v>8432</v>
      </c>
      <c r="C13666" s="333" t="s">
        <v>714</v>
      </c>
      <c r="D13666" s="333" t="s">
        <v>521</v>
      </c>
      <c r="E13666" s="29">
        <v>3</v>
      </c>
      <c r="F13666" s="29">
        <v>2</v>
      </c>
      <c r="G13666" s="29">
        <v>8761</v>
      </c>
      <c r="M13666" s="80" t="b">
        <f t="shared" si="213"/>
        <v>1</v>
      </c>
    </row>
    <row r="13667" spans="2:13" x14ac:dyDescent="0.15">
      <c r="B13667" s="333" t="s">
        <v>9778</v>
      </c>
      <c r="C13667" s="333" t="s">
        <v>518</v>
      </c>
      <c r="D13667" s="333" t="s">
        <v>518</v>
      </c>
      <c r="E13667" s="29">
        <v>0</v>
      </c>
      <c r="F13667" s="29">
        <v>0</v>
      </c>
      <c r="G13667" s="29">
        <v>9899</v>
      </c>
      <c r="M13667" s="80" t="b">
        <f t="shared" si="213"/>
        <v>1</v>
      </c>
    </row>
    <row r="13668" spans="2:13" x14ac:dyDescent="0.15">
      <c r="B13668" s="333" t="s">
        <v>15257</v>
      </c>
      <c r="C13668" s="333" t="s">
        <v>710</v>
      </c>
      <c r="D13668" s="333" t="s">
        <v>523</v>
      </c>
      <c r="E13668" s="29">
        <v>1</v>
      </c>
      <c r="F13668" s="29">
        <v>3</v>
      </c>
      <c r="G13668" s="29">
        <v>17198</v>
      </c>
      <c r="M13668" s="80" t="b">
        <f t="shared" si="213"/>
        <v>1</v>
      </c>
    </row>
    <row r="13669" spans="2:13" x14ac:dyDescent="0.15">
      <c r="B13669" s="333" t="s">
        <v>12546</v>
      </c>
      <c r="C13669" s="333" t="s">
        <v>710</v>
      </c>
      <c r="D13669" s="333" t="s">
        <v>521</v>
      </c>
      <c r="E13669" s="29">
        <v>1</v>
      </c>
      <c r="F13669" s="29">
        <v>2</v>
      </c>
      <c r="G13669" s="29">
        <v>12329</v>
      </c>
      <c r="M13669" s="80" t="b">
        <f t="shared" si="213"/>
        <v>1</v>
      </c>
    </row>
    <row r="13670" spans="2:13" x14ac:dyDescent="0.15">
      <c r="B13670" s="333" t="s">
        <v>12547</v>
      </c>
      <c r="C13670" s="333" t="s">
        <v>710</v>
      </c>
      <c r="D13670" s="333" t="s">
        <v>521</v>
      </c>
      <c r="E13670" s="29">
        <v>1</v>
      </c>
      <c r="F13670" s="29">
        <v>2</v>
      </c>
      <c r="G13670" s="29">
        <v>12330</v>
      </c>
      <c r="M13670" s="80" t="b">
        <f t="shared" si="213"/>
        <v>1</v>
      </c>
    </row>
    <row r="13671" spans="2:13" x14ac:dyDescent="0.15">
      <c r="B13671" s="333" t="s">
        <v>5497</v>
      </c>
      <c r="C13671" s="333" t="s">
        <v>710</v>
      </c>
      <c r="D13671" s="333" t="s">
        <v>519</v>
      </c>
      <c r="E13671" s="29">
        <v>1</v>
      </c>
      <c r="F13671" s="29">
        <v>1</v>
      </c>
      <c r="G13671" s="29">
        <v>5512</v>
      </c>
      <c r="M13671" s="80" t="b">
        <f t="shared" si="213"/>
        <v>1</v>
      </c>
    </row>
    <row r="13672" spans="2:13" x14ac:dyDescent="0.15">
      <c r="B13672" s="333" t="s">
        <v>5594</v>
      </c>
      <c r="C13672" s="333" t="s">
        <v>712</v>
      </c>
      <c r="D13672" s="333" t="s">
        <v>525</v>
      </c>
      <c r="E13672" s="29">
        <v>2</v>
      </c>
      <c r="F13672" s="29">
        <v>4</v>
      </c>
      <c r="G13672" s="29">
        <v>5529</v>
      </c>
      <c r="M13672" s="80" t="b">
        <f t="shared" si="213"/>
        <v>1</v>
      </c>
    </row>
    <row r="13673" spans="2:13" x14ac:dyDescent="0.15">
      <c r="B13673" s="333" t="s">
        <v>5202</v>
      </c>
      <c r="C13673" s="333" t="s">
        <v>712</v>
      </c>
      <c r="D13673" s="333" t="s">
        <v>444</v>
      </c>
      <c r="E13673" s="29">
        <v>2</v>
      </c>
      <c r="F13673" s="29">
        <v>6</v>
      </c>
      <c r="G13673" s="29">
        <v>5187</v>
      </c>
      <c r="M13673" s="80" t="b">
        <f t="shared" si="213"/>
        <v>1</v>
      </c>
    </row>
    <row r="13674" spans="2:13" x14ac:dyDescent="0.15">
      <c r="B13674" s="333" t="s">
        <v>3458</v>
      </c>
      <c r="C13674" s="333" t="s">
        <v>710</v>
      </c>
      <c r="D13674" s="333" t="s">
        <v>523</v>
      </c>
      <c r="E13674" s="29">
        <v>1</v>
      </c>
      <c r="F13674" s="29">
        <v>3</v>
      </c>
      <c r="G13674" s="29">
        <v>3082</v>
      </c>
      <c r="M13674" s="80" t="b">
        <f t="shared" si="213"/>
        <v>1</v>
      </c>
    </row>
    <row r="13675" spans="2:13" x14ac:dyDescent="0.15">
      <c r="B13675" s="333" t="s">
        <v>12548</v>
      </c>
      <c r="C13675" s="333" t="s">
        <v>716</v>
      </c>
      <c r="D13675" s="333" t="s">
        <v>523</v>
      </c>
      <c r="E13675" s="29">
        <v>4</v>
      </c>
      <c r="F13675" s="29">
        <v>3</v>
      </c>
      <c r="G13675" s="29">
        <v>13684</v>
      </c>
      <c r="M13675" s="80" t="b">
        <f t="shared" si="213"/>
        <v>1</v>
      </c>
    </row>
    <row r="13676" spans="2:13" x14ac:dyDescent="0.15">
      <c r="B13676" s="333" t="s">
        <v>3688</v>
      </c>
      <c r="C13676" s="333" t="s">
        <v>712</v>
      </c>
      <c r="D13676" s="333" t="s">
        <v>519</v>
      </c>
      <c r="E13676" s="29">
        <v>2</v>
      </c>
      <c r="F13676" s="29">
        <v>1</v>
      </c>
      <c r="G13676" s="29">
        <v>3445</v>
      </c>
      <c r="M13676" s="80" t="b">
        <f t="shared" si="213"/>
        <v>1</v>
      </c>
    </row>
    <row r="13677" spans="2:13" x14ac:dyDescent="0.15">
      <c r="B13677" s="333" t="s">
        <v>8866</v>
      </c>
      <c r="C13677" s="333" t="s">
        <v>710</v>
      </c>
      <c r="D13677" s="333" t="s">
        <v>525</v>
      </c>
      <c r="E13677" s="29">
        <v>1</v>
      </c>
      <c r="F13677" s="29">
        <v>4</v>
      </c>
      <c r="G13677" s="29">
        <v>9216</v>
      </c>
      <c r="M13677" s="80" t="b">
        <f t="shared" si="213"/>
        <v>1</v>
      </c>
    </row>
    <row r="13678" spans="2:13" x14ac:dyDescent="0.15">
      <c r="B13678" s="333" t="s">
        <v>11108</v>
      </c>
      <c r="C13678" s="333" t="s">
        <v>716</v>
      </c>
      <c r="D13678" s="333" t="s">
        <v>523</v>
      </c>
      <c r="E13678" s="29">
        <v>4</v>
      </c>
      <c r="F13678" s="29">
        <v>3</v>
      </c>
      <c r="G13678" s="29">
        <v>3083</v>
      </c>
      <c r="M13678" s="80" t="b">
        <f t="shared" si="213"/>
        <v>1</v>
      </c>
    </row>
    <row r="13679" spans="2:13" x14ac:dyDescent="0.15">
      <c r="B13679" s="333" t="s">
        <v>10692</v>
      </c>
      <c r="C13679" s="333" t="s">
        <v>710</v>
      </c>
      <c r="D13679" s="333" t="s">
        <v>523</v>
      </c>
      <c r="E13679" s="29">
        <v>1</v>
      </c>
      <c r="F13679" s="29">
        <v>3</v>
      </c>
      <c r="G13679" s="29">
        <v>10372</v>
      </c>
      <c r="M13679" s="80" t="b">
        <f t="shared" si="213"/>
        <v>1</v>
      </c>
    </row>
    <row r="13680" spans="2:13" x14ac:dyDescent="0.15">
      <c r="B13680" s="333" t="s">
        <v>3459</v>
      </c>
      <c r="C13680" s="333" t="s">
        <v>716</v>
      </c>
      <c r="D13680" s="333" t="s">
        <v>523</v>
      </c>
      <c r="E13680" s="29">
        <v>4</v>
      </c>
      <c r="F13680" s="29">
        <v>3</v>
      </c>
      <c r="G13680" s="29">
        <v>3084</v>
      </c>
      <c r="M13680" s="80" t="b">
        <f t="shared" si="213"/>
        <v>1</v>
      </c>
    </row>
    <row r="13681" spans="2:13" x14ac:dyDescent="0.15">
      <c r="B13681" s="333" t="s">
        <v>12549</v>
      </c>
      <c r="C13681" s="333" t="s">
        <v>712</v>
      </c>
      <c r="D13681" s="333" t="s">
        <v>523</v>
      </c>
      <c r="E13681" s="29">
        <v>2</v>
      </c>
      <c r="F13681" s="29">
        <v>3</v>
      </c>
      <c r="G13681" s="29">
        <v>12680</v>
      </c>
      <c r="M13681" s="80" t="b">
        <f t="shared" si="213"/>
        <v>1</v>
      </c>
    </row>
    <row r="13682" spans="2:13" x14ac:dyDescent="0.15">
      <c r="B13682" s="333" t="s">
        <v>12550</v>
      </c>
      <c r="C13682" s="333" t="s">
        <v>714</v>
      </c>
      <c r="D13682" s="333" t="s">
        <v>523</v>
      </c>
      <c r="E13682" s="29">
        <v>3</v>
      </c>
      <c r="F13682" s="29">
        <v>3</v>
      </c>
      <c r="G13682" s="29">
        <v>12679</v>
      </c>
      <c r="M13682" s="80" t="b">
        <f t="shared" si="213"/>
        <v>1</v>
      </c>
    </row>
    <row r="13683" spans="2:13" x14ac:dyDescent="0.15">
      <c r="B13683" s="333" t="s">
        <v>4585</v>
      </c>
      <c r="C13683" s="333" t="s">
        <v>710</v>
      </c>
      <c r="D13683" s="333" t="s">
        <v>521</v>
      </c>
      <c r="E13683" s="29">
        <v>1</v>
      </c>
      <c r="F13683" s="29">
        <v>2</v>
      </c>
      <c r="G13683" s="29">
        <v>4410</v>
      </c>
      <c r="M13683" s="80" t="b">
        <f t="shared" si="213"/>
        <v>1</v>
      </c>
    </row>
    <row r="13684" spans="2:13" x14ac:dyDescent="0.15">
      <c r="B13684" s="333" t="s">
        <v>282</v>
      </c>
      <c r="C13684" s="333" t="s">
        <v>710</v>
      </c>
      <c r="D13684" s="333" t="s">
        <v>521</v>
      </c>
      <c r="E13684" s="29">
        <v>1</v>
      </c>
      <c r="F13684" s="29">
        <v>2</v>
      </c>
      <c r="G13684" s="29">
        <v>8465</v>
      </c>
      <c r="M13684" s="80" t="b">
        <f t="shared" si="213"/>
        <v>1</v>
      </c>
    </row>
    <row r="13685" spans="2:13" x14ac:dyDescent="0.15">
      <c r="B13685" s="333" t="s">
        <v>12551</v>
      </c>
      <c r="C13685" s="333" t="s">
        <v>714</v>
      </c>
      <c r="D13685" s="333" t="s">
        <v>523</v>
      </c>
      <c r="E13685" s="29">
        <v>3</v>
      </c>
      <c r="F13685" s="29">
        <v>3</v>
      </c>
      <c r="G13685" s="29">
        <v>13685</v>
      </c>
      <c r="M13685" s="80" t="b">
        <f t="shared" si="213"/>
        <v>1</v>
      </c>
    </row>
    <row r="13686" spans="2:13" x14ac:dyDescent="0.15">
      <c r="B13686" s="333" t="s">
        <v>10693</v>
      </c>
      <c r="C13686" s="333" t="s">
        <v>718</v>
      </c>
      <c r="D13686" s="333" t="s">
        <v>521</v>
      </c>
      <c r="E13686" s="29">
        <v>5</v>
      </c>
      <c r="F13686" s="29">
        <v>2</v>
      </c>
      <c r="G13686" s="29">
        <v>10824</v>
      </c>
      <c r="M13686" s="80" t="b">
        <f t="shared" si="213"/>
        <v>1</v>
      </c>
    </row>
    <row r="13687" spans="2:13" x14ac:dyDescent="0.15">
      <c r="B13687" s="333" t="s">
        <v>15258</v>
      </c>
      <c r="C13687" s="333" t="s">
        <v>718</v>
      </c>
      <c r="D13687" s="333" t="s">
        <v>523</v>
      </c>
      <c r="E13687" s="29">
        <v>5</v>
      </c>
      <c r="F13687" s="29">
        <v>3</v>
      </c>
      <c r="G13687" s="29">
        <v>16557</v>
      </c>
      <c r="M13687" s="80" t="b">
        <f t="shared" si="213"/>
        <v>1</v>
      </c>
    </row>
    <row r="13688" spans="2:13" x14ac:dyDescent="0.15">
      <c r="B13688" s="333" t="s">
        <v>3460</v>
      </c>
      <c r="C13688" s="333" t="s">
        <v>710</v>
      </c>
      <c r="D13688" s="333" t="s">
        <v>519</v>
      </c>
      <c r="E13688" s="29">
        <v>1</v>
      </c>
      <c r="F13688" s="29">
        <v>1</v>
      </c>
      <c r="G13688" s="29">
        <v>3085</v>
      </c>
      <c r="M13688" s="80" t="b">
        <f t="shared" si="213"/>
        <v>1</v>
      </c>
    </row>
    <row r="13689" spans="2:13" x14ac:dyDescent="0.15">
      <c r="B13689" s="333" t="s">
        <v>7761</v>
      </c>
      <c r="C13689" s="333" t="s">
        <v>714</v>
      </c>
      <c r="D13689" s="333" t="s">
        <v>523</v>
      </c>
      <c r="E13689" s="29">
        <v>3</v>
      </c>
      <c r="F13689" s="29">
        <v>3</v>
      </c>
      <c r="G13689" s="29">
        <v>7940</v>
      </c>
      <c r="M13689" s="80" t="b">
        <f t="shared" si="213"/>
        <v>1</v>
      </c>
    </row>
    <row r="13690" spans="2:13" x14ac:dyDescent="0.15">
      <c r="B13690" s="333" t="s">
        <v>15259</v>
      </c>
      <c r="C13690" s="333" t="s">
        <v>710</v>
      </c>
      <c r="D13690" s="333" t="s">
        <v>521</v>
      </c>
      <c r="E13690" s="29">
        <v>1</v>
      </c>
      <c r="F13690" s="29">
        <v>2</v>
      </c>
      <c r="G13690" s="29">
        <v>16407</v>
      </c>
      <c r="M13690" s="80" t="b">
        <f t="shared" si="213"/>
        <v>1</v>
      </c>
    </row>
    <row r="13691" spans="2:13" x14ac:dyDescent="0.15">
      <c r="B13691" s="333" t="s">
        <v>3689</v>
      </c>
      <c r="C13691" s="333" t="s">
        <v>712</v>
      </c>
      <c r="D13691" s="333" t="s">
        <v>519</v>
      </c>
      <c r="E13691" s="29">
        <v>2</v>
      </c>
      <c r="F13691" s="29">
        <v>1</v>
      </c>
      <c r="G13691" s="29">
        <v>3446</v>
      </c>
      <c r="M13691" s="80" t="b">
        <f t="shared" si="213"/>
        <v>1</v>
      </c>
    </row>
    <row r="13692" spans="2:13" x14ac:dyDescent="0.15">
      <c r="B13692" s="333" t="s">
        <v>3690</v>
      </c>
      <c r="C13692" s="333" t="s">
        <v>712</v>
      </c>
      <c r="D13692" s="333" t="s">
        <v>519</v>
      </c>
      <c r="E13692" s="29">
        <v>2</v>
      </c>
      <c r="F13692" s="29">
        <v>1</v>
      </c>
      <c r="G13692" s="29">
        <v>3447</v>
      </c>
      <c r="M13692" s="80" t="b">
        <f t="shared" si="213"/>
        <v>1</v>
      </c>
    </row>
    <row r="13693" spans="2:13" x14ac:dyDescent="0.15">
      <c r="B13693" s="333" t="s">
        <v>3584</v>
      </c>
      <c r="C13693" s="333" t="s">
        <v>714</v>
      </c>
      <c r="D13693" s="333" t="s">
        <v>519</v>
      </c>
      <c r="E13693" s="29">
        <v>3</v>
      </c>
      <c r="F13693" s="29">
        <v>1</v>
      </c>
      <c r="G13693" s="29">
        <v>3333</v>
      </c>
      <c r="M13693" s="80" t="b">
        <f t="shared" si="213"/>
        <v>1</v>
      </c>
    </row>
    <row r="13694" spans="2:13" x14ac:dyDescent="0.15">
      <c r="B13694" s="333" t="s">
        <v>3461</v>
      </c>
      <c r="C13694" s="333" t="s">
        <v>710</v>
      </c>
      <c r="D13694" s="333" t="s">
        <v>519</v>
      </c>
      <c r="E13694" s="29">
        <v>1</v>
      </c>
      <c r="F13694" s="29">
        <v>1</v>
      </c>
      <c r="G13694" s="29">
        <v>3086</v>
      </c>
      <c r="M13694" s="80" t="b">
        <f t="shared" si="213"/>
        <v>1</v>
      </c>
    </row>
    <row r="13695" spans="2:13" x14ac:dyDescent="0.15">
      <c r="B13695" s="333" t="s">
        <v>3462</v>
      </c>
      <c r="C13695" s="333" t="s">
        <v>710</v>
      </c>
      <c r="D13695" s="333" t="s">
        <v>525</v>
      </c>
      <c r="E13695" s="29">
        <v>1</v>
      </c>
      <c r="F13695" s="29">
        <v>4</v>
      </c>
      <c r="G13695" s="29">
        <v>3087</v>
      </c>
      <c r="M13695" s="80" t="b">
        <f t="shared" si="213"/>
        <v>1</v>
      </c>
    </row>
    <row r="13696" spans="2:13" x14ac:dyDescent="0.15">
      <c r="B13696" s="333" t="s">
        <v>3691</v>
      </c>
      <c r="C13696" s="333" t="s">
        <v>712</v>
      </c>
      <c r="D13696" s="333" t="s">
        <v>519</v>
      </c>
      <c r="E13696" s="29">
        <v>2</v>
      </c>
      <c r="F13696" s="29">
        <v>1</v>
      </c>
      <c r="G13696" s="29">
        <v>3448</v>
      </c>
      <c r="M13696" s="80" t="b">
        <f t="shared" si="213"/>
        <v>1</v>
      </c>
    </row>
    <row r="13697" spans="2:13" x14ac:dyDescent="0.15">
      <c r="B13697" s="333" t="s">
        <v>5928</v>
      </c>
      <c r="C13697" s="333" t="s">
        <v>710</v>
      </c>
      <c r="D13697" s="333" t="s">
        <v>523</v>
      </c>
      <c r="E13697" s="29">
        <v>1</v>
      </c>
      <c r="F13697" s="29">
        <v>3</v>
      </c>
      <c r="G13697" s="29">
        <v>5970</v>
      </c>
      <c r="M13697" s="80" t="b">
        <f t="shared" si="213"/>
        <v>1</v>
      </c>
    </row>
    <row r="13698" spans="2:13" x14ac:dyDescent="0.15">
      <c r="B13698" s="333" t="s">
        <v>7033</v>
      </c>
      <c r="C13698" s="333" t="s">
        <v>710</v>
      </c>
      <c r="D13698" s="333" t="s">
        <v>523</v>
      </c>
      <c r="E13698" s="29">
        <v>1</v>
      </c>
      <c r="F13698" s="29">
        <v>3</v>
      </c>
      <c r="G13698" s="29">
        <v>7170</v>
      </c>
      <c r="M13698" s="80" t="b">
        <f t="shared" si="213"/>
        <v>1</v>
      </c>
    </row>
    <row r="13699" spans="2:13" x14ac:dyDescent="0.15">
      <c r="B13699" s="333" t="s">
        <v>3463</v>
      </c>
      <c r="C13699" s="333" t="s">
        <v>718</v>
      </c>
      <c r="D13699" s="333" t="s">
        <v>523</v>
      </c>
      <c r="E13699" s="29">
        <v>5</v>
      </c>
      <c r="F13699" s="29">
        <v>3</v>
      </c>
      <c r="G13699" s="29">
        <v>3088</v>
      </c>
      <c r="M13699" s="80" t="b">
        <f t="shared" si="213"/>
        <v>1</v>
      </c>
    </row>
    <row r="13700" spans="2:13" x14ac:dyDescent="0.15">
      <c r="B13700" s="333" t="s">
        <v>3566</v>
      </c>
      <c r="C13700" s="333" t="s">
        <v>712</v>
      </c>
      <c r="D13700" s="333" t="s">
        <v>525</v>
      </c>
      <c r="E13700" s="29">
        <v>2</v>
      </c>
      <c r="F13700" s="29">
        <v>4</v>
      </c>
      <c r="G13700" s="29">
        <v>3089</v>
      </c>
      <c r="M13700" s="80" t="b">
        <f t="shared" si="213"/>
        <v>1</v>
      </c>
    </row>
    <row r="13701" spans="2:13" x14ac:dyDescent="0.15">
      <c r="B13701" s="333" t="s">
        <v>15260</v>
      </c>
      <c r="C13701" s="333" t="s">
        <v>710</v>
      </c>
      <c r="D13701" s="333" t="s">
        <v>519</v>
      </c>
      <c r="E13701" s="29">
        <v>1</v>
      </c>
      <c r="F13701" s="29">
        <v>1</v>
      </c>
      <c r="G13701" s="29">
        <v>17636</v>
      </c>
      <c r="M13701" s="80" t="b">
        <f t="shared" si="213"/>
        <v>1</v>
      </c>
    </row>
    <row r="13702" spans="2:13" x14ac:dyDescent="0.15">
      <c r="B13702" s="333" t="s">
        <v>3567</v>
      </c>
      <c r="C13702" s="333" t="s">
        <v>710</v>
      </c>
      <c r="D13702" s="333" t="s">
        <v>525</v>
      </c>
      <c r="E13702" s="29">
        <v>1</v>
      </c>
      <c r="F13702" s="29">
        <v>4</v>
      </c>
      <c r="G13702" s="29">
        <v>3090</v>
      </c>
      <c r="M13702" s="80" t="b">
        <f t="shared" si="213"/>
        <v>1</v>
      </c>
    </row>
    <row r="13703" spans="2:13" x14ac:dyDescent="0.15">
      <c r="B13703" s="333" t="s">
        <v>5077</v>
      </c>
      <c r="C13703" s="333" t="s">
        <v>710</v>
      </c>
      <c r="D13703" s="333" t="s">
        <v>519</v>
      </c>
      <c r="E13703" s="29">
        <v>1</v>
      </c>
      <c r="F13703" s="29">
        <v>1</v>
      </c>
      <c r="G13703" s="29">
        <v>5042</v>
      </c>
      <c r="M13703" s="80" t="b">
        <f t="shared" si="213"/>
        <v>1</v>
      </c>
    </row>
    <row r="13704" spans="2:13" x14ac:dyDescent="0.15">
      <c r="B13704" s="333" t="s">
        <v>3568</v>
      </c>
      <c r="C13704" s="333" t="s">
        <v>716</v>
      </c>
      <c r="D13704" s="333" t="s">
        <v>523</v>
      </c>
      <c r="E13704" s="29">
        <v>4</v>
      </c>
      <c r="F13704" s="29">
        <v>3</v>
      </c>
      <c r="G13704" s="29">
        <v>3091</v>
      </c>
      <c r="M13704" s="80" t="b">
        <f t="shared" si="213"/>
        <v>1</v>
      </c>
    </row>
    <row r="13705" spans="2:13" x14ac:dyDescent="0.15">
      <c r="B13705" s="333" t="s">
        <v>3569</v>
      </c>
      <c r="C13705" s="333" t="s">
        <v>710</v>
      </c>
      <c r="D13705" s="333" t="s">
        <v>521</v>
      </c>
      <c r="E13705" s="29">
        <v>1</v>
      </c>
      <c r="F13705" s="29">
        <v>2</v>
      </c>
      <c r="G13705" s="29">
        <v>3092</v>
      </c>
      <c r="M13705" s="80" t="b">
        <f t="shared" si="213"/>
        <v>1</v>
      </c>
    </row>
    <row r="13706" spans="2:13" x14ac:dyDescent="0.15">
      <c r="B13706" s="333" t="s">
        <v>5917</v>
      </c>
      <c r="C13706" s="333" t="s">
        <v>712</v>
      </c>
      <c r="D13706" s="333" t="s">
        <v>523</v>
      </c>
      <c r="E13706" s="29">
        <v>2</v>
      </c>
      <c r="F13706" s="29">
        <v>3</v>
      </c>
      <c r="G13706" s="29">
        <v>5943</v>
      </c>
      <c r="M13706" s="80" t="b">
        <f t="shared" si="213"/>
        <v>1</v>
      </c>
    </row>
    <row r="13707" spans="2:13" x14ac:dyDescent="0.15">
      <c r="B13707" s="333" t="s">
        <v>5347</v>
      </c>
      <c r="C13707" s="333" t="s">
        <v>712</v>
      </c>
      <c r="D13707" s="333" t="s">
        <v>519</v>
      </c>
      <c r="E13707" s="29">
        <v>2</v>
      </c>
      <c r="F13707" s="29">
        <v>1</v>
      </c>
      <c r="G13707" s="29">
        <v>5347</v>
      </c>
      <c r="M13707" s="80" t="b">
        <f t="shared" si="213"/>
        <v>1</v>
      </c>
    </row>
    <row r="13708" spans="2:13" x14ac:dyDescent="0.15">
      <c r="B13708" s="333" t="s">
        <v>5348</v>
      </c>
      <c r="C13708" s="333" t="s">
        <v>712</v>
      </c>
      <c r="D13708" s="333" t="s">
        <v>519</v>
      </c>
      <c r="E13708" s="29">
        <v>2</v>
      </c>
      <c r="F13708" s="29">
        <v>1</v>
      </c>
      <c r="G13708" s="29">
        <v>5348</v>
      </c>
      <c r="M13708" s="80" t="b">
        <f t="shared" si="213"/>
        <v>1</v>
      </c>
    </row>
    <row r="13709" spans="2:13" x14ac:dyDescent="0.15">
      <c r="B13709" s="333" t="s">
        <v>5450</v>
      </c>
      <c r="C13709" s="333" t="s">
        <v>712</v>
      </c>
      <c r="D13709" s="333" t="s">
        <v>521</v>
      </c>
      <c r="E13709" s="29">
        <v>2</v>
      </c>
      <c r="F13709" s="29">
        <v>2</v>
      </c>
      <c r="G13709" s="29">
        <v>5349</v>
      </c>
      <c r="M13709" s="80" t="b">
        <f t="shared" si="213"/>
        <v>1</v>
      </c>
    </row>
    <row r="13710" spans="2:13" x14ac:dyDescent="0.15">
      <c r="B13710" s="333" t="s">
        <v>5451</v>
      </c>
      <c r="C13710" s="333" t="s">
        <v>712</v>
      </c>
      <c r="D13710" s="333" t="s">
        <v>521</v>
      </c>
      <c r="E13710" s="29">
        <v>2</v>
      </c>
      <c r="F13710" s="29">
        <v>2</v>
      </c>
      <c r="G13710" s="29">
        <v>5350</v>
      </c>
      <c r="M13710" s="80" t="b">
        <f t="shared" ref="M13710:M13773" si="214">AND(  NOT(ISERROR(FIND(UPPER($B$7),UPPER($B13710),1))),  OR($D$7="",NOT(ISERROR(FIND(UPPER($D$7),UPPER($B13710),1)))),    OR($D$8="",(ISERROR(FIND(UPPER($D$8),UPPER($B13710),1))))           )</f>
        <v>1</v>
      </c>
    </row>
    <row r="13711" spans="2:13" x14ac:dyDescent="0.15">
      <c r="B13711" s="333" t="s">
        <v>9779</v>
      </c>
      <c r="C13711" s="333" t="s">
        <v>712</v>
      </c>
      <c r="D13711" s="333" t="s">
        <v>521</v>
      </c>
      <c r="E13711" s="29">
        <v>2</v>
      </c>
      <c r="F13711" s="29">
        <v>2</v>
      </c>
      <c r="G13711" s="29">
        <v>9584</v>
      </c>
      <c r="M13711" s="80" t="b">
        <f t="shared" si="214"/>
        <v>1</v>
      </c>
    </row>
    <row r="13712" spans="2:13" x14ac:dyDescent="0.15">
      <c r="B13712" s="333" t="s">
        <v>5237</v>
      </c>
      <c r="C13712" s="333" t="s">
        <v>716</v>
      </c>
      <c r="D13712" s="333" t="s">
        <v>519</v>
      </c>
      <c r="E13712" s="29">
        <v>4</v>
      </c>
      <c r="F13712" s="29">
        <v>1</v>
      </c>
      <c r="G13712" s="29">
        <v>5344</v>
      </c>
      <c r="M13712" s="80" t="b">
        <f t="shared" si="214"/>
        <v>1</v>
      </c>
    </row>
    <row r="13713" spans="2:13" x14ac:dyDescent="0.15">
      <c r="B13713" s="333" t="s">
        <v>3570</v>
      </c>
      <c r="C13713" s="333" t="s">
        <v>712</v>
      </c>
      <c r="D13713" s="333" t="s">
        <v>519</v>
      </c>
      <c r="E13713" s="29">
        <v>2</v>
      </c>
      <c r="F13713" s="29">
        <v>1</v>
      </c>
      <c r="G13713" s="29">
        <v>3093</v>
      </c>
      <c r="M13713" s="80" t="b">
        <f t="shared" si="214"/>
        <v>1</v>
      </c>
    </row>
    <row r="13714" spans="2:13" x14ac:dyDescent="0.15">
      <c r="B13714" s="333" t="s">
        <v>5452</v>
      </c>
      <c r="C13714" s="333" t="s">
        <v>712</v>
      </c>
      <c r="D13714" s="333" t="s">
        <v>519</v>
      </c>
      <c r="E13714" s="29">
        <v>2</v>
      </c>
      <c r="F13714" s="29">
        <v>1</v>
      </c>
      <c r="G13714" s="29">
        <v>5351</v>
      </c>
      <c r="M13714" s="80" t="b">
        <f t="shared" si="214"/>
        <v>1</v>
      </c>
    </row>
    <row r="13715" spans="2:13" x14ac:dyDescent="0.15">
      <c r="B13715" s="333" t="s">
        <v>5453</v>
      </c>
      <c r="C13715" s="333" t="s">
        <v>712</v>
      </c>
      <c r="D13715" s="333" t="s">
        <v>519</v>
      </c>
      <c r="E13715" s="29">
        <v>2</v>
      </c>
      <c r="F13715" s="29">
        <v>1</v>
      </c>
      <c r="G13715" s="29">
        <v>5352</v>
      </c>
      <c r="M13715" s="80" t="b">
        <f t="shared" si="214"/>
        <v>1</v>
      </c>
    </row>
    <row r="13716" spans="2:13" x14ac:dyDescent="0.15">
      <c r="B13716" s="333" t="s">
        <v>5454</v>
      </c>
      <c r="C13716" s="333" t="s">
        <v>712</v>
      </c>
      <c r="D13716" s="333" t="s">
        <v>519</v>
      </c>
      <c r="E13716" s="29">
        <v>2</v>
      </c>
      <c r="F13716" s="29">
        <v>1</v>
      </c>
      <c r="G13716" s="29">
        <v>5353</v>
      </c>
      <c r="M13716" s="80" t="b">
        <f t="shared" si="214"/>
        <v>1</v>
      </c>
    </row>
    <row r="13717" spans="2:13" x14ac:dyDescent="0.15">
      <c r="B13717" s="333" t="s">
        <v>5455</v>
      </c>
      <c r="C13717" s="333" t="s">
        <v>714</v>
      </c>
      <c r="D13717" s="333" t="s">
        <v>525</v>
      </c>
      <c r="E13717" s="29">
        <v>3</v>
      </c>
      <c r="F13717" s="29">
        <v>4</v>
      </c>
      <c r="G13717" s="29">
        <v>5354</v>
      </c>
      <c r="M13717" s="80" t="b">
        <f t="shared" si="214"/>
        <v>1</v>
      </c>
    </row>
    <row r="13718" spans="2:13" x14ac:dyDescent="0.15">
      <c r="B13718" s="333" t="s">
        <v>5456</v>
      </c>
      <c r="C13718" s="333" t="s">
        <v>712</v>
      </c>
      <c r="D13718" s="333" t="s">
        <v>521</v>
      </c>
      <c r="E13718" s="29">
        <v>2</v>
      </c>
      <c r="F13718" s="29">
        <v>2</v>
      </c>
      <c r="G13718" s="29">
        <v>5355</v>
      </c>
      <c r="M13718" s="80" t="b">
        <f t="shared" si="214"/>
        <v>1</v>
      </c>
    </row>
    <row r="13719" spans="2:13" x14ac:dyDescent="0.15">
      <c r="B13719" s="333" t="s">
        <v>4283</v>
      </c>
      <c r="C13719" s="333" t="s">
        <v>712</v>
      </c>
      <c r="D13719" s="333" t="s">
        <v>525</v>
      </c>
      <c r="E13719" s="29">
        <v>2</v>
      </c>
      <c r="F13719" s="29">
        <v>4</v>
      </c>
      <c r="G13719" s="29">
        <v>3824</v>
      </c>
      <c r="M13719" s="80" t="b">
        <f t="shared" si="214"/>
        <v>1</v>
      </c>
    </row>
    <row r="13720" spans="2:13" x14ac:dyDescent="0.15">
      <c r="B13720" s="333" t="s">
        <v>5457</v>
      </c>
      <c r="C13720" s="333" t="s">
        <v>712</v>
      </c>
      <c r="D13720" s="333" t="s">
        <v>521</v>
      </c>
      <c r="E13720" s="29">
        <v>2</v>
      </c>
      <c r="F13720" s="29">
        <v>2</v>
      </c>
      <c r="G13720" s="29">
        <v>5356</v>
      </c>
      <c r="M13720" s="80" t="b">
        <f t="shared" si="214"/>
        <v>1</v>
      </c>
    </row>
    <row r="13721" spans="2:13" x14ac:dyDescent="0.15">
      <c r="B13721" s="333" t="s">
        <v>11394</v>
      </c>
      <c r="C13721" s="333" t="s">
        <v>710</v>
      </c>
      <c r="D13721" s="333" t="s">
        <v>523</v>
      </c>
      <c r="E13721" s="29">
        <v>1</v>
      </c>
      <c r="F13721" s="29">
        <v>3</v>
      </c>
      <c r="G13721" s="29">
        <v>11172</v>
      </c>
      <c r="M13721" s="80" t="b">
        <f t="shared" si="214"/>
        <v>1</v>
      </c>
    </row>
    <row r="13722" spans="2:13" x14ac:dyDescent="0.15">
      <c r="B13722" s="333" t="s">
        <v>11395</v>
      </c>
      <c r="C13722" s="333" t="s">
        <v>712</v>
      </c>
      <c r="D13722" s="333" t="s">
        <v>521</v>
      </c>
      <c r="E13722" s="29">
        <v>2</v>
      </c>
      <c r="F13722" s="29">
        <v>2</v>
      </c>
      <c r="G13722" s="29">
        <v>11177</v>
      </c>
      <c r="M13722" s="80" t="b">
        <f t="shared" si="214"/>
        <v>1</v>
      </c>
    </row>
    <row r="13723" spans="2:13" x14ac:dyDescent="0.15">
      <c r="B13723" s="333" t="s">
        <v>5458</v>
      </c>
      <c r="C13723" s="333" t="s">
        <v>710</v>
      </c>
      <c r="D13723" s="333" t="s">
        <v>523</v>
      </c>
      <c r="E13723" s="29">
        <v>1</v>
      </c>
      <c r="F13723" s="29">
        <v>3</v>
      </c>
      <c r="G13723" s="29">
        <v>5357</v>
      </c>
      <c r="M13723" s="80" t="b">
        <f t="shared" si="214"/>
        <v>1</v>
      </c>
    </row>
    <row r="13724" spans="2:13" x14ac:dyDescent="0.15">
      <c r="B13724" s="333" t="s">
        <v>5459</v>
      </c>
      <c r="C13724" s="333" t="s">
        <v>712</v>
      </c>
      <c r="D13724" s="333" t="s">
        <v>519</v>
      </c>
      <c r="E13724" s="29">
        <v>2</v>
      </c>
      <c r="F13724" s="29">
        <v>1</v>
      </c>
      <c r="G13724" s="29">
        <v>5358</v>
      </c>
      <c r="M13724" s="80" t="b">
        <f t="shared" si="214"/>
        <v>1</v>
      </c>
    </row>
    <row r="13725" spans="2:13" x14ac:dyDescent="0.15">
      <c r="B13725" s="333" t="s">
        <v>5598</v>
      </c>
      <c r="C13725" s="333" t="s">
        <v>712</v>
      </c>
      <c r="D13725" s="333" t="s">
        <v>519</v>
      </c>
      <c r="E13725" s="29">
        <v>2</v>
      </c>
      <c r="F13725" s="29">
        <v>1</v>
      </c>
      <c r="G13725" s="29">
        <v>5534</v>
      </c>
      <c r="M13725" s="80" t="b">
        <f t="shared" si="214"/>
        <v>1</v>
      </c>
    </row>
    <row r="13726" spans="2:13" x14ac:dyDescent="0.15">
      <c r="B13726" s="333" t="s">
        <v>6929</v>
      </c>
      <c r="C13726" s="333" t="s">
        <v>712</v>
      </c>
      <c r="D13726" s="333" t="s">
        <v>525</v>
      </c>
      <c r="E13726" s="29">
        <v>2</v>
      </c>
      <c r="F13726" s="29">
        <v>4</v>
      </c>
      <c r="G13726" s="29">
        <v>7063</v>
      </c>
      <c r="M13726" s="80" t="b">
        <f t="shared" si="214"/>
        <v>1</v>
      </c>
    </row>
    <row r="13727" spans="2:13" x14ac:dyDescent="0.15">
      <c r="B13727" s="333" t="s">
        <v>9780</v>
      </c>
      <c r="C13727" s="333" t="s">
        <v>712</v>
      </c>
      <c r="D13727" s="333" t="s">
        <v>525</v>
      </c>
      <c r="E13727" s="29">
        <v>2</v>
      </c>
      <c r="F13727" s="29">
        <v>4</v>
      </c>
      <c r="G13727" s="29">
        <v>9585</v>
      </c>
      <c r="M13727" s="80" t="b">
        <f t="shared" si="214"/>
        <v>1</v>
      </c>
    </row>
    <row r="13728" spans="2:13" x14ac:dyDescent="0.15">
      <c r="B13728" s="333" t="s">
        <v>5460</v>
      </c>
      <c r="C13728" s="333" t="s">
        <v>712</v>
      </c>
      <c r="D13728" s="333" t="s">
        <v>521</v>
      </c>
      <c r="E13728" s="29">
        <v>2</v>
      </c>
      <c r="F13728" s="29">
        <v>2</v>
      </c>
      <c r="G13728" s="29">
        <v>5359</v>
      </c>
      <c r="M13728" s="80" t="b">
        <f t="shared" si="214"/>
        <v>1</v>
      </c>
    </row>
    <row r="13729" spans="2:13" x14ac:dyDescent="0.15">
      <c r="B13729" s="333" t="s">
        <v>9972</v>
      </c>
      <c r="C13729" s="333" t="s">
        <v>712</v>
      </c>
      <c r="D13729" s="333" t="s">
        <v>523</v>
      </c>
      <c r="E13729" s="29">
        <v>2</v>
      </c>
      <c r="F13729" s="29">
        <v>3</v>
      </c>
      <c r="G13729" s="29">
        <v>10173</v>
      </c>
      <c r="M13729" s="80" t="b">
        <f t="shared" si="214"/>
        <v>1</v>
      </c>
    </row>
    <row r="13730" spans="2:13" x14ac:dyDescent="0.15">
      <c r="B13730" s="333" t="s">
        <v>9781</v>
      </c>
      <c r="C13730" s="333" t="s">
        <v>710</v>
      </c>
      <c r="D13730" s="333" t="s">
        <v>523</v>
      </c>
      <c r="E13730" s="29">
        <v>1</v>
      </c>
      <c r="F13730" s="29">
        <v>3</v>
      </c>
      <c r="G13730" s="29">
        <v>9289</v>
      </c>
      <c r="M13730" s="80" t="b">
        <f t="shared" si="214"/>
        <v>1</v>
      </c>
    </row>
    <row r="13731" spans="2:13" x14ac:dyDescent="0.15">
      <c r="B13731" s="333" t="s">
        <v>8506</v>
      </c>
      <c r="C13731" s="333" t="s">
        <v>714</v>
      </c>
      <c r="D13731" s="333" t="s">
        <v>523</v>
      </c>
      <c r="E13731" s="29">
        <v>3</v>
      </c>
      <c r="F13731" s="29">
        <v>3</v>
      </c>
      <c r="G13731" s="29">
        <v>8835</v>
      </c>
      <c r="M13731" s="80" t="b">
        <f t="shared" si="214"/>
        <v>1</v>
      </c>
    </row>
    <row r="13732" spans="2:13" x14ac:dyDescent="0.15">
      <c r="B13732" s="333" t="s">
        <v>6981</v>
      </c>
      <c r="C13732" s="333" t="s">
        <v>716</v>
      </c>
      <c r="D13732" s="333" t="s">
        <v>519</v>
      </c>
      <c r="E13732" s="29">
        <v>4</v>
      </c>
      <c r="F13732" s="29">
        <v>1</v>
      </c>
      <c r="G13732" s="29">
        <v>7116</v>
      </c>
      <c r="M13732" s="80" t="b">
        <f t="shared" si="214"/>
        <v>1</v>
      </c>
    </row>
    <row r="13733" spans="2:13" x14ac:dyDescent="0.15">
      <c r="B13733" s="333" t="s">
        <v>10694</v>
      </c>
      <c r="C13733" s="333" t="s">
        <v>710</v>
      </c>
      <c r="D13733" s="333" t="s">
        <v>525</v>
      </c>
      <c r="E13733" s="29">
        <v>1</v>
      </c>
      <c r="F13733" s="29">
        <v>4</v>
      </c>
      <c r="G13733" s="29">
        <v>10585</v>
      </c>
      <c r="M13733" s="80" t="b">
        <f t="shared" si="214"/>
        <v>1</v>
      </c>
    </row>
    <row r="13734" spans="2:13" x14ac:dyDescent="0.15">
      <c r="B13734" s="333" t="s">
        <v>9782</v>
      </c>
      <c r="C13734" s="333" t="s">
        <v>518</v>
      </c>
      <c r="D13734" s="333" t="s">
        <v>523</v>
      </c>
      <c r="E13734" s="29">
        <v>0</v>
      </c>
      <c r="F13734" s="29">
        <v>3</v>
      </c>
      <c r="G13734" s="29">
        <v>9454</v>
      </c>
      <c r="M13734" s="80" t="b">
        <f t="shared" si="214"/>
        <v>1</v>
      </c>
    </row>
    <row r="13735" spans="2:13" x14ac:dyDescent="0.15">
      <c r="B13735" s="333" t="s">
        <v>14073</v>
      </c>
      <c r="C13735" s="333" t="s">
        <v>710</v>
      </c>
      <c r="D13735" s="333" t="s">
        <v>518</v>
      </c>
      <c r="E13735" s="29">
        <v>1</v>
      </c>
      <c r="F13735" s="29">
        <v>0</v>
      </c>
      <c r="G13735" s="29">
        <v>14846</v>
      </c>
      <c r="M13735" s="80" t="b">
        <f t="shared" si="214"/>
        <v>1</v>
      </c>
    </row>
    <row r="13736" spans="2:13" x14ac:dyDescent="0.15">
      <c r="B13736" s="333" t="s">
        <v>12552</v>
      </c>
      <c r="C13736" s="333" t="s">
        <v>710</v>
      </c>
      <c r="D13736" s="333" t="s">
        <v>523</v>
      </c>
      <c r="E13736" s="29">
        <v>1</v>
      </c>
      <c r="F13736" s="29">
        <v>3</v>
      </c>
      <c r="G13736" s="29">
        <v>13216</v>
      </c>
      <c r="M13736" s="80" t="b">
        <f t="shared" si="214"/>
        <v>1</v>
      </c>
    </row>
    <row r="13737" spans="2:13" x14ac:dyDescent="0.15">
      <c r="B13737" s="333" t="s">
        <v>3999</v>
      </c>
      <c r="C13737" s="333" t="s">
        <v>718</v>
      </c>
      <c r="D13737" s="333" t="s">
        <v>519</v>
      </c>
      <c r="E13737" s="29">
        <v>5</v>
      </c>
      <c r="F13737" s="29">
        <v>1</v>
      </c>
      <c r="G13737" s="29">
        <v>3765</v>
      </c>
      <c r="M13737" s="80" t="b">
        <f t="shared" si="214"/>
        <v>1</v>
      </c>
    </row>
    <row r="13738" spans="2:13" x14ac:dyDescent="0.15">
      <c r="B13738" s="333" t="s">
        <v>7440</v>
      </c>
      <c r="C13738" s="333" t="s">
        <v>714</v>
      </c>
      <c r="D13738" s="333" t="s">
        <v>523</v>
      </c>
      <c r="E13738" s="29">
        <v>3</v>
      </c>
      <c r="F13738" s="29">
        <v>3</v>
      </c>
      <c r="G13738" s="29">
        <v>7471</v>
      </c>
      <c r="M13738" s="80" t="b">
        <f t="shared" si="214"/>
        <v>1</v>
      </c>
    </row>
    <row r="13739" spans="2:13" x14ac:dyDescent="0.15">
      <c r="B13739" s="333" t="s">
        <v>11396</v>
      </c>
      <c r="C13739" s="333" t="s">
        <v>710</v>
      </c>
      <c r="D13739" s="333" t="s">
        <v>523</v>
      </c>
      <c r="E13739" s="29">
        <v>1</v>
      </c>
      <c r="F13739" s="29">
        <v>3</v>
      </c>
      <c r="G13739" s="29">
        <v>11501</v>
      </c>
      <c r="M13739" s="80" t="b">
        <f t="shared" si="214"/>
        <v>1</v>
      </c>
    </row>
    <row r="13740" spans="2:13" x14ac:dyDescent="0.15">
      <c r="B13740" s="333" t="s">
        <v>5715</v>
      </c>
      <c r="C13740" s="333" t="s">
        <v>716</v>
      </c>
      <c r="D13740" s="333" t="s">
        <v>519</v>
      </c>
      <c r="E13740" s="29">
        <v>4</v>
      </c>
      <c r="F13740" s="29">
        <v>1</v>
      </c>
      <c r="G13740" s="29">
        <v>5649</v>
      </c>
      <c r="M13740" s="80" t="b">
        <f t="shared" si="214"/>
        <v>1</v>
      </c>
    </row>
    <row r="13741" spans="2:13" x14ac:dyDescent="0.15">
      <c r="B13741" s="333" t="s">
        <v>3571</v>
      </c>
      <c r="C13741" s="333" t="s">
        <v>718</v>
      </c>
      <c r="D13741" s="333" t="s">
        <v>523</v>
      </c>
      <c r="E13741" s="29">
        <v>5</v>
      </c>
      <c r="F13741" s="29">
        <v>3</v>
      </c>
      <c r="G13741" s="29">
        <v>3094</v>
      </c>
      <c r="M13741" s="80" t="b">
        <f t="shared" si="214"/>
        <v>1</v>
      </c>
    </row>
    <row r="13742" spans="2:13" x14ac:dyDescent="0.15">
      <c r="B13742" s="333" t="s">
        <v>12553</v>
      </c>
      <c r="C13742" s="333" t="s">
        <v>718</v>
      </c>
      <c r="D13742" s="333" t="s">
        <v>519</v>
      </c>
      <c r="E13742" s="29">
        <v>5</v>
      </c>
      <c r="F13742" s="29">
        <v>1</v>
      </c>
      <c r="G13742" s="29">
        <v>13080</v>
      </c>
      <c r="M13742" s="80" t="b">
        <f t="shared" si="214"/>
        <v>1</v>
      </c>
    </row>
    <row r="13743" spans="2:13" x14ac:dyDescent="0.15">
      <c r="B13743" s="333" t="s">
        <v>3572</v>
      </c>
      <c r="C13743" s="333" t="s">
        <v>718</v>
      </c>
      <c r="D13743" s="333" t="s">
        <v>523</v>
      </c>
      <c r="E13743" s="29">
        <v>5</v>
      </c>
      <c r="F13743" s="29">
        <v>3</v>
      </c>
      <c r="G13743" s="29">
        <v>3095</v>
      </c>
      <c r="M13743" s="80" t="b">
        <f t="shared" si="214"/>
        <v>1</v>
      </c>
    </row>
    <row r="13744" spans="2:13" x14ac:dyDescent="0.15">
      <c r="B13744" s="333" t="s">
        <v>3911</v>
      </c>
      <c r="C13744" s="333" t="s">
        <v>9881</v>
      </c>
      <c r="D13744" s="333" t="s">
        <v>527</v>
      </c>
      <c r="E13744" s="29">
        <v>6</v>
      </c>
      <c r="F13744" s="29">
        <v>5</v>
      </c>
      <c r="G13744" s="29">
        <v>3465</v>
      </c>
      <c r="M13744" s="80" t="b">
        <f t="shared" si="214"/>
        <v>1</v>
      </c>
    </row>
    <row r="13745" spans="2:13" x14ac:dyDescent="0.15">
      <c r="B13745" s="333" t="s">
        <v>6005</v>
      </c>
      <c r="C13745" s="333" t="s">
        <v>710</v>
      </c>
      <c r="D13745" s="333" t="s">
        <v>523</v>
      </c>
      <c r="E13745" s="29">
        <v>1</v>
      </c>
      <c r="F13745" s="29">
        <v>3</v>
      </c>
      <c r="G13745" s="29">
        <v>6058</v>
      </c>
      <c r="M13745" s="80" t="b">
        <f t="shared" si="214"/>
        <v>1</v>
      </c>
    </row>
    <row r="13746" spans="2:13" x14ac:dyDescent="0.15">
      <c r="B13746" s="333" t="s">
        <v>283</v>
      </c>
      <c r="C13746" s="333" t="s">
        <v>714</v>
      </c>
      <c r="D13746" s="333" t="s">
        <v>523</v>
      </c>
      <c r="E13746" s="29">
        <v>3</v>
      </c>
      <c r="F13746" s="29">
        <v>3</v>
      </c>
      <c r="G13746" s="29">
        <v>8466</v>
      </c>
      <c r="M13746" s="80" t="b">
        <f t="shared" si="214"/>
        <v>1</v>
      </c>
    </row>
    <row r="13747" spans="2:13" x14ac:dyDescent="0.15">
      <c r="B13747" s="333" t="s">
        <v>4949</v>
      </c>
      <c r="C13747" s="333" t="s">
        <v>518</v>
      </c>
      <c r="D13747" s="333" t="s">
        <v>523</v>
      </c>
      <c r="E13747" s="29">
        <v>0</v>
      </c>
      <c r="F13747" s="29">
        <v>3</v>
      </c>
      <c r="G13747" s="29">
        <v>4914</v>
      </c>
      <c r="M13747" s="80" t="b">
        <f t="shared" si="214"/>
        <v>1</v>
      </c>
    </row>
    <row r="13748" spans="2:13" x14ac:dyDescent="0.15">
      <c r="B13748" s="333" t="s">
        <v>8050</v>
      </c>
      <c r="C13748" s="333" t="s">
        <v>710</v>
      </c>
      <c r="D13748" s="333" t="s">
        <v>519</v>
      </c>
      <c r="E13748" s="29">
        <v>1</v>
      </c>
      <c r="F13748" s="29">
        <v>1</v>
      </c>
      <c r="G13748" s="29">
        <v>8273</v>
      </c>
      <c r="M13748" s="80" t="b">
        <f t="shared" si="214"/>
        <v>1</v>
      </c>
    </row>
    <row r="13749" spans="2:13" x14ac:dyDescent="0.15">
      <c r="B13749" s="333" t="s">
        <v>9783</v>
      </c>
      <c r="C13749" s="333" t="s">
        <v>710</v>
      </c>
      <c r="D13749" s="333" t="s">
        <v>519</v>
      </c>
      <c r="E13749" s="29">
        <v>1</v>
      </c>
      <c r="F13749" s="29">
        <v>1</v>
      </c>
      <c r="G13749" s="29">
        <v>10085</v>
      </c>
      <c r="M13749" s="80" t="b">
        <f t="shared" si="214"/>
        <v>1</v>
      </c>
    </row>
    <row r="13750" spans="2:13" x14ac:dyDescent="0.15">
      <c r="B13750" s="333" t="s">
        <v>9784</v>
      </c>
      <c r="C13750" s="333" t="s">
        <v>710</v>
      </c>
      <c r="D13750" s="333" t="s">
        <v>519</v>
      </c>
      <c r="E13750" s="29">
        <v>1</v>
      </c>
      <c r="F13750" s="29">
        <v>1</v>
      </c>
      <c r="G13750" s="29">
        <v>9334</v>
      </c>
      <c r="M13750" s="80" t="b">
        <f t="shared" si="214"/>
        <v>1</v>
      </c>
    </row>
    <row r="13751" spans="2:13" x14ac:dyDescent="0.15">
      <c r="B13751" s="333" t="s">
        <v>14074</v>
      </c>
      <c r="C13751" s="333" t="s">
        <v>710</v>
      </c>
      <c r="D13751" s="333" t="s">
        <v>519</v>
      </c>
      <c r="E13751" s="29">
        <v>1</v>
      </c>
      <c r="F13751" s="29">
        <v>1</v>
      </c>
      <c r="G13751" s="29">
        <v>14761</v>
      </c>
      <c r="M13751" s="80" t="b">
        <f t="shared" si="214"/>
        <v>1</v>
      </c>
    </row>
    <row r="13752" spans="2:13" x14ac:dyDescent="0.15">
      <c r="B13752" s="333" t="s">
        <v>15261</v>
      </c>
      <c r="C13752" s="333" t="s">
        <v>710</v>
      </c>
      <c r="D13752" s="333" t="s">
        <v>519</v>
      </c>
      <c r="E13752" s="29">
        <v>1</v>
      </c>
      <c r="F13752" s="29">
        <v>1</v>
      </c>
      <c r="G13752" s="29">
        <v>16397</v>
      </c>
      <c r="M13752" s="80" t="b">
        <f t="shared" si="214"/>
        <v>1</v>
      </c>
    </row>
    <row r="13753" spans="2:13" x14ac:dyDescent="0.15">
      <c r="B13753" s="333" t="s">
        <v>7628</v>
      </c>
      <c r="C13753" s="333" t="s">
        <v>710</v>
      </c>
      <c r="D13753" s="333" t="s">
        <v>519</v>
      </c>
      <c r="E13753" s="29">
        <v>1</v>
      </c>
      <c r="F13753" s="29">
        <v>1</v>
      </c>
      <c r="G13753" s="29">
        <v>7791</v>
      </c>
      <c r="M13753" s="80" t="b">
        <f t="shared" si="214"/>
        <v>1</v>
      </c>
    </row>
    <row r="13754" spans="2:13" x14ac:dyDescent="0.15">
      <c r="B13754" s="333" t="s">
        <v>7627</v>
      </c>
      <c r="C13754" s="333" t="s">
        <v>710</v>
      </c>
      <c r="D13754" s="333" t="s">
        <v>519</v>
      </c>
      <c r="E13754" s="29">
        <v>1</v>
      </c>
      <c r="F13754" s="29">
        <v>1</v>
      </c>
      <c r="G13754" s="29">
        <v>7790</v>
      </c>
      <c r="M13754" s="80" t="b">
        <f t="shared" si="214"/>
        <v>1</v>
      </c>
    </row>
    <row r="13755" spans="2:13" x14ac:dyDescent="0.15">
      <c r="B13755" s="333" t="s">
        <v>11397</v>
      </c>
      <c r="C13755" s="333" t="s">
        <v>710</v>
      </c>
      <c r="D13755" s="333" t="s">
        <v>519</v>
      </c>
      <c r="E13755" s="29">
        <v>1</v>
      </c>
      <c r="F13755" s="29">
        <v>1</v>
      </c>
      <c r="G13755" s="29">
        <v>11465</v>
      </c>
      <c r="M13755" s="80" t="b">
        <f t="shared" si="214"/>
        <v>1</v>
      </c>
    </row>
    <row r="13756" spans="2:13" x14ac:dyDescent="0.15">
      <c r="B13756" s="333" t="s">
        <v>5843</v>
      </c>
      <c r="C13756" s="333" t="s">
        <v>710</v>
      </c>
      <c r="D13756" s="333" t="s">
        <v>519</v>
      </c>
      <c r="E13756" s="29">
        <v>1</v>
      </c>
      <c r="F13756" s="29">
        <v>1</v>
      </c>
      <c r="G13756" s="29">
        <v>5862</v>
      </c>
      <c r="M13756" s="80" t="b">
        <f t="shared" si="214"/>
        <v>1</v>
      </c>
    </row>
    <row r="13757" spans="2:13" x14ac:dyDescent="0.15">
      <c r="B13757" s="333" t="s">
        <v>7191</v>
      </c>
      <c r="C13757" s="333" t="s">
        <v>710</v>
      </c>
      <c r="D13757" s="333" t="s">
        <v>519</v>
      </c>
      <c r="E13757" s="29">
        <v>1</v>
      </c>
      <c r="F13757" s="29">
        <v>1</v>
      </c>
      <c r="G13757" s="29">
        <v>7333</v>
      </c>
      <c r="M13757" s="80" t="b">
        <f t="shared" si="214"/>
        <v>1</v>
      </c>
    </row>
    <row r="13758" spans="2:13" x14ac:dyDescent="0.15">
      <c r="B13758" s="333" t="s">
        <v>6736</v>
      </c>
      <c r="C13758" s="333" t="s">
        <v>710</v>
      </c>
      <c r="D13758" s="333" t="s">
        <v>519</v>
      </c>
      <c r="E13758" s="29">
        <v>1</v>
      </c>
      <c r="F13758" s="29">
        <v>1</v>
      </c>
      <c r="G13758" s="29">
        <v>6860</v>
      </c>
      <c r="M13758" s="80" t="b">
        <f t="shared" si="214"/>
        <v>1</v>
      </c>
    </row>
    <row r="13759" spans="2:13" x14ac:dyDescent="0.15">
      <c r="B13759" s="333" t="s">
        <v>10695</v>
      </c>
      <c r="C13759" s="333" t="s">
        <v>710</v>
      </c>
      <c r="D13759" s="333" t="s">
        <v>519</v>
      </c>
      <c r="E13759" s="29">
        <v>1</v>
      </c>
      <c r="F13759" s="29">
        <v>1</v>
      </c>
      <c r="G13759" s="29">
        <v>10982</v>
      </c>
      <c r="M13759" s="80" t="b">
        <f t="shared" si="214"/>
        <v>1</v>
      </c>
    </row>
    <row r="13760" spans="2:13" x14ac:dyDescent="0.15">
      <c r="B13760" s="333" t="s">
        <v>11398</v>
      </c>
      <c r="C13760" s="333" t="s">
        <v>710</v>
      </c>
      <c r="D13760" s="333" t="s">
        <v>519</v>
      </c>
      <c r="E13760" s="29">
        <v>1</v>
      </c>
      <c r="F13760" s="29">
        <v>1</v>
      </c>
      <c r="G13760" s="29">
        <v>11466</v>
      </c>
      <c r="M13760" s="80" t="b">
        <f t="shared" si="214"/>
        <v>1</v>
      </c>
    </row>
    <row r="13761" spans="2:13" x14ac:dyDescent="0.15">
      <c r="B13761" s="333" t="s">
        <v>14387</v>
      </c>
      <c r="C13761" s="333" t="s">
        <v>710</v>
      </c>
      <c r="D13761" s="333" t="s">
        <v>519</v>
      </c>
      <c r="E13761" s="29">
        <v>1</v>
      </c>
      <c r="F13761" s="29">
        <v>1</v>
      </c>
      <c r="G13761" s="29">
        <v>16245</v>
      </c>
      <c r="M13761" s="80" t="b">
        <f t="shared" si="214"/>
        <v>1</v>
      </c>
    </row>
    <row r="13762" spans="2:13" x14ac:dyDescent="0.15">
      <c r="B13762" s="333" t="s">
        <v>7858</v>
      </c>
      <c r="C13762" s="333" t="s">
        <v>710</v>
      </c>
      <c r="D13762" s="333" t="s">
        <v>519</v>
      </c>
      <c r="E13762" s="29">
        <v>1</v>
      </c>
      <c r="F13762" s="29">
        <v>1</v>
      </c>
      <c r="G13762" s="29">
        <v>8043</v>
      </c>
      <c r="M13762" s="80" t="b">
        <f t="shared" si="214"/>
        <v>1</v>
      </c>
    </row>
    <row r="13763" spans="2:13" x14ac:dyDescent="0.15">
      <c r="B13763" s="333" t="s">
        <v>7621</v>
      </c>
      <c r="C13763" s="333" t="s">
        <v>710</v>
      </c>
      <c r="D13763" s="333" t="s">
        <v>519</v>
      </c>
      <c r="E13763" s="29">
        <v>1</v>
      </c>
      <c r="F13763" s="29">
        <v>1</v>
      </c>
      <c r="G13763" s="29">
        <v>7784</v>
      </c>
      <c r="M13763" s="80" t="b">
        <f t="shared" si="214"/>
        <v>1</v>
      </c>
    </row>
    <row r="13764" spans="2:13" x14ac:dyDescent="0.15">
      <c r="B13764" s="333" t="s">
        <v>8454</v>
      </c>
      <c r="C13764" s="333" t="s">
        <v>710</v>
      </c>
      <c r="D13764" s="333" t="s">
        <v>519</v>
      </c>
      <c r="E13764" s="29">
        <v>1</v>
      </c>
      <c r="F13764" s="29">
        <v>1</v>
      </c>
      <c r="G13764" s="29">
        <v>8783</v>
      </c>
      <c r="M13764" s="80" t="b">
        <f t="shared" si="214"/>
        <v>1</v>
      </c>
    </row>
    <row r="13765" spans="2:13" x14ac:dyDescent="0.15">
      <c r="B13765" s="333" t="s">
        <v>14075</v>
      </c>
      <c r="C13765" s="333" t="s">
        <v>710</v>
      </c>
      <c r="D13765" s="333" t="s">
        <v>519</v>
      </c>
      <c r="E13765" s="29">
        <v>1</v>
      </c>
      <c r="F13765" s="29">
        <v>1</v>
      </c>
      <c r="G13765" s="29">
        <v>15315</v>
      </c>
      <c r="M13765" s="80" t="b">
        <f t="shared" si="214"/>
        <v>1</v>
      </c>
    </row>
    <row r="13766" spans="2:13" x14ac:dyDescent="0.15">
      <c r="B13766" s="29" t="s">
        <v>6740</v>
      </c>
      <c r="C13766" s="29" t="s">
        <v>710</v>
      </c>
      <c r="D13766" s="29" t="s">
        <v>521</v>
      </c>
      <c r="E13766" s="29">
        <v>1</v>
      </c>
      <c r="F13766" s="29">
        <v>2</v>
      </c>
      <c r="G13766" s="29">
        <v>6768</v>
      </c>
      <c r="M13766" s="80" t="b">
        <f t="shared" si="214"/>
        <v>1</v>
      </c>
    </row>
    <row r="13767" spans="2:13" x14ac:dyDescent="0.15">
      <c r="B13767" s="29" t="s">
        <v>8867</v>
      </c>
      <c r="C13767" s="29" t="s">
        <v>710</v>
      </c>
      <c r="D13767" s="29" t="s">
        <v>519</v>
      </c>
      <c r="E13767" s="29">
        <v>1</v>
      </c>
      <c r="F13767" s="29">
        <v>1</v>
      </c>
      <c r="G13767" s="29">
        <v>9217</v>
      </c>
      <c r="M13767" s="80" t="b">
        <f t="shared" si="214"/>
        <v>1</v>
      </c>
    </row>
    <row r="13768" spans="2:13" x14ac:dyDescent="0.15">
      <c r="B13768" s="29" t="s">
        <v>9785</v>
      </c>
      <c r="C13768" s="29" t="s">
        <v>710</v>
      </c>
      <c r="D13768" s="29" t="s">
        <v>519</v>
      </c>
      <c r="E13768" s="29">
        <v>1</v>
      </c>
      <c r="F13768" s="29">
        <v>1</v>
      </c>
      <c r="G13768" s="29">
        <v>10023</v>
      </c>
      <c r="M13768" s="80" t="b">
        <f t="shared" si="214"/>
        <v>1</v>
      </c>
    </row>
    <row r="13769" spans="2:13" x14ac:dyDescent="0.15">
      <c r="B13769" s="29" t="s">
        <v>14076</v>
      </c>
      <c r="C13769" s="29" t="s">
        <v>710</v>
      </c>
      <c r="D13769" s="29" t="s">
        <v>519</v>
      </c>
      <c r="E13769" s="29">
        <v>1</v>
      </c>
      <c r="F13769" s="29">
        <v>1</v>
      </c>
      <c r="G13769" s="29">
        <v>15314</v>
      </c>
      <c r="M13769" s="80" t="b">
        <f t="shared" si="214"/>
        <v>1</v>
      </c>
    </row>
    <row r="13770" spans="2:13" x14ac:dyDescent="0.15">
      <c r="B13770" s="29" t="s">
        <v>5503</v>
      </c>
      <c r="C13770" s="29" t="s">
        <v>710</v>
      </c>
      <c r="D13770" s="29" t="s">
        <v>519</v>
      </c>
      <c r="E13770" s="29">
        <v>1</v>
      </c>
      <c r="F13770" s="29">
        <v>1</v>
      </c>
      <c r="G13770" s="29">
        <v>5408</v>
      </c>
      <c r="M13770" s="80" t="b">
        <f t="shared" si="214"/>
        <v>1</v>
      </c>
    </row>
    <row r="13771" spans="2:13" x14ac:dyDescent="0.15">
      <c r="B13771" s="29" t="s">
        <v>6839</v>
      </c>
      <c r="C13771" s="29" t="s">
        <v>710</v>
      </c>
      <c r="D13771" s="29" t="s">
        <v>519</v>
      </c>
      <c r="E13771" s="29">
        <v>1</v>
      </c>
      <c r="F13771" s="29">
        <v>1</v>
      </c>
      <c r="G13771" s="29">
        <v>6861</v>
      </c>
      <c r="M13771" s="80" t="b">
        <f t="shared" si="214"/>
        <v>1</v>
      </c>
    </row>
    <row r="13772" spans="2:13" x14ac:dyDescent="0.15">
      <c r="B13772" s="29" t="s">
        <v>10696</v>
      </c>
      <c r="C13772" s="29" t="s">
        <v>710</v>
      </c>
      <c r="D13772" s="29" t="s">
        <v>519</v>
      </c>
      <c r="E13772" s="29">
        <v>1</v>
      </c>
      <c r="F13772" s="29">
        <v>1</v>
      </c>
      <c r="G13772" s="29">
        <v>10983</v>
      </c>
      <c r="M13772" s="80" t="b">
        <f t="shared" si="214"/>
        <v>1</v>
      </c>
    </row>
    <row r="13773" spans="2:13" x14ac:dyDescent="0.15">
      <c r="B13773" s="29" t="s">
        <v>177</v>
      </c>
      <c r="C13773" s="29" t="s">
        <v>710</v>
      </c>
      <c r="D13773" s="29" t="s">
        <v>519</v>
      </c>
      <c r="E13773" s="29">
        <v>1</v>
      </c>
      <c r="F13773" s="29">
        <v>1</v>
      </c>
      <c r="G13773" s="29">
        <v>8582</v>
      </c>
      <c r="M13773" s="80" t="b">
        <f t="shared" si="214"/>
        <v>1</v>
      </c>
    </row>
    <row r="13774" spans="2:13" x14ac:dyDescent="0.15">
      <c r="B13774" s="29" t="s">
        <v>15262</v>
      </c>
      <c r="C13774" s="29" t="s">
        <v>710</v>
      </c>
      <c r="D13774" s="29" t="s">
        <v>521</v>
      </c>
      <c r="E13774" s="29">
        <v>1</v>
      </c>
      <c r="F13774" s="29">
        <v>2</v>
      </c>
      <c r="G13774" s="29">
        <v>16385</v>
      </c>
      <c r="M13774" s="80" t="b">
        <f t="shared" ref="M13774:M13837" si="215">AND(  NOT(ISERROR(FIND(UPPER($B$7),UPPER($B13774),1))),  OR($D$7="",NOT(ISERROR(FIND(UPPER($D$7),UPPER($B13774),1)))),    OR($D$8="",(ISERROR(FIND(UPPER($D$8),UPPER($B13774),1))))           )</f>
        <v>1</v>
      </c>
    </row>
    <row r="13775" spans="2:13" x14ac:dyDescent="0.15">
      <c r="B13775" s="29" t="s">
        <v>14077</v>
      </c>
      <c r="C13775" s="29" t="s">
        <v>710</v>
      </c>
      <c r="D13775" s="29" t="s">
        <v>519</v>
      </c>
      <c r="E13775" s="29">
        <v>1</v>
      </c>
      <c r="F13775" s="29">
        <v>1</v>
      </c>
      <c r="G13775" s="29">
        <v>14977</v>
      </c>
      <c r="M13775" s="80" t="b">
        <f t="shared" si="215"/>
        <v>1</v>
      </c>
    </row>
    <row r="13776" spans="2:13" x14ac:dyDescent="0.15">
      <c r="B13776" s="29" t="s">
        <v>5941</v>
      </c>
      <c r="C13776" s="29" t="s">
        <v>710</v>
      </c>
      <c r="D13776" s="29" t="s">
        <v>519</v>
      </c>
      <c r="E13776" s="29">
        <v>1</v>
      </c>
      <c r="F13776" s="29">
        <v>1</v>
      </c>
      <c r="G13776" s="29">
        <v>5985</v>
      </c>
      <c r="M13776" s="80" t="b">
        <f t="shared" si="215"/>
        <v>1</v>
      </c>
    </row>
    <row r="13777" spans="2:13" x14ac:dyDescent="0.15">
      <c r="B13777" s="29" t="s">
        <v>8455</v>
      </c>
      <c r="C13777" s="29" t="s">
        <v>710</v>
      </c>
      <c r="D13777" s="29" t="s">
        <v>519</v>
      </c>
      <c r="E13777" s="29">
        <v>1</v>
      </c>
      <c r="F13777" s="29">
        <v>1</v>
      </c>
      <c r="G13777" s="29">
        <v>8784</v>
      </c>
      <c r="M13777" s="80" t="b">
        <f t="shared" si="215"/>
        <v>1</v>
      </c>
    </row>
    <row r="13778" spans="2:13" x14ac:dyDescent="0.15">
      <c r="B13778" s="29" t="s">
        <v>10697</v>
      </c>
      <c r="C13778" s="29" t="s">
        <v>710</v>
      </c>
      <c r="D13778" s="29" t="s">
        <v>519</v>
      </c>
      <c r="E13778" s="29">
        <v>1</v>
      </c>
      <c r="F13778" s="29">
        <v>1</v>
      </c>
      <c r="G13778" s="29">
        <v>10939</v>
      </c>
      <c r="M13778" s="80" t="b">
        <f t="shared" si="215"/>
        <v>1</v>
      </c>
    </row>
    <row r="13779" spans="2:13" x14ac:dyDescent="0.15">
      <c r="B13779" s="29" t="s">
        <v>14388</v>
      </c>
      <c r="C13779" s="29" t="s">
        <v>518</v>
      </c>
      <c r="D13779" s="29" t="s">
        <v>518</v>
      </c>
      <c r="E13779" s="29">
        <v>0</v>
      </c>
      <c r="F13779" s="29">
        <v>0</v>
      </c>
      <c r="G13779" s="29">
        <v>15834</v>
      </c>
      <c r="M13779" s="80" t="b">
        <f t="shared" si="215"/>
        <v>1</v>
      </c>
    </row>
    <row r="13780" spans="2:13" x14ac:dyDescent="0.15">
      <c r="B13780" s="29" t="s">
        <v>4930</v>
      </c>
      <c r="C13780" s="29" t="s">
        <v>710</v>
      </c>
      <c r="D13780" s="29" t="s">
        <v>444</v>
      </c>
      <c r="E13780" s="29">
        <v>1</v>
      </c>
      <c r="F13780" s="29">
        <v>6</v>
      </c>
      <c r="G13780" s="29">
        <v>4790</v>
      </c>
      <c r="M13780" s="80" t="b">
        <f t="shared" si="215"/>
        <v>1</v>
      </c>
    </row>
    <row r="13781" spans="2:13" x14ac:dyDescent="0.15">
      <c r="B13781" s="29" t="s">
        <v>11399</v>
      </c>
      <c r="C13781" s="29" t="s">
        <v>710</v>
      </c>
      <c r="D13781" s="29" t="s">
        <v>519</v>
      </c>
      <c r="E13781" s="29">
        <v>1</v>
      </c>
      <c r="F13781" s="29">
        <v>1</v>
      </c>
      <c r="G13781" s="29">
        <v>11467</v>
      </c>
      <c r="M13781" s="80" t="b">
        <f t="shared" si="215"/>
        <v>1</v>
      </c>
    </row>
    <row r="13782" spans="2:13" x14ac:dyDescent="0.15">
      <c r="B13782" s="29" t="s">
        <v>9786</v>
      </c>
      <c r="C13782" s="29" t="s">
        <v>710</v>
      </c>
      <c r="D13782" s="29" t="s">
        <v>519</v>
      </c>
      <c r="E13782" s="29">
        <v>1</v>
      </c>
      <c r="F13782" s="29">
        <v>1</v>
      </c>
      <c r="G13782" s="29">
        <v>9631</v>
      </c>
      <c r="M13782" s="80" t="b">
        <f t="shared" si="215"/>
        <v>1</v>
      </c>
    </row>
    <row r="13783" spans="2:13" x14ac:dyDescent="0.15">
      <c r="B13783" s="29" t="s">
        <v>4115</v>
      </c>
      <c r="C13783" s="29" t="s">
        <v>712</v>
      </c>
      <c r="D13783" s="29" t="s">
        <v>525</v>
      </c>
      <c r="E13783" s="29">
        <v>2</v>
      </c>
      <c r="F13783" s="29">
        <v>4</v>
      </c>
      <c r="G13783" s="29">
        <v>3670</v>
      </c>
      <c r="M13783" s="80" t="b">
        <f t="shared" si="215"/>
        <v>1</v>
      </c>
    </row>
    <row r="13784" spans="2:13" x14ac:dyDescent="0.15">
      <c r="B13784" s="29" t="s">
        <v>12554</v>
      </c>
      <c r="C13784" s="29" t="s">
        <v>710</v>
      </c>
      <c r="D13784" s="29" t="s">
        <v>519</v>
      </c>
      <c r="E13784" s="29">
        <v>1</v>
      </c>
      <c r="F13784" s="29">
        <v>1</v>
      </c>
      <c r="G13784" s="29">
        <v>13822</v>
      </c>
      <c r="M13784" s="80" t="b">
        <f t="shared" si="215"/>
        <v>1</v>
      </c>
    </row>
    <row r="13785" spans="2:13" x14ac:dyDescent="0.15">
      <c r="B13785" s="29" t="s">
        <v>11109</v>
      </c>
      <c r="C13785" s="29" t="s">
        <v>718</v>
      </c>
      <c r="D13785" s="29" t="s">
        <v>525</v>
      </c>
      <c r="E13785" s="29">
        <v>5</v>
      </c>
      <c r="F13785" s="29">
        <v>4</v>
      </c>
      <c r="G13785" s="29">
        <v>3096</v>
      </c>
      <c r="M13785" s="80" t="b">
        <f t="shared" si="215"/>
        <v>1</v>
      </c>
    </row>
    <row r="13786" spans="2:13" x14ac:dyDescent="0.15">
      <c r="B13786" s="29" t="s">
        <v>11110</v>
      </c>
      <c r="C13786" s="29" t="s">
        <v>710</v>
      </c>
      <c r="D13786" s="29" t="s">
        <v>525</v>
      </c>
      <c r="E13786" s="29">
        <v>1</v>
      </c>
      <c r="F13786" s="29">
        <v>4</v>
      </c>
      <c r="G13786" s="29">
        <v>8579</v>
      </c>
      <c r="M13786" s="80" t="b">
        <f t="shared" si="215"/>
        <v>1</v>
      </c>
    </row>
    <row r="13787" spans="2:13" x14ac:dyDescent="0.15">
      <c r="B13787" s="29" t="s">
        <v>7387</v>
      </c>
      <c r="C13787" s="29" t="s">
        <v>710</v>
      </c>
      <c r="D13787" s="29" t="s">
        <v>525</v>
      </c>
      <c r="E13787" s="29">
        <v>1</v>
      </c>
      <c r="F13787" s="29">
        <v>4</v>
      </c>
      <c r="G13787" s="29">
        <v>7534</v>
      </c>
      <c r="M13787" s="80" t="b">
        <f t="shared" si="215"/>
        <v>1</v>
      </c>
    </row>
    <row r="13788" spans="2:13" x14ac:dyDescent="0.15">
      <c r="B13788" s="29" t="s">
        <v>7108</v>
      </c>
      <c r="C13788" s="29" t="s">
        <v>714</v>
      </c>
      <c r="D13788" s="29" t="s">
        <v>523</v>
      </c>
      <c r="E13788" s="29">
        <v>3</v>
      </c>
      <c r="F13788" s="29">
        <v>3</v>
      </c>
      <c r="G13788" s="29">
        <v>7250</v>
      </c>
      <c r="M13788" s="80" t="b">
        <f t="shared" si="215"/>
        <v>1</v>
      </c>
    </row>
    <row r="13789" spans="2:13" x14ac:dyDescent="0.15">
      <c r="B13789" s="29" t="s">
        <v>11400</v>
      </c>
      <c r="C13789" s="29" t="s">
        <v>710</v>
      </c>
      <c r="D13789" s="29" t="s">
        <v>521</v>
      </c>
      <c r="E13789" s="29">
        <v>1</v>
      </c>
      <c r="F13789" s="29">
        <v>2</v>
      </c>
      <c r="G13789" s="29">
        <v>11171</v>
      </c>
      <c r="M13789" s="80" t="b">
        <f t="shared" si="215"/>
        <v>1</v>
      </c>
    </row>
    <row r="13790" spans="2:13" x14ac:dyDescent="0.15">
      <c r="B13790" s="29" t="s">
        <v>14078</v>
      </c>
      <c r="C13790" s="29" t="s">
        <v>710</v>
      </c>
      <c r="D13790" s="29" t="s">
        <v>519</v>
      </c>
      <c r="E13790" s="29">
        <v>1</v>
      </c>
      <c r="F13790" s="29">
        <v>1</v>
      </c>
      <c r="G13790" s="29">
        <v>15581</v>
      </c>
      <c r="M13790" s="80" t="b">
        <f t="shared" si="215"/>
        <v>1</v>
      </c>
    </row>
    <row r="13791" spans="2:13" x14ac:dyDescent="0.15">
      <c r="B13791" s="29" t="s">
        <v>14079</v>
      </c>
      <c r="C13791" s="29" t="s">
        <v>710</v>
      </c>
      <c r="D13791" s="29" t="s">
        <v>519</v>
      </c>
      <c r="E13791" s="29">
        <v>1</v>
      </c>
      <c r="F13791" s="29">
        <v>1</v>
      </c>
      <c r="G13791" s="29">
        <v>15579</v>
      </c>
      <c r="M13791" s="80" t="b">
        <f t="shared" si="215"/>
        <v>1</v>
      </c>
    </row>
    <row r="13792" spans="2:13" x14ac:dyDescent="0.15">
      <c r="B13792" s="29" t="s">
        <v>15263</v>
      </c>
      <c r="C13792" s="29" t="s">
        <v>714</v>
      </c>
      <c r="D13792" s="29" t="s">
        <v>525</v>
      </c>
      <c r="E13792" s="29">
        <v>3</v>
      </c>
      <c r="F13792" s="29">
        <v>4</v>
      </c>
      <c r="G13792" s="29">
        <v>16461</v>
      </c>
      <c r="M13792" s="80" t="b">
        <f t="shared" si="215"/>
        <v>1</v>
      </c>
    </row>
    <row r="13793" spans="2:13" x14ac:dyDescent="0.15">
      <c r="B13793" s="29" t="s">
        <v>15264</v>
      </c>
      <c r="C13793" s="29" t="s">
        <v>712</v>
      </c>
      <c r="D13793" s="29" t="s">
        <v>525</v>
      </c>
      <c r="E13793" s="29">
        <v>2</v>
      </c>
      <c r="F13793" s="29">
        <v>4</v>
      </c>
      <c r="G13793" s="29">
        <v>17452</v>
      </c>
      <c r="M13793" s="80" t="b">
        <f t="shared" si="215"/>
        <v>1</v>
      </c>
    </row>
    <row r="13794" spans="2:13" x14ac:dyDescent="0.15">
      <c r="B13794" s="29" t="s">
        <v>12555</v>
      </c>
      <c r="C13794" s="29" t="s">
        <v>712</v>
      </c>
      <c r="D13794" s="29" t="s">
        <v>519</v>
      </c>
      <c r="E13794" s="29">
        <v>2</v>
      </c>
      <c r="F13794" s="29">
        <v>1</v>
      </c>
      <c r="G13794" s="29">
        <v>13695</v>
      </c>
      <c r="M13794" s="80" t="b">
        <f t="shared" si="215"/>
        <v>1</v>
      </c>
    </row>
    <row r="13795" spans="2:13" x14ac:dyDescent="0.15">
      <c r="B13795" s="29" t="s">
        <v>3374</v>
      </c>
      <c r="C13795" s="29" t="s">
        <v>712</v>
      </c>
      <c r="D13795" s="29" t="s">
        <v>521</v>
      </c>
      <c r="E13795" s="29">
        <v>2</v>
      </c>
      <c r="F13795" s="29">
        <v>2</v>
      </c>
      <c r="G13795" s="29">
        <v>3097</v>
      </c>
      <c r="M13795" s="80" t="b">
        <f t="shared" si="215"/>
        <v>1</v>
      </c>
    </row>
    <row r="13796" spans="2:13" x14ac:dyDescent="0.15">
      <c r="B13796" s="29" t="s">
        <v>5471</v>
      </c>
      <c r="C13796" s="29" t="s">
        <v>712</v>
      </c>
      <c r="D13796" s="29" t="s">
        <v>523</v>
      </c>
      <c r="E13796" s="29">
        <v>2</v>
      </c>
      <c r="F13796" s="29">
        <v>3</v>
      </c>
      <c r="G13796" s="29">
        <v>5486</v>
      </c>
      <c r="M13796" s="80" t="b">
        <f t="shared" si="215"/>
        <v>1</v>
      </c>
    </row>
    <row r="13797" spans="2:13" x14ac:dyDescent="0.15">
      <c r="B13797" s="29" t="s">
        <v>3375</v>
      </c>
      <c r="C13797" s="29" t="s">
        <v>712</v>
      </c>
      <c r="D13797" s="29" t="s">
        <v>523</v>
      </c>
      <c r="E13797" s="29">
        <v>2</v>
      </c>
      <c r="F13797" s="29">
        <v>3</v>
      </c>
      <c r="G13797" s="29">
        <v>3098</v>
      </c>
      <c r="M13797" s="80" t="b">
        <f t="shared" si="215"/>
        <v>1</v>
      </c>
    </row>
    <row r="13798" spans="2:13" x14ac:dyDescent="0.15">
      <c r="B13798" s="29" t="s">
        <v>15265</v>
      </c>
      <c r="C13798" s="29" t="s">
        <v>712</v>
      </c>
      <c r="D13798" s="29" t="s">
        <v>523</v>
      </c>
      <c r="E13798" s="29">
        <v>2</v>
      </c>
      <c r="F13798" s="29">
        <v>3</v>
      </c>
      <c r="G13798" s="29">
        <v>17453</v>
      </c>
      <c r="M13798" s="80" t="b">
        <f t="shared" si="215"/>
        <v>1</v>
      </c>
    </row>
    <row r="13799" spans="2:13" x14ac:dyDescent="0.15">
      <c r="B13799" s="29" t="s">
        <v>5472</v>
      </c>
      <c r="C13799" s="29" t="s">
        <v>712</v>
      </c>
      <c r="D13799" s="29" t="s">
        <v>521</v>
      </c>
      <c r="E13799" s="29">
        <v>2</v>
      </c>
      <c r="F13799" s="29">
        <v>2</v>
      </c>
      <c r="G13799" s="29">
        <v>5487</v>
      </c>
      <c r="M13799" s="80" t="b">
        <f t="shared" si="215"/>
        <v>1</v>
      </c>
    </row>
    <row r="13800" spans="2:13" x14ac:dyDescent="0.15">
      <c r="B13800" s="29" t="s">
        <v>15266</v>
      </c>
      <c r="C13800" s="29" t="s">
        <v>712</v>
      </c>
      <c r="D13800" s="29" t="s">
        <v>521</v>
      </c>
      <c r="E13800" s="29">
        <v>2</v>
      </c>
      <c r="F13800" s="29">
        <v>2</v>
      </c>
      <c r="G13800" s="29">
        <v>17454</v>
      </c>
      <c r="M13800" s="80" t="b">
        <f t="shared" si="215"/>
        <v>1</v>
      </c>
    </row>
    <row r="13801" spans="2:13" x14ac:dyDescent="0.15">
      <c r="B13801" s="29" t="s">
        <v>8682</v>
      </c>
      <c r="C13801" s="29" t="s">
        <v>712</v>
      </c>
      <c r="D13801" s="29" t="s">
        <v>521</v>
      </c>
      <c r="E13801" s="29">
        <v>2</v>
      </c>
      <c r="F13801" s="29">
        <v>2</v>
      </c>
      <c r="G13801" s="29">
        <v>9032</v>
      </c>
      <c r="M13801" s="80" t="b">
        <f t="shared" si="215"/>
        <v>1</v>
      </c>
    </row>
    <row r="13802" spans="2:13" x14ac:dyDescent="0.15">
      <c r="B13802" s="29" t="s">
        <v>10698</v>
      </c>
      <c r="C13802" s="29" t="s">
        <v>710</v>
      </c>
      <c r="D13802" s="29" t="s">
        <v>525</v>
      </c>
      <c r="E13802" s="29">
        <v>1</v>
      </c>
      <c r="F13802" s="29">
        <v>4</v>
      </c>
      <c r="G13802" s="29">
        <v>10808</v>
      </c>
      <c r="M13802" s="80" t="b">
        <f t="shared" si="215"/>
        <v>1</v>
      </c>
    </row>
    <row r="13803" spans="2:13" x14ac:dyDescent="0.15">
      <c r="B13803" s="29" t="s">
        <v>8676</v>
      </c>
      <c r="C13803" s="29" t="s">
        <v>710</v>
      </c>
      <c r="D13803" s="29" t="s">
        <v>523</v>
      </c>
      <c r="E13803" s="29">
        <v>1</v>
      </c>
      <c r="F13803" s="29">
        <v>3</v>
      </c>
      <c r="G13803" s="29">
        <v>9026</v>
      </c>
      <c r="M13803" s="80" t="b">
        <f t="shared" si="215"/>
        <v>1</v>
      </c>
    </row>
    <row r="13804" spans="2:13" x14ac:dyDescent="0.15">
      <c r="B13804" s="29" t="s">
        <v>3376</v>
      </c>
      <c r="C13804" s="29" t="s">
        <v>712</v>
      </c>
      <c r="D13804" s="29" t="s">
        <v>525</v>
      </c>
      <c r="E13804" s="29">
        <v>2</v>
      </c>
      <c r="F13804" s="29">
        <v>4</v>
      </c>
      <c r="G13804" s="29">
        <v>3099</v>
      </c>
      <c r="M13804" s="80" t="b">
        <f t="shared" si="215"/>
        <v>1</v>
      </c>
    </row>
    <row r="13805" spans="2:13" x14ac:dyDescent="0.15">
      <c r="B13805" s="29" t="s">
        <v>10699</v>
      </c>
      <c r="C13805" s="29" t="s">
        <v>712</v>
      </c>
      <c r="D13805" s="29" t="s">
        <v>519</v>
      </c>
      <c r="E13805" s="29">
        <v>2</v>
      </c>
      <c r="F13805" s="29">
        <v>1</v>
      </c>
      <c r="G13805" s="29">
        <v>10809</v>
      </c>
      <c r="M13805" s="80" t="b">
        <f t="shared" si="215"/>
        <v>1</v>
      </c>
    </row>
    <row r="13806" spans="2:13" x14ac:dyDescent="0.15">
      <c r="B13806" s="29" t="s">
        <v>12556</v>
      </c>
      <c r="C13806" s="29" t="s">
        <v>712</v>
      </c>
      <c r="D13806" s="29" t="s">
        <v>523</v>
      </c>
      <c r="E13806" s="29">
        <v>2</v>
      </c>
      <c r="F13806" s="29">
        <v>3</v>
      </c>
      <c r="G13806" s="29">
        <v>13653</v>
      </c>
      <c r="M13806" s="80" t="b">
        <f t="shared" si="215"/>
        <v>1</v>
      </c>
    </row>
    <row r="13807" spans="2:13" x14ac:dyDescent="0.15">
      <c r="B13807" s="29" t="s">
        <v>5473</v>
      </c>
      <c r="C13807" s="29" t="s">
        <v>712</v>
      </c>
      <c r="D13807" s="29" t="s">
        <v>521</v>
      </c>
      <c r="E13807" s="29">
        <v>2</v>
      </c>
      <c r="F13807" s="29">
        <v>2</v>
      </c>
      <c r="G13807" s="29">
        <v>5488</v>
      </c>
      <c r="M13807" s="80" t="b">
        <f t="shared" si="215"/>
        <v>1</v>
      </c>
    </row>
    <row r="13808" spans="2:13" x14ac:dyDescent="0.15">
      <c r="B13808" s="29" t="s">
        <v>3377</v>
      </c>
      <c r="C13808" s="29" t="s">
        <v>712</v>
      </c>
      <c r="D13808" s="29" t="s">
        <v>521</v>
      </c>
      <c r="E13808" s="29">
        <v>2</v>
      </c>
      <c r="F13808" s="29">
        <v>2</v>
      </c>
      <c r="G13808" s="29">
        <v>3100</v>
      </c>
      <c r="M13808" s="80" t="b">
        <f t="shared" si="215"/>
        <v>1</v>
      </c>
    </row>
    <row r="13809" spans="2:13" x14ac:dyDescent="0.15">
      <c r="B13809" s="29" t="s">
        <v>12557</v>
      </c>
      <c r="C13809" s="29" t="s">
        <v>714</v>
      </c>
      <c r="D13809" s="29" t="s">
        <v>525</v>
      </c>
      <c r="E13809" s="29">
        <v>3</v>
      </c>
      <c r="F13809" s="29">
        <v>4</v>
      </c>
      <c r="G13809" s="29">
        <v>13748</v>
      </c>
      <c r="M13809" s="80" t="b">
        <f t="shared" si="215"/>
        <v>1</v>
      </c>
    </row>
    <row r="13810" spans="2:13" x14ac:dyDescent="0.15">
      <c r="B13810" s="29" t="s">
        <v>12558</v>
      </c>
      <c r="C13810" s="29" t="s">
        <v>712</v>
      </c>
      <c r="D13810" s="29" t="s">
        <v>521</v>
      </c>
      <c r="E13810" s="29">
        <v>2</v>
      </c>
      <c r="F13810" s="29">
        <v>2</v>
      </c>
      <c r="G13810" s="29">
        <v>13686</v>
      </c>
      <c r="M13810" s="80" t="b">
        <f t="shared" si="215"/>
        <v>1</v>
      </c>
    </row>
    <row r="13811" spans="2:13" x14ac:dyDescent="0.15">
      <c r="B13811" s="29" t="s">
        <v>3378</v>
      </c>
      <c r="C13811" s="29" t="s">
        <v>712</v>
      </c>
      <c r="D13811" s="29" t="s">
        <v>519</v>
      </c>
      <c r="E13811" s="29">
        <v>2</v>
      </c>
      <c r="F13811" s="29">
        <v>1</v>
      </c>
      <c r="G13811" s="29">
        <v>3101</v>
      </c>
      <c r="M13811" s="80" t="b">
        <f t="shared" si="215"/>
        <v>1</v>
      </c>
    </row>
    <row r="13812" spans="2:13" x14ac:dyDescent="0.15">
      <c r="B13812" s="29" t="s">
        <v>10700</v>
      </c>
      <c r="C13812" s="29" t="s">
        <v>712</v>
      </c>
      <c r="D13812" s="29" t="s">
        <v>519</v>
      </c>
      <c r="E13812" s="29">
        <v>2</v>
      </c>
      <c r="F13812" s="29">
        <v>1</v>
      </c>
      <c r="G13812" s="29">
        <v>10810</v>
      </c>
      <c r="M13812" s="80" t="b">
        <f t="shared" si="215"/>
        <v>1</v>
      </c>
    </row>
    <row r="13813" spans="2:13" x14ac:dyDescent="0.15">
      <c r="B13813" s="29" t="s">
        <v>7109</v>
      </c>
      <c r="C13813" s="29" t="s">
        <v>710</v>
      </c>
      <c r="D13813" s="29" t="s">
        <v>523</v>
      </c>
      <c r="E13813" s="29">
        <v>1</v>
      </c>
      <c r="F13813" s="29">
        <v>3</v>
      </c>
      <c r="G13813" s="29">
        <v>7251</v>
      </c>
      <c r="M13813" s="80" t="b">
        <f t="shared" si="215"/>
        <v>1</v>
      </c>
    </row>
    <row r="13814" spans="2:13" x14ac:dyDescent="0.15">
      <c r="B13814" s="29" t="s">
        <v>10701</v>
      </c>
      <c r="C13814" s="29" t="s">
        <v>712</v>
      </c>
      <c r="D13814" s="29" t="s">
        <v>525</v>
      </c>
      <c r="E13814" s="29">
        <v>2</v>
      </c>
      <c r="F13814" s="29">
        <v>4</v>
      </c>
      <c r="G13814" s="29">
        <v>10323</v>
      </c>
      <c r="M13814" s="80" t="b">
        <f t="shared" si="215"/>
        <v>1</v>
      </c>
    </row>
    <row r="13815" spans="2:13" x14ac:dyDescent="0.15">
      <c r="B13815" s="29" t="s">
        <v>15267</v>
      </c>
      <c r="C13815" s="29" t="s">
        <v>712</v>
      </c>
      <c r="D13815" s="29" t="s">
        <v>523</v>
      </c>
      <c r="E13815" s="29">
        <v>2</v>
      </c>
      <c r="F13815" s="29">
        <v>3</v>
      </c>
      <c r="G13815" s="29">
        <v>17455</v>
      </c>
      <c r="M13815" s="80" t="b">
        <f t="shared" si="215"/>
        <v>1</v>
      </c>
    </row>
    <row r="13816" spans="2:13" x14ac:dyDescent="0.15">
      <c r="B13816" s="29" t="s">
        <v>15268</v>
      </c>
      <c r="C13816" s="29" t="s">
        <v>712</v>
      </c>
      <c r="D13816" s="29" t="s">
        <v>523</v>
      </c>
      <c r="E13816" s="29">
        <v>2</v>
      </c>
      <c r="F13816" s="29">
        <v>3</v>
      </c>
      <c r="G13816" s="29">
        <v>17456</v>
      </c>
      <c r="M13816" s="80" t="b">
        <f t="shared" si="215"/>
        <v>1</v>
      </c>
    </row>
    <row r="13817" spans="2:13" x14ac:dyDescent="0.15">
      <c r="B13817" s="29" t="s">
        <v>15269</v>
      </c>
      <c r="C13817" s="29" t="s">
        <v>712</v>
      </c>
      <c r="D13817" s="29" t="s">
        <v>523</v>
      </c>
      <c r="E13817" s="29">
        <v>2</v>
      </c>
      <c r="F13817" s="29">
        <v>3</v>
      </c>
      <c r="G13817" s="29">
        <v>17457</v>
      </c>
      <c r="M13817" s="80" t="b">
        <f t="shared" si="215"/>
        <v>1</v>
      </c>
    </row>
    <row r="13818" spans="2:13" x14ac:dyDescent="0.15">
      <c r="B13818" s="29" t="s">
        <v>3379</v>
      </c>
      <c r="C13818" s="29" t="s">
        <v>712</v>
      </c>
      <c r="D13818" s="29" t="s">
        <v>525</v>
      </c>
      <c r="E13818" s="29">
        <v>2</v>
      </c>
      <c r="F13818" s="29">
        <v>4</v>
      </c>
      <c r="G13818" s="29">
        <v>3102</v>
      </c>
      <c r="M13818" s="80" t="b">
        <f t="shared" si="215"/>
        <v>1</v>
      </c>
    </row>
    <row r="13819" spans="2:13" x14ac:dyDescent="0.15">
      <c r="B13819" s="29" t="s">
        <v>15270</v>
      </c>
      <c r="C13819" s="29" t="s">
        <v>712</v>
      </c>
      <c r="D13819" s="29" t="s">
        <v>525</v>
      </c>
      <c r="E13819" s="29">
        <v>2</v>
      </c>
      <c r="F13819" s="29">
        <v>4</v>
      </c>
      <c r="G13819" s="29">
        <v>17458</v>
      </c>
      <c r="M13819" s="80" t="b">
        <f t="shared" si="215"/>
        <v>1</v>
      </c>
    </row>
    <row r="13820" spans="2:13" x14ac:dyDescent="0.15">
      <c r="B13820" s="29" t="s">
        <v>12559</v>
      </c>
      <c r="C13820" s="29" t="s">
        <v>712</v>
      </c>
      <c r="D13820" s="29" t="s">
        <v>525</v>
      </c>
      <c r="E13820" s="29">
        <v>2</v>
      </c>
      <c r="F13820" s="29">
        <v>4</v>
      </c>
      <c r="G13820" s="29">
        <v>13658</v>
      </c>
      <c r="M13820" s="80" t="b">
        <f t="shared" si="215"/>
        <v>1</v>
      </c>
    </row>
    <row r="13821" spans="2:13" x14ac:dyDescent="0.15">
      <c r="B13821" s="29" t="s">
        <v>9787</v>
      </c>
      <c r="C13821" s="29" t="s">
        <v>712</v>
      </c>
      <c r="D13821" s="29" t="s">
        <v>519</v>
      </c>
      <c r="E13821" s="29">
        <v>2</v>
      </c>
      <c r="F13821" s="29">
        <v>1</v>
      </c>
      <c r="G13821" s="29">
        <v>9290</v>
      </c>
      <c r="M13821" s="80" t="b">
        <f t="shared" si="215"/>
        <v>1</v>
      </c>
    </row>
    <row r="13822" spans="2:13" x14ac:dyDescent="0.15">
      <c r="B13822" s="29" t="s">
        <v>5547</v>
      </c>
      <c r="C13822" s="29" t="s">
        <v>712</v>
      </c>
      <c r="D13822" s="29" t="s">
        <v>519</v>
      </c>
      <c r="E13822" s="29">
        <v>2</v>
      </c>
      <c r="F13822" s="29">
        <v>1</v>
      </c>
      <c r="G13822" s="29">
        <v>5464</v>
      </c>
      <c r="M13822" s="80" t="b">
        <f t="shared" si="215"/>
        <v>1</v>
      </c>
    </row>
    <row r="13823" spans="2:13" x14ac:dyDescent="0.15">
      <c r="B13823" s="29" t="s">
        <v>3380</v>
      </c>
      <c r="C13823" s="29" t="s">
        <v>712</v>
      </c>
      <c r="D13823" s="29" t="s">
        <v>519</v>
      </c>
      <c r="E13823" s="29">
        <v>2</v>
      </c>
      <c r="F13823" s="29">
        <v>1</v>
      </c>
      <c r="G13823" s="29">
        <v>3103</v>
      </c>
      <c r="M13823" s="80" t="b">
        <f t="shared" si="215"/>
        <v>1</v>
      </c>
    </row>
    <row r="13824" spans="2:13" x14ac:dyDescent="0.15">
      <c r="B13824" s="29" t="s">
        <v>3381</v>
      </c>
      <c r="C13824" s="29" t="s">
        <v>712</v>
      </c>
      <c r="D13824" s="29" t="s">
        <v>519</v>
      </c>
      <c r="E13824" s="29">
        <v>2</v>
      </c>
      <c r="F13824" s="29">
        <v>1</v>
      </c>
      <c r="G13824" s="29">
        <v>3104</v>
      </c>
      <c r="M13824" s="80" t="b">
        <f t="shared" si="215"/>
        <v>1</v>
      </c>
    </row>
    <row r="13825" spans="2:13" x14ac:dyDescent="0.15">
      <c r="B13825" s="29" t="s">
        <v>8662</v>
      </c>
      <c r="C13825" s="29" t="s">
        <v>712</v>
      </c>
      <c r="D13825" s="29" t="s">
        <v>519</v>
      </c>
      <c r="E13825" s="29">
        <v>2</v>
      </c>
      <c r="F13825" s="29">
        <v>1</v>
      </c>
      <c r="G13825" s="29">
        <v>9012</v>
      </c>
      <c r="M13825" s="80" t="b">
        <f t="shared" si="215"/>
        <v>1</v>
      </c>
    </row>
    <row r="13826" spans="2:13" x14ac:dyDescent="0.15">
      <c r="B13826" s="29" t="s">
        <v>3382</v>
      </c>
      <c r="C13826" s="29" t="s">
        <v>712</v>
      </c>
      <c r="D13826" s="29" t="s">
        <v>519</v>
      </c>
      <c r="E13826" s="29">
        <v>2</v>
      </c>
      <c r="F13826" s="29">
        <v>1</v>
      </c>
      <c r="G13826" s="29">
        <v>3105</v>
      </c>
      <c r="M13826" s="80" t="b">
        <f t="shared" si="215"/>
        <v>1</v>
      </c>
    </row>
    <row r="13827" spans="2:13" x14ac:dyDescent="0.15">
      <c r="B13827" s="29" t="s">
        <v>5480</v>
      </c>
      <c r="C13827" s="29" t="s">
        <v>712</v>
      </c>
      <c r="D13827" s="29" t="s">
        <v>519</v>
      </c>
      <c r="E13827" s="29">
        <v>2</v>
      </c>
      <c r="F13827" s="29">
        <v>1</v>
      </c>
      <c r="G13827" s="29">
        <v>5495</v>
      </c>
      <c r="M13827" s="80" t="b">
        <f t="shared" si="215"/>
        <v>1</v>
      </c>
    </row>
    <row r="13828" spans="2:13" x14ac:dyDescent="0.15">
      <c r="B13828" s="29" t="s">
        <v>3383</v>
      </c>
      <c r="C13828" s="29" t="s">
        <v>712</v>
      </c>
      <c r="D13828" s="29" t="s">
        <v>519</v>
      </c>
      <c r="E13828" s="29">
        <v>2</v>
      </c>
      <c r="F13828" s="29">
        <v>1</v>
      </c>
      <c r="G13828" s="29">
        <v>3106</v>
      </c>
      <c r="M13828" s="80" t="b">
        <f t="shared" si="215"/>
        <v>1</v>
      </c>
    </row>
    <row r="13829" spans="2:13" x14ac:dyDescent="0.15">
      <c r="B13829" s="29" t="s">
        <v>10702</v>
      </c>
      <c r="C13829" s="29" t="s">
        <v>712</v>
      </c>
      <c r="D13829" s="29" t="s">
        <v>519</v>
      </c>
      <c r="E13829" s="29">
        <v>2</v>
      </c>
      <c r="F13829" s="29">
        <v>1</v>
      </c>
      <c r="G13829" s="29">
        <v>11021</v>
      </c>
      <c r="M13829" s="80" t="b">
        <f t="shared" si="215"/>
        <v>1</v>
      </c>
    </row>
    <row r="13830" spans="2:13" x14ac:dyDescent="0.15">
      <c r="B13830" s="29" t="s">
        <v>3384</v>
      </c>
      <c r="C13830" s="29" t="s">
        <v>712</v>
      </c>
      <c r="D13830" s="29" t="s">
        <v>519</v>
      </c>
      <c r="E13830" s="29">
        <v>2</v>
      </c>
      <c r="F13830" s="29">
        <v>1</v>
      </c>
      <c r="G13830" s="29">
        <v>3107</v>
      </c>
      <c r="M13830" s="80" t="b">
        <f t="shared" si="215"/>
        <v>1</v>
      </c>
    </row>
    <row r="13831" spans="2:13" x14ac:dyDescent="0.15">
      <c r="B13831" s="29" t="s">
        <v>15271</v>
      </c>
      <c r="C13831" s="29" t="s">
        <v>712</v>
      </c>
      <c r="D13831" s="29" t="s">
        <v>519</v>
      </c>
      <c r="E13831" s="29">
        <v>2</v>
      </c>
      <c r="F13831" s="29">
        <v>1</v>
      </c>
      <c r="G13831" s="29">
        <v>17442</v>
      </c>
      <c r="M13831" s="80" t="b">
        <f t="shared" si="215"/>
        <v>1</v>
      </c>
    </row>
    <row r="13832" spans="2:13" x14ac:dyDescent="0.15">
      <c r="B13832" s="29" t="s">
        <v>5483</v>
      </c>
      <c r="C13832" s="29" t="s">
        <v>712</v>
      </c>
      <c r="D13832" s="29" t="s">
        <v>519</v>
      </c>
      <c r="E13832" s="29">
        <v>2</v>
      </c>
      <c r="F13832" s="29">
        <v>1</v>
      </c>
      <c r="G13832" s="29">
        <v>5498</v>
      </c>
      <c r="M13832" s="80" t="b">
        <f t="shared" si="215"/>
        <v>1</v>
      </c>
    </row>
    <row r="13833" spans="2:13" x14ac:dyDescent="0.15">
      <c r="B13833" s="29" t="s">
        <v>12560</v>
      </c>
      <c r="C13833" s="29" t="s">
        <v>712</v>
      </c>
      <c r="D13833" s="29" t="s">
        <v>519</v>
      </c>
      <c r="E13833" s="29">
        <v>2</v>
      </c>
      <c r="F13833" s="29">
        <v>1</v>
      </c>
      <c r="G13833" s="29">
        <v>13750</v>
      </c>
      <c r="M13833" s="80" t="b">
        <f t="shared" si="215"/>
        <v>1</v>
      </c>
    </row>
    <row r="13834" spans="2:13" x14ac:dyDescent="0.15">
      <c r="B13834" s="29" t="s">
        <v>5481</v>
      </c>
      <c r="C13834" s="29" t="s">
        <v>712</v>
      </c>
      <c r="D13834" s="29" t="s">
        <v>519</v>
      </c>
      <c r="E13834" s="29">
        <v>2</v>
      </c>
      <c r="F13834" s="29">
        <v>1</v>
      </c>
      <c r="G13834" s="29">
        <v>5496</v>
      </c>
      <c r="M13834" s="80" t="b">
        <f t="shared" si="215"/>
        <v>1</v>
      </c>
    </row>
    <row r="13835" spans="2:13" x14ac:dyDescent="0.15">
      <c r="B13835" s="29" t="s">
        <v>14080</v>
      </c>
      <c r="C13835" s="29" t="s">
        <v>712</v>
      </c>
      <c r="D13835" s="29" t="s">
        <v>519</v>
      </c>
      <c r="E13835" s="29">
        <v>2</v>
      </c>
      <c r="F13835" s="29">
        <v>1</v>
      </c>
      <c r="G13835" s="29">
        <v>15629</v>
      </c>
      <c r="M13835" s="80" t="b">
        <f t="shared" si="215"/>
        <v>1</v>
      </c>
    </row>
    <row r="13836" spans="2:13" x14ac:dyDescent="0.15">
      <c r="B13836" s="29" t="s">
        <v>5482</v>
      </c>
      <c r="C13836" s="29" t="s">
        <v>712</v>
      </c>
      <c r="D13836" s="29" t="s">
        <v>519</v>
      </c>
      <c r="E13836" s="29">
        <v>2</v>
      </c>
      <c r="F13836" s="29">
        <v>1</v>
      </c>
      <c r="G13836" s="29">
        <v>5497</v>
      </c>
      <c r="M13836" s="80" t="b">
        <f t="shared" si="215"/>
        <v>1</v>
      </c>
    </row>
    <row r="13837" spans="2:13" x14ac:dyDescent="0.15">
      <c r="B13837" s="29" t="s">
        <v>5484</v>
      </c>
      <c r="C13837" s="29" t="s">
        <v>712</v>
      </c>
      <c r="D13837" s="29" t="s">
        <v>519</v>
      </c>
      <c r="E13837" s="29">
        <v>2</v>
      </c>
      <c r="F13837" s="29">
        <v>1</v>
      </c>
      <c r="G13837" s="29">
        <v>5499</v>
      </c>
      <c r="M13837" s="80" t="b">
        <f t="shared" si="215"/>
        <v>1</v>
      </c>
    </row>
    <row r="13838" spans="2:13" x14ac:dyDescent="0.15">
      <c r="B13838" s="29" t="s">
        <v>11111</v>
      </c>
      <c r="C13838" s="29" t="s">
        <v>712</v>
      </c>
      <c r="D13838" s="29" t="s">
        <v>521</v>
      </c>
      <c r="E13838" s="29">
        <v>2</v>
      </c>
      <c r="F13838" s="29">
        <v>2</v>
      </c>
      <c r="G13838" s="29">
        <v>7613</v>
      </c>
      <c r="M13838" s="80" t="b">
        <f t="shared" ref="M13838:M13901" si="216">AND(  NOT(ISERROR(FIND(UPPER($B$7),UPPER($B13838),1))),  OR($D$7="",NOT(ISERROR(FIND(UPPER($D$7),UPPER($B13838),1)))),    OR($D$8="",(ISERROR(FIND(UPPER($D$8),UPPER($B13838),1))))           )</f>
        <v>1</v>
      </c>
    </row>
    <row r="13839" spans="2:13" x14ac:dyDescent="0.15">
      <c r="B13839" s="29" t="s">
        <v>6705</v>
      </c>
      <c r="C13839" s="29" t="s">
        <v>712</v>
      </c>
      <c r="D13839" s="29" t="s">
        <v>525</v>
      </c>
      <c r="E13839" s="29">
        <v>2</v>
      </c>
      <c r="F13839" s="29">
        <v>4</v>
      </c>
      <c r="G13839" s="29">
        <v>6821</v>
      </c>
      <c r="M13839" s="80" t="b">
        <f t="shared" si="216"/>
        <v>1</v>
      </c>
    </row>
    <row r="13840" spans="2:13" x14ac:dyDescent="0.15">
      <c r="B13840" s="29" t="s">
        <v>5548</v>
      </c>
      <c r="C13840" s="29" t="s">
        <v>712</v>
      </c>
      <c r="D13840" s="29" t="s">
        <v>519</v>
      </c>
      <c r="E13840" s="29">
        <v>2</v>
      </c>
      <c r="F13840" s="29">
        <v>1</v>
      </c>
      <c r="G13840" s="29">
        <v>5465</v>
      </c>
      <c r="M13840" s="80" t="b">
        <f t="shared" si="216"/>
        <v>1</v>
      </c>
    </row>
    <row r="13841" spans="2:13" x14ac:dyDescent="0.15">
      <c r="B13841" s="29" t="s">
        <v>15272</v>
      </c>
      <c r="C13841" s="29" t="s">
        <v>712</v>
      </c>
      <c r="D13841" s="29" t="s">
        <v>519</v>
      </c>
      <c r="E13841" s="29">
        <v>2</v>
      </c>
      <c r="F13841" s="29">
        <v>1</v>
      </c>
      <c r="G13841" s="29">
        <v>17459</v>
      </c>
      <c r="M13841" s="80" t="b">
        <f t="shared" si="216"/>
        <v>1</v>
      </c>
    </row>
    <row r="13842" spans="2:13" x14ac:dyDescent="0.15">
      <c r="B13842" s="29" t="s">
        <v>8627</v>
      </c>
      <c r="C13842" s="29" t="s">
        <v>712</v>
      </c>
      <c r="D13842" s="29" t="s">
        <v>519</v>
      </c>
      <c r="E13842" s="29">
        <v>2</v>
      </c>
      <c r="F13842" s="29">
        <v>1</v>
      </c>
      <c r="G13842" s="29">
        <v>8977</v>
      </c>
      <c r="M13842" s="80" t="b">
        <f t="shared" si="216"/>
        <v>1</v>
      </c>
    </row>
    <row r="13843" spans="2:13" x14ac:dyDescent="0.15">
      <c r="B13843" s="29" t="s">
        <v>13085</v>
      </c>
      <c r="C13843" s="29" t="s">
        <v>712</v>
      </c>
      <c r="D13843" s="29" t="s">
        <v>519</v>
      </c>
      <c r="E13843" s="29">
        <v>2</v>
      </c>
      <c r="F13843" s="29">
        <v>1</v>
      </c>
      <c r="G13843" s="29">
        <v>14442</v>
      </c>
      <c r="M13843" s="80" t="b">
        <f t="shared" si="216"/>
        <v>1</v>
      </c>
    </row>
    <row r="13844" spans="2:13" x14ac:dyDescent="0.15">
      <c r="B13844" s="29" t="s">
        <v>12561</v>
      </c>
      <c r="C13844" s="29" t="s">
        <v>712</v>
      </c>
      <c r="D13844" s="29" t="s">
        <v>519</v>
      </c>
      <c r="E13844" s="29">
        <v>2</v>
      </c>
      <c r="F13844" s="29">
        <v>1</v>
      </c>
      <c r="G13844" s="29">
        <v>13741</v>
      </c>
      <c r="M13844" s="80" t="b">
        <f t="shared" si="216"/>
        <v>1</v>
      </c>
    </row>
    <row r="13845" spans="2:13" x14ac:dyDescent="0.15">
      <c r="B13845" s="29" t="s">
        <v>10703</v>
      </c>
      <c r="C13845" s="29" t="s">
        <v>518</v>
      </c>
      <c r="D13845" s="29" t="s">
        <v>518</v>
      </c>
      <c r="E13845" s="29">
        <v>0</v>
      </c>
      <c r="F13845" s="29">
        <v>0</v>
      </c>
      <c r="G13845" s="29">
        <v>11034</v>
      </c>
      <c r="M13845" s="80" t="b">
        <f t="shared" si="216"/>
        <v>1</v>
      </c>
    </row>
    <row r="13846" spans="2:13" x14ac:dyDescent="0.15">
      <c r="B13846" s="29" t="s">
        <v>10704</v>
      </c>
      <c r="C13846" s="29" t="s">
        <v>518</v>
      </c>
      <c r="D13846" s="29" t="s">
        <v>518</v>
      </c>
      <c r="E13846" s="29">
        <v>0</v>
      </c>
      <c r="F13846" s="29">
        <v>0</v>
      </c>
      <c r="G13846" s="29">
        <v>11074</v>
      </c>
      <c r="M13846" s="80" t="b">
        <f t="shared" si="216"/>
        <v>1</v>
      </c>
    </row>
    <row r="13847" spans="2:13" x14ac:dyDescent="0.15">
      <c r="B13847" s="29" t="s">
        <v>3385</v>
      </c>
      <c r="C13847" s="29" t="s">
        <v>712</v>
      </c>
      <c r="D13847" s="29" t="s">
        <v>525</v>
      </c>
      <c r="E13847" s="29">
        <v>2</v>
      </c>
      <c r="F13847" s="29">
        <v>4</v>
      </c>
      <c r="G13847" s="29">
        <v>3108</v>
      </c>
      <c r="M13847" s="80" t="b">
        <f t="shared" si="216"/>
        <v>1</v>
      </c>
    </row>
    <row r="13848" spans="2:13" x14ac:dyDescent="0.15">
      <c r="B13848" s="29" t="s">
        <v>15273</v>
      </c>
      <c r="C13848" s="29" t="s">
        <v>712</v>
      </c>
      <c r="D13848" s="29" t="s">
        <v>525</v>
      </c>
      <c r="E13848" s="29">
        <v>2</v>
      </c>
      <c r="F13848" s="29">
        <v>4</v>
      </c>
      <c r="G13848" s="29">
        <v>17443</v>
      </c>
      <c r="M13848" s="80" t="b">
        <f t="shared" si="216"/>
        <v>1</v>
      </c>
    </row>
    <row r="13849" spans="2:13" x14ac:dyDescent="0.15">
      <c r="B13849" s="29" t="s">
        <v>15274</v>
      </c>
      <c r="C13849" s="29" t="s">
        <v>712</v>
      </c>
      <c r="D13849" s="29" t="s">
        <v>525</v>
      </c>
      <c r="E13849" s="29">
        <v>2</v>
      </c>
      <c r="F13849" s="29">
        <v>4</v>
      </c>
      <c r="G13849" s="29">
        <v>17444</v>
      </c>
      <c r="M13849" s="80" t="b">
        <f t="shared" si="216"/>
        <v>1</v>
      </c>
    </row>
    <row r="13850" spans="2:13" x14ac:dyDescent="0.15">
      <c r="B13850" s="29" t="s">
        <v>15275</v>
      </c>
      <c r="C13850" s="29" t="s">
        <v>712</v>
      </c>
      <c r="D13850" s="29" t="s">
        <v>525</v>
      </c>
      <c r="E13850" s="29">
        <v>2</v>
      </c>
      <c r="F13850" s="29">
        <v>4</v>
      </c>
      <c r="G13850" s="29">
        <v>17446</v>
      </c>
      <c r="M13850" s="80" t="b">
        <f t="shared" si="216"/>
        <v>1</v>
      </c>
    </row>
    <row r="13851" spans="2:13" x14ac:dyDescent="0.15">
      <c r="B13851" s="29" t="s">
        <v>15276</v>
      </c>
      <c r="C13851" s="29" t="s">
        <v>712</v>
      </c>
      <c r="D13851" s="29" t="s">
        <v>525</v>
      </c>
      <c r="E13851" s="29">
        <v>2</v>
      </c>
      <c r="F13851" s="29">
        <v>4</v>
      </c>
      <c r="G13851" s="29">
        <v>17450</v>
      </c>
      <c r="M13851" s="80" t="b">
        <f t="shared" si="216"/>
        <v>1</v>
      </c>
    </row>
    <row r="13852" spans="2:13" x14ac:dyDescent="0.15">
      <c r="B13852" s="29" t="s">
        <v>15277</v>
      </c>
      <c r="C13852" s="29" t="s">
        <v>712</v>
      </c>
      <c r="D13852" s="29" t="s">
        <v>525</v>
      </c>
      <c r="E13852" s="29">
        <v>2</v>
      </c>
      <c r="F13852" s="29">
        <v>4</v>
      </c>
      <c r="G13852" s="29">
        <v>17447</v>
      </c>
      <c r="M13852" s="80" t="b">
        <f t="shared" si="216"/>
        <v>1</v>
      </c>
    </row>
    <row r="13853" spans="2:13" x14ac:dyDescent="0.15">
      <c r="B13853" s="29" t="s">
        <v>15278</v>
      </c>
      <c r="C13853" s="29" t="s">
        <v>712</v>
      </c>
      <c r="D13853" s="29" t="s">
        <v>525</v>
      </c>
      <c r="E13853" s="29">
        <v>2</v>
      </c>
      <c r="F13853" s="29">
        <v>4</v>
      </c>
      <c r="G13853" s="29">
        <v>17448</v>
      </c>
      <c r="M13853" s="80" t="b">
        <f t="shared" si="216"/>
        <v>1</v>
      </c>
    </row>
    <row r="13854" spans="2:13" x14ac:dyDescent="0.15">
      <c r="B13854" s="29" t="s">
        <v>15279</v>
      </c>
      <c r="C13854" s="29" t="s">
        <v>712</v>
      </c>
      <c r="D13854" s="29" t="s">
        <v>525</v>
      </c>
      <c r="E13854" s="29">
        <v>2</v>
      </c>
      <c r="F13854" s="29">
        <v>4</v>
      </c>
      <c r="G13854" s="29">
        <v>17451</v>
      </c>
      <c r="M13854" s="80" t="b">
        <f t="shared" si="216"/>
        <v>1</v>
      </c>
    </row>
    <row r="13855" spans="2:13" x14ac:dyDescent="0.15">
      <c r="B13855" s="29" t="s">
        <v>15280</v>
      </c>
      <c r="C13855" s="29" t="s">
        <v>712</v>
      </c>
      <c r="D13855" s="29" t="s">
        <v>525</v>
      </c>
      <c r="E13855" s="29">
        <v>2</v>
      </c>
      <c r="F13855" s="29">
        <v>4</v>
      </c>
      <c r="G13855" s="29">
        <v>17449</v>
      </c>
      <c r="M13855" s="80" t="b">
        <f t="shared" si="216"/>
        <v>1</v>
      </c>
    </row>
    <row r="13856" spans="2:13" x14ac:dyDescent="0.15">
      <c r="B13856" s="29" t="s">
        <v>9788</v>
      </c>
      <c r="C13856" s="29" t="s">
        <v>712</v>
      </c>
      <c r="D13856" s="29" t="s">
        <v>525</v>
      </c>
      <c r="E13856" s="29">
        <v>2</v>
      </c>
      <c r="F13856" s="29">
        <v>4</v>
      </c>
      <c r="G13856" s="29">
        <v>9308</v>
      </c>
      <c r="M13856" s="80" t="b">
        <f t="shared" si="216"/>
        <v>1</v>
      </c>
    </row>
    <row r="13857" spans="2:13" x14ac:dyDescent="0.15">
      <c r="B13857" s="29" t="s">
        <v>10705</v>
      </c>
      <c r="C13857" s="29" t="s">
        <v>518</v>
      </c>
      <c r="D13857" s="29" t="s">
        <v>518</v>
      </c>
      <c r="E13857" s="29">
        <v>0</v>
      </c>
      <c r="F13857" s="29">
        <v>0</v>
      </c>
      <c r="G13857" s="29">
        <v>11088</v>
      </c>
      <c r="M13857" s="80" t="b">
        <f t="shared" si="216"/>
        <v>1</v>
      </c>
    </row>
    <row r="13858" spans="2:13" x14ac:dyDescent="0.15">
      <c r="B13858" s="29" t="s">
        <v>14081</v>
      </c>
      <c r="C13858" s="29" t="s">
        <v>714</v>
      </c>
      <c r="D13858" s="29" t="s">
        <v>525</v>
      </c>
      <c r="E13858" s="29">
        <v>3</v>
      </c>
      <c r="F13858" s="29">
        <v>4</v>
      </c>
      <c r="G13858" s="29">
        <v>15753</v>
      </c>
      <c r="M13858" s="80" t="b">
        <f t="shared" si="216"/>
        <v>1</v>
      </c>
    </row>
    <row r="13859" spans="2:13" x14ac:dyDescent="0.15">
      <c r="B13859" s="29" t="s">
        <v>8660</v>
      </c>
      <c r="C13859" s="29" t="s">
        <v>712</v>
      </c>
      <c r="D13859" s="29" t="s">
        <v>523</v>
      </c>
      <c r="E13859" s="29">
        <v>2</v>
      </c>
      <c r="F13859" s="29">
        <v>3</v>
      </c>
      <c r="G13859" s="29">
        <v>9010</v>
      </c>
      <c r="M13859" s="80" t="b">
        <f t="shared" si="216"/>
        <v>1</v>
      </c>
    </row>
    <row r="13860" spans="2:13" x14ac:dyDescent="0.15">
      <c r="B13860" s="29" t="s">
        <v>12562</v>
      </c>
      <c r="C13860" s="29" t="s">
        <v>712</v>
      </c>
      <c r="D13860" s="29" t="s">
        <v>519</v>
      </c>
      <c r="E13860" s="29">
        <v>2</v>
      </c>
      <c r="F13860" s="29">
        <v>1</v>
      </c>
      <c r="G13860" s="29">
        <v>13702</v>
      </c>
      <c r="M13860" s="80" t="b">
        <f t="shared" si="216"/>
        <v>1</v>
      </c>
    </row>
    <row r="13861" spans="2:13" x14ac:dyDescent="0.15">
      <c r="B13861" s="29" t="s">
        <v>15281</v>
      </c>
      <c r="C13861" s="29" t="s">
        <v>712</v>
      </c>
      <c r="D13861" s="29" t="s">
        <v>521</v>
      </c>
      <c r="E13861" s="29">
        <v>2</v>
      </c>
      <c r="F13861" s="29">
        <v>2</v>
      </c>
      <c r="G13861" s="29">
        <v>17460</v>
      </c>
      <c r="M13861" s="80" t="b">
        <f t="shared" si="216"/>
        <v>1</v>
      </c>
    </row>
    <row r="13862" spans="2:13" x14ac:dyDescent="0.15">
      <c r="B13862" s="29" t="s">
        <v>11112</v>
      </c>
      <c r="C13862" s="29" t="s">
        <v>712</v>
      </c>
      <c r="D13862" s="29" t="s">
        <v>521</v>
      </c>
      <c r="E13862" s="29">
        <v>2</v>
      </c>
      <c r="F13862" s="29">
        <v>2</v>
      </c>
      <c r="G13862" s="29">
        <v>3109</v>
      </c>
      <c r="M13862" s="80" t="b">
        <f t="shared" si="216"/>
        <v>1</v>
      </c>
    </row>
    <row r="13863" spans="2:13" x14ac:dyDescent="0.15">
      <c r="B13863" s="29" t="s">
        <v>3386</v>
      </c>
      <c r="C13863" s="29" t="s">
        <v>712</v>
      </c>
      <c r="D13863" s="29" t="s">
        <v>519</v>
      </c>
      <c r="E13863" s="29">
        <v>2</v>
      </c>
      <c r="F13863" s="29">
        <v>1</v>
      </c>
      <c r="G13863" s="29">
        <v>3110</v>
      </c>
      <c r="M13863" s="80" t="b">
        <f t="shared" si="216"/>
        <v>1</v>
      </c>
    </row>
    <row r="13864" spans="2:13" x14ac:dyDescent="0.15">
      <c r="B13864" s="29" t="s">
        <v>7110</v>
      </c>
      <c r="C13864" s="29" t="s">
        <v>712</v>
      </c>
      <c r="D13864" s="29" t="s">
        <v>521</v>
      </c>
      <c r="E13864" s="29">
        <v>2</v>
      </c>
      <c r="F13864" s="29">
        <v>2</v>
      </c>
      <c r="G13864" s="29">
        <v>7252</v>
      </c>
      <c r="M13864" s="80" t="b">
        <f t="shared" si="216"/>
        <v>1</v>
      </c>
    </row>
    <row r="13865" spans="2:13" x14ac:dyDescent="0.15">
      <c r="B13865" s="29" t="s">
        <v>14082</v>
      </c>
      <c r="C13865" s="29" t="s">
        <v>712</v>
      </c>
      <c r="D13865" s="29" t="s">
        <v>521</v>
      </c>
      <c r="E13865" s="29">
        <v>2</v>
      </c>
      <c r="F13865" s="29">
        <v>2</v>
      </c>
      <c r="G13865" s="29">
        <v>15630</v>
      </c>
      <c r="M13865" s="80" t="b">
        <f t="shared" si="216"/>
        <v>1</v>
      </c>
    </row>
    <row r="13866" spans="2:13" x14ac:dyDescent="0.15">
      <c r="B13866" s="29" t="s">
        <v>12563</v>
      </c>
      <c r="C13866" s="29" t="s">
        <v>714</v>
      </c>
      <c r="D13866" s="29" t="s">
        <v>519</v>
      </c>
      <c r="E13866" s="29">
        <v>3</v>
      </c>
      <c r="F13866" s="29">
        <v>1</v>
      </c>
      <c r="G13866" s="29">
        <v>12800</v>
      </c>
      <c r="M13866" s="80" t="b">
        <f t="shared" si="216"/>
        <v>1</v>
      </c>
    </row>
    <row r="13867" spans="2:13" x14ac:dyDescent="0.15">
      <c r="B13867" s="29" t="s">
        <v>8630</v>
      </c>
      <c r="C13867" s="29" t="s">
        <v>710</v>
      </c>
      <c r="D13867" s="29" t="s">
        <v>523</v>
      </c>
      <c r="E13867" s="29">
        <v>1</v>
      </c>
      <c r="F13867" s="29">
        <v>3</v>
      </c>
      <c r="G13867" s="29">
        <v>8980</v>
      </c>
      <c r="M13867" s="80" t="b">
        <f t="shared" si="216"/>
        <v>1</v>
      </c>
    </row>
    <row r="13868" spans="2:13" x14ac:dyDescent="0.15">
      <c r="B13868" s="29" t="s">
        <v>14083</v>
      </c>
      <c r="C13868" s="29" t="s">
        <v>712</v>
      </c>
      <c r="D13868" s="29" t="s">
        <v>521</v>
      </c>
      <c r="E13868" s="29">
        <v>2</v>
      </c>
      <c r="F13868" s="29">
        <v>2</v>
      </c>
      <c r="G13868" s="29">
        <v>15631</v>
      </c>
      <c r="M13868" s="80" t="b">
        <f t="shared" si="216"/>
        <v>1</v>
      </c>
    </row>
    <row r="13869" spans="2:13" x14ac:dyDescent="0.15">
      <c r="B13869" s="29" t="s">
        <v>14084</v>
      </c>
      <c r="C13869" s="29" t="s">
        <v>712</v>
      </c>
      <c r="D13869" s="29" t="s">
        <v>521</v>
      </c>
      <c r="E13869" s="29">
        <v>2</v>
      </c>
      <c r="F13869" s="29">
        <v>2</v>
      </c>
      <c r="G13869" s="29">
        <v>15632</v>
      </c>
      <c r="M13869" s="80" t="b">
        <f t="shared" si="216"/>
        <v>1</v>
      </c>
    </row>
    <row r="13870" spans="2:13" x14ac:dyDescent="0.15">
      <c r="B13870" s="29" t="s">
        <v>14085</v>
      </c>
      <c r="C13870" s="29" t="s">
        <v>712</v>
      </c>
      <c r="D13870" s="29" t="s">
        <v>521</v>
      </c>
      <c r="E13870" s="29">
        <v>2</v>
      </c>
      <c r="F13870" s="29">
        <v>2</v>
      </c>
      <c r="G13870" s="29">
        <v>15633</v>
      </c>
      <c r="M13870" s="80" t="b">
        <f t="shared" si="216"/>
        <v>1</v>
      </c>
    </row>
    <row r="13871" spans="2:13" x14ac:dyDescent="0.15">
      <c r="B13871" s="29" t="s">
        <v>10706</v>
      </c>
      <c r="C13871" s="29" t="s">
        <v>712</v>
      </c>
      <c r="D13871" s="29" t="s">
        <v>521</v>
      </c>
      <c r="E13871" s="29">
        <v>2</v>
      </c>
      <c r="F13871" s="29">
        <v>2</v>
      </c>
      <c r="G13871" s="29">
        <v>10811</v>
      </c>
      <c r="M13871" s="80" t="b">
        <f t="shared" si="216"/>
        <v>1</v>
      </c>
    </row>
    <row r="13872" spans="2:13" x14ac:dyDescent="0.15">
      <c r="B13872" s="29" t="s">
        <v>3387</v>
      </c>
      <c r="C13872" s="29" t="s">
        <v>712</v>
      </c>
      <c r="D13872" s="29" t="s">
        <v>525</v>
      </c>
      <c r="E13872" s="29">
        <v>2</v>
      </c>
      <c r="F13872" s="29">
        <v>4</v>
      </c>
      <c r="G13872" s="29">
        <v>3111</v>
      </c>
      <c r="M13872" s="80" t="b">
        <f t="shared" si="216"/>
        <v>1</v>
      </c>
    </row>
    <row r="13873" spans="2:13" x14ac:dyDescent="0.15">
      <c r="B13873" s="29" t="s">
        <v>15282</v>
      </c>
      <c r="C13873" s="29" t="s">
        <v>712</v>
      </c>
      <c r="D13873" s="29" t="s">
        <v>525</v>
      </c>
      <c r="E13873" s="29">
        <v>2</v>
      </c>
      <c r="F13873" s="29">
        <v>4</v>
      </c>
      <c r="G13873" s="29">
        <v>17462</v>
      </c>
      <c r="M13873" s="80" t="b">
        <f t="shared" si="216"/>
        <v>1</v>
      </c>
    </row>
    <row r="13874" spans="2:13" x14ac:dyDescent="0.15">
      <c r="B13874" s="29" t="s">
        <v>15283</v>
      </c>
      <c r="C13874" s="29" t="s">
        <v>712</v>
      </c>
      <c r="D13874" s="29" t="s">
        <v>525</v>
      </c>
      <c r="E13874" s="29">
        <v>2</v>
      </c>
      <c r="F13874" s="29">
        <v>4</v>
      </c>
      <c r="G13874" s="29">
        <v>17463</v>
      </c>
      <c r="M13874" s="80" t="b">
        <f t="shared" si="216"/>
        <v>1</v>
      </c>
    </row>
    <row r="13875" spans="2:13" x14ac:dyDescent="0.15">
      <c r="B13875" s="29" t="s">
        <v>15284</v>
      </c>
      <c r="C13875" s="29" t="s">
        <v>712</v>
      </c>
      <c r="D13875" s="29" t="s">
        <v>525</v>
      </c>
      <c r="E13875" s="29">
        <v>2</v>
      </c>
      <c r="F13875" s="29">
        <v>4</v>
      </c>
      <c r="G13875" s="29">
        <v>17464</v>
      </c>
      <c r="M13875" s="80" t="b">
        <f t="shared" si="216"/>
        <v>1</v>
      </c>
    </row>
    <row r="13876" spans="2:13" x14ac:dyDescent="0.15">
      <c r="B13876" s="29" t="s">
        <v>15285</v>
      </c>
      <c r="C13876" s="29" t="s">
        <v>712</v>
      </c>
      <c r="D13876" s="29" t="s">
        <v>525</v>
      </c>
      <c r="E13876" s="29">
        <v>2</v>
      </c>
      <c r="F13876" s="29">
        <v>4</v>
      </c>
      <c r="G13876" s="29">
        <v>17466</v>
      </c>
      <c r="M13876" s="80" t="b">
        <f t="shared" si="216"/>
        <v>1</v>
      </c>
    </row>
    <row r="13877" spans="2:13" x14ac:dyDescent="0.15">
      <c r="B13877" s="29" t="s">
        <v>5479</v>
      </c>
      <c r="C13877" s="29" t="s">
        <v>712</v>
      </c>
      <c r="D13877" s="29" t="s">
        <v>519</v>
      </c>
      <c r="E13877" s="29">
        <v>2</v>
      </c>
      <c r="F13877" s="29">
        <v>1</v>
      </c>
      <c r="G13877" s="29">
        <v>5494</v>
      </c>
      <c r="M13877" s="80" t="b">
        <f t="shared" si="216"/>
        <v>1</v>
      </c>
    </row>
    <row r="13878" spans="2:13" x14ac:dyDescent="0.15">
      <c r="B13878" s="29" t="s">
        <v>15286</v>
      </c>
      <c r="C13878" s="29" t="s">
        <v>712</v>
      </c>
      <c r="D13878" s="29" t="s">
        <v>523</v>
      </c>
      <c r="E13878" s="29">
        <v>2</v>
      </c>
      <c r="F13878" s="29">
        <v>3</v>
      </c>
      <c r="G13878" s="29">
        <v>17461</v>
      </c>
      <c r="M13878" s="80" t="b">
        <f t="shared" si="216"/>
        <v>1</v>
      </c>
    </row>
    <row r="13879" spans="2:13" x14ac:dyDescent="0.15">
      <c r="B13879" s="29" t="s">
        <v>8645</v>
      </c>
      <c r="C13879" s="29" t="s">
        <v>712</v>
      </c>
      <c r="D13879" s="29" t="s">
        <v>519</v>
      </c>
      <c r="E13879" s="29">
        <v>2</v>
      </c>
      <c r="F13879" s="29">
        <v>1</v>
      </c>
      <c r="G13879" s="29">
        <v>8995</v>
      </c>
      <c r="M13879" s="80" t="b">
        <f t="shared" si="216"/>
        <v>1</v>
      </c>
    </row>
    <row r="13880" spans="2:13" x14ac:dyDescent="0.15">
      <c r="B13880" s="29" t="s">
        <v>3552</v>
      </c>
      <c r="C13880" s="29" t="s">
        <v>712</v>
      </c>
      <c r="D13880" s="29" t="s">
        <v>527</v>
      </c>
      <c r="E13880" s="29">
        <v>2</v>
      </c>
      <c r="F13880" s="29">
        <v>5</v>
      </c>
      <c r="G13880" s="29">
        <v>3298</v>
      </c>
      <c r="M13880" s="80" t="b">
        <f t="shared" si="216"/>
        <v>1</v>
      </c>
    </row>
    <row r="13881" spans="2:13" x14ac:dyDescent="0.15">
      <c r="B13881" s="29" t="s">
        <v>10707</v>
      </c>
      <c r="C13881" s="29" t="s">
        <v>518</v>
      </c>
      <c r="D13881" s="29" t="s">
        <v>518</v>
      </c>
      <c r="E13881" s="29">
        <v>0</v>
      </c>
      <c r="F13881" s="29">
        <v>0</v>
      </c>
      <c r="G13881" s="29">
        <v>11089</v>
      </c>
      <c r="M13881" s="80" t="b">
        <f t="shared" si="216"/>
        <v>1</v>
      </c>
    </row>
    <row r="13882" spans="2:13" x14ac:dyDescent="0.15">
      <c r="B13882" s="29" t="s">
        <v>3388</v>
      </c>
      <c r="C13882" s="29" t="s">
        <v>712</v>
      </c>
      <c r="D13882" s="29" t="s">
        <v>521</v>
      </c>
      <c r="E13882" s="29">
        <v>2</v>
      </c>
      <c r="F13882" s="29">
        <v>2</v>
      </c>
      <c r="G13882" s="29">
        <v>3113</v>
      </c>
      <c r="M13882" s="80" t="b">
        <f t="shared" si="216"/>
        <v>1</v>
      </c>
    </row>
    <row r="13883" spans="2:13" x14ac:dyDescent="0.15">
      <c r="B13883" s="29" t="s">
        <v>12564</v>
      </c>
      <c r="C13883" s="29" t="s">
        <v>712</v>
      </c>
      <c r="D13883" s="29" t="s">
        <v>519</v>
      </c>
      <c r="E13883" s="29">
        <v>2</v>
      </c>
      <c r="F13883" s="29">
        <v>1</v>
      </c>
      <c r="G13883" s="29">
        <v>13703</v>
      </c>
      <c r="M13883" s="80" t="b">
        <f t="shared" si="216"/>
        <v>1</v>
      </c>
    </row>
    <row r="13884" spans="2:13" x14ac:dyDescent="0.15">
      <c r="B13884" s="29" t="s">
        <v>8613</v>
      </c>
      <c r="C13884" s="29" t="s">
        <v>712</v>
      </c>
      <c r="D13884" s="29" t="s">
        <v>521</v>
      </c>
      <c r="E13884" s="29">
        <v>2</v>
      </c>
      <c r="F13884" s="29">
        <v>2</v>
      </c>
      <c r="G13884" s="29">
        <v>8963</v>
      </c>
      <c r="M13884" s="80" t="b">
        <f t="shared" si="216"/>
        <v>1</v>
      </c>
    </row>
    <row r="13885" spans="2:13" x14ac:dyDescent="0.15">
      <c r="B13885" s="29" t="s">
        <v>7111</v>
      </c>
      <c r="C13885" s="29" t="s">
        <v>712</v>
      </c>
      <c r="D13885" s="29" t="s">
        <v>525</v>
      </c>
      <c r="E13885" s="29">
        <v>2</v>
      </c>
      <c r="F13885" s="29">
        <v>4</v>
      </c>
      <c r="G13885" s="29">
        <v>7253</v>
      </c>
      <c r="M13885" s="80" t="b">
        <f t="shared" si="216"/>
        <v>1</v>
      </c>
    </row>
    <row r="13886" spans="2:13" x14ac:dyDescent="0.15">
      <c r="B13886" s="29" t="s">
        <v>5355</v>
      </c>
      <c r="C13886" s="29" t="s">
        <v>712</v>
      </c>
      <c r="D13886" s="29" t="s">
        <v>519</v>
      </c>
      <c r="E13886" s="29">
        <v>2</v>
      </c>
      <c r="F13886" s="29">
        <v>1</v>
      </c>
      <c r="G13886" s="29">
        <v>5238</v>
      </c>
      <c r="M13886" s="80" t="b">
        <f t="shared" si="216"/>
        <v>1</v>
      </c>
    </row>
    <row r="13887" spans="2:13" x14ac:dyDescent="0.15">
      <c r="B13887" s="29" t="s">
        <v>4116</v>
      </c>
      <c r="C13887" s="29" t="s">
        <v>712</v>
      </c>
      <c r="D13887" s="29" t="s">
        <v>525</v>
      </c>
      <c r="E13887" s="29">
        <v>2</v>
      </c>
      <c r="F13887" s="29">
        <v>4</v>
      </c>
      <c r="G13887" s="29">
        <v>3671</v>
      </c>
      <c r="M13887" s="80" t="b">
        <f t="shared" si="216"/>
        <v>1</v>
      </c>
    </row>
    <row r="13888" spans="2:13" x14ac:dyDescent="0.15">
      <c r="B13888" s="29" t="s">
        <v>9789</v>
      </c>
      <c r="C13888" s="29" t="s">
        <v>712</v>
      </c>
      <c r="D13888" s="29" t="s">
        <v>525</v>
      </c>
      <c r="E13888" s="29">
        <v>2</v>
      </c>
      <c r="F13888" s="29">
        <v>4</v>
      </c>
      <c r="G13888" s="29">
        <v>10063</v>
      </c>
      <c r="M13888" s="80" t="b">
        <f t="shared" si="216"/>
        <v>1</v>
      </c>
    </row>
    <row r="13889" spans="2:13" x14ac:dyDescent="0.15">
      <c r="B13889" s="29" t="s">
        <v>8612</v>
      </c>
      <c r="C13889" s="29" t="s">
        <v>712</v>
      </c>
      <c r="D13889" s="29" t="s">
        <v>519</v>
      </c>
      <c r="E13889" s="29">
        <v>2</v>
      </c>
      <c r="F13889" s="29">
        <v>1</v>
      </c>
      <c r="G13889" s="29">
        <v>8962</v>
      </c>
      <c r="M13889" s="80" t="b">
        <f t="shared" si="216"/>
        <v>1</v>
      </c>
    </row>
    <row r="13890" spans="2:13" x14ac:dyDescent="0.15">
      <c r="B13890" s="29" t="s">
        <v>10708</v>
      </c>
      <c r="C13890" s="29" t="s">
        <v>712</v>
      </c>
      <c r="D13890" s="29" t="s">
        <v>523</v>
      </c>
      <c r="E13890" s="29">
        <v>2</v>
      </c>
      <c r="F13890" s="29">
        <v>3</v>
      </c>
      <c r="G13890" s="29">
        <v>10812</v>
      </c>
      <c r="M13890" s="80" t="b">
        <f t="shared" si="216"/>
        <v>1</v>
      </c>
    </row>
    <row r="13891" spans="2:13" x14ac:dyDescent="0.15">
      <c r="B13891" s="29" t="s">
        <v>3389</v>
      </c>
      <c r="C13891" s="29" t="s">
        <v>712</v>
      </c>
      <c r="D13891" s="29" t="s">
        <v>523</v>
      </c>
      <c r="E13891" s="29">
        <v>2</v>
      </c>
      <c r="F13891" s="29">
        <v>3</v>
      </c>
      <c r="G13891" s="29">
        <v>3114</v>
      </c>
      <c r="M13891" s="80" t="b">
        <f t="shared" si="216"/>
        <v>1</v>
      </c>
    </row>
    <row r="13892" spans="2:13" x14ac:dyDescent="0.15">
      <c r="B13892" s="29" t="s">
        <v>12565</v>
      </c>
      <c r="C13892" s="29" t="s">
        <v>712</v>
      </c>
      <c r="D13892" s="29" t="s">
        <v>523</v>
      </c>
      <c r="E13892" s="29">
        <v>2</v>
      </c>
      <c r="F13892" s="29">
        <v>3</v>
      </c>
      <c r="G13892" s="29">
        <v>13643</v>
      </c>
      <c r="M13892" s="80" t="b">
        <f t="shared" si="216"/>
        <v>1</v>
      </c>
    </row>
    <row r="13893" spans="2:13" x14ac:dyDescent="0.15">
      <c r="B13893" s="29" t="s">
        <v>15287</v>
      </c>
      <c r="C13893" s="29" t="s">
        <v>712</v>
      </c>
      <c r="D13893" s="29" t="s">
        <v>444</v>
      </c>
      <c r="E13893" s="29">
        <v>2</v>
      </c>
      <c r="F13893" s="29">
        <v>6</v>
      </c>
      <c r="G13893" s="29">
        <v>17465</v>
      </c>
      <c r="M13893" s="80" t="b">
        <f t="shared" si="216"/>
        <v>1</v>
      </c>
    </row>
    <row r="13894" spans="2:13" x14ac:dyDescent="0.15">
      <c r="B13894" s="29" t="s">
        <v>8619</v>
      </c>
      <c r="C13894" s="29" t="s">
        <v>710</v>
      </c>
      <c r="D13894" s="29" t="s">
        <v>519</v>
      </c>
      <c r="E13894" s="29">
        <v>1</v>
      </c>
      <c r="F13894" s="29">
        <v>1</v>
      </c>
      <c r="G13894" s="29">
        <v>8969</v>
      </c>
      <c r="M13894" s="80" t="b">
        <f t="shared" si="216"/>
        <v>1</v>
      </c>
    </row>
    <row r="13895" spans="2:13" x14ac:dyDescent="0.15">
      <c r="B13895" s="29" t="s">
        <v>12566</v>
      </c>
      <c r="C13895" s="29" t="s">
        <v>710</v>
      </c>
      <c r="D13895" s="29" t="s">
        <v>519</v>
      </c>
      <c r="E13895" s="29">
        <v>1</v>
      </c>
      <c r="F13895" s="29">
        <v>1</v>
      </c>
      <c r="G13895" s="29">
        <v>13742</v>
      </c>
      <c r="M13895" s="80" t="b">
        <f t="shared" si="216"/>
        <v>1</v>
      </c>
    </row>
    <row r="13896" spans="2:13" x14ac:dyDescent="0.15">
      <c r="B13896" s="29" t="s">
        <v>3390</v>
      </c>
      <c r="C13896" s="29" t="s">
        <v>710</v>
      </c>
      <c r="D13896" s="29" t="s">
        <v>523</v>
      </c>
      <c r="E13896" s="29">
        <v>1</v>
      </c>
      <c r="F13896" s="29">
        <v>3</v>
      </c>
      <c r="G13896" s="29">
        <v>3115</v>
      </c>
      <c r="M13896" s="80" t="b">
        <f t="shared" si="216"/>
        <v>1</v>
      </c>
    </row>
    <row r="13897" spans="2:13" x14ac:dyDescent="0.15">
      <c r="B13897" s="29" t="s">
        <v>6325</v>
      </c>
      <c r="C13897" s="29" t="s">
        <v>710</v>
      </c>
      <c r="D13897" s="29" t="s">
        <v>523</v>
      </c>
      <c r="E13897" s="29">
        <v>1</v>
      </c>
      <c r="F13897" s="29">
        <v>3</v>
      </c>
      <c r="G13897" s="29">
        <v>6273</v>
      </c>
      <c r="M13897" s="80" t="b">
        <f t="shared" si="216"/>
        <v>1</v>
      </c>
    </row>
    <row r="13898" spans="2:13" x14ac:dyDescent="0.15">
      <c r="B13898" s="29" t="s">
        <v>146</v>
      </c>
      <c r="C13898" s="29" t="s">
        <v>710</v>
      </c>
      <c r="D13898" s="29" t="s">
        <v>523</v>
      </c>
      <c r="E13898" s="29">
        <v>1</v>
      </c>
      <c r="F13898" s="29">
        <v>3</v>
      </c>
      <c r="G13898" s="29">
        <v>8549</v>
      </c>
      <c r="M13898" s="80" t="b">
        <f t="shared" si="216"/>
        <v>1</v>
      </c>
    </row>
    <row r="13899" spans="2:13" x14ac:dyDescent="0.15">
      <c r="B13899" s="29" t="s">
        <v>6678</v>
      </c>
      <c r="C13899" s="29" t="s">
        <v>712</v>
      </c>
      <c r="D13899" s="29" t="s">
        <v>519</v>
      </c>
      <c r="E13899" s="29">
        <v>2</v>
      </c>
      <c r="F13899" s="29">
        <v>1</v>
      </c>
      <c r="G13899" s="29">
        <v>6792</v>
      </c>
      <c r="M13899" s="80" t="b">
        <f t="shared" si="216"/>
        <v>1</v>
      </c>
    </row>
    <row r="13900" spans="2:13" x14ac:dyDescent="0.15">
      <c r="B13900" s="29" t="s">
        <v>6673</v>
      </c>
      <c r="C13900" s="29" t="s">
        <v>716</v>
      </c>
      <c r="D13900" s="29" t="s">
        <v>519</v>
      </c>
      <c r="E13900" s="29">
        <v>4</v>
      </c>
      <c r="F13900" s="29">
        <v>1</v>
      </c>
      <c r="G13900" s="29">
        <v>6787</v>
      </c>
      <c r="M13900" s="80" t="b">
        <f t="shared" si="216"/>
        <v>1</v>
      </c>
    </row>
    <row r="13901" spans="2:13" x14ac:dyDescent="0.15">
      <c r="B13901" s="29" t="s">
        <v>6663</v>
      </c>
      <c r="C13901" s="29" t="s">
        <v>710</v>
      </c>
      <c r="D13901" s="29" t="s">
        <v>521</v>
      </c>
      <c r="E13901" s="29">
        <v>1</v>
      </c>
      <c r="F13901" s="29">
        <v>2</v>
      </c>
      <c r="G13901" s="29">
        <v>6777</v>
      </c>
      <c r="M13901" s="80" t="b">
        <f t="shared" si="216"/>
        <v>1</v>
      </c>
    </row>
    <row r="13902" spans="2:13" x14ac:dyDescent="0.15">
      <c r="B13902" s="29" t="s">
        <v>6666</v>
      </c>
      <c r="C13902" s="29" t="s">
        <v>710</v>
      </c>
      <c r="D13902" s="29" t="s">
        <v>525</v>
      </c>
      <c r="E13902" s="29">
        <v>1</v>
      </c>
      <c r="F13902" s="29">
        <v>4</v>
      </c>
      <c r="G13902" s="29">
        <v>6780</v>
      </c>
      <c r="M13902" s="80" t="b">
        <f t="shared" ref="M13902:M13965" si="217">AND(  NOT(ISERROR(FIND(UPPER($B$7),UPPER($B13902),1))),  OR($D$7="",NOT(ISERROR(FIND(UPPER($D$7),UPPER($B13902),1)))),    OR($D$8="",(ISERROR(FIND(UPPER($D$8),UPPER($B13902),1))))           )</f>
        <v>1</v>
      </c>
    </row>
    <row r="13903" spans="2:13" x14ac:dyDescent="0.15">
      <c r="B13903" s="29" t="s">
        <v>13086</v>
      </c>
      <c r="C13903" s="29" t="s">
        <v>518</v>
      </c>
      <c r="D13903" s="29" t="s">
        <v>523</v>
      </c>
      <c r="E13903" s="29">
        <v>0</v>
      </c>
      <c r="F13903" s="29">
        <v>3</v>
      </c>
      <c r="G13903" s="29">
        <v>13925</v>
      </c>
      <c r="M13903" s="80" t="b">
        <f t="shared" si="217"/>
        <v>1</v>
      </c>
    </row>
    <row r="13904" spans="2:13" x14ac:dyDescent="0.15">
      <c r="B13904" s="29" t="s">
        <v>14389</v>
      </c>
      <c r="C13904" s="29" t="s">
        <v>712</v>
      </c>
      <c r="D13904" s="29" t="s">
        <v>519</v>
      </c>
      <c r="E13904" s="29">
        <v>2</v>
      </c>
      <c r="F13904" s="29">
        <v>1</v>
      </c>
      <c r="G13904" s="29">
        <v>16097</v>
      </c>
      <c r="M13904" s="80" t="b">
        <f t="shared" si="217"/>
        <v>1</v>
      </c>
    </row>
    <row r="13905" spans="2:13" x14ac:dyDescent="0.15">
      <c r="B13905" s="29" t="s">
        <v>15288</v>
      </c>
      <c r="C13905" s="29" t="s">
        <v>710</v>
      </c>
      <c r="D13905" s="29" t="s">
        <v>519</v>
      </c>
      <c r="E13905" s="29">
        <v>1</v>
      </c>
      <c r="F13905" s="29">
        <v>1</v>
      </c>
      <c r="G13905" s="29">
        <v>16831</v>
      </c>
      <c r="M13905" s="80" t="b">
        <f t="shared" si="217"/>
        <v>1</v>
      </c>
    </row>
    <row r="13906" spans="2:13" x14ac:dyDescent="0.15">
      <c r="B13906" s="29" t="s">
        <v>14086</v>
      </c>
      <c r="C13906" s="29" t="s">
        <v>718</v>
      </c>
      <c r="D13906" s="29" t="s">
        <v>523</v>
      </c>
      <c r="E13906" s="29">
        <v>5</v>
      </c>
      <c r="F13906" s="29">
        <v>3</v>
      </c>
      <c r="G13906" s="29">
        <v>14746</v>
      </c>
      <c r="M13906" s="80" t="b">
        <f t="shared" si="217"/>
        <v>1</v>
      </c>
    </row>
    <row r="13907" spans="2:13" x14ac:dyDescent="0.15">
      <c r="B13907" s="29" t="s">
        <v>14087</v>
      </c>
      <c r="C13907" s="29" t="s">
        <v>710</v>
      </c>
      <c r="D13907" s="29" t="s">
        <v>523</v>
      </c>
      <c r="E13907" s="29">
        <v>1</v>
      </c>
      <c r="F13907" s="29">
        <v>3</v>
      </c>
      <c r="G13907" s="29">
        <v>15437</v>
      </c>
      <c r="M13907" s="80" t="b">
        <f t="shared" si="217"/>
        <v>1</v>
      </c>
    </row>
    <row r="13908" spans="2:13" x14ac:dyDescent="0.15">
      <c r="B13908" s="29" t="s">
        <v>15289</v>
      </c>
      <c r="C13908" s="29" t="s">
        <v>718</v>
      </c>
      <c r="D13908" s="29" t="s">
        <v>525</v>
      </c>
      <c r="E13908" s="29">
        <v>5</v>
      </c>
      <c r="F13908" s="29">
        <v>4</v>
      </c>
      <c r="G13908" s="29">
        <v>17276</v>
      </c>
      <c r="M13908" s="80" t="b">
        <f t="shared" si="217"/>
        <v>1</v>
      </c>
    </row>
    <row r="13909" spans="2:13" x14ac:dyDescent="0.15">
      <c r="B13909" s="29" t="s">
        <v>13087</v>
      </c>
      <c r="C13909" s="29" t="s">
        <v>716</v>
      </c>
      <c r="D13909" s="29" t="s">
        <v>523</v>
      </c>
      <c r="E13909" s="29">
        <v>4</v>
      </c>
      <c r="F13909" s="29">
        <v>3</v>
      </c>
      <c r="G13909" s="29">
        <v>14478</v>
      </c>
      <c r="M13909" s="80" t="b">
        <f t="shared" si="217"/>
        <v>1</v>
      </c>
    </row>
    <row r="13910" spans="2:13" x14ac:dyDescent="0.15">
      <c r="B13910" s="29" t="s">
        <v>15290</v>
      </c>
      <c r="C13910" s="29" t="s">
        <v>712</v>
      </c>
      <c r="D13910" s="29" t="s">
        <v>525</v>
      </c>
      <c r="E13910" s="29">
        <v>2</v>
      </c>
      <c r="F13910" s="29">
        <v>4</v>
      </c>
      <c r="G13910" s="29">
        <v>17445</v>
      </c>
      <c r="M13910" s="80" t="b">
        <f t="shared" si="217"/>
        <v>1</v>
      </c>
    </row>
    <row r="13911" spans="2:13" x14ac:dyDescent="0.15">
      <c r="B13911" s="29" t="s">
        <v>14088</v>
      </c>
      <c r="C13911" s="29" t="s">
        <v>710</v>
      </c>
      <c r="D13911" s="29" t="s">
        <v>523</v>
      </c>
      <c r="E13911" s="29">
        <v>1</v>
      </c>
      <c r="F13911" s="29">
        <v>3</v>
      </c>
      <c r="G13911" s="29">
        <v>15229</v>
      </c>
      <c r="M13911" s="80" t="b">
        <f t="shared" si="217"/>
        <v>1</v>
      </c>
    </row>
    <row r="13912" spans="2:13" x14ac:dyDescent="0.15">
      <c r="B13912" s="29" t="s">
        <v>7511</v>
      </c>
      <c r="C13912" s="29" t="s">
        <v>710</v>
      </c>
      <c r="D13912" s="29" t="s">
        <v>525</v>
      </c>
      <c r="E13912" s="29">
        <v>1</v>
      </c>
      <c r="F13912" s="29">
        <v>4</v>
      </c>
      <c r="G13912" s="29">
        <v>7670</v>
      </c>
      <c r="M13912" s="80" t="b">
        <f t="shared" si="217"/>
        <v>1</v>
      </c>
    </row>
    <row r="13913" spans="2:13" x14ac:dyDescent="0.15">
      <c r="B13913" s="29" t="s">
        <v>12567</v>
      </c>
      <c r="C13913" s="29" t="s">
        <v>712</v>
      </c>
      <c r="D13913" s="29" t="s">
        <v>523</v>
      </c>
      <c r="E13913" s="29">
        <v>2</v>
      </c>
      <c r="F13913" s="29">
        <v>3</v>
      </c>
      <c r="G13913" s="29">
        <v>13321</v>
      </c>
      <c r="M13913" s="80" t="b">
        <f t="shared" si="217"/>
        <v>1</v>
      </c>
    </row>
    <row r="13914" spans="2:13" x14ac:dyDescent="0.15">
      <c r="B13914" s="29" t="s">
        <v>284</v>
      </c>
      <c r="C13914" s="29" t="s">
        <v>718</v>
      </c>
      <c r="D13914" s="29" t="s">
        <v>523</v>
      </c>
      <c r="E13914" s="29">
        <v>5</v>
      </c>
      <c r="F13914" s="29">
        <v>3</v>
      </c>
      <c r="G13914" s="29">
        <v>8467</v>
      </c>
      <c r="M13914" s="80" t="b">
        <f t="shared" si="217"/>
        <v>1</v>
      </c>
    </row>
    <row r="13915" spans="2:13" x14ac:dyDescent="0.15">
      <c r="B13915" s="29" t="s">
        <v>14089</v>
      </c>
      <c r="C13915" s="29" t="s">
        <v>518</v>
      </c>
      <c r="D13915" s="29" t="s">
        <v>518</v>
      </c>
      <c r="E13915" s="29">
        <v>0</v>
      </c>
      <c r="F13915" s="29">
        <v>0</v>
      </c>
      <c r="G13915" s="29">
        <v>15696</v>
      </c>
      <c r="M13915" s="80" t="b">
        <f t="shared" si="217"/>
        <v>1</v>
      </c>
    </row>
    <row r="13916" spans="2:13" x14ac:dyDescent="0.15">
      <c r="B13916" s="29" t="s">
        <v>14090</v>
      </c>
      <c r="C13916" s="29" t="s">
        <v>710</v>
      </c>
      <c r="D13916" s="29" t="s">
        <v>519</v>
      </c>
      <c r="E13916" s="29">
        <v>1</v>
      </c>
      <c r="F13916" s="29">
        <v>1</v>
      </c>
      <c r="G13916" s="29">
        <v>14763</v>
      </c>
      <c r="M13916" s="80" t="b">
        <f t="shared" si="217"/>
        <v>1</v>
      </c>
    </row>
    <row r="13917" spans="2:13" x14ac:dyDescent="0.15">
      <c r="B13917" s="29" t="s">
        <v>18</v>
      </c>
      <c r="C13917" s="29" t="s">
        <v>710</v>
      </c>
      <c r="D13917" s="29" t="s">
        <v>519</v>
      </c>
      <c r="E13917" s="29">
        <v>1</v>
      </c>
      <c r="F13917" s="29">
        <v>1</v>
      </c>
      <c r="G13917" s="29">
        <v>8742</v>
      </c>
      <c r="M13917" s="80" t="b">
        <f t="shared" si="217"/>
        <v>1</v>
      </c>
    </row>
    <row r="13918" spans="2:13" x14ac:dyDescent="0.15">
      <c r="B13918" s="29" t="s">
        <v>7035</v>
      </c>
      <c r="C13918" s="29" t="s">
        <v>710</v>
      </c>
      <c r="D13918" s="29" t="s">
        <v>523</v>
      </c>
      <c r="E13918" s="29">
        <v>1</v>
      </c>
      <c r="F13918" s="29">
        <v>3</v>
      </c>
      <c r="G13918" s="29">
        <v>7172</v>
      </c>
      <c r="M13918" s="80" t="b">
        <f t="shared" si="217"/>
        <v>1</v>
      </c>
    </row>
    <row r="13919" spans="2:13" x14ac:dyDescent="0.15">
      <c r="B13919" s="29" t="s">
        <v>6999</v>
      </c>
      <c r="C13919" s="29" t="s">
        <v>710</v>
      </c>
      <c r="D13919" s="29" t="s">
        <v>525</v>
      </c>
      <c r="E13919" s="29">
        <v>1</v>
      </c>
      <c r="F13919" s="29">
        <v>4</v>
      </c>
      <c r="G13919" s="29">
        <v>7134</v>
      </c>
      <c r="M13919" s="80" t="b">
        <f t="shared" si="217"/>
        <v>1</v>
      </c>
    </row>
    <row r="13920" spans="2:13" x14ac:dyDescent="0.15">
      <c r="B13920" s="29" t="s">
        <v>3391</v>
      </c>
      <c r="C13920" s="29" t="s">
        <v>714</v>
      </c>
      <c r="D13920" s="29" t="s">
        <v>519</v>
      </c>
      <c r="E13920" s="29">
        <v>3</v>
      </c>
      <c r="F13920" s="29">
        <v>1</v>
      </c>
      <c r="G13920" s="29">
        <v>3116</v>
      </c>
      <c r="M13920" s="80" t="b">
        <f t="shared" si="217"/>
        <v>1</v>
      </c>
    </row>
    <row r="13921" spans="2:13" x14ac:dyDescent="0.15">
      <c r="B13921" s="29" t="s">
        <v>6983</v>
      </c>
      <c r="C13921" s="29" t="s">
        <v>710</v>
      </c>
      <c r="D13921" s="29" t="s">
        <v>521</v>
      </c>
      <c r="E13921" s="29">
        <v>1</v>
      </c>
      <c r="F13921" s="29">
        <v>2</v>
      </c>
      <c r="G13921" s="29">
        <v>7118</v>
      </c>
      <c r="M13921" s="80" t="b">
        <f t="shared" si="217"/>
        <v>1</v>
      </c>
    </row>
    <row r="13922" spans="2:13" x14ac:dyDescent="0.15">
      <c r="B13922" s="29" t="s">
        <v>5768</v>
      </c>
      <c r="C13922" s="29" t="s">
        <v>710</v>
      </c>
      <c r="D13922" s="29" t="s">
        <v>521</v>
      </c>
      <c r="E13922" s="29">
        <v>1</v>
      </c>
      <c r="F13922" s="29">
        <v>2</v>
      </c>
      <c r="G13922" s="29">
        <v>5696</v>
      </c>
      <c r="M13922" s="80" t="b">
        <f t="shared" si="217"/>
        <v>1</v>
      </c>
    </row>
    <row r="13923" spans="2:13" x14ac:dyDescent="0.15">
      <c r="B13923" s="29" t="s">
        <v>3994</v>
      </c>
      <c r="C13923" s="29" t="s">
        <v>712</v>
      </c>
      <c r="D13923" s="29" t="s">
        <v>519</v>
      </c>
      <c r="E13923" s="29">
        <v>2</v>
      </c>
      <c r="F13923" s="29">
        <v>1</v>
      </c>
      <c r="G13923" s="29">
        <v>3760</v>
      </c>
      <c r="M13923" s="80" t="b">
        <f t="shared" si="217"/>
        <v>1</v>
      </c>
    </row>
    <row r="13924" spans="2:13" x14ac:dyDescent="0.15">
      <c r="B13924" s="29" t="s">
        <v>5844</v>
      </c>
      <c r="C13924" s="29" t="s">
        <v>710</v>
      </c>
      <c r="D13924" s="29" t="s">
        <v>525</v>
      </c>
      <c r="E13924" s="29">
        <v>1</v>
      </c>
      <c r="F13924" s="29">
        <v>4</v>
      </c>
      <c r="G13924" s="29">
        <v>5863</v>
      </c>
      <c r="M13924" s="80" t="b">
        <f t="shared" si="217"/>
        <v>1</v>
      </c>
    </row>
    <row r="13925" spans="2:13" x14ac:dyDescent="0.15">
      <c r="B13925" s="29" t="s">
        <v>14091</v>
      </c>
      <c r="C13925" s="29" t="s">
        <v>718</v>
      </c>
      <c r="D13925" s="29" t="s">
        <v>525</v>
      </c>
      <c r="E13925" s="29">
        <v>5</v>
      </c>
      <c r="F13925" s="29">
        <v>4</v>
      </c>
      <c r="G13925" s="29">
        <v>15011</v>
      </c>
      <c r="M13925" s="80" t="b">
        <f t="shared" si="217"/>
        <v>1</v>
      </c>
    </row>
    <row r="13926" spans="2:13" x14ac:dyDescent="0.15">
      <c r="B13926" s="29" t="s">
        <v>6226</v>
      </c>
      <c r="C13926" s="29" t="s">
        <v>710</v>
      </c>
      <c r="D13926" s="29" t="s">
        <v>523</v>
      </c>
      <c r="E13926" s="29">
        <v>1</v>
      </c>
      <c r="F13926" s="29">
        <v>3</v>
      </c>
      <c r="G13926" s="29">
        <v>6279</v>
      </c>
      <c r="M13926" s="80" t="b">
        <f t="shared" si="217"/>
        <v>1</v>
      </c>
    </row>
    <row r="13927" spans="2:13" x14ac:dyDescent="0.15">
      <c r="B13927" s="29" t="s">
        <v>3392</v>
      </c>
      <c r="C13927" s="29" t="s">
        <v>710</v>
      </c>
      <c r="D13927" s="29" t="s">
        <v>523</v>
      </c>
      <c r="E13927" s="29">
        <v>1</v>
      </c>
      <c r="F13927" s="29">
        <v>3</v>
      </c>
      <c r="G13927" s="29">
        <v>3117</v>
      </c>
      <c r="M13927" s="80" t="b">
        <f t="shared" si="217"/>
        <v>1</v>
      </c>
    </row>
    <row r="13928" spans="2:13" x14ac:dyDescent="0.15">
      <c r="B13928" s="29" t="s">
        <v>4117</v>
      </c>
      <c r="C13928" s="29" t="s">
        <v>518</v>
      </c>
      <c r="D13928" s="29" t="s">
        <v>518</v>
      </c>
      <c r="E13928" s="29">
        <v>0</v>
      </c>
      <c r="F13928" s="29">
        <v>0</v>
      </c>
      <c r="G13928" s="29">
        <v>3672</v>
      </c>
      <c r="M13928" s="80" t="b">
        <f t="shared" si="217"/>
        <v>1</v>
      </c>
    </row>
    <row r="13929" spans="2:13" x14ac:dyDescent="0.15">
      <c r="B13929" s="29" t="s">
        <v>14390</v>
      </c>
      <c r="C13929" s="29" t="s">
        <v>712</v>
      </c>
      <c r="D13929" s="29" t="s">
        <v>523</v>
      </c>
      <c r="E13929" s="29">
        <v>2</v>
      </c>
      <c r="F13929" s="29">
        <v>3</v>
      </c>
      <c r="G13929" s="29">
        <v>15986</v>
      </c>
      <c r="M13929" s="80" t="b">
        <f t="shared" si="217"/>
        <v>1</v>
      </c>
    </row>
    <row r="13930" spans="2:13" x14ac:dyDescent="0.15">
      <c r="B13930" s="29" t="s">
        <v>414</v>
      </c>
      <c r="C13930" s="29" t="s">
        <v>712</v>
      </c>
      <c r="D13930" s="29" t="s">
        <v>521</v>
      </c>
      <c r="E13930" s="29">
        <v>2</v>
      </c>
      <c r="F13930" s="29">
        <v>2</v>
      </c>
      <c r="G13930" s="29">
        <v>8301</v>
      </c>
      <c r="M13930" s="80" t="b">
        <f t="shared" si="217"/>
        <v>1</v>
      </c>
    </row>
    <row r="13931" spans="2:13" x14ac:dyDescent="0.15">
      <c r="B13931" s="29" t="s">
        <v>3393</v>
      </c>
      <c r="C13931" s="29" t="s">
        <v>710</v>
      </c>
      <c r="D13931" s="29" t="s">
        <v>444</v>
      </c>
      <c r="E13931" s="29">
        <v>1</v>
      </c>
      <c r="F13931" s="29">
        <v>6</v>
      </c>
      <c r="G13931" s="29">
        <v>3118</v>
      </c>
      <c r="M13931" s="80" t="b">
        <f t="shared" si="217"/>
        <v>1</v>
      </c>
    </row>
    <row r="13932" spans="2:13" x14ac:dyDescent="0.15">
      <c r="B13932" s="29" t="s">
        <v>14391</v>
      </c>
      <c r="C13932" s="29" t="s">
        <v>710</v>
      </c>
      <c r="D13932" s="29" t="s">
        <v>523</v>
      </c>
      <c r="E13932" s="29">
        <v>1</v>
      </c>
      <c r="F13932" s="29">
        <v>3</v>
      </c>
      <c r="G13932" s="29">
        <v>16256</v>
      </c>
      <c r="M13932" s="80" t="b">
        <f t="shared" si="217"/>
        <v>1</v>
      </c>
    </row>
    <row r="13933" spans="2:13" x14ac:dyDescent="0.15">
      <c r="B13933" s="29" t="s">
        <v>15291</v>
      </c>
      <c r="C13933" s="29" t="s">
        <v>714</v>
      </c>
      <c r="D13933" s="29" t="s">
        <v>521</v>
      </c>
      <c r="E13933" s="29">
        <v>3</v>
      </c>
      <c r="F13933" s="29">
        <v>2</v>
      </c>
      <c r="G13933" s="29">
        <v>16297</v>
      </c>
      <c r="M13933" s="80" t="b">
        <f t="shared" si="217"/>
        <v>1</v>
      </c>
    </row>
    <row r="13934" spans="2:13" x14ac:dyDescent="0.15">
      <c r="B13934" s="29" t="s">
        <v>14392</v>
      </c>
      <c r="C13934" s="29" t="s">
        <v>710</v>
      </c>
      <c r="D13934" s="29" t="s">
        <v>521</v>
      </c>
      <c r="E13934" s="29">
        <v>1</v>
      </c>
      <c r="F13934" s="29">
        <v>2</v>
      </c>
      <c r="G13934" s="29">
        <v>16258</v>
      </c>
      <c r="M13934" s="80" t="b">
        <f t="shared" si="217"/>
        <v>1</v>
      </c>
    </row>
    <row r="13935" spans="2:13" x14ac:dyDescent="0.15">
      <c r="B13935" s="29" t="s">
        <v>14393</v>
      </c>
      <c r="C13935" s="29" t="s">
        <v>710</v>
      </c>
      <c r="D13935" s="29" t="s">
        <v>521</v>
      </c>
      <c r="E13935" s="29">
        <v>1</v>
      </c>
      <c r="F13935" s="29">
        <v>2</v>
      </c>
      <c r="G13935" s="29">
        <v>16257</v>
      </c>
      <c r="M13935" s="80" t="b">
        <f t="shared" si="217"/>
        <v>1</v>
      </c>
    </row>
    <row r="13936" spans="2:13" x14ac:dyDescent="0.15">
      <c r="B13936" s="29" t="s">
        <v>3394</v>
      </c>
      <c r="C13936" s="29" t="s">
        <v>716</v>
      </c>
      <c r="D13936" s="29" t="s">
        <v>521</v>
      </c>
      <c r="E13936" s="29">
        <v>4</v>
      </c>
      <c r="F13936" s="29">
        <v>2</v>
      </c>
      <c r="G13936" s="29">
        <v>3119</v>
      </c>
      <c r="M13936" s="80" t="b">
        <f t="shared" si="217"/>
        <v>1</v>
      </c>
    </row>
    <row r="13937" spans="2:13" x14ac:dyDescent="0.15">
      <c r="B13937" s="29" t="s">
        <v>7141</v>
      </c>
      <c r="C13937" s="29" t="s">
        <v>710</v>
      </c>
      <c r="D13937" s="29" t="s">
        <v>521</v>
      </c>
      <c r="E13937" s="29">
        <v>1</v>
      </c>
      <c r="F13937" s="29">
        <v>2</v>
      </c>
      <c r="G13937" s="29">
        <v>7151</v>
      </c>
      <c r="M13937" s="80" t="b">
        <f t="shared" si="217"/>
        <v>1</v>
      </c>
    </row>
    <row r="13938" spans="2:13" x14ac:dyDescent="0.15">
      <c r="B13938" s="29" t="s">
        <v>3395</v>
      </c>
      <c r="C13938" s="29" t="s">
        <v>712</v>
      </c>
      <c r="D13938" s="29" t="s">
        <v>525</v>
      </c>
      <c r="E13938" s="29">
        <v>2</v>
      </c>
      <c r="F13938" s="29">
        <v>4</v>
      </c>
      <c r="G13938" s="29">
        <v>3120</v>
      </c>
      <c r="M13938" s="80" t="b">
        <f t="shared" si="217"/>
        <v>1</v>
      </c>
    </row>
    <row r="13939" spans="2:13" x14ac:dyDescent="0.15">
      <c r="B13939" s="29" t="s">
        <v>3396</v>
      </c>
      <c r="C13939" s="29" t="s">
        <v>710</v>
      </c>
      <c r="D13939" s="29" t="s">
        <v>523</v>
      </c>
      <c r="E13939" s="29">
        <v>1</v>
      </c>
      <c r="F13939" s="29">
        <v>3</v>
      </c>
      <c r="G13939" s="29">
        <v>3121</v>
      </c>
      <c r="M13939" s="80" t="b">
        <f t="shared" si="217"/>
        <v>1</v>
      </c>
    </row>
    <row r="13940" spans="2:13" x14ac:dyDescent="0.15">
      <c r="B13940" s="29" t="s">
        <v>3397</v>
      </c>
      <c r="C13940" s="29" t="s">
        <v>716</v>
      </c>
      <c r="D13940" s="29" t="s">
        <v>523</v>
      </c>
      <c r="E13940" s="29">
        <v>4</v>
      </c>
      <c r="F13940" s="29">
        <v>3</v>
      </c>
      <c r="G13940" s="29">
        <v>3122</v>
      </c>
      <c r="M13940" s="80" t="b">
        <f t="shared" si="217"/>
        <v>1</v>
      </c>
    </row>
    <row r="13941" spans="2:13" x14ac:dyDescent="0.15">
      <c r="B13941" s="29" t="s">
        <v>9790</v>
      </c>
      <c r="C13941" s="29" t="s">
        <v>518</v>
      </c>
      <c r="D13941" s="29" t="s">
        <v>518</v>
      </c>
      <c r="E13941" s="29">
        <v>0</v>
      </c>
      <c r="F13941" s="29">
        <v>0</v>
      </c>
      <c r="G13941" s="29">
        <v>9861</v>
      </c>
      <c r="M13941" s="80" t="b">
        <f t="shared" si="217"/>
        <v>1</v>
      </c>
    </row>
    <row r="13942" spans="2:13" x14ac:dyDescent="0.15">
      <c r="B13942" s="29" t="s">
        <v>11113</v>
      </c>
      <c r="C13942" s="29" t="s">
        <v>716</v>
      </c>
      <c r="D13942" s="29" t="s">
        <v>523</v>
      </c>
      <c r="E13942" s="29">
        <v>4</v>
      </c>
      <c r="F13942" s="29">
        <v>3</v>
      </c>
      <c r="G13942" s="29">
        <v>3123</v>
      </c>
      <c r="M13942" s="80" t="b">
        <f t="shared" si="217"/>
        <v>1</v>
      </c>
    </row>
    <row r="13943" spans="2:13" x14ac:dyDescent="0.15">
      <c r="B13943" s="29" t="s">
        <v>15292</v>
      </c>
      <c r="C13943" s="29" t="s">
        <v>710</v>
      </c>
      <c r="D13943" s="29" t="s">
        <v>525</v>
      </c>
      <c r="E13943" s="29">
        <v>1</v>
      </c>
      <c r="F13943" s="29">
        <v>4</v>
      </c>
      <c r="G13943" s="29">
        <v>17329</v>
      </c>
      <c r="M13943" s="80" t="b">
        <f t="shared" si="217"/>
        <v>1</v>
      </c>
    </row>
    <row r="13944" spans="2:13" x14ac:dyDescent="0.15">
      <c r="B13944" s="29" t="s">
        <v>10709</v>
      </c>
      <c r="C13944" s="29" t="s">
        <v>712</v>
      </c>
      <c r="D13944" s="29" t="s">
        <v>523</v>
      </c>
      <c r="E13944" s="29">
        <v>2</v>
      </c>
      <c r="F13944" s="29">
        <v>3</v>
      </c>
      <c r="G13944" s="29">
        <v>10898</v>
      </c>
      <c r="M13944" s="80" t="b">
        <f t="shared" si="217"/>
        <v>1</v>
      </c>
    </row>
    <row r="13945" spans="2:13" x14ac:dyDescent="0.15">
      <c r="B13945" s="29" t="s">
        <v>4192</v>
      </c>
      <c r="C13945" s="29" t="s">
        <v>712</v>
      </c>
      <c r="D13945" s="29" t="s">
        <v>523</v>
      </c>
      <c r="E13945" s="29">
        <v>2</v>
      </c>
      <c r="F13945" s="29">
        <v>3</v>
      </c>
      <c r="G13945" s="29">
        <v>3975</v>
      </c>
      <c r="M13945" s="80" t="b">
        <f t="shared" si="217"/>
        <v>1</v>
      </c>
    </row>
    <row r="13946" spans="2:13" x14ac:dyDescent="0.15">
      <c r="B13946" s="29" t="s">
        <v>14092</v>
      </c>
      <c r="C13946" s="29" t="s">
        <v>710</v>
      </c>
      <c r="D13946" s="29" t="s">
        <v>519</v>
      </c>
      <c r="E13946" s="29">
        <v>1</v>
      </c>
      <c r="F13946" s="29">
        <v>1</v>
      </c>
      <c r="G13946" s="29">
        <v>15039</v>
      </c>
      <c r="M13946" s="80" t="b">
        <f t="shared" si="217"/>
        <v>1</v>
      </c>
    </row>
    <row r="13947" spans="2:13" x14ac:dyDescent="0.15">
      <c r="B13947" s="29" t="s">
        <v>7340</v>
      </c>
      <c r="C13947" s="29" t="s">
        <v>714</v>
      </c>
      <c r="D13947" s="29" t="s">
        <v>525</v>
      </c>
      <c r="E13947" s="29">
        <v>3</v>
      </c>
      <c r="F13947" s="29">
        <v>4</v>
      </c>
      <c r="G13947" s="29">
        <v>7490</v>
      </c>
      <c r="M13947" s="80" t="b">
        <f t="shared" si="217"/>
        <v>1</v>
      </c>
    </row>
    <row r="13948" spans="2:13" x14ac:dyDescent="0.15">
      <c r="B13948" s="29" t="s">
        <v>9791</v>
      </c>
      <c r="C13948" s="29" t="s">
        <v>518</v>
      </c>
      <c r="D13948" s="29" t="s">
        <v>518</v>
      </c>
      <c r="E13948" s="29">
        <v>0</v>
      </c>
      <c r="F13948" s="29">
        <v>0</v>
      </c>
      <c r="G13948" s="29">
        <v>9455</v>
      </c>
      <c r="M13948" s="80" t="b">
        <f t="shared" si="217"/>
        <v>1</v>
      </c>
    </row>
    <row r="13949" spans="2:13" x14ac:dyDescent="0.15">
      <c r="B13949" s="29" t="s">
        <v>285</v>
      </c>
      <c r="C13949" s="29" t="s">
        <v>710</v>
      </c>
      <c r="D13949" s="29" t="s">
        <v>523</v>
      </c>
      <c r="E13949" s="29">
        <v>1</v>
      </c>
      <c r="F13949" s="29">
        <v>3</v>
      </c>
      <c r="G13949" s="29">
        <v>8468</v>
      </c>
      <c r="M13949" s="80" t="b">
        <f t="shared" si="217"/>
        <v>1</v>
      </c>
    </row>
    <row r="13950" spans="2:13" x14ac:dyDescent="0.15">
      <c r="B13950" s="29" t="s">
        <v>9792</v>
      </c>
      <c r="C13950" s="29" t="s">
        <v>714</v>
      </c>
      <c r="D13950" s="29" t="s">
        <v>523</v>
      </c>
      <c r="E13950" s="29">
        <v>3</v>
      </c>
      <c r="F13950" s="29">
        <v>3</v>
      </c>
      <c r="G13950" s="29">
        <v>10042</v>
      </c>
      <c r="M13950" s="80" t="b">
        <f t="shared" si="217"/>
        <v>1</v>
      </c>
    </row>
    <row r="13951" spans="2:13" x14ac:dyDescent="0.15">
      <c r="B13951" s="29" t="s">
        <v>13088</v>
      </c>
      <c r="C13951" s="29" t="s">
        <v>718</v>
      </c>
      <c r="D13951" s="29" t="s">
        <v>523</v>
      </c>
      <c r="E13951" s="29">
        <v>5</v>
      </c>
      <c r="F13951" s="29">
        <v>3</v>
      </c>
      <c r="G13951" s="29">
        <v>14480</v>
      </c>
      <c r="M13951" s="80" t="b">
        <f t="shared" si="217"/>
        <v>1</v>
      </c>
    </row>
    <row r="13952" spans="2:13" x14ac:dyDescent="0.15">
      <c r="B13952" s="29" t="s">
        <v>4989</v>
      </c>
      <c r="C13952" s="29" t="s">
        <v>712</v>
      </c>
      <c r="D13952" s="29" t="s">
        <v>523</v>
      </c>
      <c r="E13952" s="29">
        <v>2</v>
      </c>
      <c r="F13952" s="29">
        <v>3</v>
      </c>
      <c r="G13952" s="29">
        <v>4954</v>
      </c>
      <c r="M13952" s="80" t="b">
        <f t="shared" si="217"/>
        <v>1</v>
      </c>
    </row>
    <row r="13953" spans="2:13" x14ac:dyDescent="0.15">
      <c r="B13953" s="29" t="s">
        <v>10710</v>
      </c>
      <c r="C13953" s="29" t="s">
        <v>9879</v>
      </c>
      <c r="D13953" s="29" t="s">
        <v>519</v>
      </c>
      <c r="E13953" s="29">
        <v>13</v>
      </c>
      <c r="F13953" s="29">
        <v>1</v>
      </c>
      <c r="G13953" s="29">
        <v>10940</v>
      </c>
      <c r="M13953" s="80" t="b">
        <f t="shared" si="217"/>
        <v>1</v>
      </c>
    </row>
    <row r="13954" spans="2:13" x14ac:dyDescent="0.15">
      <c r="B13954" s="29" t="s">
        <v>10711</v>
      </c>
      <c r="C13954" s="29" t="s">
        <v>710</v>
      </c>
      <c r="D13954" s="29" t="s">
        <v>523</v>
      </c>
      <c r="E13954" s="29">
        <v>1</v>
      </c>
      <c r="F13954" s="29">
        <v>3</v>
      </c>
      <c r="G13954" s="29">
        <v>10652</v>
      </c>
      <c r="M13954" s="80" t="b">
        <f t="shared" si="217"/>
        <v>1</v>
      </c>
    </row>
    <row r="13955" spans="2:13" x14ac:dyDescent="0.15">
      <c r="B13955" s="29" t="s">
        <v>15293</v>
      </c>
      <c r="C13955" s="29" t="s">
        <v>710</v>
      </c>
      <c r="D13955" s="29" t="s">
        <v>521</v>
      </c>
      <c r="E13955" s="29">
        <v>1</v>
      </c>
      <c r="F13955" s="29">
        <v>2</v>
      </c>
      <c r="G13955" s="29">
        <v>17199</v>
      </c>
      <c r="M13955" s="80" t="b">
        <f t="shared" si="217"/>
        <v>1</v>
      </c>
    </row>
    <row r="13956" spans="2:13" x14ac:dyDescent="0.15">
      <c r="B13956" s="29" t="s">
        <v>9793</v>
      </c>
      <c r="C13956" s="29" t="s">
        <v>710</v>
      </c>
      <c r="D13956" s="29" t="s">
        <v>521</v>
      </c>
      <c r="E13956" s="29">
        <v>1</v>
      </c>
      <c r="F13956" s="29">
        <v>2</v>
      </c>
      <c r="G13956" s="29">
        <v>9988</v>
      </c>
      <c r="M13956" s="80" t="b">
        <f t="shared" si="217"/>
        <v>1</v>
      </c>
    </row>
    <row r="13957" spans="2:13" x14ac:dyDescent="0.15">
      <c r="B13957" s="29" t="s">
        <v>3398</v>
      </c>
      <c r="C13957" s="29" t="s">
        <v>716</v>
      </c>
      <c r="D13957" s="29" t="s">
        <v>523</v>
      </c>
      <c r="E13957" s="29">
        <v>4</v>
      </c>
      <c r="F13957" s="29">
        <v>3</v>
      </c>
      <c r="G13957" s="29">
        <v>3124</v>
      </c>
      <c r="M13957" s="80" t="b">
        <f t="shared" si="217"/>
        <v>1</v>
      </c>
    </row>
    <row r="13958" spans="2:13" x14ac:dyDescent="0.15">
      <c r="B13958" s="29" t="s">
        <v>4983</v>
      </c>
      <c r="C13958" s="29" t="s">
        <v>710</v>
      </c>
      <c r="D13958" s="29" t="s">
        <v>519</v>
      </c>
      <c r="E13958" s="29">
        <v>1</v>
      </c>
      <c r="F13958" s="29">
        <v>1</v>
      </c>
      <c r="G13958" s="29">
        <v>4948</v>
      </c>
      <c r="M13958" s="80" t="b">
        <f t="shared" si="217"/>
        <v>1</v>
      </c>
    </row>
    <row r="13959" spans="2:13" x14ac:dyDescent="0.15">
      <c r="B13959" s="29" t="s">
        <v>14093</v>
      </c>
      <c r="C13959" s="29" t="s">
        <v>710</v>
      </c>
      <c r="D13959" s="29" t="s">
        <v>519</v>
      </c>
      <c r="E13959" s="29">
        <v>1</v>
      </c>
      <c r="F13959" s="29">
        <v>1</v>
      </c>
      <c r="G13959" s="29">
        <v>15436</v>
      </c>
      <c r="M13959" s="80" t="b">
        <f t="shared" si="217"/>
        <v>1</v>
      </c>
    </row>
    <row r="13960" spans="2:13" x14ac:dyDescent="0.15">
      <c r="B13960" s="29" t="s">
        <v>13089</v>
      </c>
      <c r="C13960" s="29" t="s">
        <v>716</v>
      </c>
      <c r="D13960" s="29" t="s">
        <v>521</v>
      </c>
      <c r="E13960" s="29">
        <v>4</v>
      </c>
      <c r="F13960" s="29">
        <v>2</v>
      </c>
      <c r="G13960" s="29">
        <v>14474</v>
      </c>
      <c r="M13960" s="80" t="b">
        <f t="shared" si="217"/>
        <v>1</v>
      </c>
    </row>
    <row r="13961" spans="2:13" x14ac:dyDescent="0.15">
      <c r="B13961" s="29" t="s">
        <v>6645</v>
      </c>
      <c r="C13961" s="29" t="s">
        <v>9879</v>
      </c>
      <c r="D13961" s="29" t="s">
        <v>519</v>
      </c>
      <c r="E13961" s="29">
        <v>13</v>
      </c>
      <c r="F13961" s="29">
        <v>1</v>
      </c>
      <c r="G13961" s="29">
        <v>6853</v>
      </c>
      <c r="M13961" s="80" t="b">
        <f t="shared" si="217"/>
        <v>1</v>
      </c>
    </row>
    <row r="13962" spans="2:13" x14ac:dyDescent="0.15">
      <c r="B13962" s="29" t="s">
        <v>3399</v>
      </c>
      <c r="C13962" s="29" t="s">
        <v>716</v>
      </c>
      <c r="D13962" s="29" t="s">
        <v>523</v>
      </c>
      <c r="E13962" s="29">
        <v>4</v>
      </c>
      <c r="F13962" s="29">
        <v>3</v>
      </c>
      <c r="G13962" s="29">
        <v>3125</v>
      </c>
      <c r="M13962" s="80" t="b">
        <f t="shared" si="217"/>
        <v>1</v>
      </c>
    </row>
    <row r="13963" spans="2:13" x14ac:dyDescent="0.15">
      <c r="B13963" s="29" t="s">
        <v>7005</v>
      </c>
      <c r="C13963" s="29" t="s">
        <v>710</v>
      </c>
      <c r="D13963" s="29" t="s">
        <v>525</v>
      </c>
      <c r="E13963" s="29">
        <v>1</v>
      </c>
      <c r="F13963" s="29">
        <v>4</v>
      </c>
      <c r="G13963" s="29">
        <v>7140</v>
      </c>
      <c r="M13963" s="80" t="b">
        <f t="shared" si="217"/>
        <v>1</v>
      </c>
    </row>
    <row r="13964" spans="2:13" x14ac:dyDescent="0.15">
      <c r="B13964" s="29" t="s">
        <v>3400</v>
      </c>
      <c r="C13964" s="29" t="s">
        <v>712</v>
      </c>
      <c r="D13964" s="29" t="s">
        <v>523</v>
      </c>
      <c r="E13964" s="29">
        <v>2</v>
      </c>
      <c r="F13964" s="29">
        <v>3</v>
      </c>
      <c r="G13964" s="29">
        <v>3126</v>
      </c>
      <c r="M13964" s="80" t="b">
        <f t="shared" si="217"/>
        <v>1</v>
      </c>
    </row>
    <row r="13965" spans="2:13" x14ac:dyDescent="0.15">
      <c r="B13965" s="29" t="s">
        <v>9794</v>
      </c>
      <c r="C13965" s="29" t="s">
        <v>518</v>
      </c>
      <c r="D13965" s="29" t="s">
        <v>518</v>
      </c>
      <c r="E13965" s="29">
        <v>0</v>
      </c>
      <c r="F13965" s="29">
        <v>0</v>
      </c>
      <c r="G13965" s="29">
        <v>10020</v>
      </c>
      <c r="M13965" s="80" t="b">
        <f t="shared" si="217"/>
        <v>1</v>
      </c>
    </row>
    <row r="13966" spans="2:13" x14ac:dyDescent="0.15">
      <c r="B13966" s="29" t="s">
        <v>7178</v>
      </c>
      <c r="C13966" s="29" t="s">
        <v>716</v>
      </c>
      <c r="D13966" s="29" t="s">
        <v>519</v>
      </c>
      <c r="E13966" s="29">
        <v>4</v>
      </c>
      <c r="F13966" s="29">
        <v>1</v>
      </c>
      <c r="G13966" s="29">
        <v>7320</v>
      </c>
      <c r="M13966" s="80" t="b">
        <f t="shared" ref="M13966:M14029" si="218">AND(  NOT(ISERROR(FIND(UPPER($B$7),UPPER($B13966),1))),  OR($D$7="",NOT(ISERROR(FIND(UPPER($D$7),UPPER($B13966),1)))),    OR($D$8="",(ISERROR(FIND(UPPER($D$8),UPPER($B13966),1))))           )</f>
        <v>1</v>
      </c>
    </row>
    <row r="13967" spans="2:13" x14ac:dyDescent="0.15">
      <c r="B13967" s="29" t="s">
        <v>14094</v>
      </c>
      <c r="C13967" s="29" t="s">
        <v>518</v>
      </c>
      <c r="D13967" s="29" t="s">
        <v>518</v>
      </c>
      <c r="E13967" s="29">
        <v>0</v>
      </c>
      <c r="F13967" s="29">
        <v>0</v>
      </c>
      <c r="G13967" s="29">
        <v>15672</v>
      </c>
      <c r="M13967" s="80" t="b">
        <f t="shared" si="218"/>
        <v>1</v>
      </c>
    </row>
    <row r="13968" spans="2:13" x14ac:dyDescent="0.15">
      <c r="B13968" s="29" t="s">
        <v>14095</v>
      </c>
      <c r="C13968" s="29" t="s">
        <v>518</v>
      </c>
      <c r="D13968" s="29" t="s">
        <v>518</v>
      </c>
      <c r="E13968" s="29">
        <v>0</v>
      </c>
      <c r="F13968" s="29">
        <v>0</v>
      </c>
      <c r="G13968" s="29">
        <v>15673</v>
      </c>
      <c r="M13968" s="80" t="b">
        <f t="shared" si="218"/>
        <v>1</v>
      </c>
    </row>
    <row r="13969" spans="2:13" x14ac:dyDescent="0.15">
      <c r="B13969" s="29" t="s">
        <v>14096</v>
      </c>
      <c r="C13969" s="29" t="s">
        <v>710</v>
      </c>
      <c r="D13969" s="29" t="s">
        <v>521</v>
      </c>
      <c r="E13969" s="29">
        <v>1</v>
      </c>
      <c r="F13969" s="29">
        <v>2</v>
      </c>
      <c r="G13969" s="29">
        <v>14895</v>
      </c>
      <c r="M13969" s="80" t="b">
        <f t="shared" si="218"/>
        <v>1</v>
      </c>
    </row>
    <row r="13970" spans="2:13" x14ac:dyDescent="0.15">
      <c r="B13970" s="29" t="s">
        <v>14097</v>
      </c>
      <c r="C13970" s="29" t="s">
        <v>712</v>
      </c>
      <c r="D13970" s="29" t="s">
        <v>523</v>
      </c>
      <c r="E13970" s="29">
        <v>2</v>
      </c>
      <c r="F13970" s="29">
        <v>3</v>
      </c>
      <c r="G13970" s="29">
        <v>15634</v>
      </c>
      <c r="M13970" s="80" t="b">
        <f t="shared" si="218"/>
        <v>1</v>
      </c>
    </row>
    <row r="13971" spans="2:13" x14ac:dyDescent="0.15">
      <c r="B13971" s="29" t="s">
        <v>6301</v>
      </c>
      <c r="C13971" s="29" t="s">
        <v>9879</v>
      </c>
      <c r="D13971" s="29" t="s">
        <v>519</v>
      </c>
      <c r="E13971" s="29">
        <v>13</v>
      </c>
      <c r="F13971" s="29">
        <v>1</v>
      </c>
      <c r="G13971" s="29">
        <v>6363</v>
      </c>
      <c r="M13971" s="80" t="b">
        <f t="shared" si="218"/>
        <v>1</v>
      </c>
    </row>
    <row r="13972" spans="2:13" x14ac:dyDescent="0.15">
      <c r="B13972" s="29" t="s">
        <v>9795</v>
      </c>
      <c r="C13972" s="29" t="s">
        <v>518</v>
      </c>
      <c r="D13972" s="29" t="s">
        <v>518</v>
      </c>
      <c r="E13972" s="29">
        <v>0</v>
      </c>
      <c r="F13972" s="29">
        <v>0</v>
      </c>
      <c r="G13972" s="29">
        <v>9862</v>
      </c>
      <c r="M13972" s="80" t="b">
        <f t="shared" si="218"/>
        <v>1</v>
      </c>
    </row>
    <row r="13973" spans="2:13" x14ac:dyDescent="0.15">
      <c r="B13973" s="29" t="s">
        <v>14098</v>
      </c>
      <c r="C13973" s="29" t="s">
        <v>712</v>
      </c>
      <c r="D13973" s="29" t="s">
        <v>521</v>
      </c>
      <c r="E13973" s="29">
        <v>2</v>
      </c>
      <c r="F13973" s="29">
        <v>2</v>
      </c>
      <c r="G13973" s="29">
        <v>15635</v>
      </c>
      <c r="M13973" s="80" t="b">
        <f t="shared" si="218"/>
        <v>1</v>
      </c>
    </row>
    <row r="13974" spans="2:13" x14ac:dyDescent="0.15">
      <c r="B13974" s="29" t="s">
        <v>11114</v>
      </c>
      <c r="C13974" s="29" t="s">
        <v>710</v>
      </c>
      <c r="D13974" s="29" t="s">
        <v>519</v>
      </c>
      <c r="E13974" s="29">
        <v>1</v>
      </c>
      <c r="F13974" s="29">
        <v>1</v>
      </c>
      <c r="G13974" s="29">
        <v>7305</v>
      </c>
      <c r="M13974" s="80" t="b">
        <f t="shared" si="218"/>
        <v>1</v>
      </c>
    </row>
    <row r="13975" spans="2:13" x14ac:dyDescent="0.15">
      <c r="B13975" s="29" t="s">
        <v>9796</v>
      </c>
      <c r="C13975" s="29" t="s">
        <v>710</v>
      </c>
      <c r="D13975" s="29" t="s">
        <v>523</v>
      </c>
      <c r="E13975" s="29">
        <v>1</v>
      </c>
      <c r="F13975" s="29">
        <v>3</v>
      </c>
      <c r="G13975" s="29">
        <v>9624</v>
      </c>
      <c r="M13975" s="80" t="b">
        <f t="shared" si="218"/>
        <v>1</v>
      </c>
    </row>
    <row r="13976" spans="2:13" x14ac:dyDescent="0.15">
      <c r="B13976" s="29" t="s">
        <v>15294</v>
      </c>
      <c r="C13976" s="29" t="s">
        <v>710</v>
      </c>
      <c r="D13976" s="29" t="s">
        <v>519</v>
      </c>
      <c r="E13976" s="29">
        <v>1</v>
      </c>
      <c r="F13976" s="29">
        <v>1</v>
      </c>
      <c r="G13976" s="29">
        <v>16832</v>
      </c>
      <c r="M13976" s="80" t="b">
        <f t="shared" si="218"/>
        <v>1</v>
      </c>
    </row>
    <row r="13977" spans="2:13" x14ac:dyDescent="0.15">
      <c r="B13977" s="29" t="s">
        <v>9973</v>
      </c>
      <c r="C13977" s="29" t="s">
        <v>710</v>
      </c>
      <c r="D13977" s="29" t="s">
        <v>521</v>
      </c>
      <c r="E13977" s="29">
        <v>1</v>
      </c>
      <c r="F13977" s="29">
        <v>2</v>
      </c>
      <c r="G13977" s="29">
        <v>10174</v>
      </c>
      <c r="M13977" s="80" t="b">
        <f t="shared" si="218"/>
        <v>1</v>
      </c>
    </row>
    <row r="13978" spans="2:13" x14ac:dyDescent="0.15">
      <c r="B13978" s="29" t="s">
        <v>15295</v>
      </c>
      <c r="C13978" s="29" t="s">
        <v>710</v>
      </c>
      <c r="D13978" s="29" t="s">
        <v>525</v>
      </c>
      <c r="E13978" s="29">
        <v>1</v>
      </c>
      <c r="F13978" s="29">
        <v>4</v>
      </c>
      <c r="G13978" s="29">
        <v>17330</v>
      </c>
      <c r="M13978" s="80" t="b">
        <f t="shared" si="218"/>
        <v>1</v>
      </c>
    </row>
    <row r="13979" spans="2:13" x14ac:dyDescent="0.15">
      <c r="B13979" s="29" t="s">
        <v>9974</v>
      </c>
      <c r="C13979" s="29" t="s">
        <v>710</v>
      </c>
      <c r="D13979" s="29" t="s">
        <v>523</v>
      </c>
      <c r="E13979" s="29">
        <v>1</v>
      </c>
      <c r="F13979" s="29">
        <v>3</v>
      </c>
      <c r="G13979" s="29">
        <v>10175</v>
      </c>
      <c r="M13979" s="80" t="b">
        <f t="shared" si="218"/>
        <v>1</v>
      </c>
    </row>
    <row r="13980" spans="2:13" x14ac:dyDescent="0.15">
      <c r="B13980" s="29" t="s">
        <v>12</v>
      </c>
      <c r="C13980" s="29" t="s">
        <v>710</v>
      </c>
      <c r="D13980" s="29" t="s">
        <v>525</v>
      </c>
      <c r="E13980" s="29">
        <v>1</v>
      </c>
      <c r="F13980" s="29">
        <v>4</v>
      </c>
      <c r="G13980" s="29">
        <v>8735</v>
      </c>
      <c r="M13980" s="80" t="b">
        <f t="shared" si="218"/>
        <v>1</v>
      </c>
    </row>
    <row r="13981" spans="2:13" x14ac:dyDescent="0.15">
      <c r="B13981" s="29" t="s">
        <v>14394</v>
      </c>
      <c r="C13981" s="29" t="s">
        <v>710</v>
      </c>
      <c r="D13981" s="29" t="s">
        <v>519</v>
      </c>
      <c r="E13981" s="29">
        <v>1</v>
      </c>
      <c r="F13981" s="29">
        <v>1</v>
      </c>
      <c r="G13981" s="29">
        <v>16164</v>
      </c>
      <c r="M13981" s="80" t="b">
        <f t="shared" si="218"/>
        <v>1</v>
      </c>
    </row>
    <row r="13982" spans="2:13" x14ac:dyDescent="0.15">
      <c r="B13982" s="29" t="s">
        <v>142</v>
      </c>
      <c r="C13982" s="29" t="s">
        <v>710</v>
      </c>
      <c r="D13982" s="29" t="s">
        <v>519</v>
      </c>
      <c r="E13982" s="29">
        <v>1</v>
      </c>
      <c r="F13982" s="29">
        <v>1</v>
      </c>
      <c r="G13982" s="29">
        <v>8660</v>
      </c>
      <c r="M13982" s="80" t="b">
        <f t="shared" si="218"/>
        <v>1</v>
      </c>
    </row>
    <row r="13983" spans="2:13" x14ac:dyDescent="0.15">
      <c r="B13983" s="29" t="s">
        <v>7194</v>
      </c>
      <c r="C13983" s="29" t="s">
        <v>710</v>
      </c>
      <c r="D13983" s="29" t="s">
        <v>523</v>
      </c>
      <c r="E13983" s="29">
        <v>1</v>
      </c>
      <c r="F13983" s="29">
        <v>3</v>
      </c>
      <c r="G13983" s="29">
        <v>7336</v>
      </c>
      <c r="M13983" s="80" t="b">
        <f t="shared" si="218"/>
        <v>1</v>
      </c>
    </row>
    <row r="13984" spans="2:13" x14ac:dyDescent="0.15">
      <c r="B13984" s="29" t="s">
        <v>3401</v>
      </c>
      <c r="C13984" s="29" t="s">
        <v>710</v>
      </c>
      <c r="D13984" s="29" t="s">
        <v>444</v>
      </c>
      <c r="E13984" s="29">
        <v>1</v>
      </c>
      <c r="F13984" s="29">
        <v>6</v>
      </c>
      <c r="G13984" s="29">
        <v>3127</v>
      </c>
      <c r="M13984" s="80" t="b">
        <f t="shared" si="218"/>
        <v>1</v>
      </c>
    </row>
    <row r="13985" spans="2:13" x14ac:dyDescent="0.15">
      <c r="B13985" s="29" t="s">
        <v>7439</v>
      </c>
      <c r="C13985" s="29" t="s">
        <v>714</v>
      </c>
      <c r="D13985" s="29" t="s">
        <v>523</v>
      </c>
      <c r="E13985" s="29">
        <v>3</v>
      </c>
      <c r="F13985" s="29">
        <v>3</v>
      </c>
      <c r="G13985" s="29">
        <v>7470</v>
      </c>
      <c r="M13985" s="80" t="b">
        <f t="shared" si="218"/>
        <v>1</v>
      </c>
    </row>
    <row r="13986" spans="2:13" x14ac:dyDescent="0.15">
      <c r="B13986" s="29" t="s">
        <v>5304</v>
      </c>
      <c r="C13986" s="29" t="s">
        <v>712</v>
      </c>
      <c r="D13986" s="29" t="s">
        <v>525</v>
      </c>
      <c r="E13986" s="29">
        <v>2</v>
      </c>
      <c r="F13986" s="29">
        <v>4</v>
      </c>
      <c r="G13986" s="29">
        <v>5158</v>
      </c>
      <c r="M13986" s="80" t="b">
        <f t="shared" si="218"/>
        <v>1</v>
      </c>
    </row>
    <row r="13987" spans="2:13" x14ac:dyDescent="0.15">
      <c r="B13987" s="29" t="s">
        <v>4726</v>
      </c>
      <c r="C13987" s="29" t="s">
        <v>712</v>
      </c>
      <c r="D13987" s="29" t="s">
        <v>519</v>
      </c>
      <c r="E13987" s="29">
        <v>2</v>
      </c>
      <c r="F13987" s="29">
        <v>1</v>
      </c>
      <c r="G13987" s="29">
        <v>4515</v>
      </c>
      <c r="M13987" s="80" t="b">
        <f t="shared" si="218"/>
        <v>1</v>
      </c>
    </row>
    <row r="13988" spans="2:13" x14ac:dyDescent="0.15">
      <c r="B13988" s="29" t="s">
        <v>12568</v>
      </c>
      <c r="C13988" s="29" t="s">
        <v>712</v>
      </c>
      <c r="D13988" s="29" t="s">
        <v>444</v>
      </c>
      <c r="E13988" s="29">
        <v>2</v>
      </c>
      <c r="F13988" s="29">
        <v>6</v>
      </c>
      <c r="G13988" s="29">
        <v>13218</v>
      </c>
      <c r="M13988" s="80" t="b">
        <f t="shared" si="218"/>
        <v>1</v>
      </c>
    </row>
    <row r="13989" spans="2:13" x14ac:dyDescent="0.15">
      <c r="B13989" s="29" t="s">
        <v>7212</v>
      </c>
      <c r="C13989" s="29" t="s">
        <v>712</v>
      </c>
      <c r="D13989" s="29" t="s">
        <v>521</v>
      </c>
      <c r="E13989" s="29">
        <v>2</v>
      </c>
      <c r="F13989" s="29">
        <v>2</v>
      </c>
      <c r="G13989" s="29">
        <v>7354</v>
      </c>
      <c r="M13989" s="80" t="b">
        <f t="shared" si="218"/>
        <v>1</v>
      </c>
    </row>
    <row r="13990" spans="2:13" x14ac:dyDescent="0.15">
      <c r="B13990" s="29" t="s">
        <v>3402</v>
      </c>
      <c r="C13990" s="29" t="s">
        <v>710</v>
      </c>
      <c r="D13990" s="29" t="s">
        <v>519</v>
      </c>
      <c r="E13990" s="29">
        <v>1</v>
      </c>
      <c r="F13990" s="29">
        <v>1</v>
      </c>
      <c r="G13990" s="29">
        <v>3128</v>
      </c>
      <c r="M13990" s="80" t="b">
        <f t="shared" si="218"/>
        <v>1</v>
      </c>
    </row>
    <row r="13991" spans="2:13" x14ac:dyDescent="0.15">
      <c r="B13991" s="29" t="s">
        <v>12569</v>
      </c>
      <c r="C13991" s="29" t="s">
        <v>712</v>
      </c>
      <c r="D13991" s="29" t="s">
        <v>444</v>
      </c>
      <c r="E13991" s="29">
        <v>2</v>
      </c>
      <c r="F13991" s="29">
        <v>6</v>
      </c>
      <c r="G13991" s="29">
        <v>13374</v>
      </c>
      <c r="M13991" s="80" t="b">
        <f t="shared" si="218"/>
        <v>1</v>
      </c>
    </row>
    <row r="13992" spans="2:13" x14ac:dyDescent="0.15">
      <c r="B13992" s="29" t="s">
        <v>3403</v>
      </c>
      <c r="C13992" s="29" t="s">
        <v>712</v>
      </c>
      <c r="D13992" s="29" t="s">
        <v>525</v>
      </c>
      <c r="E13992" s="29">
        <v>2</v>
      </c>
      <c r="F13992" s="29">
        <v>4</v>
      </c>
      <c r="G13992" s="29">
        <v>3129</v>
      </c>
      <c r="M13992" s="80" t="b">
        <f t="shared" si="218"/>
        <v>1</v>
      </c>
    </row>
    <row r="13993" spans="2:13" x14ac:dyDescent="0.15">
      <c r="B13993" s="29" t="s">
        <v>286</v>
      </c>
      <c r="C13993" s="29" t="s">
        <v>712</v>
      </c>
      <c r="D13993" s="29" t="s">
        <v>519</v>
      </c>
      <c r="E13993" s="29">
        <v>2</v>
      </c>
      <c r="F13993" s="29">
        <v>1</v>
      </c>
      <c r="G13993" s="29">
        <v>8469</v>
      </c>
      <c r="M13993" s="80" t="b">
        <f t="shared" si="218"/>
        <v>1</v>
      </c>
    </row>
    <row r="13994" spans="2:13" x14ac:dyDescent="0.15">
      <c r="B13994" s="29" t="s">
        <v>7160</v>
      </c>
      <c r="C13994" s="29" t="s">
        <v>714</v>
      </c>
      <c r="D13994" s="29" t="s">
        <v>519</v>
      </c>
      <c r="E13994" s="29">
        <v>3</v>
      </c>
      <c r="F13994" s="29">
        <v>1</v>
      </c>
      <c r="G13994" s="29">
        <v>7300</v>
      </c>
      <c r="M13994" s="80" t="b">
        <f t="shared" si="218"/>
        <v>1</v>
      </c>
    </row>
    <row r="13995" spans="2:13" x14ac:dyDescent="0.15">
      <c r="B13995" s="29" t="s">
        <v>4706</v>
      </c>
      <c r="C13995" s="29" t="s">
        <v>712</v>
      </c>
      <c r="D13995" s="29" t="s">
        <v>525</v>
      </c>
      <c r="E13995" s="29">
        <v>2</v>
      </c>
      <c r="F13995" s="29">
        <v>4</v>
      </c>
      <c r="G13995" s="29">
        <v>4495</v>
      </c>
      <c r="M13995" s="80" t="b">
        <f t="shared" si="218"/>
        <v>1</v>
      </c>
    </row>
    <row r="13996" spans="2:13" x14ac:dyDescent="0.15">
      <c r="B13996" s="29" t="s">
        <v>6504</v>
      </c>
      <c r="C13996" s="29" t="s">
        <v>714</v>
      </c>
      <c r="D13996" s="29" t="s">
        <v>519</v>
      </c>
      <c r="E13996" s="29">
        <v>3</v>
      </c>
      <c r="F13996" s="29">
        <v>1</v>
      </c>
      <c r="G13996" s="29">
        <v>6705</v>
      </c>
      <c r="M13996" s="80" t="b">
        <f t="shared" si="218"/>
        <v>1</v>
      </c>
    </row>
    <row r="13997" spans="2:13" x14ac:dyDescent="0.15">
      <c r="B13997" s="29" t="s">
        <v>3404</v>
      </c>
      <c r="C13997" s="29" t="s">
        <v>712</v>
      </c>
      <c r="D13997" s="29" t="s">
        <v>525</v>
      </c>
      <c r="E13997" s="29">
        <v>2</v>
      </c>
      <c r="F13997" s="29">
        <v>4</v>
      </c>
      <c r="G13997" s="29">
        <v>3130</v>
      </c>
      <c r="M13997" s="80" t="b">
        <f t="shared" si="218"/>
        <v>1</v>
      </c>
    </row>
    <row r="13998" spans="2:13" x14ac:dyDescent="0.15">
      <c r="B13998" s="29" t="s">
        <v>3500</v>
      </c>
      <c r="C13998" s="29" t="s">
        <v>710</v>
      </c>
      <c r="D13998" s="29" t="s">
        <v>519</v>
      </c>
      <c r="E13998" s="29">
        <v>1</v>
      </c>
      <c r="F13998" s="29">
        <v>1</v>
      </c>
      <c r="G13998" s="29">
        <v>3131</v>
      </c>
      <c r="M13998" s="80" t="b">
        <f t="shared" si="218"/>
        <v>1</v>
      </c>
    </row>
    <row r="13999" spans="2:13" x14ac:dyDescent="0.15">
      <c r="B13999" s="29" t="s">
        <v>3501</v>
      </c>
      <c r="C13999" s="29" t="s">
        <v>710</v>
      </c>
      <c r="D13999" s="29" t="s">
        <v>519</v>
      </c>
      <c r="E13999" s="29">
        <v>1</v>
      </c>
      <c r="F13999" s="29">
        <v>1</v>
      </c>
      <c r="G13999" s="29">
        <v>3132</v>
      </c>
      <c r="M13999" s="80" t="b">
        <f t="shared" si="218"/>
        <v>1</v>
      </c>
    </row>
    <row r="14000" spans="2:13" x14ac:dyDescent="0.15">
      <c r="B14000" s="29" t="s">
        <v>14395</v>
      </c>
      <c r="C14000" s="29" t="s">
        <v>710</v>
      </c>
      <c r="D14000" s="29" t="s">
        <v>519</v>
      </c>
      <c r="E14000" s="29">
        <v>1</v>
      </c>
      <c r="F14000" s="29">
        <v>1</v>
      </c>
      <c r="G14000" s="29">
        <v>16013</v>
      </c>
      <c r="M14000" s="80" t="b">
        <f t="shared" si="218"/>
        <v>1</v>
      </c>
    </row>
    <row r="14001" spans="2:13" x14ac:dyDescent="0.15">
      <c r="B14001" s="29" t="s">
        <v>9797</v>
      </c>
      <c r="C14001" s="29" t="s">
        <v>712</v>
      </c>
      <c r="D14001" s="29" t="s">
        <v>519</v>
      </c>
      <c r="E14001" s="29">
        <v>2</v>
      </c>
      <c r="F14001" s="29">
        <v>1</v>
      </c>
      <c r="G14001" s="29">
        <v>9576</v>
      </c>
      <c r="M14001" s="80" t="b">
        <f t="shared" si="218"/>
        <v>1</v>
      </c>
    </row>
    <row r="14002" spans="2:13" x14ac:dyDescent="0.15">
      <c r="B14002" s="29" t="s">
        <v>4193</v>
      </c>
      <c r="C14002" s="29" t="s">
        <v>712</v>
      </c>
      <c r="D14002" s="29" t="s">
        <v>523</v>
      </c>
      <c r="E14002" s="29">
        <v>2</v>
      </c>
      <c r="F14002" s="29">
        <v>3</v>
      </c>
      <c r="G14002" s="29">
        <v>3976</v>
      </c>
      <c r="M14002" s="80" t="b">
        <f t="shared" si="218"/>
        <v>1</v>
      </c>
    </row>
    <row r="14003" spans="2:13" x14ac:dyDescent="0.15">
      <c r="B14003" s="29" t="s">
        <v>3502</v>
      </c>
      <c r="C14003" s="29" t="s">
        <v>712</v>
      </c>
      <c r="D14003" s="29" t="s">
        <v>519</v>
      </c>
      <c r="E14003" s="29">
        <v>2</v>
      </c>
      <c r="F14003" s="29">
        <v>1</v>
      </c>
      <c r="G14003" s="29">
        <v>3133</v>
      </c>
      <c r="M14003" s="80" t="b">
        <f t="shared" si="218"/>
        <v>1</v>
      </c>
    </row>
    <row r="14004" spans="2:13" x14ac:dyDescent="0.15">
      <c r="B14004" s="29" t="s">
        <v>14099</v>
      </c>
      <c r="C14004" s="29" t="s">
        <v>712</v>
      </c>
      <c r="D14004" s="29" t="s">
        <v>519</v>
      </c>
      <c r="E14004" s="29">
        <v>2</v>
      </c>
      <c r="F14004" s="29">
        <v>1</v>
      </c>
      <c r="G14004" s="29">
        <v>14594</v>
      </c>
      <c r="M14004" s="80" t="b">
        <f t="shared" si="218"/>
        <v>1</v>
      </c>
    </row>
    <row r="14005" spans="2:13" x14ac:dyDescent="0.15">
      <c r="B14005" s="29" t="s">
        <v>10712</v>
      </c>
      <c r="C14005" s="29" t="s">
        <v>518</v>
      </c>
      <c r="D14005" s="29" t="s">
        <v>518</v>
      </c>
      <c r="E14005" s="29">
        <v>0</v>
      </c>
      <c r="F14005" s="29">
        <v>0</v>
      </c>
      <c r="G14005" s="29">
        <v>11039</v>
      </c>
      <c r="M14005" s="80" t="b">
        <f t="shared" si="218"/>
        <v>1</v>
      </c>
    </row>
    <row r="14006" spans="2:13" x14ac:dyDescent="0.15">
      <c r="B14006" s="29" t="s">
        <v>3608</v>
      </c>
      <c r="C14006" s="29" t="s">
        <v>712</v>
      </c>
      <c r="D14006" s="29" t="s">
        <v>523</v>
      </c>
      <c r="E14006" s="29">
        <v>2</v>
      </c>
      <c r="F14006" s="29">
        <v>3</v>
      </c>
      <c r="G14006" s="29">
        <v>3143</v>
      </c>
      <c r="M14006" s="80" t="b">
        <f t="shared" si="218"/>
        <v>1</v>
      </c>
    </row>
    <row r="14007" spans="2:13" x14ac:dyDescent="0.15">
      <c r="B14007" s="29" t="s">
        <v>12570</v>
      </c>
      <c r="C14007" s="29" t="s">
        <v>712</v>
      </c>
      <c r="D14007" s="29" t="s">
        <v>521</v>
      </c>
      <c r="E14007" s="29">
        <v>2</v>
      </c>
      <c r="F14007" s="29">
        <v>2</v>
      </c>
      <c r="G14007" s="29">
        <v>13219</v>
      </c>
      <c r="M14007" s="80" t="b">
        <f t="shared" si="218"/>
        <v>1</v>
      </c>
    </row>
    <row r="14008" spans="2:13" x14ac:dyDescent="0.15">
      <c r="B14008" s="29" t="s">
        <v>4727</v>
      </c>
      <c r="C14008" s="29" t="s">
        <v>712</v>
      </c>
      <c r="D14008" s="29" t="s">
        <v>519</v>
      </c>
      <c r="E14008" s="29">
        <v>2</v>
      </c>
      <c r="F14008" s="29">
        <v>1</v>
      </c>
      <c r="G14008" s="29">
        <v>4516</v>
      </c>
      <c r="M14008" s="80" t="b">
        <f t="shared" si="218"/>
        <v>1</v>
      </c>
    </row>
    <row r="14009" spans="2:13" x14ac:dyDescent="0.15">
      <c r="B14009" s="29" t="s">
        <v>3609</v>
      </c>
      <c r="C14009" s="29" t="s">
        <v>712</v>
      </c>
      <c r="D14009" s="29" t="s">
        <v>523</v>
      </c>
      <c r="E14009" s="29">
        <v>2</v>
      </c>
      <c r="F14009" s="29">
        <v>3</v>
      </c>
      <c r="G14009" s="29">
        <v>3144</v>
      </c>
      <c r="M14009" s="80" t="b">
        <f t="shared" si="218"/>
        <v>1</v>
      </c>
    </row>
    <row r="14010" spans="2:13" x14ac:dyDescent="0.15">
      <c r="B14010" s="29" t="s">
        <v>4728</v>
      </c>
      <c r="C14010" s="29" t="s">
        <v>712</v>
      </c>
      <c r="D14010" s="29" t="s">
        <v>519</v>
      </c>
      <c r="E14010" s="29">
        <v>2</v>
      </c>
      <c r="F14010" s="29">
        <v>1</v>
      </c>
      <c r="G14010" s="29">
        <v>4517</v>
      </c>
      <c r="M14010" s="80" t="b">
        <f t="shared" si="218"/>
        <v>1</v>
      </c>
    </row>
    <row r="14011" spans="2:13" x14ac:dyDescent="0.15">
      <c r="B14011" s="29" t="s">
        <v>3982</v>
      </c>
      <c r="C14011" s="29" t="s">
        <v>710</v>
      </c>
      <c r="D14011" s="29" t="s">
        <v>519</v>
      </c>
      <c r="E14011" s="29">
        <v>1</v>
      </c>
      <c r="F14011" s="29">
        <v>1</v>
      </c>
      <c r="G14011" s="29">
        <v>3747</v>
      </c>
      <c r="M14011" s="80" t="b">
        <f t="shared" si="218"/>
        <v>1</v>
      </c>
    </row>
    <row r="14012" spans="2:13" x14ac:dyDescent="0.15">
      <c r="B14012" s="29" t="s">
        <v>10713</v>
      </c>
      <c r="C14012" s="29" t="s">
        <v>712</v>
      </c>
      <c r="D14012" s="29" t="s">
        <v>519</v>
      </c>
      <c r="E14012" s="29">
        <v>2</v>
      </c>
      <c r="F14012" s="29">
        <v>1</v>
      </c>
      <c r="G14012" s="29">
        <v>10515</v>
      </c>
      <c r="M14012" s="80" t="b">
        <f t="shared" si="218"/>
        <v>1</v>
      </c>
    </row>
    <row r="14013" spans="2:13" x14ac:dyDescent="0.15">
      <c r="B14013" s="29" t="s">
        <v>4729</v>
      </c>
      <c r="C14013" s="29" t="s">
        <v>712</v>
      </c>
      <c r="D14013" s="29" t="s">
        <v>519</v>
      </c>
      <c r="E14013" s="29">
        <v>2</v>
      </c>
      <c r="F14013" s="29">
        <v>1</v>
      </c>
      <c r="G14013" s="29">
        <v>4518</v>
      </c>
      <c r="M14013" s="80" t="b">
        <f t="shared" si="218"/>
        <v>1</v>
      </c>
    </row>
    <row r="14014" spans="2:13" x14ac:dyDescent="0.15">
      <c r="B14014" s="29" t="s">
        <v>4707</v>
      </c>
      <c r="C14014" s="29" t="s">
        <v>712</v>
      </c>
      <c r="D14014" s="29" t="s">
        <v>525</v>
      </c>
      <c r="E14014" s="29">
        <v>2</v>
      </c>
      <c r="F14014" s="29">
        <v>4</v>
      </c>
      <c r="G14014" s="29">
        <v>4496</v>
      </c>
      <c r="M14014" s="80" t="b">
        <f t="shared" si="218"/>
        <v>1</v>
      </c>
    </row>
    <row r="14015" spans="2:13" x14ac:dyDescent="0.15">
      <c r="B14015" s="29" t="s">
        <v>10714</v>
      </c>
      <c r="C14015" s="29" t="s">
        <v>712</v>
      </c>
      <c r="D14015" s="29" t="s">
        <v>525</v>
      </c>
      <c r="E14015" s="29">
        <v>2</v>
      </c>
      <c r="F14015" s="29">
        <v>4</v>
      </c>
      <c r="G14015" s="29">
        <v>10531</v>
      </c>
      <c r="M14015" s="80" t="b">
        <f t="shared" si="218"/>
        <v>1</v>
      </c>
    </row>
    <row r="14016" spans="2:13" x14ac:dyDescent="0.15">
      <c r="B14016" s="29" t="s">
        <v>10715</v>
      </c>
      <c r="C14016" s="29" t="s">
        <v>712</v>
      </c>
      <c r="D14016" s="29" t="s">
        <v>519</v>
      </c>
      <c r="E14016" s="29">
        <v>2</v>
      </c>
      <c r="F14016" s="29">
        <v>1</v>
      </c>
      <c r="G14016" s="29">
        <v>10532</v>
      </c>
      <c r="M14016" s="80" t="b">
        <f t="shared" si="218"/>
        <v>1</v>
      </c>
    </row>
    <row r="14017" spans="2:13" x14ac:dyDescent="0.15">
      <c r="B14017" s="29" t="s">
        <v>3610</v>
      </c>
      <c r="C14017" s="29" t="s">
        <v>712</v>
      </c>
      <c r="D14017" s="29" t="s">
        <v>519</v>
      </c>
      <c r="E14017" s="29">
        <v>2</v>
      </c>
      <c r="F14017" s="29">
        <v>1</v>
      </c>
      <c r="G14017" s="29">
        <v>3145</v>
      </c>
      <c r="M14017" s="80" t="b">
        <f t="shared" si="218"/>
        <v>1</v>
      </c>
    </row>
    <row r="14018" spans="2:13" x14ac:dyDescent="0.15">
      <c r="B14018" s="29" t="s">
        <v>4730</v>
      </c>
      <c r="C14018" s="29" t="s">
        <v>712</v>
      </c>
      <c r="D14018" s="29" t="s">
        <v>519</v>
      </c>
      <c r="E14018" s="29">
        <v>2</v>
      </c>
      <c r="F14018" s="29">
        <v>1</v>
      </c>
      <c r="G14018" s="29">
        <v>4519</v>
      </c>
      <c r="M14018" s="80" t="b">
        <f t="shared" si="218"/>
        <v>1</v>
      </c>
    </row>
    <row r="14019" spans="2:13" x14ac:dyDescent="0.15">
      <c r="B14019" s="29" t="s">
        <v>143</v>
      </c>
      <c r="C14019" s="29" t="s">
        <v>710</v>
      </c>
      <c r="D14019" s="29" t="s">
        <v>519</v>
      </c>
      <c r="E14019" s="29">
        <v>1</v>
      </c>
      <c r="F14019" s="29">
        <v>1</v>
      </c>
      <c r="G14019" s="29">
        <v>8661</v>
      </c>
      <c r="M14019" s="80" t="b">
        <f t="shared" si="218"/>
        <v>1</v>
      </c>
    </row>
    <row r="14020" spans="2:13" x14ac:dyDescent="0.15">
      <c r="B14020" s="29" t="s">
        <v>4731</v>
      </c>
      <c r="C14020" s="29" t="s">
        <v>712</v>
      </c>
      <c r="D14020" s="29" t="s">
        <v>519</v>
      </c>
      <c r="E14020" s="29">
        <v>2</v>
      </c>
      <c r="F14020" s="29">
        <v>1</v>
      </c>
      <c r="G14020" s="29">
        <v>4520</v>
      </c>
      <c r="M14020" s="80" t="b">
        <f t="shared" si="218"/>
        <v>1</v>
      </c>
    </row>
    <row r="14021" spans="2:13" x14ac:dyDescent="0.15">
      <c r="B14021" s="29" t="s">
        <v>4741</v>
      </c>
      <c r="C14021" s="29" t="s">
        <v>712</v>
      </c>
      <c r="D14021" s="29" t="s">
        <v>521</v>
      </c>
      <c r="E14021" s="29">
        <v>2</v>
      </c>
      <c r="F14021" s="29">
        <v>2</v>
      </c>
      <c r="G14021" s="29">
        <v>4530</v>
      </c>
      <c r="M14021" s="80" t="b">
        <f t="shared" si="218"/>
        <v>1</v>
      </c>
    </row>
    <row r="14022" spans="2:13" x14ac:dyDescent="0.15">
      <c r="B14022" s="29" t="s">
        <v>3553</v>
      </c>
      <c r="C14022" s="29" t="s">
        <v>712</v>
      </c>
      <c r="D14022" s="29" t="s">
        <v>527</v>
      </c>
      <c r="E14022" s="29">
        <v>2</v>
      </c>
      <c r="F14022" s="29">
        <v>5</v>
      </c>
      <c r="G14022" s="29">
        <v>3299</v>
      </c>
      <c r="M14022" s="80" t="b">
        <f t="shared" si="218"/>
        <v>1</v>
      </c>
    </row>
    <row r="14023" spans="2:13" x14ac:dyDescent="0.15">
      <c r="B14023" s="29" t="s">
        <v>3611</v>
      </c>
      <c r="C14023" s="29" t="s">
        <v>712</v>
      </c>
      <c r="D14023" s="29" t="s">
        <v>523</v>
      </c>
      <c r="E14023" s="29">
        <v>2</v>
      </c>
      <c r="F14023" s="29">
        <v>3</v>
      </c>
      <c r="G14023" s="29">
        <v>3147</v>
      </c>
      <c r="M14023" s="80" t="b">
        <f t="shared" si="218"/>
        <v>1</v>
      </c>
    </row>
    <row r="14024" spans="2:13" x14ac:dyDescent="0.15">
      <c r="B14024" s="29" t="s">
        <v>4742</v>
      </c>
      <c r="C14024" s="29" t="s">
        <v>712</v>
      </c>
      <c r="D14024" s="29" t="s">
        <v>519</v>
      </c>
      <c r="E14024" s="29">
        <v>2</v>
      </c>
      <c r="F14024" s="29">
        <v>1</v>
      </c>
      <c r="G14024" s="29">
        <v>4531</v>
      </c>
      <c r="M14024" s="80" t="b">
        <f t="shared" si="218"/>
        <v>1</v>
      </c>
    </row>
    <row r="14025" spans="2:13" x14ac:dyDescent="0.15">
      <c r="B14025" s="29" t="s">
        <v>7213</v>
      </c>
      <c r="C14025" s="29" t="s">
        <v>712</v>
      </c>
      <c r="D14025" s="29" t="s">
        <v>519</v>
      </c>
      <c r="E14025" s="29">
        <v>2</v>
      </c>
      <c r="F14025" s="29">
        <v>1</v>
      </c>
      <c r="G14025" s="29">
        <v>7355</v>
      </c>
      <c r="M14025" s="80" t="b">
        <f t="shared" si="218"/>
        <v>1</v>
      </c>
    </row>
    <row r="14026" spans="2:13" x14ac:dyDescent="0.15">
      <c r="B14026" s="29" t="s">
        <v>3503</v>
      </c>
      <c r="C14026" s="29" t="s">
        <v>712</v>
      </c>
      <c r="D14026" s="29" t="s">
        <v>519</v>
      </c>
      <c r="E14026" s="29">
        <v>2</v>
      </c>
      <c r="F14026" s="29">
        <v>1</v>
      </c>
      <c r="G14026" s="29">
        <v>3134</v>
      </c>
      <c r="M14026" s="80" t="b">
        <f t="shared" si="218"/>
        <v>1</v>
      </c>
    </row>
    <row r="14027" spans="2:13" x14ac:dyDescent="0.15">
      <c r="B14027" s="29" t="s">
        <v>3504</v>
      </c>
      <c r="C14027" s="29" t="s">
        <v>712</v>
      </c>
      <c r="D14027" s="29" t="s">
        <v>519</v>
      </c>
      <c r="E14027" s="29">
        <v>2</v>
      </c>
      <c r="F14027" s="29">
        <v>1</v>
      </c>
      <c r="G14027" s="29">
        <v>3135</v>
      </c>
      <c r="M14027" s="80" t="b">
        <f t="shared" si="218"/>
        <v>1</v>
      </c>
    </row>
    <row r="14028" spans="2:13" x14ac:dyDescent="0.15">
      <c r="B14028" s="29" t="s">
        <v>14100</v>
      </c>
      <c r="C14028" s="29" t="s">
        <v>712</v>
      </c>
      <c r="D14028" s="29" t="s">
        <v>519</v>
      </c>
      <c r="E14028" s="29">
        <v>2</v>
      </c>
      <c r="F14028" s="29">
        <v>1</v>
      </c>
      <c r="G14028" s="29">
        <v>15076</v>
      </c>
      <c r="M14028" s="80" t="b">
        <f t="shared" si="218"/>
        <v>1</v>
      </c>
    </row>
    <row r="14029" spans="2:13" x14ac:dyDescent="0.15">
      <c r="B14029" s="29" t="s">
        <v>3505</v>
      </c>
      <c r="C14029" s="29" t="s">
        <v>712</v>
      </c>
      <c r="D14029" s="29" t="s">
        <v>519</v>
      </c>
      <c r="E14029" s="29">
        <v>2</v>
      </c>
      <c r="F14029" s="29">
        <v>1</v>
      </c>
      <c r="G14029" s="29">
        <v>3136</v>
      </c>
      <c r="M14029" s="80" t="b">
        <f t="shared" si="218"/>
        <v>1</v>
      </c>
    </row>
    <row r="14030" spans="2:13" x14ac:dyDescent="0.15">
      <c r="B14030" s="29" t="s">
        <v>12571</v>
      </c>
      <c r="C14030" s="29" t="s">
        <v>714</v>
      </c>
      <c r="D14030" s="29" t="s">
        <v>519</v>
      </c>
      <c r="E14030" s="29">
        <v>3</v>
      </c>
      <c r="F14030" s="29">
        <v>1</v>
      </c>
      <c r="G14030" s="29">
        <v>11599</v>
      </c>
      <c r="M14030" s="80" t="b">
        <f t="shared" ref="M14030:M14093" si="219">AND(  NOT(ISERROR(FIND(UPPER($B$7),UPPER($B14030),1))),  OR($D$7="",NOT(ISERROR(FIND(UPPER($D$7),UPPER($B14030),1)))),    OR($D$8="",(ISERROR(FIND(UPPER($D$8),UPPER($B14030),1))))           )</f>
        <v>1</v>
      </c>
    </row>
    <row r="14031" spans="2:13" x14ac:dyDescent="0.15">
      <c r="B14031" s="29" t="s">
        <v>3506</v>
      </c>
      <c r="C14031" s="29" t="s">
        <v>712</v>
      </c>
      <c r="D14031" s="29" t="s">
        <v>519</v>
      </c>
      <c r="E14031" s="29">
        <v>2</v>
      </c>
      <c r="F14031" s="29">
        <v>1</v>
      </c>
      <c r="G14031" s="29">
        <v>3137</v>
      </c>
      <c r="M14031" s="80" t="b">
        <f t="shared" si="219"/>
        <v>1</v>
      </c>
    </row>
    <row r="14032" spans="2:13" x14ac:dyDescent="0.15">
      <c r="B14032" s="29" t="s">
        <v>3507</v>
      </c>
      <c r="C14032" s="29" t="s">
        <v>712</v>
      </c>
      <c r="D14032" s="29" t="s">
        <v>519</v>
      </c>
      <c r="E14032" s="29">
        <v>2</v>
      </c>
      <c r="F14032" s="29">
        <v>1</v>
      </c>
      <c r="G14032" s="29">
        <v>3138</v>
      </c>
      <c r="M14032" s="80" t="b">
        <f t="shared" si="219"/>
        <v>1</v>
      </c>
    </row>
    <row r="14033" spans="2:13" x14ac:dyDescent="0.15">
      <c r="B14033" s="29" t="s">
        <v>3508</v>
      </c>
      <c r="C14033" s="29" t="s">
        <v>712</v>
      </c>
      <c r="D14033" s="29" t="s">
        <v>519</v>
      </c>
      <c r="E14033" s="29">
        <v>2</v>
      </c>
      <c r="F14033" s="29">
        <v>1</v>
      </c>
      <c r="G14033" s="29">
        <v>3139</v>
      </c>
      <c r="M14033" s="80" t="b">
        <f t="shared" si="219"/>
        <v>1</v>
      </c>
    </row>
    <row r="14034" spans="2:13" x14ac:dyDescent="0.15">
      <c r="B14034" s="29" t="s">
        <v>7294</v>
      </c>
      <c r="C14034" s="29" t="s">
        <v>712</v>
      </c>
      <c r="D14034" s="29" t="s">
        <v>519</v>
      </c>
      <c r="E14034" s="29">
        <v>2</v>
      </c>
      <c r="F14034" s="29">
        <v>1</v>
      </c>
      <c r="G14034" s="29">
        <v>7441</v>
      </c>
      <c r="M14034" s="80" t="b">
        <f t="shared" si="219"/>
        <v>1</v>
      </c>
    </row>
    <row r="14035" spans="2:13" x14ac:dyDescent="0.15">
      <c r="B14035" s="29" t="s">
        <v>11115</v>
      </c>
      <c r="C14035" s="29" t="s">
        <v>712</v>
      </c>
      <c r="D14035" s="29" t="s">
        <v>519</v>
      </c>
      <c r="E14035" s="29">
        <v>2</v>
      </c>
      <c r="F14035" s="29">
        <v>1</v>
      </c>
      <c r="G14035" s="29">
        <v>3140</v>
      </c>
      <c r="M14035" s="80" t="b">
        <f t="shared" si="219"/>
        <v>1</v>
      </c>
    </row>
    <row r="14036" spans="2:13" x14ac:dyDescent="0.15">
      <c r="B14036" s="29" t="s">
        <v>4932</v>
      </c>
      <c r="C14036" s="29" t="s">
        <v>712</v>
      </c>
      <c r="D14036" s="29" t="s">
        <v>519</v>
      </c>
      <c r="E14036" s="29">
        <v>2</v>
      </c>
      <c r="F14036" s="29">
        <v>1</v>
      </c>
      <c r="G14036" s="29">
        <v>4796</v>
      </c>
      <c r="M14036" s="80" t="b">
        <f t="shared" si="219"/>
        <v>1</v>
      </c>
    </row>
    <row r="14037" spans="2:13" x14ac:dyDescent="0.15">
      <c r="B14037" s="29" t="s">
        <v>11116</v>
      </c>
      <c r="C14037" s="29" t="s">
        <v>712</v>
      </c>
      <c r="D14037" s="29" t="s">
        <v>519</v>
      </c>
      <c r="E14037" s="29">
        <v>2</v>
      </c>
      <c r="F14037" s="29">
        <v>1</v>
      </c>
      <c r="G14037" s="29">
        <v>3142</v>
      </c>
      <c r="M14037" s="80" t="b">
        <f t="shared" si="219"/>
        <v>1</v>
      </c>
    </row>
    <row r="14038" spans="2:13" x14ac:dyDescent="0.15">
      <c r="B14038" s="29" t="s">
        <v>14101</v>
      </c>
      <c r="C14038" s="29" t="s">
        <v>712</v>
      </c>
      <c r="D14038" s="29" t="s">
        <v>519</v>
      </c>
      <c r="E14038" s="29">
        <v>2</v>
      </c>
      <c r="F14038" s="29">
        <v>1</v>
      </c>
      <c r="G14038" s="29">
        <v>15097</v>
      </c>
      <c r="M14038" s="80" t="b">
        <f t="shared" si="219"/>
        <v>1</v>
      </c>
    </row>
    <row r="14039" spans="2:13" x14ac:dyDescent="0.15">
      <c r="B14039" s="29" t="s">
        <v>3516</v>
      </c>
      <c r="C14039" s="29" t="s">
        <v>712</v>
      </c>
      <c r="D14039" s="29" t="s">
        <v>521</v>
      </c>
      <c r="E14039" s="29">
        <v>2</v>
      </c>
      <c r="F14039" s="29">
        <v>2</v>
      </c>
      <c r="G14039" s="29">
        <v>3148</v>
      </c>
      <c r="M14039" s="80" t="b">
        <f t="shared" si="219"/>
        <v>1</v>
      </c>
    </row>
    <row r="14040" spans="2:13" x14ac:dyDescent="0.15">
      <c r="B14040" s="29" t="s">
        <v>14102</v>
      </c>
      <c r="C14040" s="29" t="s">
        <v>712</v>
      </c>
      <c r="D14040" s="29" t="s">
        <v>519</v>
      </c>
      <c r="E14040" s="29">
        <v>2</v>
      </c>
      <c r="F14040" s="29">
        <v>1</v>
      </c>
      <c r="G14040" s="29">
        <v>15107</v>
      </c>
      <c r="M14040" s="80" t="b">
        <f t="shared" si="219"/>
        <v>1</v>
      </c>
    </row>
    <row r="14041" spans="2:13" x14ac:dyDescent="0.15">
      <c r="B14041" s="29" t="s">
        <v>4732</v>
      </c>
      <c r="C14041" s="29" t="s">
        <v>712</v>
      </c>
      <c r="D14041" s="29" t="s">
        <v>519</v>
      </c>
      <c r="E14041" s="29">
        <v>2</v>
      </c>
      <c r="F14041" s="29">
        <v>1</v>
      </c>
      <c r="G14041" s="29">
        <v>4521</v>
      </c>
      <c r="M14041" s="80" t="b">
        <f t="shared" si="219"/>
        <v>1</v>
      </c>
    </row>
    <row r="14042" spans="2:13" x14ac:dyDescent="0.15">
      <c r="B14042" s="29" t="s">
        <v>287</v>
      </c>
      <c r="C14042" s="29" t="s">
        <v>712</v>
      </c>
      <c r="D14042" s="29" t="s">
        <v>521</v>
      </c>
      <c r="E14042" s="29">
        <v>2</v>
      </c>
      <c r="F14042" s="29">
        <v>2</v>
      </c>
      <c r="G14042" s="29">
        <v>8470</v>
      </c>
      <c r="M14042" s="80" t="b">
        <f t="shared" si="219"/>
        <v>1</v>
      </c>
    </row>
    <row r="14043" spans="2:13" x14ac:dyDescent="0.15">
      <c r="B14043" s="29" t="s">
        <v>4733</v>
      </c>
      <c r="C14043" s="29" t="s">
        <v>712</v>
      </c>
      <c r="D14043" s="29" t="s">
        <v>519</v>
      </c>
      <c r="E14043" s="29">
        <v>2</v>
      </c>
      <c r="F14043" s="29">
        <v>1</v>
      </c>
      <c r="G14043" s="29">
        <v>4522</v>
      </c>
      <c r="M14043" s="80" t="b">
        <f t="shared" si="219"/>
        <v>1</v>
      </c>
    </row>
    <row r="14044" spans="2:13" x14ac:dyDescent="0.15">
      <c r="B14044" s="29" t="s">
        <v>11117</v>
      </c>
      <c r="C14044" s="29" t="s">
        <v>712</v>
      </c>
      <c r="D14044" s="29" t="s">
        <v>519</v>
      </c>
      <c r="E14044" s="29">
        <v>2</v>
      </c>
      <c r="F14044" s="29">
        <v>1</v>
      </c>
      <c r="G14044" s="29">
        <v>3141</v>
      </c>
      <c r="M14044" s="80" t="b">
        <f t="shared" si="219"/>
        <v>1</v>
      </c>
    </row>
    <row r="14045" spans="2:13" x14ac:dyDescent="0.15">
      <c r="B14045" s="29" t="s">
        <v>14103</v>
      </c>
      <c r="C14045" s="29" t="s">
        <v>712</v>
      </c>
      <c r="D14045" s="29" t="s">
        <v>521</v>
      </c>
      <c r="E14045" s="29">
        <v>2</v>
      </c>
      <c r="F14045" s="29">
        <v>2</v>
      </c>
      <c r="G14045" s="29">
        <v>15568</v>
      </c>
      <c r="M14045" s="80" t="b">
        <f t="shared" si="219"/>
        <v>1</v>
      </c>
    </row>
    <row r="14046" spans="2:13" x14ac:dyDescent="0.15">
      <c r="B14046" s="29" t="s">
        <v>7214</v>
      </c>
      <c r="C14046" s="29" t="s">
        <v>712</v>
      </c>
      <c r="D14046" s="29" t="s">
        <v>519</v>
      </c>
      <c r="E14046" s="29">
        <v>2</v>
      </c>
      <c r="F14046" s="29">
        <v>1</v>
      </c>
      <c r="G14046" s="29">
        <v>7356</v>
      </c>
      <c r="M14046" s="80" t="b">
        <f t="shared" si="219"/>
        <v>1</v>
      </c>
    </row>
    <row r="14047" spans="2:13" x14ac:dyDescent="0.15">
      <c r="B14047" s="29" t="s">
        <v>14104</v>
      </c>
      <c r="C14047" s="29" t="s">
        <v>712</v>
      </c>
      <c r="D14047" s="29" t="s">
        <v>525</v>
      </c>
      <c r="E14047" s="29">
        <v>2</v>
      </c>
      <c r="F14047" s="29">
        <v>4</v>
      </c>
      <c r="G14047" s="29">
        <v>15058</v>
      </c>
      <c r="M14047" s="80" t="b">
        <f t="shared" si="219"/>
        <v>1</v>
      </c>
    </row>
    <row r="14048" spans="2:13" x14ac:dyDescent="0.15">
      <c r="B14048" s="29" t="s">
        <v>3421</v>
      </c>
      <c r="C14048" s="29" t="s">
        <v>712</v>
      </c>
      <c r="D14048" s="29" t="s">
        <v>525</v>
      </c>
      <c r="E14048" s="29">
        <v>2</v>
      </c>
      <c r="F14048" s="29">
        <v>4</v>
      </c>
      <c r="G14048" s="29">
        <v>3149</v>
      </c>
      <c r="M14048" s="80" t="b">
        <f t="shared" si="219"/>
        <v>1</v>
      </c>
    </row>
    <row r="14049" spans="2:13" x14ac:dyDescent="0.15">
      <c r="B14049" s="29" t="s">
        <v>7586</v>
      </c>
      <c r="C14049" s="29" t="s">
        <v>712</v>
      </c>
      <c r="D14049" s="29" t="s">
        <v>525</v>
      </c>
      <c r="E14049" s="29">
        <v>2</v>
      </c>
      <c r="F14049" s="29">
        <v>4</v>
      </c>
      <c r="G14049" s="29">
        <v>7750</v>
      </c>
      <c r="M14049" s="80" t="b">
        <f t="shared" si="219"/>
        <v>1</v>
      </c>
    </row>
    <row r="14050" spans="2:13" x14ac:dyDescent="0.15">
      <c r="B14050" s="29" t="s">
        <v>4851</v>
      </c>
      <c r="C14050" s="29" t="s">
        <v>712</v>
      </c>
      <c r="D14050" s="29" t="s">
        <v>525</v>
      </c>
      <c r="E14050" s="29">
        <v>2</v>
      </c>
      <c r="F14050" s="29">
        <v>4</v>
      </c>
      <c r="G14050" s="29">
        <v>4811</v>
      </c>
      <c r="M14050" s="80" t="b">
        <f t="shared" si="219"/>
        <v>1</v>
      </c>
    </row>
    <row r="14051" spans="2:13" x14ac:dyDescent="0.15">
      <c r="B14051" s="29" t="s">
        <v>4852</v>
      </c>
      <c r="C14051" s="29" t="s">
        <v>712</v>
      </c>
      <c r="D14051" s="29" t="s">
        <v>525</v>
      </c>
      <c r="E14051" s="29">
        <v>2</v>
      </c>
      <c r="F14051" s="29">
        <v>4</v>
      </c>
      <c r="G14051" s="29">
        <v>4812</v>
      </c>
      <c r="M14051" s="80" t="b">
        <f t="shared" si="219"/>
        <v>1</v>
      </c>
    </row>
    <row r="14052" spans="2:13" x14ac:dyDescent="0.15">
      <c r="B14052" s="29" t="s">
        <v>4853</v>
      </c>
      <c r="C14052" s="29" t="s">
        <v>712</v>
      </c>
      <c r="D14052" s="29" t="s">
        <v>525</v>
      </c>
      <c r="E14052" s="29">
        <v>2</v>
      </c>
      <c r="F14052" s="29">
        <v>4</v>
      </c>
      <c r="G14052" s="29">
        <v>4813</v>
      </c>
      <c r="M14052" s="80" t="b">
        <f t="shared" si="219"/>
        <v>1</v>
      </c>
    </row>
    <row r="14053" spans="2:13" x14ac:dyDescent="0.15">
      <c r="B14053" s="29" t="s">
        <v>4854</v>
      </c>
      <c r="C14053" s="29" t="s">
        <v>712</v>
      </c>
      <c r="D14053" s="29" t="s">
        <v>525</v>
      </c>
      <c r="E14053" s="29">
        <v>2</v>
      </c>
      <c r="F14053" s="29">
        <v>4</v>
      </c>
      <c r="G14053" s="29">
        <v>4814</v>
      </c>
      <c r="M14053" s="80" t="b">
        <f t="shared" si="219"/>
        <v>1</v>
      </c>
    </row>
    <row r="14054" spans="2:13" x14ac:dyDescent="0.15">
      <c r="B14054" s="29" t="s">
        <v>4855</v>
      </c>
      <c r="C14054" s="29" t="s">
        <v>712</v>
      </c>
      <c r="D14054" s="29" t="s">
        <v>525</v>
      </c>
      <c r="E14054" s="29">
        <v>2</v>
      </c>
      <c r="F14054" s="29">
        <v>4</v>
      </c>
      <c r="G14054" s="29">
        <v>4815</v>
      </c>
      <c r="M14054" s="80" t="b">
        <f t="shared" si="219"/>
        <v>1</v>
      </c>
    </row>
    <row r="14055" spans="2:13" x14ac:dyDescent="0.15">
      <c r="B14055" s="29" t="s">
        <v>4856</v>
      </c>
      <c r="C14055" s="29" t="s">
        <v>712</v>
      </c>
      <c r="D14055" s="29" t="s">
        <v>525</v>
      </c>
      <c r="E14055" s="29">
        <v>2</v>
      </c>
      <c r="F14055" s="29">
        <v>4</v>
      </c>
      <c r="G14055" s="29">
        <v>4816</v>
      </c>
      <c r="M14055" s="80" t="b">
        <f t="shared" si="219"/>
        <v>1</v>
      </c>
    </row>
    <row r="14056" spans="2:13" x14ac:dyDescent="0.15">
      <c r="B14056" s="29" t="s">
        <v>4857</v>
      </c>
      <c r="C14056" s="29" t="s">
        <v>712</v>
      </c>
      <c r="D14056" s="29" t="s">
        <v>525</v>
      </c>
      <c r="E14056" s="29">
        <v>2</v>
      </c>
      <c r="F14056" s="29">
        <v>4</v>
      </c>
      <c r="G14056" s="29">
        <v>4817</v>
      </c>
      <c r="M14056" s="80" t="b">
        <f t="shared" si="219"/>
        <v>1</v>
      </c>
    </row>
    <row r="14057" spans="2:13" x14ac:dyDescent="0.15">
      <c r="B14057" s="29" t="s">
        <v>4858</v>
      </c>
      <c r="C14057" s="29" t="s">
        <v>712</v>
      </c>
      <c r="D14057" s="29" t="s">
        <v>525</v>
      </c>
      <c r="E14057" s="29">
        <v>2</v>
      </c>
      <c r="F14057" s="29">
        <v>4</v>
      </c>
      <c r="G14057" s="29">
        <v>4818</v>
      </c>
      <c r="M14057" s="80" t="b">
        <f t="shared" si="219"/>
        <v>1</v>
      </c>
    </row>
    <row r="14058" spans="2:13" x14ac:dyDescent="0.15">
      <c r="B14058" s="29" t="s">
        <v>4859</v>
      </c>
      <c r="C14058" s="29" t="s">
        <v>712</v>
      </c>
      <c r="D14058" s="29" t="s">
        <v>525</v>
      </c>
      <c r="E14058" s="29">
        <v>2</v>
      </c>
      <c r="F14058" s="29">
        <v>4</v>
      </c>
      <c r="G14058" s="29">
        <v>4819</v>
      </c>
      <c r="M14058" s="80" t="b">
        <f t="shared" si="219"/>
        <v>1</v>
      </c>
    </row>
    <row r="14059" spans="2:13" x14ac:dyDescent="0.15">
      <c r="B14059" s="29" t="s">
        <v>4860</v>
      </c>
      <c r="C14059" s="29" t="s">
        <v>712</v>
      </c>
      <c r="D14059" s="29" t="s">
        <v>525</v>
      </c>
      <c r="E14059" s="29">
        <v>2</v>
      </c>
      <c r="F14059" s="29">
        <v>4</v>
      </c>
      <c r="G14059" s="29">
        <v>4820</v>
      </c>
      <c r="M14059" s="80" t="b">
        <f t="shared" si="219"/>
        <v>1</v>
      </c>
    </row>
    <row r="14060" spans="2:13" x14ac:dyDescent="0.15">
      <c r="B14060" s="29" t="s">
        <v>4418</v>
      </c>
      <c r="C14060" s="29" t="s">
        <v>710</v>
      </c>
      <c r="D14060" s="29" t="s">
        <v>525</v>
      </c>
      <c r="E14060" s="29">
        <v>1</v>
      </c>
      <c r="F14060" s="29">
        <v>4</v>
      </c>
      <c r="G14060" s="29">
        <v>4224</v>
      </c>
      <c r="M14060" s="80" t="b">
        <f t="shared" si="219"/>
        <v>1</v>
      </c>
    </row>
    <row r="14061" spans="2:13" x14ac:dyDescent="0.15">
      <c r="B14061" s="29" t="s">
        <v>7293</v>
      </c>
      <c r="C14061" s="29" t="s">
        <v>710</v>
      </c>
      <c r="D14061" s="29" t="s">
        <v>525</v>
      </c>
      <c r="E14061" s="29">
        <v>1</v>
      </c>
      <c r="F14061" s="29">
        <v>4</v>
      </c>
      <c r="G14061" s="29">
        <v>7440</v>
      </c>
      <c r="M14061" s="80" t="b">
        <f t="shared" si="219"/>
        <v>1</v>
      </c>
    </row>
    <row r="14062" spans="2:13" x14ac:dyDescent="0.15">
      <c r="B14062" s="29" t="s">
        <v>4419</v>
      </c>
      <c r="C14062" s="29" t="s">
        <v>710</v>
      </c>
      <c r="D14062" s="29" t="s">
        <v>525</v>
      </c>
      <c r="E14062" s="29">
        <v>1</v>
      </c>
      <c r="F14062" s="29">
        <v>4</v>
      </c>
      <c r="G14062" s="29">
        <v>4225</v>
      </c>
      <c r="M14062" s="80" t="b">
        <f t="shared" si="219"/>
        <v>1</v>
      </c>
    </row>
    <row r="14063" spans="2:13" x14ac:dyDescent="0.15">
      <c r="B14063" s="29" t="s">
        <v>4391</v>
      </c>
      <c r="C14063" s="29" t="s">
        <v>710</v>
      </c>
      <c r="D14063" s="29" t="s">
        <v>525</v>
      </c>
      <c r="E14063" s="29">
        <v>1</v>
      </c>
      <c r="F14063" s="29">
        <v>4</v>
      </c>
      <c r="G14063" s="29">
        <v>4188</v>
      </c>
      <c r="M14063" s="80" t="b">
        <f t="shared" si="219"/>
        <v>1</v>
      </c>
    </row>
    <row r="14064" spans="2:13" x14ac:dyDescent="0.15">
      <c r="B14064" s="29" t="s">
        <v>4420</v>
      </c>
      <c r="C14064" s="29" t="s">
        <v>710</v>
      </c>
      <c r="D14064" s="29" t="s">
        <v>525</v>
      </c>
      <c r="E14064" s="29">
        <v>1</v>
      </c>
      <c r="F14064" s="29">
        <v>4</v>
      </c>
      <c r="G14064" s="29">
        <v>4226</v>
      </c>
      <c r="M14064" s="80" t="b">
        <f t="shared" si="219"/>
        <v>1</v>
      </c>
    </row>
    <row r="14065" spans="2:13" x14ac:dyDescent="0.15">
      <c r="B14065" s="29" t="s">
        <v>4392</v>
      </c>
      <c r="C14065" s="29" t="s">
        <v>710</v>
      </c>
      <c r="D14065" s="29" t="s">
        <v>525</v>
      </c>
      <c r="E14065" s="29">
        <v>1</v>
      </c>
      <c r="F14065" s="29">
        <v>4</v>
      </c>
      <c r="G14065" s="29">
        <v>4189</v>
      </c>
      <c r="M14065" s="80" t="b">
        <f t="shared" si="219"/>
        <v>1</v>
      </c>
    </row>
    <row r="14066" spans="2:13" x14ac:dyDescent="0.15">
      <c r="B14066" s="29" t="s">
        <v>4421</v>
      </c>
      <c r="C14066" s="29" t="s">
        <v>710</v>
      </c>
      <c r="D14066" s="29" t="s">
        <v>525</v>
      </c>
      <c r="E14066" s="29">
        <v>1</v>
      </c>
      <c r="F14066" s="29">
        <v>4</v>
      </c>
      <c r="G14066" s="29">
        <v>4227</v>
      </c>
      <c r="M14066" s="80" t="b">
        <f t="shared" si="219"/>
        <v>1</v>
      </c>
    </row>
    <row r="14067" spans="2:13" x14ac:dyDescent="0.15">
      <c r="B14067" s="29" t="s">
        <v>4393</v>
      </c>
      <c r="C14067" s="29" t="s">
        <v>710</v>
      </c>
      <c r="D14067" s="29" t="s">
        <v>525</v>
      </c>
      <c r="E14067" s="29">
        <v>1</v>
      </c>
      <c r="F14067" s="29">
        <v>4</v>
      </c>
      <c r="G14067" s="29">
        <v>4190</v>
      </c>
      <c r="M14067" s="80" t="b">
        <f t="shared" si="219"/>
        <v>1</v>
      </c>
    </row>
    <row r="14068" spans="2:13" x14ac:dyDescent="0.15">
      <c r="B14068" s="29" t="s">
        <v>46</v>
      </c>
      <c r="C14068" s="29" t="s">
        <v>710</v>
      </c>
      <c r="D14068" s="29" t="s">
        <v>525</v>
      </c>
      <c r="E14068" s="29">
        <v>1</v>
      </c>
      <c r="F14068" s="29">
        <v>4</v>
      </c>
      <c r="G14068" s="29">
        <v>8679</v>
      </c>
      <c r="M14068" s="80" t="b">
        <f t="shared" si="219"/>
        <v>1</v>
      </c>
    </row>
    <row r="14069" spans="2:13" x14ac:dyDescent="0.15">
      <c r="B14069" s="29" t="s">
        <v>4422</v>
      </c>
      <c r="C14069" s="29" t="s">
        <v>710</v>
      </c>
      <c r="D14069" s="29" t="s">
        <v>525</v>
      </c>
      <c r="E14069" s="29">
        <v>1</v>
      </c>
      <c r="F14069" s="29">
        <v>4</v>
      </c>
      <c r="G14069" s="29">
        <v>4228</v>
      </c>
      <c r="M14069" s="80" t="b">
        <f t="shared" si="219"/>
        <v>1</v>
      </c>
    </row>
    <row r="14070" spans="2:13" x14ac:dyDescent="0.15">
      <c r="B14070" s="29" t="s">
        <v>288</v>
      </c>
      <c r="C14070" s="29" t="s">
        <v>710</v>
      </c>
      <c r="D14070" s="29" t="s">
        <v>525</v>
      </c>
      <c r="E14070" s="29">
        <v>1</v>
      </c>
      <c r="F14070" s="29">
        <v>4</v>
      </c>
      <c r="G14070" s="29">
        <v>8471</v>
      </c>
      <c r="M14070" s="80" t="b">
        <f t="shared" si="219"/>
        <v>1</v>
      </c>
    </row>
    <row r="14071" spans="2:13" x14ac:dyDescent="0.15">
      <c r="B14071" s="29" t="s">
        <v>4423</v>
      </c>
      <c r="C14071" s="29" t="s">
        <v>710</v>
      </c>
      <c r="D14071" s="29" t="s">
        <v>525</v>
      </c>
      <c r="E14071" s="29">
        <v>1</v>
      </c>
      <c r="F14071" s="29">
        <v>4</v>
      </c>
      <c r="G14071" s="29">
        <v>4229</v>
      </c>
      <c r="M14071" s="80" t="b">
        <f t="shared" si="219"/>
        <v>1</v>
      </c>
    </row>
    <row r="14072" spans="2:13" x14ac:dyDescent="0.15">
      <c r="B14072" s="29" t="s">
        <v>4424</v>
      </c>
      <c r="C14072" s="29" t="s">
        <v>710</v>
      </c>
      <c r="D14072" s="29" t="s">
        <v>525</v>
      </c>
      <c r="E14072" s="29">
        <v>1</v>
      </c>
      <c r="F14072" s="29">
        <v>4</v>
      </c>
      <c r="G14072" s="29">
        <v>4230</v>
      </c>
      <c r="M14072" s="80" t="b">
        <f t="shared" si="219"/>
        <v>1</v>
      </c>
    </row>
    <row r="14073" spans="2:13" x14ac:dyDescent="0.15">
      <c r="B14073" s="29" t="s">
        <v>4425</v>
      </c>
      <c r="C14073" s="29" t="s">
        <v>710</v>
      </c>
      <c r="D14073" s="29" t="s">
        <v>525</v>
      </c>
      <c r="E14073" s="29">
        <v>1</v>
      </c>
      <c r="F14073" s="29">
        <v>4</v>
      </c>
      <c r="G14073" s="29">
        <v>4231</v>
      </c>
      <c r="M14073" s="80" t="b">
        <f t="shared" si="219"/>
        <v>1</v>
      </c>
    </row>
    <row r="14074" spans="2:13" x14ac:dyDescent="0.15">
      <c r="B14074" s="29" t="s">
        <v>4503</v>
      </c>
      <c r="C14074" s="29" t="s">
        <v>710</v>
      </c>
      <c r="D14074" s="29" t="s">
        <v>525</v>
      </c>
      <c r="E14074" s="29">
        <v>1</v>
      </c>
      <c r="F14074" s="29">
        <v>4</v>
      </c>
      <c r="G14074" s="29">
        <v>4214</v>
      </c>
      <c r="M14074" s="80" t="b">
        <f t="shared" si="219"/>
        <v>1</v>
      </c>
    </row>
    <row r="14075" spans="2:13" x14ac:dyDescent="0.15">
      <c r="B14075" s="29" t="s">
        <v>4426</v>
      </c>
      <c r="C14075" s="29" t="s">
        <v>710</v>
      </c>
      <c r="D14075" s="29" t="s">
        <v>525</v>
      </c>
      <c r="E14075" s="29">
        <v>1</v>
      </c>
      <c r="F14075" s="29">
        <v>4</v>
      </c>
      <c r="G14075" s="29">
        <v>4232</v>
      </c>
      <c r="M14075" s="80" t="b">
        <f t="shared" si="219"/>
        <v>1</v>
      </c>
    </row>
    <row r="14076" spans="2:13" x14ac:dyDescent="0.15">
      <c r="B14076" s="29" t="s">
        <v>4427</v>
      </c>
      <c r="C14076" s="29" t="s">
        <v>710</v>
      </c>
      <c r="D14076" s="29" t="s">
        <v>525</v>
      </c>
      <c r="E14076" s="29">
        <v>1</v>
      </c>
      <c r="F14076" s="29">
        <v>4</v>
      </c>
      <c r="G14076" s="29">
        <v>4233</v>
      </c>
      <c r="M14076" s="80" t="b">
        <f t="shared" si="219"/>
        <v>1</v>
      </c>
    </row>
    <row r="14077" spans="2:13" x14ac:dyDescent="0.15">
      <c r="B14077" s="29" t="s">
        <v>289</v>
      </c>
      <c r="C14077" s="29" t="s">
        <v>712</v>
      </c>
      <c r="D14077" s="29" t="s">
        <v>525</v>
      </c>
      <c r="E14077" s="29">
        <v>2</v>
      </c>
      <c r="F14077" s="29">
        <v>4</v>
      </c>
      <c r="G14077" s="29">
        <v>8472</v>
      </c>
      <c r="M14077" s="80" t="b">
        <f t="shared" si="219"/>
        <v>1</v>
      </c>
    </row>
    <row r="14078" spans="2:13" x14ac:dyDescent="0.15">
      <c r="B14078" s="29" t="s">
        <v>12572</v>
      </c>
      <c r="C14078" s="29" t="s">
        <v>712</v>
      </c>
      <c r="D14078" s="29" t="s">
        <v>525</v>
      </c>
      <c r="E14078" s="29">
        <v>2</v>
      </c>
      <c r="F14078" s="29">
        <v>4</v>
      </c>
      <c r="G14078" s="29">
        <v>13217</v>
      </c>
      <c r="M14078" s="80" t="b">
        <f t="shared" si="219"/>
        <v>1</v>
      </c>
    </row>
    <row r="14079" spans="2:13" x14ac:dyDescent="0.15">
      <c r="B14079" s="29" t="s">
        <v>4850</v>
      </c>
      <c r="C14079" s="29" t="s">
        <v>712</v>
      </c>
      <c r="D14079" s="29" t="s">
        <v>525</v>
      </c>
      <c r="E14079" s="29">
        <v>2</v>
      </c>
      <c r="F14079" s="29">
        <v>4</v>
      </c>
      <c r="G14079" s="29">
        <v>4810</v>
      </c>
      <c r="M14079" s="80" t="b">
        <f t="shared" si="219"/>
        <v>1</v>
      </c>
    </row>
    <row r="14080" spans="2:13" x14ac:dyDescent="0.15">
      <c r="B14080" s="29" t="s">
        <v>4794</v>
      </c>
      <c r="C14080" s="29" t="s">
        <v>712</v>
      </c>
      <c r="D14080" s="29" t="s">
        <v>525</v>
      </c>
      <c r="E14080" s="29">
        <v>2</v>
      </c>
      <c r="F14080" s="29">
        <v>4</v>
      </c>
      <c r="G14080" s="29">
        <v>4502</v>
      </c>
      <c r="M14080" s="80" t="b">
        <f t="shared" si="219"/>
        <v>1</v>
      </c>
    </row>
    <row r="14081" spans="2:13" x14ac:dyDescent="0.15">
      <c r="B14081" s="29" t="s">
        <v>10716</v>
      </c>
      <c r="C14081" s="29" t="s">
        <v>712</v>
      </c>
      <c r="D14081" s="29" t="s">
        <v>525</v>
      </c>
      <c r="E14081" s="29">
        <v>2</v>
      </c>
      <c r="F14081" s="29">
        <v>4</v>
      </c>
      <c r="G14081" s="29">
        <v>10533</v>
      </c>
      <c r="M14081" s="80" t="b">
        <f t="shared" si="219"/>
        <v>1</v>
      </c>
    </row>
    <row r="14082" spans="2:13" x14ac:dyDescent="0.15">
      <c r="B14082" s="29" t="s">
        <v>4709</v>
      </c>
      <c r="C14082" s="29" t="s">
        <v>712</v>
      </c>
      <c r="D14082" s="29" t="s">
        <v>525</v>
      </c>
      <c r="E14082" s="29">
        <v>2</v>
      </c>
      <c r="F14082" s="29">
        <v>4</v>
      </c>
      <c r="G14082" s="29">
        <v>4498</v>
      </c>
      <c r="M14082" s="80" t="b">
        <f t="shared" si="219"/>
        <v>1</v>
      </c>
    </row>
    <row r="14083" spans="2:13" x14ac:dyDescent="0.15">
      <c r="B14083" s="29" t="s">
        <v>144</v>
      </c>
      <c r="C14083" s="29" t="s">
        <v>710</v>
      </c>
      <c r="D14083" s="29" t="s">
        <v>519</v>
      </c>
      <c r="E14083" s="29">
        <v>1</v>
      </c>
      <c r="F14083" s="29">
        <v>1</v>
      </c>
      <c r="G14083" s="29">
        <v>8662</v>
      </c>
      <c r="M14083" s="80" t="b">
        <f t="shared" si="219"/>
        <v>1</v>
      </c>
    </row>
    <row r="14084" spans="2:13" x14ac:dyDescent="0.15">
      <c r="B14084" s="29" t="s">
        <v>7561</v>
      </c>
      <c r="C14084" s="29" t="s">
        <v>710</v>
      </c>
      <c r="D14084" s="29" t="s">
        <v>519</v>
      </c>
      <c r="E14084" s="29">
        <v>1</v>
      </c>
      <c r="F14084" s="29">
        <v>1</v>
      </c>
      <c r="G14084" s="29">
        <v>7724</v>
      </c>
      <c r="M14084" s="80" t="b">
        <f t="shared" si="219"/>
        <v>1</v>
      </c>
    </row>
    <row r="14085" spans="2:13" x14ac:dyDescent="0.15">
      <c r="B14085" s="29" t="s">
        <v>7401</v>
      </c>
      <c r="C14085" s="29" t="s">
        <v>710</v>
      </c>
      <c r="D14085" s="29" t="s">
        <v>525</v>
      </c>
      <c r="E14085" s="29">
        <v>1</v>
      </c>
      <c r="F14085" s="29">
        <v>4</v>
      </c>
      <c r="G14085" s="29">
        <v>7548</v>
      </c>
      <c r="M14085" s="80" t="b">
        <f t="shared" si="219"/>
        <v>1</v>
      </c>
    </row>
    <row r="14086" spans="2:13" x14ac:dyDescent="0.15">
      <c r="B14086" s="29" t="s">
        <v>3422</v>
      </c>
      <c r="C14086" s="29" t="s">
        <v>712</v>
      </c>
      <c r="D14086" s="29" t="s">
        <v>523</v>
      </c>
      <c r="E14086" s="29">
        <v>2</v>
      </c>
      <c r="F14086" s="29">
        <v>3</v>
      </c>
      <c r="G14086" s="29">
        <v>3150</v>
      </c>
      <c r="M14086" s="80" t="b">
        <f t="shared" si="219"/>
        <v>1</v>
      </c>
    </row>
    <row r="14087" spans="2:13" x14ac:dyDescent="0.15">
      <c r="B14087" s="29" t="s">
        <v>11118</v>
      </c>
      <c r="C14087" s="29" t="s">
        <v>710</v>
      </c>
      <c r="D14087" s="29" t="s">
        <v>523</v>
      </c>
      <c r="E14087" s="29">
        <v>1</v>
      </c>
      <c r="F14087" s="29">
        <v>3</v>
      </c>
      <c r="G14087" s="29">
        <v>7330</v>
      </c>
      <c r="M14087" s="80" t="b">
        <f t="shared" si="219"/>
        <v>1</v>
      </c>
    </row>
    <row r="14088" spans="2:13" x14ac:dyDescent="0.15">
      <c r="B14088" s="29" t="s">
        <v>14105</v>
      </c>
      <c r="C14088" s="29" t="s">
        <v>710</v>
      </c>
      <c r="D14088" s="29" t="s">
        <v>525</v>
      </c>
      <c r="E14088" s="29">
        <v>1</v>
      </c>
      <c r="F14088" s="29">
        <v>4</v>
      </c>
      <c r="G14088" s="29">
        <v>15078</v>
      </c>
      <c r="M14088" s="80" t="b">
        <f t="shared" si="219"/>
        <v>1</v>
      </c>
    </row>
    <row r="14089" spans="2:13" x14ac:dyDescent="0.15">
      <c r="B14089" s="29" t="s">
        <v>15296</v>
      </c>
      <c r="C14089" s="29" t="s">
        <v>710</v>
      </c>
      <c r="D14089" s="29" t="s">
        <v>519</v>
      </c>
      <c r="E14089" s="29">
        <v>1</v>
      </c>
      <c r="F14089" s="29">
        <v>1</v>
      </c>
      <c r="G14089" s="29">
        <v>16717</v>
      </c>
      <c r="M14089" s="80" t="b">
        <f t="shared" si="219"/>
        <v>1</v>
      </c>
    </row>
    <row r="14090" spans="2:13" x14ac:dyDescent="0.15">
      <c r="B14090" s="29" t="s">
        <v>4057</v>
      </c>
      <c r="C14090" s="29" t="s">
        <v>712</v>
      </c>
      <c r="D14090" s="29" t="s">
        <v>523</v>
      </c>
      <c r="E14090" s="29">
        <v>2</v>
      </c>
      <c r="F14090" s="29">
        <v>3</v>
      </c>
      <c r="G14090" s="29">
        <v>3817</v>
      </c>
      <c r="M14090" s="80" t="b">
        <f t="shared" si="219"/>
        <v>1</v>
      </c>
    </row>
    <row r="14091" spans="2:13" x14ac:dyDescent="0.15">
      <c r="B14091" s="29" t="s">
        <v>4548</v>
      </c>
      <c r="C14091" s="29" t="s">
        <v>710</v>
      </c>
      <c r="D14091" s="29" t="s">
        <v>523</v>
      </c>
      <c r="E14091" s="29">
        <v>1</v>
      </c>
      <c r="F14091" s="29">
        <v>3</v>
      </c>
      <c r="G14091" s="29">
        <v>4368</v>
      </c>
      <c r="M14091" s="80" t="b">
        <f t="shared" si="219"/>
        <v>1</v>
      </c>
    </row>
    <row r="14092" spans="2:13" x14ac:dyDescent="0.15">
      <c r="B14092" s="29" t="s">
        <v>9798</v>
      </c>
      <c r="C14092" s="29" t="s">
        <v>710</v>
      </c>
      <c r="D14092" s="29" t="s">
        <v>521</v>
      </c>
      <c r="E14092" s="29">
        <v>1</v>
      </c>
      <c r="F14092" s="29">
        <v>2</v>
      </c>
      <c r="G14092" s="29">
        <v>9625</v>
      </c>
      <c r="M14092" s="80" t="b">
        <f t="shared" si="219"/>
        <v>1</v>
      </c>
    </row>
    <row r="14093" spans="2:13" x14ac:dyDescent="0.15">
      <c r="B14093" s="29" t="s">
        <v>9799</v>
      </c>
      <c r="C14093" s="29" t="s">
        <v>712</v>
      </c>
      <c r="D14093" s="29" t="s">
        <v>525</v>
      </c>
      <c r="E14093" s="29">
        <v>2</v>
      </c>
      <c r="F14093" s="29">
        <v>4</v>
      </c>
      <c r="G14093" s="29">
        <v>10071</v>
      </c>
      <c r="M14093" s="80" t="b">
        <f t="shared" si="219"/>
        <v>1</v>
      </c>
    </row>
    <row r="14094" spans="2:13" x14ac:dyDescent="0.15">
      <c r="B14094" s="29" t="s">
        <v>4599</v>
      </c>
      <c r="C14094" s="29" t="s">
        <v>710</v>
      </c>
      <c r="D14094" s="29" t="s">
        <v>519</v>
      </c>
      <c r="E14094" s="29">
        <v>1</v>
      </c>
      <c r="F14094" s="29">
        <v>1</v>
      </c>
      <c r="G14094" s="29">
        <v>4426</v>
      </c>
      <c r="M14094" s="80" t="b">
        <f t="shared" ref="M14094:M14157" si="220">AND(  NOT(ISERROR(FIND(UPPER($B$7),UPPER($B14094),1))),  OR($D$7="",NOT(ISERROR(FIND(UPPER($D$7),UPPER($B14094),1)))),    OR($D$8="",(ISERROR(FIND(UPPER($D$8),UPPER($B14094),1))))           )</f>
        <v>1</v>
      </c>
    </row>
    <row r="14095" spans="2:13" x14ac:dyDescent="0.15">
      <c r="B14095" s="29" t="s">
        <v>4600</v>
      </c>
      <c r="C14095" s="29" t="s">
        <v>710</v>
      </c>
      <c r="D14095" s="29" t="s">
        <v>519</v>
      </c>
      <c r="E14095" s="29">
        <v>1</v>
      </c>
      <c r="F14095" s="29">
        <v>1</v>
      </c>
      <c r="G14095" s="29">
        <v>4427</v>
      </c>
      <c r="M14095" s="80" t="b">
        <f t="shared" si="220"/>
        <v>1</v>
      </c>
    </row>
    <row r="14096" spans="2:13" x14ac:dyDescent="0.15">
      <c r="B14096" s="29" t="s">
        <v>4601</v>
      </c>
      <c r="C14096" s="29" t="s">
        <v>710</v>
      </c>
      <c r="D14096" s="29" t="s">
        <v>519</v>
      </c>
      <c r="E14096" s="29">
        <v>1</v>
      </c>
      <c r="F14096" s="29">
        <v>1</v>
      </c>
      <c r="G14096" s="29">
        <v>4428</v>
      </c>
      <c r="M14096" s="80" t="b">
        <f t="shared" si="220"/>
        <v>1</v>
      </c>
    </row>
    <row r="14097" spans="2:13" x14ac:dyDescent="0.15">
      <c r="B14097" s="29" t="s">
        <v>14106</v>
      </c>
      <c r="C14097" s="29" t="s">
        <v>716</v>
      </c>
      <c r="D14097" s="29" t="s">
        <v>519</v>
      </c>
      <c r="E14097" s="29">
        <v>4</v>
      </c>
      <c r="F14097" s="29">
        <v>1</v>
      </c>
      <c r="G14097" s="29">
        <v>15555</v>
      </c>
      <c r="M14097" s="80" t="b">
        <f t="shared" si="220"/>
        <v>1</v>
      </c>
    </row>
    <row r="14098" spans="2:13" x14ac:dyDescent="0.15">
      <c r="B14098" s="29" t="s">
        <v>3423</v>
      </c>
      <c r="C14098" s="29" t="s">
        <v>714</v>
      </c>
      <c r="D14098" s="29" t="s">
        <v>521</v>
      </c>
      <c r="E14098" s="29">
        <v>3</v>
      </c>
      <c r="F14098" s="29">
        <v>2</v>
      </c>
      <c r="G14098" s="29">
        <v>3151</v>
      </c>
      <c r="M14098" s="80" t="b">
        <f t="shared" si="220"/>
        <v>1</v>
      </c>
    </row>
    <row r="14099" spans="2:13" x14ac:dyDescent="0.15">
      <c r="B14099" s="29" t="s">
        <v>5044</v>
      </c>
      <c r="C14099" s="29" t="s">
        <v>712</v>
      </c>
      <c r="D14099" s="29" t="s">
        <v>525</v>
      </c>
      <c r="E14099" s="29">
        <v>2</v>
      </c>
      <c r="F14099" s="29">
        <v>4</v>
      </c>
      <c r="G14099" s="29">
        <v>4892</v>
      </c>
      <c r="M14099" s="80" t="b">
        <f t="shared" si="220"/>
        <v>1</v>
      </c>
    </row>
    <row r="14100" spans="2:13" x14ac:dyDescent="0.15">
      <c r="B14100" s="29" t="s">
        <v>3424</v>
      </c>
      <c r="C14100" s="29" t="s">
        <v>716</v>
      </c>
      <c r="D14100" s="29" t="s">
        <v>519</v>
      </c>
      <c r="E14100" s="29">
        <v>4</v>
      </c>
      <c r="F14100" s="29">
        <v>1</v>
      </c>
      <c r="G14100" s="29">
        <v>3152</v>
      </c>
      <c r="M14100" s="80" t="b">
        <f t="shared" si="220"/>
        <v>1</v>
      </c>
    </row>
    <row r="14101" spans="2:13" x14ac:dyDescent="0.15">
      <c r="B14101" s="29" t="s">
        <v>4092</v>
      </c>
      <c r="C14101" s="29" t="s">
        <v>712</v>
      </c>
      <c r="D14101" s="29" t="s">
        <v>525</v>
      </c>
      <c r="E14101" s="29">
        <v>2</v>
      </c>
      <c r="F14101" s="29">
        <v>4</v>
      </c>
      <c r="G14101" s="29">
        <v>3853</v>
      </c>
      <c r="M14101" s="80" t="b">
        <f t="shared" si="220"/>
        <v>1</v>
      </c>
    </row>
    <row r="14102" spans="2:13" x14ac:dyDescent="0.15">
      <c r="B14102" s="29" t="s">
        <v>6304</v>
      </c>
      <c r="C14102" s="29" t="s">
        <v>716</v>
      </c>
      <c r="D14102" s="29" t="s">
        <v>519</v>
      </c>
      <c r="E14102" s="29">
        <v>4</v>
      </c>
      <c r="F14102" s="29">
        <v>1</v>
      </c>
      <c r="G14102" s="29">
        <v>6475</v>
      </c>
      <c r="M14102" s="80" t="b">
        <f t="shared" si="220"/>
        <v>1</v>
      </c>
    </row>
    <row r="14103" spans="2:13" x14ac:dyDescent="0.15">
      <c r="B14103" s="29" t="s">
        <v>14396</v>
      </c>
      <c r="C14103" s="29" t="s">
        <v>710</v>
      </c>
      <c r="D14103" s="29" t="s">
        <v>523</v>
      </c>
      <c r="E14103" s="29">
        <v>1</v>
      </c>
      <c r="F14103" s="29">
        <v>3</v>
      </c>
      <c r="G14103" s="29">
        <v>16125</v>
      </c>
      <c r="M14103" s="80" t="b">
        <f t="shared" si="220"/>
        <v>1</v>
      </c>
    </row>
    <row r="14104" spans="2:13" x14ac:dyDescent="0.15">
      <c r="B14104" s="29" t="s">
        <v>3425</v>
      </c>
      <c r="C14104" s="29" t="s">
        <v>716</v>
      </c>
      <c r="D14104" s="29" t="s">
        <v>523</v>
      </c>
      <c r="E14104" s="29">
        <v>4</v>
      </c>
      <c r="F14104" s="29">
        <v>3</v>
      </c>
      <c r="G14104" s="29">
        <v>3153</v>
      </c>
      <c r="M14104" s="80" t="b">
        <f t="shared" si="220"/>
        <v>1</v>
      </c>
    </row>
    <row r="14105" spans="2:13" x14ac:dyDescent="0.15">
      <c r="B14105" s="29" t="s">
        <v>12573</v>
      </c>
      <c r="C14105" s="29" t="s">
        <v>710</v>
      </c>
      <c r="D14105" s="29" t="s">
        <v>523</v>
      </c>
      <c r="E14105" s="29">
        <v>1</v>
      </c>
      <c r="F14105" s="29">
        <v>3</v>
      </c>
      <c r="G14105" s="29">
        <v>12801</v>
      </c>
      <c r="M14105" s="80" t="b">
        <f t="shared" si="220"/>
        <v>1</v>
      </c>
    </row>
    <row r="14106" spans="2:13" x14ac:dyDescent="0.15">
      <c r="B14106" s="29" t="s">
        <v>15297</v>
      </c>
      <c r="C14106" s="29" t="s">
        <v>710</v>
      </c>
      <c r="D14106" s="29" t="s">
        <v>523</v>
      </c>
      <c r="E14106" s="29">
        <v>1</v>
      </c>
      <c r="F14106" s="29">
        <v>3</v>
      </c>
      <c r="G14106" s="29">
        <v>16715</v>
      </c>
      <c r="M14106" s="80" t="b">
        <f t="shared" si="220"/>
        <v>1</v>
      </c>
    </row>
    <row r="14107" spans="2:13" x14ac:dyDescent="0.15">
      <c r="B14107" s="29" t="s">
        <v>12574</v>
      </c>
      <c r="C14107" s="29" t="s">
        <v>712</v>
      </c>
      <c r="D14107" s="29" t="s">
        <v>523</v>
      </c>
      <c r="E14107" s="29">
        <v>2</v>
      </c>
      <c r="F14107" s="29">
        <v>3</v>
      </c>
      <c r="G14107" s="29">
        <v>13687</v>
      </c>
      <c r="M14107" s="80" t="b">
        <f t="shared" si="220"/>
        <v>1</v>
      </c>
    </row>
    <row r="14108" spans="2:13" x14ac:dyDescent="0.15">
      <c r="B14108" s="29" t="s">
        <v>15298</v>
      </c>
      <c r="C14108" s="29" t="s">
        <v>710</v>
      </c>
      <c r="D14108" s="29" t="s">
        <v>525</v>
      </c>
      <c r="E14108" s="29">
        <v>1</v>
      </c>
      <c r="F14108" s="29">
        <v>4</v>
      </c>
      <c r="G14108" s="29">
        <v>16900</v>
      </c>
      <c r="M14108" s="80" t="b">
        <f t="shared" si="220"/>
        <v>1</v>
      </c>
    </row>
    <row r="14109" spans="2:13" x14ac:dyDescent="0.15">
      <c r="B14109" s="29" t="s">
        <v>14107</v>
      </c>
      <c r="C14109" s="29" t="s">
        <v>710</v>
      </c>
      <c r="D14109" s="29" t="s">
        <v>525</v>
      </c>
      <c r="E14109" s="29">
        <v>1</v>
      </c>
      <c r="F14109" s="29">
        <v>4</v>
      </c>
      <c r="G14109" s="29">
        <v>14625</v>
      </c>
      <c r="M14109" s="80" t="b">
        <f t="shared" si="220"/>
        <v>1</v>
      </c>
    </row>
    <row r="14110" spans="2:13" x14ac:dyDescent="0.15">
      <c r="B14110" s="29" t="s">
        <v>5954</v>
      </c>
      <c r="C14110" s="29" t="s">
        <v>710</v>
      </c>
      <c r="D14110" s="29" t="s">
        <v>519</v>
      </c>
      <c r="E14110" s="29">
        <v>1</v>
      </c>
      <c r="F14110" s="29">
        <v>1</v>
      </c>
      <c r="G14110" s="29">
        <v>5998</v>
      </c>
      <c r="M14110" s="80" t="b">
        <f t="shared" si="220"/>
        <v>1</v>
      </c>
    </row>
    <row r="14111" spans="2:13" x14ac:dyDescent="0.15">
      <c r="B14111" s="29" t="s">
        <v>14108</v>
      </c>
      <c r="C14111" s="29" t="s">
        <v>712</v>
      </c>
      <c r="D14111" s="29" t="s">
        <v>519</v>
      </c>
      <c r="E14111" s="29">
        <v>2</v>
      </c>
      <c r="F14111" s="29">
        <v>1</v>
      </c>
      <c r="G14111" s="29">
        <v>15726</v>
      </c>
      <c r="M14111" s="80" t="b">
        <f t="shared" si="220"/>
        <v>1</v>
      </c>
    </row>
    <row r="14112" spans="2:13" x14ac:dyDescent="0.15">
      <c r="B14112" s="29" t="s">
        <v>7850</v>
      </c>
      <c r="C14112" s="29" t="s">
        <v>712</v>
      </c>
      <c r="D14112" s="29" t="s">
        <v>519</v>
      </c>
      <c r="E14112" s="29">
        <v>2</v>
      </c>
      <c r="F14112" s="29">
        <v>1</v>
      </c>
      <c r="G14112" s="29">
        <v>7931</v>
      </c>
      <c r="M14112" s="80" t="b">
        <f t="shared" si="220"/>
        <v>1</v>
      </c>
    </row>
    <row r="14113" spans="2:13" x14ac:dyDescent="0.15">
      <c r="B14113" s="29" t="s">
        <v>10787</v>
      </c>
      <c r="C14113" s="29" t="s">
        <v>712</v>
      </c>
      <c r="D14113" s="29" t="s">
        <v>521</v>
      </c>
      <c r="E14113" s="29">
        <v>2</v>
      </c>
      <c r="F14113" s="29">
        <v>2</v>
      </c>
      <c r="G14113" s="29">
        <v>11160</v>
      </c>
      <c r="M14113" s="80" t="b">
        <f t="shared" si="220"/>
        <v>1</v>
      </c>
    </row>
    <row r="14114" spans="2:13" x14ac:dyDescent="0.15">
      <c r="B14114" s="29" t="s">
        <v>10717</v>
      </c>
      <c r="C14114" s="29" t="s">
        <v>710</v>
      </c>
      <c r="D14114" s="29" t="s">
        <v>523</v>
      </c>
      <c r="E14114" s="29">
        <v>1</v>
      </c>
      <c r="F14114" s="29">
        <v>3</v>
      </c>
      <c r="G14114" s="29">
        <v>10813</v>
      </c>
      <c r="M14114" s="80" t="b">
        <f t="shared" si="220"/>
        <v>1</v>
      </c>
    </row>
    <row r="14115" spans="2:13" x14ac:dyDescent="0.15">
      <c r="B14115" s="29" t="s">
        <v>14109</v>
      </c>
      <c r="C14115" s="29" t="s">
        <v>710</v>
      </c>
      <c r="D14115" s="29" t="s">
        <v>523</v>
      </c>
      <c r="E14115" s="29">
        <v>1</v>
      </c>
      <c r="F14115" s="29">
        <v>3</v>
      </c>
      <c r="G14115" s="29">
        <v>14829</v>
      </c>
      <c r="M14115" s="80" t="b">
        <f t="shared" si="220"/>
        <v>1</v>
      </c>
    </row>
    <row r="14116" spans="2:13" x14ac:dyDescent="0.15">
      <c r="B14116" s="29" t="s">
        <v>9800</v>
      </c>
      <c r="C14116" s="29" t="s">
        <v>710</v>
      </c>
      <c r="D14116" s="29" t="s">
        <v>521</v>
      </c>
      <c r="E14116" s="29">
        <v>1</v>
      </c>
      <c r="F14116" s="29">
        <v>2</v>
      </c>
      <c r="G14116" s="29">
        <v>9508</v>
      </c>
      <c r="M14116" s="80" t="b">
        <f t="shared" si="220"/>
        <v>1</v>
      </c>
    </row>
    <row r="14117" spans="2:13" x14ac:dyDescent="0.15">
      <c r="B14117" s="29" t="s">
        <v>3426</v>
      </c>
      <c r="C14117" s="29" t="s">
        <v>714</v>
      </c>
      <c r="D14117" s="29" t="s">
        <v>518</v>
      </c>
      <c r="E14117" s="29">
        <v>3</v>
      </c>
      <c r="F14117" s="29">
        <v>0</v>
      </c>
      <c r="G14117" s="29">
        <v>3154</v>
      </c>
      <c r="M14117" s="80" t="b">
        <f t="shared" si="220"/>
        <v>1</v>
      </c>
    </row>
    <row r="14118" spans="2:13" x14ac:dyDescent="0.15">
      <c r="B14118" s="29" t="s">
        <v>3692</v>
      </c>
      <c r="C14118" s="29" t="s">
        <v>716</v>
      </c>
      <c r="D14118" s="29" t="s">
        <v>519</v>
      </c>
      <c r="E14118" s="29">
        <v>4</v>
      </c>
      <c r="F14118" s="29">
        <v>1</v>
      </c>
      <c r="G14118" s="29">
        <v>3449</v>
      </c>
      <c r="M14118" s="80" t="b">
        <f t="shared" si="220"/>
        <v>1</v>
      </c>
    </row>
    <row r="14119" spans="2:13" x14ac:dyDescent="0.15">
      <c r="B14119" s="29" t="s">
        <v>12575</v>
      </c>
      <c r="C14119" s="29" t="s">
        <v>710</v>
      </c>
      <c r="D14119" s="29" t="s">
        <v>523</v>
      </c>
      <c r="E14119" s="29">
        <v>1</v>
      </c>
      <c r="F14119" s="29">
        <v>3</v>
      </c>
      <c r="G14119" s="29">
        <v>13729</v>
      </c>
      <c r="M14119" s="80" t="b">
        <f t="shared" si="220"/>
        <v>1</v>
      </c>
    </row>
    <row r="14120" spans="2:13" x14ac:dyDescent="0.15">
      <c r="B14120" s="29" t="s">
        <v>14397</v>
      </c>
      <c r="C14120" s="29" t="s">
        <v>710</v>
      </c>
      <c r="D14120" s="29" t="s">
        <v>521</v>
      </c>
      <c r="E14120" s="29">
        <v>1</v>
      </c>
      <c r="F14120" s="29">
        <v>2</v>
      </c>
      <c r="G14120" s="29">
        <v>15906</v>
      </c>
      <c r="M14120" s="80" t="b">
        <f t="shared" si="220"/>
        <v>1</v>
      </c>
    </row>
    <row r="14121" spans="2:13" x14ac:dyDescent="0.15">
      <c r="B14121" s="29" t="s">
        <v>14110</v>
      </c>
      <c r="C14121" s="29" t="s">
        <v>710</v>
      </c>
      <c r="D14121" s="29" t="s">
        <v>525</v>
      </c>
      <c r="E14121" s="29">
        <v>1</v>
      </c>
      <c r="F14121" s="29">
        <v>4</v>
      </c>
      <c r="G14121" s="29">
        <v>14626</v>
      </c>
      <c r="M14121" s="80" t="b">
        <f t="shared" si="220"/>
        <v>1</v>
      </c>
    </row>
    <row r="14122" spans="2:13" x14ac:dyDescent="0.15">
      <c r="B14122" s="29" t="s">
        <v>14111</v>
      </c>
      <c r="C14122" s="29" t="s">
        <v>710</v>
      </c>
      <c r="D14122" s="29" t="s">
        <v>519</v>
      </c>
      <c r="E14122" s="29">
        <v>1</v>
      </c>
      <c r="F14122" s="29">
        <v>1</v>
      </c>
      <c r="G14122" s="29">
        <v>14807</v>
      </c>
      <c r="M14122" s="80" t="b">
        <f t="shared" si="220"/>
        <v>1</v>
      </c>
    </row>
    <row r="14123" spans="2:13" x14ac:dyDescent="0.15">
      <c r="B14123" s="29" t="s">
        <v>14398</v>
      </c>
      <c r="C14123" s="29" t="s">
        <v>710</v>
      </c>
      <c r="D14123" s="29" t="s">
        <v>519</v>
      </c>
      <c r="E14123" s="29">
        <v>1</v>
      </c>
      <c r="F14123" s="29">
        <v>1</v>
      </c>
      <c r="G14123" s="29">
        <v>16014</v>
      </c>
      <c r="M14123" s="80" t="b">
        <f t="shared" si="220"/>
        <v>1</v>
      </c>
    </row>
    <row r="14124" spans="2:13" x14ac:dyDescent="0.15">
      <c r="B14124" s="29" t="s">
        <v>3427</v>
      </c>
      <c r="C14124" s="29" t="s">
        <v>710</v>
      </c>
      <c r="D14124" s="29" t="s">
        <v>444</v>
      </c>
      <c r="E14124" s="29">
        <v>1</v>
      </c>
      <c r="F14124" s="29">
        <v>6</v>
      </c>
      <c r="G14124" s="29">
        <v>3155</v>
      </c>
      <c r="M14124" s="80" t="b">
        <f t="shared" si="220"/>
        <v>1</v>
      </c>
    </row>
    <row r="14125" spans="2:13" x14ac:dyDescent="0.15">
      <c r="B14125" s="29" t="s">
        <v>3983</v>
      </c>
      <c r="C14125" s="29" t="s">
        <v>710</v>
      </c>
      <c r="D14125" s="29" t="s">
        <v>519</v>
      </c>
      <c r="E14125" s="29">
        <v>1</v>
      </c>
      <c r="F14125" s="29">
        <v>1</v>
      </c>
      <c r="G14125" s="29">
        <v>3748</v>
      </c>
      <c r="M14125" s="80" t="b">
        <f t="shared" si="220"/>
        <v>1</v>
      </c>
    </row>
    <row r="14126" spans="2:13" x14ac:dyDescent="0.15">
      <c r="B14126" s="29" t="s">
        <v>14112</v>
      </c>
      <c r="C14126" s="29" t="s">
        <v>710</v>
      </c>
      <c r="D14126" s="29" t="s">
        <v>519</v>
      </c>
      <c r="E14126" s="29">
        <v>1</v>
      </c>
      <c r="F14126" s="29">
        <v>1</v>
      </c>
      <c r="G14126" s="29">
        <v>14957</v>
      </c>
      <c r="M14126" s="80" t="b">
        <f t="shared" si="220"/>
        <v>1</v>
      </c>
    </row>
    <row r="14127" spans="2:13" x14ac:dyDescent="0.15">
      <c r="B14127" s="29" t="s">
        <v>13090</v>
      </c>
      <c r="C14127" s="29" t="s">
        <v>710</v>
      </c>
      <c r="D14127" s="29" t="s">
        <v>519</v>
      </c>
      <c r="E14127" s="29">
        <v>1</v>
      </c>
      <c r="F14127" s="29">
        <v>1</v>
      </c>
      <c r="G14127" s="29">
        <v>13879</v>
      </c>
      <c r="M14127" s="80" t="b">
        <f t="shared" si="220"/>
        <v>1</v>
      </c>
    </row>
    <row r="14128" spans="2:13" x14ac:dyDescent="0.15">
      <c r="B14128" s="29" t="s">
        <v>5930</v>
      </c>
      <c r="C14128" s="29" t="s">
        <v>710</v>
      </c>
      <c r="D14128" s="29" t="s">
        <v>519</v>
      </c>
      <c r="E14128" s="29">
        <v>1</v>
      </c>
      <c r="F14128" s="29">
        <v>1</v>
      </c>
      <c r="G14128" s="29">
        <v>5972</v>
      </c>
      <c r="M14128" s="80" t="b">
        <f t="shared" si="220"/>
        <v>1</v>
      </c>
    </row>
    <row r="14129" spans="2:13" x14ac:dyDescent="0.15">
      <c r="B14129" s="29" t="s">
        <v>14113</v>
      </c>
      <c r="C14129" s="29" t="s">
        <v>710</v>
      </c>
      <c r="D14129" s="29" t="s">
        <v>519</v>
      </c>
      <c r="E14129" s="29">
        <v>1</v>
      </c>
      <c r="F14129" s="29">
        <v>1</v>
      </c>
      <c r="G14129" s="29">
        <v>14969</v>
      </c>
      <c r="M14129" s="80" t="b">
        <f t="shared" si="220"/>
        <v>1</v>
      </c>
    </row>
    <row r="14130" spans="2:13" x14ac:dyDescent="0.15">
      <c r="B14130" s="29" t="s">
        <v>3428</v>
      </c>
      <c r="C14130" s="29" t="s">
        <v>712</v>
      </c>
      <c r="D14130" s="29" t="s">
        <v>525</v>
      </c>
      <c r="E14130" s="29">
        <v>2</v>
      </c>
      <c r="F14130" s="29">
        <v>4</v>
      </c>
      <c r="G14130" s="29">
        <v>3156</v>
      </c>
      <c r="M14130" s="80" t="b">
        <f t="shared" si="220"/>
        <v>1</v>
      </c>
    </row>
    <row r="14131" spans="2:13" x14ac:dyDescent="0.15">
      <c r="B14131" s="29" t="s">
        <v>10718</v>
      </c>
      <c r="C14131" s="29" t="s">
        <v>710</v>
      </c>
      <c r="D14131" s="29" t="s">
        <v>523</v>
      </c>
      <c r="E14131" s="29">
        <v>1</v>
      </c>
      <c r="F14131" s="29">
        <v>3</v>
      </c>
      <c r="G14131" s="29">
        <v>10814</v>
      </c>
      <c r="M14131" s="80" t="b">
        <f t="shared" si="220"/>
        <v>1</v>
      </c>
    </row>
    <row r="14132" spans="2:13" x14ac:dyDescent="0.15">
      <c r="B14132" s="29" t="s">
        <v>8603</v>
      </c>
      <c r="C14132" s="29" t="s">
        <v>710</v>
      </c>
      <c r="D14132" s="29" t="s">
        <v>523</v>
      </c>
      <c r="E14132" s="29">
        <v>1</v>
      </c>
      <c r="F14132" s="29">
        <v>3</v>
      </c>
      <c r="G14132" s="29">
        <v>8948</v>
      </c>
      <c r="M14132" s="80" t="b">
        <f t="shared" si="220"/>
        <v>1</v>
      </c>
    </row>
    <row r="14133" spans="2:13" x14ac:dyDescent="0.15">
      <c r="B14133" s="29" t="s">
        <v>10719</v>
      </c>
      <c r="C14133" s="29" t="s">
        <v>710</v>
      </c>
      <c r="D14133" s="29" t="s">
        <v>523</v>
      </c>
      <c r="E14133" s="29">
        <v>1</v>
      </c>
      <c r="F14133" s="29">
        <v>3</v>
      </c>
      <c r="G14133" s="29">
        <v>10895</v>
      </c>
      <c r="M14133" s="80" t="b">
        <f t="shared" si="220"/>
        <v>1</v>
      </c>
    </row>
    <row r="14134" spans="2:13" x14ac:dyDescent="0.15">
      <c r="B14134" s="29" t="s">
        <v>4441</v>
      </c>
      <c r="C14134" s="29" t="s">
        <v>718</v>
      </c>
      <c r="D14134" s="29" t="s">
        <v>519</v>
      </c>
      <c r="E14134" s="29">
        <v>5</v>
      </c>
      <c r="F14134" s="29">
        <v>1</v>
      </c>
      <c r="G14134" s="29">
        <v>4148</v>
      </c>
      <c r="M14134" s="80" t="b">
        <f t="shared" si="220"/>
        <v>1</v>
      </c>
    </row>
    <row r="14135" spans="2:13" x14ac:dyDescent="0.15">
      <c r="B14135" s="29" t="s">
        <v>13091</v>
      </c>
      <c r="C14135" s="29" t="s">
        <v>710</v>
      </c>
      <c r="D14135" s="29" t="s">
        <v>523</v>
      </c>
      <c r="E14135" s="29">
        <v>1</v>
      </c>
      <c r="F14135" s="29">
        <v>3</v>
      </c>
      <c r="G14135" s="29">
        <v>13924</v>
      </c>
      <c r="M14135" s="80" t="b">
        <f t="shared" si="220"/>
        <v>1</v>
      </c>
    </row>
    <row r="14136" spans="2:13" x14ac:dyDescent="0.15">
      <c r="B14136" s="29" t="s">
        <v>7758</v>
      </c>
      <c r="C14136" s="29" t="s">
        <v>718</v>
      </c>
      <c r="D14136" s="29" t="s">
        <v>523</v>
      </c>
      <c r="E14136" s="29">
        <v>5</v>
      </c>
      <c r="F14136" s="29">
        <v>3</v>
      </c>
      <c r="G14136" s="29">
        <v>7937</v>
      </c>
      <c r="M14136" s="80" t="b">
        <f t="shared" si="220"/>
        <v>1</v>
      </c>
    </row>
    <row r="14137" spans="2:13" x14ac:dyDescent="0.15">
      <c r="B14137" s="29" t="s">
        <v>14399</v>
      </c>
      <c r="C14137" s="29" t="s">
        <v>716</v>
      </c>
      <c r="D14137" s="29" t="s">
        <v>444</v>
      </c>
      <c r="E14137" s="29">
        <v>4</v>
      </c>
      <c r="F14137" s="29">
        <v>6</v>
      </c>
      <c r="G14137" s="29">
        <v>15866</v>
      </c>
      <c r="M14137" s="80" t="b">
        <f t="shared" si="220"/>
        <v>1</v>
      </c>
    </row>
    <row r="14138" spans="2:13" x14ac:dyDescent="0.15">
      <c r="B14138" s="29" t="s">
        <v>4118</v>
      </c>
      <c r="C14138" s="29" t="s">
        <v>518</v>
      </c>
      <c r="D14138" s="29" t="s">
        <v>518</v>
      </c>
      <c r="E14138" s="29">
        <v>0</v>
      </c>
      <c r="F14138" s="29">
        <v>0</v>
      </c>
      <c r="G14138" s="29">
        <v>3673</v>
      </c>
      <c r="M14138" s="80" t="b">
        <f t="shared" si="220"/>
        <v>1</v>
      </c>
    </row>
    <row r="14139" spans="2:13" x14ac:dyDescent="0.15">
      <c r="B14139" s="29" t="s">
        <v>7957</v>
      </c>
      <c r="C14139" s="29" t="s">
        <v>714</v>
      </c>
      <c r="D14139" s="29" t="s">
        <v>523</v>
      </c>
      <c r="E14139" s="29">
        <v>3</v>
      </c>
      <c r="F14139" s="29">
        <v>3</v>
      </c>
      <c r="G14139" s="29">
        <v>8033</v>
      </c>
      <c r="M14139" s="80" t="b">
        <f t="shared" si="220"/>
        <v>1</v>
      </c>
    </row>
    <row r="14140" spans="2:13" x14ac:dyDescent="0.15">
      <c r="B14140" s="29" t="s">
        <v>5461</v>
      </c>
      <c r="C14140" s="29" t="s">
        <v>710</v>
      </c>
      <c r="D14140" s="29" t="s">
        <v>523</v>
      </c>
      <c r="E14140" s="29">
        <v>1</v>
      </c>
      <c r="F14140" s="29">
        <v>3</v>
      </c>
      <c r="G14140" s="29">
        <v>5360</v>
      </c>
      <c r="M14140" s="80" t="b">
        <f t="shared" si="220"/>
        <v>1</v>
      </c>
    </row>
    <row r="14141" spans="2:13" x14ac:dyDescent="0.15">
      <c r="B14141" s="29" t="s">
        <v>9801</v>
      </c>
      <c r="C14141" s="29" t="s">
        <v>710</v>
      </c>
      <c r="D14141" s="29" t="s">
        <v>521</v>
      </c>
      <c r="E14141" s="29">
        <v>1</v>
      </c>
      <c r="F14141" s="29">
        <v>2</v>
      </c>
      <c r="G14141" s="29">
        <v>9989</v>
      </c>
      <c r="M14141" s="80" t="b">
        <f t="shared" si="220"/>
        <v>1</v>
      </c>
    </row>
    <row r="14142" spans="2:13" x14ac:dyDescent="0.15">
      <c r="B14142" s="29" t="s">
        <v>3429</v>
      </c>
      <c r="C14142" s="29" t="s">
        <v>716</v>
      </c>
      <c r="D14142" s="29" t="s">
        <v>519</v>
      </c>
      <c r="E14142" s="29">
        <v>4</v>
      </c>
      <c r="F14142" s="29">
        <v>1</v>
      </c>
      <c r="G14142" s="29">
        <v>3157</v>
      </c>
      <c r="M14142" s="80" t="b">
        <f t="shared" si="220"/>
        <v>1</v>
      </c>
    </row>
    <row r="14143" spans="2:13" x14ac:dyDescent="0.15">
      <c r="B14143" s="29" t="s">
        <v>3430</v>
      </c>
      <c r="C14143" s="29" t="s">
        <v>716</v>
      </c>
      <c r="D14143" s="29" t="s">
        <v>521</v>
      </c>
      <c r="E14143" s="29">
        <v>4</v>
      </c>
      <c r="F14143" s="29">
        <v>2</v>
      </c>
      <c r="G14143" s="29">
        <v>3158</v>
      </c>
      <c r="M14143" s="80" t="b">
        <f t="shared" si="220"/>
        <v>1</v>
      </c>
    </row>
    <row r="14144" spans="2:13" x14ac:dyDescent="0.15">
      <c r="B14144" s="29" t="s">
        <v>9802</v>
      </c>
      <c r="C14144" s="29" t="s">
        <v>714</v>
      </c>
      <c r="D14144" s="29" t="s">
        <v>523</v>
      </c>
      <c r="E14144" s="29">
        <v>3</v>
      </c>
      <c r="F14144" s="29">
        <v>3</v>
      </c>
      <c r="G14144" s="29">
        <v>9374</v>
      </c>
      <c r="M14144" s="80" t="b">
        <f t="shared" si="220"/>
        <v>1</v>
      </c>
    </row>
    <row r="14145" spans="2:13" x14ac:dyDescent="0.15">
      <c r="B14145" s="29" t="s">
        <v>7975</v>
      </c>
      <c r="C14145" s="29" t="s">
        <v>718</v>
      </c>
      <c r="D14145" s="29" t="s">
        <v>523</v>
      </c>
      <c r="E14145" s="29">
        <v>5</v>
      </c>
      <c r="F14145" s="29">
        <v>3</v>
      </c>
      <c r="G14145" s="29">
        <v>8185</v>
      </c>
      <c r="M14145" s="80" t="b">
        <f t="shared" si="220"/>
        <v>1</v>
      </c>
    </row>
    <row r="14146" spans="2:13" x14ac:dyDescent="0.15">
      <c r="B14146" s="29" t="s">
        <v>3431</v>
      </c>
      <c r="C14146" s="29" t="s">
        <v>716</v>
      </c>
      <c r="D14146" s="29" t="s">
        <v>523</v>
      </c>
      <c r="E14146" s="29">
        <v>4</v>
      </c>
      <c r="F14146" s="29">
        <v>3</v>
      </c>
      <c r="G14146" s="29">
        <v>3159</v>
      </c>
      <c r="M14146" s="80" t="b">
        <f t="shared" si="220"/>
        <v>1</v>
      </c>
    </row>
    <row r="14147" spans="2:13" x14ac:dyDescent="0.15">
      <c r="B14147" s="29" t="s">
        <v>6048</v>
      </c>
      <c r="C14147" s="29" t="s">
        <v>710</v>
      </c>
      <c r="D14147" s="29" t="s">
        <v>521</v>
      </c>
      <c r="E14147" s="29">
        <v>1</v>
      </c>
      <c r="F14147" s="29">
        <v>2</v>
      </c>
      <c r="G14147" s="29">
        <v>6099</v>
      </c>
      <c r="M14147" s="80" t="b">
        <f t="shared" si="220"/>
        <v>1</v>
      </c>
    </row>
    <row r="14148" spans="2:13" x14ac:dyDescent="0.15">
      <c r="B14148" s="29" t="s">
        <v>8611</v>
      </c>
      <c r="C14148" s="29" t="s">
        <v>710</v>
      </c>
      <c r="D14148" s="29" t="s">
        <v>525</v>
      </c>
      <c r="E14148" s="29">
        <v>1</v>
      </c>
      <c r="F14148" s="29">
        <v>4</v>
      </c>
      <c r="G14148" s="29">
        <v>8961</v>
      </c>
      <c r="M14148" s="80" t="b">
        <f t="shared" si="220"/>
        <v>1</v>
      </c>
    </row>
    <row r="14149" spans="2:13" x14ac:dyDescent="0.15">
      <c r="B14149" s="29" t="s">
        <v>11401</v>
      </c>
      <c r="C14149" s="29" t="s">
        <v>710</v>
      </c>
      <c r="D14149" s="29" t="s">
        <v>519</v>
      </c>
      <c r="E14149" s="29">
        <v>1</v>
      </c>
      <c r="F14149" s="29">
        <v>1</v>
      </c>
      <c r="G14149" s="29">
        <v>11536</v>
      </c>
      <c r="M14149" s="80" t="b">
        <f t="shared" si="220"/>
        <v>1</v>
      </c>
    </row>
    <row r="14150" spans="2:13" x14ac:dyDescent="0.15">
      <c r="B14150" s="29" t="s">
        <v>11402</v>
      </c>
      <c r="C14150" s="29" t="s">
        <v>710</v>
      </c>
      <c r="D14150" s="29" t="s">
        <v>519</v>
      </c>
      <c r="E14150" s="29">
        <v>1</v>
      </c>
      <c r="F14150" s="29">
        <v>1</v>
      </c>
      <c r="G14150" s="29">
        <v>11537</v>
      </c>
      <c r="M14150" s="80" t="b">
        <f t="shared" si="220"/>
        <v>1</v>
      </c>
    </row>
    <row r="14151" spans="2:13" x14ac:dyDescent="0.15">
      <c r="B14151" s="29" t="s">
        <v>3432</v>
      </c>
      <c r="C14151" s="29" t="s">
        <v>718</v>
      </c>
      <c r="D14151" s="29" t="s">
        <v>523</v>
      </c>
      <c r="E14151" s="29">
        <v>5</v>
      </c>
      <c r="F14151" s="29">
        <v>3</v>
      </c>
      <c r="G14151" s="29">
        <v>3160</v>
      </c>
      <c r="M14151" s="80" t="b">
        <f t="shared" si="220"/>
        <v>1</v>
      </c>
    </row>
    <row r="14152" spans="2:13" x14ac:dyDescent="0.15">
      <c r="B14152" s="29" t="s">
        <v>3433</v>
      </c>
      <c r="C14152" s="29" t="s">
        <v>716</v>
      </c>
      <c r="D14152" s="29" t="s">
        <v>519</v>
      </c>
      <c r="E14152" s="29">
        <v>4</v>
      </c>
      <c r="F14152" s="29">
        <v>1</v>
      </c>
      <c r="G14152" s="29">
        <v>3161</v>
      </c>
      <c r="M14152" s="80" t="b">
        <f t="shared" si="220"/>
        <v>1</v>
      </c>
    </row>
    <row r="14153" spans="2:13" x14ac:dyDescent="0.15">
      <c r="B14153" s="29" t="s">
        <v>14114</v>
      </c>
      <c r="C14153" s="29" t="s">
        <v>710</v>
      </c>
      <c r="D14153" s="29" t="s">
        <v>523</v>
      </c>
      <c r="E14153" s="29">
        <v>1</v>
      </c>
      <c r="F14153" s="29">
        <v>3</v>
      </c>
      <c r="G14153" s="29">
        <v>14830</v>
      </c>
      <c r="M14153" s="80" t="b">
        <f t="shared" si="220"/>
        <v>1</v>
      </c>
    </row>
    <row r="14154" spans="2:13" x14ac:dyDescent="0.15">
      <c r="B14154" s="29" t="s">
        <v>3434</v>
      </c>
      <c r="C14154" s="29" t="s">
        <v>716</v>
      </c>
      <c r="D14154" s="29" t="s">
        <v>523</v>
      </c>
      <c r="E14154" s="29">
        <v>4</v>
      </c>
      <c r="F14154" s="29">
        <v>3</v>
      </c>
      <c r="G14154" s="29">
        <v>3162</v>
      </c>
      <c r="M14154" s="80" t="b">
        <f t="shared" si="220"/>
        <v>1</v>
      </c>
    </row>
    <row r="14155" spans="2:13" x14ac:dyDescent="0.15">
      <c r="B14155" s="29" t="s">
        <v>11119</v>
      </c>
      <c r="C14155" s="29" t="s">
        <v>712</v>
      </c>
      <c r="D14155" s="29" t="s">
        <v>525</v>
      </c>
      <c r="E14155" s="29">
        <v>2</v>
      </c>
      <c r="F14155" s="29">
        <v>4</v>
      </c>
      <c r="G14155" s="29">
        <v>3163</v>
      </c>
      <c r="M14155" s="80" t="b">
        <f t="shared" si="220"/>
        <v>1</v>
      </c>
    </row>
    <row r="14156" spans="2:13" x14ac:dyDescent="0.15">
      <c r="B14156" s="29" t="s">
        <v>3435</v>
      </c>
      <c r="C14156" s="29" t="s">
        <v>712</v>
      </c>
      <c r="D14156" s="29" t="s">
        <v>525</v>
      </c>
      <c r="E14156" s="29">
        <v>2</v>
      </c>
      <c r="F14156" s="29">
        <v>4</v>
      </c>
      <c r="G14156" s="29">
        <v>3164</v>
      </c>
      <c r="M14156" s="80" t="b">
        <f t="shared" si="220"/>
        <v>1</v>
      </c>
    </row>
    <row r="14157" spans="2:13" x14ac:dyDescent="0.15">
      <c r="B14157" s="29" t="s">
        <v>3436</v>
      </c>
      <c r="C14157" s="29" t="s">
        <v>710</v>
      </c>
      <c r="D14157" s="29" t="s">
        <v>444</v>
      </c>
      <c r="E14157" s="29">
        <v>1</v>
      </c>
      <c r="F14157" s="29">
        <v>6</v>
      </c>
      <c r="G14157" s="29">
        <v>3165</v>
      </c>
      <c r="M14157" s="80" t="b">
        <f t="shared" si="220"/>
        <v>1</v>
      </c>
    </row>
    <row r="14158" spans="2:13" x14ac:dyDescent="0.15">
      <c r="B14158" s="29" t="s">
        <v>3437</v>
      </c>
      <c r="C14158" s="29" t="s">
        <v>710</v>
      </c>
      <c r="D14158" s="29" t="s">
        <v>525</v>
      </c>
      <c r="E14158" s="29">
        <v>1</v>
      </c>
      <c r="F14158" s="29">
        <v>4</v>
      </c>
      <c r="G14158" s="29">
        <v>3166</v>
      </c>
      <c r="M14158" s="80" t="b">
        <f t="shared" ref="M14158:M14221" si="221">AND(  NOT(ISERROR(FIND(UPPER($B$7),UPPER($B14158),1))),  OR($D$7="",NOT(ISERROR(FIND(UPPER($D$7),UPPER($B14158),1)))),    OR($D$8="",(ISERROR(FIND(UPPER($D$8),UPPER($B14158),1))))           )</f>
        <v>1</v>
      </c>
    </row>
    <row r="14159" spans="2:13" x14ac:dyDescent="0.15">
      <c r="B14159" s="29" t="s">
        <v>8004</v>
      </c>
      <c r="C14159" s="29" t="s">
        <v>718</v>
      </c>
      <c r="D14159" s="29" t="s">
        <v>523</v>
      </c>
      <c r="E14159" s="29">
        <v>5</v>
      </c>
      <c r="F14159" s="29">
        <v>3</v>
      </c>
      <c r="G14159" s="29">
        <v>8214</v>
      </c>
      <c r="M14159" s="80" t="b">
        <f t="shared" si="221"/>
        <v>1</v>
      </c>
    </row>
    <row r="14160" spans="2:13" x14ac:dyDescent="0.15">
      <c r="B14160" s="29" t="s">
        <v>6580</v>
      </c>
      <c r="C14160" s="29" t="s">
        <v>518</v>
      </c>
      <c r="D14160" s="29" t="s">
        <v>518</v>
      </c>
      <c r="E14160" s="29">
        <v>0</v>
      </c>
      <c r="F14160" s="29">
        <v>0</v>
      </c>
      <c r="G14160" s="29">
        <v>6670</v>
      </c>
      <c r="M14160" s="80" t="b">
        <f t="shared" si="221"/>
        <v>1</v>
      </c>
    </row>
    <row r="14161" spans="2:13" x14ac:dyDescent="0.15">
      <c r="B14161" s="29" t="s">
        <v>12576</v>
      </c>
      <c r="C14161" s="29" t="s">
        <v>716</v>
      </c>
      <c r="D14161" s="29" t="s">
        <v>519</v>
      </c>
      <c r="E14161" s="29">
        <v>4</v>
      </c>
      <c r="F14161" s="29">
        <v>1</v>
      </c>
      <c r="G14161" s="29">
        <v>13342</v>
      </c>
      <c r="M14161" s="80" t="b">
        <f t="shared" si="221"/>
        <v>1</v>
      </c>
    </row>
    <row r="14162" spans="2:13" x14ac:dyDescent="0.15">
      <c r="B14162" s="29" t="s">
        <v>10720</v>
      </c>
      <c r="C14162" s="29" t="s">
        <v>710</v>
      </c>
      <c r="D14162" s="29" t="s">
        <v>525</v>
      </c>
      <c r="E14162" s="29">
        <v>1</v>
      </c>
      <c r="F14162" s="29">
        <v>4</v>
      </c>
      <c r="G14162" s="29">
        <v>10589</v>
      </c>
      <c r="M14162" s="80" t="b">
        <f t="shared" si="221"/>
        <v>1</v>
      </c>
    </row>
    <row r="14163" spans="2:13" x14ac:dyDescent="0.15">
      <c r="B14163" s="29" t="s">
        <v>8598</v>
      </c>
      <c r="C14163" s="29" t="s">
        <v>518</v>
      </c>
      <c r="D14163" s="29" t="s">
        <v>518</v>
      </c>
      <c r="E14163" s="29">
        <v>0</v>
      </c>
      <c r="F14163" s="29">
        <v>0</v>
      </c>
      <c r="G14163" s="29">
        <v>8939</v>
      </c>
      <c r="M14163" s="80" t="b">
        <f t="shared" si="221"/>
        <v>1</v>
      </c>
    </row>
    <row r="14164" spans="2:13" x14ac:dyDescent="0.15">
      <c r="B14164" s="29" t="s">
        <v>7944</v>
      </c>
      <c r="C14164" s="29" t="s">
        <v>710</v>
      </c>
      <c r="D14164" s="29" t="s">
        <v>523</v>
      </c>
      <c r="E14164" s="29">
        <v>1</v>
      </c>
      <c r="F14164" s="29">
        <v>3</v>
      </c>
      <c r="G14164" s="29">
        <v>8144</v>
      </c>
      <c r="M14164" s="80" t="b">
        <f t="shared" si="221"/>
        <v>1</v>
      </c>
    </row>
    <row r="14165" spans="2:13" x14ac:dyDescent="0.15">
      <c r="B14165" s="29" t="s">
        <v>15299</v>
      </c>
      <c r="C14165" s="29" t="s">
        <v>710</v>
      </c>
      <c r="D14165" s="29" t="s">
        <v>525</v>
      </c>
      <c r="E14165" s="29">
        <v>1</v>
      </c>
      <c r="F14165" s="29">
        <v>4</v>
      </c>
      <c r="G14165" s="29">
        <v>16833</v>
      </c>
      <c r="M14165" s="80" t="b">
        <f t="shared" si="221"/>
        <v>1</v>
      </c>
    </row>
    <row r="14166" spans="2:13" x14ac:dyDescent="0.15">
      <c r="B14166" s="29" t="s">
        <v>3438</v>
      </c>
      <c r="C14166" s="29" t="s">
        <v>716</v>
      </c>
      <c r="D14166" s="29" t="s">
        <v>523</v>
      </c>
      <c r="E14166" s="29">
        <v>4</v>
      </c>
      <c r="F14166" s="29">
        <v>3</v>
      </c>
      <c r="G14166" s="29">
        <v>3167</v>
      </c>
      <c r="M14166" s="80" t="b">
        <f t="shared" si="221"/>
        <v>1</v>
      </c>
    </row>
    <row r="14167" spans="2:13" x14ac:dyDescent="0.15">
      <c r="B14167" s="29" t="s">
        <v>3439</v>
      </c>
      <c r="C14167" s="29" t="s">
        <v>712</v>
      </c>
      <c r="D14167" s="29" t="s">
        <v>525</v>
      </c>
      <c r="E14167" s="29">
        <v>2</v>
      </c>
      <c r="F14167" s="29">
        <v>4</v>
      </c>
      <c r="G14167" s="29">
        <v>3168</v>
      </c>
      <c r="M14167" s="80" t="b">
        <f t="shared" si="221"/>
        <v>1</v>
      </c>
    </row>
    <row r="14168" spans="2:13" x14ac:dyDescent="0.15">
      <c r="B14168" s="29" t="s">
        <v>12577</v>
      </c>
      <c r="C14168" s="29" t="s">
        <v>712</v>
      </c>
      <c r="D14168" s="29" t="s">
        <v>523</v>
      </c>
      <c r="E14168" s="29">
        <v>2</v>
      </c>
      <c r="F14168" s="29">
        <v>3</v>
      </c>
      <c r="G14168" s="29">
        <v>13322</v>
      </c>
      <c r="M14168" s="80" t="b">
        <f t="shared" si="221"/>
        <v>1</v>
      </c>
    </row>
    <row r="14169" spans="2:13" x14ac:dyDescent="0.15">
      <c r="B14169" s="29" t="s">
        <v>4403</v>
      </c>
      <c r="C14169" s="29" t="s">
        <v>716</v>
      </c>
      <c r="D14169" s="29" t="s">
        <v>519</v>
      </c>
      <c r="E14169" s="29">
        <v>4</v>
      </c>
      <c r="F14169" s="29">
        <v>1</v>
      </c>
      <c r="G14169" s="29">
        <v>4112</v>
      </c>
      <c r="M14169" s="80" t="b">
        <f t="shared" si="221"/>
        <v>1</v>
      </c>
    </row>
    <row r="14170" spans="2:13" x14ac:dyDescent="0.15">
      <c r="B14170" s="29" t="s">
        <v>7349</v>
      </c>
      <c r="C14170" s="29" t="s">
        <v>714</v>
      </c>
      <c r="D14170" s="29" t="s">
        <v>523</v>
      </c>
      <c r="E14170" s="29">
        <v>3</v>
      </c>
      <c r="F14170" s="29">
        <v>3</v>
      </c>
      <c r="G14170" s="29">
        <v>7499</v>
      </c>
      <c r="M14170" s="80" t="b">
        <f t="shared" si="221"/>
        <v>1</v>
      </c>
    </row>
    <row r="14171" spans="2:13" x14ac:dyDescent="0.15">
      <c r="B14171" s="29" t="s">
        <v>3693</v>
      </c>
      <c r="C14171" s="29" t="s">
        <v>712</v>
      </c>
      <c r="D14171" s="29" t="s">
        <v>519</v>
      </c>
      <c r="E14171" s="29">
        <v>2</v>
      </c>
      <c r="F14171" s="29">
        <v>1</v>
      </c>
      <c r="G14171" s="29">
        <v>3450</v>
      </c>
      <c r="M14171" s="80" t="b">
        <f t="shared" si="221"/>
        <v>1</v>
      </c>
    </row>
    <row r="14172" spans="2:13" x14ac:dyDescent="0.15">
      <c r="B14172" s="29" t="s">
        <v>7117</v>
      </c>
      <c r="C14172" s="29" t="s">
        <v>714</v>
      </c>
      <c r="D14172" s="29" t="s">
        <v>521</v>
      </c>
      <c r="E14172" s="29">
        <v>3</v>
      </c>
      <c r="F14172" s="29">
        <v>2</v>
      </c>
      <c r="G14172" s="29">
        <v>7259</v>
      </c>
      <c r="M14172" s="80" t="b">
        <f t="shared" si="221"/>
        <v>1</v>
      </c>
    </row>
    <row r="14173" spans="2:13" x14ac:dyDescent="0.15">
      <c r="B14173" s="29" t="s">
        <v>3585</v>
      </c>
      <c r="C14173" s="29" t="s">
        <v>714</v>
      </c>
      <c r="D14173" s="29" t="s">
        <v>519</v>
      </c>
      <c r="E14173" s="29">
        <v>3</v>
      </c>
      <c r="F14173" s="29">
        <v>1</v>
      </c>
      <c r="G14173" s="29">
        <v>3334</v>
      </c>
      <c r="M14173" s="80" t="b">
        <f t="shared" si="221"/>
        <v>1</v>
      </c>
    </row>
    <row r="14174" spans="2:13" x14ac:dyDescent="0.15">
      <c r="B14174" s="29" t="s">
        <v>15300</v>
      </c>
      <c r="C14174" s="29" t="s">
        <v>714</v>
      </c>
      <c r="D14174" s="29" t="s">
        <v>519</v>
      </c>
      <c r="E14174" s="29">
        <v>3</v>
      </c>
      <c r="F14174" s="29">
        <v>1</v>
      </c>
      <c r="G14174" s="29">
        <v>16458</v>
      </c>
      <c r="M14174" s="80" t="b">
        <f t="shared" si="221"/>
        <v>1</v>
      </c>
    </row>
    <row r="14175" spans="2:13" x14ac:dyDescent="0.15">
      <c r="B14175" s="29" t="s">
        <v>3440</v>
      </c>
      <c r="C14175" s="29" t="s">
        <v>710</v>
      </c>
      <c r="D14175" s="29" t="s">
        <v>519</v>
      </c>
      <c r="E14175" s="29">
        <v>1</v>
      </c>
      <c r="F14175" s="29">
        <v>1</v>
      </c>
      <c r="G14175" s="29">
        <v>3169</v>
      </c>
      <c r="M14175" s="80" t="b">
        <f t="shared" si="221"/>
        <v>1</v>
      </c>
    </row>
    <row r="14176" spans="2:13" x14ac:dyDescent="0.15">
      <c r="B14176" s="29" t="s">
        <v>9975</v>
      </c>
      <c r="C14176" s="29" t="s">
        <v>714</v>
      </c>
      <c r="D14176" s="29" t="s">
        <v>519</v>
      </c>
      <c r="E14176" s="29">
        <v>3</v>
      </c>
      <c r="F14176" s="29">
        <v>1</v>
      </c>
      <c r="G14176" s="29">
        <v>10176</v>
      </c>
      <c r="M14176" s="80" t="b">
        <f t="shared" si="221"/>
        <v>1</v>
      </c>
    </row>
    <row r="14177" spans="2:13" x14ac:dyDescent="0.15">
      <c r="B14177" s="29" t="s">
        <v>4710</v>
      </c>
      <c r="C14177" s="29" t="s">
        <v>712</v>
      </c>
      <c r="D14177" s="29" t="s">
        <v>525</v>
      </c>
      <c r="E14177" s="29">
        <v>2</v>
      </c>
      <c r="F14177" s="29">
        <v>4</v>
      </c>
      <c r="G14177" s="29">
        <v>4499</v>
      </c>
      <c r="M14177" s="80" t="b">
        <f t="shared" si="221"/>
        <v>1</v>
      </c>
    </row>
    <row r="14178" spans="2:13" x14ac:dyDescent="0.15">
      <c r="B14178" s="29" t="s">
        <v>12578</v>
      </c>
      <c r="C14178" s="29" t="s">
        <v>710</v>
      </c>
      <c r="D14178" s="29" t="s">
        <v>525</v>
      </c>
      <c r="E14178" s="29">
        <v>1</v>
      </c>
      <c r="F14178" s="29">
        <v>4</v>
      </c>
      <c r="G14178" s="29">
        <v>12331</v>
      </c>
      <c r="M14178" s="80" t="b">
        <f t="shared" si="221"/>
        <v>1</v>
      </c>
    </row>
    <row r="14179" spans="2:13" x14ac:dyDescent="0.15">
      <c r="B14179" s="29" t="s">
        <v>12579</v>
      </c>
      <c r="C14179" s="29" t="s">
        <v>716</v>
      </c>
      <c r="D14179" s="29" t="s">
        <v>523</v>
      </c>
      <c r="E14179" s="29">
        <v>4</v>
      </c>
      <c r="F14179" s="29">
        <v>3</v>
      </c>
      <c r="G14179" s="29">
        <v>13823</v>
      </c>
      <c r="M14179" s="80" t="b">
        <f t="shared" si="221"/>
        <v>1</v>
      </c>
    </row>
    <row r="14180" spans="2:13" x14ac:dyDescent="0.15">
      <c r="B14180" s="29" t="s">
        <v>6681</v>
      </c>
      <c r="C14180" s="29" t="s">
        <v>710</v>
      </c>
      <c r="D14180" s="29" t="s">
        <v>521</v>
      </c>
      <c r="E14180" s="29">
        <v>1</v>
      </c>
      <c r="F14180" s="29">
        <v>2</v>
      </c>
      <c r="G14180" s="29">
        <v>6795</v>
      </c>
      <c r="M14180" s="80" t="b">
        <f t="shared" si="221"/>
        <v>1</v>
      </c>
    </row>
    <row r="14181" spans="2:13" x14ac:dyDescent="0.15">
      <c r="B14181" s="29" t="s">
        <v>14115</v>
      </c>
      <c r="C14181" s="29" t="s">
        <v>714</v>
      </c>
      <c r="D14181" s="29" t="s">
        <v>519</v>
      </c>
      <c r="E14181" s="29">
        <v>3</v>
      </c>
      <c r="F14181" s="29">
        <v>1</v>
      </c>
      <c r="G14181" s="29">
        <v>15446</v>
      </c>
      <c r="M14181" s="80" t="b">
        <f t="shared" si="221"/>
        <v>1</v>
      </c>
    </row>
    <row r="14182" spans="2:13" x14ac:dyDescent="0.15">
      <c r="B14182" s="29" t="s">
        <v>12580</v>
      </c>
      <c r="C14182" s="29" t="s">
        <v>710</v>
      </c>
      <c r="D14182" s="29" t="s">
        <v>525</v>
      </c>
      <c r="E14182" s="29">
        <v>1</v>
      </c>
      <c r="F14182" s="29">
        <v>4</v>
      </c>
      <c r="G14182" s="29">
        <v>13220</v>
      </c>
      <c r="M14182" s="80" t="b">
        <f t="shared" si="221"/>
        <v>1</v>
      </c>
    </row>
    <row r="14183" spans="2:13" x14ac:dyDescent="0.15">
      <c r="B14183" s="29" t="s">
        <v>15301</v>
      </c>
      <c r="C14183" s="29" t="s">
        <v>710</v>
      </c>
      <c r="D14183" s="29" t="s">
        <v>519</v>
      </c>
      <c r="E14183" s="29">
        <v>1</v>
      </c>
      <c r="F14183" s="29">
        <v>1</v>
      </c>
      <c r="G14183" s="29">
        <v>16714</v>
      </c>
      <c r="M14183" s="80" t="b">
        <f t="shared" si="221"/>
        <v>1</v>
      </c>
    </row>
    <row r="14184" spans="2:13" x14ac:dyDescent="0.15">
      <c r="B14184" s="29" t="s">
        <v>7698</v>
      </c>
      <c r="C14184" s="29" t="s">
        <v>710</v>
      </c>
      <c r="D14184" s="29" t="s">
        <v>519</v>
      </c>
      <c r="E14184" s="29">
        <v>1</v>
      </c>
      <c r="F14184" s="29">
        <v>1</v>
      </c>
      <c r="G14184" s="29">
        <v>7757</v>
      </c>
      <c r="M14184" s="80" t="b">
        <f t="shared" si="221"/>
        <v>1</v>
      </c>
    </row>
    <row r="14185" spans="2:13" x14ac:dyDescent="0.15">
      <c r="B14185" s="29" t="s">
        <v>14116</v>
      </c>
      <c r="C14185" s="29" t="s">
        <v>710</v>
      </c>
      <c r="D14185" s="29" t="s">
        <v>519</v>
      </c>
      <c r="E14185" s="29">
        <v>1</v>
      </c>
      <c r="F14185" s="29">
        <v>1</v>
      </c>
      <c r="G14185" s="29">
        <v>15468</v>
      </c>
      <c r="M14185" s="80" t="b">
        <f t="shared" si="221"/>
        <v>1</v>
      </c>
    </row>
    <row r="14186" spans="2:13" x14ac:dyDescent="0.15">
      <c r="B14186" s="29" t="s">
        <v>3441</v>
      </c>
      <c r="C14186" s="29" t="s">
        <v>716</v>
      </c>
      <c r="D14186" s="29" t="s">
        <v>523</v>
      </c>
      <c r="E14186" s="29">
        <v>4</v>
      </c>
      <c r="F14186" s="29">
        <v>3</v>
      </c>
      <c r="G14186" s="29">
        <v>3170</v>
      </c>
      <c r="M14186" s="80" t="b">
        <f t="shared" si="221"/>
        <v>1</v>
      </c>
    </row>
    <row r="14187" spans="2:13" x14ac:dyDescent="0.15">
      <c r="B14187" s="29" t="s">
        <v>12581</v>
      </c>
      <c r="C14187" s="29" t="s">
        <v>710</v>
      </c>
      <c r="D14187" s="29" t="s">
        <v>444</v>
      </c>
      <c r="E14187" s="29">
        <v>1</v>
      </c>
      <c r="F14187" s="29">
        <v>6</v>
      </c>
      <c r="G14187" s="29">
        <v>13377</v>
      </c>
      <c r="M14187" s="80" t="b">
        <f t="shared" si="221"/>
        <v>1</v>
      </c>
    </row>
    <row r="14188" spans="2:13" x14ac:dyDescent="0.15">
      <c r="B14188" s="29" t="s">
        <v>5961</v>
      </c>
      <c r="C14188" s="29" t="s">
        <v>710</v>
      </c>
      <c r="D14188" s="29" t="s">
        <v>521</v>
      </c>
      <c r="E14188" s="29">
        <v>1</v>
      </c>
      <c r="F14188" s="29">
        <v>2</v>
      </c>
      <c r="G14188" s="29">
        <v>6006</v>
      </c>
      <c r="M14188" s="80" t="b">
        <f t="shared" si="221"/>
        <v>1</v>
      </c>
    </row>
    <row r="14189" spans="2:13" x14ac:dyDescent="0.15">
      <c r="B14189" s="29" t="s">
        <v>4846</v>
      </c>
      <c r="C14189" s="29" t="s">
        <v>710</v>
      </c>
      <c r="D14189" s="29" t="s">
        <v>521</v>
      </c>
      <c r="E14189" s="29">
        <v>1</v>
      </c>
      <c r="F14189" s="29">
        <v>2</v>
      </c>
      <c r="G14189" s="29">
        <v>4804</v>
      </c>
      <c r="M14189" s="80" t="b">
        <f t="shared" si="221"/>
        <v>1</v>
      </c>
    </row>
    <row r="14190" spans="2:13" x14ac:dyDescent="0.15">
      <c r="B14190" s="29" t="s">
        <v>3442</v>
      </c>
      <c r="C14190" s="29" t="s">
        <v>710</v>
      </c>
      <c r="D14190" s="29" t="s">
        <v>521</v>
      </c>
      <c r="E14190" s="29">
        <v>1</v>
      </c>
      <c r="F14190" s="29">
        <v>2</v>
      </c>
      <c r="G14190" s="29">
        <v>3171</v>
      </c>
      <c r="M14190" s="80" t="b">
        <f t="shared" si="221"/>
        <v>1</v>
      </c>
    </row>
    <row r="14191" spans="2:13" x14ac:dyDescent="0.15">
      <c r="B14191" s="29" t="s">
        <v>3984</v>
      </c>
      <c r="C14191" s="29" t="s">
        <v>712</v>
      </c>
      <c r="D14191" s="29" t="s">
        <v>523</v>
      </c>
      <c r="E14191" s="29">
        <v>2</v>
      </c>
      <c r="F14191" s="29">
        <v>3</v>
      </c>
      <c r="G14191" s="29">
        <v>3749</v>
      </c>
      <c r="M14191" s="80" t="b">
        <f t="shared" si="221"/>
        <v>1</v>
      </c>
    </row>
    <row r="14192" spans="2:13" x14ac:dyDescent="0.15">
      <c r="B14192" s="29" t="s">
        <v>12582</v>
      </c>
      <c r="C14192" s="29" t="s">
        <v>710</v>
      </c>
      <c r="D14192" s="29" t="s">
        <v>521</v>
      </c>
      <c r="E14192" s="29">
        <v>1</v>
      </c>
      <c r="F14192" s="29">
        <v>2</v>
      </c>
      <c r="G14192" s="29">
        <v>13221</v>
      </c>
      <c r="M14192" s="80" t="b">
        <f t="shared" si="221"/>
        <v>1</v>
      </c>
    </row>
    <row r="14193" spans="2:13" x14ac:dyDescent="0.15">
      <c r="B14193" s="29" t="s">
        <v>7215</v>
      </c>
      <c r="C14193" s="29" t="s">
        <v>710</v>
      </c>
      <c r="D14193" s="29" t="s">
        <v>521</v>
      </c>
      <c r="E14193" s="29">
        <v>1</v>
      </c>
      <c r="F14193" s="29">
        <v>2</v>
      </c>
      <c r="G14193" s="29">
        <v>7357</v>
      </c>
      <c r="M14193" s="80" t="b">
        <f t="shared" si="221"/>
        <v>1</v>
      </c>
    </row>
    <row r="14194" spans="2:13" x14ac:dyDescent="0.15">
      <c r="B14194" s="29" t="s">
        <v>4682</v>
      </c>
      <c r="C14194" s="29" t="s">
        <v>710</v>
      </c>
      <c r="D14194" s="29" t="s">
        <v>521</v>
      </c>
      <c r="E14194" s="29">
        <v>1</v>
      </c>
      <c r="F14194" s="29">
        <v>2</v>
      </c>
      <c r="G14194" s="29">
        <v>4429</v>
      </c>
      <c r="M14194" s="80" t="b">
        <f t="shared" si="221"/>
        <v>1</v>
      </c>
    </row>
    <row r="14195" spans="2:13" x14ac:dyDescent="0.15">
      <c r="B14195" s="29" t="s">
        <v>14400</v>
      </c>
      <c r="C14195" s="29" t="s">
        <v>712</v>
      </c>
      <c r="D14195" s="29" t="s">
        <v>519</v>
      </c>
      <c r="E14195" s="29">
        <v>2</v>
      </c>
      <c r="F14195" s="29">
        <v>1</v>
      </c>
      <c r="G14195" s="29">
        <v>15911</v>
      </c>
      <c r="M14195" s="80" t="b">
        <f t="shared" si="221"/>
        <v>1</v>
      </c>
    </row>
    <row r="14196" spans="2:13" x14ac:dyDescent="0.15">
      <c r="B14196" s="29" t="s">
        <v>14401</v>
      </c>
      <c r="C14196" s="29" t="s">
        <v>712</v>
      </c>
      <c r="D14196" s="29" t="s">
        <v>519</v>
      </c>
      <c r="E14196" s="29">
        <v>2</v>
      </c>
      <c r="F14196" s="29">
        <v>1</v>
      </c>
      <c r="G14196" s="29">
        <v>15908</v>
      </c>
      <c r="M14196" s="80" t="b">
        <f t="shared" si="221"/>
        <v>1</v>
      </c>
    </row>
    <row r="14197" spans="2:13" x14ac:dyDescent="0.15">
      <c r="B14197" s="29" t="s">
        <v>14402</v>
      </c>
      <c r="C14197" s="29" t="s">
        <v>712</v>
      </c>
      <c r="D14197" s="29" t="s">
        <v>519</v>
      </c>
      <c r="E14197" s="29">
        <v>2</v>
      </c>
      <c r="F14197" s="29">
        <v>1</v>
      </c>
      <c r="G14197" s="29">
        <v>15909</v>
      </c>
      <c r="M14197" s="80" t="b">
        <f t="shared" si="221"/>
        <v>1</v>
      </c>
    </row>
    <row r="14198" spans="2:13" x14ac:dyDescent="0.15">
      <c r="B14198" s="29" t="s">
        <v>14403</v>
      </c>
      <c r="C14198" s="29" t="s">
        <v>712</v>
      </c>
      <c r="D14198" s="29" t="s">
        <v>519</v>
      </c>
      <c r="E14198" s="29">
        <v>2</v>
      </c>
      <c r="F14198" s="29">
        <v>1</v>
      </c>
      <c r="G14198" s="29">
        <v>15907</v>
      </c>
      <c r="M14198" s="80" t="b">
        <f t="shared" si="221"/>
        <v>1</v>
      </c>
    </row>
    <row r="14199" spans="2:13" x14ac:dyDescent="0.15">
      <c r="B14199" s="29" t="s">
        <v>14404</v>
      </c>
      <c r="C14199" s="29" t="s">
        <v>712</v>
      </c>
      <c r="D14199" s="29" t="s">
        <v>519</v>
      </c>
      <c r="E14199" s="29">
        <v>2</v>
      </c>
      <c r="F14199" s="29">
        <v>1</v>
      </c>
      <c r="G14199" s="29">
        <v>15917</v>
      </c>
      <c r="M14199" s="80" t="b">
        <f t="shared" si="221"/>
        <v>1</v>
      </c>
    </row>
    <row r="14200" spans="2:13" x14ac:dyDescent="0.15">
      <c r="B14200" s="29" t="s">
        <v>9803</v>
      </c>
      <c r="C14200" s="29" t="s">
        <v>712</v>
      </c>
      <c r="D14200" s="29" t="s">
        <v>519</v>
      </c>
      <c r="E14200" s="29">
        <v>2</v>
      </c>
      <c r="F14200" s="29">
        <v>1</v>
      </c>
      <c r="G14200" s="29">
        <v>9291</v>
      </c>
      <c r="M14200" s="80" t="b">
        <f t="shared" si="221"/>
        <v>1</v>
      </c>
    </row>
    <row r="14201" spans="2:13" x14ac:dyDescent="0.15">
      <c r="B14201" s="29" t="s">
        <v>14405</v>
      </c>
      <c r="C14201" s="29" t="s">
        <v>712</v>
      </c>
      <c r="D14201" s="29" t="s">
        <v>521</v>
      </c>
      <c r="E14201" s="29">
        <v>2</v>
      </c>
      <c r="F14201" s="29">
        <v>2</v>
      </c>
      <c r="G14201" s="29">
        <v>15914</v>
      </c>
      <c r="M14201" s="80" t="b">
        <f t="shared" si="221"/>
        <v>1</v>
      </c>
    </row>
    <row r="14202" spans="2:13" x14ac:dyDescent="0.15">
      <c r="B14202" s="29" t="s">
        <v>14406</v>
      </c>
      <c r="C14202" s="29" t="s">
        <v>712</v>
      </c>
      <c r="D14202" s="29" t="s">
        <v>519</v>
      </c>
      <c r="E14202" s="29">
        <v>2</v>
      </c>
      <c r="F14202" s="29">
        <v>1</v>
      </c>
      <c r="G14202" s="29">
        <v>15915</v>
      </c>
      <c r="M14202" s="80" t="b">
        <f t="shared" si="221"/>
        <v>1</v>
      </c>
    </row>
    <row r="14203" spans="2:13" x14ac:dyDescent="0.15">
      <c r="B14203" s="29" t="s">
        <v>14407</v>
      </c>
      <c r="C14203" s="29" t="s">
        <v>712</v>
      </c>
      <c r="D14203" s="29" t="s">
        <v>521</v>
      </c>
      <c r="E14203" s="29">
        <v>2</v>
      </c>
      <c r="F14203" s="29">
        <v>2</v>
      </c>
      <c r="G14203" s="29">
        <v>15916</v>
      </c>
      <c r="M14203" s="80" t="b">
        <f t="shared" si="221"/>
        <v>1</v>
      </c>
    </row>
    <row r="14204" spans="2:13" x14ac:dyDescent="0.15">
      <c r="B14204" s="29" t="s">
        <v>14408</v>
      </c>
      <c r="C14204" s="29" t="s">
        <v>712</v>
      </c>
      <c r="D14204" s="29" t="s">
        <v>521</v>
      </c>
      <c r="E14204" s="29">
        <v>2</v>
      </c>
      <c r="F14204" s="29">
        <v>2</v>
      </c>
      <c r="G14204" s="29">
        <v>15913</v>
      </c>
      <c r="M14204" s="80" t="b">
        <f t="shared" si="221"/>
        <v>1</v>
      </c>
    </row>
    <row r="14205" spans="2:13" x14ac:dyDescent="0.15">
      <c r="B14205" s="29" t="s">
        <v>14409</v>
      </c>
      <c r="C14205" s="29" t="s">
        <v>712</v>
      </c>
      <c r="D14205" s="29" t="s">
        <v>521</v>
      </c>
      <c r="E14205" s="29">
        <v>2</v>
      </c>
      <c r="F14205" s="29">
        <v>2</v>
      </c>
      <c r="G14205" s="29">
        <v>15912</v>
      </c>
      <c r="M14205" s="80" t="b">
        <f t="shared" si="221"/>
        <v>1</v>
      </c>
    </row>
    <row r="14206" spans="2:13" x14ac:dyDescent="0.15">
      <c r="B14206" s="29" t="s">
        <v>5173</v>
      </c>
      <c r="C14206" s="29" t="s">
        <v>712</v>
      </c>
      <c r="D14206" s="29" t="s">
        <v>525</v>
      </c>
      <c r="E14206" s="29">
        <v>2</v>
      </c>
      <c r="F14206" s="29">
        <v>4</v>
      </c>
      <c r="G14206" s="29">
        <v>5149</v>
      </c>
      <c r="M14206" s="80" t="b">
        <f t="shared" si="221"/>
        <v>1</v>
      </c>
    </row>
    <row r="14207" spans="2:13" x14ac:dyDescent="0.15">
      <c r="B14207" s="29" t="s">
        <v>14410</v>
      </c>
      <c r="C14207" s="29" t="s">
        <v>712</v>
      </c>
      <c r="D14207" s="29" t="s">
        <v>525</v>
      </c>
      <c r="E14207" s="29">
        <v>2</v>
      </c>
      <c r="F14207" s="29">
        <v>4</v>
      </c>
      <c r="G14207" s="29">
        <v>15910</v>
      </c>
      <c r="M14207" s="80" t="b">
        <f t="shared" si="221"/>
        <v>1</v>
      </c>
    </row>
    <row r="14208" spans="2:13" x14ac:dyDescent="0.15">
      <c r="B14208" s="29" t="s">
        <v>3443</v>
      </c>
      <c r="C14208" s="29" t="s">
        <v>712</v>
      </c>
      <c r="D14208" s="29" t="s">
        <v>525</v>
      </c>
      <c r="E14208" s="29">
        <v>2</v>
      </c>
      <c r="F14208" s="29">
        <v>4</v>
      </c>
      <c r="G14208" s="29">
        <v>3172</v>
      </c>
      <c r="M14208" s="80" t="b">
        <f t="shared" si="221"/>
        <v>1</v>
      </c>
    </row>
    <row r="14209" spans="2:13" x14ac:dyDescent="0.15">
      <c r="B14209" s="29" t="s">
        <v>5870</v>
      </c>
      <c r="C14209" s="29" t="s">
        <v>714</v>
      </c>
      <c r="D14209" s="29" t="s">
        <v>525</v>
      </c>
      <c r="E14209" s="29">
        <v>3</v>
      </c>
      <c r="F14209" s="29">
        <v>4</v>
      </c>
      <c r="G14209" s="29">
        <v>5794</v>
      </c>
      <c r="M14209" s="80" t="b">
        <f t="shared" si="221"/>
        <v>1</v>
      </c>
    </row>
    <row r="14210" spans="2:13" x14ac:dyDescent="0.15">
      <c r="B14210" s="29" t="s">
        <v>4416</v>
      </c>
      <c r="C14210" s="29" t="s">
        <v>710</v>
      </c>
      <c r="D14210" s="29" t="s">
        <v>525</v>
      </c>
      <c r="E14210" s="29">
        <v>1</v>
      </c>
      <c r="F14210" s="29">
        <v>4</v>
      </c>
      <c r="G14210" s="29">
        <v>4222</v>
      </c>
      <c r="M14210" s="80" t="b">
        <f t="shared" si="221"/>
        <v>1</v>
      </c>
    </row>
    <row r="14211" spans="2:13" x14ac:dyDescent="0.15">
      <c r="B14211" s="29" t="s">
        <v>4847</v>
      </c>
      <c r="C14211" s="29" t="s">
        <v>710</v>
      </c>
      <c r="D14211" s="29" t="s">
        <v>521</v>
      </c>
      <c r="E14211" s="29">
        <v>1</v>
      </c>
      <c r="F14211" s="29">
        <v>2</v>
      </c>
      <c r="G14211" s="29">
        <v>4805</v>
      </c>
      <c r="M14211" s="80" t="b">
        <f t="shared" si="221"/>
        <v>1</v>
      </c>
    </row>
    <row r="14212" spans="2:13" x14ac:dyDescent="0.15">
      <c r="B14212" s="29" t="s">
        <v>11120</v>
      </c>
      <c r="C14212" s="29" t="s">
        <v>710</v>
      </c>
      <c r="D14212" s="29" t="s">
        <v>519</v>
      </c>
      <c r="E14212" s="29">
        <v>1</v>
      </c>
      <c r="F14212" s="29">
        <v>1</v>
      </c>
      <c r="G14212" s="29">
        <v>3173</v>
      </c>
      <c r="M14212" s="80" t="b">
        <f t="shared" si="221"/>
        <v>1</v>
      </c>
    </row>
    <row r="14213" spans="2:13" x14ac:dyDescent="0.15">
      <c r="B14213" s="29" t="s">
        <v>5913</v>
      </c>
      <c r="C14213" s="29" t="s">
        <v>710</v>
      </c>
      <c r="D14213" s="29" t="s">
        <v>519</v>
      </c>
      <c r="E14213" s="29">
        <v>1</v>
      </c>
      <c r="F14213" s="29">
        <v>1</v>
      </c>
      <c r="G14213" s="29">
        <v>5939</v>
      </c>
      <c r="M14213" s="80" t="b">
        <f t="shared" si="221"/>
        <v>1</v>
      </c>
    </row>
    <row r="14214" spans="2:13" x14ac:dyDescent="0.15">
      <c r="B14214" s="29" t="s">
        <v>7941</v>
      </c>
      <c r="C14214" s="29" t="s">
        <v>718</v>
      </c>
      <c r="D14214" s="29" t="s">
        <v>523</v>
      </c>
      <c r="E14214" s="29">
        <v>5</v>
      </c>
      <c r="F14214" s="29">
        <v>3</v>
      </c>
      <c r="G14214" s="29">
        <v>8141</v>
      </c>
      <c r="M14214" s="80" t="b">
        <f t="shared" si="221"/>
        <v>1</v>
      </c>
    </row>
    <row r="14215" spans="2:13" x14ac:dyDescent="0.15">
      <c r="B14215" s="29" t="s">
        <v>3444</v>
      </c>
      <c r="C14215" s="29" t="s">
        <v>712</v>
      </c>
      <c r="D14215" s="29" t="s">
        <v>523</v>
      </c>
      <c r="E14215" s="29">
        <v>2</v>
      </c>
      <c r="F14215" s="29">
        <v>3</v>
      </c>
      <c r="G14215" s="29">
        <v>3174</v>
      </c>
      <c r="M14215" s="80" t="b">
        <f t="shared" si="221"/>
        <v>1</v>
      </c>
    </row>
    <row r="14216" spans="2:13" x14ac:dyDescent="0.15">
      <c r="B14216" s="29" t="s">
        <v>14117</v>
      </c>
      <c r="C14216" s="29" t="s">
        <v>710</v>
      </c>
      <c r="D14216" s="29" t="s">
        <v>444</v>
      </c>
      <c r="E14216" s="29">
        <v>1</v>
      </c>
      <c r="F14216" s="29">
        <v>6</v>
      </c>
      <c r="G14216" s="29">
        <v>15513</v>
      </c>
      <c r="M14216" s="80" t="b">
        <f t="shared" si="221"/>
        <v>1</v>
      </c>
    </row>
    <row r="14217" spans="2:13" x14ac:dyDescent="0.15">
      <c r="B14217" s="29" t="s">
        <v>9804</v>
      </c>
      <c r="C14217" s="29" t="s">
        <v>710</v>
      </c>
      <c r="D14217" s="29" t="s">
        <v>523</v>
      </c>
      <c r="E14217" s="29">
        <v>1</v>
      </c>
      <c r="F14217" s="29">
        <v>3</v>
      </c>
      <c r="G14217" s="29">
        <v>9577</v>
      </c>
      <c r="M14217" s="80" t="b">
        <f t="shared" si="221"/>
        <v>1</v>
      </c>
    </row>
    <row r="14218" spans="2:13" x14ac:dyDescent="0.15">
      <c r="B14218" s="29" t="s">
        <v>9805</v>
      </c>
      <c r="C14218" s="29" t="s">
        <v>710</v>
      </c>
      <c r="D14218" s="29" t="s">
        <v>521</v>
      </c>
      <c r="E14218" s="29">
        <v>1</v>
      </c>
      <c r="F14218" s="29">
        <v>2</v>
      </c>
      <c r="G14218" s="29">
        <v>9578</v>
      </c>
      <c r="M14218" s="80" t="b">
        <f t="shared" si="221"/>
        <v>1</v>
      </c>
    </row>
    <row r="14219" spans="2:13" x14ac:dyDescent="0.15">
      <c r="B14219" s="29" t="s">
        <v>3445</v>
      </c>
      <c r="C14219" s="29" t="s">
        <v>710</v>
      </c>
      <c r="D14219" s="29" t="s">
        <v>519</v>
      </c>
      <c r="E14219" s="29">
        <v>1</v>
      </c>
      <c r="F14219" s="29">
        <v>1</v>
      </c>
      <c r="G14219" s="29">
        <v>3175</v>
      </c>
      <c r="M14219" s="80" t="b">
        <f t="shared" si="221"/>
        <v>1</v>
      </c>
    </row>
    <row r="14220" spans="2:13" x14ac:dyDescent="0.15">
      <c r="B14220" s="29" t="s">
        <v>15302</v>
      </c>
      <c r="C14220" s="29" t="s">
        <v>716</v>
      </c>
      <c r="D14220" s="29" t="s">
        <v>519</v>
      </c>
      <c r="E14220" s="29">
        <v>4</v>
      </c>
      <c r="F14220" s="29">
        <v>1</v>
      </c>
      <c r="G14220" s="29">
        <v>17204</v>
      </c>
      <c r="M14220" s="80" t="b">
        <f t="shared" si="221"/>
        <v>1</v>
      </c>
    </row>
    <row r="14221" spans="2:13" x14ac:dyDescent="0.15">
      <c r="B14221" s="29" t="s">
        <v>13092</v>
      </c>
      <c r="C14221" s="29" t="s">
        <v>718</v>
      </c>
      <c r="D14221" s="29" t="s">
        <v>521</v>
      </c>
      <c r="E14221" s="29">
        <v>5</v>
      </c>
      <c r="F14221" s="29">
        <v>2</v>
      </c>
      <c r="G14221" s="29">
        <v>14473</v>
      </c>
      <c r="M14221" s="80" t="b">
        <f t="shared" si="221"/>
        <v>1</v>
      </c>
    </row>
    <row r="14222" spans="2:13" x14ac:dyDescent="0.15">
      <c r="B14222" s="29" t="s">
        <v>4950</v>
      </c>
      <c r="C14222" s="29" t="s">
        <v>714</v>
      </c>
      <c r="D14222" s="29" t="s">
        <v>521</v>
      </c>
      <c r="E14222" s="29">
        <v>3</v>
      </c>
      <c r="F14222" s="29">
        <v>2</v>
      </c>
      <c r="G14222" s="29">
        <v>4915</v>
      </c>
      <c r="M14222" s="80" t="b">
        <f t="shared" ref="M14222:M14285" si="222">AND(  NOT(ISERROR(FIND(UPPER($B$7),UPPER($B14222),1))),  OR($D$7="",NOT(ISERROR(FIND(UPPER($D$7),UPPER($B14222),1)))),    OR($D$8="",(ISERROR(FIND(UPPER($D$8),UPPER($B14222),1))))           )</f>
        <v>1</v>
      </c>
    </row>
    <row r="14223" spans="2:13" x14ac:dyDescent="0.15">
      <c r="B14223" s="29" t="s">
        <v>12583</v>
      </c>
      <c r="C14223" s="29" t="s">
        <v>712</v>
      </c>
      <c r="D14223" s="29" t="s">
        <v>523</v>
      </c>
      <c r="E14223" s="29">
        <v>2</v>
      </c>
      <c r="F14223" s="29">
        <v>3</v>
      </c>
      <c r="G14223" s="29">
        <v>13323</v>
      </c>
      <c r="M14223" s="80" t="b">
        <f t="shared" si="222"/>
        <v>1</v>
      </c>
    </row>
    <row r="14224" spans="2:13" x14ac:dyDescent="0.15">
      <c r="B14224" s="29" t="s">
        <v>3446</v>
      </c>
      <c r="C14224" s="29" t="s">
        <v>712</v>
      </c>
      <c r="D14224" s="29" t="s">
        <v>525</v>
      </c>
      <c r="E14224" s="29">
        <v>2</v>
      </c>
      <c r="F14224" s="29">
        <v>4</v>
      </c>
      <c r="G14224" s="29">
        <v>3176</v>
      </c>
      <c r="M14224" s="80" t="b">
        <f t="shared" si="222"/>
        <v>1</v>
      </c>
    </row>
    <row r="14225" spans="2:13" x14ac:dyDescent="0.15">
      <c r="B14225" s="29" t="s">
        <v>15303</v>
      </c>
      <c r="C14225" s="29" t="s">
        <v>710</v>
      </c>
      <c r="D14225" s="29" t="s">
        <v>519</v>
      </c>
      <c r="E14225" s="29">
        <v>1</v>
      </c>
      <c r="F14225" s="29">
        <v>1</v>
      </c>
      <c r="G14225" s="29">
        <v>17496</v>
      </c>
      <c r="M14225" s="80" t="b">
        <f t="shared" si="222"/>
        <v>1</v>
      </c>
    </row>
    <row r="14226" spans="2:13" x14ac:dyDescent="0.15">
      <c r="B14226" s="29" t="s">
        <v>3447</v>
      </c>
      <c r="C14226" s="29" t="s">
        <v>716</v>
      </c>
      <c r="D14226" s="29" t="s">
        <v>519</v>
      </c>
      <c r="E14226" s="29">
        <v>4</v>
      </c>
      <c r="F14226" s="29">
        <v>1</v>
      </c>
      <c r="G14226" s="29">
        <v>3177</v>
      </c>
      <c r="M14226" s="80" t="b">
        <f t="shared" si="222"/>
        <v>1</v>
      </c>
    </row>
    <row r="14227" spans="2:13" x14ac:dyDescent="0.15">
      <c r="B14227" s="29" t="s">
        <v>3448</v>
      </c>
      <c r="C14227" s="29" t="s">
        <v>716</v>
      </c>
      <c r="D14227" s="29" t="s">
        <v>519</v>
      </c>
      <c r="E14227" s="29">
        <v>4</v>
      </c>
      <c r="F14227" s="29">
        <v>1</v>
      </c>
      <c r="G14227" s="29">
        <v>3178</v>
      </c>
      <c r="M14227" s="80" t="b">
        <f t="shared" si="222"/>
        <v>1</v>
      </c>
    </row>
    <row r="14228" spans="2:13" x14ac:dyDescent="0.15">
      <c r="B14228" s="29" t="s">
        <v>3449</v>
      </c>
      <c r="C14228" s="29" t="s">
        <v>714</v>
      </c>
      <c r="D14228" s="29" t="s">
        <v>523</v>
      </c>
      <c r="E14228" s="29">
        <v>3</v>
      </c>
      <c r="F14228" s="29">
        <v>3</v>
      </c>
      <c r="G14228" s="29">
        <v>3179</v>
      </c>
      <c r="M14228" s="80" t="b">
        <f t="shared" si="222"/>
        <v>1</v>
      </c>
    </row>
    <row r="14229" spans="2:13" x14ac:dyDescent="0.15">
      <c r="B14229" s="29" t="s">
        <v>5378</v>
      </c>
      <c r="C14229" s="29" t="s">
        <v>718</v>
      </c>
      <c r="D14229" s="29" t="s">
        <v>521</v>
      </c>
      <c r="E14229" s="29">
        <v>5</v>
      </c>
      <c r="F14229" s="29">
        <v>2</v>
      </c>
      <c r="G14229" s="29">
        <v>5378</v>
      </c>
      <c r="M14229" s="80" t="b">
        <f t="shared" si="222"/>
        <v>1</v>
      </c>
    </row>
    <row r="14230" spans="2:13" x14ac:dyDescent="0.15">
      <c r="B14230" s="29" t="s">
        <v>15304</v>
      </c>
      <c r="C14230" s="29" t="s">
        <v>714</v>
      </c>
      <c r="D14230" s="29" t="s">
        <v>521</v>
      </c>
      <c r="E14230" s="29">
        <v>3</v>
      </c>
      <c r="F14230" s="29">
        <v>2</v>
      </c>
      <c r="G14230" s="29">
        <v>17036</v>
      </c>
      <c r="M14230" s="80" t="b">
        <f t="shared" si="222"/>
        <v>1</v>
      </c>
    </row>
    <row r="14231" spans="2:13" x14ac:dyDescent="0.15">
      <c r="B14231" s="29" t="s">
        <v>3450</v>
      </c>
      <c r="C14231" s="29" t="s">
        <v>710</v>
      </c>
      <c r="D14231" s="29" t="s">
        <v>519</v>
      </c>
      <c r="E14231" s="29">
        <v>1</v>
      </c>
      <c r="F14231" s="29">
        <v>1</v>
      </c>
      <c r="G14231" s="29">
        <v>3180</v>
      </c>
      <c r="M14231" s="80" t="b">
        <f t="shared" si="222"/>
        <v>1</v>
      </c>
    </row>
    <row r="14232" spans="2:13" x14ac:dyDescent="0.15">
      <c r="B14232" s="29" t="s">
        <v>11403</v>
      </c>
      <c r="C14232" s="29" t="s">
        <v>710</v>
      </c>
      <c r="D14232" s="29" t="s">
        <v>519</v>
      </c>
      <c r="E14232" s="29">
        <v>1</v>
      </c>
      <c r="F14232" s="29">
        <v>1</v>
      </c>
      <c r="G14232" s="29">
        <v>11502</v>
      </c>
      <c r="M14232" s="80" t="b">
        <f t="shared" si="222"/>
        <v>1</v>
      </c>
    </row>
    <row r="14233" spans="2:13" x14ac:dyDescent="0.15">
      <c r="B14233" s="29" t="s">
        <v>6155</v>
      </c>
      <c r="C14233" s="29" t="s">
        <v>714</v>
      </c>
      <c r="D14233" s="29" t="s">
        <v>521</v>
      </c>
      <c r="E14233" s="29">
        <v>3</v>
      </c>
      <c r="F14233" s="29">
        <v>2</v>
      </c>
      <c r="G14233" s="29">
        <v>6311</v>
      </c>
      <c r="M14233" s="80" t="b">
        <f t="shared" si="222"/>
        <v>1</v>
      </c>
    </row>
    <row r="14234" spans="2:13" x14ac:dyDescent="0.15">
      <c r="B14234" s="29" t="s">
        <v>11404</v>
      </c>
      <c r="C14234" s="29" t="s">
        <v>714</v>
      </c>
      <c r="D14234" s="29" t="s">
        <v>444</v>
      </c>
      <c r="E14234" s="29">
        <v>3</v>
      </c>
      <c r="F14234" s="29">
        <v>6</v>
      </c>
      <c r="G14234" s="29">
        <v>11538</v>
      </c>
      <c r="M14234" s="80" t="b">
        <f t="shared" si="222"/>
        <v>1</v>
      </c>
    </row>
    <row r="14235" spans="2:13" x14ac:dyDescent="0.15">
      <c r="B14235" s="29" t="s">
        <v>3451</v>
      </c>
      <c r="C14235" s="29" t="s">
        <v>712</v>
      </c>
      <c r="D14235" s="29" t="s">
        <v>525</v>
      </c>
      <c r="E14235" s="29">
        <v>2</v>
      </c>
      <c r="F14235" s="29">
        <v>4</v>
      </c>
      <c r="G14235" s="29">
        <v>3181</v>
      </c>
      <c r="M14235" s="80" t="b">
        <f t="shared" si="222"/>
        <v>1</v>
      </c>
    </row>
    <row r="14236" spans="2:13" x14ac:dyDescent="0.15">
      <c r="B14236" s="29" t="s">
        <v>3559</v>
      </c>
      <c r="C14236" s="29" t="s">
        <v>716</v>
      </c>
      <c r="D14236" s="29" t="s">
        <v>521</v>
      </c>
      <c r="E14236" s="29">
        <v>4</v>
      </c>
      <c r="F14236" s="29">
        <v>2</v>
      </c>
      <c r="G14236" s="29">
        <v>3182</v>
      </c>
      <c r="M14236" s="80" t="b">
        <f t="shared" si="222"/>
        <v>1</v>
      </c>
    </row>
    <row r="14237" spans="2:13" x14ac:dyDescent="0.15">
      <c r="B14237" s="29" t="s">
        <v>10026</v>
      </c>
      <c r="C14237" s="29" t="s">
        <v>710</v>
      </c>
      <c r="D14237" s="29" t="s">
        <v>444</v>
      </c>
      <c r="E14237" s="29">
        <v>1</v>
      </c>
      <c r="F14237" s="29">
        <v>6</v>
      </c>
      <c r="G14237" s="29">
        <v>10182</v>
      </c>
      <c r="M14237" s="80" t="b">
        <f t="shared" si="222"/>
        <v>1</v>
      </c>
    </row>
    <row r="14238" spans="2:13" x14ac:dyDescent="0.15">
      <c r="B14238" s="29" t="s">
        <v>4016</v>
      </c>
      <c r="C14238" s="29" t="s">
        <v>712</v>
      </c>
      <c r="D14238" s="29" t="s">
        <v>525</v>
      </c>
      <c r="E14238" s="29">
        <v>2</v>
      </c>
      <c r="F14238" s="29">
        <v>4</v>
      </c>
      <c r="G14238" s="29">
        <v>3674</v>
      </c>
      <c r="M14238" s="80" t="b">
        <f t="shared" si="222"/>
        <v>1</v>
      </c>
    </row>
    <row r="14239" spans="2:13" x14ac:dyDescent="0.15">
      <c r="B14239" s="29" t="s">
        <v>6739</v>
      </c>
      <c r="C14239" s="29" t="s">
        <v>710</v>
      </c>
      <c r="D14239" s="29" t="s">
        <v>444</v>
      </c>
      <c r="E14239" s="29">
        <v>1</v>
      </c>
      <c r="F14239" s="29">
        <v>6</v>
      </c>
      <c r="G14239" s="29">
        <v>6766</v>
      </c>
      <c r="M14239" s="80" t="b">
        <f t="shared" si="222"/>
        <v>1</v>
      </c>
    </row>
    <row r="14240" spans="2:13" x14ac:dyDescent="0.15">
      <c r="B14240" s="29" t="s">
        <v>12584</v>
      </c>
      <c r="C14240" s="29" t="s">
        <v>714</v>
      </c>
      <c r="D14240" s="29" t="s">
        <v>519</v>
      </c>
      <c r="E14240" s="29">
        <v>3</v>
      </c>
      <c r="F14240" s="29">
        <v>1</v>
      </c>
      <c r="G14240" s="29">
        <v>13836</v>
      </c>
      <c r="M14240" s="80" t="b">
        <f t="shared" si="222"/>
        <v>1</v>
      </c>
    </row>
    <row r="14241" spans="2:13" x14ac:dyDescent="0.15">
      <c r="B14241" s="29" t="s">
        <v>3560</v>
      </c>
      <c r="C14241" s="29" t="s">
        <v>716</v>
      </c>
      <c r="D14241" s="29" t="s">
        <v>519</v>
      </c>
      <c r="E14241" s="29">
        <v>4</v>
      </c>
      <c r="F14241" s="29">
        <v>1</v>
      </c>
      <c r="G14241" s="29">
        <v>3183</v>
      </c>
      <c r="M14241" s="80" t="b">
        <f t="shared" si="222"/>
        <v>1</v>
      </c>
    </row>
    <row r="14242" spans="2:13" x14ac:dyDescent="0.15">
      <c r="B14242" s="29" t="s">
        <v>11121</v>
      </c>
      <c r="C14242" s="29" t="s">
        <v>710</v>
      </c>
      <c r="D14242" s="29" t="s">
        <v>525</v>
      </c>
      <c r="E14242" s="29">
        <v>1</v>
      </c>
      <c r="F14242" s="29">
        <v>4</v>
      </c>
      <c r="G14242" s="29">
        <v>6767</v>
      </c>
      <c r="M14242" s="80" t="b">
        <f t="shared" si="222"/>
        <v>1</v>
      </c>
    </row>
    <row r="14243" spans="2:13" x14ac:dyDescent="0.15">
      <c r="B14243" s="29" t="s">
        <v>11122</v>
      </c>
      <c r="C14243" s="29" t="s">
        <v>712</v>
      </c>
      <c r="D14243" s="29" t="s">
        <v>519</v>
      </c>
      <c r="E14243" s="29">
        <v>2</v>
      </c>
      <c r="F14243" s="29">
        <v>1</v>
      </c>
      <c r="G14243" s="29">
        <v>5864</v>
      </c>
      <c r="M14243" s="80" t="b">
        <f t="shared" si="222"/>
        <v>1</v>
      </c>
    </row>
    <row r="14244" spans="2:13" x14ac:dyDescent="0.15">
      <c r="B14244" s="29" t="s">
        <v>3561</v>
      </c>
      <c r="C14244" s="29" t="s">
        <v>712</v>
      </c>
      <c r="D14244" s="29" t="s">
        <v>525</v>
      </c>
      <c r="E14244" s="29">
        <v>2</v>
      </c>
      <c r="F14244" s="29">
        <v>4</v>
      </c>
      <c r="G14244" s="29">
        <v>3184</v>
      </c>
      <c r="M14244" s="80" t="b">
        <f t="shared" si="222"/>
        <v>1</v>
      </c>
    </row>
    <row r="14245" spans="2:13" x14ac:dyDescent="0.15">
      <c r="B14245" s="29" t="s">
        <v>3562</v>
      </c>
      <c r="C14245" s="29" t="s">
        <v>716</v>
      </c>
      <c r="D14245" s="29" t="s">
        <v>519</v>
      </c>
      <c r="E14245" s="29">
        <v>4</v>
      </c>
      <c r="F14245" s="29">
        <v>1</v>
      </c>
      <c r="G14245" s="29">
        <v>3185</v>
      </c>
      <c r="M14245" s="80" t="b">
        <f t="shared" si="222"/>
        <v>1</v>
      </c>
    </row>
    <row r="14246" spans="2:13" x14ac:dyDescent="0.15">
      <c r="B14246" s="29" t="s">
        <v>3563</v>
      </c>
      <c r="C14246" s="29" t="s">
        <v>718</v>
      </c>
      <c r="D14246" s="29" t="s">
        <v>519</v>
      </c>
      <c r="E14246" s="29">
        <v>5</v>
      </c>
      <c r="F14246" s="29">
        <v>1</v>
      </c>
      <c r="G14246" s="29">
        <v>3186</v>
      </c>
      <c r="M14246" s="80" t="b">
        <f t="shared" si="222"/>
        <v>1</v>
      </c>
    </row>
    <row r="14247" spans="2:13" x14ac:dyDescent="0.15">
      <c r="B14247" s="29" t="s">
        <v>3564</v>
      </c>
      <c r="C14247" s="29" t="s">
        <v>714</v>
      </c>
      <c r="D14247" s="29" t="s">
        <v>521</v>
      </c>
      <c r="E14247" s="29">
        <v>3</v>
      </c>
      <c r="F14247" s="29">
        <v>2</v>
      </c>
      <c r="G14247" s="29">
        <v>3187</v>
      </c>
      <c r="M14247" s="80" t="b">
        <f t="shared" si="222"/>
        <v>1</v>
      </c>
    </row>
    <row r="14248" spans="2:13" x14ac:dyDescent="0.15">
      <c r="B14248" s="29" t="s">
        <v>12585</v>
      </c>
      <c r="C14248" s="29" t="s">
        <v>712</v>
      </c>
      <c r="D14248" s="29" t="s">
        <v>521</v>
      </c>
      <c r="E14248" s="29">
        <v>2</v>
      </c>
      <c r="F14248" s="29">
        <v>2</v>
      </c>
      <c r="G14248" s="29">
        <v>13324</v>
      </c>
      <c r="M14248" s="80" t="b">
        <f t="shared" si="222"/>
        <v>1</v>
      </c>
    </row>
    <row r="14249" spans="2:13" x14ac:dyDescent="0.15">
      <c r="B14249" s="29" t="s">
        <v>6027</v>
      </c>
      <c r="C14249" s="29" t="s">
        <v>710</v>
      </c>
      <c r="D14249" s="29" t="s">
        <v>523</v>
      </c>
      <c r="E14249" s="29">
        <v>1</v>
      </c>
      <c r="F14249" s="29">
        <v>3</v>
      </c>
      <c r="G14249" s="29">
        <v>6078</v>
      </c>
      <c r="M14249" s="80" t="b">
        <f t="shared" si="222"/>
        <v>1</v>
      </c>
    </row>
    <row r="14250" spans="2:13" x14ac:dyDescent="0.15">
      <c r="B14250" s="29" t="s">
        <v>7781</v>
      </c>
      <c r="C14250" s="29" t="s">
        <v>714</v>
      </c>
      <c r="D14250" s="29" t="s">
        <v>523</v>
      </c>
      <c r="E14250" s="29">
        <v>3</v>
      </c>
      <c r="F14250" s="29">
        <v>3</v>
      </c>
      <c r="G14250" s="29">
        <v>7961</v>
      </c>
      <c r="M14250" s="80" t="b">
        <f t="shared" si="222"/>
        <v>1</v>
      </c>
    </row>
    <row r="14251" spans="2:13" x14ac:dyDescent="0.15">
      <c r="B14251" s="29" t="s">
        <v>11123</v>
      </c>
      <c r="C14251" s="29" t="s">
        <v>716</v>
      </c>
      <c r="D14251" s="29" t="s">
        <v>519</v>
      </c>
      <c r="E14251" s="29">
        <v>4</v>
      </c>
      <c r="F14251" s="29">
        <v>1</v>
      </c>
      <c r="G14251" s="29">
        <v>3188</v>
      </c>
      <c r="M14251" s="80" t="b">
        <f t="shared" si="222"/>
        <v>1</v>
      </c>
    </row>
    <row r="14252" spans="2:13" x14ac:dyDescent="0.15">
      <c r="B14252" s="29" t="s">
        <v>7323</v>
      </c>
      <c r="C14252" s="29" t="s">
        <v>714</v>
      </c>
      <c r="D14252" s="29" t="s">
        <v>523</v>
      </c>
      <c r="E14252" s="29">
        <v>3</v>
      </c>
      <c r="F14252" s="29">
        <v>3</v>
      </c>
      <c r="G14252" s="29">
        <v>7472</v>
      </c>
      <c r="M14252" s="80" t="b">
        <f t="shared" si="222"/>
        <v>1</v>
      </c>
    </row>
    <row r="14253" spans="2:13" x14ac:dyDescent="0.15">
      <c r="B14253" s="29" t="s">
        <v>10721</v>
      </c>
      <c r="C14253" s="29" t="s">
        <v>712</v>
      </c>
      <c r="D14253" s="29" t="s">
        <v>525</v>
      </c>
      <c r="E14253" s="29">
        <v>2</v>
      </c>
      <c r="F14253" s="29">
        <v>4</v>
      </c>
      <c r="G14253" s="29">
        <v>11041</v>
      </c>
      <c r="M14253" s="80" t="b">
        <f t="shared" si="222"/>
        <v>1</v>
      </c>
    </row>
    <row r="14254" spans="2:13" x14ac:dyDescent="0.15">
      <c r="B14254" s="29" t="s">
        <v>3565</v>
      </c>
      <c r="C14254" s="29" t="s">
        <v>712</v>
      </c>
      <c r="D14254" s="29" t="s">
        <v>525</v>
      </c>
      <c r="E14254" s="29">
        <v>2</v>
      </c>
      <c r="F14254" s="29">
        <v>4</v>
      </c>
      <c r="G14254" s="29">
        <v>3189</v>
      </c>
      <c r="M14254" s="80" t="b">
        <f t="shared" si="222"/>
        <v>1</v>
      </c>
    </row>
    <row r="14255" spans="2:13" x14ac:dyDescent="0.15">
      <c r="B14255" s="29" t="s">
        <v>4795</v>
      </c>
      <c r="C14255" s="29" t="s">
        <v>712</v>
      </c>
      <c r="D14255" s="29" t="s">
        <v>525</v>
      </c>
      <c r="E14255" s="29">
        <v>2</v>
      </c>
      <c r="F14255" s="29">
        <v>4</v>
      </c>
      <c r="G14255" s="29">
        <v>4503</v>
      </c>
      <c r="M14255" s="80" t="b">
        <f t="shared" si="222"/>
        <v>1</v>
      </c>
    </row>
    <row r="14256" spans="2:13" x14ac:dyDescent="0.15">
      <c r="B14256" s="29" t="s">
        <v>3654</v>
      </c>
      <c r="C14256" s="29" t="s">
        <v>712</v>
      </c>
      <c r="D14256" s="29" t="s">
        <v>525</v>
      </c>
      <c r="E14256" s="29">
        <v>2</v>
      </c>
      <c r="F14256" s="29">
        <v>4</v>
      </c>
      <c r="G14256" s="29">
        <v>3190</v>
      </c>
      <c r="M14256" s="80" t="b">
        <f t="shared" si="222"/>
        <v>1</v>
      </c>
    </row>
    <row r="14257" spans="2:13" x14ac:dyDescent="0.15">
      <c r="B14257" s="29" t="s">
        <v>6302</v>
      </c>
      <c r="C14257" s="29" t="s">
        <v>710</v>
      </c>
      <c r="D14257" s="29" t="s">
        <v>525</v>
      </c>
      <c r="E14257" s="29">
        <v>1</v>
      </c>
      <c r="F14257" s="29">
        <v>4</v>
      </c>
      <c r="G14257" s="29">
        <v>6469</v>
      </c>
      <c r="M14257" s="80" t="b">
        <f t="shared" si="222"/>
        <v>1</v>
      </c>
    </row>
    <row r="14258" spans="2:13" x14ac:dyDescent="0.15">
      <c r="B14258" s="29" t="s">
        <v>14118</v>
      </c>
      <c r="C14258" s="29" t="s">
        <v>710</v>
      </c>
      <c r="D14258" s="29" t="s">
        <v>523</v>
      </c>
      <c r="E14258" s="29">
        <v>1</v>
      </c>
      <c r="F14258" s="29">
        <v>3</v>
      </c>
      <c r="G14258" s="29">
        <v>15139</v>
      </c>
      <c r="M14258" s="80" t="b">
        <f t="shared" si="222"/>
        <v>1</v>
      </c>
    </row>
    <row r="14259" spans="2:13" x14ac:dyDescent="0.15">
      <c r="B14259" s="29" t="s">
        <v>3655</v>
      </c>
      <c r="C14259" s="29" t="s">
        <v>710</v>
      </c>
      <c r="D14259" s="29" t="s">
        <v>525</v>
      </c>
      <c r="E14259" s="29">
        <v>1</v>
      </c>
      <c r="F14259" s="29">
        <v>4</v>
      </c>
      <c r="G14259" s="29">
        <v>3191</v>
      </c>
      <c r="M14259" s="80" t="b">
        <f t="shared" si="222"/>
        <v>1</v>
      </c>
    </row>
    <row r="14260" spans="2:13" x14ac:dyDescent="0.15">
      <c r="B14260" s="29" t="s">
        <v>4017</v>
      </c>
      <c r="C14260" s="29" t="s">
        <v>518</v>
      </c>
      <c r="D14260" s="29" t="s">
        <v>518</v>
      </c>
      <c r="E14260" s="29">
        <v>0</v>
      </c>
      <c r="F14260" s="29">
        <v>0</v>
      </c>
      <c r="G14260" s="29">
        <v>3675</v>
      </c>
      <c r="M14260" s="80" t="b">
        <f t="shared" si="222"/>
        <v>1</v>
      </c>
    </row>
    <row r="14261" spans="2:13" x14ac:dyDescent="0.15">
      <c r="B14261" s="29" t="s">
        <v>12586</v>
      </c>
      <c r="C14261" s="29" t="s">
        <v>710</v>
      </c>
      <c r="D14261" s="29" t="s">
        <v>525</v>
      </c>
      <c r="E14261" s="29">
        <v>1</v>
      </c>
      <c r="F14261" s="29">
        <v>4</v>
      </c>
      <c r="G14261" s="29">
        <v>12332</v>
      </c>
      <c r="M14261" s="80" t="b">
        <f t="shared" si="222"/>
        <v>1</v>
      </c>
    </row>
    <row r="14262" spans="2:13" x14ac:dyDescent="0.15">
      <c r="B14262" s="29" t="s">
        <v>3656</v>
      </c>
      <c r="C14262" s="29" t="s">
        <v>712</v>
      </c>
      <c r="D14262" s="29" t="s">
        <v>525</v>
      </c>
      <c r="E14262" s="29">
        <v>2</v>
      </c>
      <c r="F14262" s="29">
        <v>4</v>
      </c>
      <c r="G14262" s="29">
        <v>3192</v>
      </c>
      <c r="M14262" s="80" t="b">
        <f t="shared" si="222"/>
        <v>1</v>
      </c>
    </row>
    <row r="14263" spans="2:13" x14ac:dyDescent="0.15">
      <c r="B14263" s="29" t="s">
        <v>14119</v>
      </c>
      <c r="C14263" s="29" t="s">
        <v>710</v>
      </c>
      <c r="D14263" s="29" t="s">
        <v>523</v>
      </c>
      <c r="E14263" s="29">
        <v>1</v>
      </c>
      <c r="F14263" s="29">
        <v>3</v>
      </c>
      <c r="G14263" s="29">
        <v>15132</v>
      </c>
      <c r="M14263" s="80" t="b">
        <f t="shared" si="222"/>
        <v>1</v>
      </c>
    </row>
    <row r="14264" spans="2:13" x14ac:dyDescent="0.15">
      <c r="B14264" s="29" t="s">
        <v>7112</v>
      </c>
      <c r="C14264" s="29" t="s">
        <v>710</v>
      </c>
      <c r="D14264" s="29" t="s">
        <v>519</v>
      </c>
      <c r="E14264" s="29">
        <v>1</v>
      </c>
      <c r="F14264" s="29">
        <v>1</v>
      </c>
      <c r="G14264" s="29">
        <v>7254</v>
      </c>
      <c r="M14264" s="80" t="b">
        <f t="shared" si="222"/>
        <v>1</v>
      </c>
    </row>
    <row r="14265" spans="2:13" x14ac:dyDescent="0.15">
      <c r="B14265" s="29" t="s">
        <v>15305</v>
      </c>
      <c r="C14265" s="29" t="s">
        <v>710</v>
      </c>
      <c r="D14265" s="29" t="s">
        <v>523</v>
      </c>
      <c r="E14265" s="29">
        <v>1</v>
      </c>
      <c r="F14265" s="29">
        <v>3</v>
      </c>
      <c r="G14265" s="29">
        <v>17495</v>
      </c>
      <c r="M14265" s="80" t="b">
        <f t="shared" si="222"/>
        <v>1</v>
      </c>
    </row>
    <row r="14266" spans="2:13" x14ac:dyDescent="0.15">
      <c r="B14266" s="29" t="s">
        <v>9806</v>
      </c>
      <c r="C14266" s="29" t="s">
        <v>518</v>
      </c>
      <c r="D14266" s="29" t="s">
        <v>518</v>
      </c>
      <c r="E14266" s="29">
        <v>0</v>
      </c>
      <c r="F14266" s="29">
        <v>0</v>
      </c>
      <c r="G14266" s="29">
        <v>9456</v>
      </c>
      <c r="M14266" s="80" t="b">
        <f t="shared" si="222"/>
        <v>1</v>
      </c>
    </row>
    <row r="14267" spans="2:13" x14ac:dyDescent="0.15">
      <c r="B14267" s="29" t="s">
        <v>14120</v>
      </c>
      <c r="C14267" s="29" t="s">
        <v>718</v>
      </c>
      <c r="D14267" s="29" t="s">
        <v>523</v>
      </c>
      <c r="E14267" s="29">
        <v>5</v>
      </c>
      <c r="F14267" s="29">
        <v>3</v>
      </c>
      <c r="G14267" s="29">
        <v>15264</v>
      </c>
      <c r="M14267" s="80" t="b">
        <f t="shared" si="222"/>
        <v>1</v>
      </c>
    </row>
    <row r="14268" spans="2:13" x14ac:dyDescent="0.15">
      <c r="B14268" s="29" t="s">
        <v>4196</v>
      </c>
      <c r="C14268" s="29" t="s">
        <v>712</v>
      </c>
      <c r="D14268" s="29" t="s">
        <v>523</v>
      </c>
      <c r="E14268" s="29">
        <v>2</v>
      </c>
      <c r="F14268" s="29">
        <v>3</v>
      </c>
      <c r="G14268" s="29">
        <v>3979</v>
      </c>
      <c r="M14268" s="80" t="b">
        <f t="shared" si="222"/>
        <v>1</v>
      </c>
    </row>
    <row r="14269" spans="2:13" x14ac:dyDescent="0.15">
      <c r="B14269" s="29" t="s">
        <v>11124</v>
      </c>
      <c r="C14269" s="29" t="s">
        <v>718</v>
      </c>
      <c r="D14269" s="29" t="s">
        <v>521</v>
      </c>
      <c r="E14269" s="29">
        <v>5</v>
      </c>
      <c r="F14269" s="29">
        <v>2</v>
      </c>
      <c r="G14269" s="29">
        <v>7612</v>
      </c>
      <c r="M14269" s="80" t="b">
        <f t="shared" si="222"/>
        <v>1</v>
      </c>
    </row>
    <row r="14270" spans="2:13" x14ac:dyDescent="0.15">
      <c r="B14270" s="29" t="s">
        <v>7343</v>
      </c>
      <c r="C14270" s="29" t="s">
        <v>710</v>
      </c>
      <c r="D14270" s="29" t="s">
        <v>525</v>
      </c>
      <c r="E14270" s="29">
        <v>1</v>
      </c>
      <c r="F14270" s="29">
        <v>4</v>
      </c>
      <c r="G14270" s="29">
        <v>7493</v>
      </c>
      <c r="M14270" s="80" t="b">
        <f t="shared" si="222"/>
        <v>1</v>
      </c>
    </row>
    <row r="14271" spans="2:13" x14ac:dyDescent="0.15">
      <c r="B14271" s="29" t="s">
        <v>11125</v>
      </c>
      <c r="C14271" s="29" t="s">
        <v>712</v>
      </c>
      <c r="D14271" s="29" t="s">
        <v>518</v>
      </c>
      <c r="E14271" s="29">
        <v>2</v>
      </c>
      <c r="F14271" s="29">
        <v>0</v>
      </c>
      <c r="G14271" s="29">
        <v>8748</v>
      </c>
      <c r="M14271" s="80" t="b">
        <f t="shared" si="222"/>
        <v>1</v>
      </c>
    </row>
    <row r="14272" spans="2:13" x14ac:dyDescent="0.15">
      <c r="B14272" s="29" t="s">
        <v>8718</v>
      </c>
      <c r="C14272" s="29" t="s">
        <v>710</v>
      </c>
      <c r="D14272" s="29" t="s">
        <v>519</v>
      </c>
      <c r="E14272" s="29">
        <v>1</v>
      </c>
      <c r="F14272" s="29">
        <v>1</v>
      </c>
      <c r="G14272" s="29">
        <v>9068</v>
      </c>
      <c r="M14272" s="80" t="b">
        <f t="shared" si="222"/>
        <v>1</v>
      </c>
    </row>
    <row r="14273" spans="2:13" x14ac:dyDescent="0.15">
      <c r="B14273" s="29" t="s">
        <v>3657</v>
      </c>
      <c r="C14273" s="29" t="s">
        <v>716</v>
      </c>
      <c r="D14273" s="29" t="s">
        <v>523</v>
      </c>
      <c r="E14273" s="29">
        <v>4</v>
      </c>
      <c r="F14273" s="29">
        <v>3</v>
      </c>
      <c r="G14273" s="29">
        <v>3193</v>
      </c>
      <c r="M14273" s="80" t="b">
        <f t="shared" si="222"/>
        <v>1</v>
      </c>
    </row>
    <row r="14274" spans="2:13" x14ac:dyDescent="0.15">
      <c r="B14274" s="29" t="s">
        <v>7840</v>
      </c>
      <c r="C14274" s="29" t="s">
        <v>710</v>
      </c>
      <c r="D14274" s="29" t="s">
        <v>521</v>
      </c>
      <c r="E14274" s="29">
        <v>1</v>
      </c>
      <c r="F14274" s="29">
        <v>2</v>
      </c>
      <c r="G14274" s="29">
        <v>8025</v>
      </c>
      <c r="M14274" s="80" t="b">
        <f t="shared" si="222"/>
        <v>1</v>
      </c>
    </row>
    <row r="14275" spans="2:13" x14ac:dyDescent="0.15">
      <c r="B14275" s="29" t="s">
        <v>3658</v>
      </c>
      <c r="C14275" s="29" t="s">
        <v>712</v>
      </c>
      <c r="D14275" s="29" t="s">
        <v>521</v>
      </c>
      <c r="E14275" s="29">
        <v>2</v>
      </c>
      <c r="F14275" s="29">
        <v>2</v>
      </c>
      <c r="G14275" s="29">
        <v>3194</v>
      </c>
      <c r="M14275" s="80" t="b">
        <f t="shared" si="222"/>
        <v>1</v>
      </c>
    </row>
    <row r="14276" spans="2:13" x14ac:dyDescent="0.15">
      <c r="B14276" s="29" t="s">
        <v>11126</v>
      </c>
      <c r="C14276" s="29" t="s">
        <v>712</v>
      </c>
      <c r="D14276" s="29" t="s">
        <v>521</v>
      </c>
      <c r="E14276" s="29">
        <v>2</v>
      </c>
      <c r="F14276" s="29">
        <v>2</v>
      </c>
      <c r="G14276" s="29">
        <v>7520</v>
      </c>
      <c r="M14276" s="80" t="b">
        <f t="shared" si="222"/>
        <v>1</v>
      </c>
    </row>
    <row r="14277" spans="2:13" x14ac:dyDescent="0.15">
      <c r="B14277" s="29" t="s">
        <v>6019</v>
      </c>
      <c r="C14277" s="29" t="s">
        <v>710</v>
      </c>
      <c r="D14277" s="29" t="s">
        <v>521</v>
      </c>
      <c r="E14277" s="29">
        <v>1</v>
      </c>
      <c r="F14277" s="29">
        <v>2</v>
      </c>
      <c r="G14277" s="29">
        <v>5963</v>
      </c>
      <c r="M14277" s="80" t="b">
        <f t="shared" si="222"/>
        <v>1</v>
      </c>
    </row>
    <row r="14278" spans="2:13" x14ac:dyDescent="0.15">
      <c r="B14278" s="29" t="s">
        <v>5211</v>
      </c>
      <c r="C14278" s="29" t="s">
        <v>718</v>
      </c>
      <c r="D14278" s="29" t="s">
        <v>523</v>
      </c>
      <c r="E14278" s="29">
        <v>5</v>
      </c>
      <c r="F14278" s="29">
        <v>3</v>
      </c>
      <c r="G14278" s="29">
        <v>5197</v>
      </c>
      <c r="M14278" s="80" t="b">
        <f t="shared" si="222"/>
        <v>1</v>
      </c>
    </row>
    <row r="14279" spans="2:13" x14ac:dyDescent="0.15">
      <c r="B14279" s="29" t="s">
        <v>3659</v>
      </c>
      <c r="C14279" s="29" t="s">
        <v>714</v>
      </c>
      <c r="D14279" s="29" t="s">
        <v>523</v>
      </c>
      <c r="E14279" s="29">
        <v>3</v>
      </c>
      <c r="F14279" s="29">
        <v>3</v>
      </c>
      <c r="G14279" s="29">
        <v>3195</v>
      </c>
      <c r="M14279" s="80" t="b">
        <f t="shared" si="222"/>
        <v>1</v>
      </c>
    </row>
    <row r="14280" spans="2:13" x14ac:dyDescent="0.15">
      <c r="B14280" s="29" t="s">
        <v>15306</v>
      </c>
      <c r="C14280" s="29" t="s">
        <v>710</v>
      </c>
      <c r="D14280" s="29" t="s">
        <v>444</v>
      </c>
      <c r="E14280" s="29">
        <v>1</v>
      </c>
      <c r="F14280" s="29">
        <v>6</v>
      </c>
      <c r="G14280" s="29">
        <v>16916</v>
      </c>
      <c r="M14280" s="80" t="b">
        <f t="shared" si="222"/>
        <v>1</v>
      </c>
    </row>
    <row r="14281" spans="2:13" x14ac:dyDescent="0.15">
      <c r="B14281" s="29" t="s">
        <v>12587</v>
      </c>
      <c r="C14281" s="29" t="s">
        <v>710</v>
      </c>
      <c r="D14281" s="29" t="s">
        <v>523</v>
      </c>
      <c r="E14281" s="29">
        <v>1</v>
      </c>
      <c r="F14281" s="29">
        <v>3</v>
      </c>
      <c r="G14281" s="29">
        <v>13824</v>
      </c>
      <c r="M14281" s="80" t="b">
        <f t="shared" si="222"/>
        <v>1</v>
      </c>
    </row>
    <row r="14282" spans="2:13" x14ac:dyDescent="0.15">
      <c r="B14282" s="29" t="s">
        <v>6581</v>
      </c>
      <c r="C14282" s="29" t="s">
        <v>518</v>
      </c>
      <c r="D14282" s="29" t="s">
        <v>518</v>
      </c>
      <c r="E14282" s="29">
        <v>0</v>
      </c>
      <c r="F14282" s="29">
        <v>0</v>
      </c>
      <c r="G14282" s="29">
        <v>6671</v>
      </c>
      <c r="M14282" s="80" t="b">
        <f t="shared" si="222"/>
        <v>1</v>
      </c>
    </row>
    <row r="14283" spans="2:13" x14ac:dyDescent="0.15">
      <c r="B14283" s="29" t="s">
        <v>13093</v>
      </c>
      <c r="C14283" s="29" t="s">
        <v>710</v>
      </c>
      <c r="D14283" s="29" t="s">
        <v>521</v>
      </c>
      <c r="E14283" s="29">
        <v>1</v>
      </c>
      <c r="F14283" s="29">
        <v>2</v>
      </c>
      <c r="G14283" s="29">
        <v>14042</v>
      </c>
      <c r="M14283" s="80" t="b">
        <f t="shared" si="222"/>
        <v>1</v>
      </c>
    </row>
    <row r="14284" spans="2:13" x14ac:dyDescent="0.15">
      <c r="B14284" s="29" t="s">
        <v>14121</v>
      </c>
      <c r="C14284" s="29" t="s">
        <v>710</v>
      </c>
      <c r="D14284" s="29" t="s">
        <v>521</v>
      </c>
      <c r="E14284" s="29">
        <v>1</v>
      </c>
      <c r="F14284" s="29">
        <v>2</v>
      </c>
      <c r="G14284" s="29">
        <v>15323</v>
      </c>
      <c r="M14284" s="80" t="b">
        <f t="shared" si="222"/>
        <v>1</v>
      </c>
    </row>
    <row r="14285" spans="2:13" x14ac:dyDescent="0.15">
      <c r="B14285" s="29" t="s">
        <v>15307</v>
      </c>
      <c r="C14285" s="29" t="s">
        <v>710</v>
      </c>
      <c r="D14285" s="29" t="s">
        <v>523</v>
      </c>
      <c r="E14285" s="29">
        <v>1</v>
      </c>
      <c r="F14285" s="29">
        <v>3</v>
      </c>
      <c r="G14285" s="29">
        <v>17325</v>
      </c>
      <c r="M14285" s="80" t="b">
        <f t="shared" si="222"/>
        <v>1</v>
      </c>
    </row>
    <row r="14286" spans="2:13" x14ac:dyDescent="0.15">
      <c r="B14286" s="29" t="s">
        <v>290</v>
      </c>
      <c r="C14286" s="29" t="s">
        <v>710</v>
      </c>
      <c r="D14286" s="29" t="s">
        <v>523</v>
      </c>
      <c r="E14286" s="29">
        <v>1</v>
      </c>
      <c r="F14286" s="29">
        <v>3</v>
      </c>
      <c r="G14286" s="29">
        <v>8473</v>
      </c>
      <c r="M14286" s="80" t="b">
        <f t="shared" ref="M14286:M14349" si="223">AND(  NOT(ISERROR(FIND(UPPER($B$7),UPPER($B14286),1))),  OR($D$7="",NOT(ISERROR(FIND(UPPER($D$7),UPPER($B14286),1)))),    OR($D$8="",(ISERROR(FIND(UPPER($D$8),UPPER($B14286),1))))           )</f>
        <v>1</v>
      </c>
    </row>
    <row r="14287" spans="2:13" x14ac:dyDescent="0.15">
      <c r="B14287" s="29" t="s">
        <v>4602</v>
      </c>
      <c r="C14287" s="29" t="s">
        <v>710</v>
      </c>
      <c r="D14287" s="29" t="s">
        <v>519</v>
      </c>
      <c r="E14287" s="29">
        <v>1</v>
      </c>
      <c r="F14287" s="29">
        <v>1</v>
      </c>
      <c r="G14287" s="29">
        <v>4298</v>
      </c>
      <c r="M14287" s="80" t="b">
        <f t="shared" si="223"/>
        <v>1</v>
      </c>
    </row>
    <row r="14288" spans="2:13" x14ac:dyDescent="0.15">
      <c r="B14288" s="29" t="s">
        <v>4603</v>
      </c>
      <c r="C14288" s="29" t="s">
        <v>710</v>
      </c>
      <c r="D14288" s="29" t="s">
        <v>519</v>
      </c>
      <c r="E14288" s="29">
        <v>1</v>
      </c>
      <c r="F14288" s="29">
        <v>1</v>
      </c>
      <c r="G14288" s="29">
        <v>4299</v>
      </c>
      <c r="M14288" s="80" t="b">
        <f t="shared" si="223"/>
        <v>1</v>
      </c>
    </row>
    <row r="14289" spans="2:13" x14ac:dyDescent="0.15">
      <c r="B14289" s="29" t="s">
        <v>4604</v>
      </c>
      <c r="C14289" s="29" t="s">
        <v>710</v>
      </c>
      <c r="D14289" s="29" t="s">
        <v>519</v>
      </c>
      <c r="E14289" s="29">
        <v>1</v>
      </c>
      <c r="F14289" s="29">
        <v>1</v>
      </c>
      <c r="G14289" s="29">
        <v>4300</v>
      </c>
      <c r="M14289" s="80" t="b">
        <f t="shared" si="223"/>
        <v>1</v>
      </c>
    </row>
    <row r="14290" spans="2:13" x14ac:dyDescent="0.15">
      <c r="B14290" s="29" t="s">
        <v>4683</v>
      </c>
      <c r="C14290" s="29" t="s">
        <v>710</v>
      </c>
      <c r="D14290" s="29" t="s">
        <v>444</v>
      </c>
      <c r="E14290" s="29">
        <v>1</v>
      </c>
      <c r="F14290" s="29">
        <v>6</v>
      </c>
      <c r="G14290" s="29">
        <v>4430</v>
      </c>
      <c r="M14290" s="80" t="b">
        <f t="shared" si="223"/>
        <v>1</v>
      </c>
    </row>
    <row r="14291" spans="2:13" x14ac:dyDescent="0.15">
      <c r="B14291" s="29" t="s">
        <v>4605</v>
      </c>
      <c r="C14291" s="29" t="s">
        <v>710</v>
      </c>
      <c r="D14291" s="29" t="s">
        <v>519</v>
      </c>
      <c r="E14291" s="29">
        <v>1</v>
      </c>
      <c r="F14291" s="29">
        <v>1</v>
      </c>
      <c r="G14291" s="29">
        <v>4301</v>
      </c>
      <c r="M14291" s="80" t="b">
        <f t="shared" si="223"/>
        <v>1</v>
      </c>
    </row>
    <row r="14292" spans="2:13" x14ac:dyDescent="0.15">
      <c r="B14292" s="29" t="s">
        <v>4606</v>
      </c>
      <c r="C14292" s="29" t="s">
        <v>710</v>
      </c>
      <c r="D14292" s="29" t="s">
        <v>519</v>
      </c>
      <c r="E14292" s="29">
        <v>1</v>
      </c>
      <c r="F14292" s="29">
        <v>1</v>
      </c>
      <c r="G14292" s="29">
        <v>4302</v>
      </c>
      <c r="M14292" s="80" t="b">
        <f t="shared" si="223"/>
        <v>1</v>
      </c>
    </row>
    <row r="14293" spans="2:13" x14ac:dyDescent="0.15">
      <c r="B14293" s="29" t="s">
        <v>4586</v>
      </c>
      <c r="C14293" s="29" t="s">
        <v>710</v>
      </c>
      <c r="D14293" s="29" t="s">
        <v>521</v>
      </c>
      <c r="E14293" s="29">
        <v>1</v>
      </c>
      <c r="F14293" s="29">
        <v>2</v>
      </c>
      <c r="G14293" s="29">
        <v>4411</v>
      </c>
      <c r="M14293" s="80" t="b">
        <f t="shared" si="223"/>
        <v>1</v>
      </c>
    </row>
    <row r="14294" spans="2:13" x14ac:dyDescent="0.15">
      <c r="B14294" s="29" t="s">
        <v>4587</v>
      </c>
      <c r="C14294" s="29" t="s">
        <v>710</v>
      </c>
      <c r="D14294" s="29" t="s">
        <v>521</v>
      </c>
      <c r="E14294" s="29">
        <v>1</v>
      </c>
      <c r="F14294" s="29">
        <v>2</v>
      </c>
      <c r="G14294" s="29">
        <v>4412</v>
      </c>
      <c r="M14294" s="80" t="b">
        <f t="shared" si="223"/>
        <v>1</v>
      </c>
    </row>
    <row r="14295" spans="2:13" x14ac:dyDescent="0.15">
      <c r="B14295" s="29" t="s">
        <v>291</v>
      </c>
      <c r="C14295" s="29" t="s">
        <v>710</v>
      </c>
      <c r="D14295" s="29" t="s">
        <v>444</v>
      </c>
      <c r="E14295" s="29">
        <v>1</v>
      </c>
      <c r="F14295" s="29">
        <v>6</v>
      </c>
      <c r="G14295" s="29">
        <v>8474</v>
      </c>
      <c r="M14295" s="80" t="b">
        <f t="shared" si="223"/>
        <v>1</v>
      </c>
    </row>
    <row r="14296" spans="2:13" x14ac:dyDescent="0.15">
      <c r="B14296" s="29" t="s">
        <v>4588</v>
      </c>
      <c r="C14296" s="29" t="s">
        <v>710</v>
      </c>
      <c r="D14296" s="29" t="s">
        <v>521</v>
      </c>
      <c r="E14296" s="29">
        <v>1</v>
      </c>
      <c r="F14296" s="29">
        <v>2</v>
      </c>
      <c r="G14296" s="29">
        <v>4413</v>
      </c>
      <c r="M14296" s="80" t="b">
        <f t="shared" si="223"/>
        <v>1</v>
      </c>
    </row>
    <row r="14297" spans="2:13" x14ac:dyDescent="0.15">
      <c r="B14297" s="29" t="s">
        <v>4589</v>
      </c>
      <c r="C14297" s="29" t="s">
        <v>710</v>
      </c>
      <c r="D14297" s="29" t="s">
        <v>521</v>
      </c>
      <c r="E14297" s="29">
        <v>1</v>
      </c>
      <c r="F14297" s="29">
        <v>2</v>
      </c>
      <c r="G14297" s="29">
        <v>4414</v>
      </c>
      <c r="M14297" s="80" t="b">
        <f t="shared" si="223"/>
        <v>1</v>
      </c>
    </row>
    <row r="14298" spans="2:13" x14ac:dyDescent="0.15">
      <c r="B14298" s="29" t="s">
        <v>292</v>
      </c>
      <c r="C14298" s="29" t="s">
        <v>710</v>
      </c>
      <c r="D14298" s="29" t="s">
        <v>444</v>
      </c>
      <c r="E14298" s="29">
        <v>1</v>
      </c>
      <c r="F14298" s="29">
        <v>6</v>
      </c>
      <c r="G14298" s="29">
        <v>8475</v>
      </c>
      <c r="M14298" s="80" t="b">
        <f t="shared" si="223"/>
        <v>1</v>
      </c>
    </row>
    <row r="14299" spans="2:13" x14ac:dyDescent="0.15">
      <c r="B14299" s="29" t="s">
        <v>7564</v>
      </c>
      <c r="C14299" s="29" t="s">
        <v>714</v>
      </c>
      <c r="D14299" s="29" t="s">
        <v>521</v>
      </c>
      <c r="E14299" s="29">
        <v>3</v>
      </c>
      <c r="F14299" s="29">
        <v>2</v>
      </c>
      <c r="G14299" s="29">
        <v>7728</v>
      </c>
      <c r="M14299" s="80" t="b">
        <f t="shared" si="223"/>
        <v>1</v>
      </c>
    </row>
    <row r="14300" spans="2:13" x14ac:dyDescent="0.15">
      <c r="B14300" s="29" t="s">
        <v>7784</v>
      </c>
      <c r="C14300" s="29" t="s">
        <v>710</v>
      </c>
      <c r="D14300" s="29" t="s">
        <v>525</v>
      </c>
      <c r="E14300" s="29">
        <v>1</v>
      </c>
      <c r="F14300" s="29">
        <v>4</v>
      </c>
      <c r="G14300" s="29">
        <v>7964</v>
      </c>
      <c r="M14300" s="80" t="b">
        <f t="shared" si="223"/>
        <v>1</v>
      </c>
    </row>
    <row r="14301" spans="2:13" x14ac:dyDescent="0.15">
      <c r="B14301" s="29" t="s">
        <v>9807</v>
      </c>
      <c r="C14301" s="29" t="s">
        <v>518</v>
      </c>
      <c r="D14301" s="29" t="s">
        <v>518</v>
      </c>
      <c r="E14301" s="29">
        <v>0</v>
      </c>
      <c r="F14301" s="29">
        <v>0</v>
      </c>
      <c r="G14301" s="29">
        <v>9681</v>
      </c>
      <c r="M14301" s="80" t="b">
        <f t="shared" si="223"/>
        <v>1</v>
      </c>
    </row>
    <row r="14302" spans="2:13" x14ac:dyDescent="0.15">
      <c r="B14302" s="29" t="s">
        <v>3660</v>
      </c>
      <c r="C14302" s="29" t="s">
        <v>714</v>
      </c>
      <c r="D14302" s="29" t="s">
        <v>523</v>
      </c>
      <c r="E14302" s="29">
        <v>3</v>
      </c>
      <c r="F14302" s="29">
        <v>3</v>
      </c>
      <c r="G14302" s="29">
        <v>3196</v>
      </c>
      <c r="M14302" s="80" t="b">
        <f t="shared" si="223"/>
        <v>1</v>
      </c>
    </row>
    <row r="14303" spans="2:13" x14ac:dyDescent="0.15">
      <c r="B14303" s="29" t="s">
        <v>8003</v>
      </c>
      <c r="C14303" s="29" t="s">
        <v>718</v>
      </c>
      <c r="D14303" s="29" t="s">
        <v>523</v>
      </c>
      <c r="E14303" s="29">
        <v>5</v>
      </c>
      <c r="F14303" s="29">
        <v>3</v>
      </c>
      <c r="G14303" s="29">
        <v>8213</v>
      </c>
      <c r="M14303" s="80" t="b">
        <f t="shared" si="223"/>
        <v>1</v>
      </c>
    </row>
    <row r="14304" spans="2:13" x14ac:dyDescent="0.15">
      <c r="B14304" s="29" t="s">
        <v>11405</v>
      </c>
      <c r="C14304" s="29" t="s">
        <v>714</v>
      </c>
      <c r="D14304" s="29" t="s">
        <v>519</v>
      </c>
      <c r="E14304" s="29">
        <v>3</v>
      </c>
      <c r="F14304" s="29">
        <v>1</v>
      </c>
      <c r="G14304" s="29">
        <v>11311</v>
      </c>
      <c r="M14304" s="80" t="b">
        <f t="shared" si="223"/>
        <v>1</v>
      </c>
    </row>
    <row r="14305" spans="2:13" x14ac:dyDescent="0.15">
      <c r="B14305" s="29" t="s">
        <v>14122</v>
      </c>
      <c r="C14305" s="29" t="s">
        <v>518</v>
      </c>
      <c r="D14305" s="29" t="s">
        <v>518</v>
      </c>
      <c r="E14305" s="29">
        <v>0</v>
      </c>
      <c r="F14305" s="29">
        <v>0</v>
      </c>
      <c r="G14305" s="29">
        <v>14671</v>
      </c>
      <c r="M14305" s="80" t="b">
        <f t="shared" si="223"/>
        <v>1</v>
      </c>
    </row>
    <row r="14306" spans="2:13" x14ac:dyDescent="0.15">
      <c r="B14306" s="29" t="s">
        <v>14123</v>
      </c>
      <c r="C14306" s="29" t="s">
        <v>518</v>
      </c>
      <c r="D14306" s="29" t="s">
        <v>518</v>
      </c>
      <c r="E14306" s="29">
        <v>0</v>
      </c>
      <c r="F14306" s="29">
        <v>0</v>
      </c>
      <c r="G14306" s="29">
        <v>14659</v>
      </c>
      <c r="M14306" s="80" t="b">
        <f t="shared" si="223"/>
        <v>1</v>
      </c>
    </row>
    <row r="14307" spans="2:13" x14ac:dyDescent="0.15">
      <c r="B14307" s="29" t="s">
        <v>6156</v>
      </c>
      <c r="C14307" s="29" t="s">
        <v>710</v>
      </c>
      <c r="D14307" s="29" t="s">
        <v>521</v>
      </c>
      <c r="E14307" s="29">
        <v>1</v>
      </c>
      <c r="F14307" s="29">
        <v>2</v>
      </c>
      <c r="G14307" s="29">
        <v>6312</v>
      </c>
      <c r="M14307" s="80" t="b">
        <f t="shared" si="223"/>
        <v>1</v>
      </c>
    </row>
    <row r="14308" spans="2:13" x14ac:dyDescent="0.15">
      <c r="B14308" s="29" t="s">
        <v>5958</v>
      </c>
      <c r="C14308" s="29" t="s">
        <v>710</v>
      </c>
      <c r="D14308" s="29" t="s">
        <v>519</v>
      </c>
      <c r="E14308" s="29">
        <v>1</v>
      </c>
      <c r="F14308" s="29">
        <v>1</v>
      </c>
      <c r="G14308" s="29">
        <v>6003</v>
      </c>
      <c r="M14308" s="80" t="b">
        <f t="shared" si="223"/>
        <v>1</v>
      </c>
    </row>
    <row r="14309" spans="2:13" x14ac:dyDescent="0.15">
      <c r="B14309" s="29" t="s">
        <v>15308</v>
      </c>
      <c r="C14309" s="29" t="s">
        <v>712</v>
      </c>
      <c r="D14309" s="29" t="s">
        <v>523</v>
      </c>
      <c r="E14309" s="29">
        <v>2</v>
      </c>
      <c r="F14309" s="29">
        <v>3</v>
      </c>
      <c r="G14309" s="29">
        <v>17471</v>
      </c>
      <c r="M14309" s="80" t="b">
        <f t="shared" si="223"/>
        <v>1</v>
      </c>
    </row>
    <row r="14310" spans="2:13" x14ac:dyDescent="0.15">
      <c r="B14310" s="29" t="s">
        <v>3797</v>
      </c>
      <c r="C14310" s="29" t="s">
        <v>712</v>
      </c>
      <c r="D14310" s="29" t="s">
        <v>519</v>
      </c>
      <c r="E14310" s="29">
        <v>2</v>
      </c>
      <c r="F14310" s="29">
        <v>1</v>
      </c>
      <c r="G14310" s="29">
        <v>3451</v>
      </c>
      <c r="M14310" s="80" t="b">
        <f t="shared" si="223"/>
        <v>1</v>
      </c>
    </row>
    <row r="14311" spans="2:13" x14ac:dyDescent="0.15">
      <c r="B14311" s="29" t="s">
        <v>3661</v>
      </c>
      <c r="C14311" s="29" t="s">
        <v>712</v>
      </c>
      <c r="D14311" s="29" t="s">
        <v>519</v>
      </c>
      <c r="E14311" s="29">
        <v>2</v>
      </c>
      <c r="F14311" s="29">
        <v>1</v>
      </c>
      <c r="G14311" s="29">
        <v>3197</v>
      </c>
      <c r="M14311" s="80" t="b">
        <f t="shared" si="223"/>
        <v>1</v>
      </c>
    </row>
    <row r="14312" spans="2:13" x14ac:dyDescent="0.15">
      <c r="B14312" s="29" t="s">
        <v>10722</v>
      </c>
      <c r="C14312" s="29" t="s">
        <v>710</v>
      </c>
      <c r="D14312" s="29" t="s">
        <v>523</v>
      </c>
      <c r="E14312" s="29">
        <v>1</v>
      </c>
      <c r="F14312" s="29">
        <v>3</v>
      </c>
      <c r="G14312" s="29">
        <v>10815</v>
      </c>
      <c r="M14312" s="80" t="b">
        <f t="shared" si="223"/>
        <v>1</v>
      </c>
    </row>
    <row r="14313" spans="2:13" x14ac:dyDescent="0.15">
      <c r="B14313" s="29" t="s">
        <v>6823</v>
      </c>
      <c r="C14313" s="29" t="s">
        <v>518</v>
      </c>
      <c r="D14313" s="29" t="s">
        <v>523</v>
      </c>
      <c r="E14313" s="29">
        <v>0</v>
      </c>
      <c r="F14313" s="29">
        <v>3</v>
      </c>
      <c r="G14313" s="29">
        <v>6950</v>
      </c>
      <c r="M14313" s="80" t="b">
        <f t="shared" si="223"/>
        <v>1</v>
      </c>
    </row>
    <row r="14314" spans="2:13" x14ac:dyDescent="0.15">
      <c r="B14314" s="29" t="s">
        <v>14411</v>
      </c>
      <c r="C14314" s="29" t="s">
        <v>710</v>
      </c>
      <c r="D14314" s="29" t="s">
        <v>519</v>
      </c>
      <c r="E14314" s="29">
        <v>1</v>
      </c>
      <c r="F14314" s="29">
        <v>1</v>
      </c>
      <c r="G14314" s="29">
        <v>16166</v>
      </c>
      <c r="M14314" s="80" t="b">
        <f t="shared" si="223"/>
        <v>1</v>
      </c>
    </row>
    <row r="14315" spans="2:13" x14ac:dyDescent="0.15">
      <c r="B14315" s="29" t="s">
        <v>14124</v>
      </c>
      <c r="C14315" s="29" t="s">
        <v>710</v>
      </c>
      <c r="D14315" s="29" t="s">
        <v>519</v>
      </c>
      <c r="E14315" s="29">
        <v>1</v>
      </c>
      <c r="F14315" s="29">
        <v>1</v>
      </c>
      <c r="G14315" s="29">
        <v>14764</v>
      </c>
      <c r="M14315" s="80" t="b">
        <f t="shared" si="223"/>
        <v>1</v>
      </c>
    </row>
    <row r="14316" spans="2:13" x14ac:dyDescent="0.15">
      <c r="B14316" s="29" t="s">
        <v>15309</v>
      </c>
      <c r="C14316" s="29" t="s">
        <v>710</v>
      </c>
      <c r="D14316" s="29" t="s">
        <v>519</v>
      </c>
      <c r="E14316" s="29">
        <v>1</v>
      </c>
      <c r="F14316" s="29">
        <v>1</v>
      </c>
      <c r="G14316" s="29">
        <v>16729</v>
      </c>
      <c r="M14316" s="80" t="b">
        <f t="shared" si="223"/>
        <v>1</v>
      </c>
    </row>
    <row r="14317" spans="2:13" x14ac:dyDescent="0.15">
      <c r="B14317" s="29" t="s">
        <v>8129</v>
      </c>
      <c r="C14317" s="29" t="s">
        <v>518</v>
      </c>
      <c r="D14317" s="29" t="s">
        <v>518</v>
      </c>
      <c r="E14317" s="29">
        <v>0</v>
      </c>
      <c r="F14317" s="29">
        <v>0</v>
      </c>
      <c r="G14317" s="29">
        <v>15680</v>
      </c>
      <c r="M14317" s="80" t="b">
        <f t="shared" si="223"/>
        <v>1</v>
      </c>
    </row>
    <row r="14318" spans="2:13" x14ac:dyDescent="0.15">
      <c r="B14318" s="29" t="s">
        <v>7512</v>
      </c>
      <c r="C14318" s="29" t="s">
        <v>710</v>
      </c>
      <c r="D14318" s="29" t="s">
        <v>525</v>
      </c>
      <c r="E14318" s="29">
        <v>1</v>
      </c>
      <c r="F14318" s="29">
        <v>4</v>
      </c>
      <c r="G14318" s="29">
        <v>7671</v>
      </c>
      <c r="M14318" s="80" t="b">
        <f t="shared" si="223"/>
        <v>1</v>
      </c>
    </row>
    <row r="14319" spans="2:13" x14ac:dyDescent="0.15">
      <c r="B14319" s="29" t="s">
        <v>4549</v>
      </c>
      <c r="C14319" s="29" t="s">
        <v>716</v>
      </c>
      <c r="D14319" s="29" t="s">
        <v>523</v>
      </c>
      <c r="E14319" s="29">
        <v>4</v>
      </c>
      <c r="F14319" s="29">
        <v>3</v>
      </c>
      <c r="G14319" s="29">
        <v>4369</v>
      </c>
      <c r="M14319" s="80" t="b">
        <f t="shared" si="223"/>
        <v>1</v>
      </c>
    </row>
    <row r="14320" spans="2:13" x14ac:dyDescent="0.15">
      <c r="B14320" s="29" t="s">
        <v>14125</v>
      </c>
      <c r="C14320" s="29" t="s">
        <v>712</v>
      </c>
      <c r="D14320" s="29" t="s">
        <v>523</v>
      </c>
      <c r="E14320" s="29">
        <v>2</v>
      </c>
      <c r="F14320" s="29">
        <v>3</v>
      </c>
      <c r="G14320" s="29">
        <v>15636</v>
      </c>
      <c r="M14320" s="80" t="b">
        <f t="shared" si="223"/>
        <v>1</v>
      </c>
    </row>
    <row r="14321" spans="2:13" x14ac:dyDescent="0.15">
      <c r="B14321" s="29" t="s">
        <v>12588</v>
      </c>
      <c r="C14321" s="29" t="s">
        <v>710</v>
      </c>
      <c r="D14321" s="29" t="s">
        <v>519</v>
      </c>
      <c r="E14321" s="29">
        <v>1</v>
      </c>
      <c r="F14321" s="29">
        <v>1</v>
      </c>
      <c r="G14321" s="29">
        <v>12395</v>
      </c>
      <c r="M14321" s="80" t="b">
        <f t="shared" si="223"/>
        <v>1</v>
      </c>
    </row>
    <row r="14322" spans="2:13" x14ac:dyDescent="0.15">
      <c r="B14322" s="29" t="s">
        <v>13094</v>
      </c>
      <c r="C14322" s="29" t="s">
        <v>710</v>
      </c>
      <c r="D14322" s="29" t="s">
        <v>525</v>
      </c>
      <c r="E14322" s="29">
        <v>1</v>
      </c>
      <c r="F14322" s="29">
        <v>4</v>
      </c>
      <c r="G14322" s="29">
        <v>13957</v>
      </c>
      <c r="M14322" s="80" t="b">
        <f t="shared" si="223"/>
        <v>1</v>
      </c>
    </row>
    <row r="14323" spans="2:13" x14ac:dyDescent="0.15">
      <c r="B14323" s="29" t="s">
        <v>3662</v>
      </c>
      <c r="C14323" s="29" t="s">
        <v>712</v>
      </c>
      <c r="D14323" s="29" t="s">
        <v>525</v>
      </c>
      <c r="E14323" s="29">
        <v>2</v>
      </c>
      <c r="F14323" s="29">
        <v>4</v>
      </c>
      <c r="G14323" s="29">
        <v>3198</v>
      </c>
      <c r="M14323" s="80" t="b">
        <f t="shared" si="223"/>
        <v>1</v>
      </c>
    </row>
    <row r="14324" spans="2:13" x14ac:dyDescent="0.15">
      <c r="B14324" s="29" t="s">
        <v>3663</v>
      </c>
      <c r="C14324" s="29" t="s">
        <v>714</v>
      </c>
      <c r="D14324" s="29" t="s">
        <v>523</v>
      </c>
      <c r="E14324" s="29">
        <v>3</v>
      </c>
      <c r="F14324" s="29">
        <v>3</v>
      </c>
      <c r="G14324" s="29">
        <v>3199</v>
      </c>
      <c r="M14324" s="80" t="b">
        <f t="shared" si="223"/>
        <v>1</v>
      </c>
    </row>
    <row r="14325" spans="2:13" x14ac:dyDescent="0.15">
      <c r="B14325" s="29" t="s">
        <v>11127</v>
      </c>
      <c r="C14325" s="29" t="s">
        <v>716</v>
      </c>
      <c r="D14325" s="29" t="s">
        <v>523</v>
      </c>
      <c r="E14325" s="29">
        <v>4</v>
      </c>
      <c r="F14325" s="29">
        <v>3</v>
      </c>
      <c r="G14325" s="29">
        <v>3200</v>
      </c>
      <c r="M14325" s="80" t="b">
        <f t="shared" si="223"/>
        <v>1</v>
      </c>
    </row>
    <row r="14326" spans="2:13" x14ac:dyDescent="0.15">
      <c r="B14326" s="29" t="s">
        <v>11128</v>
      </c>
      <c r="C14326" s="29" t="s">
        <v>714</v>
      </c>
      <c r="D14326" s="29" t="s">
        <v>523</v>
      </c>
      <c r="E14326" s="29">
        <v>3</v>
      </c>
      <c r="F14326" s="29">
        <v>3</v>
      </c>
      <c r="G14326" s="29">
        <v>3201</v>
      </c>
      <c r="M14326" s="80" t="b">
        <f t="shared" si="223"/>
        <v>1</v>
      </c>
    </row>
    <row r="14327" spans="2:13" x14ac:dyDescent="0.15">
      <c r="B14327" s="29" t="s">
        <v>256</v>
      </c>
      <c r="C14327" s="29" t="s">
        <v>710</v>
      </c>
      <c r="D14327" s="29" t="s">
        <v>523</v>
      </c>
      <c r="E14327" s="29">
        <v>1</v>
      </c>
      <c r="F14327" s="29">
        <v>3</v>
      </c>
      <c r="G14327" s="29">
        <v>8544</v>
      </c>
      <c r="M14327" s="80" t="b">
        <f t="shared" si="223"/>
        <v>1</v>
      </c>
    </row>
    <row r="14328" spans="2:13" x14ac:dyDescent="0.15">
      <c r="B14328" s="29" t="s">
        <v>9808</v>
      </c>
      <c r="C14328" s="29" t="s">
        <v>710</v>
      </c>
      <c r="D14328" s="29" t="s">
        <v>523</v>
      </c>
      <c r="E14328" s="29">
        <v>1</v>
      </c>
      <c r="F14328" s="29">
        <v>3</v>
      </c>
      <c r="G14328" s="29">
        <v>9545</v>
      </c>
      <c r="M14328" s="80" t="b">
        <f t="shared" si="223"/>
        <v>1</v>
      </c>
    </row>
    <row r="14329" spans="2:13" x14ac:dyDescent="0.15">
      <c r="B14329" s="29" t="s">
        <v>3798</v>
      </c>
      <c r="C14329" s="29" t="s">
        <v>712</v>
      </c>
      <c r="D14329" s="29" t="s">
        <v>523</v>
      </c>
      <c r="E14329" s="29">
        <v>2</v>
      </c>
      <c r="F14329" s="29">
        <v>3</v>
      </c>
      <c r="G14329" s="29">
        <v>3452</v>
      </c>
      <c r="M14329" s="80" t="b">
        <f t="shared" si="223"/>
        <v>1</v>
      </c>
    </row>
    <row r="14330" spans="2:13" x14ac:dyDescent="0.15">
      <c r="B14330" s="29" t="s">
        <v>4371</v>
      </c>
      <c r="C14330" s="29" t="s">
        <v>718</v>
      </c>
      <c r="D14330" s="29" t="s">
        <v>521</v>
      </c>
      <c r="E14330" s="29">
        <v>5</v>
      </c>
      <c r="F14330" s="29">
        <v>2</v>
      </c>
      <c r="G14330" s="29">
        <v>4167</v>
      </c>
      <c r="M14330" s="80" t="b">
        <f t="shared" si="223"/>
        <v>1</v>
      </c>
    </row>
    <row r="14331" spans="2:13" x14ac:dyDescent="0.15">
      <c r="B14331" s="29" t="s">
        <v>3470</v>
      </c>
      <c r="C14331" s="29" t="s">
        <v>716</v>
      </c>
      <c r="D14331" s="29" t="s">
        <v>523</v>
      </c>
      <c r="E14331" s="29">
        <v>4</v>
      </c>
      <c r="F14331" s="29">
        <v>3</v>
      </c>
      <c r="G14331" s="29">
        <v>3202</v>
      </c>
      <c r="M14331" s="80" t="b">
        <f t="shared" si="223"/>
        <v>1</v>
      </c>
    </row>
    <row r="14332" spans="2:13" x14ac:dyDescent="0.15">
      <c r="B14332" s="29" t="s">
        <v>11129</v>
      </c>
      <c r="C14332" s="29" t="s">
        <v>714</v>
      </c>
      <c r="D14332" s="29" t="s">
        <v>521</v>
      </c>
      <c r="E14332" s="29">
        <v>3</v>
      </c>
      <c r="F14332" s="29">
        <v>2</v>
      </c>
      <c r="G14332" s="29">
        <v>4448</v>
      </c>
      <c r="M14332" s="80" t="b">
        <f t="shared" si="223"/>
        <v>1</v>
      </c>
    </row>
    <row r="14333" spans="2:13" x14ac:dyDescent="0.15">
      <c r="B14333" s="29" t="s">
        <v>3471</v>
      </c>
      <c r="C14333" s="29" t="s">
        <v>710</v>
      </c>
      <c r="D14333" s="29" t="s">
        <v>521</v>
      </c>
      <c r="E14333" s="29">
        <v>1</v>
      </c>
      <c r="F14333" s="29">
        <v>2</v>
      </c>
      <c r="G14333" s="29">
        <v>3203</v>
      </c>
      <c r="M14333" s="80" t="b">
        <f t="shared" si="223"/>
        <v>1</v>
      </c>
    </row>
    <row r="14334" spans="2:13" x14ac:dyDescent="0.15">
      <c r="B14334" s="29" t="s">
        <v>3472</v>
      </c>
      <c r="C14334" s="29" t="s">
        <v>716</v>
      </c>
      <c r="D14334" s="29" t="s">
        <v>521</v>
      </c>
      <c r="E14334" s="29">
        <v>4</v>
      </c>
      <c r="F14334" s="29">
        <v>2</v>
      </c>
      <c r="G14334" s="29">
        <v>3204</v>
      </c>
      <c r="M14334" s="80" t="b">
        <f t="shared" si="223"/>
        <v>1</v>
      </c>
    </row>
    <row r="14335" spans="2:13" x14ac:dyDescent="0.15">
      <c r="B14335" s="29" t="s">
        <v>14126</v>
      </c>
      <c r="C14335" s="29" t="s">
        <v>710</v>
      </c>
      <c r="D14335" s="29" t="s">
        <v>523</v>
      </c>
      <c r="E14335" s="29">
        <v>1</v>
      </c>
      <c r="F14335" s="29">
        <v>3</v>
      </c>
      <c r="G14335" s="29">
        <v>15072</v>
      </c>
      <c r="M14335" s="80" t="b">
        <f t="shared" si="223"/>
        <v>1</v>
      </c>
    </row>
    <row r="14336" spans="2:13" x14ac:dyDescent="0.15">
      <c r="B14336" s="29" t="s">
        <v>3740</v>
      </c>
      <c r="C14336" s="29" t="s">
        <v>716</v>
      </c>
      <c r="D14336" s="29" t="s">
        <v>521</v>
      </c>
      <c r="E14336" s="29">
        <v>4</v>
      </c>
      <c r="F14336" s="29">
        <v>2</v>
      </c>
      <c r="G14336" s="29">
        <v>3497</v>
      </c>
      <c r="M14336" s="80" t="b">
        <f t="shared" si="223"/>
        <v>1</v>
      </c>
    </row>
    <row r="14337" spans="2:13" x14ac:dyDescent="0.15">
      <c r="B14337" s="29" t="s">
        <v>13095</v>
      </c>
      <c r="C14337" s="29" t="s">
        <v>714</v>
      </c>
      <c r="D14337" s="29" t="s">
        <v>521</v>
      </c>
      <c r="E14337" s="29">
        <v>3</v>
      </c>
      <c r="F14337" s="29">
        <v>2</v>
      </c>
      <c r="G14337" s="29">
        <v>13956</v>
      </c>
      <c r="M14337" s="80" t="b">
        <f t="shared" si="223"/>
        <v>1</v>
      </c>
    </row>
    <row r="14338" spans="2:13" x14ac:dyDescent="0.15">
      <c r="B14338" s="29" t="s">
        <v>7021</v>
      </c>
      <c r="C14338" s="29" t="s">
        <v>710</v>
      </c>
      <c r="D14338" s="29" t="s">
        <v>521</v>
      </c>
      <c r="E14338" s="29">
        <v>1</v>
      </c>
      <c r="F14338" s="29">
        <v>2</v>
      </c>
      <c r="G14338" s="29">
        <v>7158</v>
      </c>
      <c r="M14338" s="80" t="b">
        <f t="shared" si="223"/>
        <v>1</v>
      </c>
    </row>
    <row r="14339" spans="2:13" x14ac:dyDescent="0.15">
      <c r="B14339" s="29" t="s">
        <v>3473</v>
      </c>
      <c r="C14339" s="29" t="s">
        <v>716</v>
      </c>
      <c r="D14339" s="29" t="s">
        <v>521</v>
      </c>
      <c r="E14339" s="29">
        <v>4</v>
      </c>
      <c r="F14339" s="29">
        <v>2</v>
      </c>
      <c r="G14339" s="29">
        <v>3205</v>
      </c>
      <c r="M14339" s="80" t="b">
        <f t="shared" si="223"/>
        <v>1</v>
      </c>
    </row>
    <row r="14340" spans="2:13" x14ac:dyDescent="0.15">
      <c r="B14340" s="29" t="s">
        <v>12589</v>
      </c>
      <c r="C14340" s="29" t="s">
        <v>714</v>
      </c>
      <c r="D14340" s="29" t="s">
        <v>521</v>
      </c>
      <c r="E14340" s="29">
        <v>3</v>
      </c>
      <c r="F14340" s="29">
        <v>2</v>
      </c>
      <c r="G14340" s="29">
        <v>12333</v>
      </c>
      <c r="M14340" s="80" t="b">
        <f t="shared" si="223"/>
        <v>1</v>
      </c>
    </row>
    <row r="14341" spans="2:13" x14ac:dyDescent="0.15">
      <c r="B14341" s="29" t="s">
        <v>3474</v>
      </c>
      <c r="C14341" s="29" t="s">
        <v>718</v>
      </c>
      <c r="D14341" s="29" t="s">
        <v>521</v>
      </c>
      <c r="E14341" s="29">
        <v>5</v>
      </c>
      <c r="F14341" s="29">
        <v>2</v>
      </c>
      <c r="G14341" s="29">
        <v>3206</v>
      </c>
      <c r="M14341" s="80" t="b">
        <f t="shared" si="223"/>
        <v>1</v>
      </c>
    </row>
    <row r="14342" spans="2:13" x14ac:dyDescent="0.15">
      <c r="B14342" s="29" t="s">
        <v>3475</v>
      </c>
      <c r="C14342" s="29" t="s">
        <v>716</v>
      </c>
      <c r="D14342" s="29" t="s">
        <v>521</v>
      </c>
      <c r="E14342" s="29">
        <v>4</v>
      </c>
      <c r="F14342" s="29">
        <v>2</v>
      </c>
      <c r="G14342" s="29">
        <v>3207</v>
      </c>
      <c r="M14342" s="80" t="b">
        <f t="shared" si="223"/>
        <v>1</v>
      </c>
    </row>
    <row r="14343" spans="2:13" x14ac:dyDescent="0.15">
      <c r="B14343" s="29" t="s">
        <v>3476</v>
      </c>
      <c r="C14343" s="29" t="s">
        <v>718</v>
      </c>
      <c r="D14343" s="29" t="s">
        <v>521</v>
      </c>
      <c r="E14343" s="29">
        <v>5</v>
      </c>
      <c r="F14343" s="29">
        <v>2</v>
      </c>
      <c r="G14343" s="29">
        <v>3208</v>
      </c>
      <c r="M14343" s="80" t="b">
        <f t="shared" si="223"/>
        <v>1</v>
      </c>
    </row>
    <row r="14344" spans="2:13" x14ac:dyDescent="0.15">
      <c r="B14344" s="29" t="s">
        <v>14127</v>
      </c>
      <c r="C14344" s="29" t="s">
        <v>710</v>
      </c>
      <c r="D14344" s="29" t="s">
        <v>521</v>
      </c>
      <c r="E14344" s="29">
        <v>1</v>
      </c>
      <c r="F14344" s="29">
        <v>2</v>
      </c>
      <c r="G14344" s="29">
        <v>15447</v>
      </c>
      <c r="M14344" s="80" t="b">
        <f t="shared" si="223"/>
        <v>1</v>
      </c>
    </row>
    <row r="14345" spans="2:13" x14ac:dyDescent="0.15">
      <c r="B14345" s="29" t="s">
        <v>15310</v>
      </c>
      <c r="C14345" s="29" t="s">
        <v>710</v>
      </c>
      <c r="D14345" s="29" t="s">
        <v>523</v>
      </c>
      <c r="E14345" s="29">
        <v>1</v>
      </c>
      <c r="F14345" s="29">
        <v>3</v>
      </c>
      <c r="G14345" s="29">
        <v>16918</v>
      </c>
      <c r="M14345" s="80" t="b">
        <f t="shared" si="223"/>
        <v>1</v>
      </c>
    </row>
    <row r="14346" spans="2:13" x14ac:dyDescent="0.15">
      <c r="B14346" s="29" t="s">
        <v>8732</v>
      </c>
      <c r="C14346" s="29" t="s">
        <v>710</v>
      </c>
      <c r="D14346" s="29" t="s">
        <v>444</v>
      </c>
      <c r="E14346" s="29">
        <v>1</v>
      </c>
      <c r="F14346" s="29">
        <v>6</v>
      </c>
      <c r="G14346" s="29">
        <v>9082</v>
      </c>
      <c r="M14346" s="80" t="b">
        <f t="shared" si="223"/>
        <v>1</v>
      </c>
    </row>
    <row r="14347" spans="2:13" x14ac:dyDescent="0.15">
      <c r="B14347" s="29" t="s">
        <v>10723</v>
      </c>
      <c r="C14347" s="29" t="s">
        <v>710</v>
      </c>
      <c r="D14347" s="29" t="s">
        <v>525</v>
      </c>
      <c r="E14347" s="29">
        <v>1</v>
      </c>
      <c r="F14347" s="29">
        <v>4</v>
      </c>
      <c r="G14347" s="29">
        <v>10590</v>
      </c>
      <c r="M14347" s="80" t="b">
        <f t="shared" si="223"/>
        <v>1</v>
      </c>
    </row>
    <row r="14348" spans="2:13" x14ac:dyDescent="0.15">
      <c r="B14348" s="29" t="s">
        <v>197</v>
      </c>
      <c r="C14348" s="29" t="s">
        <v>710</v>
      </c>
      <c r="D14348" s="29" t="s">
        <v>525</v>
      </c>
      <c r="E14348" s="29">
        <v>1</v>
      </c>
      <c r="F14348" s="29">
        <v>4</v>
      </c>
      <c r="G14348" s="29">
        <v>8602</v>
      </c>
      <c r="M14348" s="80" t="b">
        <f t="shared" si="223"/>
        <v>1</v>
      </c>
    </row>
    <row r="14349" spans="2:13" x14ac:dyDescent="0.15">
      <c r="B14349" s="29" t="s">
        <v>182</v>
      </c>
      <c r="C14349" s="29" t="s">
        <v>710</v>
      </c>
      <c r="D14349" s="29" t="s">
        <v>523</v>
      </c>
      <c r="E14349" s="29">
        <v>1</v>
      </c>
      <c r="F14349" s="29">
        <v>3</v>
      </c>
      <c r="G14349" s="29">
        <v>8587</v>
      </c>
      <c r="M14349" s="80" t="b">
        <f t="shared" si="223"/>
        <v>1</v>
      </c>
    </row>
    <row r="14350" spans="2:13" x14ac:dyDescent="0.15">
      <c r="B14350" s="29" t="s">
        <v>14412</v>
      </c>
      <c r="C14350" s="29" t="s">
        <v>710</v>
      </c>
      <c r="D14350" s="29" t="s">
        <v>523</v>
      </c>
      <c r="E14350" s="29">
        <v>1</v>
      </c>
      <c r="F14350" s="29">
        <v>3</v>
      </c>
      <c r="G14350" s="29">
        <v>16140</v>
      </c>
      <c r="M14350" s="80" t="b">
        <f t="shared" ref="M14350:M14413" si="224">AND(  NOT(ISERROR(FIND(UPPER($B$7),UPPER($B14350),1))),  OR($D$7="",NOT(ISERROR(FIND(UPPER($D$7),UPPER($B14350),1)))),    OR($D$8="",(ISERROR(FIND(UPPER($D$8),UPPER($B14350),1))))           )</f>
        <v>1</v>
      </c>
    </row>
    <row r="14351" spans="2:13" x14ac:dyDescent="0.15">
      <c r="B14351" s="29" t="s">
        <v>9976</v>
      </c>
      <c r="C14351" s="29" t="s">
        <v>712</v>
      </c>
      <c r="D14351" s="29" t="s">
        <v>525</v>
      </c>
      <c r="E14351" s="29">
        <v>2</v>
      </c>
      <c r="F14351" s="29">
        <v>4</v>
      </c>
      <c r="G14351" s="29">
        <v>10177</v>
      </c>
      <c r="M14351" s="80" t="b">
        <f t="shared" si="224"/>
        <v>1</v>
      </c>
    </row>
    <row r="14352" spans="2:13" x14ac:dyDescent="0.15">
      <c r="B14352" s="29" t="s">
        <v>3477</v>
      </c>
      <c r="C14352" s="29" t="s">
        <v>710</v>
      </c>
      <c r="D14352" s="29" t="s">
        <v>521</v>
      </c>
      <c r="E14352" s="29">
        <v>1</v>
      </c>
      <c r="F14352" s="29">
        <v>2</v>
      </c>
      <c r="G14352" s="29">
        <v>3209</v>
      </c>
      <c r="M14352" s="80" t="b">
        <f t="shared" si="224"/>
        <v>1</v>
      </c>
    </row>
    <row r="14353" spans="2:13" x14ac:dyDescent="0.15">
      <c r="B14353" s="29" t="s">
        <v>6200</v>
      </c>
      <c r="C14353" s="29" t="s">
        <v>710</v>
      </c>
      <c r="D14353" s="29" t="s">
        <v>521</v>
      </c>
      <c r="E14353" s="29">
        <v>1</v>
      </c>
      <c r="F14353" s="29">
        <v>2</v>
      </c>
      <c r="G14353" s="29">
        <v>6364</v>
      </c>
      <c r="M14353" s="80" t="b">
        <f t="shared" si="224"/>
        <v>1</v>
      </c>
    </row>
    <row r="14354" spans="2:13" x14ac:dyDescent="0.15">
      <c r="B14354" s="29" t="s">
        <v>3478</v>
      </c>
      <c r="C14354" s="29" t="s">
        <v>710</v>
      </c>
      <c r="D14354" s="29" t="s">
        <v>525</v>
      </c>
      <c r="E14354" s="29">
        <v>1</v>
      </c>
      <c r="F14354" s="29">
        <v>4</v>
      </c>
      <c r="G14354" s="29">
        <v>3210</v>
      </c>
      <c r="M14354" s="80" t="b">
        <f t="shared" si="224"/>
        <v>1</v>
      </c>
    </row>
    <row r="14355" spans="2:13" x14ac:dyDescent="0.15">
      <c r="B14355" s="29" t="s">
        <v>3479</v>
      </c>
      <c r="C14355" s="29" t="s">
        <v>710</v>
      </c>
      <c r="D14355" s="29" t="s">
        <v>523</v>
      </c>
      <c r="E14355" s="29">
        <v>1</v>
      </c>
      <c r="F14355" s="29">
        <v>3</v>
      </c>
      <c r="G14355" s="29">
        <v>3211</v>
      </c>
      <c r="M14355" s="80" t="b">
        <f t="shared" si="224"/>
        <v>1</v>
      </c>
    </row>
    <row r="14356" spans="2:13" x14ac:dyDescent="0.15">
      <c r="B14356" s="29" t="s">
        <v>3480</v>
      </c>
      <c r="C14356" s="29" t="s">
        <v>710</v>
      </c>
      <c r="D14356" s="29" t="s">
        <v>523</v>
      </c>
      <c r="E14356" s="29">
        <v>1</v>
      </c>
      <c r="F14356" s="29">
        <v>3</v>
      </c>
      <c r="G14356" s="29">
        <v>3212</v>
      </c>
      <c r="M14356" s="80" t="b">
        <f t="shared" si="224"/>
        <v>1</v>
      </c>
    </row>
    <row r="14357" spans="2:13" x14ac:dyDescent="0.15">
      <c r="B14357" s="29" t="s">
        <v>14128</v>
      </c>
      <c r="C14357" s="29" t="s">
        <v>518</v>
      </c>
      <c r="D14357" s="29" t="s">
        <v>518</v>
      </c>
      <c r="E14357" s="29">
        <v>0</v>
      </c>
      <c r="F14357" s="29">
        <v>0</v>
      </c>
      <c r="G14357" s="29">
        <v>14720</v>
      </c>
      <c r="M14357" s="80" t="b">
        <f t="shared" si="224"/>
        <v>1</v>
      </c>
    </row>
    <row r="14358" spans="2:13" x14ac:dyDescent="0.15">
      <c r="B14358" s="29" t="s">
        <v>3799</v>
      </c>
      <c r="C14358" s="29" t="s">
        <v>712</v>
      </c>
      <c r="D14358" s="29" t="s">
        <v>523</v>
      </c>
      <c r="E14358" s="29">
        <v>2</v>
      </c>
      <c r="F14358" s="29">
        <v>3</v>
      </c>
      <c r="G14358" s="29">
        <v>3453</v>
      </c>
      <c r="M14358" s="80" t="b">
        <f t="shared" si="224"/>
        <v>1</v>
      </c>
    </row>
    <row r="14359" spans="2:13" x14ac:dyDescent="0.15">
      <c r="B14359" s="29" t="s">
        <v>7295</v>
      </c>
      <c r="C14359" s="29" t="s">
        <v>712</v>
      </c>
      <c r="D14359" s="29" t="s">
        <v>525</v>
      </c>
      <c r="E14359" s="29">
        <v>2</v>
      </c>
      <c r="F14359" s="29">
        <v>4</v>
      </c>
      <c r="G14359" s="29">
        <v>7604</v>
      </c>
      <c r="M14359" s="80" t="b">
        <f t="shared" si="224"/>
        <v>1</v>
      </c>
    </row>
    <row r="14360" spans="2:13" x14ac:dyDescent="0.15">
      <c r="B14360" s="29" t="s">
        <v>7295</v>
      </c>
      <c r="C14360" s="29" t="s">
        <v>712</v>
      </c>
      <c r="D14360" s="29" t="s">
        <v>525</v>
      </c>
      <c r="E14360" s="29">
        <v>2</v>
      </c>
      <c r="F14360" s="29">
        <v>4</v>
      </c>
      <c r="G14360" s="29">
        <v>7566</v>
      </c>
      <c r="M14360" s="80" t="b">
        <f t="shared" si="224"/>
        <v>1</v>
      </c>
    </row>
    <row r="14361" spans="2:13" x14ac:dyDescent="0.15">
      <c r="B14361" s="29" t="s">
        <v>8563</v>
      </c>
      <c r="C14361" s="29" t="s">
        <v>518</v>
      </c>
      <c r="D14361" s="29" t="s">
        <v>518</v>
      </c>
      <c r="E14361" s="29">
        <v>0</v>
      </c>
      <c r="F14361" s="29">
        <v>0</v>
      </c>
      <c r="G14361" s="29">
        <v>8900</v>
      </c>
      <c r="M14361" s="80" t="b">
        <f t="shared" si="224"/>
        <v>1</v>
      </c>
    </row>
    <row r="14362" spans="2:13" x14ac:dyDescent="0.15">
      <c r="B14362" s="29" t="s">
        <v>4018</v>
      </c>
      <c r="C14362" s="29" t="s">
        <v>518</v>
      </c>
      <c r="D14362" s="29" t="s">
        <v>518</v>
      </c>
      <c r="E14362" s="29">
        <v>0</v>
      </c>
      <c r="F14362" s="29">
        <v>0</v>
      </c>
      <c r="G14362" s="29">
        <v>3676</v>
      </c>
      <c r="M14362" s="80" t="b">
        <f t="shared" si="224"/>
        <v>1</v>
      </c>
    </row>
    <row r="14363" spans="2:13" x14ac:dyDescent="0.15">
      <c r="B14363" s="29" t="s">
        <v>5048</v>
      </c>
      <c r="C14363" s="29" t="s">
        <v>712</v>
      </c>
      <c r="D14363" s="29" t="s">
        <v>525</v>
      </c>
      <c r="E14363" s="29">
        <v>2</v>
      </c>
      <c r="F14363" s="29">
        <v>4</v>
      </c>
      <c r="G14363" s="29">
        <v>4896</v>
      </c>
      <c r="M14363" s="80" t="b">
        <f t="shared" si="224"/>
        <v>1</v>
      </c>
    </row>
    <row r="14364" spans="2:13" x14ac:dyDescent="0.15">
      <c r="B14364" s="29" t="s">
        <v>13096</v>
      </c>
      <c r="C14364" s="29" t="s">
        <v>712</v>
      </c>
      <c r="D14364" s="29" t="s">
        <v>525</v>
      </c>
      <c r="E14364" s="29">
        <v>2</v>
      </c>
      <c r="F14364" s="29">
        <v>4</v>
      </c>
      <c r="G14364" s="29">
        <v>14426</v>
      </c>
      <c r="M14364" s="80" t="b">
        <f t="shared" si="224"/>
        <v>1</v>
      </c>
    </row>
    <row r="14365" spans="2:13" x14ac:dyDescent="0.15">
      <c r="B14365" s="29" t="s">
        <v>5652</v>
      </c>
      <c r="C14365" s="29" t="s">
        <v>710</v>
      </c>
      <c r="D14365" s="29" t="s">
        <v>525</v>
      </c>
      <c r="E14365" s="29">
        <v>1</v>
      </c>
      <c r="F14365" s="29">
        <v>4</v>
      </c>
      <c r="G14365" s="29">
        <v>5671</v>
      </c>
      <c r="M14365" s="80" t="b">
        <f t="shared" si="224"/>
        <v>1</v>
      </c>
    </row>
    <row r="14366" spans="2:13" x14ac:dyDescent="0.15">
      <c r="B14366" s="29" t="s">
        <v>10724</v>
      </c>
      <c r="C14366" s="29" t="s">
        <v>712</v>
      </c>
      <c r="D14366" s="29" t="s">
        <v>525</v>
      </c>
      <c r="E14366" s="29">
        <v>2</v>
      </c>
      <c r="F14366" s="29">
        <v>4</v>
      </c>
      <c r="G14366" s="29">
        <v>11079</v>
      </c>
      <c r="M14366" s="80" t="b">
        <f t="shared" si="224"/>
        <v>1</v>
      </c>
    </row>
    <row r="14367" spans="2:13" x14ac:dyDescent="0.15">
      <c r="B14367" s="29" t="s">
        <v>3481</v>
      </c>
      <c r="C14367" s="29" t="s">
        <v>712</v>
      </c>
      <c r="D14367" s="29" t="s">
        <v>525</v>
      </c>
      <c r="E14367" s="29">
        <v>2</v>
      </c>
      <c r="F14367" s="29">
        <v>4</v>
      </c>
      <c r="G14367" s="29">
        <v>3213</v>
      </c>
      <c r="M14367" s="80" t="b">
        <f t="shared" si="224"/>
        <v>1</v>
      </c>
    </row>
    <row r="14368" spans="2:13" x14ac:dyDescent="0.15">
      <c r="B14368" s="29" t="s">
        <v>6795</v>
      </c>
      <c r="C14368" s="29" t="s">
        <v>712</v>
      </c>
      <c r="D14368" s="29" t="s">
        <v>525</v>
      </c>
      <c r="E14368" s="29">
        <v>2</v>
      </c>
      <c r="F14368" s="29">
        <v>4</v>
      </c>
      <c r="G14368" s="29">
        <v>6922</v>
      </c>
      <c r="M14368" s="80" t="b">
        <f t="shared" si="224"/>
        <v>1</v>
      </c>
    </row>
    <row r="14369" spans="2:13" x14ac:dyDescent="0.15">
      <c r="B14369" s="29" t="s">
        <v>4194</v>
      </c>
      <c r="C14369" s="29" t="s">
        <v>712</v>
      </c>
      <c r="D14369" s="29" t="s">
        <v>523</v>
      </c>
      <c r="E14369" s="29">
        <v>2</v>
      </c>
      <c r="F14369" s="29">
        <v>3</v>
      </c>
      <c r="G14369" s="29">
        <v>3977</v>
      </c>
      <c r="M14369" s="80" t="b">
        <f t="shared" si="224"/>
        <v>1</v>
      </c>
    </row>
    <row r="14370" spans="2:13" x14ac:dyDescent="0.15">
      <c r="B14370" s="29" t="s">
        <v>10027</v>
      </c>
      <c r="C14370" s="29" t="s">
        <v>710</v>
      </c>
      <c r="D14370" s="29" t="s">
        <v>523</v>
      </c>
      <c r="E14370" s="29">
        <v>1</v>
      </c>
      <c r="F14370" s="29">
        <v>3</v>
      </c>
      <c r="G14370" s="29">
        <v>10215</v>
      </c>
      <c r="M14370" s="80" t="b">
        <f t="shared" si="224"/>
        <v>1</v>
      </c>
    </row>
    <row r="14371" spans="2:13" x14ac:dyDescent="0.15">
      <c r="B14371" s="29" t="s">
        <v>5362</v>
      </c>
      <c r="C14371" s="29" t="s">
        <v>710</v>
      </c>
      <c r="D14371" s="29" t="s">
        <v>525</v>
      </c>
      <c r="E14371" s="29">
        <v>1</v>
      </c>
      <c r="F14371" s="29">
        <v>4</v>
      </c>
      <c r="G14371" s="29">
        <v>5361</v>
      </c>
      <c r="M14371" s="80" t="b">
        <f t="shared" si="224"/>
        <v>1</v>
      </c>
    </row>
    <row r="14372" spans="2:13" x14ac:dyDescent="0.15">
      <c r="B14372" s="29" t="s">
        <v>10725</v>
      </c>
      <c r="C14372" s="29" t="s">
        <v>710</v>
      </c>
      <c r="D14372" s="29" t="s">
        <v>523</v>
      </c>
      <c r="E14372" s="29">
        <v>1</v>
      </c>
      <c r="F14372" s="29">
        <v>3</v>
      </c>
      <c r="G14372" s="29">
        <v>10816</v>
      </c>
      <c r="M14372" s="80" t="b">
        <f t="shared" si="224"/>
        <v>1</v>
      </c>
    </row>
    <row r="14373" spans="2:13" x14ac:dyDescent="0.15">
      <c r="B14373" s="29" t="s">
        <v>9809</v>
      </c>
      <c r="C14373" s="29" t="s">
        <v>710</v>
      </c>
      <c r="D14373" s="29" t="s">
        <v>523</v>
      </c>
      <c r="E14373" s="29">
        <v>1</v>
      </c>
      <c r="F14373" s="29">
        <v>3</v>
      </c>
      <c r="G14373" s="29">
        <v>9626</v>
      </c>
      <c r="M14373" s="80" t="b">
        <f t="shared" si="224"/>
        <v>1</v>
      </c>
    </row>
    <row r="14374" spans="2:13" x14ac:dyDescent="0.15">
      <c r="B14374" s="29" t="s">
        <v>9810</v>
      </c>
      <c r="C14374" s="29" t="s">
        <v>518</v>
      </c>
      <c r="D14374" s="29" t="s">
        <v>518</v>
      </c>
      <c r="E14374" s="29">
        <v>0</v>
      </c>
      <c r="F14374" s="29">
        <v>0</v>
      </c>
      <c r="G14374" s="29">
        <v>9457</v>
      </c>
      <c r="M14374" s="80" t="b">
        <f t="shared" si="224"/>
        <v>1</v>
      </c>
    </row>
    <row r="14375" spans="2:13" x14ac:dyDescent="0.15">
      <c r="B14375" s="29" t="s">
        <v>15311</v>
      </c>
      <c r="C14375" s="29" t="s">
        <v>710</v>
      </c>
      <c r="D14375" s="29" t="s">
        <v>521</v>
      </c>
      <c r="E14375" s="29">
        <v>1</v>
      </c>
      <c r="F14375" s="29">
        <v>2</v>
      </c>
      <c r="G14375" s="29">
        <v>16834</v>
      </c>
      <c r="M14375" s="80" t="b">
        <f t="shared" si="224"/>
        <v>1</v>
      </c>
    </row>
    <row r="14376" spans="2:13" x14ac:dyDescent="0.15">
      <c r="B14376" s="29" t="s">
        <v>9811</v>
      </c>
      <c r="C14376" s="29" t="s">
        <v>518</v>
      </c>
      <c r="D14376" s="29" t="s">
        <v>518</v>
      </c>
      <c r="E14376" s="29">
        <v>0</v>
      </c>
      <c r="F14376" s="29">
        <v>0</v>
      </c>
      <c r="G14376" s="29">
        <v>9458</v>
      </c>
      <c r="M14376" s="80" t="b">
        <f t="shared" si="224"/>
        <v>1</v>
      </c>
    </row>
    <row r="14377" spans="2:13" x14ac:dyDescent="0.15">
      <c r="B14377" s="29" t="s">
        <v>8868</v>
      </c>
      <c r="C14377" s="29" t="s">
        <v>710</v>
      </c>
      <c r="D14377" s="29" t="s">
        <v>525</v>
      </c>
      <c r="E14377" s="29">
        <v>1</v>
      </c>
      <c r="F14377" s="29">
        <v>4</v>
      </c>
      <c r="G14377" s="29">
        <v>9218</v>
      </c>
      <c r="M14377" s="80" t="b">
        <f t="shared" si="224"/>
        <v>1</v>
      </c>
    </row>
    <row r="14378" spans="2:13" x14ac:dyDescent="0.15">
      <c r="B14378" s="29" t="s">
        <v>3482</v>
      </c>
      <c r="C14378" s="29" t="s">
        <v>716</v>
      </c>
      <c r="D14378" s="29" t="s">
        <v>523</v>
      </c>
      <c r="E14378" s="29">
        <v>4</v>
      </c>
      <c r="F14378" s="29">
        <v>3</v>
      </c>
      <c r="G14378" s="29">
        <v>3214</v>
      </c>
      <c r="M14378" s="80" t="b">
        <f t="shared" si="224"/>
        <v>1</v>
      </c>
    </row>
    <row r="14379" spans="2:13" x14ac:dyDescent="0.15">
      <c r="B14379" s="29" t="s">
        <v>3483</v>
      </c>
      <c r="C14379" s="29" t="s">
        <v>712</v>
      </c>
      <c r="D14379" s="29" t="s">
        <v>523</v>
      </c>
      <c r="E14379" s="29">
        <v>2</v>
      </c>
      <c r="F14379" s="29">
        <v>3</v>
      </c>
      <c r="G14379" s="29">
        <v>3215</v>
      </c>
      <c r="M14379" s="80" t="b">
        <f t="shared" si="224"/>
        <v>1</v>
      </c>
    </row>
    <row r="14380" spans="2:13" x14ac:dyDescent="0.15">
      <c r="B14380" s="29" t="s">
        <v>6140</v>
      </c>
      <c r="C14380" s="29" t="s">
        <v>714</v>
      </c>
      <c r="D14380" s="29" t="s">
        <v>523</v>
      </c>
      <c r="E14380" s="29">
        <v>3</v>
      </c>
      <c r="F14380" s="29">
        <v>3</v>
      </c>
      <c r="G14380" s="29">
        <v>6198</v>
      </c>
      <c r="M14380" s="80" t="b">
        <f t="shared" si="224"/>
        <v>1</v>
      </c>
    </row>
    <row r="14381" spans="2:13" x14ac:dyDescent="0.15">
      <c r="B14381" s="29" t="s">
        <v>3484</v>
      </c>
      <c r="C14381" s="29" t="s">
        <v>714</v>
      </c>
      <c r="D14381" s="29" t="s">
        <v>523</v>
      </c>
      <c r="E14381" s="29">
        <v>3</v>
      </c>
      <c r="F14381" s="29">
        <v>3</v>
      </c>
      <c r="G14381" s="29">
        <v>3216</v>
      </c>
      <c r="M14381" s="80" t="b">
        <f t="shared" si="224"/>
        <v>1</v>
      </c>
    </row>
    <row r="14382" spans="2:13" x14ac:dyDescent="0.15">
      <c r="B14382" s="29" t="s">
        <v>12590</v>
      </c>
      <c r="C14382" s="29" t="s">
        <v>710</v>
      </c>
      <c r="D14382" s="29" t="s">
        <v>523</v>
      </c>
      <c r="E14382" s="29">
        <v>1</v>
      </c>
      <c r="F14382" s="29">
        <v>3</v>
      </c>
      <c r="G14382" s="29">
        <v>13359</v>
      </c>
      <c r="M14382" s="80" t="b">
        <f t="shared" si="224"/>
        <v>1</v>
      </c>
    </row>
    <row r="14383" spans="2:13" x14ac:dyDescent="0.15">
      <c r="B14383" s="29" t="s">
        <v>14413</v>
      </c>
      <c r="C14383" s="29" t="s">
        <v>710</v>
      </c>
      <c r="D14383" s="29" t="s">
        <v>523</v>
      </c>
      <c r="E14383" s="29">
        <v>1</v>
      </c>
      <c r="F14383" s="29">
        <v>3</v>
      </c>
      <c r="G14383" s="29">
        <v>16151</v>
      </c>
      <c r="M14383" s="80" t="b">
        <f t="shared" si="224"/>
        <v>1</v>
      </c>
    </row>
    <row r="14384" spans="2:13" x14ac:dyDescent="0.15">
      <c r="B14384" s="29" t="s">
        <v>8442</v>
      </c>
      <c r="C14384" s="29" t="s">
        <v>710</v>
      </c>
      <c r="D14384" s="29" t="s">
        <v>523</v>
      </c>
      <c r="E14384" s="29">
        <v>1</v>
      </c>
      <c r="F14384" s="29">
        <v>3</v>
      </c>
      <c r="G14384" s="29">
        <v>8771</v>
      </c>
      <c r="M14384" s="80" t="b">
        <f t="shared" si="224"/>
        <v>1</v>
      </c>
    </row>
    <row r="14385" spans="2:13" x14ac:dyDescent="0.15">
      <c r="B14385" s="29" t="s">
        <v>13097</v>
      </c>
      <c r="C14385" s="29" t="s">
        <v>710</v>
      </c>
      <c r="D14385" s="29" t="s">
        <v>523</v>
      </c>
      <c r="E14385" s="29">
        <v>1</v>
      </c>
      <c r="F14385" s="29">
        <v>3</v>
      </c>
      <c r="G14385" s="29">
        <v>13920</v>
      </c>
      <c r="M14385" s="80" t="b">
        <f t="shared" si="224"/>
        <v>1</v>
      </c>
    </row>
    <row r="14386" spans="2:13" x14ac:dyDescent="0.15">
      <c r="B14386" s="29" t="s">
        <v>15312</v>
      </c>
      <c r="C14386" s="29" t="s">
        <v>710</v>
      </c>
      <c r="D14386" s="29" t="s">
        <v>523</v>
      </c>
      <c r="E14386" s="29">
        <v>1</v>
      </c>
      <c r="F14386" s="29">
        <v>3</v>
      </c>
      <c r="G14386" s="29">
        <v>17478</v>
      </c>
      <c r="M14386" s="80" t="b">
        <f t="shared" si="224"/>
        <v>1</v>
      </c>
    </row>
    <row r="14387" spans="2:13" x14ac:dyDescent="0.15">
      <c r="B14387" s="29" t="s">
        <v>15313</v>
      </c>
      <c r="C14387" s="29" t="s">
        <v>710</v>
      </c>
      <c r="D14387" s="29" t="s">
        <v>523</v>
      </c>
      <c r="E14387" s="29">
        <v>1</v>
      </c>
      <c r="F14387" s="29">
        <v>3</v>
      </c>
      <c r="G14387" s="29">
        <v>17479</v>
      </c>
      <c r="M14387" s="80" t="b">
        <f t="shared" si="224"/>
        <v>1</v>
      </c>
    </row>
    <row r="14388" spans="2:13" x14ac:dyDescent="0.15">
      <c r="B14388" s="29" t="s">
        <v>10788</v>
      </c>
      <c r="C14388" s="29" t="s">
        <v>710</v>
      </c>
      <c r="D14388" s="29" t="s">
        <v>523</v>
      </c>
      <c r="E14388" s="29">
        <v>1</v>
      </c>
      <c r="F14388" s="29">
        <v>3</v>
      </c>
      <c r="G14388" s="29">
        <v>11149</v>
      </c>
      <c r="M14388" s="80" t="b">
        <f t="shared" si="224"/>
        <v>1</v>
      </c>
    </row>
    <row r="14389" spans="2:13" x14ac:dyDescent="0.15">
      <c r="B14389" s="29" t="s">
        <v>6396</v>
      </c>
      <c r="C14389" s="29" t="s">
        <v>710</v>
      </c>
      <c r="D14389" s="29" t="s">
        <v>525</v>
      </c>
      <c r="E14389" s="29">
        <v>1</v>
      </c>
      <c r="F14389" s="29">
        <v>4</v>
      </c>
      <c r="G14389" s="29">
        <v>6453</v>
      </c>
      <c r="M14389" s="80" t="b">
        <f t="shared" si="224"/>
        <v>1</v>
      </c>
    </row>
    <row r="14390" spans="2:13" x14ac:dyDescent="0.15">
      <c r="B14390" s="29" t="s">
        <v>3485</v>
      </c>
      <c r="C14390" s="29" t="s">
        <v>716</v>
      </c>
      <c r="D14390" s="29" t="s">
        <v>521</v>
      </c>
      <c r="E14390" s="29">
        <v>4</v>
      </c>
      <c r="F14390" s="29">
        <v>2</v>
      </c>
      <c r="G14390" s="29">
        <v>3217</v>
      </c>
      <c r="M14390" s="80" t="b">
        <f t="shared" si="224"/>
        <v>1</v>
      </c>
    </row>
    <row r="14391" spans="2:13" x14ac:dyDescent="0.15">
      <c r="B14391" s="29" t="s">
        <v>4019</v>
      </c>
      <c r="C14391" s="29" t="s">
        <v>518</v>
      </c>
      <c r="D14391" s="29" t="s">
        <v>518</v>
      </c>
      <c r="E14391" s="29">
        <v>0</v>
      </c>
      <c r="F14391" s="29">
        <v>0</v>
      </c>
      <c r="G14391" s="29">
        <v>3677</v>
      </c>
      <c r="M14391" s="80" t="b">
        <f t="shared" si="224"/>
        <v>1</v>
      </c>
    </row>
    <row r="14392" spans="2:13" x14ac:dyDescent="0.15">
      <c r="B14392" s="29" t="s">
        <v>3486</v>
      </c>
      <c r="C14392" s="29" t="s">
        <v>716</v>
      </c>
      <c r="D14392" s="29" t="s">
        <v>523</v>
      </c>
      <c r="E14392" s="29">
        <v>4</v>
      </c>
      <c r="F14392" s="29">
        <v>3</v>
      </c>
      <c r="G14392" s="29">
        <v>3218</v>
      </c>
      <c r="M14392" s="80" t="b">
        <f t="shared" si="224"/>
        <v>1</v>
      </c>
    </row>
    <row r="14393" spans="2:13" x14ac:dyDescent="0.15">
      <c r="B14393" s="29" t="s">
        <v>4417</v>
      </c>
      <c r="C14393" s="29" t="s">
        <v>710</v>
      </c>
      <c r="D14393" s="29" t="s">
        <v>525</v>
      </c>
      <c r="E14393" s="29">
        <v>1</v>
      </c>
      <c r="F14393" s="29">
        <v>4</v>
      </c>
      <c r="G14393" s="29">
        <v>4223</v>
      </c>
      <c r="M14393" s="80" t="b">
        <f t="shared" si="224"/>
        <v>1</v>
      </c>
    </row>
    <row r="14394" spans="2:13" x14ac:dyDescent="0.15">
      <c r="B14394" s="29" t="s">
        <v>6903</v>
      </c>
      <c r="C14394" s="29" t="s">
        <v>710</v>
      </c>
      <c r="D14394" s="29" t="s">
        <v>521</v>
      </c>
      <c r="E14394" s="29">
        <v>1</v>
      </c>
      <c r="F14394" s="29">
        <v>2</v>
      </c>
      <c r="G14394" s="29">
        <v>6914</v>
      </c>
      <c r="M14394" s="80" t="b">
        <f t="shared" si="224"/>
        <v>1</v>
      </c>
    </row>
    <row r="14395" spans="2:13" x14ac:dyDescent="0.15">
      <c r="B14395" s="29" t="s">
        <v>11130</v>
      </c>
      <c r="C14395" s="29" t="s">
        <v>710</v>
      </c>
      <c r="D14395" s="29" t="s">
        <v>523</v>
      </c>
      <c r="E14395" s="29">
        <v>1</v>
      </c>
      <c r="F14395" s="29">
        <v>3</v>
      </c>
      <c r="G14395" s="29">
        <v>8234</v>
      </c>
      <c r="M14395" s="80" t="b">
        <f t="shared" si="224"/>
        <v>1</v>
      </c>
    </row>
    <row r="14396" spans="2:13" x14ac:dyDescent="0.15">
      <c r="B14396" s="29" t="s">
        <v>5363</v>
      </c>
      <c r="C14396" s="29" t="s">
        <v>710</v>
      </c>
      <c r="D14396" s="29" t="s">
        <v>525</v>
      </c>
      <c r="E14396" s="29">
        <v>1</v>
      </c>
      <c r="F14396" s="29">
        <v>4</v>
      </c>
      <c r="G14396" s="29">
        <v>5362</v>
      </c>
      <c r="M14396" s="80" t="b">
        <f t="shared" si="224"/>
        <v>1</v>
      </c>
    </row>
    <row r="14397" spans="2:13" x14ac:dyDescent="0.15">
      <c r="B14397" s="29" t="s">
        <v>5364</v>
      </c>
      <c r="C14397" s="29" t="s">
        <v>710</v>
      </c>
      <c r="D14397" s="29" t="s">
        <v>519</v>
      </c>
      <c r="E14397" s="29">
        <v>1</v>
      </c>
      <c r="F14397" s="29">
        <v>1</v>
      </c>
      <c r="G14397" s="29">
        <v>5363</v>
      </c>
      <c r="M14397" s="80" t="b">
        <f t="shared" si="224"/>
        <v>1</v>
      </c>
    </row>
    <row r="14398" spans="2:13" x14ac:dyDescent="0.15">
      <c r="B14398" s="29" t="s">
        <v>5365</v>
      </c>
      <c r="C14398" s="29" t="s">
        <v>710</v>
      </c>
      <c r="D14398" s="29" t="s">
        <v>521</v>
      </c>
      <c r="E14398" s="29">
        <v>1</v>
      </c>
      <c r="F14398" s="29">
        <v>2</v>
      </c>
      <c r="G14398" s="29">
        <v>5364</v>
      </c>
      <c r="M14398" s="80" t="b">
        <f t="shared" si="224"/>
        <v>1</v>
      </c>
    </row>
    <row r="14399" spans="2:13" x14ac:dyDescent="0.15">
      <c r="B14399" s="29" t="s">
        <v>14129</v>
      </c>
      <c r="C14399" s="29" t="s">
        <v>710</v>
      </c>
      <c r="D14399" s="29" t="s">
        <v>523</v>
      </c>
      <c r="E14399" s="29">
        <v>1</v>
      </c>
      <c r="F14399" s="29">
        <v>3</v>
      </c>
      <c r="G14399" s="29">
        <v>15276</v>
      </c>
      <c r="M14399" s="80" t="b">
        <f t="shared" si="224"/>
        <v>1</v>
      </c>
    </row>
    <row r="14400" spans="2:13" x14ac:dyDescent="0.15">
      <c r="B14400" s="29" t="s">
        <v>13186</v>
      </c>
      <c r="C14400" s="29" t="s">
        <v>718</v>
      </c>
      <c r="D14400" s="29" t="s">
        <v>521</v>
      </c>
      <c r="E14400" s="29">
        <v>5</v>
      </c>
      <c r="F14400" s="29">
        <v>2</v>
      </c>
      <c r="G14400" s="29">
        <v>14576</v>
      </c>
      <c r="M14400" s="80" t="b">
        <f t="shared" si="224"/>
        <v>1</v>
      </c>
    </row>
    <row r="14401" spans="2:13" x14ac:dyDescent="0.15">
      <c r="B14401" s="29" t="s">
        <v>7982</v>
      </c>
      <c r="C14401" s="29" t="s">
        <v>718</v>
      </c>
      <c r="D14401" s="29" t="s">
        <v>523</v>
      </c>
      <c r="E14401" s="29">
        <v>5</v>
      </c>
      <c r="F14401" s="29">
        <v>3</v>
      </c>
      <c r="G14401" s="29">
        <v>8192</v>
      </c>
      <c r="M14401" s="80" t="b">
        <f t="shared" si="224"/>
        <v>1</v>
      </c>
    </row>
    <row r="14402" spans="2:13" x14ac:dyDescent="0.15">
      <c r="B14402" s="29" t="s">
        <v>4848</v>
      </c>
      <c r="C14402" s="29" t="s">
        <v>710</v>
      </c>
      <c r="D14402" s="29" t="s">
        <v>523</v>
      </c>
      <c r="E14402" s="29">
        <v>1</v>
      </c>
      <c r="F14402" s="29">
        <v>3</v>
      </c>
      <c r="G14402" s="29">
        <v>4808</v>
      </c>
      <c r="M14402" s="80" t="b">
        <f t="shared" si="224"/>
        <v>1</v>
      </c>
    </row>
    <row r="14403" spans="2:13" x14ac:dyDescent="0.15">
      <c r="B14403" s="29" t="s">
        <v>6307</v>
      </c>
      <c r="C14403" s="29" t="s">
        <v>710</v>
      </c>
      <c r="D14403" s="29" t="s">
        <v>523</v>
      </c>
      <c r="E14403" s="29">
        <v>1</v>
      </c>
      <c r="F14403" s="29">
        <v>3</v>
      </c>
      <c r="G14403" s="29">
        <v>6369</v>
      </c>
      <c r="M14403" s="80" t="b">
        <f t="shared" si="224"/>
        <v>1</v>
      </c>
    </row>
    <row r="14404" spans="2:13" x14ac:dyDescent="0.15">
      <c r="B14404" s="29" t="s">
        <v>7145</v>
      </c>
      <c r="C14404" s="29" t="s">
        <v>710</v>
      </c>
      <c r="D14404" s="29" t="s">
        <v>521</v>
      </c>
      <c r="E14404" s="29">
        <v>1</v>
      </c>
      <c r="F14404" s="29">
        <v>2</v>
      </c>
      <c r="G14404" s="29">
        <v>7155</v>
      </c>
      <c r="M14404" s="80" t="b">
        <f t="shared" si="224"/>
        <v>1</v>
      </c>
    </row>
    <row r="14405" spans="2:13" x14ac:dyDescent="0.15">
      <c r="B14405" s="29" t="s">
        <v>3487</v>
      </c>
      <c r="C14405" s="29" t="s">
        <v>716</v>
      </c>
      <c r="D14405" s="29" t="s">
        <v>521</v>
      </c>
      <c r="E14405" s="29">
        <v>4</v>
      </c>
      <c r="F14405" s="29">
        <v>2</v>
      </c>
      <c r="G14405" s="29">
        <v>3219</v>
      </c>
      <c r="M14405" s="80" t="b">
        <f t="shared" si="224"/>
        <v>1</v>
      </c>
    </row>
    <row r="14406" spans="2:13" x14ac:dyDescent="0.15">
      <c r="B14406" s="29" t="s">
        <v>7058</v>
      </c>
      <c r="C14406" s="29" t="s">
        <v>710</v>
      </c>
      <c r="D14406" s="29" t="s">
        <v>521</v>
      </c>
      <c r="E14406" s="29">
        <v>1</v>
      </c>
      <c r="F14406" s="29">
        <v>2</v>
      </c>
      <c r="G14406" s="29">
        <v>7199</v>
      </c>
      <c r="M14406" s="80" t="b">
        <f t="shared" si="224"/>
        <v>1</v>
      </c>
    </row>
    <row r="14407" spans="2:13" x14ac:dyDescent="0.15">
      <c r="B14407" s="29" t="s">
        <v>3488</v>
      </c>
      <c r="C14407" s="29" t="s">
        <v>712</v>
      </c>
      <c r="D14407" s="29" t="s">
        <v>444</v>
      </c>
      <c r="E14407" s="29">
        <v>2</v>
      </c>
      <c r="F14407" s="29">
        <v>6</v>
      </c>
      <c r="G14407" s="29">
        <v>3220</v>
      </c>
      <c r="M14407" s="80" t="b">
        <f t="shared" si="224"/>
        <v>1</v>
      </c>
    </row>
    <row r="14408" spans="2:13" x14ac:dyDescent="0.15">
      <c r="B14408" s="29" t="s">
        <v>3985</v>
      </c>
      <c r="C14408" s="29" t="s">
        <v>712</v>
      </c>
      <c r="D14408" s="29" t="s">
        <v>521</v>
      </c>
      <c r="E14408" s="29">
        <v>2</v>
      </c>
      <c r="F14408" s="29">
        <v>2</v>
      </c>
      <c r="G14408" s="29">
        <v>3750</v>
      </c>
      <c r="M14408" s="80" t="b">
        <f t="shared" si="224"/>
        <v>1</v>
      </c>
    </row>
    <row r="14409" spans="2:13" x14ac:dyDescent="0.15">
      <c r="B14409" s="29" t="s">
        <v>3489</v>
      </c>
      <c r="C14409" s="29" t="s">
        <v>712</v>
      </c>
      <c r="D14409" s="29" t="s">
        <v>523</v>
      </c>
      <c r="E14409" s="29">
        <v>2</v>
      </c>
      <c r="F14409" s="29">
        <v>3</v>
      </c>
      <c r="G14409" s="29">
        <v>3221</v>
      </c>
      <c r="M14409" s="80" t="b">
        <f t="shared" si="224"/>
        <v>1</v>
      </c>
    </row>
    <row r="14410" spans="2:13" x14ac:dyDescent="0.15">
      <c r="B14410" s="29" t="s">
        <v>3490</v>
      </c>
      <c r="C14410" s="29" t="s">
        <v>712</v>
      </c>
      <c r="D14410" s="29" t="s">
        <v>521</v>
      </c>
      <c r="E14410" s="29">
        <v>2</v>
      </c>
      <c r="F14410" s="29">
        <v>2</v>
      </c>
      <c r="G14410" s="29">
        <v>3222</v>
      </c>
      <c r="M14410" s="80" t="b">
        <f t="shared" si="224"/>
        <v>1</v>
      </c>
    </row>
    <row r="14411" spans="2:13" x14ac:dyDescent="0.15">
      <c r="B14411" s="29" t="s">
        <v>3491</v>
      </c>
      <c r="C14411" s="29" t="s">
        <v>712</v>
      </c>
      <c r="D14411" s="29" t="s">
        <v>519</v>
      </c>
      <c r="E14411" s="29">
        <v>2</v>
      </c>
      <c r="F14411" s="29">
        <v>1</v>
      </c>
      <c r="G14411" s="29">
        <v>3223</v>
      </c>
      <c r="M14411" s="80" t="b">
        <f t="shared" si="224"/>
        <v>1</v>
      </c>
    </row>
    <row r="14412" spans="2:13" x14ac:dyDescent="0.15">
      <c r="B14412" s="29" t="s">
        <v>10726</v>
      </c>
      <c r="C14412" s="29" t="s">
        <v>712</v>
      </c>
      <c r="D14412" s="29" t="s">
        <v>521</v>
      </c>
      <c r="E14412" s="29">
        <v>2</v>
      </c>
      <c r="F14412" s="29">
        <v>2</v>
      </c>
      <c r="G14412" s="29">
        <v>10941</v>
      </c>
      <c r="M14412" s="80" t="b">
        <f t="shared" si="224"/>
        <v>1</v>
      </c>
    </row>
    <row r="14413" spans="2:13" x14ac:dyDescent="0.15">
      <c r="B14413" s="29" t="s">
        <v>14130</v>
      </c>
      <c r="C14413" s="29" t="s">
        <v>712</v>
      </c>
      <c r="D14413" s="29" t="s">
        <v>519</v>
      </c>
      <c r="E14413" s="29">
        <v>2</v>
      </c>
      <c r="F14413" s="29">
        <v>1</v>
      </c>
      <c r="G14413" s="29">
        <v>15308</v>
      </c>
      <c r="M14413" s="80" t="b">
        <f t="shared" si="224"/>
        <v>1</v>
      </c>
    </row>
    <row r="14414" spans="2:13" x14ac:dyDescent="0.15">
      <c r="B14414" s="29" t="s">
        <v>3492</v>
      </c>
      <c r="C14414" s="29" t="s">
        <v>712</v>
      </c>
      <c r="D14414" s="29" t="s">
        <v>521</v>
      </c>
      <c r="E14414" s="29">
        <v>2</v>
      </c>
      <c r="F14414" s="29">
        <v>2</v>
      </c>
      <c r="G14414" s="29">
        <v>3224</v>
      </c>
      <c r="M14414" s="80" t="b">
        <f t="shared" ref="M14414:M14477" si="225">AND(  NOT(ISERROR(FIND(UPPER($B$7),UPPER($B14414),1))),  OR($D$7="",NOT(ISERROR(FIND(UPPER($D$7),UPPER($B14414),1)))),    OR($D$8="",(ISERROR(FIND(UPPER($D$8),UPPER($B14414),1))))           )</f>
        <v>1</v>
      </c>
    </row>
    <row r="14415" spans="2:13" x14ac:dyDescent="0.15">
      <c r="B14415" s="29" t="s">
        <v>3493</v>
      </c>
      <c r="C14415" s="29" t="s">
        <v>712</v>
      </c>
      <c r="D14415" s="29" t="s">
        <v>519</v>
      </c>
      <c r="E14415" s="29">
        <v>2</v>
      </c>
      <c r="F14415" s="29">
        <v>1</v>
      </c>
      <c r="G14415" s="29">
        <v>3225</v>
      </c>
      <c r="M14415" s="80" t="b">
        <f t="shared" si="225"/>
        <v>1</v>
      </c>
    </row>
    <row r="14416" spans="2:13" x14ac:dyDescent="0.15">
      <c r="B14416" s="29" t="s">
        <v>3494</v>
      </c>
      <c r="C14416" s="29" t="s">
        <v>712</v>
      </c>
      <c r="D14416" s="29" t="s">
        <v>519</v>
      </c>
      <c r="E14416" s="29">
        <v>2</v>
      </c>
      <c r="F14416" s="29">
        <v>1</v>
      </c>
      <c r="G14416" s="29">
        <v>3226</v>
      </c>
      <c r="M14416" s="80" t="b">
        <f t="shared" si="225"/>
        <v>1</v>
      </c>
    </row>
    <row r="14417" spans="2:13" x14ac:dyDescent="0.15">
      <c r="B14417" s="29" t="s">
        <v>3986</v>
      </c>
      <c r="C14417" s="29" t="s">
        <v>712</v>
      </c>
      <c r="D14417" s="29" t="s">
        <v>519</v>
      </c>
      <c r="E14417" s="29">
        <v>2</v>
      </c>
      <c r="F14417" s="29">
        <v>1</v>
      </c>
      <c r="G14417" s="29">
        <v>3751</v>
      </c>
      <c r="M14417" s="80" t="b">
        <f t="shared" si="225"/>
        <v>1</v>
      </c>
    </row>
    <row r="14418" spans="2:13" x14ac:dyDescent="0.15">
      <c r="B14418" s="29" t="s">
        <v>9812</v>
      </c>
      <c r="C14418" s="29" t="s">
        <v>518</v>
      </c>
      <c r="D14418" s="29" t="s">
        <v>518</v>
      </c>
      <c r="E14418" s="29">
        <v>0</v>
      </c>
      <c r="F14418" s="29">
        <v>0</v>
      </c>
      <c r="G14418" s="29">
        <v>9900</v>
      </c>
      <c r="M14418" s="80" t="b">
        <f t="shared" si="225"/>
        <v>1</v>
      </c>
    </row>
    <row r="14419" spans="2:13" x14ac:dyDescent="0.15">
      <c r="B14419" s="29" t="s">
        <v>3495</v>
      </c>
      <c r="C14419" s="29" t="s">
        <v>712</v>
      </c>
      <c r="D14419" s="29" t="s">
        <v>519</v>
      </c>
      <c r="E14419" s="29">
        <v>2</v>
      </c>
      <c r="F14419" s="29">
        <v>1</v>
      </c>
      <c r="G14419" s="29">
        <v>3227</v>
      </c>
      <c r="M14419" s="80" t="b">
        <f t="shared" si="225"/>
        <v>1</v>
      </c>
    </row>
    <row r="14420" spans="2:13" x14ac:dyDescent="0.15">
      <c r="B14420" s="29" t="s">
        <v>3496</v>
      </c>
      <c r="C14420" s="29" t="s">
        <v>712</v>
      </c>
      <c r="D14420" s="29" t="s">
        <v>519</v>
      </c>
      <c r="E14420" s="29">
        <v>2</v>
      </c>
      <c r="F14420" s="29">
        <v>1</v>
      </c>
      <c r="G14420" s="29">
        <v>3228</v>
      </c>
      <c r="M14420" s="80" t="b">
        <f t="shared" si="225"/>
        <v>1</v>
      </c>
    </row>
    <row r="14421" spans="2:13" x14ac:dyDescent="0.15">
      <c r="B14421" s="29" t="s">
        <v>9813</v>
      </c>
      <c r="C14421" s="29" t="s">
        <v>712</v>
      </c>
      <c r="D14421" s="29" t="s">
        <v>519</v>
      </c>
      <c r="E14421" s="29">
        <v>2</v>
      </c>
      <c r="F14421" s="29">
        <v>1</v>
      </c>
      <c r="G14421" s="29">
        <v>9627</v>
      </c>
      <c r="M14421" s="80" t="b">
        <f t="shared" si="225"/>
        <v>1</v>
      </c>
    </row>
    <row r="14422" spans="2:13" x14ac:dyDescent="0.15">
      <c r="B14422" s="29" t="s">
        <v>11131</v>
      </c>
      <c r="C14422" s="29" t="s">
        <v>712</v>
      </c>
      <c r="D14422" s="29" t="s">
        <v>519</v>
      </c>
      <c r="E14422" s="29">
        <v>2</v>
      </c>
      <c r="F14422" s="29">
        <v>1</v>
      </c>
      <c r="G14422" s="29">
        <v>3752</v>
      </c>
      <c r="M14422" s="80" t="b">
        <f t="shared" si="225"/>
        <v>1</v>
      </c>
    </row>
    <row r="14423" spans="2:13" x14ac:dyDescent="0.15">
      <c r="B14423" s="29" t="s">
        <v>3987</v>
      </c>
      <c r="C14423" s="29" t="s">
        <v>712</v>
      </c>
      <c r="D14423" s="29" t="s">
        <v>519</v>
      </c>
      <c r="E14423" s="29">
        <v>2</v>
      </c>
      <c r="F14423" s="29">
        <v>1</v>
      </c>
      <c r="G14423" s="29">
        <v>3753</v>
      </c>
      <c r="M14423" s="80" t="b">
        <f t="shared" si="225"/>
        <v>1</v>
      </c>
    </row>
    <row r="14424" spans="2:13" x14ac:dyDescent="0.15">
      <c r="B14424" s="29" t="s">
        <v>11406</v>
      </c>
      <c r="C14424" s="29" t="s">
        <v>712</v>
      </c>
      <c r="D14424" s="29" t="s">
        <v>519</v>
      </c>
      <c r="E14424" s="29">
        <v>2</v>
      </c>
      <c r="F14424" s="29">
        <v>1</v>
      </c>
      <c r="G14424" s="29">
        <v>11421</v>
      </c>
      <c r="M14424" s="80" t="b">
        <f t="shared" si="225"/>
        <v>1</v>
      </c>
    </row>
    <row r="14425" spans="2:13" x14ac:dyDescent="0.15">
      <c r="B14425" s="29" t="s">
        <v>11132</v>
      </c>
      <c r="C14425" s="29" t="s">
        <v>712</v>
      </c>
      <c r="D14425" s="29" t="s">
        <v>444</v>
      </c>
      <c r="E14425" s="29">
        <v>2</v>
      </c>
      <c r="F14425" s="29">
        <v>6</v>
      </c>
      <c r="G14425" s="29">
        <v>3229</v>
      </c>
      <c r="M14425" s="80" t="b">
        <f t="shared" si="225"/>
        <v>1</v>
      </c>
    </row>
    <row r="14426" spans="2:13" x14ac:dyDescent="0.15">
      <c r="B14426" s="29" t="s">
        <v>3497</v>
      </c>
      <c r="C14426" s="29" t="s">
        <v>712</v>
      </c>
      <c r="D14426" s="29" t="s">
        <v>519</v>
      </c>
      <c r="E14426" s="29">
        <v>2</v>
      </c>
      <c r="F14426" s="29">
        <v>1</v>
      </c>
      <c r="G14426" s="29">
        <v>3230</v>
      </c>
      <c r="M14426" s="80" t="b">
        <f t="shared" si="225"/>
        <v>1</v>
      </c>
    </row>
    <row r="14427" spans="2:13" x14ac:dyDescent="0.15">
      <c r="B14427" s="29" t="s">
        <v>9814</v>
      </c>
      <c r="C14427" s="29" t="s">
        <v>712</v>
      </c>
      <c r="D14427" s="29" t="s">
        <v>521</v>
      </c>
      <c r="E14427" s="29">
        <v>2</v>
      </c>
      <c r="F14427" s="29">
        <v>2</v>
      </c>
      <c r="G14427" s="29">
        <v>9628</v>
      </c>
      <c r="M14427" s="80" t="b">
        <f t="shared" si="225"/>
        <v>1</v>
      </c>
    </row>
    <row r="14428" spans="2:13" x14ac:dyDescent="0.15">
      <c r="B14428" s="29" t="s">
        <v>3498</v>
      </c>
      <c r="C14428" s="29" t="s">
        <v>712</v>
      </c>
      <c r="D14428" s="29" t="s">
        <v>521</v>
      </c>
      <c r="E14428" s="29">
        <v>2</v>
      </c>
      <c r="F14428" s="29">
        <v>2</v>
      </c>
      <c r="G14428" s="29">
        <v>3231</v>
      </c>
      <c r="M14428" s="80" t="b">
        <f t="shared" si="225"/>
        <v>1</v>
      </c>
    </row>
    <row r="14429" spans="2:13" x14ac:dyDescent="0.15">
      <c r="B14429" s="29" t="s">
        <v>3988</v>
      </c>
      <c r="C14429" s="29" t="s">
        <v>712</v>
      </c>
      <c r="D14429" s="29" t="s">
        <v>519</v>
      </c>
      <c r="E14429" s="29">
        <v>2</v>
      </c>
      <c r="F14429" s="29">
        <v>1</v>
      </c>
      <c r="G14429" s="29">
        <v>3754</v>
      </c>
      <c r="M14429" s="80" t="b">
        <f t="shared" si="225"/>
        <v>1</v>
      </c>
    </row>
    <row r="14430" spans="2:13" x14ac:dyDescent="0.15">
      <c r="B14430" s="29" t="s">
        <v>7263</v>
      </c>
      <c r="C14430" s="29" t="s">
        <v>712</v>
      </c>
      <c r="D14430" s="29" t="s">
        <v>519</v>
      </c>
      <c r="E14430" s="29">
        <v>2</v>
      </c>
      <c r="F14430" s="29">
        <v>1</v>
      </c>
      <c r="G14430" s="29">
        <v>7281</v>
      </c>
      <c r="M14430" s="80" t="b">
        <f t="shared" si="225"/>
        <v>1</v>
      </c>
    </row>
    <row r="14431" spans="2:13" x14ac:dyDescent="0.15">
      <c r="B14431" s="29" t="s">
        <v>8475</v>
      </c>
      <c r="C14431" s="29" t="s">
        <v>712</v>
      </c>
      <c r="D14431" s="29" t="s">
        <v>519</v>
      </c>
      <c r="E14431" s="29">
        <v>2</v>
      </c>
      <c r="F14431" s="29">
        <v>1</v>
      </c>
      <c r="G14431" s="29">
        <v>8804</v>
      </c>
      <c r="M14431" s="80" t="b">
        <f t="shared" si="225"/>
        <v>1</v>
      </c>
    </row>
    <row r="14432" spans="2:13" x14ac:dyDescent="0.15">
      <c r="B14432" s="29" t="s">
        <v>12591</v>
      </c>
      <c r="C14432" s="29" t="s">
        <v>712</v>
      </c>
      <c r="D14432" s="29" t="s">
        <v>519</v>
      </c>
      <c r="E14432" s="29">
        <v>2</v>
      </c>
      <c r="F14432" s="29">
        <v>1</v>
      </c>
      <c r="G14432" s="29">
        <v>12403</v>
      </c>
      <c r="M14432" s="80" t="b">
        <f t="shared" si="225"/>
        <v>1</v>
      </c>
    </row>
    <row r="14433" spans="2:13" x14ac:dyDescent="0.15">
      <c r="B14433" s="29" t="s">
        <v>3499</v>
      </c>
      <c r="C14433" s="29" t="s">
        <v>712</v>
      </c>
      <c r="D14433" s="29" t="s">
        <v>521</v>
      </c>
      <c r="E14433" s="29">
        <v>2</v>
      </c>
      <c r="F14433" s="29">
        <v>2</v>
      </c>
      <c r="G14433" s="29">
        <v>3232</v>
      </c>
      <c r="M14433" s="80" t="b">
        <f t="shared" si="225"/>
        <v>1</v>
      </c>
    </row>
    <row r="14434" spans="2:13" x14ac:dyDescent="0.15">
      <c r="B14434" s="29" t="s">
        <v>3596</v>
      </c>
      <c r="C14434" s="29" t="s">
        <v>712</v>
      </c>
      <c r="D14434" s="29" t="s">
        <v>519</v>
      </c>
      <c r="E14434" s="29">
        <v>2</v>
      </c>
      <c r="F14434" s="29">
        <v>1</v>
      </c>
      <c r="G14434" s="29">
        <v>3233</v>
      </c>
      <c r="M14434" s="80" t="b">
        <f t="shared" si="225"/>
        <v>1</v>
      </c>
    </row>
    <row r="14435" spans="2:13" x14ac:dyDescent="0.15">
      <c r="B14435" s="29" t="s">
        <v>3989</v>
      </c>
      <c r="C14435" s="29" t="s">
        <v>712</v>
      </c>
      <c r="D14435" s="29" t="s">
        <v>519</v>
      </c>
      <c r="E14435" s="29">
        <v>2</v>
      </c>
      <c r="F14435" s="29">
        <v>1</v>
      </c>
      <c r="G14435" s="29">
        <v>3755</v>
      </c>
      <c r="M14435" s="80" t="b">
        <f t="shared" si="225"/>
        <v>1</v>
      </c>
    </row>
    <row r="14436" spans="2:13" x14ac:dyDescent="0.15">
      <c r="B14436" s="29" t="s">
        <v>3597</v>
      </c>
      <c r="C14436" s="29" t="s">
        <v>712</v>
      </c>
      <c r="D14436" s="29" t="s">
        <v>444</v>
      </c>
      <c r="E14436" s="29">
        <v>2</v>
      </c>
      <c r="F14436" s="29">
        <v>6</v>
      </c>
      <c r="G14436" s="29">
        <v>3234</v>
      </c>
      <c r="M14436" s="80" t="b">
        <f t="shared" si="225"/>
        <v>1</v>
      </c>
    </row>
    <row r="14437" spans="2:13" x14ac:dyDescent="0.15">
      <c r="B14437" s="29" t="s">
        <v>145</v>
      </c>
      <c r="C14437" s="29" t="s">
        <v>714</v>
      </c>
      <c r="D14437" s="29" t="s">
        <v>521</v>
      </c>
      <c r="E14437" s="29">
        <v>3</v>
      </c>
      <c r="F14437" s="29">
        <v>2</v>
      </c>
      <c r="G14437" s="29">
        <v>8663</v>
      </c>
      <c r="M14437" s="80" t="b">
        <f t="shared" si="225"/>
        <v>1</v>
      </c>
    </row>
    <row r="14438" spans="2:13" x14ac:dyDescent="0.15">
      <c r="B14438" s="29" t="s">
        <v>4849</v>
      </c>
      <c r="C14438" s="29" t="s">
        <v>710</v>
      </c>
      <c r="D14438" s="29" t="s">
        <v>521</v>
      </c>
      <c r="E14438" s="29">
        <v>1</v>
      </c>
      <c r="F14438" s="29">
        <v>2</v>
      </c>
      <c r="G14438" s="29">
        <v>4809</v>
      </c>
      <c r="M14438" s="80" t="b">
        <f t="shared" si="225"/>
        <v>1</v>
      </c>
    </row>
    <row r="14439" spans="2:13" x14ac:dyDescent="0.15">
      <c r="B14439" s="29" t="s">
        <v>4849</v>
      </c>
      <c r="C14439" s="29" t="s">
        <v>710</v>
      </c>
      <c r="D14439" s="29" t="s">
        <v>519</v>
      </c>
      <c r="E14439" s="29">
        <v>1</v>
      </c>
      <c r="F14439" s="29">
        <v>1</v>
      </c>
      <c r="G14439" s="29">
        <v>5923</v>
      </c>
      <c r="M14439" s="80" t="b">
        <f t="shared" si="225"/>
        <v>1</v>
      </c>
    </row>
    <row r="14440" spans="2:13" x14ac:dyDescent="0.15">
      <c r="B14440" s="29" t="s">
        <v>7631</v>
      </c>
      <c r="C14440" s="29" t="s">
        <v>712</v>
      </c>
      <c r="D14440" s="29" t="s">
        <v>519</v>
      </c>
      <c r="E14440" s="29">
        <v>2</v>
      </c>
      <c r="F14440" s="29">
        <v>1</v>
      </c>
      <c r="G14440" s="29">
        <v>7794</v>
      </c>
      <c r="M14440" s="80" t="b">
        <f t="shared" si="225"/>
        <v>1</v>
      </c>
    </row>
    <row r="14441" spans="2:13" x14ac:dyDescent="0.15">
      <c r="B14441" s="29" t="s">
        <v>11133</v>
      </c>
      <c r="C14441" s="29" t="s">
        <v>712</v>
      </c>
      <c r="D14441" s="29" t="s">
        <v>521</v>
      </c>
      <c r="E14441" s="29">
        <v>2</v>
      </c>
      <c r="F14441" s="29">
        <v>2</v>
      </c>
      <c r="G14441" s="29">
        <v>8271</v>
      </c>
      <c r="M14441" s="80" t="b">
        <f t="shared" si="225"/>
        <v>1</v>
      </c>
    </row>
    <row r="14442" spans="2:13" x14ac:dyDescent="0.15">
      <c r="B14442" s="29" t="s">
        <v>3554</v>
      </c>
      <c r="C14442" s="29" t="s">
        <v>518</v>
      </c>
      <c r="D14442" s="29" t="s">
        <v>518</v>
      </c>
      <c r="E14442" s="29">
        <v>0</v>
      </c>
      <c r="F14442" s="29">
        <v>0</v>
      </c>
      <c r="G14442" s="29">
        <v>9868</v>
      </c>
      <c r="M14442" s="80" t="b">
        <f t="shared" si="225"/>
        <v>1</v>
      </c>
    </row>
    <row r="14443" spans="2:13" x14ac:dyDescent="0.15">
      <c r="B14443" s="29" t="s">
        <v>3554</v>
      </c>
      <c r="C14443" s="29" t="s">
        <v>712</v>
      </c>
      <c r="D14443" s="29" t="s">
        <v>527</v>
      </c>
      <c r="E14443" s="29">
        <v>2</v>
      </c>
      <c r="F14443" s="29">
        <v>5</v>
      </c>
      <c r="G14443" s="29">
        <v>3300</v>
      </c>
      <c r="M14443" s="80" t="b">
        <f t="shared" si="225"/>
        <v>1</v>
      </c>
    </row>
    <row r="14444" spans="2:13" x14ac:dyDescent="0.15">
      <c r="B14444" s="29" t="s">
        <v>3598</v>
      </c>
      <c r="C14444" s="29" t="s">
        <v>712</v>
      </c>
      <c r="D14444" s="29" t="s">
        <v>521</v>
      </c>
      <c r="E14444" s="29">
        <v>2</v>
      </c>
      <c r="F14444" s="29">
        <v>2</v>
      </c>
      <c r="G14444" s="29">
        <v>3236</v>
      </c>
      <c r="M14444" s="80" t="b">
        <f t="shared" si="225"/>
        <v>1</v>
      </c>
    </row>
    <row r="14445" spans="2:13" x14ac:dyDescent="0.15">
      <c r="B14445" s="29" t="s">
        <v>3599</v>
      </c>
      <c r="C14445" s="29" t="s">
        <v>712</v>
      </c>
      <c r="D14445" s="29" t="s">
        <v>525</v>
      </c>
      <c r="E14445" s="29">
        <v>2</v>
      </c>
      <c r="F14445" s="29">
        <v>4</v>
      </c>
      <c r="G14445" s="29">
        <v>3237</v>
      </c>
      <c r="M14445" s="80" t="b">
        <f t="shared" si="225"/>
        <v>1</v>
      </c>
    </row>
    <row r="14446" spans="2:13" x14ac:dyDescent="0.15">
      <c r="B14446" s="29" t="s">
        <v>3990</v>
      </c>
      <c r="C14446" s="29" t="s">
        <v>712</v>
      </c>
      <c r="D14446" s="29" t="s">
        <v>519</v>
      </c>
      <c r="E14446" s="29">
        <v>2</v>
      </c>
      <c r="F14446" s="29">
        <v>1</v>
      </c>
      <c r="G14446" s="29">
        <v>3756</v>
      </c>
      <c r="M14446" s="80" t="b">
        <f t="shared" si="225"/>
        <v>1</v>
      </c>
    </row>
    <row r="14447" spans="2:13" x14ac:dyDescent="0.15">
      <c r="B14447" s="29" t="s">
        <v>3600</v>
      </c>
      <c r="C14447" s="29" t="s">
        <v>712</v>
      </c>
      <c r="D14447" s="29" t="s">
        <v>521</v>
      </c>
      <c r="E14447" s="29">
        <v>2</v>
      </c>
      <c r="F14447" s="29">
        <v>2</v>
      </c>
      <c r="G14447" s="29">
        <v>3238</v>
      </c>
      <c r="M14447" s="80" t="b">
        <f t="shared" si="225"/>
        <v>1</v>
      </c>
    </row>
    <row r="14448" spans="2:13" x14ac:dyDescent="0.15">
      <c r="B14448" s="29" t="s">
        <v>7563</v>
      </c>
      <c r="C14448" s="29" t="s">
        <v>712</v>
      </c>
      <c r="D14448" s="29" t="s">
        <v>519</v>
      </c>
      <c r="E14448" s="29">
        <v>2</v>
      </c>
      <c r="F14448" s="29">
        <v>1</v>
      </c>
      <c r="G14448" s="29">
        <v>7727</v>
      </c>
      <c r="M14448" s="80" t="b">
        <f t="shared" si="225"/>
        <v>1</v>
      </c>
    </row>
    <row r="14449" spans="2:13" x14ac:dyDescent="0.15">
      <c r="B14449" s="29" t="s">
        <v>12592</v>
      </c>
      <c r="C14449" s="29" t="s">
        <v>712</v>
      </c>
      <c r="D14449" s="29" t="s">
        <v>523</v>
      </c>
      <c r="E14449" s="29">
        <v>2</v>
      </c>
      <c r="F14449" s="29">
        <v>3</v>
      </c>
      <c r="G14449" s="29">
        <v>12405</v>
      </c>
      <c r="M14449" s="80" t="b">
        <f t="shared" si="225"/>
        <v>1</v>
      </c>
    </row>
    <row r="14450" spans="2:13" x14ac:dyDescent="0.15">
      <c r="B14450" s="29" t="s">
        <v>14131</v>
      </c>
      <c r="C14450" s="29" t="s">
        <v>712</v>
      </c>
      <c r="D14450" s="29" t="s">
        <v>521</v>
      </c>
      <c r="E14450" s="29">
        <v>2</v>
      </c>
      <c r="F14450" s="29">
        <v>2</v>
      </c>
      <c r="G14450" s="29">
        <v>14732</v>
      </c>
      <c r="M14450" s="80" t="b">
        <f t="shared" si="225"/>
        <v>1</v>
      </c>
    </row>
    <row r="14451" spans="2:13" x14ac:dyDescent="0.15">
      <c r="B14451" s="29" t="s">
        <v>14132</v>
      </c>
      <c r="C14451" s="29" t="s">
        <v>710</v>
      </c>
      <c r="D14451" s="29" t="s">
        <v>523</v>
      </c>
      <c r="E14451" s="29">
        <v>1</v>
      </c>
      <c r="F14451" s="29">
        <v>3</v>
      </c>
      <c r="G14451" s="29">
        <v>14627</v>
      </c>
      <c r="M14451" s="80" t="b">
        <f t="shared" si="225"/>
        <v>1</v>
      </c>
    </row>
    <row r="14452" spans="2:13" x14ac:dyDescent="0.15">
      <c r="B14452" s="29" t="s">
        <v>14133</v>
      </c>
      <c r="C14452" s="29" t="s">
        <v>518</v>
      </c>
      <c r="D14452" s="29" t="s">
        <v>518</v>
      </c>
      <c r="E14452" s="29">
        <v>0</v>
      </c>
      <c r="F14452" s="29">
        <v>0</v>
      </c>
      <c r="G14452" s="29">
        <v>15667</v>
      </c>
      <c r="M14452" s="80" t="b">
        <f t="shared" si="225"/>
        <v>1</v>
      </c>
    </row>
    <row r="14453" spans="2:13" x14ac:dyDescent="0.15">
      <c r="B14453" s="29" t="s">
        <v>10727</v>
      </c>
      <c r="C14453" s="29" t="s">
        <v>716</v>
      </c>
      <c r="D14453" s="29" t="s">
        <v>521</v>
      </c>
      <c r="E14453" s="29">
        <v>4</v>
      </c>
      <c r="F14453" s="29">
        <v>2</v>
      </c>
      <c r="G14453" s="29">
        <v>10817</v>
      </c>
      <c r="M14453" s="80" t="b">
        <f t="shared" si="225"/>
        <v>1</v>
      </c>
    </row>
    <row r="14454" spans="2:13" x14ac:dyDescent="0.15">
      <c r="B14454" s="29" t="s">
        <v>15314</v>
      </c>
      <c r="C14454" s="29" t="s">
        <v>518</v>
      </c>
      <c r="D14454" s="29" t="s">
        <v>521</v>
      </c>
      <c r="E14454" s="29">
        <v>0</v>
      </c>
      <c r="F14454" s="29">
        <v>2</v>
      </c>
      <c r="G14454" s="29">
        <v>17290</v>
      </c>
      <c r="M14454" s="80" t="b">
        <f t="shared" si="225"/>
        <v>1</v>
      </c>
    </row>
    <row r="14455" spans="2:13" x14ac:dyDescent="0.15">
      <c r="B14455" s="29" t="s">
        <v>15315</v>
      </c>
      <c r="C14455" s="29" t="s">
        <v>710</v>
      </c>
      <c r="D14455" s="29" t="s">
        <v>521</v>
      </c>
      <c r="E14455" s="29">
        <v>1</v>
      </c>
      <c r="F14455" s="29">
        <v>2</v>
      </c>
      <c r="G14455" s="29">
        <v>17637</v>
      </c>
      <c r="M14455" s="80" t="b">
        <f t="shared" si="225"/>
        <v>1</v>
      </c>
    </row>
    <row r="14456" spans="2:13" x14ac:dyDescent="0.15">
      <c r="B14456" s="29" t="s">
        <v>7756</v>
      </c>
      <c r="C14456" s="29" t="s">
        <v>710</v>
      </c>
      <c r="D14456" s="29" t="s">
        <v>521</v>
      </c>
      <c r="E14456" s="29">
        <v>1</v>
      </c>
      <c r="F14456" s="29">
        <v>2</v>
      </c>
      <c r="G14456" s="29">
        <v>7935</v>
      </c>
      <c r="M14456" s="80" t="b">
        <f t="shared" si="225"/>
        <v>1</v>
      </c>
    </row>
    <row r="14457" spans="2:13" x14ac:dyDescent="0.15">
      <c r="B14457" s="29" t="s">
        <v>7685</v>
      </c>
      <c r="C14457" s="29" t="s">
        <v>710</v>
      </c>
      <c r="D14457" s="29" t="s">
        <v>523</v>
      </c>
      <c r="E14457" s="29">
        <v>1</v>
      </c>
      <c r="F14457" s="29">
        <v>3</v>
      </c>
      <c r="G14457" s="29">
        <v>7855</v>
      </c>
      <c r="M14457" s="80" t="b">
        <f t="shared" si="225"/>
        <v>1</v>
      </c>
    </row>
    <row r="14458" spans="2:13" x14ac:dyDescent="0.15">
      <c r="B14458" s="29" t="s">
        <v>3601</v>
      </c>
      <c r="C14458" s="29" t="s">
        <v>712</v>
      </c>
      <c r="D14458" s="29" t="s">
        <v>525</v>
      </c>
      <c r="E14458" s="29">
        <v>2</v>
      </c>
      <c r="F14458" s="29">
        <v>4</v>
      </c>
      <c r="G14458" s="29">
        <v>3239</v>
      </c>
      <c r="M14458" s="80" t="b">
        <f t="shared" si="225"/>
        <v>1</v>
      </c>
    </row>
    <row r="14459" spans="2:13" x14ac:dyDescent="0.15">
      <c r="B14459" s="29" t="s">
        <v>3800</v>
      </c>
      <c r="C14459" s="29" t="s">
        <v>9879</v>
      </c>
      <c r="D14459" s="29" t="s">
        <v>519</v>
      </c>
      <c r="E14459" s="29">
        <v>13</v>
      </c>
      <c r="F14459" s="29">
        <v>1</v>
      </c>
      <c r="G14459" s="29">
        <v>3454</v>
      </c>
      <c r="M14459" s="80" t="b">
        <f t="shared" si="225"/>
        <v>1</v>
      </c>
    </row>
    <row r="14460" spans="2:13" x14ac:dyDescent="0.15">
      <c r="B14460" s="29" t="s">
        <v>3602</v>
      </c>
      <c r="C14460" s="29" t="s">
        <v>716</v>
      </c>
      <c r="D14460" s="29" t="s">
        <v>523</v>
      </c>
      <c r="E14460" s="29">
        <v>4</v>
      </c>
      <c r="F14460" s="29">
        <v>3</v>
      </c>
      <c r="G14460" s="29">
        <v>3240</v>
      </c>
      <c r="M14460" s="80" t="b">
        <f t="shared" si="225"/>
        <v>1</v>
      </c>
    </row>
    <row r="14461" spans="2:13" x14ac:dyDescent="0.15">
      <c r="B14461" s="29" t="s">
        <v>6582</v>
      </c>
      <c r="C14461" s="29" t="s">
        <v>518</v>
      </c>
      <c r="D14461" s="29" t="s">
        <v>518</v>
      </c>
      <c r="E14461" s="29">
        <v>0</v>
      </c>
      <c r="F14461" s="29">
        <v>0</v>
      </c>
      <c r="G14461" s="29">
        <v>6672</v>
      </c>
      <c r="M14461" s="80" t="b">
        <f t="shared" si="225"/>
        <v>1</v>
      </c>
    </row>
    <row r="14462" spans="2:13" x14ac:dyDescent="0.15">
      <c r="B14462" s="29" t="s">
        <v>8604</v>
      </c>
      <c r="C14462" s="29" t="s">
        <v>710</v>
      </c>
      <c r="D14462" s="29" t="s">
        <v>523</v>
      </c>
      <c r="E14462" s="29">
        <v>1</v>
      </c>
      <c r="F14462" s="29">
        <v>3</v>
      </c>
      <c r="G14462" s="29">
        <v>8949</v>
      </c>
      <c r="M14462" s="80" t="b">
        <f t="shared" si="225"/>
        <v>1</v>
      </c>
    </row>
    <row r="14463" spans="2:13" x14ac:dyDescent="0.15">
      <c r="B14463" s="29" t="s">
        <v>7649</v>
      </c>
      <c r="C14463" s="29" t="s">
        <v>714</v>
      </c>
      <c r="D14463" s="29" t="s">
        <v>444</v>
      </c>
      <c r="E14463" s="29">
        <v>3</v>
      </c>
      <c r="F14463" s="29">
        <v>6</v>
      </c>
      <c r="G14463" s="29">
        <v>7689</v>
      </c>
      <c r="M14463" s="80" t="b">
        <f t="shared" si="225"/>
        <v>1</v>
      </c>
    </row>
    <row r="14464" spans="2:13" x14ac:dyDescent="0.15">
      <c r="B14464" s="29" t="s">
        <v>6583</v>
      </c>
      <c r="C14464" s="29" t="s">
        <v>518</v>
      </c>
      <c r="D14464" s="29" t="s">
        <v>518</v>
      </c>
      <c r="E14464" s="29">
        <v>0</v>
      </c>
      <c r="F14464" s="29">
        <v>0</v>
      </c>
      <c r="G14464" s="29">
        <v>6673</v>
      </c>
      <c r="M14464" s="80" t="b">
        <f t="shared" si="225"/>
        <v>1</v>
      </c>
    </row>
    <row r="14465" spans="2:13" x14ac:dyDescent="0.15">
      <c r="B14465" s="29" t="s">
        <v>3603</v>
      </c>
      <c r="C14465" s="29" t="s">
        <v>716</v>
      </c>
      <c r="D14465" s="29" t="s">
        <v>521</v>
      </c>
      <c r="E14465" s="29">
        <v>4</v>
      </c>
      <c r="F14465" s="29">
        <v>2</v>
      </c>
      <c r="G14465" s="29">
        <v>3241</v>
      </c>
      <c r="M14465" s="80" t="b">
        <f t="shared" si="225"/>
        <v>1</v>
      </c>
    </row>
    <row r="14466" spans="2:13" x14ac:dyDescent="0.15">
      <c r="B14466" s="29" t="s">
        <v>8429</v>
      </c>
      <c r="C14466" s="29" t="s">
        <v>714</v>
      </c>
      <c r="D14466" s="29" t="s">
        <v>525</v>
      </c>
      <c r="E14466" s="29">
        <v>3</v>
      </c>
      <c r="F14466" s="29">
        <v>4</v>
      </c>
      <c r="G14466" s="29">
        <v>8758</v>
      </c>
      <c r="M14466" s="80" t="b">
        <f t="shared" si="225"/>
        <v>1</v>
      </c>
    </row>
    <row r="14467" spans="2:13" x14ac:dyDescent="0.15">
      <c r="B14467" s="29" t="s">
        <v>9815</v>
      </c>
      <c r="C14467" s="29" t="s">
        <v>518</v>
      </c>
      <c r="D14467" s="29" t="s">
        <v>518</v>
      </c>
      <c r="E14467" s="29">
        <v>0</v>
      </c>
      <c r="F14467" s="29">
        <v>0</v>
      </c>
      <c r="G14467" s="29">
        <v>9901</v>
      </c>
      <c r="M14467" s="80" t="b">
        <f t="shared" si="225"/>
        <v>1</v>
      </c>
    </row>
    <row r="14468" spans="2:13" x14ac:dyDescent="0.15">
      <c r="B14468" s="29" t="s">
        <v>8869</v>
      </c>
      <c r="C14468" s="29" t="s">
        <v>710</v>
      </c>
      <c r="D14468" s="29" t="s">
        <v>525</v>
      </c>
      <c r="E14468" s="29">
        <v>1</v>
      </c>
      <c r="F14468" s="29">
        <v>4</v>
      </c>
      <c r="G14468" s="29">
        <v>9219</v>
      </c>
      <c r="M14468" s="80" t="b">
        <f t="shared" si="225"/>
        <v>1</v>
      </c>
    </row>
    <row r="14469" spans="2:13" x14ac:dyDescent="0.15">
      <c r="B14469" s="29" t="s">
        <v>14414</v>
      </c>
      <c r="C14469" s="29" t="s">
        <v>712</v>
      </c>
      <c r="D14469" s="29" t="s">
        <v>521</v>
      </c>
      <c r="E14469" s="29">
        <v>2</v>
      </c>
      <c r="F14469" s="29">
        <v>2</v>
      </c>
      <c r="G14469" s="29">
        <v>15859</v>
      </c>
      <c r="M14469" s="80" t="b">
        <f t="shared" si="225"/>
        <v>1</v>
      </c>
    </row>
    <row r="14470" spans="2:13" x14ac:dyDescent="0.15">
      <c r="B14470" s="29" t="s">
        <v>9816</v>
      </c>
      <c r="C14470" s="29" t="s">
        <v>518</v>
      </c>
      <c r="D14470" s="29" t="s">
        <v>518</v>
      </c>
      <c r="E14470" s="29">
        <v>0</v>
      </c>
      <c r="F14470" s="29">
        <v>0</v>
      </c>
      <c r="G14470" s="29">
        <v>9459</v>
      </c>
      <c r="M14470" s="80" t="b">
        <f t="shared" si="225"/>
        <v>1</v>
      </c>
    </row>
    <row r="14471" spans="2:13" x14ac:dyDescent="0.15">
      <c r="B14471" s="29" t="s">
        <v>7275</v>
      </c>
      <c r="C14471" s="29" t="s">
        <v>710</v>
      </c>
      <c r="D14471" s="29" t="s">
        <v>521</v>
      </c>
      <c r="E14471" s="29">
        <v>1</v>
      </c>
      <c r="F14471" s="29">
        <v>2</v>
      </c>
      <c r="G14471" s="29">
        <v>7421</v>
      </c>
      <c r="M14471" s="80" t="b">
        <f t="shared" si="225"/>
        <v>1</v>
      </c>
    </row>
    <row r="14472" spans="2:13" x14ac:dyDescent="0.15">
      <c r="B14472" s="29" t="s">
        <v>10728</v>
      </c>
      <c r="C14472" s="29" t="s">
        <v>518</v>
      </c>
      <c r="D14472" s="29" t="s">
        <v>518</v>
      </c>
      <c r="E14472" s="29">
        <v>0</v>
      </c>
      <c r="F14472" s="29">
        <v>0</v>
      </c>
      <c r="G14472" s="29">
        <v>11105</v>
      </c>
      <c r="M14472" s="80" t="b">
        <f t="shared" si="225"/>
        <v>1</v>
      </c>
    </row>
    <row r="14473" spans="2:13" x14ac:dyDescent="0.15">
      <c r="B14473" s="29" t="s">
        <v>14134</v>
      </c>
      <c r="C14473" s="29" t="s">
        <v>710</v>
      </c>
      <c r="D14473" s="29" t="s">
        <v>444</v>
      </c>
      <c r="E14473" s="29">
        <v>1</v>
      </c>
      <c r="F14473" s="29">
        <v>6</v>
      </c>
      <c r="G14473" s="29">
        <v>14736</v>
      </c>
      <c r="M14473" s="80" t="b">
        <f t="shared" si="225"/>
        <v>1</v>
      </c>
    </row>
    <row r="14474" spans="2:13" x14ac:dyDescent="0.15">
      <c r="B14474" s="29" t="s">
        <v>6176</v>
      </c>
      <c r="C14474" s="29" t="s">
        <v>710</v>
      </c>
      <c r="D14474" s="29" t="s">
        <v>525</v>
      </c>
      <c r="E14474" s="29">
        <v>1</v>
      </c>
      <c r="F14474" s="29">
        <v>4</v>
      </c>
      <c r="G14474" s="29">
        <v>6226</v>
      </c>
      <c r="M14474" s="80" t="b">
        <f t="shared" si="225"/>
        <v>1</v>
      </c>
    </row>
    <row r="14475" spans="2:13" x14ac:dyDescent="0.15">
      <c r="B14475" s="29" t="s">
        <v>293</v>
      </c>
      <c r="C14475" s="29" t="s">
        <v>710</v>
      </c>
      <c r="D14475" s="29" t="s">
        <v>521</v>
      </c>
      <c r="E14475" s="29">
        <v>1</v>
      </c>
      <c r="F14475" s="29">
        <v>2</v>
      </c>
      <c r="G14475" s="29">
        <v>8476</v>
      </c>
      <c r="M14475" s="80" t="b">
        <f t="shared" si="225"/>
        <v>1</v>
      </c>
    </row>
    <row r="14476" spans="2:13" x14ac:dyDescent="0.15">
      <c r="B14476" s="29" t="s">
        <v>8696</v>
      </c>
      <c r="C14476" s="29" t="s">
        <v>710</v>
      </c>
      <c r="D14476" s="29" t="s">
        <v>525</v>
      </c>
      <c r="E14476" s="29">
        <v>1</v>
      </c>
      <c r="F14476" s="29">
        <v>4</v>
      </c>
      <c r="G14476" s="29">
        <v>9046</v>
      </c>
      <c r="M14476" s="80" t="b">
        <f t="shared" si="225"/>
        <v>1</v>
      </c>
    </row>
    <row r="14477" spans="2:13" x14ac:dyDescent="0.15">
      <c r="B14477" s="29" t="s">
        <v>14135</v>
      </c>
      <c r="C14477" s="29" t="s">
        <v>518</v>
      </c>
      <c r="D14477" s="29" t="s">
        <v>518</v>
      </c>
      <c r="E14477" s="29">
        <v>0</v>
      </c>
      <c r="F14477" s="29">
        <v>0</v>
      </c>
      <c r="G14477" s="29">
        <v>15225</v>
      </c>
      <c r="M14477" s="80" t="b">
        <f t="shared" si="225"/>
        <v>1</v>
      </c>
    </row>
    <row r="14478" spans="2:13" x14ac:dyDescent="0.15">
      <c r="B14478" s="29" t="s">
        <v>6970</v>
      </c>
      <c r="C14478" s="29" t="s">
        <v>716</v>
      </c>
      <c r="D14478" s="29" t="s">
        <v>519</v>
      </c>
      <c r="E14478" s="29">
        <v>4</v>
      </c>
      <c r="F14478" s="29">
        <v>1</v>
      </c>
      <c r="G14478" s="29">
        <v>7105</v>
      </c>
      <c r="M14478" s="80" t="b">
        <f t="shared" ref="M14478:M14541" si="226">AND(  NOT(ISERROR(FIND(UPPER($B$7),UPPER($B14478),1))),  OR($D$7="",NOT(ISERROR(FIND(UPPER($D$7),UPPER($B14478),1)))),    OR($D$8="",(ISERROR(FIND(UPPER($D$8),UPPER($B14478),1))))           )</f>
        <v>1</v>
      </c>
    </row>
    <row r="14479" spans="2:13" x14ac:dyDescent="0.15">
      <c r="B14479" s="29" t="s">
        <v>9817</v>
      </c>
      <c r="C14479" s="29" t="s">
        <v>518</v>
      </c>
      <c r="D14479" s="29" t="s">
        <v>518</v>
      </c>
      <c r="E14479" s="29">
        <v>0</v>
      </c>
      <c r="F14479" s="29">
        <v>0</v>
      </c>
      <c r="G14479" s="29">
        <v>9863</v>
      </c>
      <c r="M14479" s="80" t="b">
        <f t="shared" si="226"/>
        <v>1</v>
      </c>
    </row>
    <row r="14480" spans="2:13" x14ac:dyDescent="0.15">
      <c r="B14480" s="29" t="s">
        <v>9818</v>
      </c>
      <c r="C14480" s="29" t="s">
        <v>518</v>
      </c>
      <c r="D14480" s="29" t="s">
        <v>518</v>
      </c>
      <c r="E14480" s="29">
        <v>0</v>
      </c>
      <c r="F14480" s="29">
        <v>0</v>
      </c>
      <c r="G14480" s="29">
        <v>10064</v>
      </c>
      <c r="M14480" s="80" t="b">
        <f t="shared" si="226"/>
        <v>1</v>
      </c>
    </row>
    <row r="14481" spans="2:13" x14ac:dyDescent="0.15">
      <c r="B14481" s="29" t="s">
        <v>10729</v>
      </c>
      <c r="C14481" s="29" t="s">
        <v>518</v>
      </c>
      <c r="D14481" s="29" t="s">
        <v>518</v>
      </c>
      <c r="E14481" s="29">
        <v>0</v>
      </c>
      <c r="F14481" s="29">
        <v>0</v>
      </c>
      <c r="G14481" s="29">
        <v>11076</v>
      </c>
      <c r="M14481" s="80" t="b">
        <f t="shared" si="226"/>
        <v>1</v>
      </c>
    </row>
    <row r="14482" spans="2:13" x14ac:dyDescent="0.15">
      <c r="B14482" s="29" t="s">
        <v>9819</v>
      </c>
      <c r="C14482" s="29" t="s">
        <v>518</v>
      </c>
      <c r="D14482" s="29" t="s">
        <v>518</v>
      </c>
      <c r="E14482" s="29">
        <v>0</v>
      </c>
      <c r="F14482" s="29">
        <v>0</v>
      </c>
      <c r="G14482" s="29">
        <v>10021</v>
      </c>
      <c r="M14482" s="80" t="b">
        <f t="shared" si="226"/>
        <v>1</v>
      </c>
    </row>
    <row r="14483" spans="2:13" x14ac:dyDescent="0.15">
      <c r="B14483" s="29" t="s">
        <v>3604</v>
      </c>
      <c r="C14483" s="29" t="s">
        <v>712</v>
      </c>
      <c r="D14483" s="29" t="s">
        <v>525</v>
      </c>
      <c r="E14483" s="29">
        <v>2</v>
      </c>
      <c r="F14483" s="29">
        <v>4</v>
      </c>
      <c r="G14483" s="29">
        <v>3243</v>
      </c>
      <c r="M14483" s="80" t="b">
        <f t="shared" si="226"/>
        <v>1</v>
      </c>
    </row>
    <row r="14484" spans="2:13" x14ac:dyDescent="0.15">
      <c r="B14484" s="29" t="s">
        <v>3555</v>
      </c>
      <c r="C14484" s="29" t="s">
        <v>712</v>
      </c>
      <c r="D14484" s="29" t="s">
        <v>527</v>
      </c>
      <c r="E14484" s="29">
        <v>2</v>
      </c>
      <c r="F14484" s="29">
        <v>5</v>
      </c>
      <c r="G14484" s="29">
        <v>3301</v>
      </c>
      <c r="M14484" s="80" t="b">
        <f t="shared" si="226"/>
        <v>1</v>
      </c>
    </row>
    <row r="14485" spans="2:13" x14ac:dyDescent="0.15">
      <c r="B14485" s="29" t="s">
        <v>14136</v>
      </c>
      <c r="C14485" s="29" t="s">
        <v>518</v>
      </c>
      <c r="D14485" s="29" t="s">
        <v>518</v>
      </c>
      <c r="E14485" s="29">
        <v>0</v>
      </c>
      <c r="F14485" s="29">
        <v>0</v>
      </c>
      <c r="G14485" s="29">
        <v>15703</v>
      </c>
      <c r="M14485" s="80" t="b">
        <f t="shared" si="226"/>
        <v>1</v>
      </c>
    </row>
    <row r="14486" spans="2:13" x14ac:dyDescent="0.15">
      <c r="B14486" s="29" t="s">
        <v>13098</v>
      </c>
      <c r="C14486" s="29" t="s">
        <v>716</v>
      </c>
      <c r="D14486" s="29" t="s">
        <v>525</v>
      </c>
      <c r="E14486" s="29">
        <v>4</v>
      </c>
      <c r="F14486" s="29">
        <v>4</v>
      </c>
      <c r="G14486" s="29">
        <v>14092</v>
      </c>
      <c r="M14486" s="80" t="b">
        <f t="shared" si="226"/>
        <v>1</v>
      </c>
    </row>
    <row r="14487" spans="2:13" x14ac:dyDescent="0.15">
      <c r="B14487" s="29" t="s">
        <v>6865</v>
      </c>
      <c r="C14487" s="29" t="s">
        <v>518</v>
      </c>
      <c r="D14487" s="29" t="s">
        <v>523</v>
      </c>
      <c r="E14487" s="29">
        <v>0</v>
      </c>
      <c r="F14487" s="29">
        <v>3</v>
      </c>
      <c r="G14487" s="29">
        <v>6996</v>
      </c>
      <c r="M14487" s="80" t="b">
        <f t="shared" si="226"/>
        <v>1</v>
      </c>
    </row>
    <row r="14488" spans="2:13" x14ac:dyDescent="0.15">
      <c r="B14488" s="29" t="s">
        <v>5366</v>
      </c>
      <c r="C14488" s="29" t="s">
        <v>712</v>
      </c>
      <c r="D14488" s="29" t="s">
        <v>518</v>
      </c>
      <c r="E14488" s="29">
        <v>2</v>
      </c>
      <c r="F14488" s="29">
        <v>0</v>
      </c>
      <c r="G14488" s="29">
        <v>5365</v>
      </c>
      <c r="M14488" s="80" t="b">
        <f t="shared" si="226"/>
        <v>1</v>
      </c>
    </row>
    <row r="14489" spans="2:13" x14ac:dyDescent="0.15">
      <c r="B14489" s="29" t="s">
        <v>6825</v>
      </c>
      <c r="C14489" s="29" t="s">
        <v>518</v>
      </c>
      <c r="D14489" s="29" t="s">
        <v>523</v>
      </c>
      <c r="E14489" s="29">
        <v>0</v>
      </c>
      <c r="F14489" s="29">
        <v>3</v>
      </c>
      <c r="G14489" s="29">
        <v>6952</v>
      </c>
      <c r="M14489" s="80" t="b">
        <f t="shared" si="226"/>
        <v>1</v>
      </c>
    </row>
    <row r="14490" spans="2:13" x14ac:dyDescent="0.15">
      <c r="B14490" s="29" t="s">
        <v>3605</v>
      </c>
      <c r="C14490" s="29" t="s">
        <v>710</v>
      </c>
      <c r="D14490" s="29" t="s">
        <v>523</v>
      </c>
      <c r="E14490" s="29">
        <v>1</v>
      </c>
      <c r="F14490" s="29">
        <v>3</v>
      </c>
      <c r="G14490" s="29">
        <v>3244</v>
      </c>
      <c r="M14490" s="80" t="b">
        <f t="shared" si="226"/>
        <v>1</v>
      </c>
    </row>
    <row r="14491" spans="2:13" x14ac:dyDescent="0.15">
      <c r="B14491" s="29" t="s">
        <v>10730</v>
      </c>
      <c r="C14491" s="29" t="s">
        <v>716</v>
      </c>
      <c r="D14491" s="29" t="s">
        <v>523</v>
      </c>
      <c r="E14491" s="29">
        <v>4</v>
      </c>
      <c r="F14491" s="29">
        <v>3</v>
      </c>
      <c r="G14491" s="29">
        <v>10679</v>
      </c>
      <c r="M14491" s="80" t="b">
        <f t="shared" si="226"/>
        <v>1</v>
      </c>
    </row>
    <row r="14492" spans="2:13" x14ac:dyDescent="0.15">
      <c r="B14492" s="29" t="s">
        <v>3606</v>
      </c>
      <c r="C14492" s="29" t="s">
        <v>710</v>
      </c>
      <c r="D14492" s="29" t="s">
        <v>444</v>
      </c>
      <c r="E14492" s="29">
        <v>1</v>
      </c>
      <c r="F14492" s="29">
        <v>6</v>
      </c>
      <c r="G14492" s="29">
        <v>3245</v>
      </c>
      <c r="M14492" s="80" t="b">
        <f t="shared" si="226"/>
        <v>1</v>
      </c>
    </row>
    <row r="14493" spans="2:13" x14ac:dyDescent="0.15">
      <c r="B14493" s="29" t="s">
        <v>10731</v>
      </c>
      <c r="C14493" s="29" t="s">
        <v>710</v>
      </c>
      <c r="D14493" s="29" t="s">
        <v>519</v>
      </c>
      <c r="E14493" s="29">
        <v>1</v>
      </c>
      <c r="F14493" s="29">
        <v>1</v>
      </c>
      <c r="G14493" s="29">
        <v>10818</v>
      </c>
      <c r="M14493" s="80" t="b">
        <f t="shared" si="226"/>
        <v>1</v>
      </c>
    </row>
    <row r="14494" spans="2:13" x14ac:dyDescent="0.15">
      <c r="B14494" s="29" t="s">
        <v>7896</v>
      </c>
      <c r="C14494" s="29" t="s">
        <v>714</v>
      </c>
      <c r="D14494" s="29" t="s">
        <v>525</v>
      </c>
      <c r="E14494" s="29">
        <v>3</v>
      </c>
      <c r="F14494" s="29">
        <v>4</v>
      </c>
      <c r="G14494" s="29">
        <v>7981</v>
      </c>
      <c r="M14494" s="80" t="b">
        <f t="shared" si="226"/>
        <v>1</v>
      </c>
    </row>
    <row r="14495" spans="2:13" x14ac:dyDescent="0.15">
      <c r="B14495" s="29" t="s">
        <v>8644</v>
      </c>
      <c r="C14495" s="29" t="s">
        <v>710</v>
      </c>
      <c r="D14495" s="29" t="s">
        <v>523</v>
      </c>
      <c r="E14495" s="29">
        <v>1</v>
      </c>
      <c r="F14495" s="29">
        <v>3</v>
      </c>
      <c r="G14495" s="29">
        <v>8994</v>
      </c>
      <c r="M14495" s="80" t="b">
        <f t="shared" si="226"/>
        <v>1</v>
      </c>
    </row>
    <row r="14496" spans="2:13" x14ac:dyDescent="0.15">
      <c r="B14496" s="29" t="s">
        <v>12593</v>
      </c>
      <c r="C14496" s="29" t="s">
        <v>714</v>
      </c>
      <c r="D14496" s="29" t="s">
        <v>523</v>
      </c>
      <c r="E14496" s="29">
        <v>3</v>
      </c>
      <c r="F14496" s="29">
        <v>3</v>
      </c>
      <c r="G14496" s="29">
        <v>13654</v>
      </c>
      <c r="M14496" s="80" t="b">
        <f t="shared" si="226"/>
        <v>1</v>
      </c>
    </row>
    <row r="14497" spans="2:13" x14ac:dyDescent="0.15">
      <c r="B14497" s="29" t="s">
        <v>250</v>
      </c>
      <c r="C14497" s="29" t="s">
        <v>710</v>
      </c>
      <c r="D14497" s="29" t="s">
        <v>521</v>
      </c>
      <c r="E14497" s="29">
        <v>1</v>
      </c>
      <c r="F14497" s="29">
        <v>2</v>
      </c>
      <c r="G14497" s="29">
        <v>8538</v>
      </c>
      <c r="M14497" s="80" t="b">
        <f t="shared" si="226"/>
        <v>1</v>
      </c>
    </row>
    <row r="14498" spans="2:13" x14ac:dyDescent="0.15">
      <c r="B14498" s="29" t="s">
        <v>7119</v>
      </c>
      <c r="C14498" s="29" t="s">
        <v>710</v>
      </c>
      <c r="D14498" s="29" t="s">
        <v>523</v>
      </c>
      <c r="E14498" s="29">
        <v>1</v>
      </c>
      <c r="F14498" s="29">
        <v>3</v>
      </c>
      <c r="G14498" s="29">
        <v>7261</v>
      </c>
      <c r="M14498" s="80" t="b">
        <f t="shared" si="226"/>
        <v>1</v>
      </c>
    </row>
    <row r="14499" spans="2:13" x14ac:dyDescent="0.15">
      <c r="B14499" s="29" t="s">
        <v>10732</v>
      </c>
      <c r="C14499" s="29" t="s">
        <v>710</v>
      </c>
      <c r="D14499" s="29" t="s">
        <v>519</v>
      </c>
      <c r="E14499" s="29">
        <v>1</v>
      </c>
      <c r="F14499" s="29">
        <v>1</v>
      </c>
      <c r="G14499" s="29">
        <v>10733</v>
      </c>
      <c r="M14499" s="80" t="b">
        <f t="shared" si="226"/>
        <v>1</v>
      </c>
    </row>
    <row r="14500" spans="2:13" x14ac:dyDescent="0.15">
      <c r="B14500" s="29" t="s">
        <v>9820</v>
      </c>
      <c r="C14500" s="29" t="s">
        <v>518</v>
      </c>
      <c r="D14500" s="29" t="s">
        <v>518</v>
      </c>
      <c r="E14500" s="29">
        <v>0</v>
      </c>
      <c r="F14500" s="29">
        <v>0</v>
      </c>
      <c r="G14500" s="29">
        <v>9864</v>
      </c>
      <c r="M14500" s="80" t="b">
        <f t="shared" si="226"/>
        <v>1</v>
      </c>
    </row>
    <row r="14501" spans="2:13" x14ac:dyDescent="0.15">
      <c r="B14501" s="29" t="s">
        <v>3607</v>
      </c>
      <c r="C14501" s="29" t="s">
        <v>718</v>
      </c>
      <c r="D14501" s="29" t="s">
        <v>521</v>
      </c>
      <c r="E14501" s="29">
        <v>5</v>
      </c>
      <c r="F14501" s="29">
        <v>2</v>
      </c>
      <c r="G14501" s="29">
        <v>3246</v>
      </c>
      <c r="M14501" s="80" t="b">
        <f t="shared" si="226"/>
        <v>1</v>
      </c>
    </row>
    <row r="14502" spans="2:13" x14ac:dyDescent="0.15">
      <c r="B14502" s="29" t="s">
        <v>3706</v>
      </c>
      <c r="C14502" s="29" t="s">
        <v>718</v>
      </c>
      <c r="D14502" s="29" t="s">
        <v>521</v>
      </c>
      <c r="E14502" s="29">
        <v>5</v>
      </c>
      <c r="F14502" s="29">
        <v>2</v>
      </c>
      <c r="G14502" s="29">
        <v>3247</v>
      </c>
      <c r="M14502" s="80" t="b">
        <f t="shared" si="226"/>
        <v>1</v>
      </c>
    </row>
    <row r="14503" spans="2:13" x14ac:dyDescent="0.15">
      <c r="B14503" s="29" t="s">
        <v>3707</v>
      </c>
      <c r="C14503" s="29" t="s">
        <v>718</v>
      </c>
      <c r="D14503" s="29" t="s">
        <v>523</v>
      </c>
      <c r="E14503" s="29">
        <v>5</v>
      </c>
      <c r="F14503" s="29">
        <v>3</v>
      </c>
      <c r="G14503" s="29">
        <v>3248</v>
      </c>
      <c r="M14503" s="80" t="b">
        <f t="shared" si="226"/>
        <v>1</v>
      </c>
    </row>
    <row r="14504" spans="2:13" x14ac:dyDescent="0.15">
      <c r="B14504" s="29" t="s">
        <v>3708</v>
      </c>
      <c r="C14504" s="29" t="s">
        <v>718</v>
      </c>
      <c r="D14504" s="29" t="s">
        <v>521</v>
      </c>
      <c r="E14504" s="29">
        <v>5</v>
      </c>
      <c r="F14504" s="29">
        <v>2</v>
      </c>
      <c r="G14504" s="29">
        <v>3249</v>
      </c>
      <c r="M14504" s="80" t="b">
        <f t="shared" si="226"/>
        <v>1</v>
      </c>
    </row>
    <row r="14505" spans="2:13" x14ac:dyDescent="0.15">
      <c r="B14505" s="29" t="s">
        <v>3709</v>
      </c>
      <c r="C14505" s="29" t="s">
        <v>718</v>
      </c>
      <c r="D14505" s="29" t="s">
        <v>521</v>
      </c>
      <c r="E14505" s="29">
        <v>5</v>
      </c>
      <c r="F14505" s="29">
        <v>2</v>
      </c>
      <c r="G14505" s="29">
        <v>3250</v>
      </c>
      <c r="M14505" s="80" t="b">
        <f t="shared" si="226"/>
        <v>1</v>
      </c>
    </row>
    <row r="14506" spans="2:13" x14ac:dyDescent="0.15">
      <c r="B14506" s="29" t="s">
        <v>3710</v>
      </c>
      <c r="C14506" s="29" t="s">
        <v>718</v>
      </c>
      <c r="D14506" s="29" t="s">
        <v>521</v>
      </c>
      <c r="E14506" s="29">
        <v>5</v>
      </c>
      <c r="F14506" s="29">
        <v>2</v>
      </c>
      <c r="G14506" s="29">
        <v>3251</v>
      </c>
      <c r="M14506" s="80" t="b">
        <f t="shared" si="226"/>
        <v>1</v>
      </c>
    </row>
    <row r="14507" spans="2:13" x14ac:dyDescent="0.15">
      <c r="B14507" s="29" t="s">
        <v>3711</v>
      </c>
      <c r="C14507" s="29" t="s">
        <v>718</v>
      </c>
      <c r="D14507" s="29" t="s">
        <v>519</v>
      </c>
      <c r="E14507" s="29">
        <v>5</v>
      </c>
      <c r="F14507" s="29">
        <v>1</v>
      </c>
      <c r="G14507" s="29">
        <v>3252</v>
      </c>
      <c r="M14507" s="80" t="b">
        <f t="shared" si="226"/>
        <v>1</v>
      </c>
    </row>
    <row r="14508" spans="2:13" x14ac:dyDescent="0.15">
      <c r="B14508" s="29" t="s">
        <v>12594</v>
      </c>
      <c r="C14508" s="29" t="s">
        <v>716</v>
      </c>
      <c r="D14508" s="29" t="s">
        <v>521</v>
      </c>
      <c r="E14508" s="29">
        <v>4</v>
      </c>
      <c r="F14508" s="29">
        <v>2</v>
      </c>
      <c r="G14508" s="29">
        <v>12400</v>
      </c>
      <c r="M14508" s="80" t="b">
        <f t="shared" si="226"/>
        <v>1</v>
      </c>
    </row>
    <row r="14509" spans="2:13" x14ac:dyDescent="0.15">
      <c r="B14509" s="29" t="s">
        <v>14137</v>
      </c>
      <c r="C14509" s="29" t="s">
        <v>710</v>
      </c>
      <c r="D14509" s="29" t="s">
        <v>523</v>
      </c>
      <c r="E14509" s="29">
        <v>1</v>
      </c>
      <c r="F14509" s="29">
        <v>3</v>
      </c>
      <c r="G14509" s="29">
        <v>15564</v>
      </c>
      <c r="M14509" s="80" t="b">
        <f t="shared" si="226"/>
        <v>1</v>
      </c>
    </row>
    <row r="14510" spans="2:13" x14ac:dyDescent="0.15">
      <c r="B14510" s="29" t="s">
        <v>14415</v>
      </c>
      <c r="C14510" s="29" t="s">
        <v>718</v>
      </c>
      <c r="D14510" s="29" t="s">
        <v>521</v>
      </c>
      <c r="E14510" s="29">
        <v>5</v>
      </c>
      <c r="F14510" s="29">
        <v>2</v>
      </c>
      <c r="G14510" s="29">
        <v>16159</v>
      </c>
      <c r="M14510" s="80" t="b">
        <f t="shared" si="226"/>
        <v>1</v>
      </c>
    </row>
    <row r="14511" spans="2:13" x14ac:dyDescent="0.15">
      <c r="B14511" s="29" t="s">
        <v>10733</v>
      </c>
      <c r="C14511" s="29" t="s">
        <v>718</v>
      </c>
      <c r="D14511" s="29" t="s">
        <v>521</v>
      </c>
      <c r="E14511" s="29">
        <v>5</v>
      </c>
      <c r="F14511" s="29">
        <v>2</v>
      </c>
      <c r="G14511" s="29">
        <v>10819</v>
      </c>
      <c r="M14511" s="80" t="b">
        <f t="shared" si="226"/>
        <v>1</v>
      </c>
    </row>
    <row r="14512" spans="2:13" x14ac:dyDescent="0.15">
      <c r="B14512" s="29" t="s">
        <v>7990</v>
      </c>
      <c r="C14512" s="29" t="s">
        <v>710</v>
      </c>
      <c r="D14512" s="29" t="s">
        <v>523</v>
      </c>
      <c r="E14512" s="29">
        <v>1</v>
      </c>
      <c r="F14512" s="29">
        <v>3</v>
      </c>
      <c r="G14512" s="29">
        <v>8200</v>
      </c>
      <c r="M14512" s="80" t="b">
        <f t="shared" si="226"/>
        <v>1</v>
      </c>
    </row>
    <row r="14513" spans="2:13" x14ac:dyDescent="0.15">
      <c r="B14513" s="29" t="s">
        <v>11134</v>
      </c>
      <c r="C14513" s="29" t="s">
        <v>718</v>
      </c>
      <c r="D14513" s="29" t="s">
        <v>521</v>
      </c>
      <c r="E14513" s="29">
        <v>5</v>
      </c>
      <c r="F14513" s="29">
        <v>2</v>
      </c>
      <c r="G14513" s="29">
        <v>3253</v>
      </c>
      <c r="M14513" s="80" t="b">
        <f t="shared" si="226"/>
        <v>1</v>
      </c>
    </row>
    <row r="14514" spans="2:13" x14ac:dyDescent="0.15">
      <c r="B14514" s="29" t="s">
        <v>10734</v>
      </c>
      <c r="C14514" s="29" t="s">
        <v>718</v>
      </c>
      <c r="D14514" s="29" t="s">
        <v>521</v>
      </c>
      <c r="E14514" s="29">
        <v>5</v>
      </c>
      <c r="F14514" s="29">
        <v>2</v>
      </c>
      <c r="G14514" s="29">
        <v>10820</v>
      </c>
      <c r="M14514" s="80" t="b">
        <f t="shared" si="226"/>
        <v>1</v>
      </c>
    </row>
    <row r="14515" spans="2:13" x14ac:dyDescent="0.15">
      <c r="B14515" s="29" t="s">
        <v>4001</v>
      </c>
      <c r="C14515" s="29" t="s">
        <v>714</v>
      </c>
      <c r="D14515" s="29" t="s">
        <v>521</v>
      </c>
      <c r="E14515" s="29">
        <v>3</v>
      </c>
      <c r="F14515" s="29">
        <v>2</v>
      </c>
      <c r="G14515" s="29">
        <v>3767</v>
      </c>
      <c r="M14515" s="80" t="b">
        <f t="shared" si="226"/>
        <v>1</v>
      </c>
    </row>
    <row r="14516" spans="2:13" x14ac:dyDescent="0.15">
      <c r="B14516" s="29" t="s">
        <v>4197</v>
      </c>
      <c r="C14516" s="29" t="s">
        <v>712</v>
      </c>
      <c r="D14516" s="29" t="s">
        <v>523</v>
      </c>
      <c r="E14516" s="29">
        <v>2</v>
      </c>
      <c r="F14516" s="29">
        <v>3</v>
      </c>
      <c r="G14516" s="29">
        <v>3980</v>
      </c>
      <c r="M14516" s="80" t="b">
        <f t="shared" si="226"/>
        <v>1</v>
      </c>
    </row>
    <row r="14517" spans="2:13" x14ac:dyDescent="0.15">
      <c r="B14517" s="29" t="s">
        <v>3712</v>
      </c>
      <c r="C14517" s="29" t="s">
        <v>716</v>
      </c>
      <c r="D14517" s="29" t="s">
        <v>523</v>
      </c>
      <c r="E14517" s="29">
        <v>4</v>
      </c>
      <c r="F14517" s="29">
        <v>3</v>
      </c>
      <c r="G14517" s="29">
        <v>3254</v>
      </c>
      <c r="M14517" s="80" t="b">
        <f t="shared" si="226"/>
        <v>1</v>
      </c>
    </row>
    <row r="14518" spans="2:13" x14ac:dyDescent="0.15">
      <c r="B14518" s="29" t="s">
        <v>31</v>
      </c>
      <c r="C14518" s="29" t="s">
        <v>710</v>
      </c>
      <c r="D14518" s="29" t="s">
        <v>523</v>
      </c>
      <c r="E14518" s="29">
        <v>1</v>
      </c>
      <c r="F14518" s="29">
        <v>3</v>
      </c>
      <c r="G14518" s="29">
        <v>8664</v>
      </c>
      <c r="M14518" s="80" t="b">
        <f t="shared" si="226"/>
        <v>1</v>
      </c>
    </row>
    <row r="14519" spans="2:13" x14ac:dyDescent="0.15">
      <c r="B14519" s="29" t="s">
        <v>8717</v>
      </c>
      <c r="C14519" s="29" t="s">
        <v>710</v>
      </c>
      <c r="D14519" s="29" t="s">
        <v>519</v>
      </c>
      <c r="E14519" s="29">
        <v>1</v>
      </c>
      <c r="F14519" s="29">
        <v>1</v>
      </c>
      <c r="G14519" s="29">
        <v>9067</v>
      </c>
      <c r="M14519" s="80" t="b">
        <f t="shared" si="226"/>
        <v>1</v>
      </c>
    </row>
    <row r="14520" spans="2:13" x14ac:dyDescent="0.15">
      <c r="B14520" s="29" t="s">
        <v>14138</v>
      </c>
      <c r="C14520" s="29" t="s">
        <v>518</v>
      </c>
      <c r="D14520" s="29" t="s">
        <v>518</v>
      </c>
      <c r="E14520" s="29">
        <v>0</v>
      </c>
      <c r="F14520" s="29">
        <v>0</v>
      </c>
      <c r="G14520" s="29">
        <v>15715</v>
      </c>
      <c r="M14520" s="80" t="b">
        <f t="shared" si="226"/>
        <v>1</v>
      </c>
    </row>
    <row r="14521" spans="2:13" x14ac:dyDescent="0.15">
      <c r="B14521" s="29" t="s">
        <v>3713</v>
      </c>
      <c r="C14521" s="29" t="s">
        <v>712</v>
      </c>
      <c r="D14521" s="29" t="s">
        <v>525</v>
      </c>
      <c r="E14521" s="29">
        <v>2</v>
      </c>
      <c r="F14521" s="29">
        <v>4</v>
      </c>
      <c r="G14521" s="29">
        <v>3255</v>
      </c>
      <c r="M14521" s="80" t="b">
        <f t="shared" si="226"/>
        <v>1</v>
      </c>
    </row>
    <row r="14522" spans="2:13" x14ac:dyDescent="0.15">
      <c r="B14522" s="29" t="s">
        <v>8639</v>
      </c>
      <c r="C14522" s="29" t="s">
        <v>710</v>
      </c>
      <c r="D14522" s="29" t="s">
        <v>523</v>
      </c>
      <c r="E14522" s="29">
        <v>1</v>
      </c>
      <c r="F14522" s="29">
        <v>3</v>
      </c>
      <c r="G14522" s="29">
        <v>8989</v>
      </c>
      <c r="M14522" s="80" t="b">
        <f t="shared" si="226"/>
        <v>1</v>
      </c>
    </row>
    <row r="14523" spans="2:13" x14ac:dyDescent="0.15">
      <c r="B14523" s="29" t="s">
        <v>152</v>
      </c>
      <c r="C14523" s="29" t="s">
        <v>710</v>
      </c>
      <c r="D14523" s="29" t="s">
        <v>523</v>
      </c>
      <c r="E14523" s="29">
        <v>1</v>
      </c>
      <c r="F14523" s="29">
        <v>3</v>
      </c>
      <c r="G14523" s="29">
        <v>8555</v>
      </c>
      <c r="M14523" s="80" t="b">
        <f t="shared" si="226"/>
        <v>1</v>
      </c>
    </row>
    <row r="14524" spans="2:13" x14ac:dyDescent="0.15">
      <c r="B14524" s="29" t="s">
        <v>3612</v>
      </c>
      <c r="C14524" s="29" t="s">
        <v>710</v>
      </c>
      <c r="D14524" s="29" t="s">
        <v>523</v>
      </c>
      <c r="E14524" s="29">
        <v>1</v>
      </c>
      <c r="F14524" s="29">
        <v>3</v>
      </c>
      <c r="G14524" s="29">
        <v>3256</v>
      </c>
      <c r="M14524" s="80" t="b">
        <f t="shared" si="226"/>
        <v>1</v>
      </c>
    </row>
    <row r="14525" spans="2:13" x14ac:dyDescent="0.15">
      <c r="B14525" s="29" t="s">
        <v>4241</v>
      </c>
      <c r="C14525" s="29" t="s">
        <v>710</v>
      </c>
      <c r="D14525" s="29" t="s">
        <v>518</v>
      </c>
      <c r="E14525" s="29">
        <v>1</v>
      </c>
      <c r="F14525" s="29">
        <v>0</v>
      </c>
      <c r="G14525" s="29">
        <v>4028</v>
      </c>
      <c r="M14525" s="80" t="b">
        <f t="shared" si="226"/>
        <v>1</v>
      </c>
    </row>
    <row r="14526" spans="2:13" x14ac:dyDescent="0.15">
      <c r="B14526" s="29" t="s">
        <v>7655</v>
      </c>
      <c r="C14526" s="29" t="s">
        <v>710</v>
      </c>
      <c r="D14526" s="29" t="s">
        <v>519</v>
      </c>
      <c r="E14526" s="29">
        <v>1</v>
      </c>
      <c r="F14526" s="29">
        <v>1</v>
      </c>
      <c r="G14526" s="29">
        <v>7695</v>
      </c>
      <c r="M14526" s="80" t="b">
        <f t="shared" si="226"/>
        <v>1</v>
      </c>
    </row>
    <row r="14527" spans="2:13" x14ac:dyDescent="0.15">
      <c r="B14527" s="29" t="s">
        <v>13099</v>
      </c>
      <c r="C14527" s="29" t="s">
        <v>710</v>
      </c>
      <c r="D14527" s="29" t="s">
        <v>523</v>
      </c>
      <c r="E14527" s="29">
        <v>1</v>
      </c>
      <c r="F14527" s="29">
        <v>3</v>
      </c>
      <c r="G14527" s="29">
        <v>13923</v>
      </c>
      <c r="M14527" s="80" t="b">
        <f t="shared" si="226"/>
        <v>1</v>
      </c>
    </row>
    <row r="14528" spans="2:13" x14ac:dyDescent="0.15">
      <c r="B14528" s="29" t="s">
        <v>7266</v>
      </c>
      <c r="C14528" s="29" t="s">
        <v>710</v>
      </c>
      <c r="D14528" s="29" t="s">
        <v>521</v>
      </c>
      <c r="E14528" s="29">
        <v>1</v>
      </c>
      <c r="F14528" s="29">
        <v>2</v>
      </c>
      <c r="G14528" s="29">
        <v>7284</v>
      </c>
      <c r="M14528" s="80" t="b">
        <f t="shared" si="226"/>
        <v>1</v>
      </c>
    </row>
    <row r="14529" spans="2:13" x14ac:dyDescent="0.15">
      <c r="B14529" s="29" t="s">
        <v>7032</v>
      </c>
      <c r="C14529" s="29" t="s">
        <v>710</v>
      </c>
      <c r="D14529" s="29" t="s">
        <v>523</v>
      </c>
      <c r="E14529" s="29">
        <v>1</v>
      </c>
      <c r="F14529" s="29">
        <v>3</v>
      </c>
      <c r="G14529" s="29">
        <v>7169</v>
      </c>
      <c r="M14529" s="80" t="b">
        <f t="shared" si="226"/>
        <v>1</v>
      </c>
    </row>
    <row r="14530" spans="2:13" x14ac:dyDescent="0.15">
      <c r="B14530" s="29" t="s">
        <v>12595</v>
      </c>
      <c r="C14530" s="29" t="s">
        <v>710</v>
      </c>
      <c r="D14530" s="29" t="s">
        <v>523</v>
      </c>
      <c r="E14530" s="29">
        <v>1</v>
      </c>
      <c r="F14530" s="29">
        <v>3</v>
      </c>
      <c r="G14530" s="29">
        <v>13343</v>
      </c>
      <c r="M14530" s="80" t="b">
        <f t="shared" si="226"/>
        <v>1</v>
      </c>
    </row>
    <row r="14531" spans="2:13" x14ac:dyDescent="0.15">
      <c r="B14531" s="29" t="s">
        <v>3517</v>
      </c>
      <c r="C14531" s="29" t="s">
        <v>716</v>
      </c>
      <c r="D14531" s="29" t="s">
        <v>519</v>
      </c>
      <c r="E14531" s="29">
        <v>4</v>
      </c>
      <c r="F14531" s="29">
        <v>1</v>
      </c>
      <c r="G14531" s="29">
        <v>3257</v>
      </c>
      <c r="M14531" s="80" t="b">
        <f t="shared" si="226"/>
        <v>1</v>
      </c>
    </row>
    <row r="14532" spans="2:13" x14ac:dyDescent="0.15">
      <c r="B14532" s="29" t="s">
        <v>13187</v>
      </c>
      <c r="C14532" s="29" t="s">
        <v>712</v>
      </c>
      <c r="D14532" s="29" t="s">
        <v>521</v>
      </c>
      <c r="E14532" s="29">
        <v>2</v>
      </c>
      <c r="F14532" s="29">
        <v>2</v>
      </c>
      <c r="G14532" s="29">
        <v>14577</v>
      </c>
      <c r="M14532" s="80" t="b">
        <f t="shared" si="226"/>
        <v>1</v>
      </c>
    </row>
    <row r="14533" spans="2:13" x14ac:dyDescent="0.15">
      <c r="B14533" s="29" t="s">
        <v>4020</v>
      </c>
      <c r="C14533" s="29" t="s">
        <v>712</v>
      </c>
      <c r="D14533" s="29" t="s">
        <v>525</v>
      </c>
      <c r="E14533" s="29">
        <v>2</v>
      </c>
      <c r="F14533" s="29">
        <v>4</v>
      </c>
      <c r="G14533" s="29">
        <v>3678</v>
      </c>
      <c r="M14533" s="80" t="b">
        <f t="shared" si="226"/>
        <v>1</v>
      </c>
    </row>
    <row r="14534" spans="2:13" x14ac:dyDescent="0.15">
      <c r="B14534" s="29" t="s">
        <v>10735</v>
      </c>
      <c r="C14534" s="29" t="s">
        <v>710</v>
      </c>
      <c r="D14534" s="29" t="s">
        <v>521</v>
      </c>
      <c r="E14534" s="29">
        <v>1</v>
      </c>
      <c r="F14534" s="29">
        <v>2</v>
      </c>
      <c r="G14534" s="29">
        <v>10339</v>
      </c>
      <c r="M14534" s="80" t="b">
        <f t="shared" si="226"/>
        <v>1</v>
      </c>
    </row>
    <row r="14535" spans="2:13" x14ac:dyDescent="0.15">
      <c r="B14535" s="29" t="s">
        <v>9821</v>
      </c>
      <c r="C14535" s="29" t="s">
        <v>718</v>
      </c>
      <c r="D14535" s="29" t="s">
        <v>525</v>
      </c>
      <c r="E14535" s="29">
        <v>5</v>
      </c>
      <c r="F14535" s="29">
        <v>4</v>
      </c>
      <c r="G14535" s="29">
        <v>9375</v>
      </c>
      <c r="M14535" s="80" t="b">
        <f t="shared" si="226"/>
        <v>1</v>
      </c>
    </row>
    <row r="14536" spans="2:13" x14ac:dyDescent="0.15">
      <c r="B14536" s="29" t="s">
        <v>3518</v>
      </c>
      <c r="C14536" s="29" t="s">
        <v>710</v>
      </c>
      <c r="D14536" s="29" t="s">
        <v>523</v>
      </c>
      <c r="E14536" s="29">
        <v>1</v>
      </c>
      <c r="F14536" s="29">
        <v>3</v>
      </c>
      <c r="G14536" s="29">
        <v>3258</v>
      </c>
      <c r="M14536" s="80" t="b">
        <f t="shared" si="226"/>
        <v>1</v>
      </c>
    </row>
    <row r="14537" spans="2:13" x14ac:dyDescent="0.15">
      <c r="B14537" s="29" t="s">
        <v>12596</v>
      </c>
      <c r="C14537" s="29" t="s">
        <v>710</v>
      </c>
      <c r="D14537" s="29" t="s">
        <v>523</v>
      </c>
      <c r="E14537" s="29">
        <v>1</v>
      </c>
      <c r="F14537" s="29">
        <v>3</v>
      </c>
      <c r="G14537" s="29">
        <v>13222</v>
      </c>
      <c r="M14537" s="80" t="b">
        <f t="shared" si="226"/>
        <v>1</v>
      </c>
    </row>
    <row r="14538" spans="2:13" x14ac:dyDescent="0.15">
      <c r="B14538" s="29" t="s">
        <v>11407</v>
      </c>
      <c r="C14538" s="29" t="s">
        <v>718</v>
      </c>
      <c r="D14538" s="29" t="s">
        <v>521</v>
      </c>
      <c r="E14538" s="29">
        <v>5</v>
      </c>
      <c r="F14538" s="29">
        <v>2</v>
      </c>
      <c r="G14538" s="29">
        <v>11581</v>
      </c>
      <c r="M14538" s="80" t="b">
        <f t="shared" si="226"/>
        <v>1</v>
      </c>
    </row>
    <row r="14539" spans="2:13" x14ac:dyDescent="0.15">
      <c r="B14539" s="29" t="s">
        <v>294</v>
      </c>
      <c r="C14539" s="29" t="s">
        <v>9879</v>
      </c>
      <c r="D14539" s="29" t="s">
        <v>519</v>
      </c>
      <c r="E14539" s="29">
        <v>13</v>
      </c>
      <c r="F14539" s="29">
        <v>1</v>
      </c>
      <c r="G14539" s="29">
        <v>8477</v>
      </c>
      <c r="M14539" s="80" t="b">
        <f t="shared" si="226"/>
        <v>1</v>
      </c>
    </row>
    <row r="14540" spans="2:13" x14ac:dyDescent="0.15">
      <c r="B14540" s="29" t="s">
        <v>7144</v>
      </c>
      <c r="C14540" s="29" t="s">
        <v>710</v>
      </c>
      <c r="D14540" s="29" t="s">
        <v>521</v>
      </c>
      <c r="E14540" s="29">
        <v>1</v>
      </c>
      <c r="F14540" s="29">
        <v>2</v>
      </c>
      <c r="G14540" s="29">
        <v>7154</v>
      </c>
      <c r="M14540" s="80" t="b">
        <f t="shared" si="226"/>
        <v>1</v>
      </c>
    </row>
    <row r="14541" spans="2:13" x14ac:dyDescent="0.15">
      <c r="B14541" s="29" t="s">
        <v>9822</v>
      </c>
      <c r="C14541" s="29" t="s">
        <v>518</v>
      </c>
      <c r="D14541" s="29" t="s">
        <v>518</v>
      </c>
      <c r="E14541" s="29">
        <v>0</v>
      </c>
      <c r="F14541" s="29">
        <v>0</v>
      </c>
      <c r="G14541" s="29">
        <v>9865</v>
      </c>
      <c r="M14541" s="80" t="b">
        <f t="shared" si="226"/>
        <v>1</v>
      </c>
    </row>
    <row r="14542" spans="2:13" x14ac:dyDescent="0.15">
      <c r="B14542" s="29" t="s">
        <v>14139</v>
      </c>
      <c r="C14542" s="29" t="s">
        <v>518</v>
      </c>
      <c r="D14542" s="29" t="s">
        <v>518</v>
      </c>
      <c r="E14542" s="29">
        <v>0</v>
      </c>
      <c r="F14542" s="29">
        <v>0</v>
      </c>
      <c r="G14542" s="29">
        <v>14719</v>
      </c>
      <c r="M14542" s="80" t="b">
        <f t="shared" ref="M14542:M14605" si="227">AND(  NOT(ISERROR(FIND(UPPER($B$7),UPPER($B14542),1))),  OR($D$7="",NOT(ISERROR(FIND(UPPER($D$7),UPPER($B14542),1)))),    OR($D$8="",(ISERROR(FIND(UPPER($D$8),UPPER($B14542),1))))           )</f>
        <v>1</v>
      </c>
    </row>
    <row r="14543" spans="2:13" x14ac:dyDescent="0.15">
      <c r="B14543" s="29" t="s">
        <v>3519</v>
      </c>
      <c r="C14543" s="29" t="s">
        <v>712</v>
      </c>
      <c r="D14543" s="29" t="s">
        <v>525</v>
      </c>
      <c r="E14543" s="29">
        <v>2</v>
      </c>
      <c r="F14543" s="29">
        <v>4</v>
      </c>
      <c r="G14543" s="29">
        <v>3259</v>
      </c>
      <c r="M14543" s="80" t="b">
        <f t="shared" si="227"/>
        <v>1</v>
      </c>
    </row>
    <row r="14544" spans="2:13" x14ac:dyDescent="0.15">
      <c r="B14544" s="29" t="s">
        <v>10736</v>
      </c>
      <c r="C14544" s="29" t="s">
        <v>712</v>
      </c>
      <c r="D14544" s="29" t="s">
        <v>525</v>
      </c>
      <c r="E14544" s="29">
        <v>2</v>
      </c>
      <c r="F14544" s="29">
        <v>4</v>
      </c>
      <c r="G14544" s="29">
        <v>11057</v>
      </c>
      <c r="M14544" s="80" t="b">
        <f t="shared" si="227"/>
        <v>1</v>
      </c>
    </row>
    <row r="14545" spans="2:13" x14ac:dyDescent="0.15">
      <c r="B14545" s="29" t="s">
        <v>295</v>
      </c>
      <c r="C14545" s="29" t="s">
        <v>718</v>
      </c>
      <c r="D14545" s="29" t="s">
        <v>444</v>
      </c>
      <c r="E14545" s="29">
        <v>5</v>
      </c>
      <c r="F14545" s="29">
        <v>6</v>
      </c>
      <c r="G14545" s="29">
        <v>8478</v>
      </c>
      <c r="M14545" s="80" t="b">
        <f t="shared" si="227"/>
        <v>1</v>
      </c>
    </row>
    <row r="14546" spans="2:13" x14ac:dyDescent="0.15">
      <c r="B14546" s="29" t="s">
        <v>15316</v>
      </c>
      <c r="C14546" s="29" t="s">
        <v>710</v>
      </c>
      <c r="D14546" s="29" t="s">
        <v>523</v>
      </c>
      <c r="E14546" s="29">
        <v>1</v>
      </c>
      <c r="F14546" s="29">
        <v>3</v>
      </c>
      <c r="G14546" s="29">
        <v>17621</v>
      </c>
      <c r="M14546" s="80" t="b">
        <f t="shared" si="227"/>
        <v>1</v>
      </c>
    </row>
    <row r="14547" spans="2:13" x14ac:dyDescent="0.15">
      <c r="B14547" s="29" t="s">
        <v>3520</v>
      </c>
      <c r="C14547" s="29" t="s">
        <v>714</v>
      </c>
      <c r="D14547" s="29" t="s">
        <v>523</v>
      </c>
      <c r="E14547" s="29">
        <v>3</v>
      </c>
      <c r="F14547" s="29">
        <v>3</v>
      </c>
      <c r="G14547" s="29">
        <v>3260</v>
      </c>
      <c r="M14547" s="80" t="b">
        <f t="shared" si="227"/>
        <v>1</v>
      </c>
    </row>
    <row r="14548" spans="2:13" x14ac:dyDescent="0.15">
      <c r="B14548" s="29" t="s">
        <v>12597</v>
      </c>
      <c r="C14548" s="29" t="s">
        <v>710</v>
      </c>
      <c r="D14548" s="29" t="s">
        <v>523</v>
      </c>
      <c r="E14548" s="29">
        <v>1</v>
      </c>
      <c r="F14548" s="29">
        <v>3</v>
      </c>
      <c r="G14548" s="29">
        <v>13730</v>
      </c>
      <c r="M14548" s="80" t="b">
        <f t="shared" si="227"/>
        <v>1</v>
      </c>
    </row>
    <row r="14549" spans="2:13" x14ac:dyDescent="0.15">
      <c r="B14549" s="29" t="s">
        <v>3914</v>
      </c>
      <c r="C14549" s="29" t="s">
        <v>518</v>
      </c>
      <c r="D14549" s="29" t="s">
        <v>518</v>
      </c>
      <c r="E14549" s="29">
        <v>0</v>
      </c>
      <c r="F14549" s="29">
        <v>0</v>
      </c>
      <c r="G14549" s="29">
        <v>3679</v>
      </c>
      <c r="M14549" s="80" t="b">
        <f t="shared" si="227"/>
        <v>1</v>
      </c>
    </row>
    <row r="14550" spans="2:13" x14ac:dyDescent="0.15">
      <c r="B14550" s="29" t="s">
        <v>14140</v>
      </c>
      <c r="C14550" s="29" t="s">
        <v>710</v>
      </c>
      <c r="D14550" s="29" t="s">
        <v>527</v>
      </c>
      <c r="E14550" s="29">
        <v>1</v>
      </c>
      <c r="F14550" s="29">
        <v>5</v>
      </c>
      <c r="G14550" s="29">
        <v>14771</v>
      </c>
      <c r="M14550" s="80" t="b">
        <f t="shared" si="227"/>
        <v>1</v>
      </c>
    </row>
    <row r="14551" spans="2:13" x14ac:dyDescent="0.15">
      <c r="B14551" s="29" t="s">
        <v>8605</v>
      </c>
      <c r="C14551" s="29" t="s">
        <v>716</v>
      </c>
      <c r="D14551" s="29" t="s">
        <v>523</v>
      </c>
      <c r="E14551" s="29">
        <v>4</v>
      </c>
      <c r="F14551" s="29">
        <v>3</v>
      </c>
      <c r="G14551" s="29">
        <v>8950</v>
      </c>
      <c r="M14551" s="80" t="b">
        <f t="shared" si="227"/>
        <v>1</v>
      </c>
    </row>
    <row r="14552" spans="2:13" x14ac:dyDescent="0.15">
      <c r="B14552" s="29" t="s">
        <v>8752</v>
      </c>
      <c r="C14552" s="29" t="s">
        <v>712</v>
      </c>
      <c r="D14552" s="29" t="s">
        <v>519</v>
      </c>
      <c r="E14552" s="29">
        <v>2</v>
      </c>
      <c r="F14552" s="29">
        <v>1</v>
      </c>
      <c r="G14552" s="29">
        <v>9102</v>
      </c>
      <c r="M14552" s="80" t="b">
        <f t="shared" si="227"/>
        <v>1</v>
      </c>
    </row>
    <row r="14553" spans="2:13" x14ac:dyDescent="0.15">
      <c r="B14553" s="29" t="s">
        <v>3521</v>
      </c>
      <c r="C14553" s="29" t="s">
        <v>718</v>
      </c>
      <c r="D14553" s="29" t="s">
        <v>527</v>
      </c>
      <c r="E14553" s="29">
        <v>5</v>
      </c>
      <c r="F14553" s="29">
        <v>5</v>
      </c>
      <c r="G14553" s="29">
        <v>3261</v>
      </c>
      <c r="M14553" s="80" t="b">
        <f t="shared" si="227"/>
        <v>1</v>
      </c>
    </row>
    <row r="14554" spans="2:13" x14ac:dyDescent="0.15">
      <c r="B14554" s="29" t="s">
        <v>13100</v>
      </c>
      <c r="C14554" s="29" t="s">
        <v>712</v>
      </c>
      <c r="D14554" s="29" t="s">
        <v>521</v>
      </c>
      <c r="E14554" s="29">
        <v>2</v>
      </c>
      <c r="F14554" s="29">
        <v>2</v>
      </c>
      <c r="G14554" s="29">
        <v>14142</v>
      </c>
      <c r="M14554" s="80" t="b">
        <f t="shared" si="227"/>
        <v>1</v>
      </c>
    </row>
    <row r="14555" spans="2:13" x14ac:dyDescent="0.15">
      <c r="B14555" s="29" t="s">
        <v>15317</v>
      </c>
      <c r="C14555" s="29" t="s">
        <v>518</v>
      </c>
      <c r="D14555" s="29" t="s">
        <v>521</v>
      </c>
      <c r="E14555" s="29">
        <v>0</v>
      </c>
      <c r="F14555" s="29">
        <v>2</v>
      </c>
      <c r="G14555" s="29">
        <v>17291</v>
      </c>
      <c r="M14555" s="80" t="b">
        <f t="shared" si="227"/>
        <v>1</v>
      </c>
    </row>
    <row r="14556" spans="2:13" x14ac:dyDescent="0.15">
      <c r="B14556" s="29" t="s">
        <v>12598</v>
      </c>
      <c r="C14556" s="29" t="s">
        <v>710</v>
      </c>
      <c r="D14556" s="29" t="s">
        <v>523</v>
      </c>
      <c r="E14556" s="29">
        <v>1</v>
      </c>
      <c r="F14556" s="29">
        <v>3</v>
      </c>
      <c r="G14556" s="29">
        <v>13067</v>
      </c>
      <c r="M14556" s="80" t="b">
        <f t="shared" si="227"/>
        <v>1</v>
      </c>
    </row>
    <row r="14557" spans="2:13" x14ac:dyDescent="0.15">
      <c r="B14557" s="29" t="s">
        <v>7261</v>
      </c>
      <c r="C14557" s="29" t="s">
        <v>710</v>
      </c>
      <c r="D14557" s="29" t="s">
        <v>521</v>
      </c>
      <c r="E14557" s="29">
        <v>1</v>
      </c>
      <c r="F14557" s="29">
        <v>2</v>
      </c>
      <c r="G14557" s="29">
        <v>7279</v>
      </c>
      <c r="M14557" s="80" t="b">
        <f t="shared" si="227"/>
        <v>1</v>
      </c>
    </row>
    <row r="14558" spans="2:13" x14ac:dyDescent="0.15">
      <c r="B14558" s="29" t="s">
        <v>13188</v>
      </c>
      <c r="C14558" s="29" t="s">
        <v>712</v>
      </c>
      <c r="D14558" s="29" t="s">
        <v>525</v>
      </c>
      <c r="E14558" s="29">
        <v>2</v>
      </c>
      <c r="F14558" s="29">
        <v>4</v>
      </c>
      <c r="G14558" s="29">
        <v>14555</v>
      </c>
      <c r="M14558" s="80" t="b">
        <f t="shared" si="227"/>
        <v>1</v>
      </c>
    </row>
    <row r="14559" spans="2:13" x14ac:dyDescent="0.15">
      <c r="B14559" s="29" t="s">
        <v>15318</v>
      </c>
      <c r="C14559" s="29" t="s">
        <v>710</v>
      </c>
      <c r="D14559" s="29" t="s">
        <v>519</v>
      </c>
      <c r="E14559" s="29">
        <v>1</v>
      </c>
      <c r="F14559" s="29">
        <v>1</v>
      </c>
      <c r="G14559" s="29">
        <v>17480</v>
      </c>
      <c r="M14559" s="80" t="b">
        <f t="shared" si="227"/>
        <v>1</v>
      </c>
    </row>
    <row r="14560" spans="2:13" x14ac:dyDescent="0.15">
      <c r="B14560" s="29" t="s">
        <v>10737</v>
      </c>
      <c r="C14560" s="29" t="s">
        <v>710</v>
      </c>
      <c r="D14560" s="29" t="s">
        <v>519</v>
      </c>
      <c r="E14560" s="29">
        <v>1</v>
      </c>
      <c r="F14560" s="29">
        <v>1</v>
      </c>
      <c r="G14560" s="29">
        <v>10821</v>
      </c>
      <c r="M14560" s="80" t="b">
        <f t="shared" si="227"/>
        <v>1</v>
      </c>
    </row>
    <row r="14561" spans="2:13" x14ac:dyDescent="0.15">
      <c r="B14561" s="29" t="s">
        <v>12599</v>
      </c>
      <c r="C14561" s="29" t="s">
        <v>710</v>
      </c>
      <c r="D14561" s="29" t="s">
        <v>523</v>
      </c>
      <c r="E14561" s="29">
        <v>1</v>
      </c>
      <c r="F14561" s="29">
        <v>3</v>
      </c>
      <c r="G14561" s="29">
        <v>13731</v>
      </c>
      <c r="M14561" s="80" t="b">
        <f t="shared" si="227"/>
        <v>1</v>
      </c>
    </row>
    <row r="14562" spans="2:13" x14ac:dyDescent="0.15">
      <c r="B14562" s="29" t="s">
        <v>5474</v>
      </c>
      <c r="C14562" s="29" t="s">
        <v>710</v>
      </c>
      <c r="D14562" s="29" t="s">
        <v>525</v>
      </c>
      <c r="E14562" s="29">
        <v>1</v>
      </c>
      <c r="F14562" s="29">
        <v>4</v>
      </c>
      <c r="G14562" s="29">
        <v>5489</v>
      </c>
      <c r="M14562" s="80" t="b">
        <f t="shared" si="227"/>
        <v>1</v>
      </c>
    </row>
    <row r="14563" spans="2:13" x14ac:dyDescent="0.15">
      <c r="B14563" s="29" t="s">
        <v>7113</v>
      </c>
      <c r="C14563" s="29" t="s">
        <v>710</v>
      </c>
      <c r="D14563" s="29" t="s">
        <v>523</v>
      </c>
      <c r="E14563" s="29">
        <v>1</v>
      </c>
      <c r="F14563" s="29">
        <v>3</v>
      </c>
      <c r="G14563" s="29">
        <v>7255</v>
      </c>
      <c r="M14563" s="80" t="b">
        <f t="shared" si="227"/>
        <v>1</v>
      </c>
    </row>
    <row r="14564" spans="2:13" x14ac:dyDescent="0.15">
      <c r="B14564" s="29" t="s">
        <v>10738</v>
      </c>
      <c r="C14564" s="29" t="s">
        <v>710</v>
      </c>
      <c r="D14564" s="29" t="s">
        <v>523</v>
      </c>
      <c r="E14564" s="29">
        <v>1</v>
      </c>
      <c r="F14564" s="29">
        <v>3</v>
      </c>
      <c r="G14564" s="29">
        <v>10822</v>
      </c>
      <c r="M14564" s="80" t="b">
        <f t="shared" si="227"/>
        <v>1</v>
      </c>
    </row>
    <row r="14565" spans="2:13" x14ac:dyDescent="0.15">
      <c r="B14565" s="29" t="s">
        <v>5805</v>
      </c>
      <c r="C14565" s="29" t="s">
        <v>710</v>
      </c>
      <c r="D14565" s="29" t="s">
        <v>519</v>
      </c>
      <c r="E14565" s="29">
        <v>1</v>
      </c>
      <c r="F14565" s="29">
        <v>1</v>
      </c>
      <c r="G14565" s="29">
        <v>5932</v>
      </c>
      <c r="M14565" s="80" t="b">
        <f t="shared" si="227"/>
        <v>1</v>
      </c>
    </row>
    <row r="14566" spans="2:13" x14ac:dyDescent="0.15">
      <c r="B14566" s="29" t="s">
        <v>4861</v>
      </c>
      <c r="C14566" s="29" t="s">
        <v>710</v>
      </c>
      <c r="D14566" s="29" t="s">
        <v>523</v>
      </c>
      <c r="E14566" s="29">
        <v>1</v>
      </c>
      <c r="F14566" s="29">
        <v>3</v>
      </c>
      <c r="G14566" s="29">
        <v>4823</v>
      </c>
      <c r="M14566" s="80" t="b">
        <f t="shared" si="227"/>
        <v>1</v>
      </c>
    </row>
    <row r="14567" spans="2:13" x14ac:dyDescent="0.15">
      <c r="B14567" s="29" t="s">
        <v>6836</v>
      </c>
      <c r="C14567" s="29" t="s">
        <v>518</v>
      </c>
      <c r="D14567" s="29" t="s">
        <v>521</v>
      </c>
      <c r="E14567" s="29">
        <v>0</v>
      </c>
      <c r="F14567" s="29">
        <v>2</v>
      </c>
      <c r="G14567" s="29">
        <v>6965</v>
      </c>
      <c r="M14567" s="80" t="b">
        <f t="shared" si="227"/>
        <v>1</v>
      </c>
    </row>
    <row r="14568" spans="2:13" x14ac:dyDescent="0.15">
      <c r="B14568" s="29" t="s">
        <v>6422</v>
      </c>
      <c r="C14568" s="29" t="s">
        <v>712</v>
      </c>
      <c r="D14568" s="29" t="s">
        <v>525</v>
      </c>
      <c r="E14568" s="29">
        <v>2</v>
      </c>
      <c r="F14568" s="29">
        <v>4</v>
      </c>
      <c r="G14568" s="29">
        <v>6374</v>
      </c>
      <c r="M14568" s="80" t="b">
        <f t="shared" si="227"/>
        <v>1</v>
      </c>
    </row>
    <row r="14569" spans="2:13" x14ac:dyDescent="0.15">
      <c r="B14569" s="29" t="s">
        <v>12600</v>
      </c>
      <c r="C14569" s="29" t="s">
        <v>712</v>
      </c>
      <c r="D14569" s="29" t="s">
        <v>519</v>
      </c>
      <c r="E14569" s="29">
        <v>2</v>
      </c>
      <c r="F14569" s="29">
        <v>1</v>
      </c>
      <c r="G14569" s="29">
        <v>13325</v>
      </c>
      <c r="M14569" s="80" t="b">
        <f t="shared" si="227"/>
        <v>1</v>
      </c>
    </row>
    <row r="14570" spans="2:13" x14ac:dyDescent="0.15">
      <c r="B14570" s="29" t="s">
        <v>12601</v>
      </c>
      <c r="C14570" s="29" t="s">
        <v>712</v>
      </c>
      <c r="D14570" s="29" t="s">
        <v>525</v>
      </c>
      <c r="E14570" s="29">
        <v>2</v>
      </c>
      <c r="F14570" s="29">
        <v>4</v>
      </c>
      <c r="G14570" s="29">
        <v>13328</v>
      </c>
      <c r="M14570" s="80" t="b">
        <f t="shared" si="227"/>
        <v>1</v>
      </c>
    </row>
    <row r="14571" spans="2:13" x14ac:dyDescent="0.15">
      <c r="B14571" s="29" t="s">
        <v>13101</v>
      </c>
      <c r="C14571" s="29" t="s">
        <v>710</v>
      </c>
      <c r="D14571" s="29" t="s">
        <v>521</v>
      </c>
      <c r="E14571" s="29">
        <v>1</v>
      </c>
      <c r="F14571" s="29">
        <v>2</v>
      </c>
      <c r="G14571" s="29">
        <v>14232</v>
      </c>
      <c r="M14571" s="80" t="b">
        <f t="shared" si="227"/>
        <v>1</v>
      </c>
    </row>
    <row r="14572" spans="2:13" x14ac:dyDescent="0.15">
      <c r="B14572" s="29" t="s">
        <v>12602</v>
      </c>
      <c r="C14572" s="29" t="s">
        <v>710</v>
      </c>
      <c r="D14572" s="29" t="s">
        <v>521</v>
      </c>
      <c r="E14572" s="29">
        <v>1</v>
      </c>
      <c r="F14572" s="29">
        <v>2</v>
      </c>
      <c r="G14572" s="29">
        <v>12999</v>
      </c>
      <c r="M14572" s="80" t="b">
        <f t="shared" si="227"/>
        <v>1</v>
      </c>
    </row>
    <row r="14573" spans="2:13" x14ac:dyDescent="0.15">
      <c r="B14573" s="29" t="s">
        <v>7309</v>
      </c>
      <c r="C14573" s="29" t="s">
        <v>518</v>
      </c>
      <c r="D14573" s="29" t="s">
        <v>523</v>
      </c>
      <c r="E14573" s="29">
        <v>0</v>
      </c>
      <c r="F14573" s="29">
        <v>3</v>
      </c>
      <c r="G14573" s="29">
        <v>7338</v>
      </c>
      <c r="M14573" s="80" t="b">
        <f t="shared" si="227"/>
        <v>1</v>
      </c>
    </row>
    <row r="14574" spans="2:13" x14ac:dyDescent="0.15">
      <c r="B14574" s="29" t="s">
        <v>14416</v>
      </c>
      <c r="C14574" s="29" t="s">
        <v>716</v>
      </c>
      <c r="D14574" s="29" t="s">
        <v>523</v>
      </c>
      <c r="E14574" s="29">
        <v>4</v>
      </c>
      <c r="F14574" s="29">
        <v>3</v>
      </c>
      <c r="G14574" s="29">
        <v>15869</v>
      </c>
      <c r="M14574" s="80" t="b">
        <f t="shared" si="227"/>
        <v>1</v>
      </c>
    </row>
    <row r="14575" spans="2:13" x14ac:dyDescent="0.15">
      <c r="B14575" s="29" t="s">
        <v>15319</v>
      </c>
      <c r="C14575" s="29" t="s">
        <v>716</v>
      </c>
      <c r="D14575" s="29" t="s">
        <v>523</v>
      </c>
      <c r="E14575" s="29">
        <v>4</v>
      </c>
      <c r="F14575" s="29">
        <v>3</v>
      </c>
      <c r="G14575" s="29">
        <v>11271</v>
      </c>
      <c r="M14575" s="80" t="b">
        <f t="shared" si="227"/>
        <v>1</v>
      </c>
    </row>
    <row r="14576" spans="2:13" x14ac:dyDescent="0.15">
      <c r="B14576" s="29" t="s">
        <v>3522</v>
      </c>
      <c r="C14576" s="29" t="s">
        <v>714</v>
      </c>
      <c r="D14576" s="29" t="s">
        <v>521</v>
      </c>
      <c r="E14576" s="29">
        <v>3</v>
      </c>
      <c r="F14576" s="29">
        <v>2</v>
      </c>
      <c r="G14576" s="29">
        <v>3262</v>
      </c>
      <c r="M14576" s="80" t="b">
        <f t="shared" si="227"/>
        <v>1</v>
      </c>
    </row>
    <row r="14577" spans="2:13" x14ac:dyDescent="0.15">
      <c r="B14577" s="29" t="s">
        <v>3523</v>
      </c>
      <c r="C14577" s="29" t="s">
        <v>710</v>
      </c>
      <c r="D14577" s="29" t="s">
        <v>521</v>
      </c>
      <c r="E14577" s="29">
        <v>1</v>
      </c>
      <c r="F14577" s="29">
        <v>2</v>
      </c>
      <c r="G14577" s="29">
        <v>3263</v>
      </c>
      <c r="M14577" s="80" t="b">
        <f t="shared" si="227"/>
        <v>1</v>
      </c>
    </row>
    <row r="14578" spans="2:13" x14ac:dyDescent="0.15">
      <c r="B14578" s="29" t="s">
        <v>3524</v>
      </c>
      <c r="C14578" s="29" t="s">
        <v>9879</v>
      </c>
      <c r="D14578" s="29" t="s">
        <v>519</v>
      </c>
      <c r="E14578" s="29">
        <v>13</v>
      </c>
      <c r="F14578" s="29">
        <v>1</v>
      </c>
      <c r="G14578" s="29">
        <v>3264</v>
      </c>
      <c r="M14578" s="80" t="b">
        <f t="shared" si="227"/>
        <v>1</v>
      </c>
    </row>
    <row r="14579" spans="2:13" x14ac:dyDescent="0.15">
      <c r="B14579" s="29" t="s">
        <v>5367</v>
      </c>
      <c r="C14579" s="29" t="s">
        <v>712</v>
      </c>
      <c r="D14579" s="29" t="s">
        <v>521</v>
      </c>
      <c r="E14579" s="29">
        <v>2</v>
      </c>
      <c r="F14579" s="29">
        <v>2</v>
      </c>
      <c r="G14579" s="29">
        <v>5366</v>
      </c>
      <c r="M14579" s="80" t="b">
        <f t="shared" si="227"/>
        <v>1</v>
      </c>
    </row>
    <row r="14580" spans="2:13" x14ac:dyDescent="0.15">
      <c r="B14580" s="29" t="s">
        <v>5136</v>
      </c>
      <c r="C14580" s="29" t="s">
        <v>712</v>
      </c>
      <c r="D14580" s="29" t="s">
        <v>521</v>
      </c>
      <c r="E14580" s="29">
        <v>2</v>
      </c>
      <c r="F14580" s="29">
        <v>2</v>
      </c>
      <c r="G14580" s="29">
        <v>5009</v>
      </c>
      <c r="M14580" s="80" t="b">
        <f t="shared" si="227"/>
        <v>1</v>
      </c>
    </row>
    <row r="14581" spans="2:13" x14ac:dyDescent="0.15">
      <c r="B14581" s="29" t="s">
        <v>15320</v>
      </c>
      <c r="C14581" s="29" t="s">
        <v>710</v>
      </c>
      <c r="D14581" s="29" t="s">
        <v>525</v>
      </c>
      <c r="E14581" s="29">
        <v>1</v>
      </c>
      <c r="F14581" s="29">
        <v>4</v>
      </c>
      <c r="G14581" s="29">
        <v>17603</v>
      </c>
      <c r="M14581" s="80" t="b">
        <f t="shared" si="227"/>
        <v>1</v>
      </c>
    </row>
    <row r="14582" spans="2:13" x14ac:dyDescent="0.15">
      <c r="B14582" s="29" t="s">
        <v>14141</v>
      </c>
      <c r="C14582" s="29" t="s">
        <v>710</v>
      </c>
      <c r="D14582" s="29" t="s">
        <v>519</v>
      </c>
      <c r="E14582" s="29">
        <v>1</v>
      </c>
      <c r="F14582" s="29">
        <v>1</v>
      </c>
      <c r="G14582" s="29">
        <v>15499</v>
      </c>
      <c r="M14582" s="80" t="b">
        <f t="shared" si="227"/>
        <v>1</v>
      </c>
    </row>
    <row r="14583" spans="2:13" x14ac:dyDescent="0.15">
      <c r="B14583" s="29" t="s">
        <v>14417</v>
      </c>
      <c r="C14583" s="29" t="s">
        <v>710</v>
      </c>
      <c r="D14583" s="29" t="s">
        <v>523</v>
      </c>
      <c r="E14583" s="29">
        <v>1</v>
      </c>
      <c r="F14583" s="29">
        <v>3</v>
      </c>
      <c r="G14583" s="29">
        <v>16115</v>
      </c>
      <c r="M14583" s="80" t="b">
        <f t="shared" si="227"/>
        <v>1</v>
      </c>
    </row>
    <row r="14584" spans="2:13" x14ac:dyDescent="0.15">
      <c r="B14584" s="29" t="s">
        <v>3915</v>
      </c>
      <c r="C14584" s="29" t="s">
        <v>710</v>
      </c>
      <c r="D14584" s="29" t="s">
        <v>523</v>
      </c>
      <c r="E14584" s="29">
        <v>1</v>
      </c>
      <c r="F14584" s="29">
        <v>3</v>
      </c>
      <c r="G14584" s="29">
        <v>3680</v>
      </c>
      <c r="M14584" s="80" t="b">
        <f t="shared" si="227"/>
        <v>1</v>
      </c>
    </row>
    <row r="14585" spans="2:13" x14ac:dyDescent="0.15">
      <c r="B14585" s="29" t="s">
        <v>6584</v>
      </c>
      <c r="C14585" s="29" t="s">
        <v>518</v>
      </c>
      <c r="D14585" s="29" t="s">
        <v>518</v>
      </c>
      <c r="E14585" s="29">
        <v>0</v>
      </c>
      <c r="F14585" s="29">
        <v>0</v>
      </c>
      <c r="G14585" s="29">
        <v>6674</v>
      </c>
      <c r="M14585" s="80" t="b">
        <f t="shared" si="227"/>
        <v>1</v>
      </c>
    </row>
    <row r="14586" spans="2:13" x14ac:dyDescent="0.15">
      <c r="B14586" s="29" t="s">
        <v>7880</v>
      </c>
      <c r="C14586" s="29" t="s">
        <v>712</v>
      </c>
      <c r="D14586" s="29" t="s">
        <v>525</v>
      </c>
      <c r="E14586" s="29">
        <v>2</v>
      </c>
      <c r="F14586" s="29">
        <v>4</v>
      </c>
      <c r="G14586" s="29">
        <v>8231</v>
      </c>
      <c r="M14586" s="80" t="b">
        <f t="shared" si="227"/>
        <v>1</v>
      </c>
    </row>
    <row r="14587" spans="2:13" x14ac:dyDescent="0.15">
      <c r="B14587" s="29" t="s">
        <v>8633</v>
      </c>
      <c r="C14587" s="29" t="s">
        <v>716</v>
      </c>
      <c r="D14587" s="29" t="s">
        <v>523</v>
      </c>
      <c r="E14587" s="29">
        <v>4</v>
      </c>
      <c r="F14587" s="29">
        <v>3</v>
      </c>
      <c r="G14587" s="29">
        <v>8983</v>
      </c>
      <c r="M14587" s="80" t="b">
        <f t="shared" si="227"/>
        <v>1</v>
      </c>
    </row>
    <row r="14588" spans="2:13" x14ac:dyDescent="0.15">
      <c r="B14588" s="29" t="s">
        <v>9823</v>
      </c>
      <c r="C14588" s="29" t="s">
        <v>710</v>
      </c>
      <c r="D14588" s="29" t="s">
        <v>525</v>
      </c>
      <c r="E14588" s="29">
        <v>1</v>
      </c>
      <c r="F14588" s="29">
        <v>4</v>
      </c>
      <c r="G14588" s="29">
        <v>9460</v>
      </c>
      <c r="M14588" s="80" t="b">
        <f t="shared" si="227"/>
        <v>1</v>
      </c>
    </row>
    <row r="14589" spans="2:13" x14ac:dyDescent="0.15">
      <c r="B14589" s="29" t="s">
        <v>13102</v>
      </c>
      <c r="C14589" s="29" t="s">
        <v>710</v>
      </c>
      <c r="D14589" s="29" t="s">
        <v>519</v>
      </c>
      <c r="E14589" s="29">
        <v>1</v>
      </c>
      <c r="F14589" s="29">
        <v>1</v>
      </c>
      <c r="G14589" s="29">
        <v>13882</v>
      </c>
      <c r="M14589" s="80" t="b">
        <f t="shared" si="227"/>
        <v>1</v>
      </c>
    </row>
    <row r="14590" spans="2:13" x14ac:dyDescent="0.15">
      <c r="B14590" s="29" t="s">
        <v>5511</v>
      </c>
      <c r="C14590" s="29" t="s">
        <v>718</v>
      </c>
      <c r="D14590" s="29" t="s">
        <v>525</v>
      </c>
      <c r="E14590" s="29">
        <v>5</v>
      </c>
      <c r="F14590" s="29">
        <v>4</v>
      </c>
      <c r="G14590" s="29">
        <v>5416</v>
      </c>
      <c r="M14590" s="80" t="b">
        <f t="shared" si="227"/>
        <v>1</v>
      </c>
    </row>
    <row r="14591" spans="2:13" x14ac:dyDescent="0.15">
      <c r="B14591" s="29" t="s">
        <v>308</v>
      </c>
      <c r="C14591" s="29" t="s">
        <v>718</v>
      </c>
      <c r="D14591" s="29" t="s">
        <v>521</v>
      </c>
      <c r="E14591" s="29">
        <v>5</v>
      </c>
      <c r="F14591" s="29">
        <v>2</v>
      </c>
      <c r="G14591" s="29">
        <v>8389</v>
      </c>
      <c r="M14591" s="80" t="b">
        <f t="shared" si="227"/>
        <v>1</v>
      </c>
    </row>
    <row r="14592" spans="2:13" x14ac:dyDescent="0.15">
      <c r="M14592" s="80" t="b">
        <f t="shared" si="227"/>
        <v>1</v>
      </c>
    </row>
    <row r="14593" spans="13:13" x14ac:dyDescent="0.15">
      <c r="M14593" s="80" t="b">
        <f t="shared" si="227"/>
        <v>1</v>
      </c>
    </row>
    <row r="14594" spans="13:13" x14ac:dyDescent="0.15">
      <c r="M14594" s="80" t="b">
        <f t="shared" si="227"/>
        <v>1</v>
      </c>
    </row>
    <row r="14595" spans="13:13" x14ac:dyDescent="0.15">
      <c r="M14595" s="80" t="b">
        <f t="shared" si="227"/>
        <v>1</v>
      </c>
    </row>
    <row r="14596" spans="13:13" x14ac:dyDescent="0.15">
      <c r="M14596" s="80" t="b">
        <f t="shared" si="227"/>
        <v>1</v>
      </c>
    </row>
    <row r="14597" spans="13:13" x14ac:dyDescent="0.15">
      <c r="M14597" s="80" t="b">
        <f t="shared" si="227"/>
        <v>1</v>
      </c>
    </row>
    <row r="14598" spans="13:13" x14ac:dyDescent="0.15">
      <c r="M14598" s="80" t="b">
        <f t="shared" si="227"/>
        <v>1</v>
      </c>
    </row>
    <row r="14599" spans="13:13" x14ac:dyDescent="0.15">
      <c r="M14599" s="80" t="b">
        <f t="shared" si="227"/>
        <v>1</v>
      </c>
    </row>
    <row r="14600" spans="13:13" x14ac:dyDescent="0.15">
      <c r="M14600" s="80" t="b">
        <f t="shared" si="227"/>
        <v>1</v>
      </c>
    </row>
    <row r="14601" spans="13:13" x14ac:dyDescent="0.15">
      <c r="M14601" s="80" t="b">
        <f t="shared" si="227"/>
        <v>1</v>
      </c>
    </row>
    <row r="14602" spans="13:13" x14ac:dyDescent="0.15">
      <c r="M14602" s="80" t="b">
        <f t="shared" si="227"/>
        <v>1</v>
      </c>
    </row>
    <row r="14603" spans="13:13" x14ac:dyDescent="0.15">
      <c r="M14603" s="80" t="b">
        <f t="shared" si="227"/>
        <v>1</v>
      </c>
    </row>
    <row r="14604" spans="13:13" x14ac:dyDescent="0.15">
      <c r="M14604" s="80" t="b">
        <f t="shared" si="227"/>
        <v>1</v>
      </c>
    </row>
    <row r="14605" spans="13:13" x14ac:dyDescent="0.15">
      <c r="M14605" s="80" t="b">
        <f t="shared" si="227"/>
        <v>1</v>
      </c>
    </row>
    <row r="14606" spans="13:13" x14ac:dyDescent="0.15">
      <c r="M14606" s="80" t="b">
        <f t="shared" ref="M14606:M14669" si="228">AND(  NOT(ISERROR(FIND(UPPER($B$7),UPPER($B14606),1))),  OR($D$7="",NOT(ISERROR(FIND(UPPER($D$7),UPPER($B14606),1)))),    OR($D$8="",(ISERROR(FIND(UPPER($D$8),UPPER($B14606),1))))           )</f>
        <v>1</v>
      </c>
    </row>
    <row r="14607" spans="13:13" x14ac:dyDescent="0.15">
      <c r="M14607" s="80" t="b">
        <f t="shared" si="228"/>
        <v>1</v>
      </c>
    </row>
    <row r="14608" spans="13:13" x14ac:dyDescent="0.15">
      <c r="M14608" s="80" t="b">
        <f t="shared" si="228"/>
        <v>1</v>
      </c>
    </row>
    <row r="14609" spans="13:13" x14ac:dyDescent="0.15">
      <c r="M14609" s="80" t="b">
        <f t="shared" si="228"/>
        <v>1</v>
      </c>
    </row>
    <row r="14610" spans="13:13" x14ac:dyDescent="0.15">
      <c r="M14610" s="80" t="b">
        <f t="shared" si="228"/>
        <v>1</v>
      </c>
    </row>
    <row r="14611" spans="13:13" x14ac:dyDescent="0.15">
      <c r="M14611" s="80" t="b">
        <f t="shared" si="228"/>
        <v>1</v>
      </c>
    </row>
    <row r="14612" spans="13:13" x14ac:dyDescent="0.15">
      <c r="M14612" s="80" t="b">
        <f t="shared" si="228"/>
        <v>1</v>
      </c>
    </row>
    <row r="14613" spans="13:13" x14ac:dyDescent="0.15">
      <c r="M14613" s="80" t="b">
        <f t="shared" si="228"/>
        <v>1</v>
      </c>
    </row>
    <row r="14614" spans="13:13" x14ac:dyDescent="0.15">
      <c r="M14614" s="80" t="b">
        <f t="shared" si="228"/>
        <v>1</v>
      </c>
    </row>
    <row r="14615" spans="13:13" x14ac:dyDescent="0.15">
      <c r="M14615" s="80" t="b">
        <f t="shared" si="228"/>
        <v>1</v>
      </c>
    </row>
    <row r="14616" spans="13:13" x14ac:dyDescent="0.15">
      <c r="M14616" s="80" t="b">
        <f t="shared" si="228"/>
        <v>1</v>
      </c>
    </row>
    <row r="14617" spans="13:13" x14ac:dyDescent="0.15">
      <c r="M14617" s="80" t="b">
        <f t="shared" si="228"/>
        <v>1</v>
      </c>
    </row>
    <row r="14618" spans="13:13" x14ac:dyDescent="0.15">
      <c r="M14618" s="80" t="b">
        <f t="shared" si="228"/>
        <v>1</v>
      </c>
    </row>
    <row r="14619" spans="13:13" x14ac:dyDescent="0.15">
      <c r="M14619" s="80" t="b">
        <f t="shared" si="228"/>
        <v>1</v>
      </c>
    </row>
    <row r="14620" spans="13:13" x14ac:dyDescent="0.15">
      <c r="M14620" s="80" t="b">
        <f t="shared" si="228"/>
        <v>1</v>
      </c>
    </row>
    <row r="14621" spans="13:13" x14ac:dyDescent="0.15">
      <c r="M14621" s="80" t="b">
        <f t="shared" si="228"/>
        <v>1</v>
      </c>
    </row>
    <row r="14622" spans="13:13" x14ac:dyDescent="0.15">
      <c r="M14622" s="80" t="b">
        <f t="shared" si="228"/>
        <v>1</v>
      </c>
    </row>
    <row r="14623" spans="13:13" x14ac:dyDescent="0.15">
      <c r="M14623" s="80" t="b">
        <f t="shared" si="228"/>
        <v>1</v>
      </c>
    </row>
    <row r="14624" spans="13:13" x14ac:dyDescent="0.15">
      <c r="M14624" s="80" t="b">
        <f t="shared" si="228"/>
        <v>1</v>
      </c>
    </row>
    <row r="14625" spans="13:13" x14ac:dyDescent="0.15">
      <c r="M14625" s="80" t="b">
        <f t="shared" si="228"/>
        <v>1</v>
      </c>
    </row>
    <row r="14626" spans="13:13" x14ac:dyDescent="0.15">
      <c r="M14626" s="80" t="b">
        <f t="shared" si="228"/>
        <v>1</v>
      </c>
    </row>
    <row r="14627" spans="13:13" x14ac:dyDescent="0.15">
      <c r="M14627" s="80" t="b">
        <f t="shared" si="228"/>
        <v>1</v>
      </c>
    </row>
    <row r="14628" spans="13:13" x14ac:dyDescent="0.15">
      <c r="M14628" s="80" t="b">
        <f t="shared" si="228"/>
        <v>1</v>
      </c>
    </row>
    <row r="14629" spans="13:13" x14ac:dyDescent="0.15">
      <c r="M14629" s="80" t="b">
        <f t="shared" si="228"/>
        <v>1</v>
      </c>
    </row>
    <row r="14630" spans="13:13" x14ac:dyDescent="0.15">
      <c r="M14630" s="80" t="b">
        <f t="shared" si="228"/>
        <v>1</v>
      </c>
    </row>
    <row r="14631" spans="13:13" x14ac:dyDescent="0.15">
      <c r="M14631" s="80" t="b">
        <f t="shared" si="228"/>
        <v>1</v>
      </c>
    </row>
    <row r="14632" spans="13:13" x14ac:dyDescent="0.15">
      <c r="M14632" s="80" t="b">
        <f t="shared" si="228"/>
        <v>1</v>
      </c>
    </row>
    <row r="14633" spans="13:13" x14ac:dyDescent="0.15">
      <c r="M14633" s="80" t="b">
        <f t="shared" si="228"/>
        <v>1</v>
      </c>
    </row>
    <row r="14634" spans="13:13" x14ac:dyDescent="0.15">
      <c r="M14634" s="80" t="b">
        <f t="shared" si="228"/>
        <v>1</v>
      </c>
    </row>
    <row r="14635" spans="13:13" x14ac:dyDescent="0.15">
      <c r="M14635" s="80" t="b">
        <f t="shared" si="228"/>
        <v>1</v>
      </c>
    </row>
    <row r="14636" spans="13:13" x14ac:dyDescent="0.15">
      <c r="M14636" s="80" t="b">
        <f t="shared" si="228"/>
        <v>1</v>
      </c>
    </row>
    <row r="14637" spans="13:13" x14ac:dyDescent="0.15">
      <c r="M14637" s="80" t="b">
        <f t="shared" si="228"/>
        <v>1</v>
      </c>
    </row>
    <row r="14638" spans="13:13" x14ac:dyDescent="0.15">
      <c r="M14638" s="80" t="b">
        <f t="shared" si="228"/>
        <v>1</v>
      </c>
    </row>
    <row r="14639" spans="13:13" x14ac:dyDescent="0.15">
      <c r="M14639" s="80" t="b">
        <f t="shared" si="228"/>
        <v>1</v>
      </c>
    </row>
    <row r="14640" spans="13:13" x14ac:dyDescent="0.15">
      <c r="M14640" s="80" t="b">
        <f t="shared" si="228"/>
        <v>1</v>
      </c>
    </row>
    <row r="14641" spans="13:13" x14ac:dyDescent="0.15">
      <c r="M14641" s="80" t="b">
        <f t="shared" si="228"/>
        <v>1</v>
      </c>
    </row>
    <row r="14642" spans="13:13" x14ac:dyDescent="0.15">
      <c r="M14642" s="80" t="b">
        <f t="shared" si="228"/>
        <v>1</v>
      </c>
    </row>
    <row r="14643" spans="13:13" x14ac:dyDescent="0.15">
      <c r="M14643" s="80" t="b">
        <f t="shared" si="228"/>
        <v>1</v>
      </c>
    </row>
    <row r="14644" spans="13:13" x14ac:dyDescent="0.15">
      <c r="M14644" s="80" t="b">
        <f t="shared" si="228"/>
        <v>1</v>
      </c>
    </row>
    <row r="14645" spans="13:13" x14ac:dyDescent="0.15">
      <c r="M14645" s="80" t="b">
        <f t="shared" si="228"/>
        <v>1</v>
      </c>
    </row>
    <row r="14646" spans="13:13" x14ac:dyDescent="0.15">
      <c r="M14646" s="80" t="b">
        <f t="shared" si="228"/>
        <v>1</v>
      </c>
    </row>
    <row r="14647" spans="13:13" x14ac:dyDescent="0.15">
      <c r="M14647" s="80" t="b">
        <f t="shared" si="228"/>
        <v>1</v>
      </c>
    </row>
    <row r="14648" spans="13:13" x14ac:dyDescent="0.15">
      <c r="M14648" s="80" t="b">
        <f t="shared" si="228"/>
        <v>1</v>
      </c>
    </row>
    <row r="14649" spans="13:13" x14ac:dyDescent="0.15">
      <c r="M14649" s="80" t="b">
        <f t="shared" si="228"/>
        <v>1</v>
      </c>
    </row>
    <row r="14650" spans="13:13" x14ac:dyDescent="0.15">
      <c r="M14650" s="80" t="b">
        <f t="shared" si="228"/>
        <v>1</v>
      </c>
    </row>
    <row r="14651" spans="13:13" x14ac:dyDescent="0.15">
      <c r="M14651" s="80" t="b">
        <f t="shared" si="228"/>
        <v>1</v>
      </c>
    </row>
    <row r="14652" spans="13:13" x14ac:dyDescent="0.15">
      <c r="M14652" s="80" t="b">
        <f t="shared" si="228"/>
        <v>1</v>
      </c>
    </row>
    <row r="14653" spans="13:13" x14ac:dyDescent="0.15">
      <c r="M14653" s="80" t="b">
        <f t="shared" si="228"/>
        <v>1</v>
      </c>
    </row>
    <row r="14654" spans="13:13" x14ac:dyDescent="0.15">
      <c r="M14654" s="80" t="b">
        <f t="shared" si="228"/>
        <v>1</v>
      </c>
    </row>
    <row r="14655" spans="13:13" x14ac:dyDescent="0.15">
      <c r="M14655" s="80" t="b">
        <f t="shared" si="228"/>
        <v>1</v>
      </c>
    </row>
    <row r="14656" spans="13:13" x14ac:dyDescent="0.15">
      <c r="M14656" s="80" t="b">
        <f t="shared" si="228"/>
        <v>1</v>
      </c>
    </row>
    <row r="14657" spans="13:13" x14ac:dyDescent="0.15">
      <c r="M14657" s="80" t="b">
        <f t="shared" si="228"/>
        <v>1</v>
      </c>
    </row>
    <row r="14658" spans="13:13" x14ac:dyDescent="0.15">
      <c r="M14658" s="80" t="b">
        <f t="shared" si="228"/>
        <v>1</v>
      </c>
    </row>
    <row r="14659" spans="13:13" x14ac:dyDescent="0.15">
      <c r="M14659" s="80" t="b">
        <f t="shared" si="228"/>
        <v>1</v>
      </c>
    </row>
    <row r="14660" spans="13:13" x14ac:dyDescent="0.15">
      <c r="M14660" s="80" t="b">
        <f t="shared" si="228"/>
        <v>1</v>
      </c>
    </row>
    <row r="14661" spans="13:13" x14ac:dyDescent="0.15">
      <c r="M14661" s="80" t="b">
        <f t="shared" si="228"/>
        <v>1</v>
      </c>
    </row>
    <row r="14662" spans="13:13" x14ac:dyDescent="0.15">
      <c r="M14662" s="80" t="b">
        <f t="shared" si="228"/>
        <v>1</v>
      </c>
    </row>
    <row r="14663" spans="13:13" x14ac:dyDescent="0.15">
      <c r="M14663" s="80" t="b">
        <f t="shared" si="228"/>
        <v>1</v>
      </c>
    </row>
    <row r="14664" spans="13:13" x14ac:dyDescent="0.15">
      <c r="M14664" s="80" t="b">
        <f t="shared" si="228"/>
        <v>1</v>
      </c>
    </row>
    <row r="14665" spans="13:13" x14ac:dyDescent="0.15">
      <c r="M14665" s="80" t="b">
        <f t="shared" si="228"/>
        <v>1</v>
      </c>
    </row>
    <row r="14666" spans="13:13" x14ac:dyDescent="0.15">
      <c r="M14666" s="80" t="b">
        <f t="shared" si="228"/>
        <v>1</v>
      </c>
    </row>
    <row r="14667" spans="13:13" x14ac:dyDescent="0.15">
      <c r="M14667" s="80" t="b">
        <f t="shared" si="228"/>
        <v>1</v>
      </c>
    </row>
    <row r="14668" spans="13:13" x14ac:dyDescent="0.15">
      <c r="M14668" s="80" t="b">
        <f t="shared" si="228"/>
        <v>1</v>
      </c>
    </row>
    <row r="14669" spans="13:13" x14ac:dyDescent="0.15">
      <c r="M14669" s="80" t="b">
        <f t="shared" si="228"/>
        <v>1</v>
      </c>
    </row>
    <row r="14670" spans="13:13" x14ac:dyDescent="0.15">
      <c r="M14670" s="80" t="b">
        <f t="shared" ref="M14670:M14733" si="229">AND(  NOT(ISERROR(FIND(UPPER($B$7),UPPER($B14670),1))),  OR($D$7="",NOT(ISERROR(FIND(UPPER($D$7),UPPER($B14670),1)))),    OR($D$8="",(ISERROR(FIND(UPPER($D$8),UPPER($B14670),1))))           )</f>
        <v>1</v>
      </c>
    </row>
    <row r="14671" spans="13:13" x14ac:dyDescent="0.15">
      <c r="M14671" s="80" t="b">
        <f t="shared" si="229"/>
        <v>1</v>
      </c>
    </row>
    <row r="14672" spans="13:13" x14ac:dyDescent="0.15">
      <c r="M14672" s="80" t="b">
        <f t="shared" si="229"/>
        <v>1</v>
      </c>
    </row>
    <row r="14673" spans="13:13" x14ac:dyDescent="0.15">
      <c r="M14673" s="80" t="b">
        <f t="shared" si="229"/>
        <v>1</v>
      </c>
    </row>
    <row r="14674" spans="13:13" x14ac:dyDescent="0.15">
      <c r="M14674" s="80" t="b">
        <f t="shared" si="229"/>
        <v>1</v>
      </c>
    </row>
    <row r="14675" spans="13:13" x14ac:dyDescent="0.15">
      <c r="M14675" s="80" t="b">
        <f t="shared" si="229"/>
        <v>1</v>
      </c>
    </row>
    <row r="14676" spans="13:13" x14ac:dyDescent="0.15">
      <c r="M14676" s="80" t="b">
        <f t="shared" si="229"/>
        <v>1</v>
      </c>
    </row>
    <row r="14677" spans="13:13" x14ac:dyDescent="0.15">
      <c r="M14677" s="80" t="b">
        <f t="shared" si="229"/>
        <v>1</v>
      </c>
    </row>
    <row r="14678" spans="13:13" x14ac:dyDescent="0.15">
      <c r="M14678" s="80" t="b">
        <f t="shared" si="229"/>
        <v>1</v>
      </c>
    </row>
    <row r="14679" spans="13:13" x14ac:dyDescent="0.15">
      <c r="M14679" s="80" t="b">
        <f t="shared" si="229"/>
        <v>1</v>
      </c>
    </row>
    <row r="14680" spans="13:13" x14ac:dyDescent="0.15">
      <c r="M14680" s="80" t="b">
        <f t="shared" si="229"/>
        <v>1</v>
      </c>
    </row>
    <row r="14681" spans="13:13" x14ac:dyDescent="0.15">
      <c r="M14681" s="80" t="b">
        <f t="shared" si="229"/>
        <v>1</v>
      </c>
    </row>
    <row r="14682" spans="13:13" x14ac:dyDescent="0.15">
      <c r="M14682" s="80" t="b">
        <f t="shared" si="229"/>
        <v>1</v>
      </c>
    </row>
    <row r="14683" spans="13:13" x14ac:dyDescent="0.15">
      <c r="M14683" s="80" t="b">
        <f t="shared" si="229"/>
        <v>1</v>
      </c>
    </row>
    <row r="14684" spans="13:13" x14ac:dyDescent="0.15">
      <c r="M14684" s="80" t="b">
        <f t="shared" si="229"/>
        <v>1</v>
      </c>
    </row>
    <row r="14685" spans="13:13" x14ac:dyDescent="0.15">
      <c r="M14685" s="80" t="b">
        <f t="shared" si="229"/>
        <v>1</v>
      </c>
    </row>
    <row r="14686" spans="13:13" x14ac:dyDescent="0.15">
      <c r="M14686" s="80" t="b">
        <f t="shared" si="229"/>
        <v>1</v>
      </c>
    </row>
    <row r="14687" spans="13:13" x14ac:dyDescent="0.15">
      <c r="M14687" s="80" t="b">
        <f t="shared" si="229"/>
        <v>1</v>
      </c>
    </row>
    <row r="14688" spans="13:13" x14ac:dyDescent="0.15">
      <c r="M14688" s="80" t="b">
        <f t="shared" si="229"/>
        <v>1</v>
      </c>
    </row>
    <row r="14689" spans="13:13" x14ac:dyDescent="0.15">
      <c r="M14689" s="80" t="b">
        <f t="shared" si="229"/>
        <v>1</v>
      </c>
    </row>
    <row r="14690" spans="13:13" x14ac:dyDescent="0.15">
      <c r="M14690" s="80" t="b">
        <f t="shared" si="229"/>
        <v>1</v>
      </c>
    </row>
    <row r="14691" spans="13:13" x14ac:dyDescent="0.15">
      <c r="M14691" s="80" t="b">
        <f t="shared" si="229"/>
        <v>1</v>
      </c>
    </row>
    <row r="14692" spans="13:13" x14ac:dyDescent="0.15">
      <c r="M14692" s="80" t="b">
        <f t="shared" si="229"/>
        <v>1</v>
      </c>
    </row>
    <row r="14693" spans="13:13" x14ac:dyDescent="0.15">
      <c r="M14693" s="80" t="b">
        <f t="shared" si="229"/>
        <v>1</v>
      </c>
    </row>
    <row r="14694" spans="13:13" x14ac:dyDescent="0.15">
      <c r="M14694" s="80" t="b">
        <f t="shared" si="229"/>
        <v>1</v>
      </c>
    </row>
    <row r="14695" spans="13:13" x14ac:dyDescent="0.15">
      <c r="M14695" s="80" t="b">
        <f t="shared" si="229"/>
        <v>1</v>
      </c>
    </row>
    <row r="14696" spans="13:13" x14ac:dyDescent="0.15">
      <c r="M14696" s="80" t="b">
        <f t="shared" si="229"/>
        <v>1</v>
      </c>
    </row>
    <row r="14697" spans="13:13" x14ac:dyDescent="0.15">
      <c r="M14697" s="80" t="b">
        <f t="shared" si="229"/>
        <v>1</v>
      </c>
    </row>
    <row r="14698" spans="13:13" x14ac:dyDescent="0.15">
      <c r="M14698" s="80" t="b">
        <f t="shared" si="229"/>
        <v>1</v>
      </c>
    </row>
    <row r="14699" spans="13:13" x14ac:dyDescent="0.15">
      <c r="M14699" s="80" t="b">
        <f t="shared" si="229"/>
        <v>1</v>
      </c>
    </row>
    <row r="14700" spans="13:13" x14ac:dyDescent="0.15">
      <c r="M14700" s="80" t="b">
        <f t="shared" si="229"/>
        <v>1</v>
      </c>
    </row>
    <row r="14701" spans="13:13" x14ac:dyDescent="0.15">
      <c r="M14701" s="80" t="b">
        <f t="shared" si="229"/>
        <v>1</v>
      </c>
    </row>
    <row r="14702" spans="13:13" x14ac:dyDescent="0.15">
      <c r="M14702" s="80" t="b">
        <f t="shared" si="229"/>
        <v>1</v>
      </c>
    </row>
    <row r="14703" spans="13:13" x14ac:dyDescent="0.15">
      <c r="M14703" s="80" t="b">
        <f t="shared" si="229"/>
        <v>1</v>
      </c>
    </row>
    <row r="14704" spans="13:13" x14ac:dyDescent="0.15">
      <c r="M14704" s="80" t="b">
        <f t="shared" si="229"/>
        <v>1</v>
      </c>
    </row>
    <row r="14705" spans="13:13" x14ac:dyDescent="0.15">
      <c r="M14705" s="80" t="b">
        <f t="shared" si="229"/>
        <v>1</v>
      </c>
    </row>
    <row r="14706" spans="13:13" x14ac:dyDescent="0.15">
      <c r="M14706" s="80" t="b">
        <f t="shared" si="229"/>
        <v>1</v>
      </c>
    </row>
    <row r="14707" spans="13:13" x14ac:dyDescent="0.15">
      <c r="M14707" s="80" t="b">
        <f t="shared" si="229"/>
        <v>1</v>
      </c>
    </row>
    <row r="14708" spans="13:13" x14ac:dyDescent="0.15">
      <c r="M14708" s="80" t="b">
        <f t="shared" si="229"/>
        <v>1</v>
      </c>
    </row>
    <row r="14709" spans="13:13" x14ac:dyDescent="0.15">
      <c r="M14709" s="80" t="b">
        <f t="shared" si="229"/>
        <v>1</v>
      </c>
    </row>
    <row r="14710" spans="13:13" x14ac:dyDescent="0.15">
      <c r="M14710" s="80" t="b">
        <f t="shared" si="229"/>
        <v>1</v>
      </c>
    </row>
    <row r="14711" spans="13:13" x14ac:dyDescent="0.15">
      <c r="M14711" s="80" t="b">
        <f t="shared" si="229"/>
        <v>1</v>
      </c>
    </row>
    <row r="14712" spans="13:13" x14ac:dyDescent="0.15">
      <c r="M14712" s="80" t="b">
        <f t="shared" si="229"/>
        <v>1</v>
      </c>
    </row>
    <row r="14713" spans="13:13" x14ac:dyDescent="0.15">
      <c r="M14713" s="80" t="b">
        <f t="shared" si="229"/>
        <v>1</v>
      </c>
    </row>
    <row r="14714" spans="13:13" x14ac:dyDescent="0.15">
      <c r="M14714" s="80" t="b">
        <f t="shared" si="229"/>
        <v>1</v>
      </c>
    </row>
    <row r="14715" spans="13:13" x14ac:dyDescent="0.15">
      <c r="M14715" s="80" t="b">
        <f t="shared" si="229"/>
        <v>1</v>
      </c>
    </row>
    <row r="14716" spans="13:13" x14ac:dyDescent="0.15">
      <c r="M14716" s="80" t="b">
        <f t="shared" si="229"/>
        <v>1</v>
      </c>
    </row>
    <row r="14717" spans="13:13" x14ac:dyDescent="0.15">
      <c r="M14717" s="80" t="b">
        <f t="shared" si="229"/>
        <v>1</v>
      </c>
    </row>
    <row r="14718" spans="13:13" x14ac:dyDescent="0.15">
      <c r="M14718" s="80" t="b">
        <f t="shared" si="229"/>
        <v>1</v>
      </c>
    </row>
    <row r="14719" spans="13:13" x14ac:dyDescent="0.15">
      <c r="M14719" s="80" t="b">
        <f t="shared" si="229"/>
        <v>1</v>
      </c>
    </row>
    <row r="14720" spans="13:13" x14ac:dyDescent="0.15">
      <c r="M14720" s="80" t="b">
        <f t="shared" si="229"/>
        <v>1</v>
      </c>
    </row>
    <row r="14721" spans="13:13" x14ac:dyDescent="0.15">
      <c r="M14721" s="80" t="b">
        <f t="shared" si="229"/>
        <v>1</v>
      </c>
    </row>
    <row r="14722" spans="13:13" x14ac:dyDescent="0.15">
      <c r="M14722" s="80" t="b">
        <f t="shared" si="229"/>
        <v>1</v>
      </c>
    </row>
    <row r="14723" spans="13:13" x14ac:dyDescent="0.15">
      <c r="M14723" s="80" t="b">
        <f t="shared" si="229"/>
        <v>1</v>
      </c>
    </row>
    <row r="14724" spans="13:13" x14ac:dyDescent="0.15">
      <c r="M14724" s="80" t="b">
        <f t="shared" si="229"/>
        <v>1</v>
      </c>
    </row>
    <row r="14725" spans="13:13" x14ac:dyDescent="0.15">
      <c r="M14725" s="80" t="b">
        <f t="shared" si="229"/>
        <v>1</v>
      </c>
    </row>
    <row r="14726" spans="13:13" x14ac:dyDescent="0.15">
      <c r="M14726" s="80" t="b">
        <f t="shared" si="229"/>
        <v>1</v>
      </c>
    </row>
    <row r="14727" spans="13:13" x14ac:dyDescent="0.15">
      <c r="M14727" s="80" t="b">
        <f t="shared" si="229"/>
        <v>1</v>
      </c>
    </row>
    <row r="14728" spans="13:13" x14ac:dyDescent="0.15">
      <c r="M14728" s="80" t="b">
        <f t="shared" si="229"/>
        <v>1</v>
      </c>
    </row>
    <row r="14729" spans="13:13" x14ac:dyDescent="0.15">
      <c r="M14729" s="80" t="b">
        <f t="shared" si="229"/>
        <v>1</v>
      </c>
    </row>
    <row r="14730" spans="13:13" x14ac:dyDescent="0.15">
      <c r="M14730" s="80" t="b">
        <f t="shared" si="229"/>
        <v>1</v>
      </c>
    </row>
    <row r="14731" spans="13:13" x14ac:dyDescent="0.15">
      <c r="M14731" s="80" t="b">
        <f t="shared" si="229"/>
        <v>1</v>
      </c>
    </row>
    <row r="14732" spans="13:13" x14ac:dyDescent="0.15">
      <c r="M14732" s="80" t="b">
        <f t="shared" si="229"/>
        <v>1</v>
      </c>
    </row>
    <row r="14733" spans="13:13" x14ac:dyDescent="0.15">
      <c r="M14733" s="80" t="b">
        <f t="shared" si="229"/>
        <v>1</v>
      </c>
    </row>
    <row r="14734" spans="13:13" x14ac:dyDescent="0.15">
      <c r="M14734" s="80" t="b">
        <f t="shared" ref="M14734:M14797" si="230">AND(  NOT(ISERROR(FIND(UPPER($B$7),UPPER($B14734),1))),  OR($D$7="",NOT(ISERROR(FIND(UPPER($D$7),UPPER($B14734),1)))),    OR($D$8="",(ISERROR(FIND(UPPER($D$8),UPPER($B14734),1))))           )</f>
        <v>1</v>
      </c>
    </row>
    <row r="14735" spans="13:13" x14ac:dyDescent="0.15">
      <c r="M14735" s="80" t="b">
        <f t="shared" si="230"/>
        <v>1</v>
      </c>
    </row>
    <row r="14736" spans="13:13" x14ac:dyDescent="0.15">
      <c r="M14736" s="80" t="b">
        <f t="shared" si="230"/>
        <v>1</v>
      </c>
    </row>
    <row r="14737" spans="13:13" x14ac:dyDescent="0.15">
      <c r="M14737" s="80" t="b">
        <f t="shared" si="230"/>
        <v>1</v>
      </c>
    </row>
    <row r="14738" spans="13:13" x14ac:dyDescent="0.15">
      <c r="M14738" s="80" t="b">
        <f t="shared" si="230"/>
        <v>1</v>
      </c>
    </row>
    <row r="14739" spans="13:13" x14ac:dyDescent="0.15">
      <c r="M14739" s="80" t="b">
        <f t="shared" si="230"/>
        <v>1</v>
      </c>
    </row>
    <row r="14740" spans="13:13" x14ac:dyDescent="0.15">
      <c r="M14740" s="80" t="b">
        <f t="shared" si="230"/>
        <v>1</v>
      </c>
    </row>
    <row r="14741" spans="13:13" x14ac:dyDescent="0.15">
      <c r="M14741" s="80" t="b">
        <f t="shared" si="230"/>
        <v>1</v>
      </c>
    </row>
    <row r="14742" spans="13:13" x14ac:dyDescent="0.15">
      <c r="M14742" s="80" t="b">
        <f t="shared" si="230"/>
        <v>1</v>
      </c>
    </row>
    <row r="14743" spans="13:13" x14ac:dyDescent="0.15">
      <c r="M14743" s="80" t="b">
        <f t="shared" si="230"/>
        <v>1</v>
      </c>
    </row>
    <row r="14744" spans="13:13" x14ac:dyDescent="0.15">
      <c r="M14744" s="80" t="b">
        <f t="shared" si="230"/>
        <v>1</v>
      </c>
    </row>
    <row r="14745" spans="13:13" x14ac:dyDescent="0.15">
      <c r="M14745" s="80" t="b">
        <f t="shared" si="230"/>
        <v>1</v>
      </c>
    </row>
    <row r="14746" spans="13:13" x14ac:dyDescent="0.15">
      <c r="M14746" s="80" t="b">
        <f t="shared" si="230"/>
        <v>1</v>
      </c>
    </row>
    <row r="14747" spans="13:13" x14ac:dyDescent="0.15">
      <c r="M14747" s="80" t="b">
        <f t="shared" si="230"/>
        <v>1</v>
      </c>
    </row>
    <row r="14748" spans="13:13" x14ac:dyDescent="0.15">
      <c r="M14748" s="80" t="b">
        <f t="shared" si="230"/>
        <v>1</v>
      </c>
    </row>
    <row r="14749" spans="13:13" x14ac:dyDescent="0.15">
      <c r="M14749" s="80" t="b">
        <f t="shared" si="230"/>
        <v>1</v>
      </c>
    </row>
    <row r="14750" spans="13:13" x14ac:dyDescent="0.15">
      <c r="M14750" s="80" t="b">
        <f t="shared" si="230"/>
        <v>1</v>
      </c>
    </row>
    <row r="14751" spans="13:13" x14ac:dyDescent="0.15">
      <c r="M14751" s="80" t="b">
        <f t="shared" si="230"/>
        <v>1</v>
      </c>
    </row>
    <row r="14752" spans="13:13" x14ac:dyDescent="0.15">
      <c r="M14752" s="80" t="b">
        <f t="shared" si="230"/>
        <v>1</v>
      </c>
    </row>
    <row r="14753" spans="13:13" x14ac:dyDescent="0.15">
      <c r="M14753" s="80" t="b">
        <f t="shared" si="230"/>
        <v>1</v>
      </c>
    </row>
    <row r="14754" spans="13:13" x14ac:dyDescent="0.15">
      <c r="M14754" s="80" t="b">
        <f t="shared" si="230"/>
        <v>1</v>
      </c>
    </row>
    <row r="14755" spans="13:13" x14ac:dyDescent="0.15">
      <c r="M14755" s="80" t="b">
        <f t="shared" si="230"/>
        <v>1</v>
      </c>
    </row>
    <row r="14756" spans="13:13" x14ac:dyDescent="0.15">
      <c r="M14756" s="80" t="b">
        <f t="shared" si="230"/>
        <v>1</v>
      </c>
    </row>
    <row r="14757" spans="13:13" x14ac:dyDescent="0.15">
      <c r="M14757" s="80" t="b">
        <f t="shared" si="230"/>
        <v>1</v>
      </c>
    </row>
    <row r="14758" spans="13:13" x14ac:dyDescent="0.15">
      <c r="M14758" s="80" t="b">
        <f t="shared" si="230"/>
        <v>1</v>
      </c>
    </row>
    <row r="14759" spans="13:13" x14ac:dyDescent="0.15">
      <c r="M14759" s="80" t="b">
        <f t="shared" si="230"/>
        <v>1</v>
      </c>
    </row>
    <row r="14760" spans="13:13" x14ac:dyDescent="0.15">
      <c r="M14760" s="80" t="b">
        <f t="shared" si="230"/>
        <v>1</v>
      </c>
    </row>
    <row r="14761" spans="13:13" x14ac:dyDescent="0.15">
      <c r="M14761" s="80" t="b">
        <f t="shared" si="230"/>
        <v>1</v>
      </c>
    </row>
    <row r="14762" spans="13:13" x14ac:dyDescent="0.15">
      <c r="M14762" s="80" t="b">
        <f t="shared" si="230"/>
        <v>1</v>
      </c>
    </row>
    <row r="14763" spans="13:13" x14ac:dyDescent="0.15">
      <c r="M14763" s="80" t="b">
        <f t="shared" si="230"/>
        <v>1</v>
      </c>
    </row>
    <row r="14764" spans="13:13" x14ac:dyDescent="0.15">
      <c r="M14764" s="80" t="b">
        <f t="shared" si="230"/>
        <v>1</v>
      </c>
    </row>
    <row r="14765" spans="13:13" x14ac:dyDescent="0.15">
      <c r="M14765" s="80" t="b">
        <f t="shared" si="230"/>
        <v>1</v>
      </c>
    </row>
    <row r="14766" spans="13:13" x14ac:dyDescent="0.15">
      <c r="M14766" s="80" t="b">
        <f t="shared" si="230"/>
        <v>1</v>
      </c>
    </row>
    <row r="14767" spans="13:13" x14ac:dyDescent="0.15">
      <c r="M14767" s="80" t="b">
        <f t="shared" si="230"/>
        <v>1</v>
      </c>
    </row>
    <row r="14768" spans="13:13" x14ac:dyDescent="0.15">
      <c r="M14768" s="80" t="b">
        <f t="shared" si="230"/>
        <v>1</v>
      </c>
    </row>
    <row r="14769" spans="13:13" x14ac:dyDescent="0.15">
      <c r="M14769" s="80" t="b">
        <f t="shared" si="230"/>
        <v>1</v>
      </c>
    </row>
    <row r="14770" spans="13:13" x14ac:dyDescent="0.15">
      <c r="M14770" s="80" t="b">
        <f t="shared" si="230"/>
        <v>1</v>
      </c>
    </row>
    <row r="14771" spans="13:13" x14ac:dyDescent="0.15">
      <c r="M14771" s="80" t="b">
        <f t="shared" si="230"/>
        <v>1</v>
      </c>
    </row>
    <row r="14772" spans="13:13" x14ac:dyDescent="0.15">
      <c r="M14772" s="80" t="b">
        <f t="shared" si="230"/>
        <v>1</v>
      </c>
    </row>
    <row r="14773" spans="13:13" x14ac:dyDescent="0.15">
      <c r="M14773" s="80" t="b">
        <f t="shared" si="230"/>
        <v>1</v>
      </c>
    </row>
    <row r="14774" spans="13:13" x14ac:dyDescent="0.15">
      <c r="M14774" s="80" t="b">
        <f t="shared" si="230"/>
        <v>1</v>
      </c>
    </row>
    <row r="14775" spans="13:13" x14ac:dyDescent="0.15">
      <c r="M14775" s="80" t="b">
        <f t="shared" si="230"/>
        <v>1</v>
      </c>
    </row>
    <row r="14776" spans="13:13" x14ac:dyDescent="0.15">
      <c r="M14776" s="80" t="b">
        <f t="shared" si="230"/>
        <v>1</v>
      </c>
    </row>
    <row r="14777" spans="13:13" x14ac:dyDescent="0.15">
      <c r="M14777" s="80" t="b">
        <f t="shared" si="230"/>
        <v>1</v>
      </c>
    </row>
    <row r="14778" spans="13:13" x14ac:dyDescent="0.15">
      <c r="M14778" s="80" t="b">
        <f t="shared" si="230"/>
        <v>1</v>
      </c>
    </row>
    <row r="14779" spans="13:13" x14ac:dyDescent="0.15">
      <c r="M14779" s="80" t="b">
        <f t="shared" si="230"/>
        <v>1</v>
      </c>
    </row>
    <row r="14780" spans="13:13" x14ac:dyDescent="0.15">
      <c r="M14780" s="80" t="b">
        <f t="shared" si="230"/>
        <v>1</v>
      </c>
    </row>
    <row r="14781" spans="13:13" x14ac:dyDescent="0.15">
      <c r="M14781" s="80" t="b">
        <f t="shared" si="230"/>
        <v>1</v>
      </c>
    </row>
    <row r="14782" spans="13:13" x14ac:dyDescent="0.15">
      <c r="M14782" s="80" t="b">
        <f t="shared" si="230"/>
        <v>1</v>
      </c>
    </row>
    <row r="14783" spans="13:13" x14ac:dyDescent="0.15">
      <c r="M14783" s="80" t="b">
        <f t="shared" si="230"/>
        <v>1</v>
      </c>
    </row>
    <row r="14784" spans="13:13" x14ac:dyDescent="0.15">
      <c r="M14784" s="80" t="b">
        <f t="shared" si="230"/>
        <v>1</v>
      </c>
    </row>
    <row r="14785" spans="13:13" x14ac:dyDescent="0.15">
      <c r="M14785" s="80" t="b">
        <f t="shared" si="230"/>
        <v>1</v>
      </c>
    </row>
    <row r="14786" spans="13:13" x14ac:dyDescent="0.15">
      <c r="M14786" s="80" t="b">
        <f t="shared" si="230"/>
        <v>1</v>
      </c>
    </row>
    <row r="14787" spans="13:13" x14ac:dyDescent="0.15">
      <c r="M14787" s="80" t="b">
        <f t="shared" si="230"/>
        <v>1</v>
      </c>
    </row>
    <row r="14788" spans="13:13" x14ac:dyDescent="0.15">
      <c r="M14788" s="80" t="b">
        <f t="shared" si="230"/>
        <v>1</v>
      </c>
    </row>
    <row r="14789" spans="13:13" x14ac:dyDescent="0.15">
      <c r="M14789" s="80" t="b">
        <f t="shared" si="230"/>
        <v>1</v>
      </c>
    </row>
    <row r="14790" spans="13:13" x14ac:dyDescent="0.15">
      <c r="M14790" s="80" t="b">
        <f t="shared" si="230"/>
        <v>1</v>
      </c>
    </row>
    <row r="14791" spans="13:13" x14ac:dyDescent="0.15">
      <c r="M14791" s="80" t="b">
        <f t="shared" si="230"/>
        <v>1</v>
      </c>
    </row>
    <row r="14792" spans="13:13" x14ac:dyDescent="0.15">
      <c r="M14792" s="80" t="b">
        <f t="shared" si="230"/>
        <v>1</v>
      </c>
    </row>
    <row r="14793" spans="13:13" x14ac:dyDescent="0.15">
      <c r="M14793" s="80" t="b">
        <f t="shared" si="230"/>
        <v>1</v>
      </c>
    </row>
    <row r="14794" spans="13:13" x14ac:dyDescent="0.15">
      <c r="M14794" s="80" t="b">
        <f t="shared" si="230"/>
        <v>1</v>
      </c>
    </row>
    <row r="14795" spans="13:13" x14ac:dyDescent="0.15">
      <c r="M14795" s="80" t="b">
        <f t="shared" si="230"/>
        <v>1</v>
      </c>
    </row>
    <row r="14796" spans="13:13" x14ac:dyDescent="0.15">
      <c r="M14796" s="80" t="b">
        <f t="shared" si="230"/>
        <v>1</v>
      </c>
    </row>
    <row r="14797" spans="13:13" x14ac:dyDescent="0.15">
      <c r="M14797" s="80" t="b">
        <f t="shared" si="230"/>
        <v>1</v>
      </c>
    </row>
    <row r="14798" spans="13:13" x14ac:dyDescent="0.15">
      <c r="M14798" s="80" t="b">
        <f t="shared" ref="M14798:M14861" si="231">AND(  NOT(ISERROR(FIND(UPPER($B$7),UPPER($B14798),1))),  OR($D$7="",NOT(ISERROR(FIND(UPPER($D$7),UPPER($B14798),1)))),    OR($D$8="",(ISERROR(FIND(UPPER($D$8),UPPER($B14798),1))))           )</f>
        <v>1</v>
      </c>
    </row>
    <row r="14799" spans="13:13" x14ac:dyDescent="0.15">
      <c r="M14799" s="80" t="b">
        <f t="shared" si="231"/>
        <v>1</v>
      </c>
    </row>
    <row r="14800" spans="13:13" x14ac:dyDescent="0.15">
      <c r="M14800" s="80" t="b">
        <f t="shared" si="231"/>
        <v>1</v>
      </c>
    </row>
    <row r="14801" spans="13:13" x14ac:dyDescent="0.15">
      <c r="M14801" s="80" t="b">
        <f t="shared" si="231"/>
        <v>1</v>
      </c>
    </row>
    <row r="14802" spans="13:13" x14ac:dyDescent="0.15">
      <c r="M14802" s="80" t="b">
        <f t="shared" si="231"/>
        <v>1</v>
      </c>
    </row>
    <row r="14803" spans="13:13" x14ac:dyDescent="0.15">
      <c r="M14803" s="80" t="b">
        <f t="shared" si="231"/>
        <v>1</v>
      </c>
    </row>
    <row r="14804" spans="13:13" x14ac:dyDescent="0.15">
      <c r="M14804" s="80" t="b">
        <f t="shared" si="231"/>
        <v>1</v>
      </c>
    </row>
    <row r="14805" spans="13:13" x14ac:dyDescent="0.15">
      <c r="M14805" s="80" t="b">
        <f t="shared" si="231"/>
        <v>1</v>
      </c>
    </row>
    <row r="14806" spans="13:13" x14ac:dyDescent="0.15">
      <c r="M14806" s="80" t="b">
        <f t="shared" si="231"/>
        <v>1</v>
      </c>
    </row>
    <row r="14807" spans="13:13" x14ac:dyDescent="0.15">
      <c r="M14807" s="80" t="b">
        <f t="shared" si="231"/>
        <v>1</v>
      </c>
    </row>
    <row r="14808" spans="13:13" x14ac:dyDescent="0.15">
      <c r="M14808" s="80" t="b">
        <f t="shared" si="231"/>
        <v>1</v>
      </c>
    </row>
    <row r="14809" spans="13:13" x14ac:dyDescent="0.15">
      <c r="M14809" s="80" t="b">
        <f t="shared" si="231"/>
        <v>1</v>
      </c>
    </row>
    <row r="14810" spans="13:13" x14ac:dyDescent="0.15">
      <c r="M14810" s="80" t="b">
        <f t="shared" si="231"/>
        <v>1</v>
      </c>
    </row>
    <row r="14811" spans="13:13" x14ac:dyDescent="0.15">
      <c r="M14811" s="80" t="b">
        <f t="shared" si="231"/>
        <v>1</v>
      </c>
    </row>
    <row r="14812" spans="13:13" x14ac:dyDescent="0.15">
      <c r="M14812" s="80" t="b">
        <f t="shared" si="231"/>
        <v>1</v>
      </c>
    </row>
    <row r="14813" spans="13:13" x14ac:dyDescent="0.15">
      <c r="M14813" s="80" t="b">
        <f t="shared" si="231"/>
        <v>1</v>
      </c>
    </row>
    <row r="14814" spans="13:13" x14ac:dyDescent="0.15">
      <c r="M14814" s="80" t="b">
        <f t="shared" si="231"/>
        <v>1</v>
      </c>
    </row>
    <row r="14815" spans="13:13" x14ac:dyDescent="0.15">
      <c r="M14815" s="80" t="b">
        <f t="shared" si="231"/>
        <v>1</v>
      </c>
    </row>
    <row r="14816" spans="13:13" x14ac:dyDescent="0.15">
      <c r="M14816" s="80" t="b">
        <f t="shared" si="231"/>
        <v>1</v>
      </c>
    </row>
    <row r="14817" spans="13:13" x14ac:dyDescent="0.15">
      <c r="M14817" s="80" t="b">
        <f t="shared" si="231"/>
        <v>1</v>
      </c>
    </row>
    <row r="14818" spans="13:13" x14ac:dyDescent="0.15">
      <c r="M14818" s="80" t="b">
        <f t="shared" si="231"/>
        <v>1</v>
      </c>
    </row>
    <row r="14819" spans="13:13" x14ac:dyDescent="0.15">
      <c r="M14819" s="80" t="b">
        <f t="shared" si="231"/>
        <v>1</v>
      </c>
    </row>
    <row r="14820" spans="13:13" x14ac:dyDescent="0.15">
      <c r="M14820" s="80" t="b">
        <f t="shared" si="231"/>
        <v>1</v>
      </c>
    </row>
    <row r="14821" spans="13:13" x14ac:dyDescent="0.15">
      <c r="M14821" s="80" t="b">
        <f t="shared" si="231"/>
        <v>1</v>
      </c>
    </row>
    <row r="14822" spans="13:13" x14ac:dyDescent="0.15">
      <c r="M14822" s="80" t="b">
        <f t="shared" si="231"/>
        <v>1</v>
      </c>
    </row>
    <row r="14823" spans="13:13" x14ac:dyDescent="0.15">
      <c r="M14823" s="80" t="b">
        <f t="shared" si="231"/>
        <v>1</v>
      </c>
    </row>
    <row r="14824" spans="13:13" x14ac:dyDescent="0.15">
      <c r="M14824" s="80" t="b">
        <f t="shared" si="231"/>
        <v>1</v>
      </c>
    </row>
    <row r="14825" spans="13:13" x14ac:dyDescent="0.15">
      <c r="M14825" s="80" t="b">
        <f t="shared" si="231"/>
        <v>1</v>
      </c>
    </row>
    <row r="14826" spans="13:13" x14ac:dyDescent="0.15">
      <c r="M14826" s="80" t="b">
        <f t="shared" si="231"/>
        <v>1</v>
      </c>
    </row>
    <row r="14827" spans="13:13" x14ac:dyDescent="0.15">
      <c r="M14827" s="80" t="b">
        <f t="shared" si="231"/>
        <v>1</v>
      </c>
    </row>
    <row r="14828" spans="13:13" x14ac:dyDescent="0.15">
      <c r="M14828" s="80" t="b">
        <f t="shared" si="231"/>
        <v>1</v>
      </c>
    </row>
    <row r="14829" spans="13:13" x14ac:dyDescent="0.15">
      <c r="M14829" s="80" t="b">
        <f t="shared" si="231"/>
        <v>1</v>
      </c>
    </row>
    <row r="14830" spans="13:13" x14ac:dyDescent="0.15">
      <c r="M14830" s="80" t="b">
        <f t="shared" si="231"/>
        <v>1</v>
      </c>
    </row>
    <row r="14831" spans="13:13" x14ac:dyDescent="0.15">
      <c r="M14831" s="80" t="b">
        <f t="shared" si="231"/>
        <v>1</v>
      </c>
    </row>
    <row r="14832" spans="13:13" x14ac:dyDescent="0.15">
      <c r="M14832" s="80" t="b">
        <f t="shared" si="231"/>
        <v>1</v>
      </c>
    </row>
    <row r="14833" spans="13:13" x14ac:dyDescent="0.15">
      <c r="M14833" s="80" t="b">
        <f t="shared" si="231"/>
        <v>1</v>
      </c>
    </row>
    <row r="14834" spans="13:13" x14ac:dyDescent="0.15">
      <c r="M14834" s="80" t="b">
        <f t="shared" si="231"/>
        <v>1</v>
      </c>
    </row>
    <row r="14835" spans="13:13" x14ac:dyDescent="0.15">
      <c r="M14835" s="80" t="b">
        <f t="shared" si="231"/>
        <v>1</v>
      </c>
    </row>
    <row r="14836" spans="13:13" x14ac:dyDescent="0.15">
      <c r="M14836" s="80" t="b">
        <f t="shared" si="231"/>
        <v>1</v>
      </c>
    </row>
    <row r="14837" spans="13:13" x14ac:dyDescent="0.15">
      <c r="M14837" s="80" t="b">
        <f t="shared" si="231"/>
        <v>1</v>
      </c>
    </row>
    <row r="14838" spans="13:13" x14ac:dyDescent="0.15">
      <c r="M14838" s="80" t="b">
        <f t="shared" si="231"/>
        <v>1</v>
      </c>
    </row>
    <row r="14839" spans="13:13" x14ac:dyDescent="0.15">
      <c r="M14839" s="80" t="b">
        <f t="shared" si="231"/>
        <v>1</v>
      </c>
    </row>
    <row r="14840" spans="13:13" x14ac:dyDescent="0.15">
      <c r="M14840" s="80" t="b">
        <f t="shared" si="231"/>
        <v>1</v>
      </c>
    </row>
    <row r="14841" spans="13:13" x14ac:dyDescent="0.15">
      <c r="M14841" s="80" t="b">
        <f t="shared" si="231"/>
        <v>1</v>
      </c>
    </row>
    <row r="14842" spans="13:13" x14ac:dyDescent="0.15">
      <c r="M14842" s="80" t="b">
        <f t="shared" si="231"/>
        <v>1</v>
      </c>
    </row>
    <row r="14843" spans="13:13" x14ac:dyDescent="0.15">
      <c r="M14843" s="80" t="b">
        <f t="shared" si="231"/>
        <v>1</v>
      </c>
    </row>
    <row r="14844" spans="13:13" x14ac:dyDescent="0.15">
      <c r="M14844" s="80" t="b">
        <f t="shared" si="231"/>
        <v>1</v>
      </c>
    </row>
    <row r="14845" spans="13:13" x14ac:dyDescent="0.15">
      <c r="M14845" s="80" t="b">
        <f t="shared" si="231"/>
        <v>1</v>
      </c>
    </row>
    <row r="14846" spans="13:13" x14ac:dyDescent="0.15">
      <c r="M14846" s="80" t="b">
        <f t="shared" si="231"/>
        <v>1</v>
      </c>
    </row>
    <row r="14847" spans="13:13" x14ac:dyDescent="0.15">
      <c r="M14847" s="80" t="b">
        <f t="shared" si="231"/>
        <v>1</v>
      </c>
    </row>
    <row r="14848" spans="13:13" x14ac:dyDescent="0.15">
      <c r="M14848" s="80" t="b">
        <f t="shared" si="231"/>
        <v>1</v>
      </c>
    </row>
    <row r="14849" spans="13:13" x14ac:dyDescent="0.15">
      <c r="M14849" s="80" t="b">
        <f t="shared" si="231"/>
        <v>1</v>
      </c>
    </row>
    <row r="14850" spans="13:13" x14ac:dyDescent="0.15">
      <c r="M14850" s="80" t="b">
        <f t="shared" si="231"/>
        <v>1</v>
      </c>
    </row>
    <row r="14851" spans="13:13" x14ac:dyDescent="0.15">
      <c r="M14851" s="80" t="b">
        <f t="shared" si="231"/>
        <v>1</v>
      </c>
    </row>
    <row r="14852" spans="13:13" x14ac:dyDescent="0.15">
      <c r="M14852" s="80" t="b">
        <f t="shared" si="231"/>
        <v>1</v>
      </c>
    </row>
    <row r="14853" spans="13:13" x14ac:dyDescent="0.15">
      <c r="M14853" s="80" t="b">
        <f t="shared" si="231"/>
        <v>1</v>
      </c>
    </row>
    <row r="14854" spans="13:13" x14ac:dyDescent="0.15">
      <c r="M14854" s="80" t="b">
        <f t="shared" si="231"/>
        <v>1</v>
      </c>
    </row>
    <row r="14855" spans="13:13" x14ac:dyDescent="0.15">
      <c r="M14855" s="80" t="b">
        <f t="shared" si="231"/>
        <v>1</v>
      </c>
    </row>
    <row r="14856" spans="13:13" x14ac:dyDescent="0.15">
      <c r="M14856" s="80" t="b">
        <f t="shared" si="231"/>
        <v>1</v>
      </c>
    </row>
    <row r="14857" spans="13:13" x14ac:dyDescent="0.15">
      <c r="M14857" s="80" t="b">
        <f t="shared" si="231"/>
        <v>1</v>
      </c>
    </row>
    <row r="14858" spans="13:13" x14ac:dyDescent="0.15">
      <c r="M14858" s="80" t="b">
        <f t="shared" si="231"/>
        <v>1</v>
      </c>
    </row>
    <row r="14859" spans="13:13" x14ac:dyDescent="0.15">
      <c r="M14859" s="80" t="b">
        <f t="shared" si="231"/>
        <v>1</v>
      </c>
    </row>
    <row r="14860" spans="13:13" x14ac:dyDescent="0.15">
      <c r="M14860" s="80" t="b">
        <f t="shared" si="231"/>
        <v>1</v>
      </c>
    </row>
    <row r="14861" spans="13:13" x14ac:dyDescent="0.15">
      <c r="M14861" s="80" t="b">
        <f t="shared" si="231"/>
        <v>1</v>
      </c>
    </row>
    <row r="14862" spans="13:13" x14ac:dyDescent="0.15">
      <c r="M14862" s="80" t="b">
        <f t="shared" ref="M14862:M14925" si="232">AND(  NOT(ISERROR(FIND(UPPER($B$7),UPPER($B14862),1))),  OR($D$7="",NOT(ISERROR(FIND(UPPER($D$7),UPPER($B14862),1)))),    OR($D$8="",(ISERROR(FIND(UPPER($D$8),UPPER($B14862),1))))           )</f>
        <v>1</v>
      </c>
    </row>
    <row r="14863" spans="13:13" x14ac:dyDescent="0.15">
      <c r="M14863" s="80" t="b">
        <f t="shared" si="232"/>
        <v>1</v>
      </c>
    </row>
    <row r="14864" spans="13:13" x14ac:dyDescent="0.15">
      <c r="M14864" s="80" t="b">
        <f t="shared" si="232"/>
        <v>1</v>
      </c>
    </row>
    <row r="14865" spans="13:13" x14ac:dyDescent="0.15">
      <c r="M14865" s="80" t="b">
        <f t="shared" si="232"/>
        <v>1</v>
      </c>
    </row>
    <row r="14866" spans="13:13" x14ac:dyDescent="0.15">
      <c r="M14866" s="80" t="b">
        <f t="shared" si="232"/>
        <v>1</v>
      </c>
    </row>
    <row r="14867" spans="13:13" x14ac:dyDescent="0.15">
      <c r="M14867" s="80" t="b">
        <f t="shared" si="232"/>
        <v>1</v>
      </c>
    </row>
    <row r="14868" spans="13:13" x14ac:dyDescent="0.15">
      <c r="M14868" s="80" t="b">
        <f t="shared" si="232"/>
        <v>1</v>
      </c>
    </row>
    <row r="14869" spans="13:13" x14ac:dyDescent="0.15">
      <c r="M14869" s="80" t="b">
        <f t="shared" si="232"/>
        <v>1</v>
      </c>
    </row>
    <row r="14870" spans="13:13" x14ac:dyDescent="0.15">
      <c r="M14870" s="80" t="b">
        <f t="shared" si="232"/>
        <v>1</v>
      </c>
    </row>
    <row r="14871" spans="13:13" x14ac:dyDescent="0.15">
      <c r="M14871" s="80" t="b">
        <f t="shared" si="232"/>
        <v>1</v>
      </c>
    </row>
    <row r="14872" spans="13:13" x14ac:dyDescent="0.15">
      <c r="M14872" s="80" t="b">
        <f t="shared" si="232"/>
        <v>1</v>
      </c>
    </row>
    <row r="14873" spans="13:13" x14ac:dyDescent="0.15">
      <c r="M14873" s="80" t="b">
        <f t="shared" si="232"/>
        <v>1</v>
      </c>
    </row>
    <row r="14874" spans="13:13" x14ac:dyDescent="0.15">
      <c r="M14874" s="80" t="b">
        <f t="shared" si="232"/>
        <v>1</v>
      </c>
    </row>
    <row r="14875" spans="13:13" x14ac:dyDescent="0.15">
      <c r="M14875" s="80" t="b">
        <f t="shared" si="232"/>
        <v>1</v>
      </c>
    </row>
    <row r="14876" spans="13:13" x14ac:dyDescent="0.15">
      <c r="M14876" s="80" t="b">
        <f t="shared" si="232"/>
        <v>1</v>
      </c>
    </row>
    <row r="14877" spans="13:13" x14ac:dyDescent="0.15">
      <c r="M14877" s="80" t="b">
        <f t="shared" si="232"/>
        <v>1</v>
      </c>
    </row>
    <row r="14878" spans="13:13" x14ac:dyDescent="0.15">
      <c r="M14878" s="80" t="b">
        <f t="shared" si="232"/>
        <v>1</v>
      </c>
    </row>
    <row r="14879" spans="13:13" x14ac:dyDescent="0.15">
      <c r="M14879" s="80" t="b">
        <f t="shared" si="232"/>
        <v>1</v>
      </c>
    </row>
    <row r="14880" spans="13:13" x14ac:dyDescent="0.15">
      <c r="M14880" s="80" t="b">
        <f t="shared" si="232"/>
        <v>1</v>
      </c>
    </row>
    <row r="14881" spans="13:13" x14ac:dyDescent="0.15">
      <c r="M14881" s="80" t="b">
        <f t="shared" si="232"/>
        <v>1</v>
      </c>
    </row>
    <row r="14882" spans="13:13" x14ac:dyDescent="0.15">
      <c r="M14882" s="80" t="b">
        <f t="shared" si="232"/>
        <v>1</v>
      </c>
    </row>
    <row r="14883" spans="13:13" x14ac:dyDescent="0.15">
      <c r="M14883" s="80" t="b">
        <f t="shared" si="232"/>
        <v>1</v>
      </c>
    </row>
    <row r="14884" spans="13:13" x14ac:dyDescent="0.15">
      <c r="M14884" s="80" t="b">
        <f t="shared" si="232"/>
        <v>1</v>
      </c>
    </row>
    <row r="14885" spans="13:13" x14ac:dyDescent="0.15">
      <c r="M14885" s="80" t="b">
        <f t="shared" si="232"/>
        <v>1</v>
      </c>
    </row>
    <row r="14886" spans="13:13" x14ac:dyDescent="0.15">
      <c r="M14886" s="80" t="b">
        <f t="shared" si="232"/>
        <v>1</v>
      </c>
    </row>
    <row r="14887" spans="13:13" x14ac:dyDescent="0.15">
      <c r="M14887" s="80" t="b">
        <f t="shared" si="232"/>
        <v>1</v>
      </c>
    </row>
    <row r="14888" spans="13:13" x14ac:dyDescent="0.15">
      <c r="M14888" s="80" t="b">
        <f t="shared" si="232"/>
        <v>1</v>
      </c>
    </row>
    <row r="14889" spans="13:13" x14ac:dyDescent="0.15">
      <c r="M14889" s="80" t="b">
        <f t="shared" si="232"/>
        <v>1</v>
      </c>
    </row>
    <row r="14890" spans="13:13" x14ac:dyDescent="0.15">
      <c r="M14890" s="80" t="b">
        <f t="shared" si="232"/>
        <v>1</v>
      </c>
    </row>
    <row r="14891" spans="13:13" x14ac:dyDescent="0.15">
      <c r="M14891" s="80" t="b">
        <f t="shared" si="232"/>
        <v>1</v>
      </c>
    </row>
    <row r="14892" spans="13:13" x14ac:dyDescent="0.15">
      <c r="M14892" s="80" t="b">
        <f t="shared" si="232"/>
        <v>1</v>
      </c>
    </row>
    <row r="14893" spans="13:13" x14ac:dyDescent="0.15">
      <c r="M14893" s="80" t="b">
        <f t="shared" si="232"/>
        <v>1</v>
      </c>
    </row>
    <row r="14894" spans="13:13" x14ac:dyDescent="0.15">
      <c r="M14894" s="80" t="b">
        <f t="shared" si="232"/>
        <v>1</v>
      </c>
    </row>
    <row r="14895" spans="13:13" x14ac:dyDescent="0.15">
      <c r="M14895" s="80" t="b">
        <f t="shared" si="232"/>
        <v>1</v>
      </c>
    </row>
    <row r="14896" spans="13:13" x14ac:dyDescent="0.15">
      <c r="M14896" s="80" t="b">
        <f t="shared" si="232"/>
        <v>1</v>
      </c>
    </row>
    <row r="14897" spans="13:13" x14ac:dyDescent="0.15">
      <c r="M14897" s="80" t="b">
        <f t="shared" si="232"/>
        <v>1</v>
      </c>
    </row>
    <row r="14898" spans="13:13" x14ac:dyDescent="0.15">
      <c r="M14898" s="80" t="b">
        <f t="shared" si="232"/>
        <v>1</v>
      </c>
    </row>
    <row r="14899" spans="13:13" x14ac:dyDescent="0.15">
      <c r="M14899" s="80" t="b">
        <f t="shared" si="232"/>
        <v>1</v>
      </c>
    </row>
    <row r="14900" spans="13:13" x14ac:dyDescent="0.15">
      <c r="M14900" s="80" t="b">
        <f t="shared" si="232"/>
        <v>1</v>
      </c>
    </row>
    <row r="14901" spans="13:13" x14ac:dyDescent="0.15">
      <c r="M14901" s="80" t="b">
        <f t="shared" si="232"/>
        <v>1</v>
      </c>
    </row>
    <row r="14902" spans="13:13" x14ac:dyDescent="0.15">
      <c r="M14902" s="80" t="b">
        <f t="shared" si="232"/>
        <v>1</v>
      </c>
    </row>
    <row r="14903" spans="13:13" x14ac:dyDescent="0.15">
      <c r="M14903" s="80" t="b">
        <f t="shared" si="232"/>
        <v>1</v>
      </c>
    </row>
    <row r="14904" spans="13:13" x14ac:dyDescent="0.15">
      <c r="M14904" s="80" t="b">
        <f t="shared" si="232"/>
        <v>1</v>
      </c>
    </row>
    <row r="14905" spans="13:13" x14ac:dyDescent="0.15">
      <c r="M14905" s="80" t="b">
        <f t="shared" si="232"/>
        <v>1</v>
      </c>
    </row>
    <row r="14906" spans="13:13" x14ac:dyDescent="0.15">
      <c r="M14906" s="80" t="b">
        <f t="shared" si="232"/>
        <v>1</v>
      </c>
    </row>
    <row r="14907" spans="13:13" x14ac:dyDescent="0.15">
      <c r="M14907" s="80" t="b">
        <f t="shared" si="232"/>
        <v>1</v>
      </c>
    </row>
    <row r="14908" spans="13:13" x14ac:dyDescent="0.15">
      <c r="M14908" s="80" t="b">
        <f t="shared" si="232"/>
        <v>1</v>
      </c>
    </row>
    <row r="14909" spans="13:13" x14ac:dyDescent="0.15">
      <c r="M14909" s="80" t="b">
        <f t="shared" si="232"/>
        <v>1</v>
      </c>
    </row>
    <row r="14910" spans="13:13" x14ac:dyDescent="0.15">
      <c r="M14910" s="80" t="b">
        <f t="shared" si="232"/>
        <v>1</v>
      </c>
    </row>
    <row r="14911" spans="13:13" x14ac:dyDescent="0.15">
      <c r="M14911" s="80" t="b">
        <f t="shared" si="232"/>
        <v>1</v>
      </c>
    </row>
    <row r="14912" spans="13:13" x14ac:dyDescent="0.15">
      <c r="M14912" s="80" t="b">
        <f t="shared" si="232"/>
        <v>1</v>
      </c>
    </row>
    <row r="14913" spans="13:13" x14ac:dyDescent="0.15">
      <c r="M14913" s="80" t="b">
        <f t="shared" si="232"/>
        <v>1</v>
      </c>
    </row>
    <row r="14914" spans="13:13" x14ac:dyDescent="0.15">
      <c r="M14914" s="80" t="b">
        <f t="shared" si="232"/>
        <v>1</v>
      </c>
    </row>
    <row r="14915" spans="13:13" x14ac:dyDescent="0.15">
      <c r="M14915" s="80" t="b">
        <f t="shared" si="232"/>
        <v>1</v>
      </c>
    </row>
    <row r="14916" spans="13:13" x14ac:dyDescent="0.15">
      <c r="M14916" s="80" t="b">
        <f t="shared" si="232"/>
        <v>1</v>
      </c>
    </row>
    <row r="14917" spans="13:13" x14ac:dyDescent="0.15">
      <c r="M14917" s="80" t="b">
        <f t="shared" si="232"/>
        <v>1</v>
      </c>
    </row>
    <row r="14918" spans="13:13" x14ac:dyDescent="0.15">
      <c r="M14918" s="80" t="b">
        <f t="shared" si="232"/>
        <v>1</v>
      </c>
    </row>
    <row r="14919" spans="13:13" x14ac:dyDescent="0.15">
      <c r="M14919" s="80" t="b">
        <f t="shared" si="232"/>
        <v>1</v>
      </c>
    </row>
    <row r="14920" spans="13:13" x14ac:dyDescent="0.15">
      <c r="M14920" s="80" t="b">
        <f t="shared" si="232"/>
        <v>1</v>
      </c>
    </row>
    <row r="14921" spans="13:13" x14ac:dyDescent="0.15">
      <c r="M14921" s="80" t="b">
        <f t="shared" si="232"/>
        <v>1</v>
      </c>
    </row>
    <row r="14922" spans="13:13" x14ac:dyDescent="0.15">
      <c r="M14922" s="80" t="b">
        <f t="shared" si="232"/>
        <v>1</v>
      </c>
    </row>
    <row r="14923" spans="13:13" x14ac:dyDescent="0.15">
      <c r="M14923" s="80" t="b">
        <f t="shared" si="232"/>
        <v>1</v>
      </c>
    </row>
    <row r="14924" spans="13:13" x14ac:dyDescent="0.15">
      <c r="M14924" s="80" t="b">
        <f t="shared" si="232"/>
        <v>1</v>
      </c>
    </row>
    <row r="14925" spans="13:13" x14ac:dyDescent="0.15">
      <c r="M14925" s="80" t="b">
        <f t="shared" si="232"/>
        <v>1</v>
      </c>
    </row>
    <row r="14926" spans="13:13" x14ac:dyDescent="0.15">
      <c r="M14926" s="80" t="b">
        <f t="shared" ref="M14926:M14989" si="233">AND(  NOT(ISERROR(FIND(UPPER($B$7),UPPER($B14926),1))),  OR($D$7="",NOT(ISERROR(FIND(UPPER($D$7),UPPER($B14926),1)))),    OR($D$8="",(ISERROR(FIND(UPPER($D$8),UPPER($B14926),1))))           )</f>
        <v>1</v>
      </c>
    </row>
    <row r="14927" spans="13:13" x14ac:dyDescent="0.15">
      <c r="M14927" s="80" t="b">
        <f t="shared" si="233"/>
        <v>1</v>
      </c>
    </row>
    <row r="14928" spans="13:13" x14ac:dyDescent="0.15">
      <c r="M14928" s="80" t="b">
        <f t="shared" si="233"/>
        <v>1</v>
      </c>
    </row>
    <row r="14929" spans="13:13" x14ac:dyDescent="0.15">
      <c r="M14929" s="80" t="b">
        <f t="shared" si="233"/>
        <v>1</v>
      </c>
    </row>
    <row r="14930" spans="13:13" x14ac:dyDescent="0.15">
      <c r="M14930" s="80" t="b">
        <f t="shared" si="233"/>
        <v>1</v>
      </c>
    </row>
    <row r="14931" spans="13:13" x14ac:dyDescent="0.15">
      <c r="M14931" s="80" t="b">
        <f t="shared" si="233"/>
        <v>1</v>
      </c>
    </row>
    <row r="14932" spans="13:13" x14ac:dyDescent="0.15">
      <c r="M14932" s="80" t="b">
        <f t="shared" si="233"/>
        <v>1</v>
      </c>
    </row>
    <row r="14933" spans="13:13" x14ac:dyDescent="0.15">
      <c r="M14933" s="80" t="b">
        <f t="shared" si="233"/>
        <v>1</v>
      </c>
    </row>
    <row r="14934" spans="13:13" x14ac:dyDescent="0.15">
      <c r="M14934" s="80" t="b">
        <f t="shared" si="233"/>
        <v>1</v>
      </c>
    </row>
    <row r="14935" spans="13:13" x14ac:dyDescent="0.15">
      <c r="M14935" s="80" t="b">
        <f t="shared" si="233"/>
        <v>1</v>
      </c>
    </row>
    <row r="14936" spans="13:13" x14ac:dyDescent="0.15">
      <c r="M14936" s="80" t="b">
        <f t="shared" si="233"/>
        <v>1</v>
      </c>
    </row>
    <row r="14937" spans="13:13" x14ac:dyDescent="0.15">
      <c r="M14937" s="80" t="b">
        <f t="shared" si="233"/>
        <v>1</v>
      </c>
    </row>
    <row r="14938" spans="13:13" x14ac:dyDescent="0.15">
      <c r="M14938" s="80" t="b">
        <f t="shared" si="233"/>
        <v>1</v>
      </c>
    </row>
    <row r="14939" spans="13:13" x14ac:dyDescent="0.15">
      <c r="M14939" s="80" t="b">
        <f t="shared" si="233"/>
        <v>1</v>
      </c>
    </row>
    <row r="14940" spans="13:13" x14ac:dyDescent="0.15">
      <c r="M14940" s="80" t="b">
        <f t="shared" si="233"/>
        <v>1</v>
      </c>
    </row>
    <row r="14941" spans="13:13" x14ac:dyDescent="0.15">
      <c r="M14941" s="80" t="b">
        <f t="shared" si="233"/>
        <v>1</v>
      </c>
    </row>
    <row r="14942" spans="13:13" x14ac:dyDescent="0.15">
      <c r="M14942" s="80" t="b">
        <f t="shared" si="233"/>
        <v>1</v>
      </c>
    </row>
    <row r="14943" spans="13:13" x14ac:dyDescent="0.15">
      <c r="M14943" s="80" t="b">
        <f t="shared" si="233"/>
        <v>1</v>
      </c>
    </row>
    <row r="14944" spans="13:13" x14ac:dyDescent="0.15">
      <c r="M14944" s="80" t="b">
        <f t="shared" si="233"/>
        <v>1</v>
      </c>
    </row>
    <row r="14945" spans="13:13" x14ac:dyDescent="0.15">
      <c r="M14945" s="80" t="b">
        <f t="shared" si="233"/>
        <v>1</v>
      </c>
    </row>
    <row r="14946" spans="13:13" x14ac:dyDescent="0.15">
      <c r="M14946" s="80" t="b">
        <f t="shared" si="233"/>
        <v>1</v>
      </c>
    </row>
    <row r="14947" spans="13:13" x14ac:dyDescent="0.15">
      <c r="M14947" s="80" t="b">
        <f t="shared" si="233"/>
        <v>1</v>
      </c>
    </row>
    <row r="14948" spans="13:13" x14ac:dyDescent="0.15">
      <c r="M14948" s="80" t="b">
        <f t="shared" si="233"/>
        <v>1</v>
      </c>
    </row>
    <row r="14949" spans="13:13" x14ac:dyDescent="0.15">
      <c r="M14949" s="80" t="b">
        <f t="shared" si="233"/>
        <v>1</v>
      </c>
    </row>
    <row r="14950" spans="13:13" x14ac:dyDescent="0.15">
      <c r="M14950" s="80" t="b">
        <f t="shared" si="233"/>
        <v>1</v>
      </c>
    </row>
    <row r="14951" spans="13:13" x14ac:dyDescent="0.15">
      <c r="M14951" s="80" t="b">
        <f t="shared" si="233"/>
        <v>1</v>
      </c>
    </row>
    <row r="14952" spans="13:13" x14ac:dyDescent="0.15">
      <c r="M14952" s="80" t="b">
        <f t="shared" si="233"/>
        <v>1</v>
      </c>
    </row>
    <row r="14953" spans="13:13" x14ac:dyDescent="0.15">
      <c r="M14953" s="80" t="b">
        <f t="shared" si="233"/>
        <v>1</v>
      </c>
    </row>
    <row r="14954" spans="13:13" x14ac:dyDescent="0.15">
      <c r="M14954" s="80" t="b">
        <f t="shared" si="233"/>
        <v>1</v>
      </c>
    </row>
    <row r="14955" spans="13:13" x14ac:dyDescent="0.15">
      <c r="M14955" s="80" t="b">
        <f t="shared" si="233"/>
        <v>1</v>
      </c>
    </row>
    <row r="14956" spans="13:13" x14ac:dyDescent="0.15">
      <c r="M14956" s="80" t="b">
        <f t="shared" si="233"/>
        <v>1</v>
      </c>
    </row>
    <row r="14957" spans="13:13" x14ac:dyDescent="0.15">
      <c r="M14957" s="80" t="b">
        <f t="shared" si="233"/>
        <v>1</v>
      </c>
    </row>
    <row r="14958" spans="13:13" x14ac:dyDescent="0.15">
      <c r="M14958" s="80" t="b">
        <f t="shared" si="233"/>
        <v>1</v>
      </c>
    </row>
    <row r="14959" spans="13:13" x14ac:dyDescent="0.15">
      <c r="M14959" s="80" t="b">
        <f t="shared" si="233"/>
        <v>1</v>
      </c>
    </row>
    <row r="14960" spans="13:13" x14ac:dyDescent="0.15">
      <c r="M14960" s="80" t="b">
        <f t="shared" si="233"/>
        <v>1</v>
      </c>
    </row>
    <row r="14961" spans="13:13" x14ac:dyDescent="0.15">
      <c r="M14961" s="80" t="b">
        <f t="shared" si="233"/>
        <v>1</v>
      </c>
    </row>
    <row r="14962" spans="13:13" x14ac:dyDescent="0.15">
      <c r="M14962" s="80" t="b">
        <f t="shared" si="233"/>
        <v>1</v>
      </c>
    </row>
    <row r="14963" spans="13:13" x14ac:dyDescent="0.15">
      <c r="M14963" s="80" t="b">
        <f t="shared" si="233"/>
        <v>1</v>
      </c>
    </row>
    <row r="14964" spans="13:13" x14ac:dyDescent="0.15">
      <c r="M14964" s="80" t="b">
        <f t="shared" si="233"/>
        <v>1</v>
      </c>
    </row>
    <row r="14965" spans="13:13" x14ac:dyDescent="0.15">
      <c r="M14965" s="80" t="b">
        <f t="shared" si="233"/>
        <v>1</v>
      </c>
    </row>
    <row r="14966" spans="13:13" x14ac:dyDescent="0.15">
      <c r="M14966" s="80" t="b">
        <f t="shared" si="233"/>
        <v>1</v>
      </c>
    </row>
    <row r="14967" spans="13:13" x14ac:dyDescent="0.15">
      <c r="M14967" s="80" t="b">
        <f t="shared" si="233"/>
        <v>1</v>
      </c>
    </row>
    <row r="14968" spans="13:13" x14ac:dyDescent="0.15">
      <c r="M14968" s="80" t="b">
        <f t="shared" si="233"/>
        <v>1</v>
      </c>
    </row>
    <row r="14969" spans="13:13" x14ac:dyDescent="0.15">
      <c r="M14969" s="80" t="b">
        <f t="shared" si="233"/>
        <v>1</v>
      </c>
    </row>
    <row r="14970" spans="13:13" x14ac:dyDescent="0.15">
      <c r="M14970" s="80" t="b">
        <f t="shared" si="233"/>
        <v>1</v>
      </c>
    </row>
    <row r="14971" spans="13:13" x14ac:dyDescent="0.15">
      <c r="M14971" s="80" t="b">
        <f t="shared" si="233"/>
        <v>1</v>
      </c>
    </row>
    <row r="14972" spans="13:13" x14ac:dyDescent="0.15">
      <c r="M14972" s="80" t="b">
        <f t="shared" si="233"/>
        <v>1</v>
      </c>
    </row>
    <row r="14973" spans="13:13" x14ac:dyDescent="0.15">
      <c r="M14973" s="80" t="b">
        <f t="shared" si="233"/>
        <v>1</v>
      </c>
    </row>
    <row r="14974" spans="13:13" x14ac:dyDescent="0.15">
      <c r="M14974" s="80" t="b">
        <f t="shared" si="233"/>
        <v>1</v>
      </c>
    </row>
    <row r="14975" spans="13:13" x14ac:dyDescent="0.15">
      <c r="M14975" s="80" t="b">
        <f t="shared" si="233"/>
        <v>1</v>
      </c>
    </row>
    <row r="14976" spans="13:13" x14ac:dyDescent="0.15">
      <c r="M14976" s="80" t="b">
        <f t="shared" si="233"/>
        <v>1</v>
      </c>
    </row>
    <row r="14977" spans="13:13" x14ac:dyDescent="0.15">
      <c r="M14977" s="80" t="b">
        <f t="shared" si="233"/>
        <v>1</v>
      </c>
    </row>
    <row r="14978" spans="13:13" x14ac:dyDescent="0.15">
      <c r="M14978" s="80" t="b">
        <f t="shared" si="233"/>
        <v>1</v>
      </c>
    </row>
    <row r="14979" spans="13:13" x14ac:dyDescent="0.15">
      <c r="M14979" s="80" t="b">
        <f t="shared" si="233"/>
        <v>1</v>
      </c>
    </row>
    <row r="14980" spans="13:13" x14ac:dyDescent="0.15">
      <c r="M14980" s="80" t="b">
        <f t="shared" si="233"/>
        <v>1</v>
      </c>
    </row>
    <row r="14981" spans="13:13" x14ac:dyDescent="0.15">
      <c r="M14981" s="80" t="b">
        <f t="shared" si="233"/>
        <v>1</v>
      </c>
    </row>
    <row r="14982" spans="13:13" x14ac:dyDescent="0.15">
      <c r="M14982" s="80" t="b">
        <f t="shared" si="233"/>
        <v>1</v>
      </c>
    </row>
    <row r="14983" spans="13:13" x14ac:dyDescent="0.15">
      <c r="M14983" s="80" t="b">
        <f t="shared" si="233"/>
        <v>1</v>
      </c>
    </row>
    <row r="14984" spans="13:13" x14ac:dyDescent="0.15">
      <c r="M14984" s="80" t="b">
        <f t="shared" si="233"/>
        <v>1</v>
      </c>
    </row>
    <row r="14985" spans="13:13" x14ac:dyDescent="0.15">
      <c r="M14985" s="80" t="b">
        <f t="shared" si="233"/>
        <v>1</v>
      </c>
    </row>
    <row r="14986" spans="13:13" x14ac:dyDescent="0.15">
      <c r="M14986" s="80" t="b">
        <f t="shared" si="233"/>
        <v>1</v>
      </c>
    </row>
    <row r="14987" spans="13:13" x14ac:dyDescent="0.15">
      <c r="M14987" s="80" t="b">
        <f t="shared" si="233"/>
        <v>1</v>
      </c>
    </row>
    <row r="14988" spans="13:13" x14ac:dyDescent="0.15">
      <c r="M14988" s="80" t="b">
        <f t="shared" si="233"/>
        <v>1</v>
      </c>
    </row>
    <row r="14989" spans="13:13" x14ac:dyDescent="0.15">
      <c r="M14989" s="80" t="b">
        <f t="shared" si="233"/>
        <v>1</v>
      </c>
    </row>
    <row r="14990" spans="13:13" x14ac:dyDescent="0.15">
      <c r="M14990" s="80" t="b">
        <f t="shared" ref="M14990:M15053" si="234">AND(  NOT(ISERROR(FIND(UPPER($B$7),UPPER($B14990),1))),  OR($D$7="",NOT(ISERROR(FIND(UPPER($D$7),UPPER($B14990),1)))),    OR($D$8="",(ISERROR(FIND(UPPER($D$8),UPPER($B14990),1))))           )</f>
        <v>1</v>
      </c>
    </row>
    <row r="14991" spans="13:13" x14ac:dyDescent="0.15">
      <c r="M14991" s="80" t="b">
        <f t="shared" si="234"/>
        <v>1</v>
      </c>
    </row>
    <row r="14992" spans="13:13" x14ac:dyDescent="0.15">
      <c r="M14992" s="80" t="b">
        <f t="shared" si="234"/>
        <v>1</v>
      </c>
    </row>
    <row r="14993" spans="13:13" x14ac:dyDescent="0.15">
      <c r="M14993" s="80" t="b">
        <f t="shared" si="234"/>
        <v>1</v>
      </c>
    </row>
    <row r="14994" spans="13:13" x14ac:dyDescent="0.15">
      <c r="M14994" s="80" t="b">
        <f t="shared" si="234"/>
        <v>1</v>
      </c>
    </row>
    <row r="14995" spans="13:13" x14ac:dyDescent="0.15">
      <c r="M14995" s="80" t="b">
        <f t="shared" si="234"/>
        <v>1</v>
      </c>
    </row>
    <row r="14996" spans="13:13" x14ac:dyDescent="0.15">
      <c r="M14996" s="80" t="b">
        <f t="shared" si="234"/>
        <v>1</v>
      </c>
    </row>
    <row r="14997" spans="13:13" x14ac:dyDescent="0.15">
      <c r="M14997" s="80" t="b">
        <f t="shared" si="234"/>
        <v>1</v>
      </c>
    </row>
    <row r="14998" spans="13:13" x14ac:dyDescent="0.15">
      <c r="M14998" s="80" t="b">
        <f t="shared" si="234"/>
        <v>1</v>
      </c>
    </row>
    <row r="14999" spans="13:13" x14ac:dyDescent="0.15">
      <c r="M14999" s="80" t="b">
        <f t="shared" si="234"/>
        <v>1</v>
      </c>
    </row>
    <row r="15000" spans="13:13" x14ac:dyDescent="0.15">
      <c r="M15000" s="80" t="b">
        <f t="shared" si="234"/>
        <v>1</v>
      </c>
    </row>
    <row r="15001" spans="13:13" x14ac:dyDescent="0.15">
      <c r="M15001" s="80" t="b">
        <f t="shared" si="234"/>
        <v>1</v>
      </c>
    </row>
    <row r="15002" spans="13:13" x14ac:dyDescent="0.15">
      <c r="M15002" s="80" t="b">
        <f t="shared" si="234"/>
        <v>1</v>
      </c>
    </row>
    <row r="15003" spans="13:13" x14ac:dyDescent="0.15">
      <c r="M15003" s="80" t="b">
        <f t="shared" si="234"/>
        <v>1</v>
      </c>
    </row>
    <row r="15004" spans="13:13" x14ac:dyDescent="0.15">
      <c r="M15004" s="80" t="b">
        <f t="shared" si="234"/>
        <v>1</v>
      </c>
    </row>
    <row r="15005" spans="13:13" x14ac:dyDescent="0.15">
      <c r="M15005" s="80" t="b">
        <f t="shared" si="234"/>
        <v>1</v>
      </c>
    </row>
    <row r="15006" spans="13:13" x14ac:dyDescent="0.15">
      <c r="M15006" s="80" t="b">
        <f t="shared" si="234"/>
        <v>1</v>
      </c>
    </row>
    <row r="15007" spans="13:13" x14ac:dyDescent="0.15">
      <c r="M15007" s="80" t="b">
        <f t="shared" si="234"/>
        <v>1</v>
      </c>
    </row>
    <row r="15008" spans="13:13" x14ac:dyDescent="0.15">
      <c r="M15008" s="80" t="b">
        <f t="shared" si="234"/>
        <v>1</v>
      </c>
    </row>
    <row r="15009" spans="13:13" x14ac:dyDescent="0.15">
      <c r="M15009" s="80" t="b">
        <f t="shared" si="234"/>
        <v>1</v>
      </c>
    </row>
    <row r="15010" spans="13:13" x14ac:dyDescent="0.15">
      <c r="M15010" s="80" t="b">
        <f t="shared" si="234"/>
        <v>1</v>
      </c>
    </row>
    <row r="15011" spans="13:13" x14ac:dyDescent="0.15">
      <c r="M15011" s="80" t="b">
        <f t="shared" si="234"/>
        <v>1</v>
      </c>
    </row>
    <row r="15012" spans="13:13" x14ac:dyDescent="0.15">
      <c r="M15012" s="80" t="b">
        <f t="shared" si="234"/>
        <v>1</v>
      </c>
    </row>
    <row r="15013" spans="13:13" x14ac:dyDescent="0.15">
      <c r="M15013" s="80" t="b">
        <f t="shared" si="234"/>
        <v>1</v>
      </c>
    </row>
    <row r="15014" spans="13:13" x14ac:dyDescent="0.15">
      <c r="M15014" s="80" t="b">
        <f t="shared" si="234"/>
        <v>1</v>
      </c>
    </row>
    <row r="15015" spans="13:13" x14ac:dyDescent="0.15">
      <c r="M15015" s="80" t="b">
        <f t="shared" si="234"/>
        <v>1</v>
      </c>
    </row>
    <row r="15016" spans="13:13" x14ac:dyDescent="0.15">
      <c r="M15016" s="80" t="b">
        <f t="shared" si="234"/>
        <v>1</v>
      </c>
    </row>
    <row r="15017" spans="13:13" x14ac:dyDescent="0.15">
      <c r="M15017" s="80" t="b">
        <f t="shared" si="234"/>
        <v>1</v>
      </c>
    </row>
    <row r="15018" spans="13:13" x14ac:dyDescent="0.15">
      <c r="M15018" s="80" t="b">
        <f t="shared" si="234"/>
        <v>1</v>
      </c>
    </row>
    <row r="15019" spans="13:13" x14ac:dyDescent="0.15">
      <c r="M15019" s="80" t="b">
        <f t="shared" si="234"/>
        <v>1</v>
      </c>
    </row>
    <row r="15020" spans="13:13" x14ac:dyDescent="0.15">
      <c r="M15020" s="80" t="b">
        <f t="shared" si="234"/>
        <v>1</v>
      </c>
    </row>
    <row r="15021" spans="13:13" x14ac:dyDescent="0.15">
      <c r="M15021" s="80" t="b">
        <f t="shared" si="234"/>
        <v>1</v>
      </c>
    </row>
    <row r="15022" spans="13:13" x14ac:dyDescent="0.15">
      <c r="M15022" s="80" t="b">
        <f t="shared" si="234"/>
        <v>1</v>
      </c>
    </row>
    <row r="15023" spans="13:13" x14ac:dyDescent="0.15">
      <c r="M15023" s="80" t="b">
        <f t="shared" si="234"/>
        <v>1</v>
      </c>
    </row>
    <row r="15024" spans="13:13" x14ac:dyDescent="0.15">
      <c r="M15024" s="80" t="b">
        <f t="shared" si="234"/>
        <v>1</v>
      </c>
    </row>
    <row r="15025" spans="13:13" x14ac:dyDescent="0.15">
      <c r="M15025" s="80" t="b">
        <f t="shared" si="234"/>
        <v>1</v>
      </c>
    </row>
    <row r="15026" spans="13:13" x14ac:dyDescent="0.15">
      <c r="M15026" s="80" t="b">
        <f t="shared" si="234"/>
        <v>1</v>
      </c>
    </row>
    <row r="15027" spans="13:13" x14ac:dyDescent="0.15">
      <c r="M15027" s="80" t="b">
        <f t="shared" si="234"/>
        <v>1</v>
      </c>
    </row>
    <row r="15028" spans="13:13" x14ac:dyDescent="0.15">
      <c r="M15028" s="80" t="b">
        <f t="shared" si="234"/>
        <v>1</v>
      </c>
    </row>
    <row r="15029" spans="13:13" x14ac:dyDescent="0.15">
      <c r="M15029" s="80" t="b">
        <f t="shared" si="234"/>
        <v>1</v>
      </c>
    </row>
    <row r="15030" spans="13:13" x14ac:dyDescent="0.15">
      <c r="M15030" s="80" t="b">
        <f t="shared" si="234"/>
        <v>1</v>
      </c>
    </row>
    <row r="15031" spans="13:13" x14ac:dyDescent="0.15">
      <c r="M15031" s="80" t="b">
        <f t="shared" si="234"/>
        <v>1</v>
      </c>
    </row>
    <row r="15032" spans="13:13" x14ac:dyDescent="0.15">
      <c r="M15032" s="80" t="b">
        <f t="shared" si="234"/>
        <v>1</v>
      </c>
    </row>
    <row r="15033" spans="13:13" x14ac:dyDescent="0.15">
      <c r="M15033" s="80" t="b">
        <f t="shared" si="234"/>
        <v>1</v>
      </c>
    </row>
    <row r="15034" spans="13:13" x14ac:dyDescent="0.15">
      <c r="M15034" s="80" t="b">
        <f t="shared" si="234"/>
        <v>1</v>
      </c>
    </row>
    <row r="15035" spans="13:13" x14ac:dyDescent="0.15">
      <c r="M15035" s="80" t="b">
        <f t="shared" si="234"/>
        <v>1</v>
      </c>
    </row>
    <row r="15036" spans="13:13" x14ac:dyDescent="0.15">
      <c r="M15036" s="80" t="b">
        <f t="shared" si="234"/>
        <v>1</v>
      </c>
    </row>
    <row r="15037" spans="13:13" x14ac:dyDescent="0.15">
      <c r="M15037" s="80" t="b">
        <f t="shared" si="234"/>
        <v>1</v>
      </c>
    </row>
    <row r="15038" spans="13:13" x14ac:dyDescent="0.15">
      <c r="M15038" s="80" t="b">
        <f t="shared" si="234"/>
        <v>1</v>
      </c>
    </row>
    <row r="15039" spans="13:13" x14ac:dyDescent="0.15">
      <c r="M15039" s="80" t="b">
        <f t="shared" si="234"/>
        <v>1</v>
      </c>
    </row>
    <row r="15040" spans="13:13" x14ac:dyDescent="0.15">
      <c r="M15040" s="80" t="b">
        <f t="shared" si="234"/>
        <v>1</v>
      </c>
    </row>
    <row r="15041" spans="13:13" x14ac:dyDescent="0.15">
      <c r="M15041" s="80" t="b">
        <f t="shared" si="234"/>
        <v>1</v>
      </c>
    </row>
    <row r="15042" spans="13:13" x14ac:dyDescent="0.15">
      <c r="M15042" s="80" t="b">
        <f t="shared" si="234"/>
        <v>1</v>
      </c>
    </row>
    <row r="15043" spans="13:13" x14ac:dyDescent="0.15">
      <c r="M15043" s="80" t="b">
        <f t="shared" si="234"/>
        <v>1</v>
      </c>
    </row>
    <row r="15044" spans="13:13" x14ac:dyDescent="0.15">
      <c r="M15044" s="80" t="b">
        <f t="shared" si="234"/>
        <v>1</v>
      </c>
    </row>
    <row r="15045" spans="13:13" x14ac:dyDescent="0.15">
      <c r="M15045" s="80" t="b">
        <f t="shared" si="234"/>
        <v>1</v>
      </c>
    </row>
    <row r="15046" spans="13:13" x14ac:dyDescent="0.15">
      <c r="M15046" s="80" t="b">
        <f t="shared" si="234"/>
        <v>1</v>
      </c>
    </row>
    <row r="15047" spans="13:13" x14ac:dyDescent="0.15">
      <c r="M15047" s="80" t="b">
        <f t="shared" si="234"/>
        <v>1</v>
      </c>
    </row>
    <row r="15048" spans="13:13" x14ac:dyDescent="0.15">
      <c r="M15048" s="80" t="b">
        <f t="shared" si="234"/>
        <v>1</v>
      </c>
    </row>
    <row r="15049" spans="13:13" x14ac:dyDescent="0.15">
      <c r="M15049" s="80" t="b">
        <f t="shared" si="234"/>
        <v>1</v>
      </c>
    </row>
    <row r="15050" spans="13:13" x14ac:dyDescent="0.15">
      <c r="M15050" s="80" t="b">
        <f t="shared" si="234"/>
        <v>1</v>
      </c>
    </row>
    <row r="15051" spans="13:13" x14ac:dyDescent="0.15">
      <c r="M15051" s="80" t="b">
        <f t="shared" si="234"/>
        <v>1</v>
      </c>
    </row>
    <row r="15052" spans="13:13" x14ac:dyDescent="0.15">
      <c r="M15052" s="80" t="b">
        <f t="shared" si="234"/>
        <v>1</v>
      </c>
    </row>
    <row r="15053" spans="13:13" x14ac:dyDescent="0.15">
      <c r="M15053" s="80" t="b">
        <f t="shared" si="234"/>
        <v>1</v>
      </c>
    </row>
    <row r="15054" spans="13:13" x14ac:dyDescent="0.15">
      <c r="M15054" s="80" t="b">
        <f t="shared" ref="M15054:M15117" si="235">AND(  NOT(ISERROR(FIND(UPPER($B$7),UPPER($B15054),1))),  OR($D$7="",NOT(ISERROR(FIND(UPPER($D$7),UPPER($B15054),1)))),    OR($D$8="",(ISERROR(FIND(UPPER($D$8),UPPER($B15054),1))))           )</f>
        <v>1</v>
      </c>
    </row>
    <row r="15055" spans="13:13" x14ac:dyDescent="0.15">
      <c r="M15055" s="80" t="b">
        <f t="shared" si="235"/>
        <v>1</v>
      </c>
    </row>
    <row r="15056" spans="13:13" x14ac:dyDescent="0.15">
      <c r="M15056" s="80" t="b">
        <f t="shared" si="235"/>
        <v>1</v>
      </c>
    </row>
    <row r="15057" spans="13:13" x14ac:dyDescent="0.15">
      <c r="M15057" s="80" t="b">
        <f t="shared" si="235"/>
        <v>1</v>
      </c>
    </row>
    <row r="15058" spans="13:13" x14ac:dyDescent="0.15">
      <c r="M15058" s="80" t="b">
        <f t="shared" si="235"/>
        <v>1</v>
      </c>
    </row>
    <row r="15059" spans="13:13" x14ac:dyDescent="0.15">
      <c r="M15059" s="80" t="b">
        <f t="shared" si="235"/>
        <v>1</v>
      </c>
    </row>
    <row r="15060" spans="13:13" x14ac:dyDescent="0.15">
      <c r="M15060" s="80" t="b">
        <f t="shared" si="235"/>
        <v>1</v>
      </c>
    </row>
    <row r="15061" spans="13:13" x14ac:dyDescent="0.15">
      <c r="M15061" s="80" t="b">
        <f t="shared" si="235"/>
        <v>1</v>
      </c>
    </row>
    <row r="15062" spans="13:13" x14ac:dyDescent="0.15">
      <c r="M15062" s="80" t="b">
        <f t="shared" si="235"/>
        <v>1</v>
      </c>
    </row>
    <row r="15063" spans="13:13" x14ac:dyDescent="0.15">
      <c r="M15063" s="80" t="b">
        <f t="shared" si="235"/>
        <v>1</v>
      </c>
    </row>
    <row r="15064" spans="13:13" x14ac:dyDescent="0.15">
      <c r="M15064" s="80" t="b">
        <f t="shared" si="235"/>
        <v>1</v>
      </c>
    </row>
    <row r="15065" spans="13:13" x14ac:dyDescent="0.15">
      <c r="M15065" s="80" t="b">
        <f t="shared" si="235"/>
        <v>1</v>
      </c>
    </row>
    <row r="15066" spans="13:13" x14ac:dyDescent="0.15">
      <c r="M15066" s="80" t="b">
        <f t="shared" si="235"/>
        <v>1</v>
      </c>
    </row>
    <row r="15067" spans="13:13" x14ac:dyDescent="0.15">
      <c r="M15067" s="80" t="b">
        <f t="shared" si="235"/>
        <v>1</v>
      </c>
    </row>
    <row r="15068" spans="13:13" x14ac:dyDescent="0.15">
      <c r="M15068" s="80" t="b">
        <f t="shared" si="235"/>
        <v>1</v>
      </c>
    </row>
    <row r="15069" spans="13:13" x14ac:dyDescent="0.15">
      <c r="M15069" s="80" t="b">
        <f t="shared" si="235"/>
        <v>1</v>
      </c>
    </row>
    <row r="15070" spans="13:13" x14ac:dyDescent="0.15">
      <c r="M15070" s="80" t="b">
        <f t="shared" si="235"/>
        <v>1</v>
      </c>
    </row>
    <row r="15071" spans="13:13" x14ac:dyDescent="0.15">
      <c r="M15071" s="80" t="b">
        <f t="shared" si="235"/>
        <v>1</v>
      </c>
    </row>
    <row r="15072" spans="13:13" x14ac:dyDescent="0.15">
      <c r="M15072" s="80" t="b">
        <f t="shared" si="235"/>
        <v>1</v>
      </c>
    </row>
    <row r="15073" spans="13:13" x14ac:dyDescent="0.15">
      <c r="M15073" s="80" t="b">
        <f t="shared" si="235"/>
        <v>1</v>
      </c>
    </row>
    <row r="15074" spans="13:13" x14ac:dyDescent="0.15">
      <c r="M15074" s="80" t="b">
        <f t="shared" si="235"/>
        <v>1</v>
      </c>
    </row>
    <row r="15075" spans="13:13" x14ac:dyDescent="0.15">
      <c r="M15075" s="80" t="b">
        <f t="shared" si="235"/>
        <v>1</v>
      </c>
    </row>
    <row r="15076" spans="13:13" x14ac:dyDescent="0.15">
      <c r="M15076" s="80" t="b">
        <f t="shared" si="235"/>
        <v>1</v>
      </c>
    </row>
    <row r="15077" spans="13:13" x14ac:dyDescent="0.15">
      <c r="M15077" s="80" t="b">
        <f t="shared" si="235"/>
        <v>1</v>
      </c>
    </row>
    <row r="15078" spans="13:13" x14ac:dyDescent="0.15">
      <c r="M15078" s="80" t="b">
        <f t="shared" si="235"/>
        <v>1</v>
      </c>
    </row>
    <row r="15079" spans="13:13" x14ac:dyDescent="0.15">
      <c r="M15079" s="80" t="b">
        <f t="shared" si="235"/>
        <v>1</v>
      </c>
    </row>
    <row r="15080" spans="13:13" x14ac:dyDescent="0.15">
      <c r="M15080" s="80" t="b">
        <f t="shared" si="235"/>
        <v>1</v>
      </c>
    </row>
    <row r="15081" spans="13:13" x14ac:dyDescent="0.15">
      <c r="M15081" s="80" t="b">
        <f t="shared" si="235"/>
        <v>1</v>
      </c>
    </row>
    <row r="15082" spans="13:13" x14ac:dyDescent="0.15">
      <c r="M15082" s="80" t="b">
        <f t="shared" si="235"/>
        <v>1</v>
      </c>
    </row>
    <row r="15083" spans="13:13" x14ac:dyDescent="0.15">
      <c r="M15083" s="80" t="b">
        <f t="shared" si="235"/>
        <v>1</v>
      </c>
    </row>
    <row r="15084" spans="13:13" x14ac:dyDescent="0.15">
      <c r="M15084" s="80" t="b">
        <f t="shared" si="235"/>
        <v>1</v>
      </c>
    </row>
    <row r="15085" spans="13:13" x14ac:dyDescent="0.15">
      <c r="M15085" s="80" t="b">
        <f t="shared" si="235"/>
        <v>1</v>
      </c>
    </row>
    <row r="15086" spans="13:13" x14ac:dyDescent="0.15">
      <c r="M15086" s="80" t="b">
        <f t="shared" si="235"/>
        <v>1</v>
      </c>
    </row>
    <row r="15087" spans="13:13" x14ac:dyDescent="0.15">
      <c r="M15087" s="80" t="b">
        <f t="shared" si="235"/>
        <v>1</v>
      </c>
    </row>
    <row r="15088" spans="13:13" x14ac:dyDescent="0.15">
      <c r="M15088" s="80" t="b">
        <f t="shared" si="235"/>
        <v>1</v>
      </c>
    </row>
    <row r="15089" spans="13:13" x14ac:dyDescent="0.15">
      <c r="M15089" s="80" t="b">
        <f t="shared" si="235"/>
        <v>1</v>
      </c>
    </row>
    <row r="15090" spans="13:13" x14ac:dyDescent="0.15">
      <c r="M15090" s="80" t="b">
        <f t="shared" si="235"/>
        <v>1</v>
      </c>
    </row>
    <row r="15091" spans="13:13" x14ac:dyDescent="0.15">
      <c r="M15091" s="80" t="b">
        <f t="shared" si="235"/>
        <v>1</v>
      </c>
    </row>
    <row r="15092" spans="13:13" x14ac:dyDescent="0.15">
      <c r="M15092" s="80" t="b">
        <f t="shared" si="235"/>
        <v>1</v>
      </c>
    </row>
    <row r="15093" spans="13:13" x14ac:dyDescent="0.15">
      <c r="M15093" s="80" t="b">
        <f t="shared" si="235"/>
        <v>1</v>
      </c>
    </row>
    <row r="15094" spans="13:13" x14ac:dyDescent="0.15">
      <c r="M15094" s="80" t="b">
        <f t="shared" si="235"/>
        <v>1</v>
      </c>
    </row>
    <row r="15095" spans="13:13" x14ac:dyDescent="0.15">
      <c r="M15095" s="80" t="b">
        <f t="shared" si="235"/>
        <v>1</v>
      </c>
    </row>
    <row r="15096" spans="13:13" x14ac:dyDescent="0.15">
      <c r="M15096" s="80" t="b">
        <f t="shared" si="235"/>
        <v>1</v>
      </c>
    </row>
    <row r="15097" spans="13:13" x14ac:dyDescent="0.15">
      <c r="M15097" s="80" t="b">
        <f t="shared" si="235"/>
        <v>1</v>
      </c>
    </row>
    <row r="15098" spans="13:13" x14ac:dyDescent="0.15">
      <c r="M15098" s="80" t="b">
        <f t="shared" si="235"/>
        <v>1</v>
      </c>
    </row>
    <row r="15099" spans="13:13" x14ac:dyDescent="0.15">
      <c r="M15099" s="80" t="b">
        <f t="shared" si="235"/>
        <v>1</v>
      </c>
    </row>
    <row r="15100" spans="13:13" x14ac:dyDescent="0.15">
      <c r="M15100" s="80" t="b">
        <f t="shared" si="235"/>
        <v>1</v>
      </c>
    </row>
    <row r="15101" spans="13:13" x14ac:dyDescent="0.15">
      <c r="M15101" s="80" t="b">
        <f t="shared" si="235"/>
        <v>1</v>
      </c>
    </row>
    <row r="15102" spans="13:13" x14ac:dyDescent="0.15">
      <c r="M15102" s="80" t="b">
        <f t="shared" si="235"/>
        <v>1</v>
      </c>
    </row>
    <row r="15103" spans="13:13" x14ac:dyDescent="0.15">
      <c r="M15103" s="80" t="b">
        <f t="shared" si="235"/>
        <v>1</v>
      </c>
    </row>
    <row r="15104" spans="13:13" x14ac:dyDescent="0.15">
      <c r="M15104" s="80" t="b">
        <f t="shared" si="235"/>
        <v>1</v>
      </c>
    </row>
    <row r="15105" spans="13:13" x14ac:dyDescent="0.15">
      <c r="M15105" s="80" t="b">
        <f t="shared" si="235"/>
        <v>1</v>
      </c>
    </row>
    <row r="15106" spans="13:13" x14ac:dyDescent="0.15">
      <c r="M15106" s="80" t="b">
        <f t="shared" si="235"/>
        <v>1</v>
      </c>
    </row>
    <row r="15107" spans="13:13" x14ac:dyDescent="0.15">
      <c r="M15107" s="80" t="b">
        <f t="shared" si="235"/>
        <v>1</v>
      </c>
    </row>
    <row r="15108" spans="13:13" x14ac:dyDescent="0.15">
      <c r="M15108" s="80" t="b">
        <f t="shared" si="235"/>
        <v>1</v>
      </c>
    </row>
    <row r="15109" spans="13:13" x14ac:dyDescent="0.15">
      <c r="M15109" s="80" t="b">
        <f t="shared" si="235"/>
        <v>1</v>
      </c>
    </row>
    <row r="15110" spans="13:13" x14ac:dyDescent="0.15">
      <c r="M15110" s="80" t="b">
        <f t="shared" si="235"/>
        <v>1</v>
      </c>
    </row>
    <row r="15111" spans="13:13" x14ac:dyDescent="0.15">
      <c r="M15111" s="80" t="b">
        <f t="shared" si="235"/>
        <v>1</v>
      </c>
    </row>
    <row r="15112" spans="13:13" x14ac:dyDescent="0.15">
      <c r="M15112" s="80" t="b">
        <f t="shared" si="235"/>
        <v>1</v>
      </c>
    </row>
    <row r="15113" spans="13:13" x14ac:dyDescent="0.15">
      <c r="M15113" s="80" t="b">
        <f t="shared" si="235"/>
        <v>1</v>
      </c>
    </row>
    <row r="15114" spans="13:13" x14ac:dyDescent="0.15">
      <c r="M15114" s="80" t="b">
        <f t="shared" si="235"/>
        <v>1</v>
      </c>
    </row>
    <row r="15115" spans="13:13" x14ac:dyDescent="0.15">
      <c r="M15115" s="80" t="b">
        <f t="shared" si="235"/>
        <v>1</v>
      </c>
    </row>
    <row r="15116" spans="13:13" x14ac:dyDescent="0.15">
      <c r="M15116" s="80" t="b">
        <f t="shared" si="235"/>
        <v>1</v>
      </c>
    </row>
    <row r="15117" spans="13:13" x14ac:dyDescent="0.15">
      <c r="M15117" s="80" t="b">
        <f t="shared" si="235"/>
        <v>1</v>
      </c>
    </row>
    <row r="15118" spans="13:13" x14ac:dyDescent="0.15">
      <c r="M15118" s="80" t="b">
        <f t="shared" ref="M15118:M15181" si="236">AND(  NOT(ISERROR(FIND(UPPER($B$7),UPPER($B15118),1))),  OR($D$7="",NOT(ISERROR(FIND(UPPER($D$7),UPPER($B15118),1)))),    OR($D$8="",(ISERROR(FIND(UPPER($D$8),UPPER($B15118),1))))           )</f>
        <v>1</v>
      </c>
    </row>
    <row r="15119" spans="13:13" x14ac:dyDescent="0.15">
      <c r="M15119" s="80" t="b">
        <f t="shared" si="236"/>
        <v>1</v>
      </c>
    </row>
    <row r="15120" spans="13:13" x14ac:dyDescent="0.15">
      <c r="M15120" s="80" t="b">
        <f t="shared" si="236"/>
        <v>1</v>
      </c>
    </row>
    <row r="15121" spans="13:13" x14ac:dyDescent="0.15">
      <c r="M15121" s="80" t="b">
        <f t="shared" si="236"/>
        <v>1</v>
      </c>
    </row>
    <row r="15122" spans="13:13" x14ac:dyDescent="0.15">
      <c r="M15122" s="80" t="b">
        <f t="shared" si="236"/>
        <v>1</v>
      </c>
    </row>
    <row r="15123" spans="13:13" x14ac:dyDescent="0.15">
      <c r="M15123" s="80" t="b">
        <f t="shared" si="236"/>
        <v>1</v>
      </c>
    </row>
    <row r="15124" spans="13:13" x14ac:dyDescent="0.15">
      <c r="M15124" s="80" t="b">
        <f t="shared" si="236"/>
        <v>1</v>
      </c>
    </row>
    <row r="15125" spans="13:13" x14ac:dyDescent="0.15">
      <c r="M15125" s="80" t="b">
        <f t="shared" si="236"/>
        <v>1</v>
      </c>
    </row>
    <row r="15126" spans="13:13" x14ac:dyDescent="0.15">
      <c r="M15126" s="80" t="b">
        <f t="shared" si="236"/>
        <v>1</v>
      </c>
    </row>
    <row r="15127" spans="13:13" x14ac:dyDescent="0.15">
      <c r="M15127" s="80" t="b">
        <f t="shared" si="236"/>
        <v>1</v>
      </c>
    </row>
    <row r="15128" spans="13:13" x14ac:dyDescent="0.15">
      <c r="M15128" s="80" t="b">
        <f t="shared" si="236"/>
        <v>1</v>
      </c>
    </row>
    <row r="15129" spans="13:13" x14ac:dyDescent="0.15">
      <c r="M15129" s="80" t="b">
        <f t="shared" si="236"/>
        <v>1</v>
      </c>
    </row>
    <row r="15130" spans="13:13" x14ac:dyDescent="0.15">
      <c r="M15130" s="80" t="b">
        <f t="shared" si="236"/>
        <v>1</v>
      </c>
    </row>
    <row r="15131" spans="13:13" x14ac:dyDescent="0.15">
      <c r="M15131" s="80" t="b">
        <f t="shared" si="236"/>
        <v>1</v>
      </c>
    </row>
    <row r="15132" spans="13:13" x14ac:dyDescent="0.15">
      <c r="M15132" s="80" t="b">
        <f t="shared" si="236"/>
        <v>1</v>
      </c>
    </row>
    <row r="15133" spans="13:13" x14ac:dyDescent="0.15">
      <c r="M15133" s="80" t="b">
        <f t="shared" si="236"/>
        <v>1</v>
      </c>
    </row>
    <row r="15134" spans="13:13" x14ac:dyDescent="0.15">
      <c r="M15134" s="80" t="b">
        <f t="shared" si="236"/>
        <v>1</v>
      </c>
    </row>
    <row r="15135" spans="13:13" x14ac:dyDescent="0.15">
      <c r="M15135" s="80" t="b">
        <f t="shared" si="236"/>
        <v>1</v>
      </c>
    </row>
    <row r="15136" spans="13:13" x14ac:dyDescent="0.15">
      <c r="M15136" s="80" t="b">
        <f t="shared" si="236"/>
        <v>1</v>
      </c>
    </row>
    <row r="15137" spans="13:13" x14ac:dyDescent="0.15">
      <c r="M15137" s="80" t="b">
        <f t="shared" si="236"/>
        <v>1</v>
      </c>
    </row>
    <row r="15138" spans="13:13" x14ac:dyDescent="0.15">
      <c r="M15138" s="80" t="b">
        <f t="shared" si="236"/>
        <v>1</v>
      </c>
    </row>
    <row r="15139" spans="13:13" x14ac:dyDescent="0.15">
      <c r="M15139" s="80" t="b">
        <f t="shared" si="236"/>
        <v>1</v>
      </c>
    </row>
    <row r="15140" spans="13:13" x14ac:dyDescent="0.15">
      <c r="M15140" s="80" t="b">
        <f t="shared" si="236"/>
        <v>1</v>
      </c>
    </row>
    <row r="15141" spans="13:13" x14ac:dyDescent="0.15">
      <c r="M15141" s="80" t="b">
        <f t="shared" si="236"/>
        <v>1</v>
      </c>
    </row>
    <row r="15142" spans="13:13" x14ac:dyDescent="0.15">
      <c r="M15142" s="80" t="b">
        <f t="shared" si="236"/>
        <v>1</v>
      </c>
    </row>
    <row r="15143" spans="13:13" x14ac:dyDescent="0.15">
      <c r="M15143" s="80" t="b">
        <f t="shared" si="236"/>
        <v>1</v>
      </c>
    </row>
    <row r="15144" spans="13:13" x14ac:dyDescent="0.15">
      <c r="M15144" s="80" t="b">
        <f t="shared" si="236"/>
        <v>1</v>
      </c>
    </row>
    <row r="15145" spans="13:13" x14ac:dyDescent="0.15">
      <c r="M15145" s="80" t="b">
        <f t="shared" si="236"/>
        <v>1</v>
      </c>
    </row>
    <row r="15146" spans="13:13" x14ac:dyDescent="0.15">
      <c r="M15146" s="80" t="b">
        <f t="shared" si="236"/>
        <v>1</v>
      </c>
    </row>
    <row r="15147" spans="13:13" x14ac:dyDescent="0.15">
      <c r="M15147" s="80" t="b">
        <f t="shared" si="236"/>
        <v>1</v>
      </c>
    </row>
    <row r="15148" spans="13:13" x14ac:dyDescent="0.15">
      <c r="M15148" s="80" t="b">
        <f t="shared" si="236"/>
        <v>1</v>
      </c>
    </row>
    <row r="15149" spans="13:13" x14ac:dyDescent="0.15">
      <c r="M15149" s="80" t="b">
        <f t="shared" si="236"/>
        <v>1</v>
      </c>
    </row>
    <row r="15150" spans="13:13" x14ac:dyDescent="0.15">
      <c r="M15150" s="80" t="b">
        <f t="shared" si="236"/>
        <v>1</v>
      </c>
    </row>
    <row r="15151" spans="13:13" x14ac:dyDescent="0.15">
      <c r="M15151" s="80" t="b">
        <f t="shared" si="236"/>
        <v>1</v>
      </c>
    </row>
    <row r="15152" spans="13:13" x14ac:dyDescent="0.15">
      <c r="M15152" s="80" t="b">
        <f t="shared" si="236"/>
        <v>1</v>
      </c>
    </row>
    <row r="15153" spans="13:13" x14ac:dyDescent="0.15">
      <c r="M15153" s="80" t="b">
        <f t="shared" si="236"/>
        <v>1</v>
      </c>
    </row>
    <row r="15154" spans="13:13" x14ac:dyDescent="0.15">
      <c r="M15154" s="80" t="b">
        <f t="shared" si="236"/>
        <v>1</v>
      </c>
    </row>
    <row r="15155" spans="13:13" x14ac:dyDescent="0.15">
      <c r="M15155" s="80" t="b">
        <f t="shared" si="236"/>
        <v>1</v>
      </c>
    </row>
    <row r="15156" spans="13:13" x14ac:dyDescent="0.15">
      <c r="M15156" s="80" t="b">
        <f t="shared" si="236"/>
        <v>1</v>
      </c>
    </row>
    <row r="15157" spans="13:13" x14ac:dyDescent="0.15">
      <c r="M15157" s="80" t="b">
        <f t="shared" si="236"/>
        <v>1</v>
      </c>
    </row>
    <row r="15158" spans="13:13" x14ac:dyDescent="0.15">
      <c r="M15158" s="80" t="b">
        <f t="shared" si="236"/>
        <v>1</v>
      </c>
    </row>
    <row r="15159" spans="13:13" x14ac:dyDescent="0.15">
      <c r="M15159" s="80" t="b">
        <f t="shared" si="236"/>
        <v>1</v>
      </c>
    </row>
    <row r="15160" spans="13:13" x14ac:dyDescent="0.15">
      <c r="M15160" s="80" t="b">
        <f t="shared" si="236"/>
        <v>1</v>
      </c>
    </row>
    <row r="15161" spans="13:13" x14ac:dyDescent="0.15">
      <c r="M15161" s="80" t="b">
        <f t="shared" si="236"/>
        <v>1</v>
      </c>
    </row>
    <row r="15162" spans="13:13" x14ac:dyDescent="0.15">
      <c r="M15162" s="80" t="b">
        <f t="shared" si="236"/>
        <v>1</v>
      </c>
    </row>
    <row r="15163" spans="13:13" x14ac:dyDescent="0.15">
      <c r="M15163" s="80" t="b">
        <f t="shared" si="236"/>
        <v>1</v>
      </c>
    </row>
    <row r="15164" spans="13:13" x14ac:dyDescent="0.15">
      <c r="M15164" s="80" t="b">
        <f t="shared" si="236"/>
        <v>1</v>
      </c>
    </row>
    <row r="15165" spans="13:13" x14ac:dyDescent="0.15">
      <c r="M15165" s="80" t="b">
        <f t="shared" si="236"/>
        <v>1</v>
      </c>
    </row>
    <row r="15166" spans="13:13" x14ac:dyDescent="0.15">
      <c r="M15166" s="80" t="b">
        <f t="shared" si="236"/>
        <v>1</v>
      </c>
    </row>
    <row r="15167" spans="13:13" x14ac:dyDescent="0.15">
      <c r="M15167" s="80" t="b">
        <f t="shared" si="236"/>
        <v>1</v>
      </c>
    </row>
    <row r="15168" spans="13:13" x14ac:dyDescent="0.15">
      <c r="M15168" s="80" t="b">
        <f t="shared" si="236"/>
        <v>1</v>
      </c>
    </row>
    <row r="15169" spans="13:13" x14ac:dyDescent="0.15">
      <c r="M15169" s="80" t="b">
        <f t="shared" si="236"/>
        <v>1</v>
      </c>
    </row>
    <row r="15170" spans="13:13" x14ac:dyDescent="0.15">
      <c r="M15170" s="80" t="b">
        <f t="shared" si="236"/>
        <v>1</v>
      </c>
    </row>
    <row r="15171" spans="13:13" x14ac:dyDescent="0.15">
      <c r="M15171" s="80" t="b">
        <f t="shared" si="236"/>
        <v>1</v>
      </c>
    </row>
    <row r="15172" spans="13:13" x14ac:dyDescent="0.15">
      <c r="M15172" s="80" t="b">
        <f t="shared" si="236"/>
        <v>1</v>
      </c>
    </row>
    <row r="15173" spans="13:13" x14ac:dyDescent="0.15">
      <c r="M15173" s="80" t="b">
        <f t="shared" si="236"/>
        <v>1</v>
      </c>
    </row>
    <row r="15174" spans="13:13" x14ac:dyDescent="0.15">
      <c r="M15174" s="80" t="b">
        <f t="shared" si="236"/>
        <v>1</v>
      </c>
    </row>
    <row r="15175" spans="13:13" x14ac:dyDescent="0.15">
      <c r="M15175" s="80" t="b">
        <f t="shared" si="236"/>
        <v>1</v>
      </c>
    </row>
    <row r="15176" spans="13:13" x14ac:dyDescent="0.15">
      <c r="M15176" s="80" t="b">
        <f t="shared" si="236"/>
        <v>1</v>
      </c>
    </row>
    <row r="15177" spans="13:13" x14ac:dyDescent="0.15">
      <c r="M15177" s="80" t="b">
        <f t="shared" si="236"/>
        <v>1</v>
      </c>
    </row>
    <row r="15178" spans="13:13" x14ac:dyDescent="0.15">
      <c r="M15178" s="80" t="b">
        <f t="shared" si="236"/>
        <v>1</v>
      </c>
    </row>
    <row r="15179" spans="13:13" x14ac:dyDescent="0.15">
      <c r="M15179" s="80" t="b">
        <f t="shared" si="236"/>
        <v>1</v>
      </c>
    </row>
    <row r="15180" spans="13:13" x14ac:dyDescent="0.15">
      <c r="M15180" s="80" t="b">
        <f t="shared" si="236"/>
        <v>1</v>
      </c>
    </row>
    <row r="15181" spans="13:13" x14ac:dyDescent="0.15">
      <c r="M15181" s="80" t="b">
        <f t="shared" si="236"/>
        <v>1</v>
      </c>
    </row>
    <row r="15182" spans="13:13" x14ac:dyDescent="0.15">
      <c r="M15182" s="80" t="b">
        <f t="shared" ref="M15182:M15245" si="237">AND(  NOT(ISERROR(FIND(UPPER($B$7),UPPER($B15182),1))),  OR($D$7="",NOT(ISERROR(FIND(UPPER($D$7),UPPER($B15182),1)))),    OR($D$8="",(ISERROR(FIND(UPPER($D$8),UPPER($B15182),1))))           )</f>
        <v>1</v>
      </c>
    </row>
    <row r="15183" spans="13:13" x14ac:dyDescent="0.15">
      <c r="M15183" s="80" t="b">
        <f t="shared" si="237"/>
        <v>1</v>
      </c>
    </row>
    <row r="15184" spans="13:13" x14ac:dyDescent="0.15">
      <c r="M15184" s="80" t="b">
        <f t="shared" si="237"/>
        <v>1</v>
      </c>
    </row>
    <row r="15185" spans="13:13" x14ac:dyDescent="0.15">
      <c r="M15185" s="80" t="b">
        <f t="shared" si="237"/>
        <v>1</v>
      </c>
    </row>
    <row r="15186" spans="13:13" x14ac:dyDescent="0.15">
      <c r="M15186" s="80" t="b">
        <f t="shared" si="237"/>
        <v>1</v>
      </c>
    </row>
    <row r="15187" spans="13:13" x14ac:dyDescent="0.15">
      <c r="M15187" s="80" t="b">
        <f t="shared" si="237"/>
        <v>1</v>
      </c>
    </row>
    <row r="15188" spans="13:13" x14ac:dyDescent="0.15">
      <c r="M15188" s="80" t="b">
        <f t="shared" si="237"/>
        <v>1</v>
      </c>
    </row>
    <row r="15189" spans="13:13" x14ac:dyDescent="0.15">
      <c r="M15189" s="80" t="b">
        <f t="shared" si="237"/>
        <v>1</v>
      </c>
    </row>
    <row r="15190" spans="13:13" x14ac:dyDescent="0.15">
      <c r="M15190" s="80" t="b">
        <f t="shared" si="237"/>
        <v>1</v>
      </c>
    </row>
    <row r="15191" spans="13:13" x14ac:dyDescent="0.15">
      <c r="M15191" s="80" t="b">
        <f t="shared" si="237"/>
        <v>1</v>
      </c>
    </row>
    <row r="15192" spans="13:13" x14ac:dyDescent="0.15">
      <c r="M15192" s="80" t="b">
        <f t="shared" si="237"/>
        <v>1</v>
      </c>
    </row>
    <row r="15193" spans="13:13" x14ac:dyDescent="0.15">
      <c r="M15193" s="80" t="b">
        <f t="shared" si="237"/>
        <v>1</v>
      </c>
    </row>
    <row r="15194" spans="13:13" x14ac:dyDescent="0.15">
      <c r="M15194" s="80" t="b">
        <f t="shared" si="237"/>
        <v>1</v>
      </c>
    </row>
    <row r="15195" spans="13:13" x14ac:dyDescent="0.15">
      <c r="M15195" s="80" t="b">
        <f t="shared" si="237"/>
        <v>1</v>
      </c>
    </row>
    <row r="15196" spans="13:13" x14ac:dyDescent="0.15">
      <c r="M15196" s="80" t="b">
        <f t="shared" si="237"/>
        <v>1</v>
      </c>
    </row>
    <row r="15197" spans="13:13" x14ac:dyDescent="0.15">
      <c r="M15197" s="80" t="b">
        <f t="shared" si="237"/>
        <v>1</v>
      </c>
    </row>
    <row r="15198" spans="13:13" x14ac:dyDescent="0.15">
      <c r="M15198" s="80" t="b">
        <f t="shared" si="237"/>
        <v>1</v>
      </c>
    </row>
    <row r="15199" spans="13:13" x14ac:dyDescent="0.15">
      <c r="M15199" s="80" t="b">
        <f t="shared" si="237"/>
        <v>1</v>
      </c>
    </row>
    <row r="15200" spans="13:13" x14ac:dyDescent="0.15">
      <c r="M15200" s="80" t="b">
        <f t="shared" si="237"/>
        <v>1</v>
      </c>
    </row>
    <row r="15201" spans="13:13" x14ac:dyDescent="0.15">
      <c r="M15201" s="80" t="b">
        <f t="shared" si="237"/>
        <v>1</v>
      </c>
    </row>
    <row r="15202" spans="13:13" x14ac:dyDescent="0.15">
      <c r="M15202" s="80" t="b">
        <f t="shared" si="237"/>
        <v>1</v>
      </c>
    </row>
    <row r="15203" spans="13:13" x14ac:dyDescent="0.15">
      <c r="M15203" s="80" t="b">
        <f t="shared" si="237"/>
        <v>1</v>
      </c>
    </row>
    <row r="15204" spans="13:13" x14ac:dyDescent="0.15">
      <c r="M15204" s="80" t="b">
        <f t="shared" si="237"/>
        <v>1</v>
      </c>
    </row>
    <row r="15205" spans="13:13" x14ac:dyDescent="0.15">
      <c r="M15205" s="80" t="b">
        <f t="shared" si="237"/>
        <v>1</v>
      </c>
    </row>
    <row r="15206" spans="13:13" x14ac:dyDescent="0.15">
      <c r="M15206" s="80" t="b">
        <f t="shared" si="237"/>
        <v>1</v>
      </c>
    </row>
    <row r="15207" spans="13:13" x14ac:dyDescent="0.15">
      <c r="M15207" s="80" t="b">
        <f t="shared" si="237"/>
        <v>1</v>
      </c>
    </row>
    <row r="15208" spans="13:13" x14ac:dyDescent="0.15">
      <c r="M15208" s="80" t="b">
        <f t="shared" si="237"/>
        <v>1</v>
      </c>
    </row>
    <row r="15209" spans="13:13" x14ac:dyDescent="0.15">
      <c r="M15209" s="80" t="b">
        <f t="shared" si="237"/>
        <v>1</v>
      </c>
    </row>
    <row r="15210" spans="13:13" x14ac:dyDescent="0.15">
      <c r="M15210" s="80" t="b">
        <f t="shared" si="237"/>
        <v>1</v>
      </c>
    </row>
    <row r="15211" spans="13:13" x14ac:dyDescent="0.15">
      <c r="M15211" s="80" t="b">
        <f t="shared" si="237"/>
        <v>1</v>
      </c>
    </row>
    <row r="15212" spans="13:13" x14ac:dyDescent="0.15">
      <c r="M15212" s="80" t="b">
        <f t="shared" si="237"/>
        <v>1</v>
      </c>
    </row>
    <row r="15213" spans="13:13" x14ac:dyDescent="0.15">
      <c r="M15213" s="80" t="b">
        <f t="shared" si="237"/>
        <v>1</v>
      </c>
    </row>
    <row r="15214" spans="13:13" x14ac:dyDescent="0.15">
      <c r="M15214" s="80" t="b">
        <f t="shared" si="237"/>
        <v>1</v>
      </c>
    </row>
    <row r="15215" spans="13:13" x14ac:dyDescent="0.15">
      <c r="M15215" s="80" t="b">
        <f t="shared" si="237"/>
        <v>1</v>
      </c>
    </row>
    <row r="15216" spans="13:13" x14ac:dyDescent="0.15">
      <c r="M15216" s="80" t="b">
        <f t="shared" si="237"/>
        <v>1</v>
      </c>
    </row>
    <row r="15217" spans="13:13" x14ac:dyDescent="0.15">
      <c r="M15217" s="80" t="b">
        <f t="shared" si="237"/>
        <v>1</v>
      </c>
    </row>
    <row r="15218" spans="13:13" x14ac:dyDescent="0.15">
      <c r="M15218" s="80" t="b">
        <f t="shared" si="237"/>
        <v>1</v>
      </c>
    </row>
    <row r="15219" spans="13:13" x14ac:dyDescent="0.15">
      <c r="M15219" s="80" t="b">
        <f t="shared" si="237"/>
        <v>1</v>
      </c>
    </row>
    <row r="15220" spans="13:13" x14ac:dyDescent="0.15">
      <c r="M15220" s="80" t="b">
        <f t="shared" si="237"/>
        <v>1</v>
      </c>
    </row>
    <row r="15221" spans="13:13" x14ac:dyDescent="0.15">
      <c r="M15221" s="80" t="b">
        <f t="shared" si="237"/>
        <v>1</v>
      </c>
    </row>
    <row r="15222" spans="13:13" x14ac:dyDescent="0.15">
      <c r="M15222" s="80" t="b">
        <f t="shared" si="237"/>
        <v>1</v>
      </c>
    </row>
    <row r="15223" spans="13:13" x14ac:dyDescent="0.15">
      <c r="M15223" s="80" t="b">
        <f t="shared" si="237"/>
        <v>1</v>
      </c>
    </row>
    <row r="15224" spans="13:13" x14ac:dyDescent="0.15">
      <c r="M15224" s="80" t="b">
        <f t="shared" si="237"/>
        <v>1</v>
      </c>
    </row>
    <row r="15225" spans="13:13" x14ac:dyDescent="0.15">
      <c r="M15225" s="80" t="b">
        <f t="shared" si="237"/>
        <v>1</v>
      </c>
    </row>
    <row r="15226" spans="13:13" x14ac:dyDescent="0.15">
      <c r="M15226" s="80" t="b">
        <f t="shared" si="237"/>
        <v>1</v>
      </c>
    </row>
    <row r="15227" spans="13:13" x14ac:dyDescent="0.15">
      <c r="M15227" s="80" t="b">
        <f t="shared" si="237"/>
        <v>1</v>
      </c>
    </row>
    <row r="15228" spans="13:13" x14ac:dyDescent="0.15">
      <c r="M15228" s="80" t="b">
        <f t="shared" si="237"/>
        <v>1</v>
      </c>
    </row>
    <row r="15229" spans="13:13" x14ac:dyDescent="0.15">
      <c r="M15229" s="80" t="b">
        <f t="shared" si="237"/>
        <v>1</v>
      </c>
    </row>
    <row r="15230" spans="13:13" x14ac:dyDescent="0.15">
      <c r="M15230" s="80" t="b">
        <f t="shared" si="237"/>
        <v>1</v>
      </c>
    </row>
    <row r="15231" spans="13:13" x14ac:dyDescent="0.15">
      <c r="M15231" s="80" t="b">
        <f t="shared" si="237"/>
        <v>1</v>
      </c>
    </row>
    <row r="15232" spans="13:13" x14ac:dyDescent="0.15">
      <c r="M15232" s="80" t="b">
        <f t="shared" si="237"/>
        <v>1</v>
      </c>
    </row>
    <row r="15233" spans="13:13" x14ac:dyDescent="0.15">
      <c r="M15233" s="80" t="b">
        <f t="shared" si="237"/>
        <v>1</v>
      </c>
    </row>
    <row r="15234" spans="13:13" x14ac:dyDescent="0.15">
      <c r="M15234" s="80" t="b">
        <f t="shared" si="237"/>
        <v>1</v>
      </c>
    </row>
    <row r="15235" spans="13:13" x14ac:dyDescent="0.15">
      <c r="M15235" s="80" t="b">
        <f t="shared" si="237"/>
        <v>1</v>
      </c>
    </row>
    <row r="15236" spans="13:13" x14ac:dyDescent="0.15">
      <c r="M15236" s="80" t="b">
        <f t="shared" si="237"/>
        <v>1</v>
      </c>
    </row>
    <row r="15237" spans="13:13" x14ac:dyDescent="0.15">
      <c r="M15237" s="80" t="b">
        <f t="shared" si="237"/>
        <v>1</v>
      </c>
    </row>
    <row r="15238" spans="13:13" x14ac:dyDescent="0.15">
      <c r="M15238" s="80" t="b">
        <f t="shared" si="237"/>
        <v>1</v>
      </c>
    </row>
    <row r="15239" spans="13:13" x14ac:dyDescent="0.15">
      <c r="M15239" s="80" t="b">
        <f t="shared" si="237"/>
        <v>1</v>
      </c>
    </row>
    <row r="15240" spans="13:13" x14ac:dyDescent="0.15">
      <c r="M15240" s="80" t="b">
        <f t="shared" si="237"/>
        <v>1</v>
      </c>
    </row>
    <row r="15241" spans="13:13" x14ac:dyDescent="0.15">
      <c r="M15241" s="80" t="b">
        <f t="shared" si="237"/>
        <v>1</v>
      </c>
    </row>
    <row r="15242" spans="13:13" x14ac:dyDescent="0.15">
      <c r="M15242" s="80" t="b">
        <f t="shared" si="237"/>
        <v>1</v>
      </c>
    </row>
    <row r="15243" spans="13:13" x14ac:dyDescent="0.15">
      <c r="M15243" s="80" t="b">
        <f t="shared" si="237"/>
        <v>1</v>
      </c>
    </row>
    <row r="15244" spans="13:13" x14ac:dyDescent="0.15">
      <c r="M15244" s="80" t="b">
        <f t="shared" si="237"/>
        <v>1</v>
      </c>
    </row>
    <row r="15245" spans="13:13" x14ac:dyDescent="0.15">
      <c r="M15245" s="80" t="b">
        <f t="shared" si="237"/>
        <v>1</v>
      </c>
    </row>
    <row r="15246" spans="13:13" x14ac:dyDescent="0.15">
      <c r="M15246" s="80" t="b">
        <f t="shared" ref="M15246:M15309" si="238">AND(  NOT(ISERROR(FIND(UPPER($B$7),UPPER($B15246),1))),  OR($D$7="",NOT(ISERROR(FIND(UPPER($D$7),UPPER($B15246),1)))),    OR($D$8="",(ISERROR(FIND(UPPER($D$8),UPPER($B15246),1))))           )</f>
        <v>1</v>
      </c>
    </row>
    <row r="15247" spans="13:13" x14ac:dyDescent="0.15">
      <c r="M15247" s="80" t="b">
        <f t="shared" si="238"/>
        <v>1</v>
      </c>
    </row>
    <row r="15248" spans="13:13" x14ac:dyDescent="0.15">
      <c r="M15248" s="80" t="b">
        <f t="shared" si="238"/>
        <v>1</v>
      </c>
    </row>
    <row r="15249" spans="13:13" x14ac:dyDescent="0.15">
      <c r="M15249" s="80" t="b">
        <f t="shared" si="238"/>
        <v>1</v>
      </c>
    </row>
    <row r="15250" spans="13:13" x14ac:dyDescent="0.15">
      <c r="M15250" s="80" t="b">
        <f t="shared" si="238"/>
        <v>1</v>
      </c>
    </row>
    <row r="15251" spans="13:13" x14ac:dyDescent="0.15">
      <c r="M15251" s="80" t="b">
        <f t="shared" si="238"/>
        <v>1</v>
      </c>
    </row>
    <row r="15252" spans="13:13" x14ac:dyDescent="0.15">
      <c r="M15252" s="80" t="b">
        <f t="shared" si="238"/>
        <v>1</v>
      </c>
    </row>
    <row r="15253" spans="13:13" x14ac:dyDescent="0.15">
      <c r="M15253" s="80" t="b">
        <f t="shared" si="238"/>
        <v>1</v>
      </c>
    </row>
    <row r="15254" spans="13:13" x14ac:dyDescent="0.15">
      <c r="M15254" s="80" t="b">
        <f t="shared" si="238"/>
        <v>1</v>
      </c>
    </row>
    <row r="15255" spans="13:13" x14ac:dyDescent="0.15">
      <c r="M15255" s="80" t="b">
        <f t="shared" si="238"/>
        <v>1</v>
      </c>
    </row>
    <row r="15256" spans="13:13" x14ac:dyDescent="0.15">
      <c r="M15256" s="80" t="b">
        <f t="shared" si="238"/>
        <v>1</v>
      </c>
    </row>
    <row r="15257" spans="13:13" x14ac:dyDescent="0.15">
      <c r="M15257" s="80" t="b">
        <f t="shared" si="238"/>
        <v>1</v>
      </c>
    </row>
    <row r="15258" spans="13:13" x14ac:dyDescent="0.15">
      <c r="M15258" s="80" t="b">
        <f t="shared" si="238"/>
        <v>1</v>
      </c>
    </row>
    <row r="15259" spans="13:13" x14ac:dyDescent="0.15">
      <c r="M15259" s="80" t="b">
        <f t="shared" si="238"/>
        <v>1</v>
      </c>
    </row>
    <row r="15260" spans="13:13" x14ac:dyDescent="0.15">
      <c r="M15260" s="80" t="b">
        <f t="shared" si="238"/>
        <v>1</v>
      </c>
    </row>
    <row r="15261" spans="13:13" x14ac:dyDescent="0.15">
      <c r="M15261" s="80" t="b">
        <f t="shared" si="238"/>
        <v>1</v>
      </c>
    </row>
    <row r="15262" spans="13:13" x14ac:dyDescent="0.15">
      <c r="M15262" s="80" t="b">
        <f t="shared" si="238"/>
        <v>1</v>
      </c>
    </row>
    <row r="15263" spans="13:13" x14ac:dyDescent="0.15">
      <c r="M15263" s="80" t="b">
        <f t="shared" si="238"/>
        <v>1</v>
      </c>
    </row>
    <row r="15264" spans="13:13" x14ac:dyDescent="0.15">
      <c r="M15264" s="80" t="b">
        <f t="shared" si="238"/>
        <v>1</v>
      </c>
    </row>
    <row r="15265" spans="13:13" x14ac:dyDescent="0.15">
      <c r="M15265" s="80" t="b">
        <f t="shared" si="238"/>
        <v>1</v>
      </c>
    </row>
    <row r="15266" spans="13:13" x14ac:dyDescent="0.15">
      <c r="M15266" s="80" t="b">
        <f t="shared" si="238"/>
        <v>1</v>
      </c>
    </row>
    <row r="15267" spans="13:13" x14ac:dyDescent="0.15">
      <c r="M15267" s="80" t="b">
        <f t="shared" si="238"/>
        <v>1</v>
      </c>
    </row>
    <row r="15268" spans="13:13" x14ac:dyDescent="0.15">
      <c r="M15268" s="80" t="b">
        <f t="shared" si="238"/>
        <v>1</v>
      </c>
    </row>
    <row r="15269" spans="13:13" x14ac:dyDescent="0.15">
      <c r="M15269" s="80" t="b">
        <f t="shared" si="238"/>
        <v>1</v>
      </c>
    </row>
    <row r="15270" spans="13:13" x14ac:dyDescent="0.15">
      <c r="M15270" s="80" t="b">
        <f t="shared" si="238"/>
        <v>1</v>
      </c>
    </row>
    <row r="15271" spans="13:13" x14ac:dyDescent="0.15">
      <c r="M15271" s="80" t="b">
        <f t="shared" si="238"/>
        <v>1</v>
      </c>
    </row>
    <row r="15272" spans="13:13" x14ac:dyDescent="0.15">
      <c r="M15272" s="80" t="b">
        <f t="shared" si="238"/>
        <v>1</v>
      </c>
    </row>
    <row r="15273" spans="13:13" x14ac:dyDescent="0.15">
      <c r="M15273" s="80" t="b">
        <f t="shared" si="238"/>
        <v>1</v>
      </c>
    </row>
    <row r="15274" spans="13:13" x14ac:dyDescent="0.15">
      <c r="M15274" s="80" t="b">
        <f t="shared" si="238"/>
        <v>1</v>
      </c>
    </row>
    <row r="15275" spans="13:13" x14ac:dyDescent="0.15">
      <c r="M15275" s="80" t="b">
        <f t="shared" si="238"/>
        <v>1</v>
      </c>
    </row>
    <row r="15276" spans="13:13" x14ac:dyDescent="0.15">
      <c r="M15276" s="80" t="b">
        <f t="shared" si="238"/>
        <v>1</v>
      </c>
    </row>
    <row r="15277" spans="13:13" x14ac:dyDescent="0.15">
      <c r="M15277" s="80" t="b">
        <f t="shared" si="238"/>
        <v>1</v>
      </c>
    </row>
    <row r="15278" spans="13:13" x14ac:dyDescent="0.15">
      <c r="M15278" s="80" t="b">
        <f t="shared" si="238"/>
        <v>1</v>
      </c>
    </row>
    <row r="15279" spans="13:13" x14ac:dyDescent="0.15">
      <c r="M15279" s="80" t="b">
        <f t="shared" si="238"/>
        <v>1</v>
      </c>
    </row>
    <row r="15280" spans="13:13" x14ac:dyDescent="0.15">
      <c r="M15280" s="80" t="b">
        <f t="shared" si="238"/>
        <v>1</v>
      </c>
    </row>
    <row r="15281" spans="13:13" x14ac:dyDescent="0.15">
      <c r="M15281" s="80" t="b">
        <f t="shared" si="238"/>
        <v>1</v>
      </c>
    </row>
    <row r="15282" spans="13:13" x14ac:dyDescent="0.15">
      <c r="M15282" s="80" t="b">
        <f t="shared" si="238"/>
        <v>1</v>
      </c>
    </row>
    <row r="15283" spans="13:13" x14ac:dyDescent="0.15">
      <c r="M15283" s="80" t="b">
        <f t="shared" si="238"/>
        <v>1</v>
      </c>
    </row>
    <row r="15284" spans="13:13" x14ac:dyDescent="0.15">
      <c r="M15284" s="80" t="b">
        <f t="shared" si="238"/>
        <v>1</v>
      </c>
    </row>
    <row r="15285" spans="13:13" x14ac:dyDescent="0.15">
      <c r="M15285" s="80" t="b">
        <f t="shared" si="238"/>
        <v>1</v>
      </c>
    </row>
    <row r="15286" spans="13:13" x14ac:dyDescent="0.15">
      <c r="M15286" s="80" t="b">
        <f t="shared" si="238"/>
        <v>1</v>
      </c>
    </row>
    <row r="15287" spans="13:13" x14ac:dyDescent="0.15">
      <c r="M15287" s="80" t="b">
        <f t="shared" si="238"/>
        <v>1</v>
      </c>
    </row>
    <row r="15288" spans="13:13" x14ac:dyDescent="0.15">
      <c r="M15288" s="80" t="b">
        <f t="shared" si="238"/>
        <v>1</v>
      </c>
    </row>
    <row r="15289" spans="13:13" x14ac:dyDescent="0.15">
      <c r="M15289" s="80" t="b">
        <f t="shared" si="238"/>
        <v>1</v>
      </c>
    </row>
    <row r="15290" spans="13:13" x14ac:dyDescent="0.15">
      <c r="M15290" s="80" t="b">
        <f t="shared" si="238"/>
        <v>1</v>
      </c>
    </row>
    <row r="15291" spans="13:13" x14ac:dyDescent="0.15">
      <c r="M15291" s="80" t="b">
        <f t="shared" si="238"/>
        <v>1</v>
      </c>
    </row>
    <row r="15292" spans="13:13" x14ac:dyDescent="0.15">
      <c r="M15292" s="80" t="b">
        <f t="shared" si="238"/>
        <v>1</v>
      </c>
    </row>
    <row r="15293" spans="13:13" x14ac:dyDescent="0.15">
      <c r="M15293" s="80" t="b">
        <f t="shared" si="238"/>
        <v>1</v>
      </c>
    </row>
    <row r="15294" spans="13:13" x14ac:dyDescent="0.15">
      <c r="M15294" s="80" t="b">
        <f t="shared" si="238"/>
        <v>1</v>
      </c>
    </row>
    <row r="15295" spans="13:13" x14ac:dyDescent="0.15">
      <c r="M15295" s="80" t="b">
        <f t="shared" si="238"/>
        <v>1</v>
      </c>
    </row>
    <row r="15296" spans="13:13" x14ac:dyDescent="0.15">
      <c r="M15296" s="80" t="b">
        <f t="shared" si="238"/>
        <v>1</v>
      </c>
    </row>
    <row r="15297" spans="13:13" x14ac:dyDescent="0.15">
      <c r="M15297" s="80" t="b">
        <f t="shared" si="238"/>
        <v>1</v>
      </c>
    </row>
    <row r="15298" spans="13:13" x14ac:dyDescent="0.15">
      <c r="M15298" s="80" t="b">
        <f t="shared" si="238"/>
        <v>1</v>
      </c>
    </row>
    <row r="15299" spans="13:13" x14ac:dyDescent="0.15">
      <c r="M15299" s="80" t="b">
        <f t="shared" si="238"/>
        <v>1</v>
      </c>
    </row>
    <row r="15300" spans="13:13" x14ac:dyDescent="0.15">
      <c r="M15300" s="80" t="b">
        <f t="shared" si="238"/>
        <v>1</v>
      </c>
    </row>
    <row r="15301" spans="13:13" x14ac:dyDescent="0.15">
      <c r="M15301" s="80" t="b">
        <f t="shared" si="238"/>
        <v>1</v>
      </c>
    </row>
    <row r="15302" spans="13:13" x14ac:dyDescent="0.15">
      <c r="M15302" s="80" t="b">
        <f t="shared" si="238"/>
        <v>1</v>
      </c>
    </row>
    <row r="15303" spans="13:13" x14ac:dyDescent="0.15">
      <c r="M15303" s="80" t="b">
        <f t="shared" si="238"/>
        <v>1</v>
      </c>
    </row>
    <row r="15304" spans="13:13" x14ac:dyDescent="0.15">
      <c r="M15304" s="80" t="b">
        <f t="shared" si="238"/>
        <v>1</v>
      </c>
    </row>
    <row r="15305" spans="13:13" x14ac:dyDescent="0.15">
      <c r="M15305" s="80" t="b">
        <f t="shared" si="238"/>
        <v>1</v>
      </c>
    </row>
    <row r="15306" spans="13:13" x14ac:dyDescent="0.15">
      <c r="M15306" s="80" t="b">
        <f t="shared" si="238"/>
        <v>1</v>
      </c>
    </row>
    <row r="15307" spans="13:13" x14ac:dyDescent="0.15">
      <c r="M15307" s="80" t="b">
        <f t="shared" si="238"/>
        <v>1</v>
      </c>
    </row>
    <row r="15308" spans="13:13" x14ac:dyDescent="0.15">
      <c r="M15308" s="80" t="b">
        <f t="shared" si="238"/>
        <v>1</v>
      </c>
    </row>
    <row r="15309" spans="13:13" x14ac:dyDescent="0.15">
      <c r="M15309" s="80" t="b">
        <f t="shared" si="238"/>
        <v>1</v>
      </c>
    </row>
    <row r="15310" spans="13:13" x14ac:dyDescent="0.15">
      <c r="M15310" s="80" t="b">
        <f t="shared" ref="M15310:M15373" si="239">AND(  NOT(ISERROR(FIND(UPPER($B$7),UPPER($B15310),1))),  OR($D$7="",NOT(ISERROR(FIND(UPPER($D$7),UPPER($B15310),1)))),    OR($D$8="",(ISERROR(FIND(UPPER($D$8),UPPER($B15310),1))))           )</f>
        <v>1</v>
      </c>
    </row>
    <row r="15311" spans="13:13" x14ac:dyDescent="0.15">
      <c r="M15311" s="80" t="b">
        <f t="shared" si="239"/>
        <v>1</v>
      </c>
    </row>
    <row r="15312" spans="13:13" x14ac:dyDescent="0.15">
      <c r="M15312" s="80" t="b">
        <f t="shared" si="239"/>
        <v>1</v>
      </c>
    </row>
    <row r="15313" spans="13:13" x14ac:dyDescent="0.15">
      <c r="M15313" s="80" t="b">
        <f t="shared" si="239"/>
        <v>1</v>
      </c>
    </row>
    <row r="15314" spans="13:13" x14ac:dyDescent="0.15">
      <c r="M15314" s="80" t="b">
        <f t="shared" si="239"/>
        <v>1</v>
      </c>
    </row>
    <row r="15315" spans="13:13" x14ac:dyDescent="0.15">
      <c r="M15315" s="80" t="b">
        <f t="shared" si="239"/>
        <v>1</v>
      </c>
    </row>
    <row r="15316" spans="13:13" x14ac:dyDescent="0.15">
      <c r="M15316" s="80" t="b">
        <f t="shared" si="239"/>
        <v>1</v>
      </c>
    </row>
    <row r="15317" spans="13:13" x14ac:dyDescent="0.15">
      <c r="M15317" s="80" t="b">
        <f t="shared" si="239"/>
        <v>1</v>
      </c>
    </row>
    <row r="15318" spans="13:13" x14ac:dyDescent="0.15">
      <c r="M15318" s="80" t="b">
        <f t="shared" si="239"/>
        <v>1</v>
      </c>
    </row>
    <row r="15319" spans="13:13" x14ac:dyDescent="0.15">
      <c r="M15319" s="80" t="b">
        <f t="shared" si="239"/>
        <v>1</v>
      </c>
    </row>
    <row r="15320" spans="13:13" x14ac:dyDescent="0.15">
      <c r="M15320" s="80" t="b">
        <f t="shared" si="239"/>
        <v>1</v>
      </c>
    </row>
    <row r="15321" spans="13:13" x14ac:dyDescent="0.15">
      <c r="M15321" s="80" t="b">
        <f t="shared" si="239"/>
        <v>1</v>
      </c>
    </row>
    <row r="15322" spans="13:13" x14ac:dyDescent="0.15">
      <c r="M15322" s="80" t="b">
        <f t="shared" si="239"/>
        <v>1</v>
      </c>
    </row>
    <row r="15323" spans="13:13" x14ac:dyDescent="0.15">
      <c r="M15323" s="80" t="b">
        <f t="shared" si="239"/>
        <v>1</v>
      </c>
    </row>
    <row r="15324" spans="13:13" x14ac:dyDescent="0.15">
      <c r="M15324" s="80" t="b">
        <f t="shared" si="239"/>
        <v>1</v>
      </c>
    </row>
    <row r="15325" spans="13:13" x14ac:dyDescent="0.15">
      <c r="M15325" s="80" t="b">
        <f t="shared" si="239"/>
        <v>1</v>
      </c>
    </row>
    <row r="15326" spans="13:13" x14ac:dyDescent="0.15">
      <c r="M15326" s="80" t="b">
        <f t="shared" si="239"/>
        <v>1</v>
      </c>
    </row>
    <row r="15327" spans="13:13" x14ac:dyDescent="0.15">
      <c r="M15327" s="80" t="b">
        <f t="shared" si="239"/>
        <v>1</v>
      </c>
    </row>
    <row r="15328" spans="13:13" x14ac:dyDescent="0.15">
      <c r="M15328" s="80" t="b">
        <f t="shared" si="239"/>
        <v>1</v>
      </c>
    </row>
    <row r="15329" spans="13:13" x14ac:dyDescent="0.15">
      <c r="M15329" s="80" t="b">
        <f t="shared" si="239"/>
        <v>1</v>
      </c>
    </row>
    <row r="15330" spans="13:13" x14ac:dyDescent="0.15">
      <c r="M15330" s="80" t="b">
        <f t="shared" si="239"/>
        <v>1</v>
      </c>
    </row>
    <row r="15331" spans="13:13" x14ac:dyDescent="0.15">
      <c r="M15331" s="80" t="b">
        <f t="shared" si="239"/>
        <v>1</v>
      </c>
    </row>
    <row r="15332" spans="13:13" x14ac:dyDescent="0.15">
      <c r="M15332" s="80" t="b">
        <f t="shared" si="239"/>
        <v>1</v>
      </c>
    </row>
    <row r="15333" spans="13:13" x14ac:dyDescent="0.15">
      <c r="M15333" s="80" t="b">
        <f t="shared" si="239"/>
        <v>1</v>
      </c>
    </row>
    <row r="15334" spans="13:13" x14ac:dyDescent="0.15">
      <c r="M15334" s="80" t="b">
        <f t="shared" si="239"/>
        <v>1</v>
      </c>
    </row>
    <row r="15335" spans="13:13" x14ac:dyDescent="0.15">
      <c r="M15335" s="80" t="b">
        <f t="shared" si="239"/>
        <v>1</v>
      </c>
    </row>
    <row r="15336" spans="13:13" x14ac:dyDescent="0.15">
      <c r="M15336" s="80" t="b">
        <f t="shared" si="239"/>
        <v>1</v>
      </c>
    </row>
    <row r="15337" spans="13:13" x14ac:dyDescent="0.15">
      <c r="M15337" s="80" t="b">
        <f t="shared" si="239"/>
        <v>1</v>
      </c>
    </row>
    <row r="15338" spans="13:13" x14ac:dyDescent="0.15">
      <c r="M15338" s="80" t="b">
        <f t="shared" si="239"/>
        <v>1</v>
      </c>
    </row>
    <row r="15339" spans="13:13" x14ac:dyDescent="0.15">
      <c r="M15339" s="80" t="b">
        <f t="shared" si="239"/>
        <v>1</v>
      </c>
    </row>
    <row r="15340" spans="13:13" x14ac:dyDescent="0.15">
      <c r="M15340" s="80" t="b">
        <f t="shared" si="239"/>
        <v>1</v>
      </c>
    </row>
    <row r="15341" spans="13:13" x14ac:dyDescent="0.15">
      <c r="M15341" s="80" t="b">
        <f t="shared" si="239"/>
        <v>1</v>
      </c>
    </row>
    <row r="15342" spans="13:13" x14ac:dyDescent="0.15">
      <c r="M15342" s="80" t="b">
        <f t="shared" si="239"/>
        <v>1</v>
      </c>
    </row>
    <row r="15343" spans="13:13" x14ac:dyDescent="0.15">
      <c r="M15343" s="80" t="b">
        <f t="shared" si="239"/>
        <v>1</v>
      </c>
    </row>
    <row r="15344" spans="13:13" x14ac:dyDescent="0.15">
      <c r="M15344" s="80" t="b">
        <f t="shared" si="239"/>
        <v>1</v>
      </c>
    </row>
    <row r="15345" spans="13:13" x14ac:dyDescent="0.15">
      <c r="M15345" s="80" t="b">
        <f t="shared" si="239"/>
        <v>1</v>
      </c>
    </row>
    <row r="15346" spans="13:13" x14ac:dyDescent="0.15">
      <c r="M15346" s="80" t="b">
        <f t="shared" si="239"/>
        <v>1</v>
      </c>
    </row>
    <row r="15347" spans="13:13" x14ac:dyDescent="0.15">
      <c r="M15347" s="80" t="b">
        <f t="shared" si="239"/>
        <v>1</v>
      </c>
    </row>
    <row r="15348" spans="13:13" x14ac:dyDescent="0.15">
      <c r="M15348" s="80" t="b">
        <f t="shared" si="239"/>
        <v>1</v>
      </c>
    </row>
    <row r="15349" spans="13:13" x14ac:dyDescent="0.15">
      <c r="M15349" s="80" t="b">
        <f t="shared" si="239"/>
        <v>1</v>
      </c>
    </row>
    <row r="15350" spans="13:13" x14ac:dyDescent="0.15">
      <c r="M15350" s="80" t="b">
        <f t="shared" si="239"/>
        <v>1</v>
      </c>
    </row>
    <row r="15351" spans="13:13" x14ac:dyDescent="0.15">
      <c r="M15351" s="80" t="b">
        <f t="shared" si="239"/>
        <v>1</v>
      </c>
    </row>
    <row r="15352" spans="13:13" x14ac:dyDescent="0.15">
      <c r="M15352" s="80" t="b">
        <f t="shared" si="239"/>
        <v>1</v>
      </c>
    </row>
    <row r="15353" spans="13:13" x14ac:dyDescent="0.15">
      <c r="M15353" s="80" t="b">
        <f t="shared" si="239"/>
        <v>1</v>
      </c>
    </row>
    <row r="15354" spans="13:13" x14ac:dyDescent="0.15">
      <c r="M15354" s="80" t="b">
        <f t="shared" si="239"/>
        <v>1</v>
      </c>
    </row>
    <row r="15355" spans="13:13" x14ac:dyDescent="0.15">
      <c r="M15355" s="80" t="b">
        <f t="shared" si="239"/>
        <v>1</v>
      </c>
    </row>
    <row r="15356" spans="13:13" x14ac:dyDescent="0.15">
      <c r="M15356" s="80" t="b">
        <f t="shared" si="239"/>
        <v>1</v>
      </c>
    </row>
    <row r="15357" spans="13:13" x14ac:dyDescent="0.15">
      <c r="M15357" s="80" t="b">
        <f t="shared" si="239"/>
        <v>1</v>
      </c>
    </row>
    <row r="15358" spans="13:13" x14ac:dyDescent="0.15">
      <c r="M15358" s="80" t="b">
        <f t="shared" si="239"/>
        <v>1</v>
      </c>
    </row>
    <row r="15359" spans="13:13" x14ac:dyDescent="0.15">
      <c r="M15359" s="80" t="b">
        <f t="shared" si="239"/>
        <v>1</v>
      </c>
    </row>
    <row r="15360" spans="13:13" x14ac:dyDescent="0.15">
      <c r="M15360" s="80" t="b">
        <f t="shared" si="239"/>
        <v>1</v>
      </c>
    </row>
    <row r="15361" spans="13:13" x14ac:dyDescent="0.15">
      <c r="M15361" s="80" t="b">
        <f t="shared" si="239"/>
        <v>1</v>
      </c>
    </row>
    <row r="15362" spans="13:13" x14ac:dyDescent="0.15">
      <c r="M15362" s="80" t="b">
        <f t="shared" si="239"/>
        <v>1</v>
      </c>
    </row>
    <row r="15363" spans="13:13" x14ac:dyDescent="0.15">
      <c r="M15363" s="80" t="b">
        <f t="shared" si="239"/>
        <v>1</v>
      </c>
    </row>
    <row r="15364" spans="13:13" x14ac:dyDescent="0.15">
      <c r="M15364" s="80" t="b">
        <f t="shared" si="239"/>
        <v>1</v>
      </c>
    </row>
    <row r="15365" spans="13:13" x14ac:dyDescent="0.15">
      <c r="M15365" s="80" t="b">
        <f t="shared" si="239"/>
        <v>1</v>
      </c>
    </row>
    <row r="15366" spans="13:13" x14ac:dyDescent="0.15">
      <c r="M15366" s="80" t="b">
        <f t="shared" si="239"/>
        <v>1</v>
      </c>
    </row>
    <row r="15367" spans="13:13" x14ac:dyDescent="0.15">
      <c r="M15367" s="80" t="b">
        <f t="shared" si="239"/>
        <v>1</v>
      </c>
    </row>
    <row r="15368" spans="13:13" x14ac:dyDescent="0.15">
      <c r="M15368" s="80" t="b">
        <f t="shared" si="239"/>
        <v>1</v>
      </c>
    </row>
    <row r="15369" spans="13:13" x14ac:dyDescent="0.15">
      <c r="M15369" s="80" t="b">
        <f t="shared" si="239"/>
        <v>1</v>
      </c>
    </row>
    <row r="15370" spans="13:13" x14ac:dyDescent="0.15">
      <c r="M15370" s="80" t="b">
        <f t="shared" si="239"/>
        <v>1</v>
      </c>
    </row>
    <row r="15371" spans="13:13" x14ac:dyDescent="0.15">
      <c r="M15371" s="80" t="b">
        <f t="shared" si="239"/>
        <v>1</v>
      </c>
    </row>
    <row r="15372" spans="13:13" x14ac:dyDescent="0.15">
      <c r="M15372" s="80" t="b">
        <f t="shared" si="239"/>
        <v>1</v>
      </c>
    </row>
    <row r="15373" spans="13:13" x14ac:dyDescent="0.15">
      <c r="M15373" s="80" t="b">
        <f t="shared" si="239"/>
        <v>1</v>
      </c>
    </row>
    <row r="15374" spans="13:13" x14ac:dyDescent="0.15">
      <c r="M15374" s="80" t="b">
        <f t="shared" ref="M15374:M15437" si="240">AND(  NOT(ISERROR(FIND(UPPER($B$7),UPPER($B15374),1))),  OR($D$7="",NOT(ISERROR(FIND(UPPER($D$7),UPPER($B15374),1)))),    OR($D$8="",(ISERROR(FIND(UPPER($D$8),UPPER($B15374),1))))           )</f>
        <v>1</v>
      </c>
    </row>
    <row r="15375" spans="13:13" x14ac:dyDescent="0.15">
      <c r="M15375" s="80" t="b">
        <f t="shared" si="240"/>
        <v>1</v>
      </c>
    </row>
    <row r="15376" spans="13:13" x14ac:dyDescent="0.15">
      <c r="M15376" s="80" t="b">
        <f t="shared" si="240"/>
        <v>1</v>
      </c>
    </row>
    <row r="15377" spans="13:13" x14ac:dyDescent="0.15">
      <c r="M15377" s="80" t="b">
        <f t="shared" si="240"/>
        <v>1</v>
      </c>
    </row>
    <row r="15378" spans="13:13" x14ac:dyDescent="0.15">
      <c r="M15378" s="80" t="b">
        <f t="shared" si="240"/>
        <v>1</v>
      </c>
    </row>
    <row r="15379" spans="13:13" x14ac:dyDescent="0.15">
      <c r="M15379" s="80" t="b">
        <f t="shared" si="240"/>
        <v>1</v>
      </c>
    </row>
    <row r="15380" spans="13:13" x14ac:dyDescent="0.15">
      <c r="M15380" s="80" t="b">
        <f t="shared" si="240"/>
        <v>1</v>
      </c>
    </row>
    <row r="15381" spans="13:13" x14ac:dyDescent="0.15">
      <c r="M15381" s="80" t="b">
        <f t="shared" si="240"/>
        <v>1</v>
      </c>
    </row>
    <row r="15382" spans="13:13" x14ac:dyDescent="0.15">
      <c r="M15382" s="80" t="b">
        <f t="shared" si="240"/>
        <v>1</v>
      </c>
    </row>
    <row r="15383" spans="13:13" x14ac:dyDescent="0.15">
      <c r="M15383" s="80" t="b">
        <f t="shared" si="240"/>
        <v>1</v>
      </c>
    </row>
    <row r="15384" spans="13:13" x14ac:dyDescent="0.15">
      <c r="M15384" s="80" t="b">
        <f t="shared" si="240"/>
        <v>1</v>
      </c>
    </row>
    <row r="15385" spans="13:13" x14ac:dyDescent="0.15">
      <c r="M15385" s="80" t="b">
        <f t="shared" si="240"/>
        <v>1</v>
      </c>
    </row>
    <row r="15386" spans="13:13" x14ac:dyDescent="0.15">
      <c r="M15386" s="80" t="b">
        <f t="shared" si="240"/>
        <v>1</v>
      </c>
    </row>
    <row r="15387" spans="13:13" x14ac:dyDescent="0.15">
      <c r="M15387" s="80" t="b">
        <f t="shared" si="240"/>
        <v>1</v>
      </c>
    </row>
    <row r="15388" spans="13:13" x14ac:dyDescent="0.15">
      <c r="M15388" s="80" t="b">
        <f t="shared" si="240"/>
        <v>1</v>
      </c>
    </row>
    <row r="15389" spans="13:13" x14ac:dyDescent="0.15">
      <c r="M15389" s="80" t="b">
        <f t="shared" si="240"/>
        <v>1</v>
      </c>
    </row>
    <row r="15390" spans="13:13" x14ac:dyDescent="0.15">
      <c r="M15390" s="80" t="b">
        <f t="shared" si="240"/>
        <v>1</v>
      </c>
    </row>
    <row r="15391" spans="13:13" x14ac:dyDescent="0.15">
      <c r="M15391" s="80" t="b">
        <f t="shared" si="240"/>
        <v>1</v>
      </c>
    </row>
    <row r="15392" spans="13:13" x14ac:dyDescent="0.15">
      <c r="M15392" s="80" t="b">
        <f t="shared" si="240"/>
        <v>1</v>
      </c>
    </row>
    <row r="15393" spans="13:13" x14ac:dyDescent="0.15">
      <c r="M15393" s="80" t="b">
        <f t="shared" si="240"/>
        <v>1</v>
      </c>
    </row>
    <row r="15394" spans="13:13" x14ac:dyDescent="0.15">
      <c r="M15394" s="80" t="b">
        <f t="shared" si="240"/>
        <v>1</v>
      </c>
    </row>
    <row r="15395" spans="13:13" x14ac:dyDescent="0.15">
      <c r="M15395" s="80" t="b">
        <f t="shared" si="240"/>
        <v>1</v>
      </c>
    </row>
    <row r="15396" spans="13:13" x14ac:dyDescent="0.15">
      <c r="M15396" s="80" t="b">
        <f t="shared" si="240"/>
        <v>1</v>
      </c>
    </row>
    <row r="15397" spans="13:13" x14ac:dyDescent="0.15">
      <c r="M15397" s="80" t="b">
        <f t="shared" si="240"/>
        <v>1</v>
      </c>
    </row>
    <row r="15398" spans="13:13" x14ac:dyDescent="0.15">
      <c r="M15398" s="80" t="b">
        <f t="shared" si="240"/>
        <v>1</v>
      </c>
    </row>
    <row r="15399" spans="13:13" x14ac:dyDescent="0.15">
      <c r="M15399" s="80" t="b">
        <f t="shared" si="240"/>
        <v>1</v>
      </c>
    </row>
    <row r="15400" spans="13:13" x14ac:dyDescent="0.15">
      <c r="M15400" s="80" t="b">
        <f t="shared" si="240"/>
        <v>1</v>
      </c>
    </row>
    <row r="15401" spans="13:13" x14ac:dyDescent="0.15">
      <c r="M15401" s="80" t="b">
        <f t="shared" si="240"/>
        <v>1</v>
      </c>
    </row>
    <row r="15402" spans="13:13" x14ac:dyDescent="0.15">
      <c r="M15402" s="80" t="b">
        <f t="shared" si="240"/>
        <v>1</v>
      </c>
    </row>
    <row r="15403" spans="13:13" x14ac:dyDescent="0.15">
      <c r="M15403" s="80" t="b">
        <f t="shared" si="240"/>
        <v>1</v>
      </c>
    </row>
    <row r="15404" spans="13:13" x14ac:dyDescent="0.15">
      <c r="M15404" s="80" t="b">
        <f t="shared" si="240"/>
        <v>1</v>
      </c>
    </row>
    <row r="15405" spans="13:13" x14ac:dyDescent="0.15">
      <c r="M15405" s="80" t="b">
        <f t="shared" si="240"/>
        <v>1</v>
      </c>
    </row>
    <row r="15406" spans="13:13" x14ac:dyDescent="0.15">
      <c r="M15406" s="80" t="b">
        <f t="shared" si="240"/>
        <v>1</v>
      </c>
    </row>
    <row r="15407" spans="13:13" x14ac:dyDescent="0.15">
      <c r="M15407" s="80" t="b">
        <f t="shared" si="240"/>
        <v>1</v>
      </c>
    </row>
    <row r="15408" spans="13:13" x14ac:dyDescent="0.15">
      <c r="M15408" s="80" t="b">
        <f t="shared" si="240"/>
        <v>1</v>
      </c>
    </row>
    <row r="15409" spans="13:13" x14ac:dyDescent="0.15">
      <c r="M15409" s="80" t="b">
        <f t="shared" si="240"/>
        <v>1</v>
      </c>
    </row>
    <row r="15410" spans="13:13" x14ac:dyDescent="0.15">
      <c r="M15410" s="80" t="b">
        <f t="shared" si="240"/>
        <v>1</v>
      </c>
    </row>
    <row r="15411" spans="13:13" x14ac:dyDescent="0.15">
      <c r="M15411" s="80" t="b">
        <f t="shared" si="240"/>
        <v>1</v>
      </c>
    </row>
    <row r="15412" spans="13:13" x14ac:dyDescent="0.15">
      <c r="M15412" s="80" t="b">
        <f t="shared" si="240"/>
        <v>1</v>
      </c>
    </row>
    <row r="15413" spans="13:13" x14ac:dyDescent="0.15">
      <c r="M15413" s="80" t="b">
        <f t="shared" si="240"/>
        <v>1</v>
      </c>
    </row>
    <row r="15414" spans="13:13" x14ac:dyDescent="0.15">
      <c r="M15414" s="80" t="b">
        <f t="shared" si="240"/>
        <v>1</v>
      </c>
    </row>
    <row r="15415" spans="13:13" x14ac:dyDescent="0.15">
      <c r="M15415" s="80" t="b">
        <f t="shared" si="240"/>
        <v>1</v>
      </c>
    </row>
    <row r="15416" spans="13:13" x14ac:dyDescent="0.15">
      <c r="M15416" s="80" t="b">
        <f t="shared" si="240"/>
        <v>1</v>
      </c>
    </row>
    <row r="15417" spans="13:13" x14ac:dyDescent="0.15">
      <c r="M15417" s="80" t="b">
        <f t="shared" si="240"/>
        <v>1</v>
      </c>
    </row>
    <row r="15418" spans="13:13" x14ac:dyDescent="0.15">
      <c r="M15418" s="80" t="b">
        <f t="shared" si="240"/>
        <v>1</v>
      </c>
    </row>
    <row r="15419" spans="13:13" x14ac:dyDescent="0.15">
      <c r="M15419" s="80" t="b">
        <f t="shared" si="240"/>
        <v>1</v>
      </c>
    </row>
    <row r="15420" spans="13:13" x14ac:dyDescent="0.15">
      <c r="M15420" s="80" t="b">
        <f t="shared" si="240"/>
        <v>1</v>
      </c>
    </row>
    <row r="15421" spans="13:13" x14ac:dyDescent="0.15">
      <c r="M15421" s="80" t="b">
        <f t="shared" si="240"/>
        <v>1</v>
      </c>
    </row>
    <row r="15422" spans="13:13" x14ac:dyDescent="0.15">
      <c r="M15422" s="80" t="b">
        <f t="shared" si="240"/>
        <v>1</v>
      </c>
    </row>
    <row r="15423" spans="13:13" x14ac:dyDescent="0.15">
      <c r="M15423" s="80" t="b">
        <f t="shared" si="240"/>
        <v>1</v>
      </c>
    </row>
    <row r="15424" spans="13:13" x14ac:dyDescent="0.15">
      <c r="M15424" s="80" t="b">
        <f t="shared" si="240"/>
        <v>1</v>
      </c>
    </row>
    <row r="15425" spans="13:13" x14ac:dyDescent="0.15">
      <c r="M15425" s="80" t="b">
        <f t="shared" si="240"/>
        <v>1</v>
      </c>
    </row>
    <row r="15426" spans="13:13" x14ac:dyDescent="0.15">
      <c r="M15426" s="80" t="b">
        <f t="shared" si="240"/>
        <v>1</v>
      </c>
    </row>
    <row r="15427" spans="13:13" x14ac:dyDescent="0.15">
      <c r="M15427" s="80" t="b">
        <f t="shared" si="240"/>
        <v>1</v>
      </c>
    </row>
    <row r="15428" spans="13:13" x14ac:dyDescent="0.15">
      <c r="M15428" s="80" t="b">
        <f t="shared" si="240"/>
        <v>1</v>
      </c>
    </row>
    <row r="15429" spans="13:13" x14ac:dyDescent="0.15">
      <c r="M15429" s="80" t="b">
        <f t="shared" si="240"/>
        <v>1</v>
      </c>
    </row>
    <row r="15430" spans="13:13" x14ac:dyDescent="0.15">
      <c r="M15430" s="80" t="b">
        <f t="shared" si="240"/>
        <v>1</v>
      </c>
    </row>
    <row r="15431" spans="13:13" x14ac:dyDescent="0.15">
      <c r="M15431" s="80" t="b">
        <f t="shared" si="240"/>
        <v>1</v>
      </c>
    </row>
    <row r="15432" spans="13:13" x14ac:dyDescent="0.15">
      <c r="M15432" s="80" t="b">
        <f t="shared" si="240"/>
        <v>1</v>
      </c>
    </row>
    <row r="15433" spans="13:13" x14ac:dyDescent="0.15">
      <c r="M15433" s="80" t="b">
        <f t="shared" si="240"/>
        <v>1</v>
      </c>
    </row>
    <row r="15434" spans="13:13" x14ac:dyDescent="0.15">
      <c r="M15434" s="80" t="b">
        <f t="shared" si="240"/>
        <v>1</v>
      </c>
    </row>
    <row r="15435" spans="13:13" x14ac:dyDescent="0.15">
      <c r="M15435" s="80" t="b">
        <f t="shared" si="240"/>
        <v>1</v>
      </c>
    </row>
    <row r="15436" spans="13:13" x14ac:dyDescent="0.15">
      <c r="M15436" s="80" t="b">
        <f t="shared" si="240"/>
        <v>1</v>
      </c>
    </row>
    <row r="15437" spans="13:13" x14ac:dyDescent="0.15">
      <c r="M15437" s="80" t="b">
        <f t="shared" si="240"/>
        <v>1</v>
      </c>
    </row>
    <row r="15438" spans="13:13" x14ac:dyDescent="0.15">
      <c r="M15438" s="80" t="b">
        <f t="shared" ref="M15438:M15501" si="241">AND(  NOT(ISERROR(FIND(UPPER($B$7),UPPER($B15438),1))),  OR($D$7="",NOT(ISERROR(FIND(UPPER($D$7),UPPER($B15438),1)))),    OR($D$8="",(ISERROR(FIND(UPPER($D$8),UPPER($B15438),1))))           )</f>
        <v>1</v>
      </c>
    </row>
    <row r="15439" spans="13:13" x14ac:dyDescent="0.15">
      <c r="M15439" s="80" t="b">
        <f t="shared" si="241"/>
        <v>1</v>
      </c>
    </row>
    <row r="15440" spans="13:13" x14ac:dyDescent="0.15">
      <c r="M15440" s="80" t="b">
        <f t="shared" si="241"/>
        <v>1</v>
      </c>
    </row>
    <row r="15441" spans="13:13" x14ac:dyDescent="0.15">
      <c r="M15441" s="80" t="b">
        <f t="shared" si="241"/>
        <v>1</v>
      </c>
    </row>
    <row r="15442" spans="13:13" x14ac:dyDescent="0.15">
      <c r="M15442" s="80" t="b">
        <f t="shared" si="241"/>
        <v>1</v>
      </c>
    </row>
    <row r="15443" spans="13:13" x14ac:dyDescent="0.15">
      <c r="M15443" s="80" t="b">
        <f t="shared" si="241"/>
        <v>1</v>
      </c>
    </row>
    <row r="15444" spans="13:13" x14ac:dyDescent="0.15">
      <c r="M15444" s="80" t="b">
        <f t="shared" si="241"/>
        <v>1</v>
      </c>
    </row>
    <row r="15445" spans="13:13" x14ac:dyDescent="0.15">
      <c r="M15445" s="80" t="b">
        <f t="shared" si="241"/>
        <v>1</v>
      </c>
    </row>
    <row r="15446" spans="13:13" x14ac:dyDescent="0.15">
      <c r="M15446" s="80" t="b">
        <f t="shared" si="241"/>
        <v>1</v>
      </c>
    </row>
    <row r="15447" spans="13:13" x14ac:dyDescent="0.15">
      <c r="M15447" s="80" t="b">
        <f t="shared" si="241"/>
        <v>1</v>
      </c>
    </row>
    <row r="15448" spans="13:13" x14ac:dyDescent="0.15">
      <c r="M15448" s="80" t="b">
        <f t="shared" si="241"/>
        <v>1</v>
      </c>
    </row>
    <row r="15449" spans="13:13" x14ac:dyDescent="0.15">
      <c r="M15449" s="80" t="b">
        <f t="shared" si="241"/>
        <v>1</v>
      </c>
    </row>
    <row r="15450" spans="13:13" x14ac:dyDescent="0.15">
      <c r="M15450" s="80" t="b">
        <f t="shared" si="241"/>
        <v>1</v>
      </c>
    </row>
    <row r="15451" spans="13:13" x14ac:dyDescent="0.15">
      <c r="M15451" s="80" t="b">
        <f t="shared" si="241"/>
        <v>1</v>
      </c>
    </row>
    <row r="15452" spans="13:13" x14ac:dyDescent="0.15">
      <c r="M15452" s="80" t="b">
        <f t="shared" si="241"/>
        <v>1</v>
      </c>
    </row>
    <row r="15453" spans="13:13" x14ac:dyDescent="0.15">
      <c r="M15453" s="80" t="b">
        <f t="shared" si="241"/>
        <v>1</v>
      </c>
    </row>
    <row r="15454" spans="13:13" x14ac:dyDescent="0.15">
      <c r="M15454" s="80" t="b">
        <f t="shared" si="241"/>
        <v>1</v>
      </c>
    </row>
    <row r="15455" spans="13:13" x14ac:dyDescent="0.15">
      <c r="M15455" s="80" t="b">
        <f t="shared" si="241"/>
        <v>1</v>
      </c>
    </row>
    <row r="15456" spans="13:13" x14ac:dyDescent="0.15">
      <c r="M15456" s="80" t="b">
        <f t="shared" si="241"/>
        <v>1</v>
      </c>
    </row>
    <row r="15457" spans="13:13" x14ac:dyDescent="0.15">
      <c r="M15457" s="80" t="b">
        <f t="shared" si="241"/>
        <v>1</v>
      </c>
    </row>
    <row r="15458" spans="13:13" x14ac:dyDescent="0.15">
      <c r="M15458" s="80" t="b">
        <f t="shared" si="241"/>
        <v>1</v>
      </c>
    </row>
    <row r="15459" spans="13:13" x14ac:dyDescent="0.15">
      <c r="M15459" s="80" t="b">
        <f t="shared" si="241"/>
        <v>1</v>
      </c>
    </row>
    <row r="15460" spans="13:13" x14ac:dyDescent="0.15">
      <c r="M15460" s="80" t="b">
        <f t="shared" si="241"/>
        <v>1</v>
      </c>
    </row>
    <row r="15461" spans="13:13" x14ac:dyDescent="0.15">
      <c r="M15461" s="80" t="b">
        <f t="shared" si="241"/>
        <v>1</v>
      </c>
    </row>
    <row r="15462" spans="13:13" x14ac:dyDescent="0.15">
      <c r="M15462" s="80" t="b">
        <f t="shared" si="241"/>
        <v>1</v>
      </c>
    </row>
    <row r="15463" spans="13:13" x14ac:dyDescent="0.15">
      <c r="M15463" s="80" t="b">
        <f t="shared" si="241"/>
        <v>1</v>
      </c>
    </row>
    <row r="15464" spans="13:13" x14ac:dyDescent="0.15">
      <c r="M15464" s="80" t="b">
        <f t="shared" si="241"/>
        <v>1</v>
      </c>
    </row>
    <row r="15465" spans="13:13" x14ac:dyDescent="0.15">
      <c r="M15465" s="80" t="b">
        <f t="shared" si="241"/>
        <v>1</v>
      </c>
    </row>
    <row r="15466" spans="13:13" x14ac:dyDescent="0.15">
      <c r="M15466" s="80" t="b">
        <f t="shared" si="241"/>
        <v>1</v>
      </c>
    </row>
    <row r="15467" spans="13:13" x14ac:dyDescent="0.15">
      <c r="M15467" s="80" t="b">
        <f t="shared" si="241"/>
        <v>1</v>
      </c>
    </row>
    <row r="15468" spans="13:13" x14ac:dyDescent="0.15">
      <c r="M15468" s="80" t="b">
        <f t="shared" si="241"/>
        <v>1</v>
      </c>
    </row>
    <row r="15469" spans="13:13" x14ac:dyDescent="0.15">
      <c r="M15469" s="80" t="b">
        <f t="shared" si="241"/>
        <v>1</v>
      </c>
    </row>
    <row r="15470" spans="13:13" x14ac:dyDescent="0.15">
      <c r="M15470" s="80" t="b">
        <f t="shared" si="241"/>
        <v>1</v>
      </c>
    </row>
    <row r="15471" spans="13:13" x14ac:dyDescent="0.15">
      <c r="M15471" s="80" t="b">
        <f t="shared" si="241"/>
        <v>1</v>
      </c>
    </row>
    <row r="15472" spans="13:13" x14ac:dyDescent="0.15">
      <c r="M15472" s="80" t="b">
        <f t="shared" si="241"/>
        <v>1</v>
      </c>
    </row>
    <row r="15473" spans="13:13" x14ac:dyDescent="0.15">
      <c r="M15473" s="80" t="b">
        <f t="shared" si="241"/>
        <v>1</v>
      </c>
    </row>
    <row r="15474" spans="13:13" x14ac:dyDescent="0.15">
      <c r="M15474" s="80" t="b">
        <f t="shared" si="241"/>
        <v>1</v>
      </c>
    </row>
    <row r="15475" spans="13:13" x14ac:dyDescent="0.15">
      <c r="M15475" s="80" t="b">
        <f t="shared" si="241"/>
        <v>1</v>
      </c>
    </row>
    <row r="15476" spans="13:13" x14ac:dyDescent="0.15">
      <c r="M15476" s="80" t="b">
        <f t="shared" si="241"/>
        <v>1</v>
      </c>
    </row>
    <row r="15477" spans="13:13" x14ac:dyDescent="0.15">
      <c r="M15477" s="80" t="b">
        <f t="shared" si="241"/>
        <v>1</v>
      </c>
    </row>
    <row r="15478" spans="13:13" x14ac:dyDescent="0.15">
      <c r="M15478" s="80" t="b">
        <f t="shared" si="241"/>
        <v>1</v>
      </c>
    </row>
    <row r="15479" spans="13:13" x14ac:dyDescent="0.15">
      <c r="M15479" s="80" t="b">
        <f t="shared" si="241"/>
        <v>1</v>
      </c>
    </row>
    <row r="15480" spans="13:13" x14ac:dyDescent="0.15">
      <c r="M15480" s="80" t="b">
        <f t="shared" si="241"/>
        <v>1</v>
      </c>
    </row>
    <row r="15481" spans="13:13" x14ac:dyDescent="0.15">
      <c r="M15481" s="80" t="b">
        <f t="shared" si="241"/>
        <v>1</v>
      </c>
    </row>
    <row r="15482" spans="13:13" x14ac:dyDescent="0.15">
      <c r="M15482" s="80" t="b">
        <f t="shared" si="241"/>
        <v>1</v>
      </c>
    </row>
    <row r="15483" spans="13:13" x14ac:dyDescent="0.15">
      <c r="M15483" s="80" t="b">
        <f t="shared" si="241"/>
        <v>1</v>
      </c>
    </row>
    <row r="15484" spans="13:13" x14ac:dyDescent="0.15">
      <c r="M15484" s="80" t="b">
        <f t="shared" si="241"/>
        <v>1</v>
      </c>
    </row>
    <row r="15485" spans="13:13" x14ac:dyDescent="0.15">
      <c r="M15485" s="80" t="b">
        <f t="shared" si="241"/>
        <v>1</v>
      </c>
    </row>
    <row r="15486" spans="13:13" x14ac:dyDescent="0.15">
      <c r="M15486" s="80" t="b">
        <f t="shared" si="241"/>
        <v>1</v>
      </c>
    </row>
    <row r="15487" spans="13:13" x14ac:dyDescent="0.15">
      <c r="M15487" s="80" t="b">
        <f t="shared" si="241"/>
        <v>1</v>
      </c>
    </row>
    <row r="15488" spans="13:13" x14ac:dyDescent="0.15">
      <c r="M15488" s="80" t="b">
        <f t="shared" si="241"/>
        <v>1</v>
      </c>
    </row>
    <row r="15489" spans="13:13" x14ac:dyDescent="0.15">
      <c r="M15489" s="80" t="b">
        <f t="shared" si="241"/>
        <v>1</v>
      </c>
    </row>
    <row r="15490" spans="13:13" x14ac:dyDescent="0.15">
      <c r="M15490" s="80" t="b">
        <f t="shared" si="241"/>
        <v>1</v>
      </c>
    </row>
    <row r="15491" spans="13:13" x14ac:dyDescent="0.15">
      <c r="M15491" s="80" t="b">
        <f t="shared" si="241"/>
        <v>1</v>
      </c>
    </row>
    <row r="15492" spans="13:13" x14ac:dyDescent="0.15">
      <c r="M15492" s="80" t="b">
        <f t="shared" si="241"/>
        <v>1</v>
      </c>
    </row>
    <row r="15493" spans="13:13" x14ac:dyDescent="0.15">
      <c r="M15493" s="80" t="b">
        <f t="shared" si="241"/>
        <v>1</v>
      </c>
    </row>
    <row r="15494" spans="13:13" x14ac:dyDescent="0.15">
      <c r="M15494" s="80" t="b">
        <f t="shared" si="241"/>
        <v>1</v>
      </c>
    </row>
    <row r="15495" spans="13:13" x14ac:dyDescent="0.15">
      <c r="M15495" s="80" t="b">
        <f t="shared" si="241"/>
        <v>1</v>
      </c>
    </row>
    <row r="15496" spans="13:13" x14ac:dyDescent="0.15">
      <c r="M15496" s="80" t="b">
        <f t="shared" si="241"/>
        <v>1</v>
      </c>
    </row>
    <row r="15497" spans="13:13" x14ac:dyDescent="0.15">
      <c r="M15497" s="80" t="b">
        <f t="shared" si="241"/>
        <v>1</v>
      </c>
    </row>
    <row r="15498" spans="13:13" x14ac:dyDescent="0.15">
      <c r="M15498" s="80" t="b">
        <f t="shared" si="241"/>
        <v>1</v>
      </c>
    </row>
    <row r="15499" spans="13:13" x14ac:dyDescent="0.15">
      <c r="M15499" s="80" t="b">
        <f t="shared" si="241"/>
        <v>1</v>
      </c>
    </row>
    <row r="15500" spans="13:13" x14ac:dyDescent="0.15">
      <c r="M15500" s="80" t="b">
        <f t="shared" si="241"/>
        <v>1</v>
      </c>
    </row>
    <row r="15501" spans="13:13" x14ac:dyDescent="0.15">
      <c r="M15501" s="80" t="b">
        <f t="shared" si="241"/>
        <v>1</v>
      </c>
    </row>
    <row r="15502" spans="13:13" x14ac:dyDescent="0.15">
      <c r="M15502" s="80" t="b">
        <f t="shared" ref="M15502:M15565" si="242">AND(  NOT(ISERROR(FIND(UPPER($B$7),UPPER($B15502),1))),  OR($D$7="",NOT(ISERROR(FIND(UPPER($D$7),UPPER($B15502),1)))),    OR($D$8="",(ISERROR(FIND(UPPER($D$8),UPPER($B15502),1))))           )</f>
        <v>1</v>
      </c>
    </row>
    <row r="15503" spans="13:13" x14ac:dyDescent="0.15">
      <c r="M15503" s="80" t="b">
        <f t="shared" si="242"/>
        <v>1</v>
      </c>
    </row>
    <row r="15504" spans="13:13" x14ac:dyDescent="0.15">
      <c r="M15504" s="80" t="b">
        <f t="shared" si="242"/>
        <v>1</v>
      </c>
    </row>
    <row r="15505" spans="13:13" x14ac:dyDescent="0.15">
      <c r="M15505" s="80" t="b">
        <f t="shared" si="242"/>
        <v>1</v>
      </c>
    </row>
    <row r="15506" spans="13:13" x14ac:dyDescent="0.15">
      <c r="M15506" s="80" t="b">
        <f t="shared" si="242"/>
        <v>1</v>
      </c>
    </row>
    <row r="15507" spans="13:13" x14ac:dyDescent="0.15">
      <c r="M15507" s="80" t="b">
        <f t="shared" si="242"/>
        <v>1</v>
      </c>
    </row>
    <row r="15508" spans="13:13" x14ac:dyDescent="0.15">
      <c r="M15508" s="80" t="b">
        <f t="shared" si="242"/>
        <v>1</v>
      </c>
    </row>
    <row r="15509" spans="13:13" x14ac:dyDescent="0.15">
      <c r="M15509" s="80" t="b">
        <f t="shared" si="242"/>
        <v>1</v>
      </c>
    </row>
    <row r="15510" spans="13:13" x14ac:dyDescent="0.15">
      <c r="M15510" s="80" t="b">
        <f t="shared" si="242"/>
        <v>1</v>
      </c>
    </row>
    <row r="15511" spans="13:13" x14ac:dyDescent="0.15">
      <c r="M15511" s="80" t="b">
        <f t="shared" si="242"/>
        <v>1</v>
      </c>
    </row>
    <row r="15512" spans="13:13" x14ac:dyDescent="0.15">
      <c r="M15512" s="80" t="b">
        <f t="shared" si="242"/>
        <v>1</v>
      </c>
    </row>
    <row r="15513" spans="13:13" x14ac:dyDescent="0.15">
      <c r="M15513" s="80" t="b">
        <f t="shared" si="242"/>
        <v>1</v>
      </c>
    </row>
    <row r="15514" spans="13:13" x14ac:dyDescent="0.15">
      <c r="M15514" s="80" t="b">
        <f t="shared" si="242"/>
        <v>1</v>
      </c>
    </row>
    <row r="15515" spans="13:13" x14ac:dyDescent="0.15">
      <c r="M15515" s="80" t="b">
        <f t="shared" si="242"/>
        <v>1</v>
      </c>
    </row>
    <row r="15516" spans="13:13" x14ac:dyDescent="0.15">
      <c r="M15516" s="80" t="b">
        <f t="shared" si="242"/>
        <v>1</v>
      </c>
    </row>
    <row r="15517" spans="13:13" x14ac:dyDescent="0.15">
      <c r="M15517" s="80" t="b">
        <f t="shared" si="242"/>
        <v>1</v>
      </c>
    </row>
    <row r="15518" spans="13:13" x14ac:dyDescent="0.15">
      <c r="M15518" s="80" t="b">
        <f t="shared" si="242"/>
        <v>1</v>
      </c>
    </row>
    <row r="15519" spans="13:13" x14ac:dyDescent="0.15">
      <c r="M15519" s="80" t="b">
        <f t="shared" si="242"/>
        <v>1</v>
      </c>
    </row>
    <row r="15520" spans="13:13" x14ac:dyDescent="0.15">
      <c r="M15520" s="80" t="b">
        <f t="shared" si="242"/>
        <v>1</v>
      </c>
    </row>
    <row r="15521" spans="13:13" x14ac:dyDescent="0.15">
      <c r="M15521" s="80" t="b">
        <f t="shared" si="242"/>
        <v>1</v>
      </c>
    </row>
    <row r="15522" spans="13:13" x14ac:dyDescent="0.15">
      <c r="M15522" s="80" t="b">
        <f t="shared" si="242"/>
        <v>1</v>
      </c>
    </row>
    <row r="15523" spans="13:13" x14ac:dyDescent="0.15">
      <c r="M15523" s="80" t="b">
        <f t="shared" si="242"/>
        <v>1</v>
      </c>
    </row>
    <row r="15524" spans="13:13" x14ac:dyDescent="0.15">
      <c r="M15524" s="80" t="b">
        <f t="shared" si="242"/>
        <v>1</v>
      </c>
    </row>
    <row r="15525" spans="13:13" x14ac:dyDescent="0.15">
      <c r="M15525" s="80" t="b">
        <f t="shared" si="242"/>
        <v>1</v>
      </c>
    </row>
    <row r="15526" spans="13:13" x14ac:dyDescent="0.15">
      <c r="M15526" s="80" t="b">
        <f t="shared" si="242"/>
        <v>1</v>
      </c>
    </row>
    <row r="15527" spans="13:13" x14ac:dyDescent="0.15">
      <c r="M15527" s="80" t="b">
        <f t="shared" si="242"/>
        <v>1</v>
      </c>
    </row>
    <row r="15528" spans="13:13" x14ac:dyDescent="0.15">
      <c r="M15528" s="80" t="b">
        <f t="shared" si="242"/>
        <v>1</v>
      </c>
    </row>
    <row r="15529" spans="13:13" x14ac:dyDescent="0.15">
      <c r="M15529" s="80" t="b">
        <f t="shared" si="242"/>
        <v>1</v>
      </c>
    </row>
    <row r="15530" spans="13:13" x14ac:dyDescent="0.15">
      <c r="M15530" s="80" t="b">
        <f t="shared" si="242"/>
        <v>1</v>
      </c>
    </row>
    <row r="15531" spans="13:13" x14ac:dyDescent="0.15">
      <c r="M15531" s="80" t="b">
        <f t="shared" si="242"/>
        <v>1</v>
      </c>
    </row>
    <row r="15532" spans="13:13" x14ac:dyDescent="0.15">
      <c r="M15532" s="80" t="b">
        <f t="shared" si="242"/>
        <v>1</v>
      </c>
    </row>
    <row r="15533" spans="13:13" x14ac:dyDescent="0.15">
      <c r="M15533" s="80" t="b">
        <f t="shared" si="242"/>
        <v>1</v>
      </c>
    </row>
    <row r="15534" spans="13:13" x14ac:dyDescent="0.15">
      <c r="M15534" s="80" t="b">
        <f t="shared" si="242"/>
        <v>1</v>
      </c>
    </row>
    <row r="15535" spans="13:13" x14ac:dyDescent="0.15">
      <c r="M15535" s="80" t="b">
        <f t="shared" si="242"/>
        <v>1</v>
      </c>
    </row>
    <row r="15536" spans="13:13" x14ac:dyDescent="0.15">
      <c r="M15536" s="80" t="b">
        <f t="shared" si="242"/>
        <v>1</v>
      </c>
    </row>
    <row r="15537" spans="13:13" x14ac:dyDescent="0.15">
      <c r="M15537" s="80" t="b">
        <f t="shared" si="242"/>
        <v>1</v>
      </c>
    </row>
    <row r="15538" spans="13:13" x14ac:dyDescent="0.15">
      <c r="M15538" s="80" t="b">
        <f t="shared" si="242"/>
        <v>1</v>
      </c>
    </row>
    <row r="15539" spans="13:13" x14ac:dyDescent="0.15">
      <c r="M15539" s="80" t="b">
        <f t="shared" si="242"/>
        <v>1</v>
      </c>
    </row>
    <row r="15540" spans="13:13" x14ac:dyDescent="0.15">
      <c r="M15540" s="80" t="b">
        <f t="shared" si="242"/>
        <v>1</v>
      </c>
    </row>
    <row r="15541" spans="13:13" x14ac:dyDescent="0.15">
      <c r="M15541" s="80" t="b">
        <f t="shared" si="242"/>
        <v>1</v>
      </c>
    </row>
    <row r="15542" spans="13:13" x14ac:dyDescent="0.15">
      <c r="M15542" s="80" t="b">
        <f t="shared" si="242"/>
        <v>1</v>
      </c>
    </row>
    <row r="15543" spans="13:13" x14ac:dyDescent="0.15">
      <c r="M15543" s="80" t="b">
        <f t="shared" si="242"/>
        <v>1</v>
      </c>
    </row>
    <row r="15544" spans="13:13" x14ac:dyDescent="0.15">
      <c r="M15544" s="80" t="b">
        <f t="shared" si="242"/>
        <v>1</v>
      </c>
    </row>
    <row r="15545" spans="13:13" x14ac:dyDescent="0.15">
      <c r="M15545" s="80" t="b">
        <f t="shared" si="242"/>
        <v>1</v>
      </c>
    </row>
    <row r="15546" spans="13:13" x14ac:dyDescent="0.15">
      <c r="M15546" s="80" t="b">
        <f t="shared" si="242"/>
        <v>1</v>
      </c>
    </row>
    <row r="15547" spans="13:13" x14ac:dyDescent="0.15">
      <c r="M15547" s="80" t="b">
        <f t="shared" si="242"/>
        <v>1</v>
      </c>
    </row>
    <row r="15548" spans="13:13" x14ac:dyDescent="0.15">
      <c r="M15548" s="80" t="b">
        <f t="shared" si="242"/>
        <v>1</v>
      </c>
    </row>
    <row r="15549" spans="13:13" x14ac:dyDescent="0.15">
      <c r="M15549" s="80" t="b">
        <f t="shared" si="242"/>
        <v>1</v>
      </c>
    </row>
    <row r="15550" spans="13:13" x14ac:dyDescent="0.15">
      <c r="M15550" s="80" t="b">
        <f t="shared" si="242"/>
        <v>1</v>
      </c>
    </row>
    <row r="15551" spans="13:13" x14ac:dyDescent="0.15">
      <c r="M15551" s="80" t="b">
        <f t="shared" si="242"/>
        <v>1</v>
      </c>
    </row>
    <row r="15552" spans="13:13" x14ac:dyDescent="0.15">
      <c r="M15552" s="80" t="b">
        <f t="shared" si="242"/>
        <v>1</v>
      </c>
    </row>
    <row r="15553" spans="13:13" x14ac:dyDescent="0.15">
      <c r="M15553" s="80" t="b">
        <f t="shared" si="242"/>
        <v>1</v>
      </c>
    </row>
    <row r="15554" spans="13:13" x14ac:dyDescent="0.15">
      <c r="M15554" s="80" t="b">
        <f t="shared" si="242"/>
        <v>1</v>
      </c>
    </row>
    <row r="15555" spans="13:13" x14ac:dyDescent="0.15">
      <c r="M15555" s="80" t="b">
        <f t="shared" si="242"/>
        <v>1</v>
      </c>
    </row>
    <row r="15556" spans="13:13" x14ac:dyDescent="0.15">
      <c r="M15556" s="80" t="b">
        <f t="shared" si="242"/>
        <v>1</v>
      </c>
    </row>
    <row r="15557" spans="13:13" x14ac:dyDescent="0.15">
      <c r="M15557" s="80" t="b">
        <f t="shared" si="242"/>
        <v>1</v>
      </c>
    </row>
    <row r="15558" spans="13:13" x14ac:dyDescent="0.15">
      <c r="M15558" s="80" t="b">
        <f t="shared" si="242"/>
        <v>1</v>
      </c>
    </row>
    <row r="15559" spans="13:13" x14ac:dyDescent="0.15">
      <c r="M15559" s="80" t="b">
        <f t="shared" si="242"/>
        <v>1</v>
      </c>
    </row>
    <row r="15560" spans="13:13" x14ac:dyDescent="0.15">
      <c r="M15560" s="80" t="b">
        <f t="shared" si="242"/>
        <v>1</v>
      </c>
    </row>
    <row r="15561" spans="13:13" x14ac:dyDescent="0.15">
      <c r="M15561" s="80" t="b">
        <f t="shared" si="242"/>
        <v>1</v>
      </c>
    </row>
    <row r="15562" spans="13:13" x14ac:dyDescent="0.15">
      <c r="M15562" s="80" t="b">
        <f t="shared" si="242"/>
        <v>1</v>
      </c>
    </row>
    <row r="15563" spans="13:13" x14ac:dyDescent="0.15">
      <c r="M15563" s="80" t="b">
        <f t="shared" si="242"/>
        <v>1</v>
      </c>
    </row>
    <row r="15564" spans="13:13" x14ac:dyDescent="0.15">
      <c r="M15564" s="80" t="b">
        <f t="shared" si="242"/>
        <v>1</v>
      </c>
    </row>
    <row r="15565" spans="13:13" x14ac:dyDescent="0.15">
      <c r="M15565" s="80" t="b">
        <f t="shared" si="242"/>
        <v>1</v>
      </c>
    </row>
    <row r="15566" spans="13:13" x14ac:dyDescent="0.15">
      <c r="M15566" s="80" t="b">
        <f t="shared" ref="M15566:M15629" si="243">AND(  NOT(ISERROR(FIND(UPPER($B$7),UPPER($B15566),1))),  OR($D$7="",NOT(ISERROR(FIND(UPPER($D$7),UPPER($B15566),1)))),    OR($D$8="",(ISERROR(FIND(UPPER($D$8),UPPER($B15566),1))))           )</f>
        <v>1</v>
      </c>
    </row>
    <row r="15567" spans="13:13" x14ac:dyDescent="0.15">
      <c r="M15567" s="80" t="b">
        <f t="shared" si="243"/>
        <v>1</v>
      </c>
    </row>
    <row r="15568" spans="13:13" x14ac:dyDescent="0.15">
      <c r="M15568" s="80" t="b">
        <f t="shared" si="243"/>
        <v>1</v>
      </c>
    </row>
    <row r="15569" spans="13:13" x14ac:dyDescent="0.15">
      <c r="M15569" s="80" t="b">
        <f t="shared" si="243"/>
        <v>1</v>
      </c>
    </row>
    <row r="15570" spans="13:13" x14ac:dyDescent="0.15">
      <c r="M15570" s="80" t="b">
        <f t="shared" si="243"/>
        <v>1</v>
      </c>
    </row>
    <row r="15571" spans="13:13" x14ac:dyDescent="0.15">
      <c r="M15571" s="80" t="b">
        <f t="shared" si="243"/>
        <v>1</v>
      </c>
    </row>
    <row r="15572" spans="13:13" x14ac:dyDescent="0.15">
      <c r="M15572" s="80" t="b">
        <f t="shared" si="243"/>
        <v>1</v>
      </c>
    </row>
    <row r="15573" spans="13:13" x14ac:dyDescent="0.15">
      <c r="M15573" s="80" t="b">
        <f t="shared" si="243"/>
        <v>1</v>
      </c>
    </row>
    <row r="15574" spans="13:13" x14ac:dyDescent="0.15">
      <c r="M15574" s="80" t="b">
        <f t="shared" si="243"/>
        <v>1</v>
      </c>
    </row>
    <row r="15575" spans="13:13" x14ac:dyDescent="0.15">
      <c r="M15575" s="80" t="b">
        <f t="shared" si="243"/>
        <v>1</v>
      </c>
    </row>
    <row r="15576" spans="13:13" x14ac:dyDescent="0.15">
      <c r="M15576" s="80" t="b">
        <f t="shared" si="243"/>
        <v>1</v>
      </c>
    </row>
    <row r="15577" spans="13:13" x14ac:dyDescent="0.15">
      <c r="M15577" s="80" t="b">
        <f t="shared" si="243"/>
        <v>1</v>
      </c>
    </row>
    <row r="15578" spans="13:13" x14ac:dyDescent="0.15">
      <c r="M15578" s="80" t="b">
        <f t="shared" si="243"/>
        <v>1</v>
      </c>
    </row>
    <row r="15579" spans="13:13" x14ac:dyDescent="0.15">
      <c r="M15579" s="80" t="b">
        <f t="shared" si="243"/>
        <v>1</v>
      </c>
    </row>
    <row r="15580" spans="13:13" x14ac:dyDescent="0.15">
      <c r="M15580" s="80" t="b">
        <f t="shared" si="243"/>
        <v>1</v>
      </c>
    </row>
    <row r="15581" spans="13:13" x14ac:dyDescent="0.15">
      <c r="M15581" s="80" t="b">
        <f t="shared" si="243"/>
        <v>1</v>
      </c>
    </row>
    <row r="15582" spans="13:13" x14ac:dyDescent="0.15">
      <c r="M15582" s="80" t="b">
        <f t="shared" si="243"/>
        <v>1</v>
      </c>
    </row>
    <row r="15583" spans="13:13" x14ac:dyDescent="0.15">
      <c r="M15583" s="80" t="b">
        <f t="shared" si="243"/>
        <v>1</v>
      </c>
    </row>
    <row r="15584" spans="13:13" x14ac:dyDescent="0.15">
      <c r="M15584" s="80" t="b">
        <f t="shared" si="243"/>
        <v>1</v>
      </c>
    </row>
    <row r="15585" spans="13:13" x14ac:dyDescent="0.15">
      <c r="M15585" s="80" t="b">
        <f t="shared" si="243"/>
        <v>1</v>
      </c>
    </row>
    <row r="15586" spans="13:13" x14ac:dyDescent="0.15">
      <c r="M15586" s="80" t="b">
        <f t="shared" si="243"/>
        <v>1</v>
      </c>
    </row>
    <row r="15587" spans="13:13" x14ac:dyDescent="0.15">
      <c r="M15587" s="80" t="b">
        <f t="shared" si="243"/>
        <v>1</v>
      </c>
    </row>
    <row r="15588" spans="13:13" x14ac:dyDescent="0.15">
      <c r="M15588" s="80" t="b">
        <f t="shared" si="243"/>
        <v>1</v>
      </c>
    </row>
    <row r="15589" spans="13:13" x14ac:dyDescent="0.15">
      <c r="M15589" s="80" t="b">
        <f t="shared" si="243"/>
        <v>1</v>
      </c>
    </row>
    <row r="15590" spans="13:13" x14ac:dyDescent="0.15">
      <c r="M15590" s="80" t="b">
        <f t="shared" si="243"/>
        <v>1</v>
      </c>
    </row>
    <row r="15591" spans="13:13" x14ac:dyDescent="0.15">
      <c r="M15591" s="80" t="b">
        <f t="shared" si="243"/>
        <v>1</v>
      </c>
    </row>
    <row r="15592" spans="13:13" x14ac:dyDescent="0.15">
      <c r="M15592" s="80" t="b">
        <f t="shared" si="243"/>
        <v>1</v>
      </c>
    </row>
    <row r="15593" spans="13:13" x14ac:dyDescent="0.15">
      <c r="M15593" s="80" t="b">
        <f t="shared" si="243"/>
        <v>1</v>
      </c>
    </row>
    <row r="15594" spans="13:13" x14ac:dyDescent="0.15">
      <c r="M15594" s="80" t="b">
        <f t="shared" si="243"/>
        <v>1</v>
      </c>
    </row>
    <row r="15595" spans="13:13" x14ac:dyDescent="0.15">
      <c r="M15595" s="80" t="b">
        <f t="shared" si="243"/>
        <v>1</v>
      </c>
    </row>
    <row r="15596" spans="13:13" x14ac:dyDescent="0.15">
      <c r="M15596" s="80" t="b">
        <f t="shared" si="243"/>
        <v>1</v>
      </c>
    </row>
    <row r="15597" spans="13:13" x14ac:dyDescent="0.15">
      <c r="M15597" s="80" t="b">
        <f t="shared" si="243"/>
        <v>1</v>
      </c>
    </row>
    <row r="15598" spans="13:13" x14ac:dyDescent="0.15">
      <c r="M15598" s="80" t="b">
        <f t="shared" si="243"/>
        <v>1</v>
      </c>
    </row>
    <row r="15599" spans="13:13" x14ac:dyDescent="0.15">
      <c r="M15599" s="80" t="b">
        <f t="shared" si="243"/>
        <v>1</v>
      </c>
    </row>
    <row r="15600" spans="13:13" x14ac:dyDescent="0.15">
      <c r="M15600" s="80" t="b">
        <f t="shared" si="243"/>
        <v>1</v>
      </c>
    </row>
    <row r="15601" spans="13:13" x14ac:dyDescent="0.15">
      <c r="M15601" s="80" t="b">
        <f t="shared" si="243"/>
        <v>1</v>
      </c>
    </row>
    <row r="15602" spans="13:13" x14ac:dyDescent="0.15">
      <c r="M15602" s="80" t="b">
        <f t="shared" si="243"/>
        <v>1</v>
      </c>
    </row>
    <row r="15603" spans="13:13" x14ac:dyDescent="0.15">
      <c r="M15603" s="80" t="b">
        <f t="shared" si="243"/>
        <v>1</v>
      </c>
    </row>
    <row r="15604" spans="13:13" x14ac:dyDescent="0.15">
      <c r="M15604" s="80" t="b">
        <f t="shared" si="243"/>
        <v>1</v>
      </c>
    </row>
    <row r="15605" spans="13:13" x14ac:dyDescent="0.15">
      <c r="M15605" s="80" t="b">
        <f t="shared" si="243"/>
        <v>1</v>
      </c>
    </row>
    <row r="15606" spans="13:13" x14ac:dyDescent="0.15">
      <c r="M15606" s="80" t="b">
        <f t="shared" si="243"/>
        <v>1</v>
      </c>
    </row>
    <row r="15607" spans="13:13" x14ac:dyDescent="0.15">
      <c r="M15607" s="80" t="b">
        <f t="shared" si="243"/>
        <v>1</v>
      </c>
    </row>
    <row r="15608" spans="13:13" x14ac:dyDescent="0.15">
      <c r="M15608" s="80" t="b">
        <f t="shared" si="243"/>
        <v>1</v>
      </c>
    </row>
    <row r="15609" spans="13:13" x14ac:dyDescent="0.15">
      <c r="M15609" s="80" t="b">
        <f t="shared" si="243"/>
        <v>1</v>
      </c>
    </row>
    <row r="15610" spans="13:13" x14ac:dyDescent="0.15">
      <c r="M15610" s="80" t="b">
        <f t="shared" si="243"/>
        <v>1</v>
      </c>
    </row>
    <row r="15611" spans="13:13" x14ac:dyDescent="0.15">
      <c r="M15611" s="80" t="b">
        <f t="shared" si="243"/>
        <v>1</v>
      </c>
    </row>
    <row r="15612" spans="13:13" x14ac:dyDescent="0.15">
      <c r="M15612" s="80" t="b">
        <f t="shared" si="243"/>
        <v>1</v>
      </c>
    </row>
    <row r="15613" spans="13:13" x14ac:dyDescent="0.15">
      <c r="M15613" s="80" t="b">
        <f t="shared" si="243"/>
        <v>1</v>
      </c>
    </row>
    <row r="15614" spans="13:13" x14ac:dyDescent="0.15">
      <c r="M15614" s="80" t="b">
        <f t="shared" si="243"/>
        <v>1</v>
      </c>
    </row>
    <row r="15615" spans="13:13" x14ac:dyDescent="0.15">
      <c r="M15615" s="80" t="b">
        <f t="shared" si="243"/>
        <v>1</v>
      </c>
    </row>
    <row r="15616" spans="13:13" x14ac:dyDescent="0.15">
      <c r="M15616" s="80" t="b">
        <f t="shared" si="243"/>
        <v>1</v>
      </c>
    </row>
    <row r="15617" spans="13:13" x14ac:dyDescent="0.15">
      <c r="M15617" s="80" t="b">
        <f t="shared" si="243"/>
        <v>1</v>
      </c>
    </row>
    <row r="15618" spans="13:13" x14ac:dyDescent="0.15">
      <c r="M15618" s="80" t="b">
        <f t="shared" si="243"/>
        <v>1</v>
      </c>
    </row>
    <row r="15619" spans="13:13" x14ac:dyDescent="0.15">
      <c r="M15619" s="80" t="b">
        <f t="shared" si="243"/>
        <v>1</v>
      </c>
    </row>
    <row r="15620" spans="13:13" x14ac:dyDescent="0.15">
      <c r="M15620" s="80" t="b">
        <f t="shared" si="243"/>
        <v>1</v>
      </c>
    </row>
    <row r="15621" spans="13:13" x14ac:dyDescent="0.15">
      <c r="M15621" s="80" t="b">
        <f t="shared" si="243"/>
        <v>1</v>
      </c>
    </row>
    <row r="15622" spans="13:13" x14ac:dyDescent="0.15">
      <c r="M15622" s="80" t="b">
        <f t="shared" si="243"/>
        <v>1</v>
      </c>
    </row>
    <row r="15623" spans="13:13" x14ac:dyDescent="0.15">
      <c r="M15623" s="80" t="b">
        <f t="shared" si="243"/>
        <v>1</v>
      </c>
    </row>
    <row r="15624" spans="13:13" x14ac:dyDescent="0.15">
      <c r="M15624" s="80" t="b">
        <f t="shared" si="243"/>
        <v>1</v>
      </c>
    </row>
    <row r="15625" spans="13:13" x14ac:dyDescent="0.15">
      <c r="M15625" s="80" t="b">
        <f t="shared" si="243"/>
        <v>1</v>
      </c>
    </row>
    <row r="15626" spans="13:13" x14ac:dyDescent="0.15">
      <c r="M15626" s="80" t="b">
        <f t="shared" si="243"/>
        <v>1</v>
      </c>
    </row>
    <row r="15627" spans="13:13" x14ac:dyDescent="0.15">
      <c r="M15627" s="80" t="b">
        <f t="shared" si="243"/>
        <v>1</v>
      </c>
    </row>
    <row r="15628" spans="13:13" x14ac:dyDescent="0.15">
      <c r="M15628" s="80" t="b">
        <f t="shared" si="243"/>
        <v>1</v>
      </c>
    </row>
    <row r="15629" spans="13:13" x14ac:dyDescent="0.15">
      <c r="M15629" s="80" t="b">
        <f t="shared" si="243"/>
        <v>1</v>
      </c>
    </row>
    <row r="15630" spans="13:13" x14ac:dyDescent="0.15">
      <c r="M15630" s="80" t="b">
        <f t="shared" ref="M15630:M15693" si="244">AND(  NOT(ISERROR(FIND(UPPER($B$7),UPPER($B15630),1))),  OR($D$7="",NOT(ISERROR(FIND(UPPER($D$7),UPPER($B15630),1)))),    OR($D$8="",(ISERROR(FIND(UPPER($D$8),UPPER($B15630),1))))           )</f>
        <v>1</v>
      </c>
    </row>
    <row r="15631" spans="13:13" x14ac:dyDescent="0.15">
      <c r="M15631" s="80" t="b">
        <f t="shared" si="244"/>
        <v>1</v>
      </c>
    </row>
    <row r="15632" spans="13:13" x14ac:dyDescent="0.15">
      <c r="M15632" s="80" t="b">
        <f t="shared" si="244"/>
        <v>1</v>
      </c>
    </row>
    <row r="15633" spans="13:13" x14ac:dyDescent="0.15">
      <c r="M15633" s="80" t="b">
        <f t="shared" si="244"/>
        <v>1</v>
      </c>
    </row>
    <row r="15634" spans="13:13" x14ac:dyDescent="0.15">
      <c r="M15634" s="80" t="b">
        <f t="shared" si="244"/>
        <v>1</v>
      </c>
    </row>
    <row r="15635" spans="13:13" x14ac:dyDescent="0.15">
      <c r="M15635" s="80" t="b">
        <f t="shared" si="244"/>
        <v>1</v>
      </c>
    </row>
    <row r="15636" spans="13:13" x14ac:dyDescent="0.15">
      <c r="M15636" s="80" t="b">
        <f t="shared" si="244"/>
        <v>1</v>
      </c>
    </row>
    <row r="15637" spans="13:13" x14ac:dyDescent="0.15">
      <c r="M15637" s="80" t="b">
        <f t="shared" si="244"/>
        <v>1</v>
      </c>
    </row>
    <row r="15638" spans="13:13" x14ac:dyDescent="0.15">
      <c r="M15638" s="80" t="b">
        <f t="shared" si="244"/>
        <v>1</v>
      </c>
    </row>
    <row r="15639" spans="13:13" x14ac:dyDescent="0.15">
      <c r="M15639" s="80" t="b">
        <f t="shared" si="244"/>
        <v>1</v>
      </c>
    </row>
    <row r="15640" spans="13:13" x14ac:dyDescent="0.15">
      <c r="M15640" s="80" t="b">
        <f t="shared" si="244"/>
        <v>1</v>
      </c>
    </row>
    <row r="15641" spans="13:13" x14ac:dyDescent="0.15">
      <c r="M15641" s="80" t="b">
        <f t="shared" si="244"/>
        <v>1</v>
      </c>
    </row>
    <row r="15642" spans="13:13" x14ac:dyDescent="0.15">
      <c r="M15642" s="80" t="b">
        <f t="shared" si="244"/>
        <v>1</v>
      </c>
    </row>
    <row r="15643" spans="13:13" x14ac:dyDescent="0.15">
      <c r="M15643" s="80" t="b">
        <f t="shared" si="244"/>
        <v>1</v>
      </c>
    </row>
    <row r="15644" spans="13:13" x14ac:dyDescent="0.15">
      <c r="M15644" s="80" t="b">
        <f t="shared" si="244"/>
        <v>1</v>
      </c>
    </row>
    <row r="15645" spans="13:13" x14ac:dyDescent="0.15">
      <c r="M15645" s="80" t="b">
        <f t="shared" si="244"/>
        <v>1</v>
      </c>
    </row>
    <row r="15646" spans="13:13" x14ac:dyDescent="0.15">
      <c r="M15646" s="80" t="b">
        <f t="shared" si="244"/>
        <v>1</v>
      </c>
    </row>
    <row r="15647" spans="13:13" x14ac:dyDescent="0.15">
      <c r="M15647" s="80" t="b">
        <f t="shared" si="244"/>
        <v>1</v>
      </c>
    </row>
    <row r="15648" spans="13:13" x14ac:dyDescent="0.15">
      <c r="M15648" s="80" t="b">
        <f t="shared" si="244"/>
        <v>1</v>
      </c>
    </row>
    <row r="15649" spans="13:13" x14ac:dyDescent="0.15">
      <c r="M15649" s="80" t="b">
        <f t="shared" si="244"/>
        <v>1</v>
      </c>
    </row>
    <row r="15650" spans="13:13" x14ac:dyDescent="0.15">
      <c r="M15650" s="80" t="b">
        <f t="shared" si="244"/>
        <v>1</v>
      </c>
    </row>
    <row r="15651" spans="13:13" x14ac:dyDescent="0.15">
      <c r="M15651" s="80" t="b">
        <f t="shared" si="244"/>
        <v>1</v>
      </c>
    </row>
    <row r="15652" spans="13:13" x14ac:dyDescent="0.15">
      <c r="M15652" s="80" t="b">
        <f t="shared" si="244"/>
        <v>1</v>
      </c>
    </row>
    <row r="15653" spans="13:13" x14ac:dyDescent="0.15">
      <c r="M15653" s="80" t="b">
        <f t="shared" si="244"/>
        <v>1</v>
      </c>
    </row>
    <row r="15654" spans="13:13" x14ac:dyDescent="0.15">
      <c r="M15654" s="80" t="b">
        <f t="shared" si="244"/>
        <v>1</v>
      </c>
    </row>
    <row r="15655" spans="13:13" x14ac:dyDescent="0.15">
      <c r="M15655" s="80" t="b">
        <f t="shared" si="244"/>
        <v>1</v>
      </c>
    </row>
    <row r="15656" spans="13:13" x14ac:dyDescent="0.15">
      <c r="M15656" s="80" t="b">
        <f t="shared" si="244"/>
        <v>1</v>
      </c>
    </row>
    <row r="15657" spans="13:13" x14ac:dyDescent="0.15">
      <c r="M15657" s="80" t="b">
        <f t="shared" si="244"/>
        <v>1</v>
      </c>
    </row>
    <row r="15658" spans="13:13" x14ac:dyDescent="0.15">
      <c r="M15658" s="80" t="b">
        <f t="shared" si="244"/>
        <v>1</v>
      </c>
    </row>
    <row r="15659" spans="13:13" x14ac:dyDescent="0.15">
      <c r="M15659" s="80" t="b">
        <f t="shared" si="244"/>
        <v>1</v>
      </c>
    </row>
    <row r="15660" spans="13:13" x14ac:dyDescent="0.15">
      <c r="M15660" s="80" t="b">
        <f t="shared" si="244"/>
        <v>1</v>
      </c>
    </row>
    <row r="15661" spans="13:13" x14ac:dyDescent="0.15">
      <c r="M15661" s="80" t="b">
        <f t="shared" si="244"/>
        <v>1</v>
      </c>
    </row>
    <row r="15662" spans="13:13" x14ac:dyDescent="0.15">
      <c r="M15662" s="80" t="b">
        <f t="shared" si="244"/>
        <v>1</v>
      </c>
    </row>
    <row r="15663" spans="13:13" x14ac:dyDescent="0.15">
      <c r="M15663" s="80" t="b">
        <f t="shared" si="244"/>
        <v>1</v>
      </c>
    </row>
    <row r="15664" spans="13:13" x14ac:dyDescent="0.15">
      <c r="M15664" s="80" t="b">
        <f t="shared" si="244"/>
        <v>1</v>
      </c>
    </row>
    <row r="15665" spans="13:13" x14ac:dyDescent="0.15">
      <c r="M15665" s="80" t="b">
        <f t="shared" si="244"/>
        <v>1</v>
      </c>
    </row>
    <row r="15666" spans="13:13" x14ac:dyDescent="0.15">
      <c r="M15666" s="80" t="b">
        <f t="shared" si="244"/>
        <v>1</v>
      </c>
    </row>
    <row r="15667" spans="13:13" x14ac:dyDescent="0.15">
      <c r="M15667" s="80" t="b">
        <f t="shared" si="244"/>
        <v>1</v>
      </c>
    </row>
    <row r="15668" spans="13:13" x14ac:dyDescent="0.15">
      <c r="M15668" s="80" t="b">
        <f t="shared" si="244"/>
        <v>1</v>
      </c>
    </row>
    <row r="15669" spans="13:13" x14ac:dyDescent="0.15">
      <c r="M15669" s="80" t="b">
        <f t="shared" si="244"/>
        <v>1</v>
      </c>
    </row>
    <row r="15670" spans="13:13" x14ac:dyDescent="0.15">
      <c r="M15670" s="80" t="b">
        <f t="shared" si="244"/>
        <v>1</v>
      </c>
    </row>
    <row r="15671" spans="13:13" x14ac:dyDescent="0.15">
      <c r="M15671" s="80" t="b">
        <f t="shared" si="244"/>
        <v>1</v>
      </c>
    </row>
    <row r="15672" spans="13:13" x14ac:dyDescent="0.15">
      <c r="M15672" s="80" t="b">
        <f t="shared" si="244"/>
        <v>1</v>
      </c>
    </row>
    <row r="15673" spans="13:13" x14ac:dyDescent="0.15">
      <c r="M15673" s="80" t="b">
        <f t="shared" si="244"/>
        <v>1</v>
      </c>
    </row>
    <row r="15674" spans="13:13" x14ac:dyDescent="0.15">
      <c r="M15674" s="80" t="b">
        <f t="shared" si="244"/>
        <v>1</v>
      </c>
    </row>
    <row r="15675" spans="13:13" x14ac:dyDescent="0.15">
      <c r="M15675" s="80" t="b">
        <f t="shared" si="244"/>
        <v>1</v>
      </c>
    </row>
    <row r="15676" spans="13:13" x14ac:dyDescent="0.15">
      <c r="M15676" s="80" t="b">
        <f t="shared" si="244"/>
        <v>1</v>
      </c>
    </row>
    <row r="15677" spans="13:13" x14ac:dyDescent="0.15">
      <c r="M15677" s="80" t="b">
        <f t="shared" si="244"/>
        <v>1</v>
      </c>
    </row>
    <row r="15678" spans="13:13" x14ac:dyDescent="0.15">
      <c r="M15678" s="80" t="b">
        <f t="shared" si="244"/>
        <v>1</v>
      </c>
    </row>
    <row r="15679" spans="13:13" x14ac:dyDescent="0.15">
      <c r="M15679" s="80" t="b">
        <f t="shared" si="244"/>
        <v>1</v>
      </c>
    </row>
    <row r="15680" spans="13:13" x14ac:dyDescent="0.15">
      <c r="M15680" s="80" t="b">
        <f t="shared" si="244"/>
        <v>1</v>
      </c>
    </row>
    <row r="15681" spans="13:13" x14ac:dyDescent="0.15">
      <c r="M15681" s="80" t="b">
        <f t="shared" si="244"/>
        <v>1</v>
      </c>
    </row>
    <row r="15682" spans="13:13" x14ac:dyDescent="0.15">
      <c r="M15682" s="80" t="b">
        <f t="shared" si="244"/>
        <v>1</v>
      </c>
    </row>
    <row r="15683" spans="13:13" x14ac:dyDescent="0.15">
      <c r="M15683" s="80" t="b">
        <f t="shared" si="244"/>
        <v>1</v>
      </c>
    </row>
    <row r="15684" spans="13:13" x14ac:dyDescent="0.15">
      <c r="M15684" s="80" t="b">
        <f t="shared" si="244"/>
        <v>1</v>
      </c>
    </row>
    <row r="15685" spans="13:13" x14ac:dyDescent="0.15">
      <c r="M15685" s="80" t="b">
        <f t="shared" si="244"/>
        <v>1</v>
      </c>
    </row>
    <row r="15686" spans="13:13" x14ac:dyDescent="0.15">
      <c r="M15686" s="80" t="b">
        <f t="shared" si="244"/>
        <v>1</v>
      </c>
    </row>
    <row r="15687" spans="13:13" x14ac:dyDescent="0.15">
      <c r="M15687" s="80" t="b">
        <f t="shared" si="244"/>
        <v>1</v>
      </c>
    </row>
    <row r="15688" spans="13:13" x14ac:dyDescent="0.15">
      <c r="M15688" s="80" t="b">
        <f t="shared" si="244"/>
        <v>1</v>
      </c>
    </row>
    <row r="15689" spans="13:13" x14ac:dyDescent="0.15">
      <c r="M15689" s="80" t="b">
        <f t="shared" si="244"/>
        <v>1</v>
      </c>
    </row>
    <row r="15690" spans="13:13" x14ac:dyDescent="0.15">
      <c r="M15690" s="80" t="b">
        <f t="shared" si="244"/>
        <v>1</v>
      </c>
    </row>
    <row r="15691" spans="13:13" x14ac:dyDescent="0.15">
      <c r="M15691" s="80" t="b">
        <f t="shared" si="244"/>
        <v>1</v>
      </c>
    </row>
    <row r="15692" spans="13:13" x14ac:dyDescent="0.15">
      <c r="M15692" s="80" t="b">
        <f t="shared" si="244"/>
        <v>1</v>
      </c>
    </row>
    <row r="15693" spans="13:13" x14ac:dyDescent="0.15">
      <c r="M15693" s="80" t="b">
        <f t="shared" si="244"/>
        <v>1</v>
      </c>
    </row>
    <row r="15694" spans="13:13" x14ac:dyDescent="0.15">
      <c r="M15694" s="80" t="b">
        <f t="shared" ref="M15694:M15757" si="245">AND(  NOT(ISERROR(FIND(UPPER($B$7),UPPER($B15694),1))),  OR($D$7="",NOT(ISERROR(FIND(UPPER($D$7),UPPER($B15694),1)))),    OR($D$8="",(ISERROR(FIND(UPPER($D$8),UPPER($B15694),1))))           )</f>
        <v>1</v>
      </c>
    </row>
    <row r="15695" spans="13:13" x14ac:dyDescent="0.15">
      <c r="M15695" s="80" t="b">
        <f t="shared" si="245"/>
        <v>1</v>
      </c>
    </row>
    <row r="15696" spans="13:13" x14ac:dyDescent="0.15">
      <c r="M15696" s="80" t="b">
        <f t="shared" si="245"/>
        <v>1</v>
      </c>
    </row>
    <row r="15697" spans="13:13" x14ac:dyDescent="0.15">
      <c r="M15697" s="80" t="b">
        <f t="shared" si="245"/>
        <v>1</v>
      </c>
    </row>
    <row r="15698" spans="13:13" x14ac:dyDescent="0.15">
      <c r="M15698" s="80" t="b">
        <f t="shared" si="245"/>
        <v>1</v>
      </c>
    </row>
    <row r="15699" spans="13:13" x14ac:dyDescent="0.15">
      <c r="M15699" s="80" t="b">
        <f t="shared" si="245"/>
        <v>1</v>
      </c>
    </row>
    <row r="15700" spans="13:13" x14ac:dyDescent="0.15">
      <c r="M15700" s="80" t="b">
        <f t="shared" si="245"/>
        <v>1</v>
      </c>
    </row>
    <row r="15701" spans="13:13" x14ac:dyDescent="0.15">
      <c r="M15701" s="80" t="b">
        <f t="shared" si="245"/>
        <v>1</v>
      </c>
    </row>
    <row r="15702" spans="13:13" x14ac:dyDescent="0.15">
      <c r="M15702" s="80" t="b">
        <f t="shared" si="245"/>
        <v>1</v>
      </c>
    </row>
    <row r="15703" spans="13:13" x14ac:dyDescent="0.15">
      <c r="M15703" s="80" t="b">
        <f t="shared" si="245"/>
        <v>1</v>
      </c>
    </row>
    <row r="15704" spans="13:13" x14ac:dyDescent="0.15">
      <c r="M15704" s="80" t="b">
        <f t="shared" si="245"/>
        <v>1</v>
      </c>
    </row>
    <row r="15705" spans="13:13" x14ac:dyDescent="0.15">
      <c r="M15705" s="80" t="b">
        <f t="shared" si="245"/>
        <v>1</v>
      </c>
    </row>
    <row r="15706" spans="13:13" x14ac:dyDescent="0.15">
      <c r="M15706" s="80" t="b">
        <f t="shared" si="245"/>
        <v>1</v>
      </c>
    </row>
    <row r="15707" spans="13:13" x14ac:dyDescent="0.15">
      <c r="M15707" s="80" t="b">
        <f t="shared" si="245"/>
        <v>1</v>
      </c>
    </row>
    <row r="15708" spans="13:13" x14ac:dyDescent="0.15">
      <c r="M15708" s="80" t="b">
        <f t="shared" si="245"/>
        <v>1</v>
      </c>
    </row>
    <row r="15709" spans="13:13" x14ac:dyDescent="0.15">
      <c r="M15709" s="80" t="b">
        <f t="shared" si="245"/>
        <v>1</v>
      </c>
    </row>
    <row r="15710" spans="13:13" x14ac:dyDescent="0.15">
      <c r="M15710" s="80" t="b">
        <f t="shared" si="245"/>
        <v>1</v>
      </c>
    </row>
    <row r="15711" spans="13:13" x14ac:dyDescent="0.15">
      <c r="M15711" s="80" t="b">
        <f t="shared" si="245"/>
        <v>1</v>
      </c>
    </row>
    <row r="15712" spans="13:13" x14ac:dyDescent="0.15">
      <c r="M15712" s="80" t="b">
        <f t="shared" si="245"/>
        <v>1</v>
      </c>
    </row>
    <row r="15713" spans="13:13" x14ac:dyDescent="0.15">
      <c r="M15713" s="80" t="b">
        <f t="shared" si="245"/>
        <v>1</v>
      </c>
    </row>
    <row r="15714" spans="13:13" x14ac:dyDescent="0.15">
      <c r="M15714" s="80" t="b">
        <f t="shared" si="245"/>
        <v>1</v>
      </c>
    </row>
    <row r="15715" spans="13:13" x14ac:dyDescent="0.15">
      <c r="M15715" s="80" t="b">
        <f t="shared" si="245"/>
        <v>1</v>
      </c>
    </row>
    <row r="15716" spans="13:13" x14ac:dyDescent="0.15">
      <c r="M15716" s="80" t="b">
        <f t="shared" si="245"/>
        <v>1</v>
      </c>
    </row>
    <row r="15717" spans="13:13" x14ac:dyDescent="0.15">
      <c r="M15717" s="80" t="b">
        <f t="shared" si="245"/>
        <v>1</v>
      </c>
    </row>
    <row r="15718" spans="13:13" x14ac:dyDescent="0.15">
      <c r="M15718" s="80" t="b">
        <f t="shared" si="245"/>
        <v>1</v>
      </c>
    </row>
    <row r="15719" spans="13:13" x14ac:dyDescent="0.15">
      <c r="M15719" s="80" t="b">
        <f t="shared" si="245"/>
        <v>1</v>
      </c>
    </row>
    <row r="15720" spans="13:13" x14ac:dyDescent="0.15">
      <c r="M15720" s="80" t="b">
        <f t="shared" si="245"/>
        <v>1</v>
      </c>
    </row>
    <row r="15721" spans="13:13" x14ac:dyDescent="0.15">
      <c r="M15721" s="80" t="b">
        <f t="shared" si="245"/>
        <v>1</v>
      </c>
    </row>
    <row r="15722" spans="13:13" x14ac:dyDescent="0.15">
      <c r="M15722" s="80" t="b">
        <f t="shared" si="245"/>
        <v>1</v>
      </c>
    </row>
    <row r="15723" spans="13:13" x14ac:dyDescent="0.15">
      <c r="M15723" s="80" t="b">
        <f t="shared" si="245"/>
        <v>1</v>
      </c>
    </row>
    <row r="15724" spans="13:13" x14ac:dyDescent="0.15">
      <c r="M15724" s="80" t="b">
        <f t="shared" si="245"/>
        <v>1</v>
      </c>
    </row>
    <row r="15725" spans="13:13" x14ac:dyDescent="0.15">
      <c r="M15725" s="80" t="b">
        <f t="shared" si="245"/>
        <v>1</v>
      </c>
    </row>
    <row r="15726" spans="13:13" x14ac:dyDescent="0.15">
      <c r="M15726" s="80" t="b">
        <f t="shared" si="245"/>
        <v>1</v>
      </c>
    </row>
    <row r="15727" spans="13:13" x14ac:dyDescent="0.15">
      <c r="M15727" s="80" t="b">
        <f t="shared" si="245"/>
        <v>1</v>
      </c>
    </row>
    <row r="15728" spans="13:13" x14ac:dyDescent="0.15">
      <c r="M15728" s="80" t="b">
        <f t="shared" si="245"/>
        <v>1</v>
      </c>
    </row>
    <row r="15729" spans="13:13" x14ac:dyDescent="0.15">
      <c r="M15729" s="80" t="b">
        <f t="shared" si="245"/>
        <v>1</v>
      </c>
    </row>
    <row r="15730" spans="13:13" x14ac:dyDescent="0.15">
      <c r="M15730" s="80" t="b">
        <f t="shared" si="245"/>
        <v>1</v>
      </c>
    </row>
    <row r="15731" spans="13:13" x14ac:dyDescent="0.15">
      <c r="M15731" s="80" t="b">
        <f t="shared" si="245"/>
        <v>1</v>
      </c>
    </row>
    <row r="15732" spans="13:13" x14ac:dyDescent="0.15">
      <c r="M15732" s="80" t="b">
        <f t="shared" si="245"/>
        <v>1</v>
      </c>
    </row>
    <row r="15733" spans="13:13" x14ac:dyDescent="0.15">
      <c r="M15733" s="80" t="b">
        <f t="shared" si="245"/>
        <v>1</v>
      </c>
    </row>
    <row r="15734" spans="13:13" x14ac:dyDescent="0.15">
      <c r="M15734" s="80" t="b">
        <f t="shared" si="245"/>
        <v>1</v>
      </c>
    </row>
    <row r="15735" spans="13:13" x14ac:dyDescent="0.15">
      <c r="M15735" s="80" t="b">
        <f t="shared" si="245"/>
        <v>1</v>
      </c>
    </row>
    <row r="15736" spans="13:13" x14ac:dyDescent="0.15">
      <c r="M15736" s="80" t="b">
        <f t="shared" si="245"/>
        <v>1</v>
      </c>
    </row>
    <row r="15737" spans="13:13" x14ac:dyDescent="0.15">
      <c r="M15737" s="80" t="b">
        <f t="shared" si="245"/>
        <v>1</v>
      </c>
    </row>
    <row r="15738" spans="13:13" x14ac:dyDescent="0.15">
      <c r="M15738" s="80" t="b">
        <f t="shared" si="245"/>
        <v>1</v>
      </c>
    </row>
    <row r="15739" spans="13:13" x14ac:dyDescent="0.15">
      <c r="M15739" s="80" t="b">
        <f t="shared" si="245"/>
        <v>1</v>
      </c>
    </row>
    <row r="15740" spans="13:13" x14ac:dyDescent="0.15">
      <c r="M15740" s="80" t="b">
        <f t="shared" si="245"/>
        <v>1</v>
      </c>
    </row>
    <row r="15741" spans="13:13" x14ac:dyDescent="0.15">
      <c r="M15741" s="80" t="b">
        <f t="shared" si="245"/>
        <v>1</v>
      </c>
    </row>
    <row r="15742" spans="13:13" x14ac:dyDescent="0.15">
      <c r="M15742" s="80" t="b">
        <f t="shared" si="245"/>
        <v>1</v>
      </c>
    </row>
    <row r="15743" spans="13:13" x14ac:dyDescent="0.15">
      <c r="M15743" s="80" t="b">
        <f t="shared" si="245"/>
        <v>1</v>
      </c>
    </row>
    <row r="15744" spans="13:13" x14ac:dyDescent="0.15">
      <c r="M15744" s="80" t="b">
        <f t="shared" si="245"/>
        <v>1</v>
      </c>
    </row>
    <row r="15745" spans="13:13" x14ac:dyDescent="0.15">
      <c r="M15745" s="80" t="b">
        <f t="shared" si="245"/>
        <v>1</v>
      </c>
    </row>
    <row r="15746" spans="13:13" x14ac:dyDescent="0.15">
      <c r="M15746" s="80" t="b">
        <f t="shared" si="245"/>
        <v>1</v>
      </c>
    </row>
    <row r="15747" spans="13:13" x14ac:dyDescent="0.15">
      <c r="M15747" s="80" t="b">
        <f t="shared" si="245"/>
        <v>1</v>
      </c>
    </row>
    <row r="15748" spans="13:13" x14ac:dyDescent="0.15">
      <c r="M15748" s="80" t="b">
        <f t="shared" si="245"/>
        <v>1</v>
      </c>
    </row>
    <row r="15749" spans="13:13" x14ac:dyDescent="0.15">
      <c r="M15749" s="80" t="b">
        <f t="shared" si="245"/>
        <v>1</v>
      </c>
    </row>
    <row r="15750" spans="13:13" x14ac:dyDescent="0.15">
      <c r="M15750" s="80" t="b">
        <f t="shared" si="245"/>
        <v>1</v>
      </c>
    </row>
    <row r="15751" spans="13:13" x14ac:dyDescent="0.15">
      <c r="M15751" s="80" t="b">
        <f t="shared" si="245"/>
        <v>1</v>
      </c>
    </row>
    <row r="15752" spans="13:13" x14ac:dyDescent="0.15">
      <c r="M15752" s="80" t="b">
        <f t="shared" si="245"/>
        <v>1</v>
      </c>
    </row>
    <row r="15753" spans="13:13" x14ac:dyDescent="0.15">
      <c r="M15753" s="80" t="b">
        <f t="shared" si="245"/>
        <v>1</v>
      </c>
    </row>
    <row r="15754" spans="13:13" x14ac:dyDescent="0.15">
      <c r="M15754" s="80" t="b">
        <f t="shared" si="245"/>
        <v>1</v>
      </c>
    </row>
    <row r="15755" spans="13:13" x14ac:dyDescent="0.15">
      <c r="M15755" s="80" t="b">
        <f t="shared" si="245"/>
        <v>1</v>
      </c>
    </row>
    <row r="15756" spans="13:13" x14ac:dyDescent="0.15">
      <c r="M15756" s="80" t="b">
        <f t="shared" si="245"/>
        <v>1</v>
      </c>
    </row>
    <row r="15757" spans="13:13" x14ac:dyDescent="0.15">
      <c r="M15757" s="80" t="b">
        <f t="shared" si="245"/>
        <v>1</v>
      </c>
    </row>
    <row r="15758" spans="13:13" x14ac:dyDescent="0.15">
      <c r="M15758" s="80" t="b">
        <f t="shared" ref="M15758:M15821" si="246">AND(  NOT(ISERROR(FIND(UPPER($B$7),UPPER($B15758),1))),  OR($D$7="",NOT(ISERROR(FIND(UPPER($D$7),UPPER($B15758),1)))),    OR($D$8="",(ISERROR(FIND(UPPER($D$8),UPPER($B15758),1))))           )</f>
        <v>1</v>
      </c>
    </row>
    <row r="15759" spans="13:13" x14ac:dyDescent="0.15">
      <c r="M15759" s="80" t="b">
        <f t="shared" si="246"/>
        <v>1</v>
      </c>
    </row>
    <row r="15760" spans="13:13" x14ac:dyDescent="0.15">
      <c r="M15760" s="80" t="b">
        <f t="shared" si="246"/>
        <v>1</v>
      </c>
    </row>
    <row r="15761" spans="13:13" x14ac:dyDescent="0.15">
      <c r="M15761" s="80" t="b">
        <f t="shared" si="246"/>
        <v>1</v>
      </c>
    </row>
    <row r="15762" spans="13:13" x14ac:dyDescent="0.15">
      <c r="M15762" s="80" t="b">
        <f t="shared" si="246"/>
        <v>1</v>
      </c>
    </row>
    <row r="15763" spans="13:13" x14ac:dyDescent="0.15">
      <c r="M15763" s="80" t="b">
        <f t="shared" si="246"/>
        <v>1</v>
      </c>
    </row>
    <row r="15764" spans="13:13" x14ac:dyDescent="0.15">
      <c r="M15764" s="80" t="b">
        <f t="shared" si="246"/>
        <v>1</v>
      </c>
    </row>
    <row r="15765" spans="13:13" x14ac:dyDescent="0.15">
      <c r="M15765" s="80" t="b">
        <f t="shared" si="246"/>
        <v>1</v>
      </c>
    </row>
    <row r="15766" spans="13:13" x14ac:dyDescent="0.15">
      <c r="M15766" s="80" t="b">
        <f t="shared" si="246"/>
        <v>1</v>
      </c>
    </row>
    <row r="15767" spans="13:13" x14ac:dyDescent="0.15">
      <c r="M15767" s="80" t="b">
        <f t="shared" si="246"/>
        <v>1</v>
      </c>
    </row>
    <row r="15768" spans="13:13" x14ac:dyDescent="0.15">
      <c r="M15768" s="80" t="b">
        <f t="shared" si="246"/>
        <v>1</v>
      </c>
    </row>
    <row r="15769" spans="13:13" x14ac:dyDescent="0.15">
      <c r="M15769" s="80" t="b">
        <f t="shared" si="246"/>
        <v>1</v>
      </c>
    </row>
    <row r="15770" spans="13:13" x14ac:dyDescent="0.15">
      <c r="M15770" s="80" t="b">
        <f t="shared" si="246"/>
        <v>1</v>
      </c>
    </row>
    <row r="15771" spans="13:13" x14ac:dyDescent="0.15">
      <c r="M15771" s="80" t="b">
        <f t="shared" si="246"/>
        <v>1</v>
      </c>
    </row>
    <row r="15772" spans="13:13" x14ac:dyDescent="0.15">
      <c r="M15772" s="80" t="b">
        <f t="shared" si="246"/>
        <v>1</v>
      </c>
    </row>
    <row r="15773" spans="13:13" x14ac:dyDescent="0.15">
      <c r="M15773" s="80" t="b">
        <f t="shared" si="246"/>
        <v>1</v>
      </c>
    </row>
    <row r="15774" spans="13:13" x14ac:dyDescent="0.15">
      <c r="M15774" s="80" t="b">
        <f t="shared" si="246"/>
        <v>1</v>
      </c>
    </row>
    <row r="15775" spans="13:13" x14ac:dyDescent="0.15">
      <c r="M15775" s="80" t="b">
        <f t="shared" si="246"/>
        <v>1</v>
      </c>
    </row>
    <row r="15776" spans="13:13" x14ac:dyDescent="0.15">
      <c r="M15776" s="80" t="b">
        <f t="shared" si="246"/>
        <v>1</v>
      </c>
    </row>
    <row r="15777" spans="13:13" x14ac:dyDescent="0.15">
      <c r="M15777" s="80" t="b">
        <f t="shared" si="246"/>
        <v>1</v>
      </c>
    </row>
    <row r="15778" spans="13:13" x14ac:dyDescent="0.15">
      <c r="M15778" s="80" t="b">
        <f t="shared" si="246"/>
        <v>1</v>
      </c>
    </row>
    <row r="15779" spans="13:13" x14ac:dyDescent="0.15">
      <c r="M15779" s="80" t="b">
        <f t="shared" si="246"/>
        <v>1</v>
      </c>
    </row>
    <row r="15780" spans="13:13" x14ac:dyDescent="0.15">
      <c r="M15780" s="80" t="b">
        <f t="shared" si="246"/>
        <v>1</v>
      </c>
    </row>
    <row r="15781" spans="13:13" x14ac:dyDescent="0.15">
      <c r="M15781" s="80" t="b">
        <f t="shared" si="246"/>
        <v>1</v>
      </c>
    </row>
    <row r="15782" spans="13:13" x14ac:dyDescent="0.15">
      <c r="M15782" s="80" t="b">
        <f t="shared" si="246"/>
        <v>1</v>
      </c>
    </row>
    <row r="15783" spans="13:13" x14ac:dyDescent="0.15">
      <c r="M15783" s="80" t="b">
        <f t="shared" si="246"/>
        <v>1</v>
      </c>
    </row>
    <row r="15784" spans="13:13" x14ac:dyDescent="0.15">
      <c r="M15784" s="80" t="b">
        <f t="shared" si="246"/>
        <v>1</v>
      </c>
    </row>
    <row r="15785" spans="13:13" x14ac:dyDescent="0.15">
      <c r="M15785" s="80" t="b">
        <f t="shared" si="246"/>
        <v>1</v>
      </c>
    </row>
    <row r="15786" spans="13:13" x14ac:dyDescent="0.15">
      <c r="M15786" s="80" t="b">
        <f t="shared" si="246"/>
        <v>1</v>
      </c>
    </row>
    <row r="15787" spans="13:13" x14ac:dyDescent="0.15">
      <c r="M15787" s="80" t="b">
        <f t="shared" si="246"/>
        <v>1</v>
      </c>
    </row>
    <row r="15788" spans="13:13" x14ac:dyDescent="0.15">
      <c r="M15788" s="80" t="b">
        <f t="shared" si="246"/>
        <v>1</v>
      </c>
    </row>
    <row r="15789" spans="13:13" x14ac:dyDescent="0.15">
      <c r="M15789" s="80" t="b">
        <f t="shared" si="246"/>
        <v>1</v>
      </c>
    </row>
    <row r="15790" spans="13:13" x14ac:dyDescent="0.15">
      <c r="M15790" s="80" t="b">
        <f t="shared" si="246"/>
        <v>1</v>
      </c>
    </row>
    <row r="15791" spans="13:13" x14ac:dyDescent="0.15">
      <c r="M15791" s="80" t="b">
        <f t="shared" si="246"/>
        <v>1</v>
      </c>
    </row>
    <row r="15792" spans="13:13" x14ac:dyDescent="0.15">
      <c r="M15792" s="80" t="b">
        <f t="shared" si="246"/>
        <v>1</v>
      </c>
    </row>
    <row r="15793" spans="13:13" x14ac:dyDescent="0.15">
      <c r="M15793" s="80" t="b">
        <f t="shared" si="246"/>
        <v>1</v>
      </c>
    </row>
    <row r="15794" spans="13:13" x14ac:dyDescent="0.15">
      <c r="M15794" s="80" t="b">
        <f t="shared" si="246"/>
        <v>1</v>
      </c>
    </row>
    <row r="15795" spans="13:13" x14ac:dyDescent="0.15">
      <c r="M15795" s="80" t="b">
        <f t="shared" si="246"/>
        <v>1</v>
      </c>
    </row>
    <row r="15796" spans="13:13" x14ac:dyDescent="0.15">
      <c r="M15796" s="80" t="b">
        <f t="shared" si="246"/>
        <v>1</v>
      </c>
    </row>
    <row r="15797" spans="13:13" x14ac:dyDescent="0.15">
      <c r="M15797" s="80" t="b">
        <f t="shared" si="246"/>
        <v>1</v>
      </c>
    </row>
    <row r="15798" spans="13:13" x14ac:dyDescent="0.15">
      <c r="M15798" s="80" t="b">
        <f t="shared" si="246"/>
        <v>1</v>
      </c>
    </row>
    <row r="15799" spans="13:13" x14ac:dyDescent="0.15">
      <c r="M15799" s="80" t="b">
        <f t="shared" si="246"/>
        <v>1</v>
      </c>
    </row>
    <row r="15800" spans="13:13" x14ac:dyDescent="0.15">
      <c r="M15800" s="80" t="b">
        <f t="shared" si="246"/>
        <v>1</v>
      </c>
    </row>
    <row r="15801" spans="13:13" x14ac:dyDescent="0.15">
      <c r="M15801" s="80" t="b">
        <f t="shared" si="246"/>
        <v>1</v>
      </c>
    </row>
    <row r="15802" spans="13:13" x14ac:dyDescent="0.15">
      <c r="M15802" s="80" t="b">
        <f t="shared" si="246"/>
        <v>1</v>
      </c>
    </row>
    <row r="15803" spans="13:13" x14ac:dyDescent="0.15">
      <c r="M15803" s="80" t="b">
        <f t="shared" si="246"/>
        <v>1</v>
      </c>
    </row>
    <row r="15804" spans="13:13" x14ac:dyDescent="0.15">
      <c r="M15804" s="80" t="b">
        <f t="shared" si="246"/>
        <v>1</v>
      </c>
    </row>
    <row r="15805" spans="13:13" x14ac:dyDescent="0.15">
      <c r="M15805" s="80" t="b">
        <f t="shared" si="246"/>
        <v>1</v>
      </c>
    </row>
    <row r="15806" spans="13:13" x14ac:dyDescent="0.15">
      <c r="M15806" s="80" t="b">
        <f t="shared" si="246"/>
        <v>1</v>
      </c>
    </row>
    <row r="15807" spans="13:13" x14ac:dyDescent="0.15">
      <c r="M15807" s="80" t="b">
        <f t="shared" si="246"/>
        <v>1</v>
      </c>
    </row>
    <row r="15808" spans="13:13" x14ac:dyDescent="0.15">
      <c r="M15808" s="80" t="b">
        <f t="shared" si="246"/>
        <v>1</v>
      </c>
    </row>
    <row r="15809" spans="13:13" x14ac:dyDescent="0.15">
      <c r="M15809" s="80" t="b">
        <f t="shared" si="246"/>
        <v>1</v>
      </c>
    </row>
    <row r="15810" spans="13:13" x14ac:dyDescent="0.15">
      <c r="M15810" s="80" t="b">
        <f t="shared" si="246"/>
        <v>1</v>
      </c>
    </row>
    <row r="15811" spans="13:13" x14ac:dyDescent="0.15">
      <c r="M15811" s="80" t="b">
        <f t="shared" si="246"/>
        <v>1</v>
      </c>
    </row>
    <row r="15812" spans="13:13" x14ac:dyDescent="0.15">
      <c r="M15812" s="80" t="b">
        <f t="shared" si="246"/>
        <v>1</v>
      </c>
    </row>
    <row r="15813" spans="13:13" x14ac:dyDescent="0.15">
      <c r="M15813" s="80" t="b">
        <f t="shared" si="246"/>
        <v>1</v>
      </c>
    </row>
    <row r="15814" spans="13:13" x14ac:dyDescent="0.15">
      <c r="M15814" s="80" t="b">
        <f t="shared" si="246"/>
        <v>1</v>
      </c>
    </row>
    <row r="15815" spans="13:13" x14ac:dyDescent="0.15">
      <c r="M15815" s="80" t="b">
        <f t="shared" si="246"/>
        <v>1</v>
      </c>
    </row>
    <row r="15816" spans="13:13" x14ac:dyDescent="0.15">
      <c r="M15816" s="80" t="b">
        <f t="shared" si="246"/>
        <v>1</v>
      </c>
    </row>
    <row r="15817" spans="13:13" x14ac:dyDescent="0.15">
      <c r="M15817" s="80" t="b">
        <f t="shared" si="246"/>
        <v>1</v>
      </c>
    </row>
    <row r="15818" spans="13:13" x14ac:dyDescent="0.15">
      <c r="M15818" s="80" t="b">
        <f t="shared" si="246"/>
        <v>1</v>
      </c>
    </row>
    <row r="15819" spans="13:13" x14ac:dyDescent="0.15">
      <c r="M15819" s="80" t="b">
        <f t="shared" si="246"/>
        <v>1</v>
      </c>
    </row>
    <row r="15820" spans="13:13" x14ac:dyDescent="0.15">
      <c r="M15820" s="80" t="b">
        <f t="shared" si="246"/>
        <v>1</v>
      </c>
    </row>
    <row r="15821" spans="13:13" x14ac:dyDescent="0.15">
      <c r="M15821" s="80" t="b">
        <f t="shared" si="246"/>
        <v>1</v>
      </c>
    </row>
    <row r="15822" spans="13:13" x14ac:dyDescent="0.15">
      <c r="M15822" s="80" t="b">
        <f t="shared" ref="M15822:M15885" si="247">AND(  NOT(ISERROR(FIND(UPPER($B$7),UPPER($B15822),1))),  OR($D$7="",NOT(ISERROR(FIND(UPPER($D$7),UPPER($B15822),1)))),    OR($D$8="",(ISERROR(FIND(UPPER($D$8),UPPER($B15822),1))))           )</f>
        <v>1</v>
      </c>
    </row>
    <row r="15823" spans="13:13" x14ac:dyDescent="0.15">
      <c r="M15823" s="80" t="b">
        <f t="shared" si="247"/>
        <v>1</v>
      </c>
    </row>
    <row r="15824" spans="13:13" x14ac:dyDescent="0.15">
      <c r="M15824" s="80" t="b">
        <f t="shared" si="247"/>
        <v>1</v>
      </c>
    </row>
    <row r="15825" spans="13:13" x14ac:dyDescent="0.15">
      <c r="M15825" s="80" t="b">
        <f t="shared" si="247"/>
        <v>1</v>
      </c>
    </row>
    <row r="15826" spans="13:13" x14ac:dyDescent="0.15">
      <c r="M15826" s="80" t="b">
        <f t="shared" si="247"/>
        <v>1</v>
      </c>
    </row>
    <row r="15827" spans="13:13" x14ac:dyDescent="0.15">
      <c r="M15827" s="80" t="b">
        <f t="shared" si="247"/>
        <v>1</v>
      </c>
    </row>
    <row r="15828" spans="13:13" x14ac:dyDescent="0.15">
      <c r="M15828" s="80" t="b">
        <f t="shared" si="247"/>
        <v>1</v>
      </c>
    </row>
    <row r="15829" spans="13:13" x14ac:dyDescent="0.15">
      <c r="M15829" s="80" t="b">
        <f t="shared" si="247"/>
        <v>1</v>
      </c>
    </row>
    <row r="15830" spans="13:13" x14ac:dyDescent="0.15">
      <c r="M15830" s="80" t="b">
        <f t="shared" si="247"/>
        <v>1</v>
      </c>
    </row>
    <row r="15831" spans="13:13" x14ac:dyDescent="0.15">
      <c r="M15831" s="80" t="b">
        <f t="shared" si="247"/>
        <v>1</v>
      </c>
    </row>
    <row r="15832" spans="13:13" x14ac:dyDescent="0.15">
      <c r="M15832" s="80" t="b">
        <f t="shared" si="247"/>
        <v>1</v>
      </c>
    </row>
    <row r="15833" spans="13:13" x14ac:dyDescent="0.15">
      <c r="M15833" s="80" t="b">
        <f t="shared" si="247"/>
        <v>1</v>
      </c>
    </row>
    <row r="15834" spans="13:13" x14ac:dyDescent="0.15">
      <c r="M15834" s="80" t="b">
        <f t="shared" si="247"/>
        <v>1</v>
      </c>
    </row>
    <row r="15835" spans="13:13" x14ac:dyDescent="0.15">
      <c r="M15835" s="80" t="b">
        <f t="shared" si="247"/>
        <v>1</v>
      </c>
    </row>
    <row r="15836" spans="13:13" x14ac:dyDescent="0.15">
      <c r="M15836" s="80" t="b">
        <f t="shared" si="247"/>
        <v>1</v>
      </c>
    </row>
    <row r="15837" spans="13:13" x14ac:dyDescent="0.15">
      <c r="M15837" s="80" t="b">
        <f t="shared" si="247"/>
        <v>1</v>
      </c>
    </row>
    <row r="15838" spans="13:13" x14ac:dyDescent="0.15">
      <c r="M15838" s="80" t="b">
        <f t="shared" si="247"/>
        <v>1</v>
      </c>
    </row>
    <row r="15839" spans="13:13" x14ac:dyDescent="0.15">
      <c r="M15839" s="80" t="b">
        <f t="shared" si="247"/>
        <v>1</v>
      </c>
    </row>
    <row r="15840" spans="13:13" x14ac:dyDescent="0.15">
      <c r="M15840" s="80" t="b">
        <f t="shared" si="247"/>
        <v>1</v>
      </c>
    </row>
    <row r="15841" spans="13:13" x14ac:dyDescent="0.15">
      <c r="M15841" s="80" t="b">
        <f t="shared" si="247"/>
        <v>1</v>
      </c>
    </row>
    <row r="15842" spans="13:13" x14ac:dyDescent="0.15">
      <c r="M15842" s="80" t="b">
        <f t="shared" si="247"/>
        <v>1</v>
      </c>
    </row>
    <row r="15843" spans="13:13" x14ac:dyDescent="0.15">
      <c r="M15843" s="80" t="b">
        <f t="shared" si="247"/>
        <v>1</v>
      </c>
    </row>
    <row r="15844" spans="13:13" x14ac:dyDescent="0.15">
      <c r="M15844" s="80" t="b">
        <f t="shared" si="247"/>
        <v>1</v>
      </c>
    </row>
    <row r="15845" spans="13:13" x14ac:dyDescent="0.15">
      <c r="M15845" s="80" t="b">
        <f t="shared" si="247"/>
        <v>1</v>
      </c>
    </row>
    <row r="15846" spans="13:13" x14ac:dyDescent="0.15">
      <c r="M15846" s="80" t="b">
        <f t="shared" si="247"/>
        <v>1</v>
      </c>
    </row>
    <row r="15847" spans="13:13" x14ac:dyDescent="0.15">
      <c r="M15847" s="80" t="b">
        <f t="shared" si="247"/>
        <v>1</v>
      </c>
    </row>
    <row r="15848" spans="13:13" x14ac:dyDescent="0.15">
      <c r="M15848" s="80" t="b">
        <f t="shared" si="247"/>
        <v>1</v>
      </c>
    </row>
    <row r="15849" spans="13:13" x14ac:dyDescent="0.15">
      <c r="M15849" s="80" t="b">
        <f t="shared" si="247"/>
        <v>1</v>
      </c>
    </row>
    <row r="15850" spans="13:13" x14ac:dyDescent="0.15">
      <c r="M15850" s="80" t="b">
        <f t="shared" si="247"/>
        <v>1</v>
      </c>
    </row>
    <row r="15851" spans="13:13" x14ac:dyDescent="0.15">
      <c r="M15851" s="80" t="b">
        <f t="shared" si="247"/>
        <v>1</v>
      </c>
    </row>
    <row r="15852" spans="13:13" x14ac:dyDescent="0.15">
      <c r="M15852" s="80" t="b">
        <f t="shared" si="247"/>
        <v>1</v>
      </c>
    </row>
    <row r="15853" spans="13:13" x14ac:dyDescent="0.15">
      <c r="M15853" s="80" t="b">
        <f t="shared" si="247"/>
        <v>1</v>
      </c>
    </row>
    <row r="15854" spans="13:13" x14ac:dyDescent="0.15">
      <c r="M15854" s="80" t="b">
        <f t="shared" si="247"/>
        <v>1</v>
      </c>
    </row>
    <row r="15855" spans="13:13" x14ac:dyDescent="0.15">
      <c r="M15855" s="80" t="b">
        <f t="shared" si="247"/>
        <v>1</v>
      </c>
    </row>
    <row r="15856" spans="13:13" x14ac:dyDescent="0.15">
      <c r="M15856" s="80" t="b">
        <f t="shared" si="247"/>
        <v>1</v>
      </c>
    </row>
    <row r="15857" spans="13:13" x14ac:dyDescent="0.15">
      <c r="M15857" s="80" t="b">
        <f t="shared" si="247"/>
        <v>1</v>
      </c>
    </row>
    <row r="15858" spans="13:13" x14ac:dyDescent="0.15">
      <c r="M15858" s="80" t="b">
        <f t="shared" si="247"/>
        <v>1</v>
      </c>
    </row>
    <row r="15859" spans="13:13" x14ac:dyDescent="0.15">
      <c r="M15859" s="80" t="b">
        <f t="shared" si="247"/>
        <v>1</v>
      </c>
    </row>
    <row r="15860" spans="13:13" x14ac:dyDescent="0.15">
      <c r="M15860" s="80" t="b">
        <f t="shared" si="247"/>
        <v>1</v>
      </c>
    </row>
    <row r="15861" spans="13:13" x14ac:dyDescent="0.15">
      <c r="M15861" s="80" t="b">
        <f t="shared" si="247"/>
        <v>1</v>
      </c>
    </row>
    <row r="15862" spans="13:13" x14ac:dyDescent="0.15">
      <c r="M15862" s="80" t="b">
        <f t="shared" si="247"/>
        <v>1</v>
      </c>
    </row>
    <row r="15863" spans="13:13" x14ac:dyDescent="0.15">
      <c r="M15863" s="80" t="b">
        <f t="shared" si="247"/>
        <v>1</v>
      </c>
    </row>
    <row r="15864" spans="13:13" x14ac:dyDescent="0.15">
      <c r="M15864" s="80" t="b">
        <f t="shared" si="247"/>
        <v>1</v>
      </c>
    </row>
    <row r="15865" spans="13:13" x14ac:dyDescent="0.15">
      <c r="M15865" s="80" t="b">
        <f t="shared" si="247"/>
        <v>1</v>
      </c>
    </row>
    <row r="15866" spans="13:13" x14ac:dyDescent="0.15">
      <c r="M15866" s="80" t="b">
        <f t="shared" si="247"/>
        <v>1</v>
      </c>
    </row>
    <row r="15867" spans="13:13" x14ac:dyDescent="0.15">
      <c r="M15867" s="80" t="b">
        <f t="shared" si="247"/>
        <v>1</v>
      </c>
    </row>
    <row r="15868" spans="13:13" x14ac:dyDescent="0.15">
      <c r="M15868" s="80" t="b">
        <f t="shared" si="247"/>
        <v>1</v>
      </c>
    </row>
    <row r="15869" spans="13:13" x14ac:dyDescent="0.15">
      <c r="M15869" s="80" t="b">
        <f t="shared" si="247"/>
        <v>1</v>
      </c>
    </row>
    <row r="15870" spans="13:13" x14ac:dyDescent="0.15">
      <c r="M15870" s="80" t="b">
        <f t="shared" si="247"/>
        <v>1</v>
      </c>
    </row>
    <row r="15871" spans="13:13" x14ac:dyDescent="0.15">
      <c r="M15871" s="80" t="b">
        <f t="shared" si="247"/>
        <v>1</v>
      </c>
    </row>
    <row r="15872" spans="13:13" x14ac:dyDescent="0.15">
      <c r="M15872" s="80" t="b">
        <f t="shared" si="247"/>
        <v>1</v>
      </c>
    </row>
    <row r="15873" spans="13:13" x14ac:dyDescent="0.15">
      <c r="M15873" s="80" t="b">
        <f t="shared" si="247"/>
        <v>1</v>
      </c>
    </row>
    <row r="15874" spans="13:13" x14ac:dyDescent="0.15">
      <c r="M15874" s="80" t="b">
        <f t="shared" si="247"/>
        <v>1</v>
      </c>
    </row>
    <row r="15875" spans="13:13" x14ac:dyDescent="0.15">
      <c r="M15875" s="80" t="b">
        <f t="shared" si="247"/>
        <v>1</v>
      </c>
    </row>
    <row r="15876" spans="13:13" x14ac:dyDescent="0.15">
      <c r="M15876" s="80" t="b">
        <f t="shared" si="247"/>
        <v>1</v>
      </c>
    </row>
    <row r="15877" spans="13:13" x14ac:dyDescent="0.15">
      <c r="M15877" s="80" t="b">
        <f t="shared" si="247"/>
        <v>1</v>
      </c>
    </row>
    <row r="15878" spans="13:13" x14ac:dyDescent="0.15">
      <c r="M15878" s="80" t="b">
        <f t="shared" si="247"/>
        <v>1</v>
      </c>
    </row>
    <row r="15879" spans="13:13" x14ac:dyDescent="0.15">
      <c r="M15879" s="80" t="b">
        <f t="shared" si="247"/>
        <v>1</v>
      </c>
    </row>
    <row r="15880" spans="13:13" x14ac:dyDescent="0.15">
      <c r="M15880" s="80" t="b">
        <f t="shared" si="247"/>
        <v>1</v>
      </c>
    </row>
    <row r="15881" spans="13:13" x14ac:dyDescent="0.15">
      <c r="M15881" s="80" t="b">
        <f t="shared" si="247"/>
        <v>1</v>
      </c>
    </row>
    <row r="15882" spans="13:13" x14ac:dyDescent="0.15">
      <c r="M15882" s="80" t="b">
        <f t="shared" si="247"/>
        <v>1</v>
      </c>
    </row>
    <row r="15883" spans="13:13" x14ac:dyDescent="0.15">
      <c r="M15883" s="80" t="b">
        <f t="shared" si="247"/>
        <v>1</v>
      </c>
    </row>
    <row r="15884" spans="13:13" x14ac:dyDescent="0.15">
      <c r="M15884" s="80" t="b">
        <f t="shared" si="247"/>
        <v>1</v>
      </c>
    </row>
    <row r="15885" spans="13:13" x14ac:dyDescent="0.15">
      <c r="M15885" s="80" t="b">
        <f t="shared" si="247"/>
        <v>1</v>
      </c>
    </row>
    <row r="15886" spans="13:13" x14ac:dyDescent="0.15">
      <c r="M15886" s="80" t="b">
        <f t="shared" ref="M15886:M15949" si="248">AND(  NOT(ISERROR(FIND(UPPER($B$7),UPPER($B15886),1))),  OR($D$7="",NOT(ISERROR(FIND(UPPER($D$7),UPPER($B15886),1)))),    OR($D$8="",(ISERROR(FIND(UPPER($D$8),UPPER($B15886),1))))           )</f>
        <v>1</v>
      </c>
    </row>
    <row r="15887" spans="13:13" x14ac:dyDescent="0.15">
      <c r="M15887" s="80" t="b">
        <f t="shared" si="248"/>
        <v>1</v>
      </c>
    </row>
    <row r="15888" spans="13:13" x14ac:dyDescent="0.15">
      <c r="M15888" s="80" t="b">
        <f t="shared" si="248"/>
        <v>1</v>
      </c>
    </row>
    <row r="15889" spans="13:13" x14ac:dyDescent="0.15">
      <c r="M15889" s="80" t="b">
        <f t="shared" si="248"/>
        <v>1</v>
      </c>
    </row>
    <row r="15890" spans="13:13" x14ac:dyDescent="0.15">
      <c r="M15890" s="80" t="b">
        <f t="shared" si="248"/>
        <v>1</v>
      </c>
    </row>
    <row r="15891" spans="13:13" x14ac:dyDescent="0.15">
      <c r="M15891" s="80" t="b">
        <f t="shared" si="248"/>
        <v>1</v>
      </c>
    </row>
    <row r="15892" spans="13:13" x14ac:dyDescent="0.15">
      <c r="M15892" s="80" t="b">
        <f t="shared" si="248"/>
        <v>1</v>
      </c>
    </row>
    <row r="15893" spans="13:13" x14ac:dyDescent="0.15">
      <c r="M15893" s="80" t="b">
        <f t="shared" si="248"/>
        <v>1</v>
      </c>
    </row>
    <row r="15894" spans="13:13" x14ac:dyDescent="0.15">
      <c r="M15894" s="80" t="b">
        <f t="shared" si="248"/>
        <v>1</v>
      </c>
    </row>
    <row r="15895" spans="13:13" x14ac:dyDescent="0.15">
      <c r="M15895" s="80" t="b">
        <f t="shared" si="248"/>
        <v>1</v>
      </c>
    </row>
    <row r="15896" spans="13:13" x14ac:dyDescent="0.15">
      <c r="M15896" s="80" t="b">
        <f t="shared" si="248"/>
        <v>1</v>
      </c>
    </row>
    <row r="15897" spans="13:13" x14ac:dyDescent="0.15">
      <c r="M15897" s="80" t="b">
        <f t="shared" si="248"/>
        <v>1</v>
      </c>
    </row>
    <row r="15898" spans="13:13" x14ac:dyDescent="0.15">
      <c r="M15898" s="80" t="b">
        <f t="shared" si="248"/>
        <v>1</v>
      </c>
    </row>
    <row r="15899" spans="13:13" x14ac:dyDescent="0.15">
      <c r="M15899" s="80" t="b">
        <f t="shared" si="248"/>
        <v>1</v>
      </c>
    </row>
    <row r="15900" spans="13:13" x14ac:dyDescent="0.15">
      <c r="M15900" s="80" t="b">
        <f t="shared" si="248"/>
        <v>1</v>
      </c>
    </row>
    <row r="15901" spans="13:13" x14ac:dyDescent="0.15">
      <c r="M15901" s="80" t="b">
        <f t="shared" si="248"/>
        <v>1</v>
      </c>
    </row>
    <row r="15902" spans="13:13" x14ac:dyDescent="0.15">
      <c r="M15902" s="80" t="b">
        <f t="shared" si="248"/>
        <v>1</v>
      </c>
    </row>
    <row r="15903" spans="13:13" x14ac:dyDescent="0.15">
      <c r="M15903" s="80" t="b">
        <f t="shared" si="248"/>
        <v>1</v>
      </c>
    </row>
    <row r="15904" spans="13:13" x14ac:dyDescent="0.15">
      <c r="M15904" s="80" t="b">
        <f t="shared" si="248"/>
        <v>1</v>
      </c>
    </row>
    <row r="15905" spans="13:13" x14ac:dyDescent="0.15">
      <c r="M15905" s="80" t="b">
        <f t="shared" si="248"/>
        <v>1</v>
      </c>
    </row>
    <row r="15906" spans="13:13" x14ac:dyDescent="0.15">
      <c r="M15906" s="80" t="b">
        <f t="shared" si="248"/>
        <v>1</v>
      </c>
    </row>
    <row r="15907" spans="13:13" x14ac:dyDescent="0.15">
      <c r="M15907" s="80" t="b">
        <f t="shared" si="248"/>
        <v>1</v>
      </c>
    </row>
    <row r="15908" spans="13:13" x14ac:dyDescent="0.15">
      <c r="M15908" s="80" t="b">
        <f t="shared" si="248"/>
        <v>1</v>
      </c>
    </row>
    <row r="15909" spans="13:13" x14ac:dyDescent="0.15">
      <c r="M15909" s="80" t="b">
        <f t="shared" si="248"/>
        <v>1</v>
      </c>
    </row>
    <row r="15910" spans="13:13" x14ac:dyDescent="0.15">
      <c r="M15910" s="80" t="b">
        <f t="shared" si="248"/>
        <v>1</v>
      </c>
    </row>
    <row r="15911" spans="13:13" x14ac:dyDescent="0.15">
      <c r="M15911" s="80" t="b">
        <f t="shared" si="248"/>
        <v>1</v>
      </c>
    </row>
    <row r="15912" spans="13:13" x14ac:dyDescent="0.15">
      <c r="M15912" s="80" t="b">
        <f t="shared" si="248"/>
        <v>1</v>
      </c>
    </row>
    <row r="15913" spans="13:13" x14ac:dyDescent="0.15">
      <c r="M15913" s="80" t="b">
        <f t="shared" si="248"/>
        <v>1</v>
      </c>
    </row>
    <row r="15914" spans="13:13" x14ac:dyDescent="0.15">
      <c r="M15914" s="80" t="b">
        <f t="shared" si="248"/>
        <v>1</v>
      </c>
    </row>
    <row r="15915" spans="13:13" x14ac:dyDescent="0.15">
      <c r="M15915" s="80" t="b">
        <f t="shared" si="248"/>
        <v>1</v>
      </c>
    </row>
    <row r="15916" spans="13:13" x14ac:dyDescent="0.15">
      <c r="M15916" s="80" t="b">
        <f t="shared" si="248"/>
        <v>1</v>
      </c>
    </row>
    <row r="15917" spans="13:13" x14ac:dyDescent="0.15">
      <c r="M15917" s="80" t="b">
        <f t="shared" si="248"/>
        <v>1</v>
      </c>
    </row>
    <row r="15918" spans="13:13" x14ac:dyDescent="0.15">
      <c r="M15918" s="80" t="b">
        <f t="shared" si="248"/>
        <v>1</v>
      </c>
    </row>
    <row r="15919" spans="13:13" x14ac:dyDescent="0.15">
      <c r="M15919" s="80" t="b">
        <f t="shared" si="248"/>
        <v>1</v>
      </c>
    </row>
    <row r="15920" spans="13:13" x14ac:dyDescent="0.15">
      <c r="M15920" s="80" t="b">
        <f t="shared" si="248"/>
        <v>1</v>
      </c>
    </row>
    <row r="15921" spans="13:13" x14ac:dyDescent="0.15">
      <c r="M15921" s="80" t="b">
        <f t="shared" si="248"/>
        <v>1</v>
      </c>
    </row>
    <row r="15922" spans="13:13" x14ac:dyDescent="0.15">
      <c r="M15922" s="80" t="b">
        <f t="shared" si="248"/>
        <v>1</v>
      </c>
    </row>
    <row r="15923" spans="13:13" x14ac:dyDescent="0.15">
      <c r="M15923" s="80" t="b">
        <f t="shared" si="248"/>
        <v>1</v>
      </c>
    </row>
    <row r="15924" spans="13:13" x14ac:dyDescent="0.15">
      <c r="M15924" s="80" t="b">
        <f t="shared" si="248"/>
        <v>1</v>
      </c>
    </row>
    <row r="15925" spans="13:13" x14ac:dyDescent="0.15">
      <c r="M15925" s="80" t="b">
        <f t="shared" si="248"/>
        <v>1</v>
      </c>
    </row>
    <row r="15926" spans="13:13" x14ac:dyDescent="0.15">
      <c r="M15926" s="80" t="b">
        <f t="shared" si="248"/>
        <v>1</v>
      </c>
    </row>
    <row r="15927" spans="13:13" x14ac:dyDescent="0.15">
      <c r="M15927" s="80" t="b">
        <f t="shared" si="248"/>
        <v>1</v>
      </c>
    </row>
    <row r="15928" spans="13:13" x14ac:dyDescent="0.15">
      <c r="M15928" s="80" t="b">
        <f t="shared" si="248"/>
        <v>1</v>
      </c>
    </row>
    <row r="15929" spans="13:13" x14ac:dyDescent="0.15">
      <c r="M15929" s="80" t="b">
        <f t="shared" si="248"/>
        <v>1</v>
      </c>
    </row>
    <row r="15930" spans="13:13" x14ac:dyDescent="0.15">
      <c r="M15930" s="80" t="b">
        <f t="shared" si="248"/>
        <v>1</v>
      </c>
    </row>
    <row r="15931" spans="13:13" x14ac:dyDescent="0.15">
      <c r="M15931" s="80" t="b">
        <f t="shared" si="248"/>
        <v>1</v>
      </c>
    </row>
    <row r="15932" spans="13:13" x14ac:dyDescent="0.15">
      <c r="M15932" s="80" t="b">
        <f t="shared" si="248"/>
        <v>1</v>
      </c>
    </row>
    <row r="15933" spans="13:13" x14ac:dyDescent="0.15">
      <c r="M15933" s="80" t="b">
        <f t="shared" si="248"/>
        <v>1</v>
      </c>
    </row>
    <row r="15934" spans="13:13" x14ac:dyDescent="0.15">
      <c r="M15934" s="80" t="b">
        <f t="shared" si="248"/>
        <v>1</v>
      </c>
    </row>
    <row r="15935" spans="13:13" x14ac:dyDescent="0.15">
      <c r="M15935" s="80" t="b">
        <f t="shared" si="248"/>
        <v>1</v>
      </c>
    </row>
    <row r="15936" spans="13:13" x14ac:dyDescent="0.15">
      <c r="M15936" s="80" t="b">
        <f t="shared" si="248"/>
        <v>1</v>
      </c>
    </row>
    <row r="15937" spans="13:13" x14ac:dyDescent="0.15">
      <c r="M15937" s="80" t="b">
        <f t="shared" si="248"/>
        <v>1</v>
      </c>
    </row>
    <row r="15938" spans="13:13" x14ac:dyDescent="0.15">
      <c r="M15938" s="80" t="b">
        <f t="shared" si="248"/>
        <v>1</v>
      </c>
    </row>
    <row r="15939" spans="13:13" x14ac:dyDescent="0.15">
      <c r="M15939" s="80" t="b">
        <f t="shared" si="248"/>
        <v>1</v>
      </c>
    </row>
    <row r="15940" spans="13:13" x14ac:dyDescent="0.15">
      <c r="M15940" s="80" t="b">
        <f t="shared" si="248"/>
        <v>1</v>
      </c>
    </row>
    <row r="15941" spans="13:13" x14ac:dyDescent="0.15">
      <c r="M15941" s="80" t="b">
        <f t="shared" si="248"/>
        <v>1</v>
      </c>
    </row>
    <row r="15942" spans="13:13" x14ac:dyDescent="0.15">
      <c r="M15942" s="80" t="b">
        <f t="shared" si="248"/>
        <v>1</v>
      </c>
    </row>
    <row r="15943" spans="13:13" x14ac:dyDescent="0.15">
      <c r="M15943" s="80" t="b">
        <f t="shared" si="248"/>
        <v>1</v>
      </c>
    </row>
    <row r="15944" spans="13:13" x14ac:dyDescent="0.15">
      <c r="M15944" s="80" t="b">
        <f t="shared" si="248"/>
        <v>1</v>
      </c>
    </row>
    <row r="15945" spans="13:13" x14ac:dyDescent="0.15">
      <c r="M15945" s="80" t="b">
        <f t="shared" si="248"/>
        <v>1</v>
      </c>
    </row>
    <row r="15946" spans="13:13" x14ac:dyDescent="0.15">
      <c r="M15946" s="80" t="b">
        <f t="shared" si="248"/>
        <v>1</v>
      </c>
    </row>
    <row r="15947" spans="13:13" x14ac:dyDescent="0.15">
      <c r="M15947" s="80" t="b">
        <f t="shared" si="248"/>
        <v>1</v>
      </c>
    </row>
    <row r="15948" spans="13:13" x14ac:dyDescent="0.15">
      <c r="M15948" s="80" t="b">
        <f t="shared" si="248"/>
        <v>1</v>
      </c>
    </row>
    <row r="15949" spans="13:13" x14ac:dyDescent="0.15">
      <c r="M15949" s="80" t="b">
        <f t="shared" si="248"/>
        <v>1</v>
      </c>
    </row>
    <row r="15950" spans="13:13" x14ac:dyDescent="0.15">
      <c r="M15950" s="80" t="b">
        <f t="shared" ref="M15950:M16000" si="249">AND(  NOT(ISERROR(FIND(UPPER($B$7),UPPER($B15950),1))),  OR($D$7="",NOT(ISERROR(FIND(UPPER($D$7),UPPER($B15950),1)))),    OR($D$8="",(ISERROR(FIND(UPPER($D$8),UPPER($B15950),1))))           )</f>
        <v>1</v>
      </c>
    </row>
    <row r="15951" spans="13:13" x14ac:dyDescent="0.15">
      <c r="M15951" s="80" t="b">
        <f t="shared" si="249"/>
        <v>1</v>
      </c>
    </row>
    <row r="15952" spans="13:13" x14ac:dyDescent="0.15">
      <c r="M15952" s="80" t="b">
        <f t="shared" si="249"/>
        <v>1</v>
      </c>
    </row>
    <row r="15953" spans="13:13" x14ac:dyDescent="0.15">
      <c r="M15953" s="80" t="b">
        <f t="shared" si="249"/>
        <v>1</v>
      </c>
    </row>
    <row r="15954" spans="13:13" x14ac:dyDescent="0.15">
      <c r="M15954" s="80" t="b">
        <f t="shared" si="249"/>
        <v>1</v>
      </c>
    </row>
    <row r="15955" spans="13:13" x14ac:dyDescent="0.15">
      <c r="M15955" s="80" t="b">
        <f t="shared" si="249"/>
        <v>1</v>
      </c>
    </row>
    <row r="15956" spans="13:13" x14ac:dyDescent="0.15">
      <c r="M15956" s="80" t="b">
        <f t="shared" si="249"/>
        <v>1</v>
      </c>
    </row>
    <row r="15957" spans="13:13" x14ac:dyDescent="0.15">
      <c r="M15957" s="80" t="b">
        <f t="shared" si="249"/>
        <v>1</v>
      </c>
    </row>
    <row r="15958" spans="13:13" x14ac:dyDescent="0.15">
      <c r="M15958" s="80" t="b">
        <f t="shared" si="249"/>
        <v>1</v>
      </c>
    </row>
    <row r="15959" spans="13:13" x14ac:dyDescent="0.15">
      <c r="M15959" s="80" t="b">
        <f t="shared" si="249"/>
        <v>1</v>
      </c>
    </row>
    <row r="15960" spans="13:13" x14ac:dyDescent="0.15">
      <c r="M15960" s="80" t="b">
        <f t="shared" si="249"/>
        <v>1</v>
      </c>
    </row>
    <row r="15961" spans="13:13" x14ac:dyDescent="0.15">
      <c r="M15961" s="80" t="b">
        <f t="shared" si="249"/>
        <v>1</v>
      </c>
    </row>
    <row r="15962" spans="13:13" x14ac:dyDescent="0.15">
      <c r="M15962" s="80" t="b">
        <f t="shared" si="249"/>
        <v>1</v>
      </c>
    </row>
    <row r="15963" spans="13:13" x14ac:dyDescent="0.15">
      <c r="M15963" s="80" t="b">
        <f t="shared" si="249"/>
        <v>1</v>
      </c>
    </row>
    <row r="15964" spans="13:13" x14ac:dyDescent="0.15">
      <c r="M15964" s="80" t="b">
        <f t="shared" si="249"/>
        <v>1</v>
      </c>
    </row>
    <row r="15965" spans="13:13" x14ac:dyDescent="0.15">
      <c r="M15965" s="80" t="b">
        <f t="shared" si="249"/>
        <v>1</v>
      </c>
    </row>
    <row r="15966" spans="13:13" x14ac:dyDescent="0.15">
      <c r="M15966" s="80" t="b">
        <f t="shared" si="249"/>
        <v>1</v>
      </c>
    </row>
    <row r="15967" spans="13:13" x14ac:dyDescent="0.15">
      <c r="M15967" s="80" t="b">
        <f t="shared" si="249"/>
        <v>1</v>
      </c>
    </row>
    <row r="15968" spans="13:13" x14ac:dyDescent="0.15">
      <c r="M15968" s="80" t="b">
        <f t="shared" si="249"/>
        <v>1</v>
      </c>
    </row>
    <row r="15969" spans="13:13" x14ac:dyDescent="0.15">
      <c r="M15969" s="80" t="b">
        <f t="shared" si="249"/>
        <v>1</v>
      </c>
    </row>
    <row r="15970" spans="13:13" x14ac:dyDescent="0.15">
      <c r="M15970" s="80" t="b">
        <f t="shared" si="249"/>
        <v>1</v>
      </c>
    </row>
    <row r="15971" spans="13:13" x14ac:dyDescent="0.15">
      <c r="M15971" s="80" t="b">
        <f t="shared" si="249"/>
        <v>1</v>
      </c>
    </row>
    <row r="15972" spans="13:13" x14ac:dyDescent="0.15">
      <c r="M15972" s="80" t="b">
        <f t="shared" si="249"/>
        <v>1</v>
      </c>
    </row>
    <row r="15973" spans="13:13" x14ac:dyDescent="0.15">
      <c r="M15973" s="80" t="b">
        <f t="shared" si="249"/>
        <v>1</v>
      </c>
    </row>
    <row r="15974" spans="13:13" x14ac:dyDescent="0.15">
      <c r="M15974" s="80" t="b">
        <f t="shared" si="249"/>
        <v>1</v>
      </c>
    </row>
    <row r="15975" spans="13:13" x14ac:dyDescent="0.15">
      <c r="M15975" s="80" t="b">
        <f t="shared" si="249"/>
        <v>1</v>
      </c>
    </row>
    <row r="15976" spans="13:13" x14ac:dyDescent="0.15">
      <c r="M15976" s="80" t="b">
        <f t="shared" si="249"/>
        <v>1</v>
      </c>
    </row>
    <row r="15977" spans="13:13" x14ac:dyDescent="0.15">
      <c r="M15977" s="80" t="b">
        <f t="shared" si="249"/>
        <v>1</v>
      </c>
    </row>
    <row r="15978" spans="13:13" x14ac:dyDescent="0.15">
      <c r="M15978" s="80" t="b">
        <f t="shared" si="249"/>
        <v>1</v>
      </c>
    </row>
    <row r="15979" spans="13:13" x14ac:dyDescent="0.15">
      <c r="M15979" s="80" t="b">
        <f t="shared" si="249"/>
        <v>1</v>
      </c>
    </row>
    <row r="15980" spans="13:13" x14ac:dyDescent="0.15">
      <c r="M15980" s="80" t="b">
        <f t="shared" si="249"/>
        <v>1</v>
      </c>
    </row>
    <row r="15981" spans="13:13" x14ac:dyDescent="0.15">
      <c r="M15981" s="80" t="b">
        <f t="shared" si="249"/>
        <v>1</v>
      </c>
    </row>
    <row r="15982" spans="13:13" x14ac:dyDescent="0.15">
      <c r="M15982" s="80" t="b">
        <f t="shared" si="249"/>
        <v>1</v>
      </c>
    </row>
    <row r="15983" spans="13:13" x14ac:dyDescent="0.15">
      <c r="M15983" s="80" t="b">
        <f t="shared" si="249"/>
        <v>1</v>
      </c>
    </row>
    <row r="15984" spans="13:13" x14ac:dyDescent="0.15">
      <c r="M15984" s="80" t="b">
        <f t="shared" si="249"/>
        <v>1</v>
      </c>
    </row>
    <row r="15985" spans="13:13" x14ac:dyDescent="0.15">
      <c r="M15985" s="80" t="b">
        <f t="shared" si="249"/>
        <v>1</v>
      </c>
    </row>
    <row r="15986" spans="13:13" x14ac:dyDescent="0.15">
      <c r="M15986" s="80" t="b">
        <f t="shared" si="249"/>
        <v>1</v>
      </c>
    </row>
    <row r="15987" spans="13:13" x14ac:dyDescent="0.15">
      <c r="M15987" s="80" t="b">
        <f t="shared" si="249"/>
        <v>1</v>
      </c>
    </row>
    <row r="15988" spans="13:13" x14ac:dyDescent="0.15">
      <c r="M15988" s="80" t="b">
        <f t="shared" si="249"/>
        <v>1</v>
      </c>
    </row>
    <row r="15989" spans="13:13" x14ac:dyDescent="0.15">
      <c r="M15989" s="80" t="b">
        <f t="shared" si="249"/>
        <v>1</v>
      </c>
    </row>
    <row r="15990" spans="13:13" x14ac:dyDescent="0.15">
      <c r="M15990" s="80" t="b">
        <f t="shared" si="249"/>
        <v>1</v>
      </c>
    </row>
    <row r="15991" spans="13:13" x14ac:dyDescent="0.15">
      <c r="M15991" s="80" t="b">
        <f t="shared" si="249"/>
        <v>1</v>
      </c>
    </row>
    <row r="15992" spans="13:13" x14ac:dyDescent="0.15">
      <c r="M15992" s="80" t="b">
        <f t="shared" si="249"/>
        <v>1</v>
      </c>
    </row>
    <row r="15993" spans="13:13" x14ac:dyDescent="0.15">
      <c r="M15993" s="80" t="b">
        <f t="shared" si="249"/>
        <v>1</v>
      </c>
    </row>
    <row r="15994" spans="13:13" x14ac:dyDescent="0.15">
      <c r="M15994" s="80" t="b">
        <f t="shared" si="249"/>
        <v>1</v>
      </c>
    </row>
    <row r="15995" spans="13:13" x14ac:dyDescent="0.15">
      <c r="M15995" s="80" t="b">
        <f t="shared" si="249"/>
        <v>1</v>
      </c>
    </row>
    <row r="15996" spans="13:13" x14ac:dyDescent="0.15">
      <c r="M15996" s="80" t="b">
        <f t="shared" si="249"/>
        <v>1</v>
      </c>
    </row>
    <row r="15997" spans="13:13" x14ac:dyDescent="0.15">
      <c r="M15997" s="80" t="b">
        <f t="shared" si="249"/>
        <v>1</v>
      </c>
    </row>
    <row r="15998" spans="13:13" x14ac:dyDescent="0.15">
      <c r="M15998" s="80" t="b">
        <f t="shared" si="249"/>
        <v>1</v>
      </c>
    </row>
    <row r="15999" spans="13:13" x14ac:dyDescent="0.15">
      <c r="M15999" s="80" t="b">
        <f t="shared" si="249"/>
        <v>1</v>
      </c>
    </row>
    <row r="16000" spans="13:13" x14ac:dyDescent="0.15">
      <c r="M16000" s="80" t="b">
        <f t="shared" si="249"/>
        <v>1</v>
      </c>
    </row>
  </sheetData>
  <autoFilter ref="A13:M14591"/>
  <conditionalFormatting sqref="O14 M14:M12425">
    <cfRule type="expression" dxfId="21" priority="3">
      <formula>M14=TRUE</formula>
    </cfRule>
  </conditionalFormatting>
  <conditionalFormatting sqref="M12426:M12448">
    <cfRule type="expression" dxfId="20" priority="2">
      <formula>M12426=TRUE</formula>
    </cfRule>
  </conditionalFormatting>
  <conditionalFormatting sqref="M12449:M16000">
    <cfRule type="expression" dxfId="19" priority="1">
      <formula>M12449=TRUE</formula>
    </cfRule>
  </conditionalFormatting>
  <pageMargins left="0.7" right="0.7" top="0.75" bottom="0.75" header="0.3" footer="0.3"/>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Pict="0" macro="[0]!ShowAll">
                <anchor moveWithCells="1" sizeWithCells="1">
                  <from>
                    <xdr:col>2</xdr:col>
                    <xdr:colOff>276225</xdr:colOff>
                    <xdr:row>2</xdr:row>
                    <xdr:rowOff>57150</xdr:rowOff>
                  </from>
                  <to>
                    <xdr:col>3</xdr:col>
                    <xdr:colOff>381000</xdr:colOff>
                    <xdr:row>4</xdr:row>
                    <xdr:rowOff>9525</xdr:rowOff>
                  </to>
                </anchor>
              </controlPr>
            </control>
          </mc:Choice>
        </mc:AlternateContent>
        <mc:AlternateContent xmlns:mc="http://schemas.openxmlformats.org/markup-compatibility/2006">
          <mc:Choice Requires="x14">
            <control shapeId="4098" r:id="rId4" name="Button 2">
              <controlPr defaultSize="0" print="0" autoFill="0" autoPict="0" macro="[0]!Partner_search_button">
                <anchor>
                  <from>
                    <xdr:col>1</xdr:col>
                    <xdr:colOff>3314700</xdr:colOff>
                    <xdr:row>1</xdr:row>
                    <xdr:rowOff>9525</xdr:rowOff>
                  </from>
                  <to>
                    <xdr:col>1</xdr:col>
                    <xdr:colOff>3648075</xdr:colOff>
                    <xdr:row>2</xdr:row>
                    <xdr:rowOff>85725</xdr:rowOff>
                  </to>
                </anchor>
              </controlPr>
            </control>
          </mc:Choice>
        </mc:AlternateContent>
        <mc:AlternateContent xmlns:mc="http://schemas.openxmlformats.org/markup-compatibility/2006">
          <mc:Choice Requires="x14">
            <control shapeId="4114" r:id="rId5" name="Button 18">
              <controlPr defaultSize="0" print="0" autoFill="0" autoPict="0" macro="[0]!NotFound0">
                <anchor>
                  <from>
                    <xdr:col>2</xdr:col>
                    <xdr:colOff>19050</xdr:colOff>
                    <xdr:row>8</xdr:row>
                    <xdr:rowOff>57150</xdr:rowOff>
                  </from>
                  <to>
                    <xdr:col>3</xdr:col>
                    <xdr:colOff>114300</xdr:colOff>
                    <xdr:row>10</xdr:row>
                    <xdr:rowOff>9525</xdr:rowOff>
                  </to>
                </anchor>
              </controlPr>
            </control>
          </mc:Choice>
        </mc:AlternateContent>
        <mc:AlternateContent xmlns:mc="http://schemas.openxmlformats.org/markup-compatibility/2006">
          <mc:Choice Requires="x14">
            <control shapeId="4099" r:id="rId6" name="Button 3">
              <controlPr defaultSize="0" print="0" autoFill="0" autoPict="0" macro="[0]!return0">
                <anchor>
                  <from>
                    <xdr:col>1</xdr:col>
                    <xdr:colOff>2352675</xdr:colOff>
                    <xdr:row>2</xdr:row>
                    <xdr:rowOff>19050</xdr:rowOff>
                  </from>
                  <to>
                    <xdr:col>1</xdr:col>
                    <xdr:colOff>2667000</xdr:colOff>
                    <xdr:row>3</xdr:row>
                    <xdr:rowOff>28575</xdr:rowOff>
                  </to>
                </anchor>
              </controlPr>
            </control>
          </mc:Choice>
        </mc:AlternateContent>
        <mc:AlternateContent xmlns:mc="http://schemas.openxmlformats.org/markup-compatibility/2006">
          <mc:Choice Requires="x14">
            <control shapeId="4100" r:id="rId7" name="Button 4">
              <controlPr defaultSize="0" print="0" autoFill="0" autoPict="0" macro="[0]!cancel0">
                <anchor>
                  <from>
                    <xdr:col>1</xdr:col>
                    <xdr:colOff>1790700</xdr:colOff>
                    <xdr:row>3</xdr:row>
                    <xdr:rowOff>19050</xdr:rowOff>
                  </from>
                  <to>
                    <xdr:col>1</xdr:col>
                    <xdr:colOff>2114550</xdr:colOff>
                    <xdr:row>4</xdr:row>
                    <xdr:rowOff>57150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W41"/>
  <sheetViews>
    <sheetView workbookViewId="0">
      <selection activeCell="A10" sqref="A10"/>
    </sheetView>
  </sheetViews>
  <sheetFormatPr defaultColWidth="8.85546875" defaultRowHeight="15" x14ac:dyDescent="0.25"/>
  <cols>
    <col min="1" max="1" width="21.7109375" style="10" customWidth="1"/>
    <col min="2" max="2" width="72.28515625" style="7" customWidth="1"/>
    <col min="3" max="3" width="13.28515625" customWidth="1"/>
    <col min="4" max="4" width="15.85546875" style="14" customWidth="1"/>
    <col min="5" max="5" width="16.28515625" customWidth="1"/>
  </cols>
  <sheetData>
    <row r="1" spans="1:23" x14ac:dyDescent="0.25">
      <c r="A1" s="10" t="s">
        <v>8930</v>
      </c>
      <c r="B1" s="163">
        <v>2</v>
      </c>
      <c r="C1" s="71" t="s">
        <v>8371</v>
      </c>
      <c r="D1" s="72" t="s">
        <v>8370</v>
      </c>
      <c r="N1" s="64" t="s">
        <v>8943</v>
      </c>
      <c r="O1" t="s">
        <v>8306</v>
      </c>
    </row>
    <row r="2" spans="1:23" x14ac:dyDescent="0.25">
      <c r="B2" s="74"/>
      <c r="C2" s="71" t="s">
        <v>8372</v>
      </c>
      <c r="D2" s="72">
        <v>41639</v>
      </c>
      <c r="N2" s="64">
        <f>VALUE(MID(N1,2,99))+1</f>
        <v>2</v>
      </c>
      <c r="O2" t="s">
        <v>8944</v>
      </c>
    </row>
    <row r="3" spans="1:23" x14ac:dyDescent="0.25">
      <c r="B3" s="7" t="s">
        <v>8931</v>
      </c>
      <c r="N3" s="64"/>
      <c r="O3" t="s">
        <v>8302</v>
      </c>
    </row>
    <row r="4" spans="1:23" ht="26.25" x14ac:dyDescent="0.25">
      <c r="B4" s="8" t="s">
        <v>8360</v>
      </c>
      <c r="D4" s="15"/>
      <c r="E4" s="20" t="s">
        <v>666</v>
      </c>
      <c r="F4" s="6"/>
      <c r="G4" s="20" t="s">
        <v>8305</v>
      </c>
      <c r="N4" s="164"/>
      <c r="O4" t="s">
        <v>8303</v>
      </c>
    </row>
    <row r="5" spans="1:23" x14ac:dyDescent="0.25">
      <c r="N5" s="64" t="str">
        <f>IF(N3="",IF(N4="","",N4),IF(N4="",N3,N3&amp;"; "&amp;N4))</f>
        <v/>
      </c>
      <c r="O5" t="s">
        <v>8304</v>
      </c>
    </row>
    <row r="6" spans="1:23" x14ac:dyDescent="0.25">
      <c r="A6" s="11" t="s">
        <v>665</v>
      </c>
      <c r="B6" s="152" t="str">
        <f ca="1">INDIRECT("'ProjDataInput'!a"&amp;TEXT($N$2,"###"))&amp;""</f>
        <v/>
      </c>
      <c r="D6" s="16" t="s">
        <v>647</v>
      </c>
      <c r="E6" s="3"/>
      <c r="G6" s="22"/>
      <c r="T6" t="s">
        <v>665</v>
      </c>
      <c r="U6" t="s">
        <v>8086</v>
      </c>
      <c r="W6" t="s">
        <v>647</v>
      </c>
    </row>
    <row r="7" spans="1:23" x14ac:dyDescent="0.25">
      <c r="A7" s="11" t="s">
        <v>553</v>
      </c>
      <c r="B7" s="152" t="str">
        <f ca="1">MID(INDIRECT("'ProjDataInput'!C"&amp;TEXT($N$2,"###")),1,999)</f>
        <v/>
      </c>
      <c r="D7" s="16" t="s">
        <v>648</v>
      </c>
      <c r="E7" s="3"/>
      <c r="G7" s="22"/>
      <c r="N7" s="64" t="s">
        <v>8934</v>
      </c>
      <c r="O7" t="s">
        <v>8363</v>
      </c>
      <c r="T7" t="s">
        <v>553</v>
      </c>
      <c r="U7" t="s">
        <v>8919</v>
      </c>
      <c r="W7" t="s">
        <v>648</v>
      </c>
    </row>
    <row r="8" spans="1:23" x14ac:dyDescent="0.25">
      <c r="A8" s="17"/>
      <c r="B8" s="18"/>
      <c r="D8" s="16" t="s">
        <v>649</v>
      </c>
      <c r="E8" s="3"/>
      <c r="G8" s="22"/>
      <c r="W8" t="s">
        <v>649</v>
      </c>
    </row>
    <row r="9" spans="1:23" x14ac:dyDescent="0.25">
      <c r="A9" s="17"/>
      <c r="B9" s="19" t="s">
        <v>8309</v>
      </c>
      <c r="D9" s="16" t="s">
        <v>650</v>
      </c>
      <c r="E9" s="3"/>
      <c r="G9" s="22"/>
      <c r="N9" s="164"/>
      <c r="T9" t="s">
        <v>8308</v>
      </c>
      <c r="U9" t="s">
        <v>8309</v>
      </c>
      <c r="W9" t="s">
        <v>650</v>
      </c>
    </row>
    <row r="10" spans="1:23" x14ac:dyDescent="0.25">
      <c r="A10" s="21" t="str">
        <f ca="1">LEFT(INDIRECT("'ProjDataInput'!b"&amp;TEXT($N$2,"###")),2)</f>
        <v/>
      </c>
      <c r="B10" s="149" t="str">
        <f ca="1">MID(INDIRECT("'ProjDataInput'!b"&amp;TEXT($N$2,"###")),3,999)</f>
        <v/>
      </c>
      <c r="D10" s="16" t="s">
        <v>554</v>
      </c>
      <c r="E10" s="3"/>
      <c r="G10" s="22"/>
      <c r="U10" t="s">
        <v>8932</v>
      </c>
      <c r="W10" t="s">
        <v>554</v>
      </c>
    </row>
    <row r="11" spans="1:23" x14ac:dyDescent="0.25">
      <c r="A11" s="21"/>
      <c r="B11" s="21">
        <f ca="1">IF(OR(LEFT(A10&amp;" ",1)="r",AND(A10="",LEFT(B10,1)="r")),1,0)</f>
        <v>0</v>
      </c>
      <c r="D11" s="16" t="s">
        <v>555</v>
      </c>
      <c r="E11" s="3"/>
      <c r="G11" s="22"/>
      <c r="W11" t="s">
        <v>555</v>
      </c>
    </row>
    <row r="12" spans="1:23" x14ac:dyDescent="0.25">
      <c r="A12"/>
      <c r="B12" s="150"/>
      <c r="D12" s="16"/>
    </row>
    <row r="13" spans="1:23" x14ac:dyDescent="0.25">
      <c r="A13" s="11" t="s">
        <v>645</v>
      </c>
      <c r="B13" s="154" t="str">
        <f ca="1">MID(INDIRECT("'ProjDataInput'!j"&amp;TEXT($N$2,"###")),1,999)</f>
        <v/>
      </c>
      <c r="D13" s="16" t="s">
        <v>651</v>
      </c>
      <c r="E13" s="3"/>
      <c r="T13" t="s">
        <v>645</v>
      </c>
      <c r="U13" t="s">
        <v>8920</v>
      </c>
      <c r="W13" t="s">
        <v>651</v>
      </c>
    </row>
    <row r="14" spans="1:23" x14ac:dyDescent="0.25">
      <c r="A14" s="11" t="s">
        <v>646</v>
      </c>
      <c r="B14" s="152" t="str">
        <f ca="1">MID(INDIRECT("'ProjDataInput'!k"&amp;TEXT($N$2,"###")),1,999)</f>
        <v/>
      </c>
      <c r="C14" s="95"/>
      <c r="D14" s="16" t="s">
        <v>562</v>
      </c>
      <c r="E14" s="3"/>
      <c r="G14" s="66" t="s">
        <v>8298</v>
      </c>
      <c r="T14" t="s">
        <v>646</v>
      </c>
      <c r="U14" t="s">
        <v>4174</v>
      </c>
      <c r="W14" t="s">
        <v>562</v>
      </c>
    </row>
    <row r="15" spans="1:23" x14ac:dyDescent="0.25">
      <c r="B15" s="150"/>
      <c r="D15" s="16"/>
      <c r="E15" s="1"/>
      <c r="G15" s="67" t="s">
        <v>8307</v>
      </c>
    </row>
    <row r="16" spans="1:23" x14ac:dyDescent="0.25">
      <c r="A16" s="11" t="s">
        <v>652</v>
      </c>
      <c r="B16" s="154" t="str">
        <f ca="1">MID(INDIRECT("'ProjDataInput'!L"&amp;TEXT($N$2,"###")),1,999)</f>
        <v/>
      </c>
      <c r="D16" s="16" t="s">
        <v>651</v>
      </c>
      <c r="E16" s="3"/>
      <c r="T16" t="s">
        <v>652</v>
      </c>
      <c r="U16" t="s">
        <v>8924</v>
      </c>
      <c r="W16" t="s">
        <v>651</v>
      </c>
    </row>
    <row r="17" spans="1:23" x14ac:dyDescent="0.25">
      <c r="A17" s="11" t="s">
        <v>646</v>
      </c>
      <c r="B17" s="152" t="str">
        <f ca="1">MID(INDIRECT("'ProjDataInput'!m"&amp;TEXT($N$2,"###")),1,999)</f>
        <v/>
      </c>
      <c r="D17" s="16" t="s">
        <v>562</v>
      </c>
      <c r="E17" s="3"/>
      <c r="T17" t="s">
        <v>646</v>
      </c>
      <c r="U17" t="s">
        <v>8925</v>
      </c>
      <c r="W17" t="s">
        <v>562</v>
      </c>
    </row>
    <row r="18" spans="1:23" x14ac:dyDescent="0.25">
      <c r="B18" s="150"/>
      <c r="D18" s="16"/>
      <c r="E18" s="1"/>
    </row>
    <row r="19" spans="1:23" x14ac:dyDescent="0.25">
      <c r="A19" s="11" t="s">
        <v>653</v>
      </c>
      <c r="B19" s="154" t="str">
        <f ca="1">MID(INDIRECT("'ProjDataInput'!n"&amp;TEXT($N$2,"###")),1,999)</f>
        <v/>
      </c>
      <c r="D19" s="16" t="s">
        <v>651</v>
      </c>
      <c r="E19" s="3"/>
      <c r="T19" t="s">
        <v>653</v>
      </c>
      <c r="U19" t="s">
        <v>8926</v>
      </c>
      <c r="W19" t="s">
        <v>651</v>
      </c>
    </row>
    <row r="20" spans="1:23" x14ac:dyDescent="0.25">
      <c r="A20" s="11" t="s">
        <v>646</v>
      </c>
      <c r="B20" s="152" t="str">
        <f ca="1">MID(INDIRECT("'ProjDataInput'!o"&amp;TEXT($N$2,"###")),1,999)</f>
        <v/>
      </c>
      <c r="D20" s="16" t="s">
        <v>562</v>
      </c>
      <c r="E20" s="3"/>
      <c r="T20" t="s">
        <v>646</v>
      </c>
      <c r="U20" t="s">
        <v>8927</v>
      </c>
      <c r="W20" t="s">
        <v>562</v>
      </c>
    </row>
    <row r="21" spans="1:23" x14ac:dyDescent="0.25">
      <c r="B21" s="150"/>
      <c r="D21" s="16"/>
      <c r="E21" s="1"/>
    </row>
    <row r="22" spans="1:23" x14ac:dyDescent="0.25">
      <c r="A22" s="11" t="s">
        <v>654</v>
      </c>
      <c r="B22" s="154" t="str">
        <f ca="1">MID(INDIRECT("'ProjDataInput'!p"&amp;TEXT($N$2,"###")),1,999)</f>
        <v/>
      </c>
      <c r="D22" s="16" t="s">
        <v>651</v>
      </c>
      <c r="E22" s="3"/>
      <c r="T22" t="s">
        <v>654</v>
      </c>
      <c r="U22" t="s">
        <v>8928</v>
      </c>
      <c r="W22" t="s">
        <v>651</v>
      </c>
    </row>
    <row r="23" spans="1:23" x14ac:dyDescent="0.25">
      <c r="A23" s="11" t="s">
        <v>646</v>
      </c>
      <c r="B23" s="152" t="str">
        <f ca="1">MID(INDIRECT("'ProjDataInput'!q"&amp;TEXT($N$2,"###")),1,999)</f>
        <v/>
      </c>
      <c r="D23" s="16" t="s">
        <v>562</v>
      </c>
      <c r="E23" s="3"/>
      <c r="T23" t="s">
        <v>646</v>
      </c>
      <c r="U23" t="s">
        <v>8929</v>
      </c>
      <c r="W23" t="s">
        <v>562</v>
      </c>
    </row>
    <row r="24" spans="1:23" x14ac:dyDescent="0.25">
      <c r="B24" s="150"/>
      <c r="D24" s="16" t="s">
        <v>563</v>
      </c>
      <c r="E24" s="5"/>
      <c r="W24" t="s">
        <v>563</v>
      </c>
    </row>
    <row r="25" spans="1:23" x14ac:dyDescent="0.25">
      <c r="A25" s="11" t="s">
        <v>667</v>
      </c>
      <c r="B25" s="151">
        <f ca="1">INDIRECT("'ProjDataInput'!h"&amp;TEXT($N$2,"###"))</f>
        <v>0</v>
      </c>
      <c r="D25" s="16" t="s">
        <v>663</v>
      </c>
      <c r="E25" s="3"/>
      <c r="T25" t="s">
        <v>667</v>
      </c>
      <c r="U25">
        <v>332631</v>
      </c>
      <c r="W25" t="s">
        <v>663</v>
      </c>
    </row>
    <row r="26" spans="1:23" x14ac:dyDescent="0.25">
      <c r="A26" s="12" t="s">
        <v>668</v>
      </c>
      <c r="B26" s="151">
        <f ca="1">INDIRECT("'ProjDataInput'!i"&amp;TEXT($N$2,"###"))</f>
        <v>0</v>
      </c>
      <c r="D26" s="16" t="s">
        <v>493</v>
      </c>
      <c r="E26" s="3"/>
      <c r="T26" t="s">
        <v>668</v>
      </c>
      <c r="U26">
        <v>127250</v>
      </c>
      <c r="W26" t="s">
        <v>493</v>
      </c>
    </row>
    <row r="27" spans="1:23" x14ac:dyDescent="0.25">
      <c r="A27" s="13"/>
      <c r="B27" s="150"/>
      <c r="C27" s="4"/>
      <c r="D27" s="16" t="s">
        <v>664</v>
      </c>
      <c r="E27" s="3"/>
      <c r="W27" t="s">
        <v>664</v>
      </c>
    </row>
    <row r="28" spans="1:23" x14ac:dyDescent="0.25">
      <c r="A28" s="11" t="s">
        <v>657</v>
      </c>
      <c r="B28" s="152" t="str">
        <f ca="1">MID(INDIRECT("'ProjDataInput'!f"&amp;TEXT($N$2,"###")),1,999)</f>
        <v/>
      </c>
      <c r="C28" s="4"/>
      <c r="D28" s="23" t="s">
        <v>494</v>
      </c>
      <c r="E28" s="25"/>
      <c r="T28" t="s">
        <v>657</v>
      </c>
      <c r="U28" t="s">
        <v>8921</v>
      </c>
      <c r="W28" t="s">
        <v>494</v>
      </c>
    </row>
    <row r="29" spans="1:23" x14ac:dyDescent="0.25">
      <c r="B29" s="150" t="s">
        <v>656</v>
      </c>
      <c r="D29" s="23" t="s">
        <v>495</v>
      </c>
      <c r="E29" s="3"/>
      <c r="I29" s="2"/>
      <c r="U29" t="s">
        <v>656</v>
      </c>
      <c r="W29" t="s">
        <v>495</v>
      </c>
    </row>
    <row r="30" spans="1:23" x14ac:dyDescent="0.25">
      <c r="A30" s="11" t="s">
        <v>658</v>
      </c>
      <c r="B30" s="152" t="str">
        <f ca="1">MID(INDIRECT("'ProjDataInput'!d"&amp;TEXT($N$2,"###")),1,999)</f>
        <v/>
      </c>
      <c r="D30" s="23" t="s">
        <v>496</v>
      </c>
      <c r="E30" s="24"/>
      <c r="T30" t="s">
        <v>658</v>
      </c>
      <c r="U30" t="s">
        <v>8922</v>
      </c>
      <c r="W30" t="s">
        <v>496</v>
      </c>
    </row>
    <row r="31" spans="1:23" x14ac:dyDescent="0.25">
      <c r="B31" s="150" t="s">
        <v>659</v>
      </c>
      <c r="D31" s="23"/>
      <c r="E31" s="4"/>
      <c r="U31" t="s">
        <v>659</v>
      </c>
    </row>
    <row r="32" spans="1:23" x14ac:dyDescent="0.25">
      <c r="A32" s="11" t="s">
        <v>655</v>
      </c>
      <c r="B32" s="152" t="str">
        <f ca="1">MID(INDIRECT("'ProjDataInput'!e"&amp;TEXT($N$2,"###")),1,999)</f>
        <v/>
      </c>
      <c r="T32" t="s">
        <v>655</v>
      </c>
      <c r="U32" t="s">
        <v>8923</v>
      </c>
    </row>
    <row r="33" spans="1:21" x14ac:dyDescent="0.25">
      <c r="B33" s="150"/>
    </row>
    <row r="34" spans="1:21" ht="15.75" x14ac:dyDescent="0.25">
      <c r="A34" s="11" t="s">
        <v>660</v>
      </c>
      <c r="B34" s="173" t="str">
        <f ca="1">MID(INDIRECT("'ProjDataInput'!g"&amp;TEXT($N$2,"###")),1,19999)</f>
        <v/>
      </c>
      <c r="T34" t="s">
        <v>660</v>
      </c>
      <c r="U34" t="s">
        <v>8933</v>
      </c>
    </row>
    <row r="35" spans="1:21" x14ac:dyDescent="0.25">
      <c r="B35" s="171"/>
    </row>
    <row r="36" spans="1:21" x14ac:dyDescent="0.25">
      <c r="A36" s="11" t="s">
        <v>661</v>
      </c>
      <c r="B36" s="170"/>
      <c r="T36" t="s">
        <v>661</v>
      </c>
    </row>
    <row r="37" spans="1:21" x14ac:dyDescent="0.25">
      <c r="B37" s="171" t="s">
        <v>498</v>
      </c>
    </row>
    <row r="38" spans="1:21" x14ac:dyDescent="0.25">
      <c r="A38" s="11" t="s">
        <v>662</v>
      </c>
      <c r="B38" s="170"/>
      <c r="T38" t="s">
        <v>662</v>
      </c>
    </row>
    <row r="39" spans="1:21" x14ac:dyDescent="0.25">
      <c r="B39" s="171"/>
    </row>
    <row r="40" spans="1:21" x14ac:dyDescent="0.25">
      <c r="A40" s="11" t="s">
        <v>497</v>
      </c>
      <c r="B40" s="152" t="str">
        <f ca="1">MID(INDIRECT("'ProjDataInput'!r"&amp;TEXT($N$2,"###")),1,19999)</f>
        <v/>
      </c>
      <c r="T40" t="s">
        <v>497</v>
      </c>
    </row>
    <row r="41" spans="1:21" x14ac:dyDescent="0.25">
      <c r="A41" s="13"/>
      <c r="B41" s="153"/>
    </row>
  </sheetData>
  <dataValidations count="2">
    <dataValidation type="list" allowBlank="1" showInputMessage="1" showErrorMessage="1" sqref="E29">
      <formula1>"Yes, No"</formula1>
    </dataValidation>
    <dataValidation type="list" allowBlank="1" showInputMessage="1" showErrorMessage="1" sqref="A10:A11">
      <formula1>"A/,C/,E/,M/,P/,R/"</formula1>
    </dataValidation>
  </dataValidation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dimension ref="A1:R936"/>
  <sheetViews>
    <sheetView workbookViewId="0">
      <selection activeCell="C15" sqref="C15"/>
    </sheetView>
  </sheetViews>
  <sheetFormatPr defaultColWidth="8.85546875" defaultRowHeight="15" x14ac:dyDescent="0.25"/>
  <cols>
    <col min="1" max="1" width="7" style="104" customWidth="1"/>
    <col min="2" max="2" width="6.140625" style="104" customWidth="1"/>
    <col min="3" max="3" width="60.42578125" style="38" customWidth="1"/>
    <col min="4" max="4" width="45.85546875" customWidth="1"/>
    <col min="5" max="5" width="10.7109375" style="26" customWidth="1"/>
    <col min="6" max="7" width="15.85546875" style="26" customWidth="1"/>
    <col min="8" max="8" width="10.42578125" style="39" customWidth="1"/>
    <col min="9" max="13" width="9.140625" customWidth="1"/>
    <col min="14" max="14" width="12.7109375" style="71" customWidth="1"/>
    <col min="15" max="15" width="9.140625" style="39" customWidth="1"/>
    <col min="16" max="18" width="9.140625" customWidth="1"/>
  </cols>
  <sheetData>
    <row r="1" spans="1:18" x14ac:dyDescent="0.25">
      <c r="N1" s="76" t="s">
        <v>8366</v>
      </c>
      <c r="O1" s="75" t="s">
        <v>8395</v>
      </c>
    </row>
    <row r="2" spans="1:18" ht="15.75" x14ac:dyDescent="0.25">
      <c r="C2" s="40" t="s">
        <v>8369</v>
      </c>
      <c r="I2" s="41"/>
      <c r="N2" s="76" t="s">
        <v>8365</v>
      </c>
      <c r="O2" s="75">
        <v>30</v>
      </c>
    </row>
    <row r="3" spans="1:18" x14ac:dyDescent="0.25">
      <c r="I3" s="42"/>
    </row>
    <row r="4" spans="1:18" x14ac:dyDescent="0.25">
      <c r="I4" s="43"/>
      <c r="O4" s="39" t="s">
        <v>8360</v>
      </c>
    </row>
    <row r="5" spans="1:18" x14ac:dyDescent="0.25">
      <c r="C5" s="367" t="str">
        <f>IF(O6&lt;&gt;"","","(Did you fill out the 'Institution' field on the 90-2 form?)")</f>
        <v/>
      </c>
      <c r="I5" s="43"/>
    </row>
    <row r="6" spans="1:18" x14ac:dyDescent="0.25">
      <c r="I6" s="43"/>
      <c r="N6" s="76" t="s">
        <v>8367</v>
      </c>
      <c r="O6" s="75" t="s">
        <v>8059</v>
      </c>
    </row>
    <row r="7" spans="1:18" x14ac:dyDescent="0.25">
      <c r="B7" s="88" t="s">
        <v>8060</v>
      </c>
      <c r="C7" s="44">
        <f>O7</f>
        <v>2018</v>
      </c>
      <c r="N7" s="76" t="s">
        <v>8368</v>
      </c>
      <c r="O7" s="75">
        <v>2018</v>
      </c>
      <c r="P7" t="s">
        <v>14492</v>
      </c>
    </row>
    <row r="8" spans="1:18" x14ac:dyDescent="0.25">
      <c r="B8" s="88" t="s">
        <v>8061</v>
      </c>
      <c r="C8" s="38" t="str">
        <f>O6</f>
        <v>CA</v>
      </c>
    </row>
    <row r="9" spans="1:18" x14ac:dyDescent="0.25">
      <c r="N9" s="87">
        <v>2378</v>
      </c>
      <c r="O9" s="86" t="s">
        <v>510</v>
      </c>
      <c r="P9" s="84"/>
      <c r="Q9" s="84"/>
      <c r="R9" s="85"/>
    </row>
    <row r="10" spans="1:18" x14ac:dyDescent="0.25">
      <c r="A10" s="106"/>
      <c r="B10" s="106" t="s">
        <v>501</v>
      </c>
      <c r="C10" s="45" t="s">
        <v>500</v>
      </c>
      <c r="D10" s="46" t="s">
        <v>8062</v>
      </c>
      <c r="E10" s="106" t="s">
        <v>8061</v>
      </c>
      <c r="F10" s="106" t="s">
        <v>8063</v>
      </c>
      <c r="G10" s="106" t="s">
        <v>8064</v>
      </c>
      <c r="H10" s="47" t="s">
        <v>8065</v>
      </c>
      <c r="N10" s="89" t="str">
        <f>CONCATENATE(TEXT(N9,"0000")," ",O9)</f>
        <v>2378 Sustainable Fisheries and Aquaculture</v>
      </c>
      <c r="O10" s="90"/>
      <c r="P10" s="91"/>
      <c r="Q10" s="91"/>
      <c r="R10" s="92"/>
    </row>
    <row r="11" spans="1:18" hidden="1" x14ac:dyDescent="0.25">
      <c r="A11" s="105"/>
      <c r="B11" s="104">
        <v>2369</v>
      </c>
      <c r="C11" s="38" t="s">
        <v>509</v>
      </c>
      <c r="D11" t="s">
        <v>14435</v>
      </c>
      <c r="E11" s="26" t="s">
        <v>8066</v>
      </c>
      <c r="F11" s="26">
        <v>2018</v>
      </c>
      <c r="G11" s="26">
        <v>2021</v>
      </c>
      <c r="H11" s="39" t="b">
        <f>AND(O$6=E11,O$7&gt;=F11,O$7&lt;=G11,C$7=F11)</f>
        <v>0</v>
      </c>
      <c r="N11"/>
      <c r="O11"/>
    </row>
    <row r="12" spans="1:18" hidden="1" x14ac:dyDescent="0.25">
      <c r="A12" s="105"/>
      <c r="B12" s="104">
        <v>2370</v>
      </c>
      <c r="C12" s="38" t="s">
        <v>510</v>
      </c>
      <c r="D12" t="s">
        <v>14435</v>
      </c>
      <c r="E12" s="26" t="s">
        <v>8066</v>
      </c>
      <c r="F12" s="26">
        <v>2018</v>
      </c>
      <c r="G12" s="26">
        <v>2021</v>
      </c>
      <c r="H12" s="39" t="b">
        <f t="shared" ref="H12:H75" si="0">AND(O$6=E12,O$7&gt;=F12,O$7&lt;=G12,C$7=F12)</f>
        <v>0</v>
      </c>
      <c r="N12"/>
      <c r="O12"/>
    </row>
    <row r="13" spans="1:18" hidden="1" x14ac:dyDescent="0.25">
      <c r="A13" s="105"/>
      <c r="B13" s="104">
        <v>2371</v>
      </c>
      <c r="C13" s="38" t="s">
        <v>594</v>
      </c>
      <c r="D13" t="s">
        <v>14435</v>
      </c>
      <c r="E13" s="26" t="s">
        <v>8066</v>
      </c>
      <c r="F13" s="26">
        <v>2018</v>
      </c>
      <c r="G13" s="26">
        <v>2021</v>
      </c>
      <c r="H13" s="39" t="b">
        <f t="shared" si="0"/>
        <v>0</v>
      </c>
      <c r="N13"/>
      <c r="O13"/>
    </row>
    <row r="14" spans="1:18" hidden="1" x14ac:dyDescent="0.25">
      <c r="A14" s="105"/>
      <c r="B14" s="104">
        <v>2372</v>
      </c>
      <c r="C14" s="38" t="s">
        <v>595</v>
      </c>
      <c r="D14" t="s">
        <v>14435</v>
      </c>
      <c r="E14" s="26" t="s">
        <v>8066</v>
      </c>
      <c r="F14" s="26">
        <v>2018</v>
      </c>
      <c r="G14" s="26">
        <v>2021</v>
      </c>
      <c r="H14" s="39" t="b">
        <f t="shared" si="0"/>
        <v>0</v>
      </c>
      <c r="N14"/>
      <c r="O14"/>
    </row>
    <row r="15" spans="1:18" x14ac:dyDescent="0.25">
      <c r="A15" s="105"/>
      <c r="B15" s="104">
        <v>2385</v>
      </c>
      <c r="C15" s="38" t="s">
        <v>509</v>
      </c>
      <c r="D15" t="s">
        <v>14436</v>
      </c>
      <c r="E15" s="26" t="s">
        <v>8059</v>
      </c>
      <c r="F15" s="26">
        <v>2018</v>
      </c>
      <c r="G15" s="26">
        <v>2021</v>
      </c>
      <c r="H15" s="39" t="b">
        <f t="shared" si="0"/>
        <v>1</v>
      </c>
      <c r="N15"/>
      <c r="O15"/>
    </row>
    <row r="16" spans="1:18" x14ac:dyDescent="0.25">
      <c r="A16" s="105"/>
      <c r="B16" s="104">
        <v>2386</v>
      </c>
      <c r="C16" s="38" t="s">
        <v>510</v>
      </c>
      <c r="D16" t="s">
        <v>14436</v>
      </c>
      <c r="E16" s="26" t="s">
        <v>8059</v>
      </c>
      <c r="F16" s="26">
        <v>2018</v>
      </c>
      <c r="G16" s="26">
        <v>2021</v>
      </c>
      <c r="H16" s="39" t="b">
        <f t="shared" si="0"/>
        <v>1</v>
      </c>
      <c r="N16"/>
      <c r="O16"/>
    </row>
    <row r="17" spans="1:14" x14ac:dyDescent="0.25">
      <c r="A17" s="105"/>
      <c r="B17" s="104">
        <v>2387</v>
      </c>
      <c r="C17" s="38" t="s">
        <v>14437</v>
      </c>
      <c r="D17" t="s">
        <v>14436</v>
      </c>
      <c r="E17" s="26" t="s">
        <v>8059</v>
      </c>
      <c r="F17" s="26">
        <v>2018</v>
      </c>
      <c r="G17" s="26">
        <v>2021</v>
      </c>
      <c r="H17" s="39" t="b">
        <f t="shared" si="0"/>
        <v>1</v>
      </c>
      <c r="N17"/>
    </row>
    <row r="18" spans="1:14" x14ac:dyDescent="0.25">
      <c r="A18" s="105"/>
      <c r="B18" s="104">
        <v>2388</v>
      </c>
      <c r="C18" s="38" t="s">
        <v>599</v>
      </c>
      <c r="D18" t="s">
        <v>14436</v>
      </c>
      <c r="E18" s="26" t="s">
        <v>8059</v>
      </c>
      <c r="F18" s="26">
        <v>2018</v>
      </c>
      <c r="G18" s="26">
        <v>2021</v>
      </c>
      <c r="H18" s="39" t="b">
        <f t="shared" si="0"/>
        <v>1</v>
      </c>
      <c r="N18"/>
    </row>
    <row r="19" spans="1:14" hidden="1" x14ac:dyDescent="0.25">
      <c r="A19" s="105"/>
      <c r="B19" s="104">
        <v>2320</v>
      </c>
      <c r="C19" s="38" t="s">
        <v>14438</v>
      </c>
      <c r="D19" t="s">
        <v>14439</v>
      </c>
      <c r="E19" s="26" t="s">
        <v>8110</v>
      </c>
      <c r="F19" s="26">
        <v>2018</v>
      </c>
      <c r="G19" s="26">
        <v>2021</v>
      </c>
      <c r="H19" s="39" t="b">
        <f t="shared" si="0"/>
        <v>0</v>
      </c>
      <c r="N19"/>
    </row>
    <row r="20" spans="1:14" hidden="1" x14ac:dyDescent="0.25">
      <c r="A20" s="105"/>
      <c r="B20" s="104">
        <v>2321</v>
      </c>
      <c r="C20" s="38" t="s">
        <v>14440</v>
      </c>
      <c r="D20" t="s">
        <v>14439</v>
      </c>
      <c r="E20" s="26" t="s">
        <v>8110</v>
      </c>
      <c r="F20" s="26">
        <v>2018</v>
      </c>
      <c r="G20" s="26">
        <v>2021</v>
      </c>
      <c r="H20" s="39" t="b">
        <f t="shared" si="0"/>
        <v>0</v>
      </c>
      <c r="N20"/>
    </row>
    <row r="21" spans="1:14" hidden="1" x14ac:dyDescent="0.25">
      <c r="A21" s="105"/>
      <c r="B21" s="104">
        <v>2322</v>
      </c>
      <c r="C21" s="38" t="s">
        <v>478</v>
      </c>
      <c r="D21" t="s">
        <v>14439</v>
      </c>
      <c r="E21" s="26" t="s">
        <v>8110</v>
      </c>
      <c r="F21" s="26">
        <v>2018</v>
      </c>
      <c r="G21" s="26">
        <v>2021</v>
      </c>
      <c r="H21" s="39" t="b">
        <f t="shared" si="0"/>
        <v>0</v>
      </c>
      <c r="N21"/>
    </row>
    <row r="22" spans="1:14" hidden="1" x14ac:dyDescent="0.25">
      <c r="A22" s="105"/>
      <c r="B22" s="104">
        <v>2323</v>
      </c>
      <c r="C22" s="38" t="s">
        <v>595</v>
      </c>
      <c r="D22" t="s">
        <v>14439</v>
      </c>
      <c r="E22" s="26" t="s">
        <v>8110</v>
      </c>
      <c r="F22" s="26">
        <v>2018</v>
      </c>
      <c r="G22" s="26">
        <v>2021</v>
      </c>
      <c r="H22" s="39" t="b">
        <f t="shared" si="0"/>
        <v>0</v>
      </c>
      <c r="N22"/>
    </row>
    <row r="23" spans="1:14" hidden="1" x14ac:dyDescent="0.25">
      <c r="A23" s="105"/>
      <c r="B23" s="104">
        <v>2408</v>
      </c>
      <c r="C23" s="38" t="s">
        <v>14441</v>
      </c>
      <c r="D23" t="s">
        <v>14442</v>
      </c>
      <c r="E23" s="26" t="s">
        <v>8086</v>
      </c>
      <c r="F23" s="26">
        <v>2018</v>
      </c>
      <c r="G23" s="26">
        <v>2021</v>
      </c>
      <c r="H23" s="39" t="b">
        <f t="shared" si="0"/>
        <v>0</v>
      </c>
      <c r="N23"/>
    </row>
    <row r="24" spans="1:14" hidden="1" x14ac:dyDescent="0.25">
      <c r="A24" s="105"/>
      <c r="B24" s="104">
        <v>2409</v>
      </c>
      <c r="C24" s="38" t="s">
        <v>14443</v>
      </c>
      <c r="D24" t="s">
        <v>14442</v>
      </c>
      <c r="E24" s="26" t="s">
        <v>8086</v>
      </c>
      <c r="F24" s="26">
        <v>2018</v>
      </c>
      <c r="G24" s="26">
        <v>2021</v>
      </c>
      <c r="H24" s="39" t="b">
        <f t="shared" si="0"/>
        <v>0</v>
      </c>
      <c r="N24"/>
    </row>
    <row r="25" spans="1:14" hidden="1" x14ac:dyDescent="0.25">
      <c r="A25" s="105"/>
      <c r="B25" s="104">
        <v>2410</v>
      </c>
      <c r="C25" s="38" t="s">
        <v>14444</v>
      </c>
      <c r="D25" t="s">
        <v>14442</v>
      </c>
      <c r="E25" s="26" t="s">
        <v>8086</v>
      </c>
      <c r="F25" s="26">
        <v>2018</v>
      </c>
      <c r="G25" s="26">
        <v>2021</v>
      </c>
      <c r="H25" s="39" t="b">
        <f t="shared" si="0"/>
        <v>0</v>
      </c>
      <c r="N25"/>
    </row>
    <row r="26" spans="1:14" hidden="1" x14ac:dyDescent="0.25">
      <c r="A26" s="105"/>
      <c r="B26" s="104">
        <v>2411</v>
      </c>
      <c r="C26" s="38" t="s">
        <v>14445</v>
      </c>
      <c r="D26" t="s">
        <v>14442</v>
      </c>
      <c r="E26" s="26" t="s">
        <v>8086</v>
      </c>
      <c r="F26" s="26">
        <v>2018</v>
      </c>
      <c r="G26" s="26">
        <v>2021</v>
      </c>
      <c r="H26" s="39" t="b">
        <f t="shared" si="0"/>
        <v>0</v>
      </c>
      <c r="N26"/>
    </row>
    <row r="27" spans="1:14" hidden="1" x14ac:dyDescent="0.25">
      <c r="A27" s="105"/>
      <c r="B27" s="104">
        <v>2429</v>
      </c>
      <c r="C27" s="38" t="s">
        <v>14446</v>
      </c>
      <c r="D27" t="s">
        <v>14447</v>
      </c>
      <c r="E27" s="26" t="s">
        <v>8087</v>
      </c>
      <c r="F27" s="26">
        <v>2018</v>
      </c>
      <c r="G27" s="26">
        <v>2021</v>
      </c>
      <c r="H27" s="39" t="b">
        <f t="shared" si="0"/>
        <v>0</v>
      </c>
      <c r="N27"/>
    </row>
    <row r="28" spans="1:14" hidden="1" x14ac:dyDescent="0.25">
      <c r="A28" s="105"/>
      <c r="B28" s="104">
        <v>2430</v>
      </c>
      <c r="C28" s="38" t="s">
        <v>510</v>
      </c>
      <c r="D28" t="s">
        <v>14447</v>
      </c>
      <c r="E28" s="26" t="s">
        <v>8087</v>
      </c>
      <c r="F28" s="26">
        <v>2018</v>
      </c>
      <c r="G28" s="26">
        <v>2021</v>
      </c>
      <c r="H28" s="39" t="b">
        <f t="shared" si="0"/>
        <v>0</v>
      </c>
      <c r="N28"/>
    </row>
    <row r="29" spans="1:14" hidden="1" x14ac:dyDescent="0.25">
      <c r="A29" s="105"/>
      <c r="B29" s="104">
        <v>2431</v>
      </c>
      <c r="C29" s="38" t="s">
        <v>594</v>
      </c>
      <c r="D29" t="s">
        <v>14447</v>
      </c>
      <c r="E29" s="26" t="s">
        <v>8087</v>
      </c>
      <c r="F29" s="26">
        <v>2018</v>
      </c>
      <c r="G29" s="26">
        <v>2021</v>
      </c>
      <c r="H29" s="39" t="b">
        <f t="shared" si="0"/>
        <v>0</v>
      </c>
      <c r="N29"/>
    </row>
    <row r="30" spans="1:14" hidden="1" x14ac:dyDescent="0.25">
      <c r="A30" s="105"/>
      <c r="B30" s="104">
        <v>2432</v>
      </c>
      <c r="C30" s="38" t="s">
        <v>595</v>
      </c>
      <c r="D30" t="s">
        <v>14447</v>
      </c>
      <c r="E30" s="26" t="s">
        <v>8087</v>
      </c>
      <c r="F30" s="26">
        <v>2018</v>
      </c>
      <c r="G30" s="26">
        <v>2021</v>
      </c>
      <c r="H30" s="39" t="b">
        <f t="shared" si="0"/>
        <v>0</v>
      </c>
      <c r="N30"/>
    </row>
    <row r="31" spans="1:14" hidden="1" x14ac:dyDescent="0.25">
      <c r="A31" s="105"/>
      <c r="B31" s="104">
        <v>2284</v>
      </c>
      <c r="C31" s="38" t="s">
        <v>14448</v>
      </c>
      <c r="D31" t="s">
        <v>14449</v>
      </c>
      <c r="E31" s="26" t="s">
        <v>8088</v>
      </c>
      <c r="F31" s="26">
        <v>2018</v>
      </c>
      <c r="G31" s="26">
        <v>2021</v>
      </c>
      <c r="H31" s="39" t="b">
        <f t="shared" si="0"/>
        <v>0</v>
      </c>
      <c r="N31"/>
    </row>
    <row r="32" spans="1:14" hidden="1" x14ac:dyDescent="0.25">
      <c r="A32" s="105"/>
      <c r="B32" s="104">
        <v>2285</v>
      </c>
      <c r="C32" s="38" t="s">
        <v>509</v>
      </c>
      <c r="D32" t="s">
        <v>14449</v>
      </c>
      <c r="E32" s="26" t="s">
        <v>8088</v>
      </c>
      <c r="F32" s="26">
        <v>2018</v>
      </c>
      <c r="G32" s="26">
        <v>2021</v>
      </c>
      <c r="H32" s="39" t="b">
        <f t="shared" si="0"/>
        <v>0</v>
      </c>
      <c r="N32"/>
    </row>
    <row r="33" spans="1:14" hidden="1" x14ac:dyDescent="0.25">
      <c r="A33" s="105"/>
      <c r="B33" s="104">
        <v>2286</v>
      </c>
      <c r="C33" s="38" t="s">
        <v>510</v>
      </c>
      <c r="D33" t="s">
        <v>14449</v>
      </c>
      <c r="E33" s="26" t="s">
        <v>8088</v>
      </c>
      <c r="F33" s="26">
        <v>2018</v>
      </c>
      <c r="G33" s="26">
        <v>2021</v>
      </c>
      <c r="H33" s="39" t="b">
        <f t="shared" si="0"/>
        <v>0</v>
      </c>
      <c r="N33"/>
    </row>
    <row r="34" spans="1:14" hidden="1" x14ac:dyDescent="0.25">
      <c r="A34" s="105"/>
      <c r="B34" s="104">
        <v>2287</v>
      </c>
      <c r="C34" s="38" t="s">
        <v>594</v>
      </c>
      <c r="D34" t="s">
        <v>14449</v>
      </c>
      <c r="E34" s="26" t="s">
        <v>8088</v>
      </c>
      <c r="F34" s="26">
        <v>2018</v>
      </c>
      <c r="G34" s="26">
        <v>2021</v>
      </c>
      <c r="H34" s="39" t="b">
        <f t="shared" si="0"/>
        <v>0</v>
      </c>
      <c r="N34"/>
    </row>
    <row r="35" spans="1:14" hidden="1" x14ac:dyDescent="0.25">
      <c r="A35" s="105"/>
      <c r="B35" s="104">
        <v>2397</v>
      </c>
      <c r="C35" s="38" t="s">
        <v>509</v>
      </c>
      <c r="D35" t="s">
        <v>14450</v>
      </c>
      <c r="E35" s="26" t="s">
        <v>8272</v>
      </c>
      <c r="F35" s="26">
        <v>2018</v>
      </c>
      <c r="G35" s="26">
        <v>2021</v>
      </c>
      <c r="H35" s="39" t="b">
        <f t="shared" si="0"/>
        <v>0</v>
      </c>
      <c r="N35"/>
    </row>
    <row r="36" spans="1:14" hidden="1" x14ac:dyDescent="0.25">
      <c r="A36" s="105"/>
      <c r="B36" s="104">
        <v>2398</v>
      </c>
      <c r="C36" s="38" t="s">
        <v>595</v>
      </c>
      <c r="D36" t="s">
        <v>14450</v>
      </c>
      <c r="E36" s="26" t="s">
        <v>8272</v>
      </c>
      <c r="F36" s="26">
        <v>2018</v>
      </c>
      <c r="G36" s="26">
        <v>2021</v>
      </c>
      <c r="H36" s="39" t="b">
        <f t="shared" si="0"/>
        <v>0</v>
      </c>
      <c r="N36"/>
    </row>
    <row r="37" spans="1:14" hidden="1" x14ac:dyDescent="0.25">
      <c r="A37" s="105"/>
      <c r="B37" s="104">
        <v>2389</v>
      </c>
      <c r="C37" s="38" t="s">
        <v>509</v>
      </c>
      <c r="D37" t="s">
        <v>14451</v>
      </c>
      <c r="E37" s="26" t="s">
        <v>8089</v>
      </c>
      <c r="F37" s="26">
        <v>2018</v>
      </c>
      <c r="G37" s="26">
        <v>2021</v>
      </c>
      <c r="H37" s="39" t="b">
        <f t="shared" si="0"/>
        <v>0</v>
      </c>
      <c r="N37"/>
    </row>
    <row r="38" spans="1:14" hidden="1" x14ac:dyDescent="0.25">
      <c r="A38" s="105"/>
      <c r="B38" s="104">
        <v>2390</v>
      </c>
      <c r="C38" s="38" t="s">
        <v>510</v>
      </c>
      <c r="D38" t="s">
        <v>14451</v>
      </c>
      <c r="E38" s="26" t="s">
        <v>8089</v>
      </c>
      <c r="F38" s="26">
        <v>2018</v>
      </c>
      <c r="G38" s="26">
        <v>2021</v>
      </c>
      <c r="H38" s="39" t="b">
        <f t="shared" si="0"/>
        <v>0</v>
      </c>
      <c r="N38"/>
    </row>
    <row r="39" spans="1:14" hidden="1" x14ac:dyDescent="0.25">
      <c r="A39" s="105"/>
      <c r="B39" s="104">
        <v>2391</v>
      </c>
      <c r="C39" s="38" t="s">
        <v>594</v>
      </c>
      <c r="D39" t="s">
        <v>14451</v>
      </c>
      <c r="E39" s="26" t="s">
        <v>8089</v>
      </c>
      <c r="F39" s="26">
        <v>2018</v>
      </c>
      <c r="G39" s="26">
        <v>2021</v>
      </c>
      <c r="H39" s="39" t="b">
        <f t="shared" si="0"/>
        <v>0</v>
      </c>
      <c r="N39"/>
    </row>
    <row r="40" spans="1:14" hidden="1" x14ac:dyDescent="0.25">
      <c r="A40" s="105"/>
      <c r="B40" s="104">
        <v>2392</v>
      </c>
      <c r="C40" s="38" t="s">
        <v>595</v>
      </c>
      <c r="D40" t="s">
        <v>14451</v>
      </c>
      <c r="E40" s="26" t="s">
        <v>8089</v>
      </c>
      <c r="F40" s="26">
        <v>2018</v>
      </c>
      <c r="G40" s="26">
        <v>2021</v>
      </c>
      <c r="H40" s="39" t="b">
        <f t="shared" si="0"/>
        <v>0</v>
      </c>
      <c r="N40"/>
    </row>
    <row r="41" spans="1:14" hidden="1" x14ac:dyDescent="0.25">
      <c r="A41" s="105"/>
      <c r="B41" s="104">
        <v>2332</v>
      </c>
      <c r="C41" s="38" t="s">
        <v>594</v>
      </c>
      <c r="D41" t="s">
        <v>14452</v>
      </c>
      <c r="E41" s="26" t="s">
        <v>8090</v>
      </c>
      <c r="F41" s="26">
        <v>2018</v>
      </c>
      <c r="G41" s="26">
        <v>2021</v>
      </c>
      <c r="H41" s="39" t="b">
        <f t="shared" si="0"/>
        <v>0</v>
      </c>
      <c r="N41"/>
    </row>
    <row r="42" spans="1:14" hidden="1" x14ac:dyDescent="0.25">
      <c r="A42" s="105"/>
      <c r="B42" s="104">
        <v>2333</v>
      </c>
      <c r="C42" s="38" t="s">
        <v>595</v>
      </c>
      <c r="D42" t="s">
        <v>14452</v>
      </c>
      <c r="E42" s="26" t="s">
        <v>8090</v>
      </c>
      <c r="F42" s="26">
        <v>2018</v>
      </c>
      <c r="G42" s="26">
        <v>2021</v>
      </c>
      <c r="H42" s="39" t="b">
        <f t="shared" si="0"/>
        <v>0</v>
      </c>
      <c r="N42"/>
    </row>
    <row r="43" spans="1:14" hidden="1" x14ac:dyDescent="0.25">
      <c r="A43" s="105"/>
      <c r="B43" s="104">
        <v>2334</v>
      </c>
      <c r="C43" s="38" t="s">
        <v>509</v>
      </c>
      <c r="D43" t="s">
        <v>14452</v>
      </c>
      <c r="E43" s="26" t="s">
        <v>8090</v>
      </c>
      <c r="F43" s="26">
        <v>2018</v>
      </c>
      <c r="G43" s="26">
        <v>2021</v>
      </c>
      <c r="H43" s="39" t="b">
        <f t="shared" si="0"/>
        <v>0</v>
      </c>
      <c r="N43"/>
    </row>
    <row r="44" spans="1:14" hidden="1" x14ac:dyDescent="0.25">
      <c r="A44" s="105"/>
      <c r="B44" s="104">
        <v>2316</v>
      </c>
      <c r="C44" s="38" t="s">
        <v>509</v>
      </c>
      <c r="D44" t="s">
        <v>14453</v>
      </c>
      <c r="E44" s="26" t="s">
        <v>8091</v>
      </c>
      <c r="F44" s="26">
        <v>2018</v>
      </c>
      <c r="G44" s="26">
        <v>2021</v>
      </c>
      <c r="H44" s="39" t="b">
        <f t="shared" si="0"/>
        <v>0</v>
      </c>
      <c r="N44"/>
    </row>
    <row r="45" spans="1:14" hidden="1" x14ac:dyDescent="0.25">
      <c r="A45" s="105"/>
      <c r="B45" s="104">
        <v>2317</v>
      </c>
      <c r="C45" s="38" t="s">
        <v>595</v>
      </c>
      <c r="D45" t="s">
        <v>14453</v>
      </c>
      <c r="E45" s="26" t="s">
        <v>8091</v>
      </c>
      <c r="F45" s="26">
        <v>2018</v>
      </c>
      <c r="G45" s="26">
        <v>2021</v>
      </c>
      <c r="H45" s="39" t="b">
        <f t="shared" si="0"/>
        <v>0</v>
      </c>
      <c r="N45"/>
    </row>
    <row r="46" spans="1:14" hidden="1" x14ac:dyDescent="0.25">
      <c r="A46" s="105"/>
      <c r="B46" s="104">
        <v>2318</v>
      </c>
      <c r="C46" s="38" t="s">
        <v>594</v>
      </c>
      <c r="D46" t="s">
        <v>14453</v>
      </c>
      <c r="E46" s="26" t="s">
        <v>8091</v>
      </c>
      <c r="F46" s="26">
        <v>2018</v>
      </c>
      <c r="G46" s="26">
        <v>2021</v>
      </c>
      <c r="H46" s="39" t="b">
        <f t="shared" si="0"/>
        <v>0</v>
      </c>
      <c r="N46"/>
    </row>
    <row r="47" spans="1:14" hidden="1" x14ac:dyDescent="0.25">
      <c r="A47" s="105"/>
      <c r="B47" s="104">
        <v>2319</v>
      </c>
      <c r="C47" s="38" t="s">
        <v>510</v>
      </c>
      <c r="D47" t="s">
        <v>14453</v>
      </c>
      <c r="E47" s="26" t="s">
        <v>8091</v>
      </c>
      <c r="F47" s="26">
        <v>2018</v>
      </c>
      <c r="G47" s="26">
        <v>2021</v>
      </c>
      <c r="H47" s="39" t="b">
        <f t="shared" si="0"/>
        <v>0</v>
      </c>
      <c r="N47"/>
    </row>
    <row r="48" spans="1:14" hidden="1" x14ac:dyDescent="0.25">
      <c r="A48" s="105"/>
      <c r="B48" s="104">
        <v>2296</v>
      </c>
      <c r="C48" s="38" t="s">
        <v>509</v>
      </c>
      <c r="D48" t="s">
        <v>14454</v>
      </c>
      <c r="E48" s="26" t="s">
        <v>10743</v>
      </c>
      <c r="F48" s="26">
        <v>2018</v>
      </c>
      <c r="G48" s="26">
        <v>2021</v>
      </c>
      <c r="H48" s="39" t="b">
        <f t="shared" si="0"/>
        <v>0</v>
      </c>
      <c r="N48"/>
    </row>
    <row r="49" spans="1:14" hidden="1" x14ac:dyDescent="0.25">
      <c r="A49" s="105"/>
      <c r="B49" s="104">
        <v>2297</v>
      </c>
      <c r="C49" s="38" t="s">
        <v>510</v>
      </c>
      <c r="D49" t="s">
        <v>14454</v>
      </c>
      <c r="E49" s="26" t="s">
        <v>10743</v>
      </c>
      <c r="F49" s="26">
        <v>2018</v>
      </c>
      <c r="G49" s="26">
        <v>2021</v>
      </c>
      <c r="H49" s="39" t="b">
        <f t="shared" si="0"/>
        <v>0</v>
      </c>
      <c r="N49"/>
    </row>
    <row r="50" spans="1:14" hidden="1" x14ac:dyDescent="0.25">
      <c r="A50" s="105"/>
      <c r="B50" s="104">
        <v>2298</v>
      </c>
      <c r="C50" s="38" t="s">
        <v>594</v>
      </c>
      <c r="D50" t="s">
        <v>14454</v>
      </c>
      <c r="E50" s="26" t="s">
        <v>10743</v>
      </c>
      <c r="F50" s="26">
        <v>2018</v>
      </c>
      <c r="G50" s="26">
        <v>2021</v>
      </c>
      <c r="H50" s="39" t="b">
        <f t="shared" si="0"/>
        <v>0</v>
      </c>
      <c r="N50"/>
    </row>
    <row r="51" spans="1:14" hidden="1" x14ac:dyDescent="0.25">
      <c r="A51" s="105"/>
      <c r="B51" s="104">
        <v>2299</v>
      </c>
      <c r="C51" s="38" t="s">
        <v>595</v>
      </c>
      <c r="D51" t="s">
        <v>14454</v>
      </c>
      <c r="E51" s="26" t="s">
        <v>10743</v>
      </c>
      <c r="F51" s="26">
        <v>2018</v>
      </c>
      <c r="G51" s="26">
        <v>2021</v>
      </c>
      <c r="H51" s="39" t="b">
        <f t="shared" si="0"/>
        <v>0</v>
      </c>
      <c r="N51"/>
    </row>
    <row r="52" spans="1:14" hidden="1" x14ac:dyDescent="0.25">
      <c r="A52" s="105"/>
      <c r="B52" s="104">
        <v>2300</v>
      </c>
      <c r="C52" s="38" t="s">
        <v>14455</v>
      </c>
      <c r="D52" t="s">
        <v>14454</v>
      </c>
      <c r="E52" s="26" t="s">
        <v>10743</v>
      </c>
      <c r="F52" s="26">
        <v>2018</v>
      </c>
      <c r="G52" s="26">
        <v>2021</v>
      </c>
      <c r="H52" s="39" t="b">
        <f t="shared" si="0"/>
        <v>0</v>
      </c>
      <c r="N52"/>
    </row>
    <row r="53" spans="1:14" hidden="1" x14ac:dyDescent="0.25">
      <c r="A53" s="105"/>
      <c r="B53" s="104">
        <v>2342</v>
      </c>
      <c r="C53" s="38" t="s">
        <v>594</v>
      </c>
      <c r="D53" t="s">
        <v>14456</v>
      </c>
      <c r="E53" s="26" t="s">
        <v>8118</v>
      </c>
      <c r="F53" s="26">
        <v>2018</v>
      </c>
      <c r="G53" s="26">
        <v>2021</v>
      </c>
      <c r="H53" s="39" t="b">
        <f t="shared" si="0"/>
        <v>0</v>
      </c>
      <c r="N53"/>
    </row>
    <row r="54" spans="1:14" hidden="1" x14ac:dyDescent="0.25">
      <c r="A54" s="105"/>
      <c r="B54" s="104">
        <v>2343</v>
      </c>
      <c r="C54" s="38" t="s">
        <v>595</v>
      </c>
      <c r="D54" t="s">
        <v>14456</v>
      </c>
      <c r="E54" s="26" t="s">
        <v>8118</v>
      </c>
      <c r="F54" s="26">
        <v>2018</v>
      </c>
      <c r="G54" s="26">
        <v>2021</v>
      </c>
      <c r="H54" s="39" t="b">
        <f t="shared" si="0"/>
        <v>0</v>
      </c>
      <c r="N54"/>
    </row>
    <row r="55" spans="1:14" hidden="1" x14ac:dyDescent="0.25">
      <c r="A55" s="105"/>
      <c r="B55" s="104">
        <v>2373</v>
      </c>
      <c r="C55" s="38" t="s">
        <v>509</v>
      </c>
      <c r="D55" t="s">
        <v>14457</v>
      </c>
      <c r="E55" s="26" t="s">
        <v>8105</v>
      </c>
      <c r="F55" s="26">
        <v>2018</v>
      </c>
      <c r="G55" s="26">
        <v>2021</v>
      </c>
      <c r="H55" s="39" t="b">
        <f t="shared" si="0"/>
        <v>0</v>
      </c>
      <c r="N55"/>
    </row>
    <row r="56" spans="1:14" hidden="1" x14ac:dyDescent="0.25">
      <c r="A56" s="105"/>
      <c r="B56" s="104">
        <v>2374</v>
      </c>
      <c r="C56" s="38" t="s">
        <v>510</v>
      </c>
      <c r="D56" t="s">
        <v>14457</v>
      </c>
      <c r="E56" s="26" t="s">
        <v>8105</v>
      </c>
      <c r="F56" s="26">
        <v>2018</v>
      </c>
      <c r="G56" s="26">
        <v>2021</v>
      </c>
      <c r="H56" s="39" t="b">
        <f t="shared" si="0"/>
        <v>0</v>
      </c>
      <c r="N56"/>
    </row>
    <row r="57" spans="1:14" hidden="1" x14ac:dyDescent="0.25">
      <c r="A57" s="105"/>
      <c r="B57" s="104">
        <v>2375</v>
      </c>
      <c r="C57" s="38" t="s">
        <v>594</v>
      </c>
      <c r="D57" t="s">
        <v>14457</v>
      </c>
      <c r="E57" s="26" t="s">
        <v>8105</v>
      </c>
      <c r="F57" s="26">
        <v>2018</v>
      </c>
      <c r="G57" s="26">
        <v>2021</v>
      </c>
      <c r="H57" s="39" t="b">
        <f t="shared" si="0"/>
        <v>0</v>
      </c>
      <c r="N57"/>
    </row>
    <row r="58" spans="1:14" hidden="1" x14ac:dyDescent="0.25">
      <c r="A58" s="105"/>
      <c r="B58" s="104">
        <v>2376</v>
      </c>
      <c r="C58" s="38" t="s">
        <v>477</v>
      </c>
      <c r="D58" t="s">
        <v>14457</v>
      </c>
      <c r="E58" s="26" t="s">
        <v>8105</v>
      </c>
      <c r="F58" s="26">
        <v>2018</v>
      </c>
      <c r="G58" s="26">
        <v>2021</v>
      </c>
      <c r="H58" s="39" t="b">
        <f t="shared" si="0"/>
        <v>0</v>
      </c>
      <c r="N58"/>
    </row>
    <row r="59" spans="1:14" hidden="1" x14ac:dyDescent="0.25">
      <c r="A59" s="105"/>
      <c r="B59" s="104">
        <v>2412</v>
      </c>
      <c r="C59" s="38" t="s">
        <v>509</v>
      </c>
      <c r="D59" t="s">
        <v>14458</v>
      </c>
      <c r="E59" s="26" t="s">
        <v>8106</v>
      </c>
      <c r="F59" s="26">
        <v>2018</v>
      </c>
      <c r="G59" s="26">
        <v>2021</v>
      </c>
      <c r="H59" s="39" t="b">
        <f t="shared" si="0"/>
        <v>0</v>
      </c>
      <c r="N59"/>
    </row>
    <row r="60" spans="1:14" hidden="1" x14ac:dyDescent="0.25">
      <c r="A60" s="105"/>
      <c r="B60" s="104">
        <v>2413</v>
      </c>
      <c r="C60" s="38" t="s">
        <v>478</v>
      </c>
      <c r="D60" t="s">
        <v>14458</v>
      </c>
      <c r="E60" s="26" t="s">
        <v>8106</v>
      </c>
      <c r="F60" s="26">
        <v>2018</v>
      </c>
      <c r="G60" s="26">
        <v>2021</v>
      </c>
      <c r="H60" s="39" t="b">
        <f t="shared" si="0"/>
        <v>0</v>
      </c>
      <c r="N60"/>
    </row>
    <row r="61" spans="1:14" hidden="1" x14ac:dyDescent="0.25">
      <c r="A61" s="105"/>
      <c r="B61" s="104">
        <v>2414</v>
      </c>
      <c r="C61" s="38" t="s">
        <v>459</v>
      </c>
      <c r="D61" t="s">
        <v>14458</v>
      </c>
      <c r="E61" s="26" t="s">
        <v>8106</v>
      </c>
      <c r="F61" s="26">
        <v>2018</v>
      </c>
      <c r="G61" s="26">
        <v>2021</v>
      </c>
      <c r="H61" s="39" t="b">
        <f t="shared" si="0"/>
        <v>0</v>
      </c>
      <c r="N61"/>
    </row>
    <row r="62" spans="1:14" hidden="1" x14ac:dyDescent="0.25">
      <c r="A62" s="105"/>
      <c r="B62" s="104">
        <v>2415</v>
      </c>
      <c r="C62" s="38" t="s">
        <v>479</v>
      </c>
      <c r="D62" t="s">
        <v>14458</v>
      </c>
      <c r="E62" s="26" t="s">
        <v>8106</v>
      </c>
      <c r="F62" s="26">
        <v>2018</v>
      </c>
      <c r="G62" s="26">
        <v>2021</v>
      </c>
      <c r="H62" s="39" t="b">
        <f t="shared" si="0"/>
        <v>0</v>
      </c>
      <c r="N62"/>
    </row>
    <row r="63" spans="1:14" hidden="1" x14ac:dyDescent="0.25">
      <c r="A63" s="105"/>
      <c r="B63" s="104">
        <v>2416</v>
      </c>
      <c r="C63" s="38" t="s">
        <v>595</v>
      </c>
      <c r="D63" t="s">
        <v>14458</v>
      </c>
      <c r="E63" s="26" t="s">
        <v>8106</v>
      </c>
      <c r="F63" s="26">
        <v>2018</v>
      </c>
      <c r="G63" s="26">
        <v>2021</v>
      </c>
      <c r="H63" s="39" t="b">
        <f t="shared" si="0"/>
        <v>0</v>
      </c>
      <c r="N63"/>
    </row>
    <row r="64" spans="1:14" hidden="1" x14ac:dyDescent="0.25">
      <c r="A64" s="105"/>
      <c r="B64" s="104">
        <v>2277</v>
      </c>
      <c r="C64" s="38" t="s">
        <v>509</v>
      </c>
      <c r="D64" t="s">
        <v>14459</v>
      </c>
      <c r="E64" s="26" t="s">
        <v>8107</v>
      </c>
      <c r="F64" s="26">
        <v>2018</v>
      </c>
      <c r="G64" s="26">
        <v>2021</v>
      </c>
      <c r="H64" s="39" t="b">
        <f t="shared" si="0"/>
        <v>0</v>
      </c>
      <c r="N64"/>
    </row>
    <row r="65" spans="1:14" hidden="1" x14ac:dyDescent="0.25">
      <c r="A65" s="105"/>
      <c r="B65" s="104">
        <v>2278</v>
      </c>
      <c r="C65" s="38" t="s">
        <v>594</v>
      </c>
      <c r="D65" t="s">
        <v>14459</v>
      </c>
      <c r="E65" s="26" t="s">
        <v>8107</v>
      </c>
      <c r="F65" s="26">
        <v>2018</v>
      </c>
      <c r="G65" s="26">
        <v>2021</v>
      </c>
      <c r="H65" s="39" t="b">
        <f t="shared" si="0"/>
        <v>0</v>
      </c>
      <c r="N65"/>
    </row>
    <row r="66" spans="1:14" hidden="1" x14ac:dyDescent="0.25">
      <c r="A66" s="105"/>
      <c r="B66" s="104">
        <v>2279</v>
      </c>
      <c r="C66" s="38" t="s">
        <v>510</v>
      </c>
      <c r="D66" t="s">
        <v>14459</v>
      </c>
      <c r="E66" s="26" t="s">
        <v>8107</v>
      </c>
      <c r="F66" s="26">
        <v>2018</v>
      </c>
      <c r="G66" s="26">
        <v>2021</v>
      </c>
      <c r="H66" s="39" t="b">
        <f t="shared" si="0"/>
        <v>0</v>
      </c>
      <c r="N66"/>
    </row>
    <row r="67" spans="1:14" hidden="1" x14ac:dyDescent="0.25">
      <c r="A67" s="105"/>
      <c r="B67" s="104">
        <v>2290</v>
      </c>
      <c r="C67" s="38" t="s">
        <v>595</v>
      </c>
      <c r="D67" t="s">
        <v>14459</v>
      </c>
      <c r="E67" s="26" t="s">
        <v>8107</v>
      </c>
      <c r="F67" s="26">
        <v>2018</v>
      </c>
      <c r="G67" s="26">
        <v>2021</v>
      </c>
      <c r="H67" s="39" t="b">
        <f t="shared" si="0"/>
        <v>0</v>
      </c>
      <c r="N67"/>
    </row>
    <row r="68" spans="1:14" hidden="1" x14ac:dyDescent="0.25">
      <c r="A68" s="105"/>
      <c r="B68" s="104">
        <v>2404</v>
      </c>
      <c r="C68" s="38" t="s">
        <v>509</v>
      </c>
      <c r="D68" t="s">
        <v>14460</v>
      </c>
      <c r="E68" s="26" t="s">
        <v>8108</v>
      </c>
      <c r="F68" s="26">
        <v>2018</v>
      </c>
      <c r="G68" s="26">
        <v>2021</v>
      </c>
      <c r="H68" s="39" t="b">
        <f t="shared" si="0"/>
        <v>0</v>
      </c>
      <c r="N68"/>
    </row>
    <row r="69" spans="1:14" hidden="1" x14ac:dyDescent="0.25">
      <c r="A69" s="105"/>
      <c r="B69" s="104">
        <v>2405</v>
      </c>
      <c r="C69" s="38" t="s">
        <v>595</v>
      </c>
      <c r="D69" t="s">
        <v>14460</v>
      </c>
      <c r="E69" s="26" t="s">
        <v>8108</v>
      </c>
      <c r="F69" s="26">
        <v>2018</v>
      </c>
      <c r="G69" s="26">
        <v>2021</v>
      </c>
      <c r="H69" s="39" t="b">
        <f t="shared" si="0"/>
        <v>0</v>
      </c>
      <c r="N69"/>
    </row>
    <row r="70" spans="1:14" hidden="1" x14ac:dyDescent="0.25">
      <c r="A70" s="105"/>
      <c r="B70" s="104">
        <v>2406</v>
      </c>
      <c r="C70" s="38" t="s">
        <v>510</v>
      </c>
      <c r="D70" t="s">
        <v>14460</v>
      </c>
      <c r="E70" s="26" t="s">
        <v>8108</v>
      </c>
      <c r="F70" s="26">
        <v>2018</v>
      </c>
      <c r="G70" s="26">
        <v>2021</v>
      </c>
      <c r="H70" s="39" t="b">
        <f t="shared" si="0"/>
        <v>0</v>
      </c>
      <c r="N70"/>
    </row>
    <row r="71" spans="1:14" hidden="1" x14ac:dyDescent="0.25">
      <c r="A71" s="105"/>
      <c r="B71" s="104">
        <v>2407</v>
      </c>
      <c r="C71" s="38" t="s">
        <v>594</v>
      </c>
      <c r="D71" t="s">
        <v>14460</v>
      </c>
      <c r="E71" s="26" t="s">
        <v>8108</v>
      </c>
      <c r="F71" s="26">
        <v>2018</v>
      </c>
      <c r="G71" s="26">
        <v>2021</v>
      </c>
      <c r="H71" s="39" t="b">
        <f t="shared" si="0"/>
        <v>0</v>
      </c>
      <c r="N71"/>
    </row>
    <row r="72" spans="1:14" hidden="1" x14ac:dyDescent="0.25">
      <c r="A72" s="105"/>
      <c r="B72" s="104">
        <v>2353</v>
      </c>
      <c r="C72" s="38" t="s">
        <v>509</v>
      </c>
      <c r="D72" t="s">
        <v>14461</v>
      </c>
      <c r="E72" s="26" t="s">
        <v>8109</v>
      </c>
      <c r="F72" s="26">
        <v>2018</v>
      </c>
      <c r="G72" s="26">
        <v>2021</v>
      </c>
      <c r="H72" s="39" t="b">
        <f t="shared" si="0"/>
        <v>0</v>
      </c>
      <c r="N72"/>
    </row>
    <row r="73" spans="1:14" hidden="1" x14ac:dyDescent="0.25">
      <c r="A73" s="105"/>
      <c r="B73" s="104">
        <v>2354</v>
      </c>
      <c r="C73" s="38" t="s">
        <v>510</v>
      </c>
      <c r="D73" t="s">
        <v>14461</v>
      </c>
      <c r="E73" s="26" t="s">
        <v>8109</v>
      </c>
      <c r="F73" s="26">
        <v>2018</v>
      </c>
      <c r="G73" s="26">
        <v>2021</v>
      </c>
      <c r="H73" s="39" t="b">
        <f t="shared" si="0"/>
        <v>0</v>
      </c>
      <c r="N73"/>
    </row>
    <row r="74" spans="1:14" hidden="1" x14ac:dyDescent="0.25">
      <c r="A74" s="105"/>
      <c r="B74" s="104">
        <v>2355</v>
      </c>
      <c r="C74" s="38" t="s">
        <v>469</v>
      </c>
      <c r="D74" t="s">
        <v>14461</v>
      </c>
      <c r="E74" s="26" t="s">
        <v>8109</v>
      </c>
      <c r="F74" s="26">
        <v>2018</v>
      </c>
      <c r="G74" s="26">
        <v>2021</v>
      </c>
      <c r="H74" s="39" t="b">
        <f t="shared" si="0"/>
        <v>0</v>
      </c>
      <c r="N74"/>
    </row>
    <row r="75" spans="1:14" hidden="1" x14ac:dyDescent="0.25">
      <c r="A75" s="105"/>
      <c r="B75" s="104">
        <v>2356</v>
      </c>
      <c r="C75" s="38" t="s">
        <v>470</v>
      </c>
      <c r="D75" t="s">
        <v>14461</v>
      </c>
      <c r="E75" s="26" t="s">
        <v>8109</v>
      </c>
      <c r="F75" s="26">
        <v>2018</v>
      </c>
      <c r="G75" s="26">
        <v>2021</v>
      </c>
      <c r="H75" s="39" t="b">
        <f t="shared" si="0"/>
        <v>0</v>
      </c>
      <c r="N75"/>
    </row>
    <row r="76" spans="1:14" hidden="1" x14ac:dyDescent="0.25">
      <c r="A76" s="105"/>
      <c r="B76" s="104">
        <v>2357</v>
      </c>
      <c r="C76" s="38" t="s">
        <v>509</v>
      </c>
      <c r="D76" t="s">
        <v>14462</v>
      </c>
      <c r="E76" s="26" t="s">
        <v>8124</v>
      </c>
      <c r="F76" s="26">
        <v>2018</v>
      </c>
      <c r="G76" s="26">
        <v>2021</v>
      </c>
      <c r="H76" s="39" t="b">
        <f t="shared" ref="H76:H139" si="1">AND(O$6=E76,O$7&gt;=F76,O$7&lt;=G76,C$7=F76)</f>
        <v>0</v>
      </c>
      <c r="N76"/>
    </row>
    <row r="77" spans="1:14" hidden="1" x14ac:dyDescent="0.25">
      <c r="A77" s="105"/>
      <c r="B77" s="104">
        <v>2358</v>
      </c>
      <c r="C77" s="38" t="s">
        <v>510</v>
      </c>
      <c r="D77" t="s">
        <v>14462</v>
      </c>
      <c r="E77" s="26" t="s">
        <v>8124</v>
      </c>
      <c r="F77" s="26">
        <v>2018</v>
      </c>
      <c r="G77" s="26">
        <v>2021</v>
      </c>
      <c r="H77" s="39" t="b">
        <f t="shared" si="1"/>
        <v>0</v>
      </c>
      <c r="N77"/>
    </row>
    <row r="78" spans="1:14" hidden="1" x14ac:dyDescent="0.25">
      <c r="A78" s="105"/>
      <c r="B78" s="104">
        <v>2359</v>
      </c>
      <c r="C78" s="38" t="s">
        <v>594</v>
      </c>
      <c r="D78" t="s">
        <v>14462</v>
      </c>
      <c r="E78" s="26" t="s">
        <v>8124</v>
      </c>
      <c r="F78" s="26">
        <v>2018</v>
      </c>
      <c r="G78" s="26">
        <v>2021</v>
      </c>
      <c r="H78" s="39" t="b">
        <f t="shared" si="1"/>
        <v>0</v>
      </c>
      <c r="N78"/>
    </row>
    <row r="79" spans="1:14" hidden="1" x14ac:dyDescent="0.25">
      <c r="A79" s="105"/>
      <c r="B79" s="104">
        <v>2360</v>
      </c>
      <c r="C79" s="38" t="s">
        <v>595</v>
      </c>
      <c r="D79" t="s">
        <v>14462</v>
      </c>
      <c r="E79" s="26" t="s">
        <v>8124</v>
      </c>
      <c r="F79" s="26">
        <v>2018</v>
      </c>
      <c r="G79" s="26">
        <v>2021</v>
      </c>
      <c r="H79" s="39" t="b">
        <f t="shared" si="1"/>
        <v>0</v>
      </c>
      <c r="N79"/>
    </row>
    <row r="80" spans="1:14" hidden="1" x14ac:dyDescent="0.25">
      <c r="A80" s="105"/>
      <c r="B80" s="104">
        <v>2349</v>
      </c>
      <c r="C80" s="38" t="s">
        <v>509</v>
      </c>
      <c r="D80" t="s">
        <v>14463</v>
      </c>
      <c r="E80" s="26" t="s">
        <v>8114</v>
      </c>
      <c r="F80" s="26">
        <v>2018</v>
      </c>
      <c r="G80" s="26">
        <v>2021</v>
      </c>
      <c r="H80" s="39" t="b">
        <f t="shared" si="1"/>
        <v>0</v>
      </c>
      <c r="N80"/>
    </row>
    <row r="81" spans="1:14" hidden="1" x14ac:dyDescent="0.25">
      <c r="A81" s="105"/>
      <c r="B81" s="104">
        <v>2350</v>
      </c>
      <c r="C81" s="38" t="s">
        <v>594</v>
      </c>
      <c r="D81" t="s">
        <v>14463</v>
      </c>
      <c r="E81" s="26" t="s">
        <v>8114</v>
      </c>
      <c r="F81" s="26">
        <v>2018</v>
      </c>
      <c r="G81" s="26">
        <v>2021</v>
      </c>
      <c r="H81" s="39" t="b">
        <f t="shared" si="1"/>
        <v>0</v>
      </c>
      <c r="N81"/>
    </row>
    <row r="82" spans="1:14" hidden="1" x14ac:dyDescent="0.25">
      <c r="A82" s="105"/>
      <c r="B82" s="104">
        <v>2351</v>
      </c>
      <c r="C82" s="38" t="s">
        <v>510</v>
      </c>
      <c r="D82" t="s">
        <v>14463</v>
      </c>
      <c r="E82" s="26" t="s">
        <v>8114</v>
      </c>
      <c r="F82" s="26">
        <v>2018</v>
      </c>
      <c r="G82" s="26">
        <v>2021</v>
      </c>
      <c r="H82" s="39" t="b">
        <f t="shared" si="1"/>
        <v>0</v>
      </c>
      <c r="N82"/>
    </row>
    <row r="83" spans="1:14" hidden="1" x14ac:dyDescent="0.25">
      <c r="A83" s="105"/>
      <c r="B83" s="104">
        <v>2352</v>
      </c>
      <c r="C83" s="38" t="s">
        <v>595</v>
      </c>
      <c r="D83" t="s">
        <v>14463</v>
      </c>
      <c r="E83" s="26" t="s">
        <v>8114</v>
      </c>
      <c r="F83" s="26">
        <v>2018</v>
      </c>
      <c r="G83" s="26">
        <v>2021</v>
      </c>
      <c r="H83" s="39" t="b">
        <f t="shared" si="1"/>
        <v>0</v>
      </c>
      <c r="N83"/>
    </row>
    <row r="84" spans="1:14" hidden="1" x14ac:dyDescent="0.25">
      <c r="A84" s="105"/>
      <c r="B84" s="104">
        <v>2399</v>
      </c>
      <c r="C84" s="38" t="s">
        <v>594</v>
      </c>
      <c r="D84" t="s">
        <v>14464</v>
      </c>
      <c r="E84" s="26" t="s">
        <v>8111</v>
      </c>
      <c r="F84" s="26">
        <v>2018</v>
      </c>
      <c r="G84" s="26">
        <v>2021</v>
      </c>
      <c r="H84" s="39" t="b">
        <f t="shared" si="1"/>
        <v>0</v>
      </c>
      <c r="N84"/>
    </row>
    <row r="85" spans="1:14" hidden="1" x14ac:dyDescent="0.25">
      <c r="A85" s="105"/>
      <c r="B85" s="104">
        <v>2417</v>
      </c>
      <c r="C85" s="38" t="s">
        <v>509</v>
      </c>
      <c r="D85" t="s">
        <v>14464</v>
      </c>
      <c r="E85" s="26" t="s">
        <v>8111</v>
      </c>
      <c r="F85" s="26">
        <v>2018</v>
      </c>
      <c r="G85" s="26">
        <v>2021</v>
      </c>
      <c r="H85" s="39" t="b">
        <f t="shared" si="1"/>
        <v>0</v>
      </c>
      <c r="N85"/>
    </row>
    <row r="86" spans="1:14" hidden="1" x14ac:dyDescent="0.25">
      <c r="A86" s="105"/>
      <c r="B86" s="104">
        <v>2418</v>
      </c>
      <c r="C86" s="38" t="s">
        <v>595</v>
      </c>
      <c r="D86" t="s">
        <v>14464</v>
      </c>
      <c r="E86" s="26" t="s">
        <v>8111</v>
      </c>
      <c r="F86" s="26">
        <v>2018</v>
      </c>
      <c r="G86" s="26">
        <v>2021</v>
      </c>
      <c r="H86" s="39" t="b">
        <f t="shared" si="1"/>
        <v>0</v>
      </c>
      <c r="N86"/>
    </row>
    <row r="87" spans="1:14" hidden="1" x14ac:dyDescent="0.25">
      <c r="A87" s="105"/>
      <c r="B87" s="104">
        <v>2419</v>
      </c>
      <c r="C87" s="38" t="s">
        <v>510</v>
      </c>
      <c r="D87" t="s">
        <v>14464</v>
      </c>
      <c r="E87" s="26" t="s">
        <v>8111</v>
      </c>
      <c r="F87" s="26">
        <v>2018</v>
      </c>
      <c r="G87" s="26">
        <v>2021</v>
      </c>
      <c r="H87" s="39" t="b">
        <f t="shared" si="1"/>
        <v>0</v>
      </c>
      <c r="N87"/>
    </row>
    <row r="88" spans="1:14" hidden="1" x14ac:dyDescent="0.25">
      <c r="A88" s="105"/>
      <c r="B88" s="104">
        <v>2361</v>
      </c>
      <c r="C88" s="38" t="s">
        <v>14465</v>
      </c>
      <c r="D88" t="s">
        <v>14466</v>
      </c>
      <c r="E88" s="26" t="s">
        <v>8112</v>
      </c>
      <c r="F88" s="26">
        <v>2018</v>
      </c>
      <c r="G88" s="26">
        <v>2021</v>
      </c>
      <c r="H88" s="39" t="b">
        <f t="shared" si="1"/>
        <v>0</v>
      </c>
      <c r="N88"/>
    </row>
    <row r="89" spans="1:14" hidden="1" x14ac:dyDescent="0.25">
      <c r="A89" s="105"/>
      <c r="B89" s="104">
        <v>2362</v>
      </c>
      <c r="C89" s="38" t="s">
        <v>14444</v>
      </c>
      <c r="D89" t="s">
        <v>14466</v>
      </c>
      <c r="E89" s="26" t="s">
        <v>8112</v>
      </c>
      <c r="F89" s="26">
        <v>2018</v>
      </c>
      <c r="G89" s="26">
        <v>2021</v>
      </c>
      <c r="H89" s="39" t="b">
        <f t="shared" si="1"/>
        <v>0</v>
      </c>
      <c r="N89"/>
    </row>
    <row r="90" spans="1:14" hidden="1" x14ac:dyDescent="0.25">
      <c r="A90" s="105"/>
      <c r="B90" s="104">
        <v>2363</v>
      </c>
      <c r="C90" s="38" t="s">
        <v>14467</v>
      </c>
      <c r="D90" t="s">
        <v>14466</v>
      </c>
      <c r="E90" s="26" t="s">
        <v>8112</v>
      </c>
      <c r="F90" s="26">
        <v>2018</v>
      </c>
      <c r="G90" s="26">
        <v>2021</v>
      </c>
      <c r="H90" s="39" t="b">
        <f t="shared" si="1"/>
        <v>0</v>
      </c>
      <c r="N90"/>
    </row>
    <row r="91" spans="1:14" hidden="1" x14ac:dyDescent="0.25">
      <c r="A91" s="105"/>
      <c r="B91" s="104">
        <v>2364</v>
      </c>
      <c r="C91" s="38" t="s">
        <v>14445</v>
      </c>
      <c r="D91" t="s">
        <v>14466</v>
      </c>
      <c r="E91" s="26" t="s">
        <v>8112</v>
      </c>
      <c r="F91" s="26">
        <v>2018</v>
      </c>
      <c r="G91" s="26">
        <v>2021</v>
      </c>
      <c r="H91" s="39" t="b">
        <f t="shared" si="1"/>
        <v>0</v>
      </c>
      <c r="N91"/>
    </row>
    <row r="92" spans="1:14" hidden="1" x14ac:dyDescent="0.25">
      <c r="A92" s="105"/>
      <c r="B92" s="104">
        <v>2393</v>
      </c>
      <c r="C92" s="38" t="s">
        <v>14468</v>
      </c>
      <c r="D92" t="s">
        <v>14469</v>
      </c>
      <c r="E92" s="26" t="s">
        <v>8113</v>
      </c>
      <c r="F92" s="26">
        <v>2018</v>
      </c>
      <c r="G92" s="26">
        <v>2021</v>
      </c>
      <c r="H92" s="39" t="b">
        <f t="shared" si="1"/>
        <v>0</v>
      </c>
      <c r="N92"/>
    </row>
    <row r="93" spans="1:14" ht="30" hidden="1" x14ac:dyDescent="0.25">
      <c r="A93" s="105"/>
      <c r="B93" s="104">
        <v>2394</v>
      </c>
      <c r="C93" s="38" t="s">
        <v>14470</v>
      </c>
      <c r="D93" t="s">
        <v>14469</v>
      </c>
      <c r="E93" s="26" t="s">
        <v>8113</v>
      </c>
      <c r="F93" s="26">
        <v>2018</v>
      </c>
      <c r="G93" s="26">
        <v>2021</v>
      </c>
      <c r="H93" s="39" t="b">
        <f t="shared" si="1"/>
        <v>0</v>
      </c>
      <c r="N93"/>
    </row>
    <row r="94" spans="1:14" hidden="1" x14ac:dyDescent="0.25">
      <c r="A94" s="105"/>
      <c r="B94" s="104">
        <v>2395</v>
      </c>
      <c r="C94" s="38" t="s">
        <v>488</v>
      </c>
      <c r="D94" t="s">
        <v>14469</v>
      </c>
      <c r="E94" s="26" t="s">
        <v>8113</v>
      </c>
      <c r="F94" s="26">
        <v>2018</v>
      </c>
      <c r="G94" s="26">
        <v>2021</v>
      </c>
      <c r="H94" s="39" t="b">
        <f t="shared" si="1"/>
        <v>0</v>
      </c>
      <c r="N94"/>
    </row>
    <row r="95" spans="1:14" hidden="1" x14ac:dyDescent="0.25">
      <c r="A95" s="105"/>
      <c r="B95" s="104">
        <v>2396</v>
      </c>
      <c r="C95" s="38" t="s">
        <v>14471</v>
      </c>
      <c r="D95" t="s">
        <v>14469</v>
      </c>
      <c r="E95" s="26" t="s">
        <v>8113</v>
      </c>
      <c r="F95" s="26">
        <v>2018</v>
      </c>
      <c r="G95" s="26">
        <v>2021</v>
      </c>
      <c r="H95" s="39" t="b">
        <f t="shared" si="1"/>
        <v>0</v>
      </c>
      <c r="N95"/>
    </row>
    <row r="96" spans="1:14" hidden="1" x14ac:dyDescent="0.25">
      <c r="A96" s="105"/>
      <c r="B96" s="104">
        <v>2381</v>
      </c>
      <c r="C96" s="38" t="s">
        <v>509</v>
      </c>
      <c r="D96" t="s">
        <v>14472</v>
      </c>
      <c r="E96" s="26" t="s">
        <v>8115</v>
      </c>
      <c r="F96" s="26">
        <v>2018</v>
      </c>
      <c r="G96" s="26">
        <v>2021</v>
      </c>
      <c r="H96" s="39" t="b">
        <f t="shared" si="1"/>
        <v>0</v>
      </c>
      <c r="N96"/>
    </row>
    <row r="97" spans="1:14" hidden="1" x14ac:dyDescent="0.25">
      <c r="A97" s="105"/>
      <c r="B97" s="104">
        <v>2382</v>
      </c>
      <c r="C97" s="38" t="s">
        <v>510</v>
      </c>
      <c r="D97" t="s">
        <v>14472</v>
      </c>
      <c r="E97" s="26" t="s">
        <v>8115</v>
      </c>
      <c r="F97" s="26">
        <v>2018</v>
      </c>
      <c r="G97" s="26">
        <v>2021</v>
      </c>
      <c r="H97" s="39" t="b">
        <f t="shared" si="1"/>
        <v>0</v>
      </c>
      <c r="N97"/>
    </row>
    <row r="98" spans="1:14" hidden="1" x14ac:dyDescent="0.25">
      <c r="A98" s="105"/>
      <c r="B98" s="104">
        <v>2383</v>
      </c>
      <c r="C98" s="38" t="s">
        <v>594</v>
      </c>
      <c r="D98" t="s">
        <v>14472</v>
      </c>
      <c r="E98" s="26" t="s">
        <v>8115</v>
      </c>
      <c r="F98" s="26">
        <v>2018</v>
      </c>
      <c r="G98" s="26">
        <v>2021</v>
      </c>
      <c r="H98" s="39" t="b">
        <f t="shared" si="1"/>
        <v>0</v>
      </c>
      <c r="N98"/>
    </row>
    <row r="99" spans="1:14" hidden="1" x14ac:dyDescent="0.25">
      <c r="A99" s="105"/>
      <c r="B99" s="104">
        <v>2384</v>
      </c>
      <c r="C99" s="38" t="s">
        <v>595</v>
      </c>
      <c r="D99" t="s">
        <v>14472</v>
      </c>
      <c r="E99" s="26" t="s">
        <v>8115</v>
      </c>
      <c r="F99" s="26">
        <v>2018</v>
      </c>
      <c r="G99" s="26">
        <v>2021</v>
      </c>
      <c r="H99" s="39" t="b">
        <f t="shared" si="1"/>
        <v>0</v>
      </c>
      <c r="N99"/>
    </row>
    <row r="100" spans="1:14" hidden="1" x14ac:dyDescent="0.25">
      <c r="A100" s="105"/>
      <c r="B100" s="104">
        <v>2295</v>
      </c>
      <c r="C100" s="38" t="s">
        <v>14473</v>
      </c>
      <c r="D100" t="s">
        <v>14474</v>
      </c>
      <c r="E100" s="26" t="s">
        <v>8126</v>
      </c>
      <c r="F100" s="26">
        <v>2018</v>
      </c>
      <c r="G100" s="26">
        <v>2021</v>
      </c>
      <c r="H100" s="39" t="b">
        <f t="shared" si="1"/>
        <v>0</v>
      </c>
      <c r="N100"/>
    </row>
    <row r="101" spans="1:14" hidden="1" x14ac:dyDescent="0.25">
      <c r="A101" s="105"/>
      <c r="B101" s="104">
        <v>2307</v>
      </c>
      <c r="C101" s="38" t="s">
        <v>14473</v>
      </c>
      <c r="D101" t="s">
        <v>14474</v>
      </c>
      <c r="E101" s="26" t="s">
        <v>8126</v>
      </c>
      <c r="F101" s="26">
        <v>2018</v>
      </c>
      <c r="G101" s="26">
        <v>2021</v>
      </c>
      <c r="H101" s="39" t="b">
        <f t="shared" si="1"/>
        <v>0</v>
      </c>
      <c r="N101"/>
    </row>
    <row r="102" spans="1:14" hidden="1" x14ac:dyDescent="0.25">
      <c r="A102" s="105"/>
      <c r="B102" s="104">
        <v>2308</v>
      </c>
      <c r="C102" s="38" t="s">
        <v>14475</v>
      </c>
      <c r="D102" t="s">
        <v>14474</v>
      </c>
      <c r="E102" s="26" t="s">
        <v>8126</v>
      </c>
      <c r="F102" s="26">
        <v>2018</v>
      </c>
      <c r="G102" s="26">
        <v>2021</v>
      </c>
      <c r="H102" s="39" t="b">
        <f t="shared" si="1"/>
        <v>0</v>
      </c>
      <c r="N102"/>
    </row>
    <row r="103" spans="1:14" hidden="1" x14ac:dyDescent="0.25">
      <c r="A103" s="105"/>
      <c r="B103" s="104">
        <v>2309</v>
      </c>
      <c r="C103" s="38" t="s">
        <v>14476</v>
      </c>
      <c r="D103" t="s">
        <v>14474</v>
      </c>
      <c r="E103" s="26" t="s">
        <v>8126</v>
      </c>
      <c r="F103" s="26">
        <v>2018</v>
      </c>
      <c r="G103" s="26">
        <v>2021</v>
      </c>
      <c r="H103" s="39" t="b">
        <f t="shared" si="1"/>
        <v>0</v>
      </c>
      <c r="N103"/>
    </row>
    <row r="104" spans="1:14" hidden="1" x14ac:dyDescent="0.25">
      <c r="A104" s="105"/>
      <c r="B104" s="104">
        <v>2310</v>
      </c>
      <c r="C104" s="38" t="s">
        <v>14476</v>
      </c>
      <c r="D104" t="s">
        <v>14474</v>
      </c>
      <c r="E104" s="26" t="s">
        <v>8126</v>
      </c>
      <c r="F104" s="26">
        <v>2018</v>
      </c>
      <c r="G104" s="26">
        <v>2021</v>
      </c>
      <c r="H104" s="39" t="b">
        <f t="shared" si="1"/>
        <v>0</v>
      </c>
      <c r="N104"/>
    </row>
    <row r="105" spans="1:14" hidden="1" x14ac:dyDescent="0.25">
      <c r="A105" s="105"/>
      <c r="B105" s="104">
        <v>2311</v>
      </c>
      <c r="C105" s="38" t="s">
        <v>14477</v>
      </c>
      <c r="D105" t="s">
        <v>14474</v>
      </c>
      <c r="E105" s="26" t="s">
        <v>8126</v>
      </c>
      <c r="F105" s="26">
        <v>2018</v>
      </c>
      <c r="G105" s="26">
        <v>2021</v>
      </c>
      <c r="H105" s="39" t="b">
        <f t="shared" si="1"/>
        <v>0</v>
      </c>
      <c r="N105"/>
    </row>
    <row r="106" spans="1:14" hidden="1" x14ac:dyDescent="0.25">
      <c r="A106" s="105"/>
      <c r="B106" s="104">
        <v>2312</v>
      </c>
      <c r="C106" s="38" t="s">
        <v>14477</v>
      </c>
      <c r="D106" t="s">
        <v>14474</v>
      </c>
      <c r="E106" s="26" t="s">
        <v>8126</v>
      </c>
      <c r="F106" s="26">
        <v>2018</v>
      </c>
      <c r="G106" s="26">
        <v>2021</v>
      </c>
      <c r="H106" s="39" t="b">
        <f t="shared" si="1"/>
        <v>0</v>
      </c>
      <c r="N106"/>
    </row>
    <row r="107" spans="1:14" ht="30" hidden="1" x14ac:dyDescent="0.25">
      <c r="A107" s="105"/>
      <c r="B107" s="104">
        <v>2313</v>
      </c>
      <c r="C107" s="38" t="s">
        <v>14478</v>
      </c>
      <c r="D107" t="s">
        <v>14474</v>
      </c>
      <c r="E107" s="26" t="s">
        <v>8126</v>
      </c>
      <c r="F107" s="26">
        <v>2018</v>
      </c>
      <c r="G107" s="26">
        <v>2021</v>
      </c>
      <c r="H107" s="39" t="b">
        <f t="shared" si="1"/>
        <v>0</v>
      </c>
      <c r="N107"/>
    </row>
    <row r="108" spans="1:14" ht="30" hidden="1" x14ac:dyDescent="0.25">
      <c r="A108" s="105"/>
      <c r="B108" s="104">
        <v>2314</v>
      </c>
      <c r="C108" s="38" t="s">
        <v>14478</v>
      </c>
      <c r="D108" t="s">
        <v>14474</v>
      </c>
      <c r="E108" s="26" t="s">
        <v>8126</v>
      </c>
      <c r="F108" s="26">
        <v>2018</v>
      </c>
      <c r="G108" s="26">
        <v>2021</v>
      </c>
      <c r="H108" s="39" t="b">
        <f t="shared" si="1"/>
        <v>0</v>
      </c>
      <c r="N108"/>
    </row>
    <row r="109" spans="1:14" ht="30" hidden="1" x14ac:dyDescent="0.25">
      <c r="A109" s="105"/>
      <c r="B109" s="104">
        <v>2315</v>
      </c>
      <c r="C109" s="38" t="s">
        <v>14478</v>
      </c>
      <c r="D109" t="s">
        <v>14474</v>
      </c>
      <c r="E109" s="26" t="s">
        <v>8126</v>
      </c>
      <c r="F109" s="26">
        <v>2018</v>
      </c>
      <c r="G109" s="26">
        <v>2021</v>
      </c>
      <c r="H109" s="39" t="b">
        <f t="shared" si="1"/>
        <v>0</v>
      </c>
      <c r="N109"/>
    </row>
    <row r="110" spans="1:14" hidden="1" x14ac:dyDescent="0.25">
      <c r="A110" s="105"/>
      <c r="B110" s="104">
        <v>2335</v>
      </c>
      <c r="C110" s="38" t="s">
        <v>509</v>
      </c>
      <c r="D110" t="s">
        <v>14479</v>
      </c>
      <c r="E110" s="26" t="s">
        <v>8116</v>
      </c>
      <c r="F110" s="26">
        <v>2018</v>
      </c>
      <c r="G110" s="26">
        <v>2021</v>
      </c>
      <c r="H110" s="39" t="b">
        <f t="shared" si="1"/>
        <v>0</v>
      </c>
      <c r="N110"/>
    </row>
    <row r="111" spans="1:14" hidden="1" x14ac:dyDescent="0.25">
      <c r="A111" s="105"/>
      <c r="B111" s="104">
        <v>2336</v>
      </c>
      <c r="C111" s="38" t="s">
        <v>594</v>
      </c>
      <c r="D111" t="s">
        <v>14479</v>
      </c>
      <c r="E111" s="26" t="s">
        <v>8116</v>
      </c>
      <c r="F111" s="26">
        <v>2018</v>
      </c>
      <c r="G111" s="26">
        <v>2021</v>
      </c>
      <c r="H111" s="39" t="b">
        <f t="shared" si="1"/>
        <v>0</v>
      </c>
      <c r="N111"/>
    </row>
    <row r="112" spans="1:14" hidden="1" x14ac:dyDescent="0.25">
      <c r="A112" s="105"/>
      <c r="B112" s="104">
        <v>2337</v>
      </c>
      <c r="C112" s="38" t="s">
        <v>595</v>
      </c>
      <c r="D112" t="s">
        <v>14479</v>
      </c>
      <c r="E112" s="26" t="s">
        <v>8116</v>
      </c>
      <c r="F112" s="26">
        <v>2018</v>
      </c>
      <c r="G112" s="26">
        <v>2021</v>
      </c>
      <c r="H112" s="39" t="b">
        <f t="shared" si="1"/>
        <v>0</v>
      </c>
      <c r="N112"/>
    </row>
    <row r="113" spans="1:14" hidden="1" x14ac:dyDescent="0.25">
      <c r="A113" s="105"/>
      <c r="B113" s="104">
        <v>2345</v>
      </c>
      <c r="C113" s="38" t="s">
        <v>14480</v>
      </c>
      <c r="D113" t="s">
        <v>14481</v>
      </c>
      <c r="E113" s="26" t="s">
        <v>8128</v>
      </c>
      <c r="F113" s="26">
        <v>2018</v>
      </c>
      <c r="G113" s="26">
        <v>2021</v>
      </c>
      <c r="H113" s="39" t="b">
        <f t="shared" si="1"/>
        <v>0</v>
      </c>
      <c r="N113"/>
    </row>
    <row r="114" spans="1:14" hidden="1" x14ac:dyDescent="0.25">
      <c r="A114" s="105"/>
      <c r="B114" s="104">
        <v>2346</v>
      </c>
      <c r="C114" s="38" t="s">
        <v>595</v>
      </c>
      <c r="D114" t="s">
        <v>14481</v>
      </c>
      <c r="E114" s="26" t="s">
        <v>8128</v>
      </c>
      <c r="F114" s="26">
        <v>2018</v>
      </c>
      <c r="G114" s="26">
        <v>2021</v>
      </c>
      <c r="H114" s="39" t="b">
        <f t="shared" si="1"/>
        <v>0</v>
      </c>
      <c r="N114"/>
    </row>
    <row r="115" spans="1:14" hidden="1" x14ac:dyDescent="0.25">
      <c r="A115" s="105"/>
      <c r="B115" s="104">
        <v>2347</v>
      </c>
      <c r="C115" s="38" t="s">
        <v>594</v>
      </c>
      <c r="D115" t="s">
        <v>14481</v>
      </c>
      <c r="E115" s="26" t="s">
        <v>8128</v>
      </c>
      <c r="F115" s="26">
        <v>2018</v>
      </c>
      <c r="G115" s="26">
        <v>2021</v>
      </c>
      <c r="H115" s="39" t="b">
        <f t="shared" si="1"/>
        <v>0</v>
      </c>
      <c r="N115"/>
    </row>
    <row r="116" spans="1:14" hidden="1" x14ac:dyDescent="0.25">
      <c r="A116" s="105"/>
      <c r="B116" s="104">
        <v>2348</v>
      </c>
      <c r="C116" s="38" t="s">
        <v>510</v>
      </c>
      <c r="D116" t="s">
        <v>14481</v>
      </c>
      <c r="E116" s="26" t="s">
        <v>8128</v>
      </c>
      <c r="F116" s="26">
        <v>2018</v>
      </c>
      <c r="G116" s="26">
        <v>2021</v>
      </c>
      <c r="H116" s="39" t="b">
        <f t="shared" si="1"/>
        <v>0</v>
      </c>
      <c r="N116"/>
    </row>
    <row r="117" spans="1:14" hidden="1" x14ac:dyDescent="0.25">
      <c r="A117" s="105"/>
      <c r="B117" s="104">
        <v>2377</v>
      </c>
      <c r="C117" s="38" t="s">
        <v>509</v>
      </c>
      <c r="D117" t="s">
        <v>14482</v>
      </c>
      <c r="E117" s="26" t="s">
        <v>8119</v>
      </c>
      <c r="F117" s="26">
        <v>2018</v>
      </c>
      <c r="G117" s="26">
        <v>2021</v>
      </c>
      <c r="H117" s="39" t="b">
        <f t="shared" si="1"/>
        <v>0</v>
      </c>
      <c r="N117"/>
    </row>
    <row r="118" spans="1:14" hidden="1" x14ac:dyDescent="0.25">
      <c r="A118" s="105"/>
      <c r="B118" s="104">
        <v>2378</v>
      </c>
      <c r="C118" s="38" t="s">
        <v>510</v>
      </c>
      <c r="D118" t="s">
        <v>14482</v>
      </c>
      <c r="E118" s="26" t="s">
        <v>8119</v>
      </c>
      <c r="F118" s="26">
        <v>2018</v>
      </c>
      <c r="G118" s="26">
        <v>2021</v>
      </c>
      <c r="H118" s="39" t="b">
        <f t="shared" si="1"/>
        <v>0</v>
      </c>
      <c r="N118"/>
    </row>
    <row r="119" spans="1:14" hidden="1" x14ac:dyDescent="0.25">
      <c r="A119" s="105"/>
      <c r="B119" s="104">
        <v>2379</v>
      </c>
      <c r="C119" s="38" t="s">
        <v>594</v>
      </c>
      <c r="D119" t="s">
        <v>14482</v>
      </c>
      <c r="E119" s="26" t="s">
        <v>8119</v>
      </c>
      <c r="F119" s="26">
        <v>2018</v>
      </c>
      <c r="G119" s="26">
        <v>2021</v>
      </c>
      <c r="H119" s="39" t="b">
        <f t="shared" si="1"/>
        <v>0</v>
      </c>
      <c r="N119"/>
    </row>
    <row r="120" spans="1:14" hidden="1" x14ac:dyDescent="0.25">
      <c r="A120" s="105"/>
      <c r="B120" s="104">
        <v>2380</v>
      </c>
      <c r="C120" s="38" t="s">
        <v>595</v>
      </c>
      <c r="D120" t="s">
        <v>14482</v>
      </c>
      <c r="E120" s="26" t="s">
        <v>8119</v>
      </c>
      <c r="F120" s="26">
        <v>2018</v>
      </c>
      <c r="G120" s="26">
        <v>2021</v>
      </c>
      <c r="H120" s="39" t="b">
        <f t="shared" si="1"/>
        <v>0</v>
      </c>
      <c r="N120"/>
    </row>
    <row r="121" spans="1:14" hidden="1" x14ac:dyDescent="0.25">
      <c r="A121" s="105"/>
      <c r="B121" s="104">
        <v>2327</v>
      </c>
      <c r="C121" s="38" t="s">
        <v>509</v>
      </c>
      <c r="D121" t="s">
        <v>14483</v>
      </c>
      <c r="E121" s="26" t="s">
        <v>8120</v>
      </c>
      <c r="F121" s="26">
        <v>2018</v>
      </c>
      <c r="G121" s="26">
        <v>2021</v>
      </c>
      <c r="H121" s="39" t="b">
        <f t="shared" si="1"/>
        <v>0</v>
      </c>
      <c r="N121"/>
    </row>
    <row r="122" spans="1:14" hidden="1" x14ac:dyDescent="0.25">
      <c r="A122" s="105"/>
      <c r="B122" s="104">
        <v>2328</v>
      </c>
      <c r="C122" s="38" t="s">
        <v>558</v>
      </c>
      <c r="D122" t="s">
        <v>14483</v>
      </c>
      <c r="E122" s="26" t="s">
        <v>8120</v>
      </c>
      <c r="F122" s="26">
        <v>2018</v>
      </c>
      <c r="G122" s="26">
        <v>2021</v>
      </c>
      <c r="H122" s="39" t="b">
        <f t="shared" si="1"/>
        <v>0</v>
      </c>
      <c r="N122"/>
    </row>
    <row r="123" spans="1:14" hidden="1" x14ac:dyDescent="0.25">
      <c r="A123" s="105"/>
      <c r="B123" s="104">
        <v>2329</v>
      </c>
      <c r="C123" s="38" t="s">
        <v>14484</v>
      </c>
      <c r="D123" t="s">
        <v>14483</v>
      </c>
      <c r="E123" s="26" t="s">
        <v>8120</v>
      </c>
      <c r="F123" s="26">
        <v>2018</v>
      </c>
      <c r="G123" s="26">
        <v>2021</v>
      </c>
      <c r="H123" s="39" t="b">
        <f t="shared" si="1"/>
        <v>0</v>
      </c>
      <c r="N123"/>
    </row>
    <row r="124" spans="1:14" hidden="1" x14ac:dyDescent="0.25">
      <c r="A124" s="105"/>
      <c r="B124" s="104">
        <v>2330</v>
      </c>
      <c r="C124" s="38" t="s">
        <v>510</v>
      </c>
      <c r="D124" t="s">
        <v>14483</v>
      </c>
      <c r="E124" s="26" t="s">
        <v>8120</v>
      </c>
      <c r="F124" s="26">
        <v>2018</v>
      </c>
      <c r="G124" s="26">
        <v>2021</v>
      </c>
      <c r="H124" s="39" t="b">
        <f t="shared" si="1"/>
        <v>0</v>
      </c>
      <c r="N124"/>
    </row>
    <row r="125" spans="1:14" hidden="1" x14ac:dyDescent="0.25">
      <c r="A125" s="105"/>
      <c r="B125" s="104">
        <v>2331</v>
      </c>
      <c r="C125" s="38" t="s">
        <v>560</v>
      </c>
      <c r="D125" t="s">
        <v>14483</v>
      </c>
      <c r="E125" s="26" t="s">
        <v>8120</v>
      </c>
      <c r="F125" s="26">
        <v>2018</v>
      </c>
      <c r="G125" s="26">
        <v>2021</v>
      </c>
      <c r="H125" s="39" t="b">
        <f t="shared" si="1"/>
        <v>0</v>
      </c>
      <c r="N125"/>
    </row>
    <row r="126" spans="1:14" hidden="1" x14ac:dyDescent="0.25">
      <c r="A126" s="105"/>
      <c r="B126" s="104">
        <v>2420</v>
      </c>
      <c r="C126" s="38" t="s">
        <v>594</v>
      </c>
      <c r="D126" t="s">
        <v>14485</v>
      </c>
      <c r="E126" s="26" t="s">
        <v>8122</v>
      </c>
      <c r="F126" s="26">
        <v>2018</v>
      </c>
      <c r="G126" s="26">
        <v>2021</v>
      </c>
      <c r="H126" s="39" t="b">
        <f t="shared" si="1"/>
        <v>0</v>
      </c>
      <c r="N126"/>
    </row>
    <row r="127" spans="1:14" hidden="1" x14ac:dyDescent="0.25">
      <c r="A127" s="105"/>
      <c r="B127" s="104">
        <v>2421</v>
      </c>
      <c r="C127" s="38" t="s">
        <v>510</v>
      </c>
      <c r="D127" t="s">
        <v>14485</v>
      </c>
      <c r="E127" s="26" t="s">
        <v>8122</v>
      </c>
      <c r="F127" s="26">
        <v>2018</v>
      </c>
      <c r="G127" s="26">
        <v>2021</v>
      </c>
      <c r="H127" s="39" t="b">
        <f t="shared" si="1"/>
        <v>0</v>
      </c>
      <c r="N127"/>
    </row>
    <row r="128" spans="1:14" hidden="1" x14ac:dyDescent="0.25">
      <c r="A128" s="105"/>
      <c r="B128" s="104">
        <v>2422</v>
      </c>
      <c r="C128" s="38" t="s">
        <v>509</v>
      </c>
      <c r="D128" t="s">
        <v>14485</v>
      </c>
      <c r="E128" s="26" t="s">
        <v>8122</v>
      </c>
      <c r="F128" s="26">
        <v>2018</v>
      </c>
      <c r="G128" s="26">
        <v>2021</v>
      </c>
      <c r="H128" s="39" t="b">
        <f t="shared" si="1"/>
        <v>0</v>
      </c>
      <c r="N128"/>
    </row>
    <row r="129" spans="1:14" hidden="1" x14ac:dyDescent="0.25">
      <c r="A129" s="105"/>
      <c r="B129" s="104">
        <v>2423</v>
      </c>
      <c r="C129" s="38" t="s">
        <v>14486</v>
      </c>
      <c r="D129" t="s">
        <v>14485</v>
      </c>
      <c r="E129" s="26" t="s">
        <v>8122</v>
      </c>
      <c r="F129" s="26">
        <v>2018</v>
      </c>
      <c r="G129" s="26">
        <v>2021</v>
      </c>
      <c r="H129" s="39" t="b">
        <f t="shared" si="1"/>
        <v>0</v>
      </c>
      <c r="N129"/>
    </row>
    <row r="130" spans="1:14" hidden="1" x14ac:dyDescent="0.25">
      <c r="A130" s="105"/>
      <c r="B130" s="104">
        <v>2306</v>
      </c>
      <c r="C130" s="38" t="s">
        <v>509</v>
      </c>
      <c r="D130" t="s">
        <v>14487</v>
      </c>
      <c r="E130" s="26" t="s">
        <v>8121</v>
      </c>
      <c r="F130" s="26">
        <v>2018</v>
      </c>
      <c r="G130" s="26">
        <v>2021</v>
      </c>
      <c r="H130" s="39" t="b">
        <f t="shared" si="1"/>
        <v>0</v>
      </c>
      <c r="N130"/>
    </row>
    <row r="131" spans="1:14" hidden="1" x14ac:dyDescent="0.25">
      <c r="A131" s="105"/>
      <c r="B131" s="104">
        <v>2324</v>
      </c>
      <c r="C131" s="38" t="s">
        <v>510</v>
      </c>
      <c r="D131" t="s">
        <v>14487</v>
      </c>
      <c r="E131" s="26" t="s">
        <v>8121</v>
      </c>
      <c r="F131" s="26">
        <v>2018</v>
      </c>
      <c r="G131" s="26">
        <v>2021</v>
      </c>
      <c r="H131" s="39" t="b">
        <f t="shared" si="1"/>
        <v>0</v>
      </c>
      <c r="N131"/>
    </row>
    <row r="132" spans="1:14" hidden="1" x14ac:dyDescent="0.25">
      <c r="A132" s="105"/>
      <c r="B132" s="104">
        <v>2325</v>
      </c>
      <c r="C132" s="38" t="s">
        <v>594</v>
      </c>
      <c r="D132" t="s">
        <v>14487</v>
      </c>
      <c r="E132" s="26" t="s">
        <v>8121</v>
      </c>
      <c r="F132" s="26">
        <v>2018</v>
      </c>
      <c r="G132" s="26">
        <v>2021</v>
      </c>
      <c r="H132" s="39" t="b">
        <f t="shared" si="1"/>
        <v>0</v>
      </c>
      <c r="N132"/>
    </row>
    <row r="133" spans="1:14" hidden="1" x14ac:dyDescent="0.25">
      <c r="A133" s="105"/>
      <c r="B133" s="104">
        <v>2326</v>
      </c>
      <c r="C133" s="38" t="s">
        <v>595</v>
      </c>
      <c r="D133" t="s">
        <v>14487</v>
      </c>
      <c r="E133" s="26" t="s">
        <v>8121</v>
      </c>
      <c r="F133" s="26">
        <v>2018</v>
      </c>
      <c r="G133" s="26">
        <v>2021</v>
      </c>
      <c r="H133" s="39" t="b">
        <f t="shared" si="1"/>
        <v>0</v>
      </c>
      <c r="N133"/>
    </row>
    <row r="134" spans="1:14" hidden="1" x14ac:dyDescent="0.25">
      <c r="A134" s="105"/>
      <c r="B134" s="104">
        <v>2425</v>
      </c>
      <c r="C134" s="38" t="s">
        <v>595</v>
      </c>
      <c r="D134" t="s">
        <v>14488</v>
      </c>
      <c r="E134" s="26" t="s">
        <v>8123</v>
      </c>
      <c r="F134" s="26">
        <v>2018</v>
      </c>
      <c r="G134" s="26">
        <v>2021</v>
      </c>
      <c r="H134" s="39" t="b">
        <f t="shared" si="1"/>
        <v>0</v>
      </c>
      <c r="N134"/>
    </row>
    <row r="135" spans="1:14" hidden="1" x14ac:dyDescent="0.25">
      <c r="A135" s="105"/>
      <c r="B135" s="104">
        <v>2426</v>
      </c>
      <c r="C135" s="38" t="s">
        <v>509</v>
      </c>
      <c r="D135" t="s">
        <v>14488</v>
      </c>
      <c r="E135" s="26" t="s">
        <v>8123</v>
      </c>
      <c r="F135" s="26">
        <v>2018</v>
      </c>
      <c r="G135" s="26">
        <v>2021</v>
      </c>
      <c r="H135" s="39" t="b">
        <f t="shared" si="1"/>
        <v>0</v>
      </c>
      <c r="N135"/>
    </row>
    <row r="136" spans="1:14" hidden="1" x14ac:dyDescent="0.25">
      <c r="A136" s="105"/>
      <c r="B136" s="104">
        <v>2427</v>
      </c>
      <c r="C136" s="38" t="s">
        <v>510</v>
      </c>
      <c r="D136" t="s">
        <v>14488</v>
      </c>
      <c r="E136" s="26" t="s">
        <v>8123</v>
      </c>
      <c r="F136" s="26">
        <v>2018</v>
      </c>
      <c r="G136" s="26">
        <v>2021</v>
      </c>
      <c r="H136" s="39" t="b">
        <f t="shared" si="1"/>
        <v>0</v>
      </c>
      <c r="N136"/>
    </row>
    <row r="137" spans="1:14" hidden="1" x14ac:dyDescent="0.25">
      <c r="A137" s="105"/>
      <c r="B137" s="104">
        <v>2428</v>
      </c>
      <c r="C137" s="38" t="s">
        <v>594</v>
      </c>
      <c r="D137" t="s">
        <v>14488</v>
      </c>
      <c r="E137" s="26" t="s">
        <v>8123</v>
      </c>
      <c r="F137" s="26">
        <v>2018</v>
      </c>
      <c r="G137" s="26">
        <v>2021</v>
      </c>
      <c r="H137" s="39" t="b">
        <f t="shared" si="1"/>
        <v>0</v>
      </c>
      <c r="N137"/>
    </row>
    <row r="138" spans="1:14" hidden="1" x14ac:dyDescent="0.25">
      <c r="A138" s="105"/>
      <c r="B138" s="104">
        <v>2365</v>
      </c>
      <c r="C138" s="38" t="s">
        <v>510</v>
      </c>
      <c r="D138" t="s">
        <v>14489</v>
      </c>
      <c r="E138" s="26" t="s">
        <v>8127</v>
      </c>
      <c r="F138" s="26">
        <v>2018</v>
      </c>
      <c r="G138" s="26">
        <v>2021</v>
      </c>
      <c r="H138" s="39" t="b">
        <f t="shared" si="1"/>
        <v>0</v>
      </c>
      <c r="N138"/>
    </row>
    <row r="139" spans="1:14" hidden="1" x14ac:dyDescent="0.25">
      <c r="A139" s="105"/>
      <c r="B139" s="104">
        <v>2366</v>
      </c>
      <c r="C139" s="38" t="s">
        <v>509</v>
      </c>
      <c r="D139" t="s">
        <v>14489</v>
      </c>
      <c r="E139" s="26" t="s">
        <v>8127</v>
      </c>
      <c r="F139" s="26">
        <v>2018</v>
      </c>
      <c r="G139" s="26">
        <v>2021</v>
      </c>
      <c r="H139" s="39" t="b">
        <f t="shared" si="1"/>
        <v>0</v>
      </c>
      <c r="N139"/>
    </row>
    <row r="140" spans="1:14" hidden="1" x14ac:dyDescent="0.25">
      <c r="A140" s="105"/>
      <c r="B140" s="104">
        <v>2367</v>
      </c>
      <c r="C140" s="38" t="s">
        <v>594</v>
      </c>
      <c r="D140" t="s">
        <v>14489</v>
      </c>
      <c r="E140" s="26" t="s">
        <v>8127</v>
      </c>
      <c r="F140" s="26">
        <v>2018</v>
      </c>
      <c r="G140" s="26">
        <v>2021</v>
      </c>
      <c r="H140" s="39" t="b">
        <f t="shared" ref="H140:H203" si="2">AND(O$6=E140,O$7&gt;=F140,O$7&lt;=G140,C$7=F140)</f>
        <v>0</v>
      </c>
      <c r="N140"/>
    </row>
    <row r="141" spans="1:14" hidden="1" x14ac:dyDescent="0.25">
      <c r="A141" s="105"/>
      <c r="B141" s="104">
        <v>2368</v>
      </c>
      <c r="C141" s="38" t="s">
        <v>561</v>
      </c>
      <c r="D141" t="s">
        <v>14489</v>
      </c>
      <c r="E141" s="26" t="s">
        <v>8127</v>
      </c>
      <c r="F141" s="26">
        <v>2018</v>
      </c>
      <c r="G141" s="26">
        <v>2021</v>
      </c>
      <c r="H141" s="39" t="b">
        <f t="shared" si="2"/>
        <v>0</v>
      </c>
      <c r="N141"/>
    </row>
    <row r="142" spans="1:14" hidden="1" x14ac:dyDescent="0.25">
      <c r="A142" s="105"/>
      <c r="B142" s="104">
        <v>2338</v>
      </c>
      <c r="C142" s="38" t="s">
        <v>509</v>
      </c>
      <c r="D142" t="s">
        <v>14490</v>
      </c>
      <c r="E142" s="26" t="s">
        <v>8129</v>
      </c>
      <c r="F142" s="26">
        <v>2018</v>
      </c>
      <c r="G142" s="26">
        <v>2021</v>
      </c>
      <c r="H142" s="39" t="b">
        <f t="shared" si="2"/>
        <v>0</v>
      </c>
      <c r="N142"/>
    </row>
    <row r="143" spans="1:14" hidden="1" x14ac:dyDescent="0.25">
      <c r="A143" s="105"/>
      <c r="B143" s="104">
        <v>2339</v>
      </c>
      <c r="C143" s="38" t="s">
        <v>594</v>
      </c>
      <c r="D143" t="s">
        <v>14490</v>
      </c>
      <c r="E143" s="26" t="s">
        <v>8129</v>
      </c>
      <c r="F143" s="26">
        <v>2018</v>
      </c>
      <c r="G143" s="26">
        <v>2021</v>
      </c>
      <c r="H143" s="39" t="b">
        <f t="shared" si="2"/>
        <v>0</v>
      </c>
      <c r="N143"/>
    </row>
    <row r="144" spans="1:14" hidden="1" x14ac:dyDescent="0.25">
      <c r="A144" s="105"/>
      <c r="B144" s="104">
        <v>2340</v>
      </c>
      <c r="C144" s="38" t="s">
        <v>595</v>
      </c>
      <c r="D144" t="s">
        <v>14490</v>
      </c>
      <c r="E144" s="26" t="s">
        <v>8129</v>
      </c>
      <c r="F144" s="26">
        <v>2018</v>
      </c>
      <c r="G144" s="26">
        <v>2021</v>
      </c>
      <c r="H144" s="39" t="b">
        <f t="shared" si="2"/>
        <v>0</v>
      </c>
      <c r="N144"/>
    </row>
    <row r="145" spans="1:14" hidden="1" x14ac:dyDescent="0.25">
      <c r="A145" s="105"/>
      <c r="B145" s="104">
        <v>2341</v>
      </c>
      <c r="C145" s="38" t="s">
        <v>510</v>
      </c>
      <c r="D145" t="s">
        <v>14490</v>
      </c>
      <c r="E145" s="26" t="s">
        <v>8129</v>
      </c>
      <c r="F145" s="26">
        <v>2018</v>
      </c>
      <c r="G145" s="26">
        <v>2021</v>
      </c>
      <c r="H145" s="39" t="b">
        <f t="shared" si="2"/>
        <v>0</v>
      </c>
      <c r="N145"/>
    </row>
    <row r="146" spans="1:14" hidden="1" x14ac:dyDescent="0.25">
      <c r="A146" s="105"/>
      <c r="B146" s="104">
        <v>2400</v>
      </c>
      <c r="C146" s="38" t="s">
        <v>471</v>
      </c>
      <c r="D146" t="s">
        <v>14491</v>
      </c>
      <c r="E146" s="26" t="s">
        <v>8125</v>
      </c>
      <c r="F146" s="26">
        <v>2018</v>
      </c>
      <c r="G146" s="26">
        <v>2021</v>
      </c>
      <c r="H146" s="39" t="b">
        <f t="shared" si="2"/>
        <v>0</v>
      </c>
      <c r="N146"/>
    </row>
    <row r="147" spans="1:14" hidden="1" x14ac:dyDescent="0.25">
      <c r="A147" s="105"/>
      <c r="B147" s="104">
        <v>2401</v>
      </c>
      <c r="C147" s="38" t="s">
        <v>594</v>
      </c>
      <c r="D147" t="s">
        <v>14491</v>
      </c>
      <c r="E147" s="26" t="s">
        <v>8125</v>
      </c>
      <c r="F147" s="26">
        <v>2018</v>
      </c>
      <c r="G147" s="26">
        <v>2021</v>
      </c>
      <c r="H147" s="39" t="b">
        <f t="shared" si="2"/>
        <v>0</v>
      </c>
      <c r="N147"/>
    </row>
    <row r="148" spans="1:14" hidden="1" x14ac:dyDescent="0.25">
      <c r="A148" s="105"/>
      <c r="B148" s="104">
        <v>2402</v>
      </c>
      <c r="C148" s="38" t="s">
        <v>468</v>
      </c>
      <c r="D148" t="s">
        <v>14491</v>
      </c>
      <c r="E148" s="26" t="s">
        <v>8125</v>
      </c>
      <c r="F148" s="26">
        <v>2018</v>
      </c>
      <c r="G148" s="26">
        <v>2021</v>
      </c>
      <c r="H148" s="39" t="b">
        <f t="shared" si="2"/>
        <v>0</v>
      </c>
      <c r="N148"/>
    </row>
    <row r="149" spans="1:14" hidden="1" x14ac:dyDescent="0.25">
      <c r="A149" s="105"/>
      <c r="B149" s="104">
        <v>2403</v>
      </c>
      <c r="C149" s="38" t="s">
        <v>470</v>
      </c>
      <c r="D149" t="s">
        <v>14491</v>
      </c>
      <c r="E149" s="26" t="s">
        <v>8125</v>
      </c>
      <c r="F149" s="26">
        <v>2018</v>
      </c>
      <c r="G149" s="26">
        <v>2021</v>
      </c>
      <c r="H149" s="39" t="b">
        <f t="shared" si="2"/>
        <v>0</v>
      </c>
      <c r="N149"/>
    </row>
    <row r="150" spans="1:14" hidden="1" x14ac:dyDescent="0.25">
      <c r="A150" s="105"/>
      <c r="B150" s="104">
        <v>2169</v>
      </c>
      <c r="C150" s="38" t="s">
        <v>509</v>
      </c>
      <c r="D150" t="s">
        <v>8162</v>
      </c>
      <c r="E150" s="26" t="s">
        <v>8066</v>
      </c>
      <c r="F150" s="26">
        <v>2014</v>
      </c>
      <c r="G150" s="26">
        <v>2017</v>
      </c>
      <c r="H150" s="39" t="b">
        <f t="shared" si="2"/>
        <v>0</v>
      </c>
      <c r="N150"/>
    </row>
    <row r="151" spans="1:14" hidden="1" x14ac:dyDescent="0.25">
      <c r="A151" s="105"/>
      <c r="B151" s="104">
        <v>2170</v>
      </c>
      <c r="C151" s="38" t="s">
        <v>510</v>
      </c>
      <c r="D151" t="s">
        <v>8162</v>
      </c>
      <c r="E151" s="26" t="s">
        <v>8066</v>
      </c>
      <c r="F151" s="26">
        <v>2014</v>
      </c>
      <c r="G151" s="26">
        <v>2017</v>
      </c>
      <c r="H151" s="39" t="b">
        <f t="shared" si="2"/>
        <v>0</v>
      </c>
      <c r="N151"/>
    </row>
    <row r="152" spans="1:14" hidden="1" x14ac:dyDescent="0.25">
      <c r="A152" s="105"/>
      <c r="B152" s="104">
        <v>2171</v>
      </c>
      <c r="C152" s="38" t="s">
        <v>594</v>
      </c>
      <c r="D152" t="s">
        <v>8162</v>
      </c>
      <c r="E152" s="26" t="s">
        <v>8066</v>
      </c>
      <c r="F152" s="26">
        <v>2014</v>
      </c>
      <c r="G152" s="26">
        <v>2017</v>
      </c>
      <c r="H152" s="39" t="b">
        <f t="shared" si="2"/>
        <v>0</v>
      </c>
      <c r="N152"/>
    </row>
    <row r="153" spans="1:14" hidden="1" x14ac:dyDescent="0.25">
      <c r="A153" s="105"/>
      <c r="B153" s="104">
        <v>2172</v>
      </c>
      <c r="C153" s="38" t="s">
        <v>595</v>
      </c>
      <c r="D153" t="s">
        <v>8162</v>
      </c>
      <c r="E153" s="26" t="s">
        <v>8066</v>
      </c>
      <c r="F153" s="26">
        <v>2014</v>
      </c>
      <c r="G153" s="26">
        <v>2017</v>
      </c>
      <c r="H153" s="39" t="b">
        <f t="shared" si="2"/>
        <v>0</v>
      </c>
      <c r="N153"/>
    </row>
    <row r="154" spans="1:14" hidden="1" x14ac:dyDescent="0.25">
      <c r="A154" s="105"/>
      <c r="B154" s="104">
        <v>2089</v>
      </c>
      <c r="C154" s="38" t="s">
        <v>596</v>
      </c>
      <c r="D154" t="s">
        <v>8134</v>
      </c>
      <c r="E154" s="26" t="s">
        <v>8059</v>
      </c>
      <c r="F154" s="26">
        <v>2014</v>
      </c>
      <c r="G154" s="26">
        <v>2017</v>
      </c>
      <c r="H154" s="39" t="b">
        <f t="shared" si="2"/>
        <v>0</v>
      </c>
      <c r="N154"/>
    </row>
    <row r="155" spans="1:14" hidden="1" x14ac:dyDescent="0.25">
      <c r="A155" s="105"/>
      <c r="B155" s="104">
        <v>2106</v>
      </c>
      <c r="C155" s="38" t="s">
        <v>597</v>
      </c>
      <c r="D155" t="s">
        <v>8134</v>
      </c>
      <c r="E155" s="26" t="s">
        <v>8059</v>
      </c>
      <c r="F155" s="26">
        <v>2014</v>
      </c>
      <c r="G155" s="26">
        <v>2017</v>
      </c>
      <c r="H155" s="39" t="b">
        <f t="shared" si="2"/>
        <v>0</v>
      </c>
      <c r="N155"/>
    </row>
    <row r="156" spans="1:14" hidden="1" x14ac:dyDescent="0.25">
      <c r="A156" s="105"/>
      <c r="B156" s="104">
        <v>2107</v>
      </c>
      <c r="C156" s="38" t="s">
        <v>598</v>
      </c>
      <c r="D156" t="s">
        <v>8134</v>
      </c>
      <c r="E156" s="26" t="s">
        <v>8059</v>
      </c>
      <c r="F156" s="26">
        <v>2014</v>
      </c>
      <c r="G156" s="26">
        <v>2017</v>
      </c>
      <c r="H156" s="39" t="b">
        <f t="shared" si="2"/>
        <v>0</v>
      </c>
      <c r="N156"/>
    </row>
    <row r="157" spans="1:14" hidden="1" x14ac:dyDescent="0.25">
      <c r="A157" s="105"/>
      <c r="B157" s="104">
        <v>2109</v>
      </c>
      <c r="C157" s="38" t="s">
        <v>599</v>
      </c>
      <c r="D157" t="s">
        <v>8134</v>
      </c>
      <c r="E157" s="26" t="s">
        <v>8059</v>
      </c>
      <c r="F157" s="26">
        <v>2014</v>
      </c>
      <c r="G157" s="26">
        <v>2017</v>
      </c>
      <c r="H157" s="39" t="b">
        <f t="shared" si="2"/>
        <v>0</v>
      </c>
      <c r="N157"/>
    </row>
    <row r="158" spans="1:14" hidden="1" x14ac:dyDescent="0.25">
      <c r="A158" s="105"/>
      <c r="B158" s="105">
        <v>2180</v>
      </c>
      <c r="C158" t="s">
        <v>600</v>
      </c>
      <c r="D158" t="s">
        <v>8165</v>
      </c>
      <c r="E158" s="26" t="s">
        <v>8110</v>
      </c>
      <c r="F158" s="26">
        <v>2014</v>
      </c>
      <c r="G158" s="26">
        <v>2017</v>
      </c>
      <c r="H158" s="39" t="b">
        <f t="shared" si="2"/>
        <v>0</v>
      </c>
      <c r="N158"/>
    </row>
    <row r="159" spans="1:14" hidden="1" x14ac:dyDescent="0.25">
      <c r="A159" s="105"/>
      <c r="B159" s="105">
        <v>2181</v>
      </c>
      <c r="C159" t="s">
        <v>601</v>
      </c>
      <c r="D159" t="s">
        <v>8165</v>
      </c>
      <c r="E159" s="26" t="s">
        <v>8110</v>
      </c>
      <c r="F159" s="26">
        <v>2014</v>
      </c>
      <c r="G159" s="26">
        <v>2017</v>
      </c>
      <c r="H159" s="39" t="b">
        <f t="shared" si="2"/>
        <v>0</v>
      </c>
      <c r="N159"/>
    </row>
    <row r="160" spans="1:14" hidden="1" x14ac:dyDescent="0.25">
      <c r="A160" s="105"/>
      <c r="B160" s="105">
        <v>2182</v>
      </c>
      <c r="C160" t="s">
        <v>602</v>
      </c>
      <c r="D160" t="s">
        <v>8165</v>
      </c>
      <c r="E160" s="26" t="s">
        <v>8110</v>
      </c>
      <c r="F160" s="26">
        <v>2014</v>
      </c>
      <c r="G160" s="26">
        <v>2017</v>
      </c>
      <c r="H160" s="39" t="b">
        <f t="shared" si="2"/>
        <v>0</v>
      </c>
      <c r="N160"/>
    </row>
    <row r="161" spans="1:14" hidden="1" x14ac:dyDescent="0.25">
      <c r="A161" s="105"/>
      <c r="B161" s="105">
        <v>2183</v>
      </c>
      <c r="C161" t="s">
        <v>603</v>
      </c>
      <c r="D161" t="s">
        <v>8165</v>
      </c>
      <c r="E161" s="26" t="s">
        <v>8110</v>
      </c>
      <c r="F161" s="26">
        <v>2014</v>
      </c>
      <c r="G161" s="26">
        <v>2017</v>
      </c>
      <c r="H161" s="39" t="b">
        <f t="shared" si="2"/>
        <v>0</v>
      </c>
      <c r="N161"/>
    </row>
    <row r="162" spans="1:14" hidden="1" x14ac:dyDescent="0.25">
      <c r="A162" s="105"/>
      <c r="B162" s="105">
        <v>2184</v>
      </c>
      <c r="C162" t="s">
        <v>600</v>
      </c>
      <c r="D162" t="s">
        <v>8165</v>
      </c>
      <c r="E162" s="26" t="s">
        <v>8110</v>
      </c>
      <c r="F162" s="26">
        <v>2014</v>
      </c>
      <c r="G162" s="26">
        <v>2017</v>
      </c>
      <c r="H162" s="39" t="b">
        <f t="shared" si="2"/>
        <v>0</v>
      </c>
      <c r="N162"/>
    </row>
    <row r="163" spans="1:14" hidden="1" x14ac:dyDescent="0.25">
      <c r="A163" s="105"/>
      <c r="B163" s="105">
        <v>2185</v>
      </c>
      <c r="C163" t="s">
        <v>509</v>
      </c>
      <c r="D163" t="s">
        <v>8166</v>
      </c>
      <c r="E163" s="26" t="s">
        <v>8086</v>
      </c>
      <c r="F163" s="26">
        <v>2014</v>
      </c>
      <c r="G163" s="26">
        <v>2018</v>
      </c>
      <c r="H163" s="39" t="b">
        <f t="shared" si="2"/>
        <v>0</v>
      </c>
      <c r="N163"/>
    </row>
    <row r="164" spans="1:14" hidden="1" x14ac:dyDescent="0.25">
      <c r="A164" s="105"/>
      <c r="B164" s="105">
        <v>2186</v>
      </c>
      <c r="C164" t="s">
        <v>594</v>
      </c>
      <c r="D164" t="s">
        <v>8166</v>
      </c>
      <c r="E164" s="26" t="s">
        <v>8086</v>
      </c>
      <c r="F164" s="26">
        <v>2014</v>
      </c>
      <c r="G164" s="26">
        <v>2018</v>
      </c>
      <c r="H164" s="39" t="b">
        <f t="shared" si="2"/>
        <v>0</v>
      </c>
      <c r="N164"/>
    </row>
    <row r="165" spans="1:14" hidden="1" x14ac:dyDescent="0.25">
      <c r="A165" s="105"/>
      <c r="B165" s="105">
        <v>2187</v>
      </c>
      <c r="C165" t="s">
        <v>595</v>
      </c>
      <c r="D165" t="s">
        <v>8166</v>
      </c>
      <c r="E165" s="26" t="s">
        <v>8086</v>
      </c>
      <c r="F165" s="26">
        <v>2014</v>
      </c>
      <c r="G165" s="26">
        <v>2018</v>
      </c>
      <c r="H165" s="39" t="b">
        <f t="shared" si="2"/>
        <v>0</v>
      </c>
      <c r="N165"/>
    </row>
    <row r="166" spans="1:14" hidden="1" x14ac:dyDescent="0.25">
      <c r="A166" s="105"/>
      <c r="B166" s="105">
        <v>2188</v>
      </c>
      <c r="C166" t="s">
        <v>510</v>
      </c>
      <c r="D166" t="s">
        <v>8166</v>
      </c>
      <c r="E166" s="26" t="s">
        <v>8086</v>
      </c>
      <c r="F166" s="26">
        <v>2014</v>
      </c>
      <c r="G166" s="26">
        <v>2018</v>
      </c>
      <c r="H166" s="39" t="b">
        <f t="shared" si="2"/>
        <v>0</v>
      </c>
      <c r="N166"/>
    </row>
    <row r="167" spans="1:14" hidden="1" x14ac:dyDescent="0.25">
      <c r="A167" s="105"/>
      <c r="B167" s="105">
        <v>2151</v>
      </c>
      <c r="C167" t="s">
        <v>517</v>
      </c>
      <c r="D167" t="s">
        <v>8144</v>
      </c>
      <c r="E167" s="26" t="s">
        <v>8087</v>
      </c>
      <c r="F167" s="26">
        <v>2014</v>
      </c>
      <c r="G167" s="26">
        <v>2017</v>
      </c>
      <c r="H167" s="39" t="b">
        <f t="shared" si="2"/>
        <v>0</v>
      </c>
      <c r="N167"/>
    </row>
    <row r="168" spans="1:14" hidden="1" x14ac:dyDescent="0.25">
      <c r="A168" s="105"/>
      <c r="B168" s="105">
        <v>2152</v>
      </c>
      <c r="C168" t="s">
        <v>458</v>
      </c>
      <c r="D168" t="s">
        <v>8144</v>
      </c>
      <c r="E168" s="26" t="s">
        <v>8087</v>
      </c>
      <c r="F168" s="26">
        <v>2014</v>
      </c>
      <c r="G168" s="26">
        <v>2017</v>
      </c>
      <c r="H168" s="39" t="b">
        <f t="shared" si="2"/>
        <v>0</v>
      </c>
      <c r="N168"/>
    </row>
    <row r="169" spans="1:14" hidden="1" x14ac:dyDescent="0.25">
      <c r="A169" s="105"/>
      <c r="B169" s="105">
        <v>2153</v>
      </c>
      <c r="C169" t="s">
        <v>459</v>
      </c>
      <c r="D169" t="s">
        <v>8144</v>
      </c>
      <c r="E169" s="26" t="s">
        <v>8087</v>
      </c>
      <c r="F169" s="26">
        <v>2014</v>
      </c>
      <c r="G169" s="26">
        <v>2017</v>
      </c>
      <c r="H169" s="39" t="b">
        <f t="shared" si="2"/>
        <v>0</v>
      </c>
      <c r="N169"/>
    </row>
    <row r="170" spans="1:14" hidden="1" x14ac:dyDescent="0.25">
      <c r="A170" s="105"/>
      <c r="B170" s="105">
        <v>2154</v>
      </c>
      <c r="C170" t="s">
        <v>460</v>
      </c>
      <c r="D170" t="s">
        <v>8144</v>
      </c>
      <c r="E170" s="26" t="s">
        <v>8087</v>
      </c>
      <c r="F170" s="26">
        <v>2014</v>
      </c>
      <c r="G170" s="26">
        <v>2017</v>
      </c>
      <c r="H170" s="39" t="b">
        <f t="shared" si="2"/>
        <v>0</v>
      </c>
      <c r="N170"/>
    </row>
    <row r="171" spans="1:14" hidden="1" x14ac:dyDescent="0.25">
      <c r="A171" s="105"/>
      <c r="B171" s="105">
        <v>2155</v>
      </c>
      <c r="C171" t="s">
        <v>461</v>
      </c>
      <c r="D171" t="s">
        <v>8144</v>
      </c>
      <c r="E171" s="26" t="s">
        <v>8087</v>
      </c>
      <c r="F171" s="26">
        <v>2014</v>
      </c>
      <c r="G171" s="26">
        <v>2017</v>
      </c>
      <c r="H171" s="39" t="b">
        <f t="shared" si="2"/>
        <v>0</v>
      </c>
      <c r="N171"/>
    </row>
    <row r="172" spans="1:14" hidden="1" x14ac:dyDescent="0.25">
      <c r="A172" s="105"/>
      <c r="B172" s="105">
        <v>2088</v>
      </c>
      <c r="C172" t="s">
        <v>509</v>
      </c>
      <c r="D172" t="s">
        <v>8133</v>
      </c>
      <c r="E172" s="26" t="s">
        <v>8088</v>
      </c>
      <c r="F172" s="26">
        <v>2014</v>
      </c>
      <c r="G172" s="26">
        <v>2018</v>
      </c>
      <c r="H172" s="39" t="b">
        <f t="shared" si="2"/>
        <v>0</v>
      </c>
      <c r="N172"/>
    </row>
    <row r="173" spans="1:14" hidden="1" x14ac:dyDescent="0.25">
      <c r="A173" s="105"/>
      <c r="B173" s="105">
        <v>2204</v>
      </c>
      <c r="C173" t="s">
        <v>462</v>
      </c>
      <c r="D173" t="s">
        <v>8133</v>
      </c>
      <c r="E173" s="26" t="s">
        <v>8088</v>
      </c>
      <c r="F173" s="26">
        <v>2014</v>
      </c>
      <c r="G173" s="26">
        <v>2018</v>
      </c>
      <c r="H173" s="39" t="b">
        <f t="shared" si="2"/>
        <v>0</v>
      </c>
      <c r="N173"/>
    </row>
    <row r="174" spans="1:14" hidden="1" x14ac:dyDescent="0.25">
      <c r="A174" s="105"/>
      <c r="B174" s="105">
        <v>2205</v>
      </c>
      <c r="C174" t="s">
        <v>463</v>
      </c>
      <c r="D174" t="s">
        <v>8133</v>
      </c>
      <c r="E174" s="26" t="s">
        <v>8088</v>
      </c>
      <c r="F174" s="26">
        <v>2014</v>
      </c>
      <c r="G174" s="26">
        <v>2018</v>
      </c>
      <c r="H174" s="39" t="b">
        <f t="shared" si="2"/>
        <v>0</v>
      </c>
      <c r="N174"/>
    </row>
    <row r="175" spans="1:14" hidden="1" x14ac:dyDescent="0.25">
      <c r="A175" s="105"/>
      <c r="B175" s="105">
        <v>2206</v>
      </c>
      <c r="C175" t="s">
        <v>510</v>
      </c>
      <c r="D175" t="s">
        <v>8133</v>
      </c>
      <c r="E175" s="26" t="s">
        <v>8088</v>
      </c>
      <c r="F175" s="26">
        <v>2014</v>
      </c>
      <c r="G175" s="26">
        <v>2018</v>
      </c>
      <c r="H175" s="39" t="b">
        <f t="shared" si="2"/>
        <v>0</v>
      </c>
      <c r="N175"/>
    </row>
    <row r="176" spans="1:14" hidden="1" x14ac:dyDescent="0.25">
      <c r="A176" s="105"/>
      <c r="B176" s="105">
        <v>2211</v>
      </c>
      <c r="C176" t="s">
        <v>595</v>
      </c>
      <c r="D176" t="s">
        <v>8133</v>
      </c>
      <c r="E176" s="26" t="s">
        <v>8088</v>
      </c>
      <c r="F176" s="26">
        <v>2014</v>
      </c>
      <c r="G176" s="26">
        <v>2018</v>
      </c>
      <c r="H176" s="39" t="b">
        <f t="shared" si="2"/>
        <v>0</v>
      </c>
      <c r="N176"/>
    </row>
    <row r="177" spans="1:14" hidden="1" x14ac:dyDescent="0.25">
      <c r="A177" s="105"/>
      <c r="B177" s="105">
        <v>2237</v>
      </c>
      <c r="C177" t="s">
        <v>595</v>
      </c>
      <c r="D177" t="s">
        <v>8175</v>
      </c>
      <c r="E177" s="26" t="s">
        <v>8272</v>
      </c>
      <c r="F177" s="26">
        <v>2013</v>
      </c>
      <c r="G177" s="26">
        <v>2017</v>
      </c>
      <c r="H177" s="39" t="b">
        <f t="shared" si="2"/>
        <v>0</v>
      </c>
      <c r="N177"/>
    </row>
    <row r="178" spans="1:14" hidden="1" x14ac:dyDescent="0.25">
      <c r="A178" s="105"/>
      <c r="B178" s="105">
        <v>2259</v>
      </c>
      <c r="C178" t="s">
        <v>594</v>
      </c>
      <c r="D178" t="s">
        <v>8175</v>
      </c>
      <c r="E178" s="26" t="s">
        <v>8272</v>
      </c>
      <c r="F178" s="26">
        <v>2013</v>
      </c>
      <c r="G178" s="26">
        <v>2017</v>
      </c>
      <c r="H178" s="39" t="b">
        <f t="shared" si="2"/>
        <v>0</v>
      </c>
      <c r="N178"/>
    </row>
    <row r="179" spans="1:14" hidden="1" x14ac:dyDescent="0.25">
      <c r="A179" s="105"/>
      <c r="B179" s="105">
        <v>2260</v>
      </c>
      <c r="C179" t="s">
        <v>509</v>
      </c>
      <c r="D179" t="s">
        <v>8175</v>
      </c>
      <c r="E179" s="26" t="s">
        <v>8272</v>
      </c>
      <c r="F179" s="26">
        <v>2013</v>
      </c>
      <c r="G179" s="26">
        <v>2017</v>
      </c>
      <c r="H179" s="39" t="b">
        <f t="shared" si="2"/>
        <v>0</v>
      </c>
      <c r="N179"/>
    </row>
    <row r="180" spans="1:14" hidden="1" x14ac:dyDescent="0.25">
      <c r="A180" s="105"/>
      <c r="B180" s="105">
        <v>2261</v>
      </c>
      <c r="C180" t="s">
        <v>510</v>
      </c>
      <c r="D180" t="s">
        <v>8175</v>
      </c>
      <c r="E180" s="26" t="s">
        <v>8272</v>
      </c>
      <c r="F180" s="26">
        <v>2013</v>
      </c>
      <c r="G180" s="26">
        <v>2017</v>
      </c>
      <c r="H180" s="39" t="b">
        <f t="shared" si="2"/>
        <v>0</v>
      </c>
      <c r="N180"/>
    </row>
    <row r="181" spans="1:14" hidden="1" x14ac:dyDescent="0.25">
      <c r="A181" s="105"/>
      <c r="B181" s="105">
        <v>2165</v>
      </c>
      <c r="C181" t="s">
        <v>462</v>
      </c>
      <c r="D181" t="s">
        <v>8161</v>
      </c>
      <c r="E181" s="26" t="s">
        <v>8089</v>
      </c>
      <c r="F181" s="26">
        <v>2014</v>
      </c>
      <c r="G181" s="26">
        <v>2017</v>
      </c>
      <c r="H181" s="39" t="b">
        <f t="shared" si="2"/>
        <v>0</v>
      </c>
      <c r="N181"/>
    </row>
    <row r="182" spans="1:14" hidden="1" x14ac:dyDescent="0.25">
      <c r="A182" s="105"/>
      <c r="B182" s="105">
        <v>2166</v>
      </c>
      <c r="C182" t="s">
        <v>602</v>
      </c>
      <c r="D182" t="s">
        <v>8161</v>
      </c>
      <c r="E182" s="26" t="s">
        <v>8089</v>
      </c>
      <c r="F182" s="26">
        <v>2014</v>
      </c>
      <c r="G182" s="26">
        <v>2017</v>
      </c>
      <c r="H182" s="39" t="b">
        <f t="shared" si="2"/>
        <v>0</v>
      </c>
      <c r="N182"/>
    </row>
    <row r="183" spans="1:14" hidden="1" x14ac:dyDescent="0.25">
      <c r="A183" s="105"/>
      <c r="B183" s="105">
        <v>2167</v>
      </c>
      <c r="C183" t="s">
        <v>464</v>
      </c>
      <c r="D183" t="s">
        <v>8161</v>
      </c>
      <c r="E183" s="26" t="s">
        <v>8089</v>
      </c>
      <c r="F183" s="26">
        <v>2014</v>
      </c>
      <c r="G183" s="26">
        <v>2017</v>
      </c>
      <c r="H183" s="39" t="b">
        <f t="shared" si="2"/>
        <v>0</v>
      </c>
      <c r="N183"/>
    </row>
    <row r="184" spans="1:14" hidden="1" x14ac:dyDescent="0.25">
      <c r="A184" s="105"/>
      <c r="B184" s="105">
        <v>2168</v>
      </c>
      <c r="C184" t="s">
        <v>465</v>
      </c>
      <c r="D184" t="s">
        <v>8161</v>
      </c>
      <c r="E184" s="26" t="s">
        <v>8089</v>
      </c>
      <c r="F184" s="26">
        <v>2014</v>
      </c>
      <c r="G184" s="26">
        <v>2017</v>
      </c>
      <c r="H184" s="39" t="b">
        <f t="shared" si="2"/>
        <v>0</v>
      </c>
      <c r="N184"/>
    </row>
    <row r="185" spans="1:14" hidden="1" x14ac:dyDescent="0.25">
      <c r="A185" s="105"/>
      <c r="B185" s="105">
        <v>2189</v>
      </c>
      <c r="C185" t="s">
        <v>509</v>
      </c>
      <c r="D185" t="s">
        <v>8167</v>
      </c>
      <c r="E185" s="26" t="s">
        <v>8090</v>
      </c>
      <c r="F185" s="26">
        <v>2014</v>
      </c>
      <c r="G185" s="26">
        <v>2017</v>
      </c>
      <c r="H185" s="39" t="b">
        <f t="shared" si="2"/>
        <v>0</v>
      </c>
      <c r="N185"/>
    </row>
    <row r="186" spans="1:14" hidden="1" x14ac:dyDescent="0.25">
      <c r="A186" s="105"/>
      <c r="B186" s="105">
        <v>2190</v>
      </c>
      <c r="C186" t="s">
        <v>594</v>
      </c>
      <c r="D186" t="s">
        <v>8167</v>
      </c>
      <c r="E186" s="26" t="s">
        <v>8090</v>
      </c>
      <c r="F186" s="26">
        <v>2014</v>
      </c>
      <c r="G186" s="26">
        <v>2017</v>
      </c>
      <c r="H186" s="39" t="b">
        <f t="shared" si="2"/>
        <v>0</v>
      </c>
      <c r="N186"/>
    </row>
    <row r="187" spans="1:14" hidden="1" x14ac:dyDescent="0.25">
      <c r="A187" s="105"/>
      <c r="B187" s="105">
        <v>2191</v>
      </c>
      <c r="C187" t="s">
        <v>595</v>
      </c>
      <c r="D187" t="s">
        <v>8167</v>
      </c>
      <c r="E187" s="26" t="s">
        <v>8090</v>
      </c>
      <c r="F187" s="26">
        <v>2014</v>
      </c>
      <c r="G187" s="26">
        <v>2017</v>
      </c>
      <c r="H187" s="39" t="b">
        <f t="shared" si="2"/>
        <v>0</v>
      </c>
      <c r="N187"/>
    </row>
    <row r="188" spans="1:14" hidden="1" x14ac:dyDescent="0.25">
      <c r="A188" s="105"/>
      <c r="B188" s="105">
        <v>2192</v>
      </c>
      <c r="C188" t="s">
        <v>466</v>
      </c>
      <c r="D188" t="s">
        <v>8167</v>
      </c>
      <c r="E188" s="26" t="s">
        <v>8090</v>
      </c>
      <c r="F188" s="26">
        <v>2014</v>
      </c>
      <c r="G188" s="26">
        <v>2017</v>
      </c>
      <c r="H188" s="39" t="b">
        <f t="shared" si="2"/>
        <v>0</v>
      </c>
      <c r="N188"/>
    </row>
    <row r="189" spans="1:14" hidden="1" x14ac:dyDescent="0.25">
      <c r="A189" s="105"/>
      <c r="B189" s="105">
        <v>2142</v>
      </c>
      <c r="C189" t="s">
        <v>461</v>
      </c>
      <c r="D189" t="s">
        <v>8142</v>
      </c>
      <c r="E189" s="26" t="s">
        <v>8091</v>
      </c>
      <c r="F189" s="26">
        <v>2014</v>
      </c>
      <c r="G189" s="26">
        <v>2018</v>
      </c>
      <c r="H189" s="39" t="b">
        <f t="shared" si="2"/>
        <v>0</v>
      </c>
      <c r="N189"/>
    </row>
    <row r="190" spans="1:14" hidden="1" x14ac:dyDescent="0.25">
      <c r="A190" s="105"/>
      <c r="B190" s="105">
        <v>2143</v>
      </c>
      <c r="C190" t="s">
        <v>467</v>
      </c>
      <c r="D190" t="s">
        <v>8142</v>
      </c>
      <c r="E190" s="26" t="s">
        <v>8091</v>
      </c>
      <c r="F190" s="26">
        <v>2014</v>
      </c>
      <c r="G190" s="26">
        <v>2018</v>
      </c>
      <c r="H190" s="39" t="b">
        <f t="shared" si="2"/>
        <v>0</v>
      </c>
      <c r="N190"/>
    </row>
    <row r="191" spans="1:14" hidden="1" x14ac:dyDescent="0.25">
      <c r="A191" s="105"/>
      <c r="B191" s="104">
        <v>2144</v>
      </c>
      <c r="C191" t="s">
        <v>594</v>
      </c>
      <c r="D191" t="s">
        <v>8142</v>
      </c>
      <c r="E191" s="26" t="s">
        <v>8091</v>
      </c>
      <c r="F191" s="26">
        <v>2014</v>
      </c>
      <c r="G191" s="26">
        <v>2018</v>
      </c>
      <c r="H191" s="39" t="b">
        <f t="shared" si="2"/>
        <v>0</v>
      </c>
      <c r="N191"/>
    </row>
    <row r="192" spans="1:14" hidden="1" x14ac:dyDescent="0.25">
      <c r="A192" s="105"/>
      <c r="B192" s="104">
        <v>2145</v>
      </c>
      <c r="C192" t="s">
        <v>510</v>
      </c>
      <c r="D192" t="s">
        <v>8142</v>
      </c>
      <c r="E192" s="26" t="s">
        <v>8091</v>
      </c>
      <c r="F192" s="26">
        <v>2014</v>
      </c>
      <c r="G192" s="26">
        <v>2018</v>
      </c>
      <c r="H192" s="39" t="b">
        <f t="shared" si="2"/>
        <v>0</v>
      </c>
      <c r="N192"/>
    </row>
    <row r="193" spans="1:14" hidden="1" x14ac:dyDescent="0.25">
      <c r="A193" s="105"/>
      <c r="B193" s="104">
        <v>2233</v>
      </c>
      <c r="C193" t="s">
        <v>509</v>
      </c>
      <c r="D193" t="s">
        <v>8268</v>
      </c>
      <c r="E193" s="26" t="s">
        <v>10743</v>
      </c>
      <c r="F193" s="26">
        <v>2014</v>
      </c>
      <c r="G193" s="26">
        <v>2017</v>
      </c>
      <c r="H193" s="39" t="b">
        <f t="shared" si="2"/>
        <v>0</v>
      </c>
      <c r="N193"/>
    </row>
    <row r="194" spans="1:14" hidden="1" x14ac:dyDescent="0.25">
      <c r="A194" s="105"/>
      <c r="B194" s="104">
        <v>2234</v>
      </c>
      <c r="C194" t="s">
        <v>468</v>
      </c>
      <c r="D194" t="s">
        <v>8268</v>
      </c>
      <c r="E194" s="26" t="s">
        <v>10743</v>
      </c>
      <c r="F194" s="26">
        <v>2014</v>
      </c>
      <c r="G194" s="26">
        <v>2017</v>
      </c>
      <c r="H194" s="39" t="b">
        <f t="shared" si="2"/>
        <v>0</v>
      </c>
      <c r="N194"/>
    </row>
    <row r="195" spans="1:14" hidden="1" x14ac:dyDescent="0.25">
      <c r="A195" s="105"/>
      <c r="B195" s="105">
        <v>2235</v>
      </c>
      <c r="C195" t="s">
        <v>469</v>
      </c>
      <c r="D195" t="s">
        <v>8268</v>
      </c>
      <c r="E195" s="26" t="s">
        <v>10743</v>
      </c>
      <c r="F195" s="26">
        <v>2014</v>
      </c>
      <c r="G195" s="26">
        <v>2017</v>
      </c>
      <c r="H195" s="39" t="b">
        <f t="shared" si="2"/>
        <v>0</v>
      </c>
      <c r="N195"/>
    </row>
    <row r="196" spans="1:14" hidden="1" x14ac:dyDescent="0.25">
      <c r="A196" s="105"/>
      <c r="B196" s="105">
        <v>2236</v>
      </c>
      <c r="C196" t="s">
        <v>470</v>
      </c>
      <c r="D196" t="s">
        <v>8268</v>
      </c>
      <c r="E196" s="26" t="s">
        <v>10743</v>
      </c>
      <c r="F196" s="26">
        <v>2014</v>
      </c>
      <c r="G196" s="26">
        <v>2017</v>
      </c>
      <c r="H196" s="39" t="b">
        <f t="shared" si="2"/>
        <v>0</v>
      </c>
      <c r="N196"/>
    </row>
    <row r="197" spans="1:14" hidden="1" x14ac:dyDescent="0.25">
      <c r="A197" s="105"/>
      <c r="B197" s="105">
        <v>2200</v>
      </c>
      <c r="C197" t="s">
        <v>471</v>
      </c>
      <c r="D197" t="s">
        <v>3551</v>
      </c>
      <c r="E197" s="26" t="s">
        <v>8118</v>
      </c>
      <c r="F197" s="26">
        <v>2014</v>
      </c>
      <c r="G197" s="26">
        <v>2017</v>
      </c>
      <c r="H197" s="39" t="b">
        <f t="shared" si="2"/>
        <v>0</v>
      </c>
      <c r="N197"/>
    </row>
    <row r="198" spans="1:14" hidden="1" x14ac:dyDescent="0.25">
      <c r="A198" s="105"/>
      <c r="B198" s="105">
        <v>2201</v>
      </c>
      <c r="C198" t="s">
        <v>472</v>
      </c>
      <c r="D198" t="s">
        <v>3551</v>
      </c>
      <c r="E198" s="26" t="s">
        <v>8118</v>
      </c>
      <c r="F198" s="26">
        <v>2014</v>
      </c>
      <c r="G198" s="26">
        <v>2017</v>
      </c>
      <c r="H198" s="39" t="b">
        <f t="shared" si="2"/>
        <v>0</v>
      </c>
      <c r="N198"/>
    </row>
    <row r="199" spans="1:14" hidden="1" x14ac:dyDescent="0.25">
      <c r="A199" s="105"/>
      <c r="B199" s="105">
        <v>2202</v>
      </c>
      <c r="C199" t="s">
        <v>473</v>
      </c>
      <c r="D199" t="s">
        <v>3551</v>
      </c>
      <c r="E199" s="26" t="s">
        <v>8118</v>
      </c>
      <c r="F199" s="26">
        <v>2014</v>
      </c>
      <c r="G199" s="26">
        <v>2017</v>
      </c>
      <c r="H199" s="39" t="b">
        <f t="shared" si="2"/>
        <v>0</v>
      </c>
      <c r="N199"/>
    </row>
    <row r="200" spans="1:14" hidden="1" x14ac:dyDescent="0.25">
      <c r="A200" s="105"/>
      <c r="B200" s="105">
        <v>2203</v>
      </c>
      <c r="C200" t="s">
        <v>474</v>
      </c>
      <c r="D200" t="s">
        <v>3551</v>
      </c>
      <c r="E200" s="26" t="s">
        <v>8118</v>
      </c>
      <c r="F200" s="26">
        <v>2014</v>
      </c>
      <c r="G200" s="26">
        <v>2017</v>
      </c>
      <c r="H200" s="39" t="b">
        <f t="shared" si="2"/>
        <v>0</v>
      </c>
      <c r="N200"/>
    </row>
    <row r="201" spans="1:14" hidden="1" x14ac:dyDescent="0.25">
      <c r="A201" s="105"/>
      <c r="B201" s="105">
        <v>2116</v>
      </c>
      <c r="C201" t="s">
        <v>475</v>
      </c>
      <c r="D201" t="s">
        <v>8139</v>
      </c>
      <c r="E201" s="26" t="s">
        <v>8105</v>
      </c>
      <c r="F201" s="26">
        <v>2014</v>
      </c>
      <c r="G201" s="26">
        <v>2017</v>
      </c>
      <c r="H201" s="39" t="b">
        <f t="shared" si="2"/>
        <v>0</v>
      </c>
      <c r="N201"/>
    </row>
    <row r="202" spans="1:14" hidden="1" x14ac:dyDescent="0.25">
      <c r="A202" s="105"/>
      <c r="B202" s="105">
        <v>2117</v>
      </c>
      <c r="C202" t="s">
        <v>510</v>
      </c>
      <c r="D202" t="s">
        <v>8139</v>
      </c>
      <c r="E202" s="26" t="s">
        <v>8105</v>
      </c>
      <c r="F202" s="26">
        <v>2014</v>
      </c>
      <c r="G202" s="26">
        <v>2017</v>
      </c>
      <c r="H202" s="39" t="b">
        <f t="shared" si="2"/>
        <v>0</v>
      </c>
      <c r="N202"/>
    </row>
    <row r="203" spans="1:14" hidden="1" x14ac:dyDescent="0.25">
      <c r="A203" s="105"/>
      <c r="B203" s="105">
        <v>2118</v>
      </c>
      <c r="C203" t="s">
        <v>476</v>
      </c>
      <c r="D203" t="s">
        <v>8139</v>
      </c>
      <c r="E203" s="26" t="s">
        <v>8105</v>
      </c>
      <c r="F203" s="26">
        <v>2014</v>
      </c>
      <c r="G203" s="26">
        <v>2017</v>
      </c>
      <c r="H203" s="39" t="b">
        <f t="shared" si="2"/>
        <v>0</v>
      </c>
      <c r="N203"/>
    </row>
    <row r="204" spans="1:14" hidden="1" x14ac:dyDescent="0.25">
      <c r="A204" s="105"/>
      <c r="B204" s="105">
        <v>2164</v>
      </c>
      <c r="C204" t="s">
        <v>477</v>
      </c>
      <c r="D204" t="s">
        <v>8139</v>
      </c>
      <c r="E204" s="26" t="s">
        <v>8105</v>
      </c>
      <c r="F204" s="26">
        <v>2014</v>
      </c>
      <c r="G204" s="26">
        <v>2017</v>
      </c>
      <c r="H204" s="39" t="b">
        <f t="shared" ref="H204:H267" si="3">AND(O$6=E204,O$7&gt;=F204,O$7&lt;=G204,C$7=F204)</f>
        <v>0</v>
      </c>
      <c r="N204"/>
    </row>
    <row r="205" spans="1:14" hidden="1" x14ac:dyDescent="0.25">
      <c r="A205" s="105"/>
      <c r="B205" s="105">
        <v>2216</v>
      </c>
      <c r="C205" t="s">
        <v>509</v>
      </c>
      <c r="D205" t="s">
        <v>8172</v>
      </c>
      <c r="E205" s="26" t="s">
        <v>8106</v>
      </c>
      <c r="F205" s="26">
        <v>2014</v>
      </c>
      <c r="G205" s="26">
        <v>2017</v>
      </c>
      <c r="H205" s="39" t="b">
        <f t="shared" si="3"/>
        <v>0</v>
      </c>
      <c r="N205"/>
    </row>
    <row r="206" spans="1:14" hidden="1" x14ac:dyDescent="0.25">
      <c r="A206" s="105"/>
      <c r="B206" s="105">
        <v>2217</v>
      </c>
      <c r="C206" t="s">
        <v>459</v>
      </c>
      <c r="D206" t="s">
        <v>8172</v>
      </c>
      <c r="E206" s="26" t="s">
        <v>8106</v>
      </c>
      <c r="F206" s="26">
        <v>2014</v>
      </c>
      <c r="G206" s="26">
        <v>2017</v>
      </c>
      <c r="H206" s="39" t="b">
        <f t="shared" si="3"/>
        <v>0</v>
      </c>
      <c r="N206"/>
    </row>
    <row r="207" spans="1:14" hidden="1" x14ac:dyDescent="0.25">
      <c r="A207" s="105"/>
      <c r="B207" s="105">
        <v>2218</v>
      </c>
      <c r="C207" t="s">
        <v>478</v>
      </c>
      <c r="D207" t="s">
        <v>8172</v>
      </c>
      <c r="E207" s="26" t="s">
        <v>8106</v>
      </c>
      <c r="F207" s="26">
        <v>2014</v>
      </c>
      <c r="G207" s="26">
        <v>2017</v>
      </c>
      <c r="H207" s="39" t="b">
        <f t="shared" si="3"/>
        <v>0</v>
      </c>
      <c r="N207"/>
    </row>
    <row r="208" spans="1:14" hidden="1" x14ac:dyDescent="0.25">
      <c r="A208" s="105"/>
      <c r="B208" s="105">
        <v>2219</v>
      </c>
      <c r="C208" t="s">
        <v>479</v>
      </c>
      <c r="D208" t="s">
        <v>8172</v>
      </c>
      <c r="E208" s="26" t="s">
        <v>8106</v>
      </c>
      <c r="F208" s="26">
        <v>2014</v>
      </c>
      <c r="G208" s="26">
        <v>2017</v>
      </c>
      <c r="H208" s="39" t="b">
        <f t="shared" si="3"/>
        <v>0</v>
      </c>
      <c r="N208"/>
    </row>
    <row r="209" spans="1:14" hidden="1" x14ac:dyDescent="0.25">
      <c r="A209" s="105"/>
      <c r="B209" s="105">
        <v>2220</v>
      </c>
      <c r="C209" t="s">
        <v>595</v>
      </c>
      <c r="D209" t="s">
        <v>8172</v>
      </c>
      <c r="E209" s="26" t="s">
        <v>8106</v>
      </c>
      <c r="F209" s="26">
        <v>2014</v>
      </c>
      <c r="G209" s="26">
        <v>2017</v>
      </c>
      <c r="H209" s="39" t="b">
        <f t="shared" si="3"/>
        <v>0</v>
      </c>
      <c r="N209"/>
    </row>
    <row r="210" spans="1:14" hidden="1" x14ac:dyDescent="0.25">
      <c r="A210" s="105"/>
      <c r="B210" s="105">
        <v>2160</v>
      </c>
      <c r="C210" t="s">
        <v>509</v>
      </c>
      <c r="D210" t="s">
        <v>8174</v>
      </c>
      <c r="E210" s="26" t="s">
        <v>8107</v>
      </c>
      <c r="F210" s="26">
        <v>2014</v>
      </c>
      <c r="G210" s="26">
        <v>2017</v>
      </c>
      <c r="H210" s="39" t="b">
        <f t="shared" si="3"/>
        <v>0</v>
      </c>
      <c r="N210"/>
    </row>
    <row r="211" spans="1:14" hidden="1" x14ac:dyDescent="0.25">
      <c r="A211" s="105"/>
      <c r="B211" s="105">
        <v>2161</v>
      </c>
      <c r="C211" t="s">
        <v>510</v>
      </c>
      <c r="D211" t="s">
        <v>8174</v>
      </c>
      <c r="E211" s="26" t="s">
        <v>8107</v>
      </c>
      <c r="F211" s="26">
        <v>2014</v>
      </c>
      <c r="G211" s="26">
        <v>2017</v>
      </c>
      <c r="H211" s="39" t="b">
        <f t="shared" si="3"/>
        <v>0</v>
      </c>
      <c r="N211"/>
    </row>
    <row r="212" spans="1:14" hidden="1" x14ac:dyDescent="0.25">
      <c r="A212" s="105"/>
      <c r="B212" s="105">
        <v>2162</v>
      </c>
      <c r="C212" t="s">
        <v>469</v>
      </c>
      <c r="D212" t="s">
        <v>8174</v>
      </c>
      <c r="E212" s="26" t="s">
        <v>8107</v>
      </c>
      <c r="F212" s="26">
        <v>2014</v>
      </c>
      <c r="G212" s="26">
        <v>2017</v>
      </c>
      <c r="H212" s="39" t="b">
        <f t="shared" si="3"/>
        <v>0</v>
      </c>
      <c r="N212"/>
    </row>
    <row r="213" spans="1:14" hidden="1" x14ac:dyDescent="0.25">
      <c r="A213" s="105"/>
      <c r="B213" s="105">
        <v>2163</v>
      </c>
      <c r="C213" t="s">
        <v>595</v>
      </c>
      <c r="D213" t="s">
        <v>8174</v>
      </c>
      <c r="E213" s="26" t="s">
        <v>8107</v>
      </c>
      <c r="F213" s="26">
        <v>2014</v>
      </c>
      <c r="G213" s="26">
        <v>2017</v>
      </c>
      <c r="H213" s="39" t="b">
        <f t="shared" si="3"/>
        <v>0</v>
      </c>
      <c r="N213"/>
    </row>
    <row r="214" spans="1:14" hidden="1" x14ac:dyDescent="0.25">
      <c r="A214" s="105"/>
      <c r="B214" s="105">
        <v>2120</v>
      </c>
      <c r="C214" t="s">
        <v>509</v>
      </c>
      <c r="D214" t="s">
        <v>8168</v>
      </c>
      <c r="E214" s="26" t="s">
        <v>8108</v>
      </c>
      <c r="F214" s="26">
        <v>2014</v>
      </c>
      <c r="G214" s="26">
        <v>2017</v>
      </c>
      <c r="H214" s="39" t="b">
        <f t="shared" si="3"/>
        <v>0</v>
      </c>
      <c r="N214"/>
    </row>
    <row r="215" spans="1:14" hidden="1" x14ac:dyDescent="0.25">
      <c r="A215" s="105"/>
      <c r="B215" s="105">
        <v>2126</v>
      </c>
      <c r="C215" t="s">
        <v>510</v>
      </c>
      <c r="D215" t="s">
        <v>8168</v>
      </c>
      <c r="E215" s="26" t="s">
        <v>8108</v>
      </c>
      <c r="F215" s="26">
        <v>2014</v>
      </c>
      <c r="G215" s="26">
        <v>2017</v>
      </c>
      <c r="H215" s="39" t="b">
        <f t="shared" si="3"/>
        <v>0</v>
      </c>
      <c r="N215"/>
    </row>
    <row r="216" spans="1:14" hidden="1" x14ac:dyDescent="0.25">
      <c r="A216" s="105"/>
      <c r="B216" s="105">
        <v>2127</v>
      </c>
      <c r="C216" t="s">
        <v>594</v>
      </c>
      <c r="D216" t="s">
        <v>8168</v>
      </c>
      <c r="E216" s="26" t="s">
        <v>8108</v>
      </c>
      <c r="F216" s="26">
        <v>2014</v>
      </c>
      <c r="G216" s="26">
        <v>2017</v>
      </c>
      <c r="H216" s="39" t="b">
        <f t="shared" si="3"/>
        <v>0</v>
      </c>
      <c r="N216"/>
    </row>
    <row r="217" spans="1:14" hidden="1" x14ac:dyDescent="0.25">
      <c r="A217" s="105"/>
      <c r="B217" s="105">
        <v>2128</v>
      </c>
      <c r="C217" t="s">
        <v>595</v>
      </c>
      <c r="D217" t="s">
        <v>8168</v>
      </c>
      <c r="E217" s="26" t="s">
        <v>8108</v>
      </c>
      <c r="F217" s="26">
        <v>2014</v>
      </c>
      <c r="G217" s="26">
        <v>2017</v>
      </c>
      <c r="H217" s="39" t="b">
        <f t="shared" si="3"/>
        <v>0</v>
      </c>
      <c r="N217"/>
    </row>
    <row r="218" spans="1:14" hidden="1" x14ac:dyDescent="0.25">
      <c r="A218" s="105"/>
      <c r="B218" s="105">
        <v>2207</v>
      </c>
      <c r="C218" t="s">
        <v>509</v>
      </c>
      <c r="D218" t="s">
        <v>8170</v>
      </c>
      <c r="E218" s="26" t="s">
        <v>8124</v>
      </c>
      <c r="F218" s="26">
        <v>2014</v>
      </c>
      <c r="G218" s="26">
        <v>2017</v>
      </c>
      <c r="H218" s="39" t="b">
        <f t="shared" si="3"/>
        <v>0</v>
      </c>
      <c r="N218"/>
    </row>
    <row r="219" spans="1:14" hidden="1" x14ac:dyDescent="0.25">
      <c r="A219" s="105"/>
      <c r="B219" s="105">
        <v>2208</v>
      </c>
      <c r="C219" t="s">
        <v>510</v>
      </c>
      <c r="D219" t="s">
        <v>8170</v>
      </c>
      <c r="E219" s="26" t="s">
        <v>8124</v>
      </c>
      <c r="F219" s="26">
        <v>2014</v>
      </c>
      <c r="G219" s="26">
        <v>2017</v>
      </c>
      <c r="H219" s="39" t="b">
        <f t="shared" si="3"/>
        <v>0</v>
      </c>
      <c r="N219"/>
    </row>
    <row r="220" spans="1:14" hidden="1" x14ac:dyDescent="0.25">
      <c r="A220" s="105"/>
      <c r="B220" s="105">
        <v>2209</v>
      </c>
      <c r="C220" t="s">
        <v>594</v>
      </c>
      <c r="D220" t="s">
        <v>8170</v>
      </c>
      <c r="E220" s="26" t="s">
        <v>8124</v>
      </c>
      <c r="F220" s="26">
        <v>2014</v>
      </c>
      <c r="G220" s="26">
        <v>2017</v>
      </c>
      <c r="H220" s="39" t="b">
        <f t="shared" si="3"/>
        <v>0</v>
      </c>
      <c r="N220"/>
    </row>
    <row r="221" spans="1:14" hidden="1" x14ac:dyDescent="0.25">
      <c r="A221" s="105"/>
      <c r="B221" s="105">
        <v>2210</v>
      </c>
      <c r="C221" t="s">
        <v>595</v>
      </c>
      <c r="D221" t="s">
        <v>8170</v>
      </c>
      <c r="E221" s="26" t="s">
        <v>8124</v>
      </c>
      <c r="F221" s="26">
        <v>2014</v>
      </c>
      <c r="G221" s="26">
        <v>2017</v>
      </c>
      <c r="H221" s="39" t="b">
        <f t="shared" si="3"/>
        <v>0</v>
      </c>
      <c r="N221"/>
    </row>
    <row r="222" spans="1:14" hidden="1" x14ac:dyDescent="0.25">
      <c r="A222" s="105"/>
      <c r="B222" s="105">
        <v>2090</v>
      </c>
      <c r="C222" t="s">
        <v>480</v>
      </c>
      <c r="D222" t="s">
        <v>8135</v>
      </c>
      <c r="E222" s="26" t="s">
        <v>8114</v>
      </c>
      <c r="F222" s="26">
        <v>2014</v>
      </c>
      <c r="G222" s="26">
        <v>2017</v>
      </c>
      <c r="H222" s="39" t="b">
        <f t="shared" si="3"/>
        <v>0</v>
      </c>
      <c r="N222"/>
    </row>
    <row r="223" spans="1:14" hidden="1" x14ac:dyDescent="0.25">
      <c r="A223" s="105"/>
      <c r="B223" s="105">
        <v>2091</v>
      </c>
      <c r="C223" t="s">
        <v>481</v>
      </c>
      <c r="D223" t="s">
        <v>8135</v>
      </c>
      <c r="E223" s="26" t="s">
        <v>8114</v>
      </c>
      <c r="F223" s="26">
        <v>2014</v>
      </c>
      <c r="G223" s="26">
        <v>2017</v>
      </c>
      <c r="H223" s="39" t="b">
        <f t="shared" si="3"/>
        <v>0</v>
      </c>
      <c r="N223"/>
    </row>
    <row r="224" spans="1:14" hidden="1" x14ac:dyDescent="0.25">
      <c r="A224" s="105"/>
      <c r="B224" s="105">
        <v>2092</v>
      </c>
      <c r="C224" t="s">
        <v>482</v>
      </c>
      <c r="D224" t="s">
        <v>8135</v>
      </c>
      <c r="E224" s="26" t="s">
        <v>8114</v>
      </c>
      <c r="F224" s="26">
        <v>2014</v>
      </c>
      <c r="G224" s="26">
        <v>2017</v>
      </c>
      <c r="H224" s="39" t="b">
        <f t="shared" si="3"/>
        <v>0</v>
      </c>
      <c r="N224"/>
    </row>
    <row r="225" spans="1:14" hidden="1" x14ac:dyDescent="0.25">
      <c r="A225" s="105"/>
      <c r="B225" s="105">
        <v>2093</v>
      </c>
      <c r="C225" t="s">
        <v>483</v>
      </c>
      <c r="D225" t="s">
        <v>8135</v>
      </c>
      <c r="E225" s="26" t="s">
        <v>8114</v>
      </c>
      <c r="F225" s="26">
        <v>2014</v>
      </c>
      <c r="G225" s="26">
        <v>2017</v>
      </c>
      <c r="H225" s="39" t="b">
        <f t="shared" si="3"/>
        <v>0</v>
      </c>
      <c r="N225"/>
    </row>
    <row r="226" spans="1:14" hidden="1" x14ac:dyDescent="0.25">
      <c r="A226" s="105"/>
      <c r="B226" s="105">
        <v>2094</v>
      </c>
      <c r="C226" t="s">
        <v>484</v>
      </c>
      <c r="D226" t="s">
        <v>8135</v>
      </c>
      <c r="E226" s="26" t="s">
        <v>8114</v>
      </c>
      <c r="F226" s="26">
        <v>2014</v>
      </c>
      <c r="G226" s="26">
        <v>2017</v>
      </c>
      <c r="H226" s="39" t="b">
        <f t="shared" si="3"/>
        <v>0</v>
      </c>
      <c r="N226"/>
    </row>
    <row r="227" spans="1:14" hidden="1" x14ac:dyDescent="0.25">
      <c r="A227" s="105"/>
      <c r="B227" s="105">
        <v>2146</v>
      </c>
      <c r="C227" t="s">
        <v>595</v>
      </c>
      <c r="D227" t="s">
        <v>8143</v>
      </c>
      <c r="E227" s="26" t="s">
        <v>8111</v>
      </c>
      <c r="F227" s="26">
        <v>2014</v>
      </c>
      <c r="G227" s="26">
        <v>2017</v>
      </c>
      <c r="H227" s="39" t="b">
        <f t="shared" si="3"/>
        <v>0</v>
      </c>
      <c r="N227"/>
    </row>
    <row r="228" spans="1:14" hidden="1" x14ac:dyDescent="0.25">
      <c r="A228" s="105"/>
      <c r="B228" s="105">
        <v>2147</v>
      </c>
      <c r="C228" t="s">
        <v>509</v>
      </c>
      <c r="D228" t="s">
        <v>8143</v>
      </c>
      <c r="E228" s="26" t="s">
        <v>8111</v>
      </c>
      <c r="F228" s="26">
        <v>2014</v>
      </c>
      <c r="G228" s="26">
        <v>2017</v>
      </c>
      <c r="H228" s="39" t="b">
        <f t="shared" si="3"/>
        <v>0</v>
      </c>
    </row>
    <row r="229" spans="1:14" hidden="1" x14ac:dyDescent="0.25">
      <c r="A229" s="105"/>
      <c r="B229" s="105">
        <v>2148</v>
      </c>
      <c r="C229" t="s">
        <v>594</v>
      </c>
      <c r="D229" t="s">
        <v>8143</v>
      </c>
      <c r="E229" s="26" t="s">
        <v>8111</v>
      </c>
      <c r="F229" s="26">
        <v>2014</v>
      </c>
      <c r="G229" s="26">
        <v>2017</v>
      </c>
      <c r="H229" s="39" t="b">
        <f t="shared" si="3"/>
        <v>0</v>
      </c>
    </row>
    <row r="230" spans="1:14" hidden="1" x14ac:dyDescent="0.25">
      <c r="A230" s="105"/>
      <c r="B230" s="105">
        <v>2149</v>
      </c>
      <c r="C230" t="s">
        <v>510</v>
      </c>
      <c r="D230" t="s">
        <v>8143</v>
      </c>
      <c r="E230" s="26" t="s">
        <v>8111</v>
      </c>
      <c r="F230" s="26">
        <v>2014</v>
      </c>
      <c r="G230" s="26">
        <v>2017</v>
      </c>
      <c r="H230" s="39" t="b">
        <f t="shared" si="3"/>
        <v>0</v>
      </c>
    </row>
    <row r="231" spans="1:14" hidden="1" x14ac:dyDescent="0.25">
      <c r="A231" s="105"/>
      <c r="B231" s="105">
        <v>2095</v>
      </c>
      <c r="C231" t="s">
        <v>509</v>
      </c>
      <c r="D231" t="s">
        <v>8136</v>
      </c>
      <c r="E231" s="26" t="s">
        <v>8112</v>
      </c>
      <c r="F231" s="26">
        <v>2014</v>
      </c>
      <c r="G231" s="26">
        <v>2017</v>
      </c>
      <c r="H231" s="39" t="b">
        <f t="shared" si="3"/>
        <v>0</v>
      </c>
    </row>
    <row r="232" spans="1:14" hidden="1" x14ac:dyDescent="0.25">
      <c r="A232" s="105"/>
      <c r="B232" s="105">
        <v>2096</v>
      </c>
      <c r="C232" t="s">
        <v>510</v>
      </c>
      <c r="D232" t="s">
        <v>8136</v>
      </c>
      <c r="E232" s="26" t="s">
        <v>8112</v>
      </c>
      <c r="F232" s="26">
        <v>2014</v>
      </c>
      <c r="G232" s="26">
        <v>2017</v>
      </c>
      <c r="H232" s="39" t="b">
        <f t="shared" si="3"/>
        <v>0</v>
      </c>
    </row>
    <row r="233" spans="1:14" hidden="1" x14ac:dyDescent="0.25">
      <c r="A233" s="105"/>
      <c r="B233" s="105">
        <v>2097</v>
      </c>
      <c r="C233" t="s">
        <v>594</v>
      </c>
      <c r="D233" t="s">
        <v>8136</v>
      </c>
      <c r="E233" s="26" t="s">
        <v>8112</v>
      </c>
      <c r="F233" s="26">
        <v>2014</v>
      </c>
      <c r="G233" s="26">
        <v>2017</v>
      </c>
      <c r="H233" s="39" t="b">
        <f t="shared" si="3"/>
        <v>0</v>
      </c>
    </row>
    <row r="234" spans="1:14" hidden="1" x14ac:dyDescent="0.25">
      <c r="A234" s="105"/>
      <c r="B234" s="105">
        <v>2098</v>
      </c>
      <c r="C234" t="s">
        <v>485</v>
      </c>
      <c r="D234" t="s">
        <v>8136</v>
      </c>
      <c r="E234" s="26" t="s">
        <v>8112</v>
      </c>
      <c r="F234" s="26">
        <v>2014</v>
      </c>
      <c r="G234" s="26">
        <v>2017</v>
      </c>
      <c r="H234" s="39" t="b">
        <f t="shared" si="3"/>
        <v>0</v>
      </c>
    </row>
    <row r="235" spans="1:14" hidden="1" x14ac:dyDescent="0.25">
      <c r="A235" s="105"/>
      <c r="B235" s="105">
        <v>2086</v>
      </c>
      <c r="C235" t="s">
        <v>486</v>
      </c>
      <c r="D235" t="s">
        <v>8132</v>
      </c>
      <c r="E235" s="26" t="s">
        <v>8113</v>
      </c>
      <c r="F235" s="26">
        <v>2014</v>
      </c>
      <c r="G235" s="26">
        <v>2018</v>
      </c>
      <c r="H235" s="39" t="b">
        <f t="shared" si="3"/>
        <v>0</v>
      </c>
    </row>
    <row r="236" spans="1:14" hidden="1" x14ac:dyDescent="0.25">
      <c r="A236" s="105"/>
      <c r="B236" s="105">
        <v>2227</v>
      </c>
      <c r="C236" t="s">
        <v>487</v>
      </c>
      <c r="D236" t="s">
        <v>8132</v>
      </c>
      <c r="E236" s="26" t="s">
        <v>8113</v>
      </c>
      <c r="F236" s="26">
        <v>2014</v>
      </c>
      <c r="G236" s="26">
        <v>2018</v>
      </c>
      <c r="H236" s="39" t="b">
        <f t="shared" si="3"/>
        <v>0</v>
      </c>
    </row>
    <row r="237" spans="1:14" hidden="1" x14ac:dyDescent="0.25">
      <c r="A237" s="105"/>
      <c r="B237" s="105">
        <v>2228</v>
      </c>
      <c r="C237" t="s">
        <v>488</v>
      </c>
      <c r="D237" t="s">
        <v>8132</v>
      </c>
      <c r="E237" s="26" t="s">
        <v>8113</v>
      </c>
      <c r="F237" s="26">
        <v>2014</v>
      </c>
      <c r="G237" s="26">
        <v>2018</v>
      </c>
      <c r="H237" s="39" t="b">
        <f t="shared" si="3"/>
        <v>0</v>
      </c>
    </row>
    <row r="238" spans="1:14" hidden="1" x14ac:dyDescent="0.25">
      <c r="A238" s="105"/>
      <c r="B238" s="105">
        <v>2229</v>
      </c>
      <c r="C238" t="s">
        <v>489</v>
      </c>
      <c r="D238" t="s">
        <v>8132</v>
      </c>
      <c r="E238" s="26" t="s">
        <v>8113</v>
      </c>
      <c r="F238" s="26">
        <v>2014</v>
      </c>
      <c r="G238" s="26">
        <v>2018</v>
      </c>
      <c r="H238" s="39" t="b">
        <f t="shared" si="3"/>
        <v>0</v>
      </c>
    </row>
    <row r="239" spans="1:14" hidden="1" x14ac:dyDescent="0.25">
      <c r="A239" s="105"/>
      <c r="B239" s="105">
        <v>2221</v>
      </c>
      <c r="C239" t="s">
        <v>509</v>
      </c>
      <c r="D239" t="s">
        <v>8173</v>
      </c>
      <c r="E239" s="26" t="s">
        <v>8115</v>
      </c>
      <c r="F239" s="26">
        <v>2014</v>
      </c>
      <c r="G239" s="26">
        <v>2017</v>
      </c>
      <c r="H239" s="39" t="b">
        <f t="shared" si="3"/>
        <v>0</v>
      </c>
    </row>
    <row r="240" spans="1:14" hidden="1" x14ac:dyDescent="0.25">
      <c r="A240" s="105"/>
      <c r="B240" s="105">
        <v>2222</v>
      </c>
      <c r="C240" t="s">
        <v>510</v>
      </c>
      <c r="D240" t="s">
        <v>8173</v>
      </c>
      <c r="E240" s="26" t="s">
        <v>8115</v>
      </c>
      <c r="F240" s="26">
        <v>2014</v>
      </c>
      <c r="G240" s="26">
        <v>2017</v>
      </c>
      <c r="H240" s="39" t="b">
        <f t="shared" si="3"/>
        <v>0</v>
      </c>
    </row>
    <row r="241" spans="1:8" hidden="1" x14ac:dyDescent="0.25">
      <c r="A241" s="105"/>
      <c r="B241" s="105">
        <v>2223</v>
      </c>
      <c r="C241" t="s">
        <v>594</v>
      </c>
      <c r="D241" t="s">
        <v>8173</v>
      </c>
      <c r="E241" s="26" t="s">
        <v>8115</v>
      </c>
      <c r="F241" s="26">
        <v>2014</v>
      </c>
      <c r="G241" s="26">
        <v>2017</v>
      </c>
      <c r="H241" s="39" t="b">
        <f t="shared" si="3"/>
        <v>0</v>
      </c>
    </row>
    <row r="242" spans="1:8" hidden="1" x14ac:dyDescent="0.25">
      <c r="A242" s="105"/>
      <c r="B242" s="105">
        <v>2224</v>
      </c>
      <c r="C242" t="s">
        <v>595</v>
      </c>
      <c r="D242" t="s">
        <v>8173</v>
      </c>
      <c r="E242" s="26" t="s">
        <v>8115</v>
      </c>
      <c r="F242" s="26">
        <v>2014</v>
      </c>
      <c r="G242" s="26">
        <v>2017</v>
      </c>
      <c r="H242" s="39" t="b">
        <f t="shared" si="3"/>
        <v>0</v>
      </c>
    </row>
    <row r="243" spans="1:8" hidden="1" x14ac:dyDescent="0.25">
      <c r="A243" s="105"/>
      <c r="B243" s="105">
        <v>2173</v>
      </c>
      <c r="C243" t="s">
        <v>594</v>
      </c>
      <c r="D243" t="s">
        <v>8138</v>
      </c>
      <c r="E243" s="26" t="s">
        <v>8126</v>
      </c>
      <c r="F243" s="26">
        <v>2014</v>
      </c>
      <c r="G243" s="26">
        <v>2017</v>
      </c>
      <c r="H243" s="39" t="b">
        <f t="shared" si="3"/>
        <v>0</v>
      </c>
    </row>
    <row r="244" spans="1:8" hidden="1" x14ac:dyDescent="0.25">
      <c r="A244" s="105"/>
      <c r="B244" s="105">
        <v>2174</v>
      </c>
      <c r="C244" t="s">
        <v>510</v>
      </c>
      <c r="D244" t="s">
        <v>8138</v>
      </c>
      <c r="E244" s="26" t="s">
        <v>8126</v>
      </c>
      <c r="F244" s="26">
        <v>2014</v>
      </c>
      <c r="G244" s="26">
        <v>2017</v>
      </c>
      <c r="H244" s="39" t="b">
        <f t="shared" si="3"/>
        <v>0</v>
      </c>
    </row>
    <row r="245" spans="1:8" hidden="1" x14ac:dyDescent="0.25">
      <c r="A245" s="105"/>
      <c r="B245" s="105">
        <v>2114</v>
      </c>
      <c r="C245" t="s">
        <v>490</v>
      </c>
      <c r="D245" t="s">
        <v>8138</v>
      </c>
      <c r="E245" s="26" t="s">
        <v>8126</v>
      </c>
      <c r="F245" s="26">
        <v>2014</v>
      </c>
      <c r="G245" s="26">
        <v>2017</v>
      </c>
      <c r="H245" s="39" t="b">
        <f t="shared" si="3"/>
        <v>0</v>
      </c>
    </row>
    <row r="246" spans="1:8" hidden="1" x14ac:dyDescent="0.25">
      <c r="A246" s="105"/>
      <c r="B246" s="105">
        <v>2115</v>
      </c>
      <c r="C246" t="s">
        <v>509</v>
      </c>
      <c r="D246" t="s">
        <v>8138</v>
      </c>
      <c r="E246" s="26" t="s">
        <v>8126</v>
      </c>
      <c r="F246" s="26">
        <v>2014</v>
      </c>
      <c r="G246" s="26">
        <v>2017</v>
      </c>
      <c r="H246" s="39" t="b">
        <f t="shared" si="3"/>
        <v>0</v>
      </c>
    </row>
    <row r="247" spans="1:8" hidden="1" x14ac:dyDescent="0.25">
      <c r="A247" s="105"/>
      <c r="B247" s="105">
        <v>2175</v>
      </c>
      <c r="C247" t="s">
        <v>509</v>
      </c>
      <c r="D247" t="s">
        <v>8163</v>
      </c>
      <c r="E247" s="26" t="s">
        <v>8116</v>
      </c>
      <c r="F247" s="26">
        <v>2014</v>
      </c>
      <c r="G247" s="26">
        <v>2017</v>
      </c>
      <c r="H247" s="39" t="b">
        <f t="shared" si="3"/>
        <v>0</v>
      </c>
    </row>
    <row r="248" spans="1:8" hidden="1" x14ac:dyDescent="0.25">
      <c r="A248" s="105"/>
      <c r="B248" s="105">
        <v>2176</v>
      </c>
      <c r="C248" t="s">
        <v>594</v>
      </c>
      <c r="D248" t="s">
        <v>8163</v>
      </c>
      <c r="E248" s="26" t="s">
        <v>8116</v>
      </c>
      <c r="F248" s="26">
        <v>2014</v>
      </c>
      <c r="G248" s="26">
        <v>2017</v>
      </c>
      <c r="H248" s="39" t="b">
        <f t="shared" si="3"/>
        <v>0</v>
      </c>
    </row>
    <row r="249" spans="1:8" hidden="1" x14ac:dyDescent="0.25">
      <c r="A249" s="105"/>
      <c r="B249" s="105">
        <v>2177</v>
      </c>
      <c r="C249" t="s">
        <v>510</v>
      </c>
      <c r="D249" t="s">
        <v>8163</v>
      </c>
      <c r="E249" s="26" t="s">
        <v>8116</v>
      </c>
      <c r="F249" s="26">
        <v>2014</v>
      </c>
      <c r="G249" s="26">
        <v>2017</v>
      </c>
      <c r="H249" s="39" t="b">
        <f t="shared" si="3"/>
        <v>0</v>
      </c>
    </row>
    <row r="250" spans="1:8" hidden="1" x14ac:dyDescent="0.25">
      <c r="A250" s="105"/>
      <c r="B250" s="105">
        <v>2178</v>
      </c>
      <c r="C250" t="s">
        <v>595</v>
      </c>
      <c r="D250" t="s">
        <v>8163</v>
      </c>
      <c r="E250" s="26" t="s">
        <v>8116</v>
      </c>
      <c r="F250" s="26">
        <v>2014</v>
      </c>
      <c r="G250" s="26">
        <v>2017</v>
      </c>
      <c r="H250" s="39" t="b">
        <f t="shared" si="3"/>
        <v>0</v>
      </c>
    </row>
    <row r="251" spans="1:8" hidden="1" x14ac:dyDescent="0.25">
      <c r="A251" s="105"/>
      <c r="B251" s="105">
        <v>2179</v>
      </c>
      <c r="C251" t="s">
        <v>491</v>
      </c>
      <c r="D251" t="s">
        <v>8164</v>
      </c>
      <c r="E251" s="26" t="s">
        <v>8128</v>
      </c>
      <c r="F251" s="26">
        <v>2014</v>
      </c>
      <c r="G251" s="26">
        <v>2017</v>
      </c>
      <c r="H251" s="39" t="b">
        <f t="shared" si="3"/>
        <v>0</v>
      </c>
    </row>
    <row r="252" spans="1:8" hidden="1" x14ac:dyDescent="0.25">
      <c r="A252" s="105"/>
      <c r="B252" s="105">
        <v>2197</v>
      </c>
      <c r="C252" t="s">
        <v>469</v>
      </c>
      <c r="D252" t="s">
        <v>8164</v>
      </c>
      <c r="E252" s="26" t="s">
        <v>8128</v>
      </c>
      <c r="F252" s="26">
        <v>2014</v>
      </c>
      <c r="G252" s="26">
        <v>2017</v>
      </c>
      <c r="H252" s="39" t="b">
        <f t="shared" si="3"/>
        <v>0</v>
      </c>
    </row>
    <row r="253" spans="1:8" hidden="1" x14ac:dyDescent="0.25">
      <c r="A253" s="105"/>
      <c r="B253" s="105">
        <v>2198</v>
      </c>
      <c r="C253" t="s">
        <v>492</v>
      </c>
      <c r="D253" t="s">
        <v>8164</v>
      </c>
      <c r="E253" s="26" t="s">
        <v>8128</v>
      </c>
      <c r="F253" s="26">
        <v>2014</v>
      </c>
      <c r="G253" s="26">
        <v>2017</v>
      </c>
      <c r="H253" s="39" t="b">
        <f t="shared" si="3"/>
        <v>0</v>
      </c>
    </row>
    <row r="254" spans="1:8" hidden="1" x14ac:dyDescent="0.25">
      <c r="A254" s="105"/>
      <c r="B254" s="105">
        <v>2110</v>
      </c>
      <c r="C254" t="s">
        <v>556</v>
      </c>
      <c r="D254" t="s">
        <v>8137</v>
      </c>
      <c r="E254" s="26" t="s">
        <v>8119</v>
      </c>
      <c r="F254" s="26">
        <v>2014</v>
      </c>
      <c r="G254" s="26">
        <v>2018</v>
      </c>
      <c r="H254" s="39" t="b">
        <f t="shared" si="3"/>
        <v>0</v>
      </c>
    </row>
    <row r="255" spans="1:8" hidden="1" x14ac:dyDescent="0.25">
      <c r="A255" s="105"/>
      <c r="B255" s="105">
        <v>2111</v>
      </c>
      <c r="C255" t="s">
        <v>510</v>
      </c>
      <c r="D255" t="s">
        <v>8137</v>
      </c>
      <c r="E255" s="26" t="s">
        <v>8119</v>
      </c>
      <c r="F255" s="26">
        <v>2014</v>
      </c>
      <c r="G255" s="26">
        <v>2018</v>
      </c>
      <c r="H255" s="39" t="b">
        <f t="shared" si="3"/>
        <v>0</v>
      </c>
    </row>
    <row r="256" spans="1:8" hidden="1" x14ac:dyDescent="0.25">
      <c r="A256" s="105"/>
      <c r="B256" s="105">
        <v>2112</v>
      </c>
      <c r="C256" t="s">
        <v>594</v>
      </c>
      <c r="D256" t="s">
        <v>8137</v>
      </c>
      <c r="E256" s="26" t="s">
        <v>8119</v>
      </c>
      <c r="F256" s="26">
        <v>2014</v>
      </c>
      <c r="G256" s="26">
        <v>2018</v>
      </c>
      <c r="H256" s="39" t="b">
        <f t="shared" si="3"/>
        <v>0</v>
      </c>
    </row>
    <row r="257" spans="1:8" hidden="1" x14ac:dyDescent="0.25">
      <c r="A257" s="105"/>
      <c r="B257" s="105">
        <v>2113</v>
      </c>
      <c r="C257" t="s">
        <v>595</v>
      </c>
      <c r="D257" t="s">
        <v>8137</v>
      </c>
      <c r="E257" s="26" t="s">
        <v>8119</v>
      </c>
      <c r="F257" s="26">
        <v>2014</v>
      </c>
      <c r="G257" s="26">
        <v>2018</v>
      </c>
      <c r="H257" s="39" t="b">
        <f t="shared" si="3"/>
        <v>0</v>
      </c>
    </row>
    <row r="258" spans="1:8" hidden="1" x14ac:dyDescent="0.25">
      <c r="A258" s="105"/>
      <c r="B258" s="105">
        <v>2081</v>
      </c>
      <c r="C258" t="s">
        <v>557</v>
      </c>
      <c r="D258" t="s">
        <v>8018</v>
      </c>
      <c r="E258" s="26" t="s">
        <v>8120</v>
      </c>
      <c r="F258" s="26">
        <v>2014</v>
      </c>
      <c r="G258" s="26">
        <v>2018</v>
      </c>
      <c r="H258" s="39" t="b">
        <f t="shared" si="3"/>
        <v>0</v>
      </c>
    </row>
    <row r="259" spans="1:8" hidden="1" x14ac:dyDescent="0.25">
      <c r="A259" s="105"/>
      <c r="B259" s="105">
        <v>2082</v>
      </c>
      <c r="C259" t="s">
        <v>558</v>
      </c>
      <c r="D259" t="s">
        <v>8018</v>
      </c>
      <c r="E259" s="26" t="s">
        <v>8120</v>
      </c>
      <c r="F259" s="26">
        <v>2014</v>
      </c>
      <c r="G259" s="26">
        <v>2018</v>
      </c>
      <c r="H259" s="39" t="b">
        <f t="shared" si="3"/>
        <v>0</v>
      </c>
    </row>
    <row r="260" spans="1:8" hidden="1" x14ac:dyDescent="0.25">
      <c r="A260" s="105"/>
      <c r="B260" s="105">
        <v>2083</v>
      </c>
      <c r="C260" t="s">
        <v>510</v>
      </c>
      <c r="D260" t="s">
        <v>8018</v>
      </c>
      <c r="E260" s="26" t="s">
        <v>8120</v>
      </c>
      <c r="F260" s="26">
        <v>2014</v>
      </c>
      <c r="G260" s="26">
        <v>2018</v>
      </c>
      <c r="H260" s="39" t="b">
        <f t="shared" si="3"/>
        <v>0</v>
      </c>
    </row>
    <row r="261" spans="1:8" hidden="1" x14ac:dyDescent="0.25">
      <c r="A261" s="105"/>
      <c r="B261" s="105">
        <v>2084</v>
      </c>
      <c r="C261" t="s">
        <v>559</v>
      </c>
      <c r="D261" t="s">
        <v>8018</v>
      </c>
      <c r="E261" s="26" t="s">
        <v>8120</v>
      </c>
      <c r="F261" s="26">
        <v>2014</v>
      </c>
      <c r="G261" s="26">
        <v>2018</v>
      </c>
      <c r="H261" s="39" t="b">
        <f t="shared" si="3"/>
        <v>0</v>
      </c>
    </row>
    <row r="262" spans="1:8" hidden="1" x14ac:dyDescent="0.25">
      <c r="A262" s="105"/>
      <c r="B262" s="105">
        <v>2085</v>
      </c>
      <c r="C262" t="s">
        <v>560</v>
      </c>
      <c r="D262" t="s">
        <v>8018</v>
      </c>
      <c r="E262" s="26" t="s">
        <v>8120</v>
      </c>
      <c r="F262" s="26">
        <v>2014</v>
      </c>
      <c r="G262" s="26">
        <v>2018</v>
      </c>
      <c r="H262" s="39" t="b">
        <f t="shared" si="3"/>
        <v>0</v>
      </c>
    </row>
    <row r="263" spans="1:8" hidden="1" x14ac:dyDescent="0.25">
      <c r="A263" s="105"/>
      <c r="B263" s="105">
        <v>2122</v>
      </c>
      <c r="C263" t="s">
        <v>509</v>
      </c>
      <c r="D263" t="s">
        <v>8169</v>
      </c>
      <c r="E263" s="26" t="s">
        <v>8122</v>
      </c>
      <c r="F263" s="26">
        <v>2014</v>
      </c>
      <c r="G263" s="26">
        <v>2017</v>
      </c>
      <c r="H263" s="39" t="b">
        <f t="shared" si="3"/>
        <v>0</v>
      </c>
    </row>
    <row r="264" spans="1:8" hidden="1" x14ac:dyDescent="0.25">
      <c r="A264" s="105"/>
      <c r="B264" s="105">
        <v>2123</v>
      </c>
      <c r="C264" t="s">
        <v>510</v>
      </c>
      <c r="D264" t="s">
        <v>8169</v>
      </c>
      <c r="E264" s="26" t="s">
        <v>8122</v>
      </c>
      <c r="F264" s="26">
        <v>2014</v>
      </c>
      <c r="G264" s="26">
        <v>2017</v>
      </c>
      <c r="H264" s="39" t="b">
        <f t="shared" si="3"/>
        <v>0</v>
      </c>
    </row>
    <row r="265" spans="1:8" hidden="1" x14ac:dyDescent="0.25">
      <c r="A265" s="105"/>
      <c r="B265" s="105">
        <v>2124</v>
      </c>
      <c r="C265" t="s">
        <v>594</v>
      </c>
      <c r="D265" t="s">
        <v>8169</v>
      </c>
      <c r="E265" s="26" t="s">
        <v>8122</v>
      </c>
      <c r="F265" s="26">
        <v>2014</v>
      </c>
      <c r="G265" s="26">
        <v>2017</v>
      </c>
      <c r="H265" s="39" t="b">
        <f t="shared" si="3"/>
        <v>0</v>
      </c>
    </row>
    <row r="266" spans="1:8" hidden="1" x14ac:dyDescent="0.25">
      <c r="A266" s="105"/>
      <c r="B266" s="105">
        <v>2125</v>
      </c>
      <c r="C266" t="s">
        <v>595</v>
      </c>
      <c r="D266" t="s">
        <v>8169</v>
      </c>
      <c r="E266" s="26" t="s">
        <v>8122</v>
      </c>
      <c r="F266" s="26">
        <v>2014</v>
      </c>
      <c r="G266" s="26">
        <v>2017</v>
      </c>
      <c r="H266" s="39" t="b">
        <f t="shared" si="3"/>
        <v>0</v>
      </c>
    </row>
    <row r="267" spans="1:8" hidden="1" x14ac:dyDescent="0.25">
      <c r="A267" s="105"/>
      <c r="B267" s="105">
        <v>2136</v>
      </c>
      <c r="C267" t="s">
        <v>509</v>
      </c>
      <c r="D267" t="s">
        <v>8141</v>
      </c>
      <c r="E267" s="26" t="s">
        <v>8121</v>
      </c>
      <c r="F267" s="26">
        <v>2014</v>
      </c>
      <c r="G267" s="26">
        <v>2017</v>
      </c>
      <c r="H267" s="39" t="b">
        <f t="shared" si="3"/>
        <v>0</v>
      </c>
    </row>
    <row r="268" spans="1:8" hidden="1" x14ac:dyDescent="0.25">
      <c r="A268" s="105"/>
      <c r="B268" s="105">
        <v>2137</v>
      </c>
      <c r="C268" t="s">
        <v>510</v>
      </c>
      <c r="D268" t="s">
        <v>8141</v>
      </c>
      <c r="E268" s="26" t="s">
        <v>8121</v>
      </c>
      <c r="F268" s="26">
        <v>2014</v>
      </c>
      <c r="G268" s="26">
        <v>2017</v>
      </c>
      <c r="H268" s="39" t="b">
        <f t="shared" ref="H268:H331" si="4">AND(O$6=E268,O$7&gt;=F268,O$7&lt;=G268,C$7=F268)</f>
        <v>0</v>
      </c>
    </row>
    <row r="269" spans="1:8" hidden="1" x14ac:dyDescent="0.25">
      <c r="A269" s="105"/>
      <c r="B269" s="105">
        <v>2139</v>
      </c>
      <c r="C269" t="s">
        <v>594</v>
      </c>
      <c r="D269" t="s">
        <v>8141</v>
      </c>
      <c r="E269" s="26" t="s">
        <v>8121</v>
      </c>
      <c r="F269" s="26">
        <v>2014</v>
      </c>
      <c r="G269" s="26">
        <v>2017</v>
      </c>
      <c r="H269" s="39" t="b">
        <f t="shared" si="4"/>
        <v>0</v>
      </c>
    </row>
    <row r="270" spans="1:8" hidden="1" x14ac:dyDescent="0.25">
      <c r="A270" s="105"/>
      <c r="B270" s="105">
        <v>2140</v>
      </c>
      <c r="C270" t="s">
        <v>595</v>
      </c>
      <c r="D270" t="s">
        <v>8141</v>
      </c>
      <c r="E270" s="26" t="s">
        <v>8121</v>
      </c>
      <c r="F270" s="26">
        <v>2014</v>
      </c>
      <c r="G270" s="26">
        <v>2017</v>
      </c>
      <c r="H270" s="39" t="b">
        <f t="shared" si="4"/>
        <v>0</v>
      </c>
    </row>
    <row r="271" spans="1:8" hidden="1" x14ac:dyDescent="0.25">
      <c r="A271" s="105"/>
      <c r="B271" s="105">
        <v>2121</v>
      </c>
      <c r="C271" t="s">
        <v>509</v>
      </c>
      <c r="D271" t="s">
        <v>10742</v>
      </c>
      <c r="E271" s="26" t="s">
        <v>8123</v>
      </c>
      <c r="F271" s="26">
        <v>2013</v>
      </c>
      <c r="G271" s="26">
        <v>2014</v>
      </c>
      <c r="H271" s="39" t="b">
        <f t="shared" si="4"/>
        <v>0</v>
      </c>
    </row>
    <row r="272" spans="1:8" hidden="1" x14ac:dyDescent="0.25">
      <c r="A272" s="105"/>
      <c r="B272" s="105">
        <v>2129</v>
      </c>
      <c r="C272" t="s">
        <v>470</v>
      </c>
      <c r="D272" t="s">
        <v>10742</v>
      </c>
      <c r="E272" s="26" t="s">
        <v>8123</v>
      </c>
      <c r="F272" s="26">
        <v>2013</v>
      </c>
      <c r="G272" s="26">
        <v>2014</v>
      </c>
      <c r="H272" s="39" t="b">
        <f t="shared" si="4"/>
        <v>0</v>
      </c>
    </row>
    <row r="273" spans="1:8" hidden="1" x14ac:dyDescent="0.25">
      <c r="A273" s="105"/>
      <c r="B273" s="105">
        <v>2130</v>
      </c>
      <c r="C273" t="s">
        <v>594</v>
      </c>
      <c r="D273" t="s">
        <v>10742</v>
      </c>
      <c r="E273" s="26" t="s">
        <v>8123</v>
      </c>
      <c r="F273" s="26">
        <v>2013</v>
      </c>
      <c r="G273" s="26">
        <v>2014</v>
      </c>
      <c r="H273" s="39" t="b">
        <f t="shared" si="4"/>
        <v>0</v>
      </c>
    </row>
    <row r="274" spans="1:8" hidden="1" x14ac:dyDescent="0.25">
      <c r="A274" s="105"/>
      <c r="B274" s="105">
        <v>2131</v>
      </c>
      <c r="C274" t="s">
        <v>510</v>
      </c>
      <c r="D274" t="s">
        <v>10742</v>
      </c>
      <c r="E274" s="26" t="s">
        <v>8123</v>
      </c>
      <c r="F274" s="26">
        <v>2013</v>
      </c>
      <c r="G274" s="26">
        <v>2014</v>
      </c>
      <c r="H274" s="39" t="b">
        <f t="shared" si="4"/>
        <v>0</v>
      </c>
    </row>
    <row r="275" spans="1:8" hidden="1" x14ac:dyDescent="0.25">
      <c r="A275" s="105"/>
      <c r="B275" s="105">
        <v>2132</v>
      </c>
      <c r="C275" t="s">
        <v>509</v>
      </c>
      <c r="D275" t="s">
        <v>8140</v>
      </c>
      <c r="E275" s="26" t="s">
        <v>8127</v>
      </c>
      <c r="F275" s="26">
        <v>2014</v>
      </c>
      <c r="G275" s="26">
        <v>2018</v>
      </c>
      <c r="H275" s="39" t="b">
        <f t="shared" si="4"/>
        <v>0</v>
      </c>
    </row>
    <row r="276" spans="1:8" hidden="1" x14ac:dyDescent="0.25">
      <c r="A276" s="105"/>
      <c r="B276" s="105">
        <v>2133</v>
      </c>
      <c r="C276" t="s">
        <v>510</v>
      </c>
      <c r="D276" t="s">
        <v>8140</v>
      </c>
      <c r="E276" s="26" t="s">
        <v>8127</v>
      </c>
      <c r="F276" s="26">
        <v>2014</v>
      </c>
      <c r="G276" s="26">
        <v>2018</v>
      </c>
      <c r="H276" s="39" t="b">
        <f t="shared" si="4"/>
        <v>0</v>
      </c>
    </row>
    <row r="277" spans="1:8" hidden="1" x14ac:dyDescent="0.25">
      <c r="A277" s="105"/>
      <c r="B277" s="105">
        <v>2134</v>
      </c>
      <c r="C277" t="s">
        <v>594</v>
      </c>
      <c r="D277" t="s">
        <v>8140</v>
      </c>
      <c r="E277" s="26" t="s">
        <v>8127</v>
      </c>
      <c r="F277" s="26">
        <v>2014</v>
      </c>
      <c r="G277" s="26">
        <v>2018</v>
      </c>
      <c r="H277" s="39" t="b">
        <f t="shared" si="4"/>
        <v>0</v>
      </c>
    </row>
    <row r="278" spans="1:8" hidden="1" x14ac:dyDescent="0.25">
      <c r="A278" s="105"/>
      <c r="B278" s="105">
        <v>2135</v>
      </c>
      <c r="C278" t="s">
        <v>561</v>
      </c>
      <c r="D278" t="s">
        <v>8140</v>
      </c>
      <c r="E278" s="26" t="s">
        <v>8127</v>
      </c>
      <c r="F278" s="26">
        <v>2014</v>
      </c>
      <c r="G278" s="26">
        <v>2018</v>
      </c>
      <c r="H278" s="39" t="b">
        <f t="shared" si="4"/>
        <v>0</v>
      </c>
    </row>
    <row r="279" spans="1:8" hidden="1" x14ac:dyDescent="0.25">
      <c r="A279" s="105"/>
      <c r="B279" s="105">
        <v>2156</v>
      </c>
      <c r="C279" t="s">
        <v>509</v>
      </c>
      <c r="D279" t="s">
        <v>8145</v>
      </c>
      <c r="E279" s="26" t="s">
        <v>8129</v>
      </c>
      <c r="F279" s="26">
        <v>2014</v>
      </c>
      <c r="G279" s="26">
        <v>2017</v>
      </c>
      <c r="H279" s="39" t="b">
        <f t="shared" si="4"/>
        <v>0</v>
      </c>
    </row>
    <row r="280" spans="1:8" hidden="1" x14ac:dyDescent="0.25">
      <c r="A280" s="105"/>
      <c r="B280" s="105">
        <v>2157</v>
      </c>
      <c r="C280" t="s">
        <v>510</v>
      </c>
      <c r="D280" t="s">
        <v>8145</v>
      </c>
      <c r="E280" s="26" t="s">
        <v>8129</v>
      </c>
      <c r="F280" s="26">
        <v>2014</v>
      </c>
      <c r="G280" s="26">
        <v>2017</v>
      </c>
      <c r="H280" s="39" t="b">
        <f t="shared" si="4"/>
        <v>0</v>
      </c>
    </row>
    <row r="281" spans="1:8" hidden="1" x14ac:dyDescent="0.25">
      <c r="A281" s="105"/>
      <c r="B281" s="105">
        <v>2158</v>
      </c>
      <c r="C281" t="s">
        <v>594</v>
      </c>
      <c r="D281" t="s">
        <v>8145</v>
      </c>
      <c r="E281" s="26" t="s">
        <v>8129</v>
      </c>
      <c r="F281" s="26">
        <v>2014</v>
      </c>
      <c r="G281" s="26">
        <v>2017</v>
      </c>
      <c r="H281" s="39" t="b">
        <f t="shared" si="4"/>
        <v>0</v>
      </c>
    </row>
    <row r="282" spans="1:8" hidden="1" x14ac:dyDescent="0.25">
      <c r="A282" s="105"/>
      <c r="B282" s="105">
        <v>2159</v>
      </c>
      <c r="C282" t="s">
        <v>595</v>
      </c>
      <c r="D282" t="s">
        <v>8145</v>
      </c>
      <c r="E282" s="26" t="s">
        <v>8129</v>
      </c>
      <c r="F282" s="26">
        <v>2014</v>
      </c>
      <c r="G282" s="26">
        <v>2017</v>
      </c>
      <c r="H282" s="39" t="b">
        <f t="shared" si="4"/>
        <v>0</v>
      </c>
    </row>
    <row r="283" spans="1:8" hidden="1" x14ac:dyDescent="0.25">
      <c r="A283" s="105"/>
      <c r="B283" s="105">
        <v>2212</v>
      </c>
      <c r="C283" t="s">
        <v>511</v>
      </c>
      <c r="D283" t="s">
        <v>8171</v>
      </c>
      <c r="E283" s="26" t="s">
        <v>8125</v>
      </c>
      <c r="F283" s="26">
        <v>2014</v>
      </c>
      <c r="G283" s="26">
        <v>2017</v>
      </c>
      <c r="H283" s="39" t="b">
        <f t="shared" si="4"/>
        <v>0</v>
      </c>
    </row>
    <row r="284" spans="1:8" hidden="1" x14ac:dyDescent="0.25">
      <c r="A284" s="105"/>
      <c r="B284" s="105">
        <v>2213</v>
      </c>
      <c r="C284" t="s">
        <v>512</v>
      </c>
      <c r="D284" t="s">
        <v>8171</v>
      </c>
      <c r="E284" s="26" t="s">
        <v>8125</v>
      </c>
      <c r="F284" s="26">
        <v>2014</v>
      </c>
      <c r="G284" s="26">
        <v>2017</v>
      </c>
      <c r="H284" s="39" t="b">
        <f t="shared" si="4"/>
        <v>0</v>
      </c>
    </row>
    <row r="285" spans="1:8" hidden="1" x14ac:dyDescent="0.25">
      <c r="A285" s="105"/>
      <c r="B285" s="105">
        <v>2214</v>
      </c>
      <c r="C285" t="s">
        <v>513</v>
      </c>
      <c r="D285" t="s">
        <v>8171</v>
      </c>
      <c r="E285" s="26" t="s">
        <v>8125</v>
      </c>
      <c r="F285" s="26">
        <v>2014</v>
      </c>
      <c r="G285" s="26">
        <v>2017</v>
      </c>
      <c r="H285" s="39" t="b">
        <f t="shared" si="4"/>
        <v>0</v>
      </c>
    </row>
    <row r="286" spans="1:8" hidden="1" x14ac:dyDescent="0.25">
      <c r="A286" s="105"/>
      <c r="B286" s="105">
        <v>2215</v>
      </c>
      <c r="C286" t="s">
        <v>514</v>
      </c>
      <c r="D286" t="s">
        <v>8171</v>
      </c>
      <c r="E286" s="26" t="s">
        <v>8125</v>
      </c>
      <c r="F286" s="26">
        <v>2014</v>
      </c>
      <c r="G286" s="26">
        <v>2017</v>
      </c>
      <c r="H286" s="39" t="b">
        <f t="shared" si="4"/>
        <v>0</v>
      </c>
    </row>
    <row r="287" spans="1:8" hidden="1" x14ac:dyDescent="0.25">
      <c r="A287" s="105"/>
      <c r="B287" s="105">
        <v>2233</v>
      </c>
      <c r="C287" t="s">
        <v>509</v>
      </c>
      <c r="D287" t="s">
        <v>8268</v>
      </c>
      <c r="E287" s="26" t="s">
        <v>10743</v>
      </c>
      <c r="F287" s="26">
        <v>2014</v>
      </c>
      <c r="G287" s="26">
        <v>2017</v>
      </c>
      <c r="H287" s="39" t="b">
        <f t="shared" si="4"/>
        <v>0</v>
      </c>
    </row>
    <row r="288" spans="1:8" hidden="1" x14ac:dyDescent="0.25">
      <c r="A288" s="105"/>
      <c r="B288" s="105">
        <v>2234</v>
      </c>
      <c r="C288" t="s">
        <v>468</v>
      </c>
      <c r="D288" t="s">
        <v>8268</v>
      </c>
      <c r="E288" s="26" t="s">
        <v>10743</v>
      </c>
      <c r="F288" s="26">
        <v>2014</v>
      </c>
      <c r="G288" s="26">
        <v>2017</v>
      </c>
      <c r="H288" s="39" t="b">
        <f t="shared" si="4"/>
        <v>0</v>
      </c>
    </row>
    <row r="289" spans="1:8" hidden="1" x14ac:dyDescent="0.25">
      <c r="A289" s="105"/>
      <c r="B289" s="105">
        <v>2235</v>
      </c>
      <c r="C289" t="s">
        <v>469</v>
      </c>
      <c r="D289" t="s">
        <v>8268</v>
      </c>
      <c r="E289" s="26" t="s">
        <v>10743</v>
      </c>
      <c r="F289" s="26">
        <v>2014</v>
      </c>
      <c r="G289" s="26">
        <v>2017</v>
      </c>
      <c r="H289" s="39" t="b">
        <f t="shared" si="4"/>
        <v>0</v>
      </c>
    </row>
    <row r="290" spans="1:8" hidden="1" x14ac:dyDescent="0.25">
      <c r="A290" s="105"/>
      <c r="B290" s="105">
        <v>2236</v>
      </c>
      <c r="C290" t="s">
        <v>470</v>
      </c>
      <c r="D290" t="s">
        <v>8268</v>
      </c>
      <c r="E290" s="26" t="s">
        <v>10743</v>
      </c>
      <c r="F290" s="26">
        <v>2014</v>
      </c>
      <c r="G290" s="26">
        <v>2017</v>
      </c>
      <c r="H290" s="39" t="b">
        <f t="shared" si="4"/>
        <v>0</v>
      </c>
    </row>
    <row r="291" spans="1:8" hidden="1" x14ac:dyDescent="0.25">
      <c r="A291" s="105"/>
      <c r="B291" s="105">
        <v>2231</v>
      </c>
      <c r="C291" t="s">
        <v>12603</v>
      </c>
      <c r="D291" t="s">
        <v>8161</v>
      </c>
      <c r="E291" s="26" t="s">
        <v>8089</v>
      </c>
      <c r="F291" s="26">
        <v>2014</v>
      </c>
      <c r="G291" s="26">
        <v>2017</v>
      </c>
      <c r="H291" s="39" t="b">
        <f t="shared" si="4"/>
        <v>0</v>
      </c>
    </row>
    <row r="292" spans="1:8" hidden="1" x14ac:dyDescent="0.25">
      <c r="A292" s="105"/>
      <c r="B292" s="105">
        <v>2274</v>
      </c>
      <c r="C292" t="s">
        <v>12604</v>
      </c>
      <c r="D292" t="s">
        <v>8161</v>
      </c>
      <c r="E292" s="26" t="s">
        <v>8089</v>
      </c>
      <c r="F292" s="26">
        <v>2014</v>
      </c>
      <c r="G292" s="26">
        <v>2017</v>
      </c>
      <c r="H292" s="39" t="b">
        <f t="shared" si="4"/>
        <v>0</v>
      </c>
    </row>
    <row r="293" spans="1:8" hidden="1" x14ac:dyDescent="0.25">
      <c r="A293" s="105"/>
      <c r="B293" s="105">
        <v>2193</v>
      </c>
      <c r="C293" t="s">
        <v>509</v>
      </c>
      <c r="D293" t="s">
        <v>13189</v>
      </c>
      <c r="E293" s="26" t="s">
        <v>8109</v>
      </c>
      <c r="F293" s="26">
        <v>2014</v>
      </c>
      <c r="G293" s="26">
        <v>2017</v>
      </c>
      <c r="H293" s="39" t="b">
        <f t="shared" si="4"/>
        <v>0</v>
      </c>
    </row>
    <row r="294" spans="1:8" hidden="1" x14ac:dyDescent="0.25">
      <c r="A294" s="105"/>
      <c r="B294" s="105">
        <v>2194</v>
      </c>
      <c r="C294" t="s">
        <v>510</v>
      </c>
      <c r="D294" t="s">
        <v>13189</v>
      </c>
      <c r="E294" s="26" t="s">
        <v>8109</v>
      </c>
      <c r="F294" s="26">
        <v>2014</v>
      </c>
      <c r="G294" s="26">
        <v>2017</v>
      </c>
      <c r="H294" s="39" t="b">
        <f t="shared" si="4"/>
        <v>0</v>
      </c>
    </row>
    <row r="295" spans="1:8" hidden="1" x14ac:dyDescent="0.25">
      <c r="A295" s="105"/>
      <c r="B295" s="105">
        <v>2195</v>
      </c>
      <c r="C295" t="s">
        <v>594</v>
      </c>
      <c r="D295" t="s">
        <v>13189</v>
      </c>
      <c r="E295" s="26" t="s">
        <v>8109</v>
      </c>
      <c r="F295" s="26">
        <v>2014</v>
      </c>
      <c r="G295" s="26">
        <v>2017</v>
      </c>
      <c r="H295" s="39" t="b">
        <f t="shared" si="4"/>
        <v>0</v>
      </c>
    </row>
    <row r="296" spans="1:8" hidden="1" x14ac:dyDescent="0.25">
      <c r="A296" s="105"/>
      <c r="B296" s="105">
        <v>2196</v>
      </c>
      <c r="C296" t="s">
        <v>595</v>
      </c>
      <c r="D296" t="s">
        <v>13189</v>
      </c>
      <c r="E296" s="26" t="s">
        <v>8109</v>
      </c>
      <c r="F296" s="26">
        <v>2014</v>
      </c>
      <c r="G296" s="26">
        <v>2017</v>
      </c>
      <c r="H296" s="39" t="b">
        <f t="shared" si="4"/>
        <v>0</v>
      </c>
    </row>
    <row r="297" spans="1:8" hidden="1" x14ac:dyDescent="0.25">
      <c r="A297" s="105"/>
      <c r="B297" s="105"/>
      <c r="C297"/>
      <c r="H297" s="39" t="b">
        <f t="shared" si="4"/>
        <v>0</v>
      </c>
    </row>
    <row r="298" spans="1:8" hidden="1" x14ac:dyDescent="0.25">
      <c r="A298" s="105"/>
      <c r="B298" s="105"/>
      <c r="C298"/>
      <c r="H298" s="39" t="b">
        <f t="shared" si="4"/>
        <v>0</v>
      </c>
    </row>
    <row r="299" spans="1:8" hidden="1" x14ac:dyDescent="0.25">
      <c r="A299" s="105"/>
      <c r="B299" s="105"/>
      <c r="C299"/>
      <c r="H299" s="39" t="b">
        <f t="shared" si="4"/>
        <v>0</v>
      </c>
    </row>
    <row r="300" spans="1:8" hidden="1" x14ac:dyDescent="0.25">
      <c r="A300" s="105"/>
      <c r="B300" s="105"/>
      <c r="C300"/>
      <c r="H300" s="39" t="b">
        <f t="shared" si="4"/>
        <v>0</v>
      </c>
    </row>
    <row r="301" spans="1:8" hidden="1" x14ac:dyDescent="0.25">
      <c r="A301" s="105"/>
      <c r="C301"/>
      <c r="H301" s="39" t="b">
        <f t="shared" si="4"/>
        <v>0</v>
      </c>
    </row>
    <row r="302" spans="1:8" hidden="1" x14ac:dyDescent="0.25">
      <c r="A302" s="105"/>
      <c r="C302"/>
      <c r="H302" s="39" t="b">
        <f t="shared" si="4"/>
        <v>0</v>
      </c>
    </row>
    <row r="303" spans="1:8" hidden="1" x14ac:dyDescent="0.25">
      <c r="A303" s="105"/>
      <c r="B303" s="105"/>
      <c r="C303"/>
      <c r="H303" s="39" t="b">
        <f t="shared" si="4"/>
        <v>0</v>
      </c>
    </row>
    <row r="304" spans="1:8" hidden="1" x14ac:dyDescent="0.25">
      <c r="A304" s="105"/>
      <c r="B304" s="105"/>
      <c r="C304"/>
      <c r="H304" s="39" t="b">
        <f t="shared" si="4"/>
        <v>0</v>
      </c>
    </row>
    <row r="305" spans="1:8" hidden="1" x14ac:dyDescent="0.25">
      <c r="A305" s="105"/>
      <c r="B305" s="105"/>
      <c r="C305"/>
      <c r="H305" s="39" t="b">
        <f t="shared" si="4"/>
        <v>0</v>
      </c>
    </row>
    <row r="306" spans="1:8" hidden="1" x14ac:dyDescent="0.25">
      <c r="A306" s="105"/>
      <c r="B306" s="105"/>
      <c r="C306"/>
      <c r="H306" s="39" t="b">
        <f t="shared" si="4"/>
        <v>0</v>
      </c>
    </row>
    <row r="307" spans="1:8" hidden="1" x14ac:dyDescent="0.25">
      <c r="A307" s="105"/>
      <c r="B307" s="105"/>
      <c r="C307"/>
      <c r="H307" s="39" t="b">
        <f t="shared" si="4"/>
        <v>0</v>
      </c>
    </row>
    <row r="308" spans="1:8" hidden="1" x14ac:dyDescent="0.25">
      <c r="A308" s="105"/>
      <c r="B308" s="105"/>
      <c r="C308"/>
      <c r="H308" s="39" t="b">
        <f t="shared" si="4"/>
        <v>0</v>
      </c>
    </row>
    <row r="309" spans="1:8" hidden="1" x14ac:dyDescent="0.25">
      <c r="A309" s="105"/>
      <c r="B309" s="105"/>
      <c r="C309"/>
      <c r="H309" s="39" t="b">
        <f t="shared" si="4"/>
        <v>0</v>
      </c>
    </row>
    <row r="310" spans="1:8" hidden="1" x14ac:dyDescent="0.25">
      <c r="A310" s="105"/>
      <c r="B310" s="105"/>
      <c r="C310"/>
      <c r="H310" s="39" t="b">
        <f t="shared" si="4"/>
        <v>0</v>
      </c>
    </row>
    <row r="311" spans="1:8" hidden="1" x14ac:dyDescent="0.25">
      <c r="A311" s="105"/>
      <c r="B311" s="105"/>
      <c r="C311"/>
      <c r="H311" s="39" t="b">
        <f t="shared" si="4"/>
        <v>0</v>
      </c>
    </row>
    <row r="312" spans="1:8" hidden="1" x14ac:dyDescent="0.25">
      <c r="A312" s="105"/>
      <c r="B312" s="105"/>
      <c r="C312"/>
      <c r="H312" s="39" t="b">
        <f t="shared" si="4"/>
        <v>0</v>
      </c>
    </row>
    <row r="313" spans="1:8" hidden="1" x14ac:dyDescent="0.25">
      <c r="A313" s="105"/>
      <c r="B313" s="105"/>
      <c r="C313"/>
      <c r="H313" s="39" t="b">
        <f t="shared" si="4"/>
        <v>0</v>
      </c>
    </row>
    <row r="314" spans="1:8" hidden="1" x14ac:dyDescent="0.25">
      <c r="A314" s="105"/>
      <c r="B314" s="105"/>
      <c r="C314"/>
      <c r="H314" s="39" t="b">
        <f t="shared" si="4"/>
        <v>0</v>
      </c>
    </row>
    <row r="315" spans="1:8" hidden="1" x14ac:dyDescent="0.25">
      <c r="A315" s="105"/>
      <c r="B315" s="105"/>
      <c r="C315"/>
      <c r="H315" s="39" t="b">
        <f t="shared" si="4"/>
        <v>0</v>
      </c>
    </row>
    <row r="316" spans="1:8" hidden="1" x14ac:dyDescent="0.25">
      <c r="A316" s="105"/>
      <c r="B316" s="105"/>
      <c r="C316"/>
      <c r="H316" s="39" t="b">
        <f t="shared" si="4"/>
        <v>0</v>
      </c>
    </row>
    <row r="317" spans="1:8" hidden="1" x14ac:dyDescent="0.25">
      <c r="A317" s="105"/>
      <c r="B317" s="105"/>
      <c r="C317"/>
      <c r="H317" s="39" t="b">
        <f t="shared" si="4"/>
        <v>0</v>
      </c>
    </row>
    <row r="318" spans="1:8" hidden="1" x14ac:dyDescent="0.25">
      <c r="A318" s="105"/>
      <c r="B318" s="105"/>
      <c r="C318"/>
      <c r="H318" s="39" t="b">
        <f t="shared" si="4"/>
        <v>0</v>
      </c>
    </row>
    <row r="319" spans="1:8" hidden="1" x14ac:dyDescent="0.25">
      <c r="A319" s="105"/>
      <c r="B319" s="105"/>
      <c r="C319"/>
      <c r="H319" s="39" t="b">
        <f t="shared" si="4"/>
        <v>0</v>
      </c>
    </row>
    <row r="320" spans="1:8" hidden="1" x14ac:dyDescent="0.25">
      <c r="A320" s="105"/>
      <c r="B320" s="105"/>
      <c r="C320"/>
      <c r="H320" s="39" t="b">
        <f t="shared" si="4"/>
        <v>0</v>
      </c>
    </row>
    <row r="321" spans="1:8" hidden="1" x14ac:dyDescent="0.25">
      <c r="A321" s="105"/>
      <c r="B321" s="105"/>
      <c r="C321"/>
      <c r="H321" s="39" t="b">
        <f t="shared" si="4"/>
        <v>0</v>
      </c>
    </row>
    <row r="322" spans="1:8" hidden="1" x14ac:dyDescent="0.25">
      <c r="A322" s="105"/>
      <c r="B322" s="105"/>
      <c r="C322"/>
      <c r="H322" s="39" t="b">
        <f t="shared" si="4"/>
        <v>0</v>
      </c>
    </row>
    <row r="323" spans="1:8" hidden="1" x14ac:dyDescent="0.25">
      <c r="A323" s="105"/>
      <c r="B323" s="105"/>
      <c r="C323"/>
      <c r="H323" s="39" t="b">
        <f t="shared" si="4"/>
        <v>0</v>
      </c>
    </row>
    <row r="324" spans="1:8" hidden="1" x14ac:dyDescent="0.25">
      <c r="A324" s="105"/>
      <c r="B324" s="105"/>
      <c r="C324"/>
      <c r="H324" s="39" t="b">
        <f t="shared" si="4"/>
        <v>0</v>
      </c>
    </row>
    <row r="325" spans="1:8" hidden="1" x14ac:dyDescent="0.25">
      <c r="A325" s="105"/>
      <c r="B325" s="105"/>
      <c r="C325"/>
      <c r="H325" s="39" t="b">
        <f t="shared" si="4"/>
        <v>0</v>
      </c>
    </row>
    <row r="326" spans="1:8" hidden="1" x14ac:dyDescent="0.25">
      <c r="A326" s="105"/>
      <c r="B326" s="105"/>
      <c r="C326"/>
      <c r="H326" s="39" t="b">
        <f t="shared" si="4"/>
        <v>0</v>
      </c>
    </row>
    <row r="327" spans="1:8" hidden="1" x14ac:dyDescent="0.25">
      <c r="A327" s="105"/>
      <c r="B327" s="105"/>
      <c r="C327"/>
      <c r="H327" s="39" t="b">
        <f t="shared" si="4"/>
        <v>0</v>
      </c>
    </row>
    <row r="328" spans="1:8" hidden="1" x14ac:dyDescent="0.25">
      <c r="A328" s="105"/>
      <c r="B328" s="105"/>
      <c r="C328"/>
      <c r="H328" s="39" t="b">
        <f t="shared" si="4"/>
        <v>0</v>
      </c>
    </row>
    <row r="329" spans="1:8" hidden="1" x14ac:dyDescent="0.25">
      <c r="A329" s="105"/>
      <c r="B329" s="105"/>
      <c r="C329"/>
      <c r="H329" s="39" t="b">
        <f t="shared" si="4"/>
        <v>0</v>
      </c>
    </row>
    <row r="330" spans="1:8" hidden="1" x14ac:dyDescent="0.25">
      <c r="A330" s="105"/>
      <c r="B330" s="105"/>
      <c r="C330"/>
      <c r="H330" s="39" t="b">
        <f t="shared" si="4"/>
        <v>0</v>
      </c>
    </row>
    <row r="331" spans="1:8" hidden="1" x14ac:dyDescent="0.25">
      <c r="A331" s="105"/>
      <c r="B331" s="105"/>
      <c r="C331"/>
      <c r="H331" s="39" t="b">
        <f t="shared" si="4"/>
        <v>0</v>
      </c>
    </row>
    <row r="332" spans="1:8" hidden="1" x14ac:dyDescent="0.25">
      <c r="A332" s="105"/>
      <c r="B332" s="105"/>
      <c r="C332"/>
      <c r="H332" s="39" t="b">
        <f t="shared" ref="H332:H395" si="5">AND(O$6=E332,O$7&gt;=F332,O$7&lt;=G332,C$7=F332)</f>
        <v>0</v>
      </c>
    </row>
    <row r="333" spans="1:8" hidden="1" x14ac:dyDescent="0.25">
      <c r="A333" s="105"/>
      <c r="B333" s="105"/>
      <c r="C333"/>
      <c r="H333" s="39" t="b">
        <f t="shared" si="5"/>
        <v>0</v>
      </c>
    </row>
    <row r="334" spans="1:8" hidden="1" x14ac:dyDescent="0.25">
      <c r="A334" s="105"/>
      <c r="B334" s="105"/>
      <c r="C334"/>
      <c r="H334" s="39" t="b">
        <f t="shared" si="5"/>
        <v>0</v>
      </c>
    </row>
    <row r="335" spans="1:8" hidden="1" x14ac:dyDescent="0.25">
      <c r="A335" s="105"/>
      <c r="B335" s="105"/>
      <c r="C335"/>
      <c r="H335" s="39" t="b">
        <f t="shared" si="5"/>
        <v>0</v>
      </c>
    </row>
    <row r="336" spans="1:8" hidden="1" x14ac:dyDescent="0.25">
      <c r="A336" s="105"/>
      <c r="B336" s="105"/>
      <c r="C336"/>
      <c r="H336" s="39" t="b">
        <f t="shared" si="5"/>
        <v>0</v>
      </c>
    </row>
    <row r="337" spans="1:8" hidden="1" x14ac:dyDescent="0.25">
      <c r="A337" s="105"/>
      <c r="B337" s="105"/>
      <c r="C337"/>
      <c r="H337" s="39" t="b">
        <f t="shared" si="5"/>
        <v>0</v>
      </c>
    </row>
    <row r="338" spans="1:8" hidden="1" x14ac:dyDescent="0.25">
      <c r="A338" s="105"/>
      <c r="B338" s="105"/>
      <c r="C338"/>
      <c r="H338" s="39" t="b">
        <f t="shared" si="5"/>
        <v>0</v>
      </c>
    </row>
    <row r="339" spans="1:8" hidden="1" x14ac:dyDescent="0.25">
      <c r="A339" s="105"/>
      <c r="B339" s="105"/>
      <c r="C339"/>
      <c r="H339" s="39" t="b">
        <f t="shared" si="5"/>
        <v>0</v>
      </c>
    </row>
    <row r="340" spans="1:8" hidden="1" x14ac:dyDescent="0.25">
      <c r="A340" s="105"/>
      <c r="B340" s="105"/>
      <c r="C340"/>
      <c r="H340" s="39" t="b">
        <f t="shared" si="5"/>
        <v>0</v>
      </c>
    </row>
    <row r="341" spans="1:8" hidden="1" x14ac:dyDescent="0.25">
      <c r="A341" s="105"/>
      <c r="B341" s="105"/>
      <c r="C341"/>
      <c r="H341" s="39" t="b">
        <f t="shared" si="5"/>
        <v>0</v>
      </c>
    </row>
    <row r="342" spans="1:8" hidden="1" x14ac:dyDescent="0.25">
      <c r="A342" s="105"/>
      <c r="B342" s="105"/>
      <c r="C342"/>
      <c r="H342" s="39" t="b">
        <f t="shared" si="5"/>
        <v>0</v>
      </c>
    </row>
    <row r="343" spans="1:8" hidden="1" x14ac:dyDescent="0.25">
      <c r="A343" s="105"/>
      <c r="B343" s="105"/>
      <c r="C343"/>
      <c r="H343" s="39" t="b">
        <f t="shared" si="5"/>
        <v>0</v>
      </c>
    </row>
    <row r="344" spans="1:8" hidden="1" x14ac:dyDescent="0.25">
      <c r="A344" s="105"/>
      <c r="B344" s="105"/>
      <c r="C344"/>
      <c r="H344" s="39" t="b">
        <f t="shared" si="5"/>
        <v>0</v>
      </c>
    </row>
    <row r="345" spans="1:8" hidden="1" x14ac:dyDescent="0.25">
      <c r="A345" s="105"/>
      <c r="B345" s="105"/>
      <c r="C345"/>
      <c r="H345" s="39" t="b">
        <f t="shared" si="5"/>
        <v>0</v>
      </c>
    </row>
    <row r="346" spans="1:8" hidden="1" x14ac:dyDescent="0.25">
      <c r="A346" s="105"/>
      <c r="B346" s="105"/>
      <c r="C346"/>
      <c r="H346" s="39" t="b">
        <f t="shared" si="5"/>
        <v>0</v>
      </c>
    </row>
    <row r="347" spans="1:8" hidden="1" x14ac:dyDescent="0.25">
      <c r="A347" s="105"/>
      <c r="B347" s="105"/>
      <c r="C347"/>
      <c r="H347" s="39" t="b">
        <f t="shared" si="5"/>
        <v>0</v>
      </c>
    </row>
    <row r="348" spans="1:8" hidden="1" x14ac:dyDescent="0.25">
      <c r="A348" s="105"/>
      <c r="B348" s="105"/>
      <c r="C348"/>
      <c r="H348" s="39" t="b">
        <f t="shared" si="5"/>
        <v>0</v>
      </c>
    </row>
    <row r="349" spans="1:8" hidden="1" x14ac:dyDescent="0.25">
      <c r="A349" s="105"/>
      <c r="B349" s="105"/>
      <c r="C349"/>
      <c r="H349" s="39" t="b">
        <f t="shared" si="5"/>
        <v>0</v>
      </c>
    </row>
    <row r="350" spans="1:8" hidden="1" x14ac:dyDescent="0.25">
      <c r="A350" s="105"/>
      <c r="B350" s="105"/>
      <c r="C350"/>
      <c r="H350" s="39" t="b">
        <f t="shared" si="5"/>
        <v>0</v>
      </c>
    </row>
    <row r="351" spans="1:8" hidden="1" x14ac:dyDescent="0.25">
      <c r="A351" s="105"/>
      <c r="B351" s="105"/>
      <c r="C351"/>
      <c r="H351" s="39" t="b">
        <f t="shared" si="5"/>
        <v>0</v>
      </c>
    </row>
    <row r="352" spans="1:8" hidden="1" x14ac:dyDescent="0.25">
      <c r="A352" s="105"/>
      <c r="B352" s="105"/>
      <c r="C352"/>
      <c r="H352" s="39" t="b">
        <f t="shared" si="5"/>
        <v>0</v>
      </c>
    </row>
    <row r="353" spans="1:8" hidden="1" x14ac:dyDescent="0.25">
      <c r="A353" s="105"/>
      <c r="B353" s="105"/>
      <c r="C353"/>
      <c r="H353" s="39" t="b">
        <f t="shared" si="5"/>
        <v>0</v>
      </c>
    </row>
    <row r="354" spans="1:8" hidden="1" x14ac:dyDescent="0.25">
      <c r="A354" s="105"/>
      <c r="B354" s="105"/>
      <c r="C354"/>
      <c r="H354" s="39" t="b">
        <f t="shared" si="5"/>
        <v>0</v>
      </c>
    </row>
    <row r="355" spans="1:8" hidden="1" x14ac:dyDescent="0.25">
      <c r="A355" s="105"/>
      <c r="B355" s="105"/>
      <c r="C355"/>
      <c r="H355" s="39" t="b">
        <f t="shared" si="5"/>
        <v>0</v>
      </c>
    </row>
    <row r="356" spans="1:8" hidden="1" x14ac:dyDescent="0.25">
      <c r="A356" s="105"/>
      <c r="B356" s="105"/>
      <c r="C356"/>
      <c r="H356" s="39" t="b">
        <f t="shared" si="5"/>
        <v>0</v>
      </c>
    </row>
    <row r="357" spans="1:8" hidden="1" x14ac:dyDescent="0.25">
      <c r="A357" s="105"/>
      <c r="B357" s="105"/>
      <c r="C357"/>
      <c r="H357" s="39" t="b">
        <f t="shared" si="5"/>
        <v>0</v>
      </c>
    </row>
    <row r="358" spans="1:8" hidden="1" x14ac:dyDescent="0.25">
      <c r="A358" s="105"/>
      <c r="B358" s="105"/>
      <c r="C358"/>
      <c r="H358" s="39" t="b">
        <f t="shared" si="5"/>
        <v>0</v>
      </c>
    </row>
    <row r="359" spans="1:8" hidden="1" x14ac:dyDescent="0.25">
      <c r="A359" s="105"/>
      <c r="B359" s="105"/>
      <c r="C359"/>
      <c r="H359" s="39" t="b">
        <f t="shared" si="5"/>
        <v>0</v>
      </c>
    </row>
    <row r="360" spans="1:8" hidden="1" x14ac:dyDescent="0.25">
      <c r="A360" s="105"/>
      <c r="B360" s="105"/>
      <c r="C360"/>
      <c r="H360" s="39" t="b">
        <f t="shared" si="5"/>
        <v>0</v>
      </c>
    </row>
    <row r="361" spans="1:8" hidden="1" x14ac:dyDescent="0.25">
      <c r="A361" s="105"/>
      <c r="B361" s="105"/>
      <c r="C361"/>
      <c r="H361" s="39" t="b">
        <f t="shared" si="5"/>
        <v>0</v>
      </c>
    </row>
    <row r="362" spans="1:8" hidden="1" x14ac:dyDescent="0.25">
      <c r="A362" s="105"/>
      <c r="B362" s="105"/>
      <c r="C362"/>
      <c r="H362" s="39" t="b">
        <f t="shared" si="5"/>
        <v>0</v>
      </c>
    </row>
    <row r="363" spans="1:8" hidden="1" x14ac:dyDescent="0.25">
      <c r="A363" s="105"/>
      <c r="B363" s="105"/>
      <c r="C363"/>
      <c r="H363" s="39" t="b">
        <f t="shared" si="5"/>
        <v>0</v>
      </c>
    </row>
    <row r="364" spans="1:8" hidden="1" x14ac:dyDescent="0.25">
      <c r="A364" s="105"/>
      <c r="B364" s="105"/>
      <c r="C364"/>
      <c r="H364" s="39" t="b">
        <f t="shared" si="5"/>
        <v>0</v>
      </c>
    </row>
    <row r="365" spans="1:8" hidden="1" x14ac:dyDescent="0.25">
      <c r="A365" s="105"/>
      <c r="B365" s="105"/>
      <c r="C365"/>
      <c r="H365" s="39" t="b">
        <f t="shared" si="5"/>
        <v>0</v>
      </c>
    </row>
    <row r="366" spans="1:8" hidden="1" x14ac:dyDescent="0.25">
      <c r="A366" s="105"/>
      <c r="B366" s="105"/>
      <c r="C366"/>
      <c r="H366" s="39" t="b">
        <f t="shared" si="5"/>
        <v>0</v>
      </c>
    </row>
    <row r="367" spans="1:8" hidden="1" x14ac:dyDescent="0.25">
      <c r="A367" s="105"/>
      <c r="B367" s="105"/>
      <c r="C367"/>
      <c r="H367" s="39" t="b">
        <f t="shared" si="5"/>
        <v>0</v>
      </c>
    </row>
    <row r="368" spans="1:8" hidden="1" x14ac:dyDescent="0.25">
      <c r="A368" s="105"/>
      <c r="B368" s="105"/>
      <c r="C368"/>
      <c r="H368" s="39" t="b">
        <f t="shared" si="5"/>
        <v>0</v>
      </c>
    </row>
    <row r="369" spans="1:8" hidden="1" x14ac:dyDescent="0.25">
      <c r="A369" s="105"/>
      <c r="B369" s="105"/>
      <c r="C369"/>
      <c r="H369" s="39" t="b">
        <f t="shared" si="5"/>
        <v>0</v>
      </c>
    </row>
    <row r="370" spans="1:8" hidden="1" x14ac:dyDescent="0.25">
      <c r="A370" s="105"/>
      <c r="B370" s="105"/>
      <c r="C370"/>
      <c r="H370" s="39" t="b">
        <f t="shared" si="5"/>
        <v>0</v>
      </c>
    </row>
    <row r="371" spans="1:8" hidden="1" x14ac:dyDescent="0.25">
      <c r="A371" s="105"/>
      <c r="B371" s="105"/>
      <c r="C371"/>
      <c r="H371" s="39" t="b">
        <f t="shared" si="5"/>
        <v>0</v>
      </c>
    </row>
    <row r="372" spans="1:8" hidden="1" x14ac:dyDescent="0.25">
      <c r="A372" s="105"/>
      <c r="B372" s="105"/>
      <c r="C372"/>
      <c r="H372" s="39" t="b">
        <f t="shared" si="5"/>
        <v>0</v>
      </c>
    </row>
    <row r="373" spans="1:8" hidden="1" x14ac:dyDescent="0.25">
      <c r="A373" s="105"/>
      <c r="B373" s="105"/>
      <c r="C373"/>
      <c r="H373" s="39" t="b">
        <f t="shared" si="5"/>
        <v>0</v>
      </c>
    </row>
    <row r="374" spans="1:8" hidden="1" x14ac:dyDescent="0.25">
      <c r="A374" s="105"/>
      <c r="B374" s="105"/>
      <c r="C374"/>
      <c r="H374" s="39" t="b">
        <f t="shared" si="5"/>
        <v>0</v>
      </c>
    </row>
    <row r="375" spans="1:8" hidden="1" x14ac:dyDescent="0.25">
      <c r="A375" s="105"/>
      <c r="B375" s="105"/>
      <c r="C375"/>
      <c r="H375" s="39" t="b">
        <f t="shared" si="5"/>
        <v>0</v>
      </c>
    </row>
    <row r="376" spans="1:8" hidden="1" x14ac:dyDescent="0.25">
      <c r="A376" s="105"/>
      <c r="B376" s="105"/>
      <c r="C376"/>
      <c r="H376" s="39" t="b">
        <f t="shared" si="5"/>
        <v>0</v>
      </c>
    </row>
    <row r="377" spans="1:8" hidden="1" x14ac:dyDescent="0.25">
      <c r="A377" s="105"/>
      <c r="B377" s="105"/>
      <c r="C377"/>
      <c r="H377" s="39" t="b">
        <f t="shared" si="5"/>
        <v>0</v>
      </c>
    </row>
    <row r="378" spans="1:8" hidden="1" x14ac:dyDescent="0.25">
      <c r="A378" s="105"/>
      <c r="B378" s="105"/>
      <c r="C378"/>
      <c r="H378" s="39" t="b">
        <f t="shared" si="5"/>
        <v>0</v>
      </c>
    </row>
    <row r="379" spans="1:8" hidden="1" x14ac:dyDescent="0.25">
      <c r="A379" s="105"/>
      <c r="B379" s="105"/>
      <c r="C379"/>
      <c r="H379" s="39" t="b">
        <f t="shared" si="5"/>
        <v>0</v>
      </c>
    </row>
    <row r="380" spans="1:8" hidden="1" x14ac:dyDescent="0.25">
      <c r="A380" s="105"/>
      <c r="B380" s="105"/>
      <c r="C380"/>
      <c r="H380" s="39" t="b">
        <f t="shared" si="5"/>
        <v>0</v>
      </c>
    </row>
    <row r="381" spans="1:8" hidden="1" x14ac:dyDescent="0.25">
      <c r="A381" s="105"/>
      <c r="B381" s="105"/>
      <c r="C381"/>
      <c r="H381" s="39" t="b">
        <f t="shared" si="5"/>
        <v>0</v>
      </c>
    </row>
    <row r="382" spans="1:8" hidden="1" x14ac:dyDescent="0.25">
      <c r="A382" s="105"/>
      <c r="B382" s="105"/>
      <c r="C382"/>
      <c r="H382" s="39" t="b">
        <f t="shared" si="5"/>
        <v>0</v>
      </c>
    </row>
    <row r="383" spans="1:8" hidden="1" x14ac:dyDescent="0.25">
      <c r="A383" s="105"/>
      <c r="B383" s="105"/>
      <c r="C383"/>
      <c r="H383" s="39" t="b">
        <f t="shared" si="5"/>
        <v>0</v>
      </c>
    </row>
    <row r="384" spans="1:8" hidden="1" x14ac:dyDescent="0.25">
      <c r="A384" s="105"/>
      <c r="B384" s="105"/>
      <c r="C384"/>
      <c r="H384" s="39" t="b">
        <f t="shared" si="5"/>
        <v>0</v>
      </c>
    </row>
    <row r="385" spans="1:8" hidden="1" x14ac:dyDescent="0.25">
      <c r="A385" s="105"/>
      <c r="B385" s="105"/>
      <c r="C385"/>
      <c r="H385" s="39" t="b">
        <f t="shared" si="5"/>
        <v>0</v>
      </c>
    </row>
    <row r="386" spans="1:8" hidden="1" x14ac:dyDescent="0.25">
      <c r="A386" s="105"/>
      <c r="B386" s="105"/>
      <c r="C386"/>
      <c r="H386" s="39" t="b">
        <f t="shared" si="5"/>
        <v>0</v>
      </c>
    </row>
    <row r="387" spans="1:8" hidden="1" x14ac:dyDescent="0.25">
      <c r="A387" s="105"/>
      <c r="B387" s="105"/>
      <c r="C387"/>
      <c r="H387" s="39" t="b">
        <f t="shared" si="5"/>
        <v>0</v>
      </c>
    </row>
    <row r="388" spans="1:8" hidden="1" x14ac:dyDescent="0.25">
      <c r="A388" s="105"/>
      <c r="B388" s="105"/>
      <c r="C388"/>
      <c r="H388" s="39" t="b">
        <f t="shared" si="5"/>
        <v>0</v>
      </c>
    </row>
    <row r="389" spans="1:8" hidden="1" x14ac:dyDescent="0.25">
      <c r="A389" s="105"/>
      <c r="B389" s="105"/>
      <c r="C389"/>
      <c r="H389" s="39" t="b">
        <f t="shared" si="5"/>
        <v>0</v>
      </c>
    </row>
    <row r="390" spans="1:8" hidden="1" x14ac:dyDescent="0.25">
      <c r="A390" s="105"/>
      <c r="B390" s="105"/>
      <c r="C390"/>
      <c r="H390" s="39" t="b">
        <f t="shared" si="5"/>
        <v>0</v>
      </c>
    </row>
    <row r="391" spans="1:8" hidden="1" x14ac:dyDescent="0.25">
      <c r="A391" s="105"/>
      <c r="B391" s="105"/>
      <c r="C391"/>
      <c r="H391" s="39" t="b">
        <f t="shared" si="5"/>
        <v>0</v>
      </c>
    </row>
    <row r="392" spans="1:8" hidden="1" x14ac:dyDescent="0.25">
      <c r="A392" s="105"/>
      <c r="B392" s="105"/>
      <c r="C392"/>
      <c r="H392" s="39" t="b">
        <f t="shared" si="5"/>
        <v>0</v>
      </c>
    </row>
    <row r="393" spans="1:8" hidden="1" x14ac:dyDescent="0.25">
      <c r="A393" s="105"/>
      <c r="B393" s="105"/>
      <c r="C393"/>
      <c r="H393" s="39" t="b">
        <f t="shared" si="5"/>
        <v>0</v>
      </c>
    </row>
    <row r="394" spans="1:8" hidden="1" x14ac:dyDescent="0.25">
      <c r="A394" s="105"/>
      <c r="B394" s="105"/>
      <c r="C394"/>
      <c r="H394" s="39" t="b">
        <f t="shared" si="5"/>
        <v>0</v>
      </c>
    </row>
    <row r="395" spans="1:8" hidden="1" x14ac:dyDescent="0.25">
      <c r="A395" s="105"/>
      <c r="B395" s="105"/>
      <c r="C395"/>
      <c r="H395" s="39" t="b">
        <f t="shared" si="5"/>
        <v>0</v>
      </c>
    </row>
    <row r="396" spans="1:8" hidden="1" x14ac:dyDescent="0.25">
      <c r="A396" s="105"/>
      <c r="B396" s="105"/>
      <c r="C396"/>
      <c r="H396" s="39" t="b">
        <f t="shared" ref="H396:H459" si="6">AND(O$6=E396,O$7&gt;=F396,O$7&lt;=G396,C$7=F396)</f>
        <v>0</v>
      </c>
    </row>
    <row r="397" spans="1:8" hidden="1" x14ac:dyDescent="0.25">
      <c r="A397" s="105"/>
      <c r="B397" s="105"/>
      <c r="C397"/>
      <c r="H397" s="39" t="b">
        <f t="shared" si="6"/>
        <v>0</v>
      </c>
    </row>
    <row r="398" spans="1:8" hidden="1" x14ac:dyDescent="0.25">
      <c r="A398" s="105"/>
      <c r="B398" s="105"/>
      <c r="C398"/>
      <c r="H398" s="39" t="b">
        <f t="shared" si="6"/>
        <v>0</v>
      </c>
    </row>
    <row r="399" spans="1:8" hidden="1" x14ac:dyDescent="0.25">
      <c r="A399" s="105"/>
      <c r="B399" s="105"/>
      <c r="C399"/>
      <c r="H399" s="39" t="b">
        <f t="shared" si="6"/>
        <v>0</v>
      </c>
    </row>
    <row r="400" spans="1:8" hidden="1" x14ac:dyDescent="0.25">
      <c r="A400" s="105"/>
      <c r="B400" s="105"/>
      <c r="C400"/>
      <c r="H400" s="39" t="b">
        <f t="shared" si="6"/>
        <v>0</v>
      </c>
    </row>
    <row r="401" spans="1:8" hidden="1" x14ac:dyDescent="0.25">
      <c r="A401" s="105"/>
      <c r="B401" s="105"/>
      <c r="C401"/>
      <c r="H401" s="39" t="b">
        <f t="shared" si="6"/>
        <v>0</v>
      </c>
    </row>
    <row r="402" spans="1:8" hidden="1" x14ac:dyDescent="0.25">
      <c r="A402" s="105"/>
      <c r="B402" s="105"/>
      <c r="C402"/>
      <c r="H402" s="39" t="b">
        <f t="shared" si="6"/>
        <v>0</v>
      </c>
    </row>
    <row r="403" spans="1:8" hidden="1" x14ac:dyDescent="0.25">
      <c r="A403" s="105"/>
      <c r="B403" s="105"/>
      <c r="C403"/>
      <c r="H403" s="39" t="b">
        <f t="shared" si="6"/>
        <v>0</v>
      </c>
    </row>
    <row r="404" spans="1:8" hidden="1" x14ac:dyDescent="0.25">
      <c r="A404" s="105"/>
      <c r="B404" s="105"/>
      <c r="C404"/>
      <c r="H404" s="39" t="b">
        <f t="shared" si="6"/>
        <v>0</v>
      </c>
    </row>
    <row r="405" spans="1:8" hidden="1" x14ac:dyDescent="0.25">
      <c r="A405" s="105"/>
      <c r="B405" s="105"/>
      <c r="C405"/>
      <c r="H405" s="39" t="b">
        <f t="shared" si="6"/>
        <v>0</v>
      </c>
    </row>
    <row r="406" spans="1:8" hidden="1" x14ac:dyDescent="0.25">
      <c r="A406" s="105"/>
      <c r="B406" s="105"/>
      <c r="C406"/>
      <c r="H406" s="39" t="b">
        <f t="shared" si="6"/>
        <v>0</v>
      </c>
    </row>
    <row r="407" spans="1:8" hidden="1" x14ac:dyDescent="0.25">
      <c r="A407" s="105"/>
      <c r="B407" s="105"/>
      <c r="C407"/>
      <c r="H407" s="39" t="b">
        <f t="shared" si="6"/>
        <v>0</v>
      </c>
    </row>
    <row r="408" spans="1:8" hidden="1" x14ac:dyDescent="0.25">
      <c r="A408" s="105"/>
      <c r="B408" s="105"/>
      <c r="C408"/>
      <c r="H408" s="39" t="b">
        <f t="shared" si="6"/>
        <v>0</v>
      </c>
    </row>
    <row r="409" spans="1:8" hidden="1" x14ac:dyDescent="0.25">
      <c r="A409" s="105"/>
      <c r="B409" s="105"/>
      <c r="C409"/>
      <c r="H409" s="39" t="b">
        <f t="shared" si="6"/>
        <v>0</v>
      </c>
    </row>
    <row r="410" spans="1:8" hidden="1" x14ac:dyDescent="0.25">
      <c r="A410" s="105"/>
      <c r="B410" s="105"/>
      <c r="C410"/>
      <c r="H410" s="39" t="b">
        <f t="shared" si="6"/>
        <v>0</v>
      </c>
    </row>
    <row r="411" spans="1:8" hidden="1" x14ac:dyDescent="0.25">
      <c r="A411" s="105"/>
      <c r="B411" s="105"/>
      <c r="C411"/>
      <c r="H411" s="39" t="b">
        <f t="shared" si="6"/>
        <v>0</v>
      </c>
    </row>
    <row r="412" spans="1:8" hidden="1" x14ac:dyDescent="0.25">
      <c r="A412" s="105"/>
      <c r="B412" s="105"/>
      <c r="C412"/>
      <c r="H412" s="39" t="b">
        <f t="shared" si="6"/>
        <v>0</v>
      </c>
    </row>
    <row r="413" spans="1:8" hidden="1" x14ac:dyDescent="0.25">
      <c r="A413" s="105"/>
      <c r="B413" s="105"/>
      <c r="C413"/>
      <c r="H413" s="39" t="b">
        <f t="shared" si="6"/>
        <v>0</v>
      </c>
    </row>
    <row r="414" spans="1:8" hidden="1" x14ac:dyDescent="0.25">
      <c r="A414" s="105"/>
      <c r="B414" s="105"/>
      <c r="C414"/>
      <c r="H414" s="39" t="b">
        <f t="shared" si="6"/>
        <v>0</v>
      </c>
    </row>
    <row r="415" spans="1:8" hidden="1" x14ac:dyDescent="0.25">
      <c r="A415" s="105"/>
      <c r="B415" s="105"/>
      <c r="C415"/>
      <c r="H415" s="39" t="b">
        <f t="shared" si="6"/>
        <v>0</v>
      </c>
    </row>
    <row r="416" spans="1:8" hidden="1" x14ac:dyDescent="0.25">
      <c r="A416" s="105"/>
      <c r="B416" s="105"/>
      <c r="C416"/>
      <c r="H416" s="39" t="b">
        <f t="shared" si="6"/>
        <v>0</v>
      </c>
    </row>
    <row r="417" spans="1:8" hidden="1" x14ac:dyDescent="0.25">
      <c r="A417" s="105"/>
      <c r="B417" s="105"/>
      <c r="C417"/>
      <c r="H417" s="39" t="b">
        <f t="shared" si="6"/>
        <v>0</v>
      </c>
    </row>
    <row r="418" spans="1:8" hidden="1" x14ac:dyDescent="0.25">
      <c r="A418" s="105"/>
      <c r="B418" s="105"/>
      <c r="C418"/>
      <c r="H418" s="39" t="b">
        <f t="shared" si="6"/>
        <v>0</v>
      </c>
    </row>
    <row r="419" spans="1:8" hidden="1" x14ac:dyDescent="0.25">
      <c r="A419" s="105"/>
      <c r="B419" s="105"/>
      <c r="C419"/>
      <c r="H419" s="39" t="b">
        <f t="shared" si="6"/>
        <v>0</v>
      </c>
    </row>
    <row r="420" spans="1:8" hidden="1" x14ac:dyDescent="0.25">
      <c r="A420" s="105"/>
      <c r="B420" s="105"/>
      <c r="C420"/>
      <c r="H420" s="39" t="b">
        <f t="shared" si="6"/>
        <v>0</v>
      </c>
    </row>
    <row r="421" spans="1:8" hidden="1" x14ac:dyDescent="0.25">
      <c r="A421" s="105"/>
      <c r="B421" s="105"/>
      <c r="C421"/>
      <c r="H421" s="39" t="b">
        <f t="shared" si="6"/>
        <v>0</v>
      </c>
    </row>
    <row r="422" spans="1:8" hidden="1" x14ac:dyDescent="0.25">
      <c r="A422" s="105"/>
      <c r="B422" s="105"/>
      <c r="C422"/>
      <c r="H422" s="39" t="b">
        <f t="shared" si="6"/>
        <v>0</v>
      </c>
    </row>
    <row r="423" spans="1:8" hidden="1" x14ac:dyDescent="0.25">
      <c r="A423" s="105"/>
      <c r="B423" s="105"/>
      <c r="C423"/>
      <c r="H423" s="39" t="b">
        <f t="shared" si="6"/>
        <v>0</v>
      </c>
    </row>
    <row r="424" spans="1:8" hidden="1" x14ac:dyDescent="0.25">
      <c r="A424" s="105"/>
      <c r="B424" s="105"/>
      <c r="C424"/>
      <c r="H424" s="39" t="b">
        <f t="shared" si="6"/>
        <v>0</v>
      </c>
    </row>
    <row r="425" spans="1:8" hidden="1" x14ac:dyDescent="0.25">
      <c r="A425" s="105"/>
      <c r="B425" s="105"/>
      <c r="C425"/>
      <c r="H425" s="39" t="b">
        <f t="shared" si="6"/>
        <v>0</v>
      </c>
    </row>
    <row r="426" spans="1:8" hidden="1" x14ac:dyDescent="0.25">
      <c r="A426" s="105"/>
      <c r="B426" s="105"/>
      <c r="C426"/>
      <c r="H426" s="39" t="b">
        <f t="shared" si="6"/>
        <v>0</v>
      </c>
    </row>
    <row r="427" spans="1:8" hidden="1" x14ac:dyDescent="0.25">
      <c r="A427" s="105"/>
      <c r="B427" s="105"/>
      <c r="C427"/>
      <c r="H427" s="39" t="b">
        <f t="shared" si="6"/>
        <v>0</v>
      </c>
    </row>
    <row r="428" spans="1:8" hidden="1" x14ac:dyDescent="0.25">
      <c r="A428" s="105"/>
      <c r="B428" s="105"/>
      <c r="C428"/>
      <c r="H428" s="39" t="b">
        <f t="shared" si="6"/>
        <v>0</v>
      </c>
    </row>
    <row r="429" spans="1:8" hidden="1" x14ac:dyDescent="0.25">
      <c r="A429" s="105"/>
      <c r="B429" s="105"/>
      <c r="C429"/>
      <c r="H429" s="39" t="b">
        <f t="shared" si="6"/>
        <v>0</v>
      </c>
    </row>
    <row r="430" spans="1:8" hidden="1" x14ac:dyDescent="0.25">
      <c r="A430" s="105"/>
      <c r="B430" s="105"/>
      <c r="C430"/>
      <c r="H430" s="39" t="b">
        <f t="shared" si="6"/>
        <v>0</v>
      </c>
    </row>
    <row r="431" spans="1:8" hidden="1" x14ac:dyDescent="0.25">
      <c r="A431" s="105"/>
      <c r="B431" s="105"/>
      <c r="C431"/>
      <c r="H431" s="39" t="b">
        <f t="shared" si="6"/>
        <v>0</v>
      </c>
    </row>
    <row r="432" spans="1:8" hidden="1" x14ac:dyDescent="0.25">
      <c r="A432" s="105"/>
      <c r="B432" s="105"/>
      <c r="C432"/>
      <c r="H432" s="39" t="b">
        <f t="shared" si="6"/>
        <v>0</v>
      </c>
    </row>
    <row r="433" spans="1:8" hidden="1" x14ac:dyDescent="0.25">
      <c r="A433" s="105"/>
      <c r="B433" s="105"/>
      <c r="C433"/>
      <c r="H433" s="39" t="b">
        <f t="shared" si="6"/>
        <v>0</v>
      </c>
    </row>
    <row r="434" spans="1:8" hidden="1" x14ac:dyDescent="0.25">
      <c r="A434" s="105"/>
      <c r="B434" s="105"/>
      <c r="C434"/>
      <c r="H434" s="39" t="b">
        <f t="shared" si="6"/>
        <v>0</v>
      </c>
    </row>
    <row r="435" spans="1:8" hidden="1" x14ac:dyDescent="0.25">
      <c r="A435" s="105"/>
      <c r="B435" s="105"/>
      <c r="C435"/>
      <c r="H435" s="39" t="b">
        <f t="shared" si="6"/>
        <v>0</v>
      </c>
    </row>
    <row r="436" spans="1:8" hidden="1" x14ac:dyDescent="0.25">
      <c r="A436" s="105"/>
      <c r="B436" s="105"/>
      <c r="C436"/>
      <c r="H436" s="39" t="b">
        <f t="shared" si="6"/>
        <v>0</v>
      </c>
    </row>
    <row r="437" spans="1:8" hidden="1" x14ac:dyDescent="0.25">
      <c r="A437" s="105"/>
      <c r="B437" s="105"/>
      <c r="C437"/>
      <c r="H437" s="39" t="b">
        <f t="shared" si="6"/>
        <v>0</v>
      </c>
    </row>
    <row r="438" spans="1:8" hidden="1" x14ac:dyDescent="0.25">
      <c r="A438" s="105"/>
      <c r="B438" s="105"/>
      <c r="C438"/>
      <c r="H438" s="39" t="b">
        <f t="shared" si="6"/>
        <v>0</v>
      </c>
    </row>
    <row r="439" spans="1:8" hidden="1" x14ac:dyDescent="0.25">
      <c r="A439" s="105"/>
      <c r="B439" s="105"/>
      <c r="C439"/>
      <c r="H439" s="39" t="b">
        <f t="shared" si="6"/>
        <v>0</v>
      </c>
    </row>
    <row r="440" spans="1:8" hidden="1" x14ac:dyDescent="0.25">
      <c r="A440" s="105"/>
      <c r="B440" s="105"/>
      <c r="C440"/>
      <c r="H440" s="39" t="b">
        <f t="shared" si="6"/>
        <v>0</v>
      </c>
    </row>
    <row r="441" spans="1:8" hidden="1" x14ac:dyDescent="0.25">
      <c r="A441" s="105"/>
      <c r="B441" s="105"/>
      <c r="C441"/>
      <c r="H441" s="39" t="b">
        <f t="shared" si="6"/>
        <v>0</v>
      </c>
    </row>
    <row r="442" spans="1:8" hidden="1" x14ac:dyDescent="0.25">
      <c r="A442" s="105"/>
      <c r="B442" s="105"/>
      <c r="C442"/>
      <c r="H442" s="39" t="b">
        <f t="shared" si="6"/>
        <v>0</v>
      </c>
    </row>
    <row r="443" spans="1:8" hidden="1" x14ac:dyDescent="0.25">
      <c r="A443" s="105"/>
      <c r="B443" s="105"/>
      <c r="C443"/>
      <c r="H443" s="39" t="b">
        <f t="shared" si="6"/>
        <v>0</v>
      </c>
    </row>
    <row r="444" spans="1:8" hidden="1" x14ac:dyDescent="0.25">
      <c r="A444" s="105"/>
      <c r="B444" s="105"/>
      <c r="C444"/>
      <c r="H444" s="39" t="b">
        <f t="shared" si="6"/>
        <v>0</v>
      </c>
    </row>
    <row r="445" spans="1:8" hidden="1" x14ac:dyDescent="0.25">
      <c r="A445" s="105"/>
      <c r="B445" s="105"/>
      <c r="C445"/>
      <c r="H445" s="39" t="b">
        <f t="shared" si="6"/>
        <v>0</v>
      </c>
    </row>
    <row r="446" spans="1:8" hidden="1" x14ac:dyDescent="0.25">
      <c r="A446" s="105"/>
      <c r="B446" s="105"/>
      <c r="C446"/>
      <c r="H446" s="39" t="b">
        <f t="shared" si="6"/>
        <v>0</v>
      </c>
    </row>
    <row r="447" spans="1:8" hidden="1" x14ac:dyDescent="0.25">
      <c r="A447" s="105"/>
      <c r="B447" s="105"/>
      <c r="C447"/>
      <c r="H447" s="39" t="b">
        <f t="shared" si="6"/>
        <v>0</v>
      </c>
    </row>
    <row r="448" spans="1:8" hidden="1" x14ac:dyDescent="0.25">
      <c r="A448" s="105"/>
      <c r="B448" s="105"/>
      <c r="C448"/>
      <c r="H448" s="39" t="b">
        <f t="shared" si="6"/>
        <v>0</v>
      </c>
    </row>
    <row r="449" spans="1:8" hidden="1" x14ac:dyDescent="0.25">
      <c r="A449" s="105"/>
      <c r="B449" s="105"/>
      <c r="C449"/>
      <c r="H449" s="39" t="b">
        <f t="shared" si="6"/>
        <v>0</v>
      </c>
    </row>
    <row r="450" spans="1:8" hidden="1" x14ac:dyDescent="0.25">
      <c r="A450" s="105"/>
      <c r="B450" s="105"/>
      <c r="C450"/>
      <c r="H450" s="39" t="b">
        <f t="shared" si="6"/>
        <v>0</v>
      </c>
    </row>
    <row r="451" spans="1:8" hidden="1" x14ac:dyDescent="0.25">
      <c r="A451" s="105"/>
      <c r="B451" s="105"/>
      <c r="C451"/>
      <c r="H451" s="39" t="b">
        <f t="shared" si="6"/>
        <v>0</v>
      </c>
    </row>
    <row r="452" spans="1:8" hidden="1" x14ac:dyDescent="0.25">
      <c r="A452" s="105"/>
      <c r="B452" s="105"/>
      <c r="C452"/>
      <c r="H452" s="39" t="b">
        <f t="shared" si="6"/>
        <v>0</v>
      </c>
    </row>
    <row r="453" spans="1:8" hidden="1" x14ac:dyDescent="0.25">
      <c r="A453" s="105"/>
      <c r="B453" s="105"/>
      <c r="C453"/>
      <c r="H453" s="39" t="b">
        <f t="shared" si="6"/>
        <v>0</v>
      </c>
    </row>
    <row r="454" spans="1:8" hidden="1" x14ac:dyDescent="0.25">
      <c r="A454" s="105"/>
      <c r="B454" s="105"/>
      <c r="C454"/>
      <c r="H454" s="39" t="b">
        <f t="shared" si="6"/>
        <v>0</v>
      </c>
    </row>
    <row r="455" spans="1:8" hidden="1" x14ac:dyDescent="0.25">
      <c r="A455" s="105"/>
      <c r="B455" s="105"/>
      <c r="C455"/>
      <c r="H455" s="39" t="b">
        <f t="shared" si="6"/>
        <v>0</v>
      </c>
    </row>
    <row r="456" spans="1:8" hidden="1" x14ac:dyDescent="0.25">
      <c r="A456" s="105"/>
      <c r="B456" s="105"/>
      <c r="C456"/>
      <c r="H456" s="39" t="b">
        <f t="shared" si="6"/>
        <v>0</v>
      </c>
    </row>
    <row r="457" spans="1:8" hidden="1" x14ac:dyDescent="0.25">
      <c r="A457" s="105"/>
      <c r="B457" s="105"/>
      <c r="C457"/>
      <c r="H457" s="39" t="b">
        <f t="shared" si="6"/>
        <v>0</v>
      </c>
    </row>
    <row r="458" spans="1:8" hidden="1" x14ac:dyDescent="0.25">
      <c r="A458" s="105"/>
      <c r="B458" s="105"/>
      <c r="C458"/>
      <c r="H458" s="39" t="b">
        <f t="shared" si="6"/>
        <v>0</v>
      </c>
    </row>
    <row r="459" spans="1:8" hidden="1" x14ac:dyDescent="0.25">
      <c r="A459" s="105"/>
      <c r="B459" s="105"/>
      <c r="C459"/>
      <c r="H459" s="39" t="b">
        <f t="shared" si="6"/>
        <v>0</v>
      </c>
    </row>
    <row r="460" spans="1:8" hidden="1" x14ac:dyDescent="0.25">
      <c r="A460" s="105"/>
      <c r="B460" s="105"/>
      <c r="C460"/>
      <c r="H460" s="39" t="b">
        <f t="shared" ref="H460:H523" si="7">AND(O$6=E460,O$7&gt;=F460,O$7&lt;=G460,C$7=F460)</f>
        <v>0</v>
      </c>
    </row>
    <row r="461" spans="1:8" hidden="1" x14ac:dyDescent="0.25">
      <c r="A461" s="105"/>
      <c r="B461" s="105"/>
      <c r="C461"/>
      <c r="H461" s="39" t="b">
        <f t="shared" si="7"/>
        <v>0</v>
      </c>
    </row>
    <row r="462" spans="1:8" hidden="1" x14ac:dyDescent="0.25">
      <c r="A462" s="105"/>
      <c r="B462" s="105"/>
      <c r="C462"/>
      <c r="H462" s="39" t="b">
        <f t="shared" si="7"/>
        <v>0</v>
      </c>
    </row>
    <row r="463" spans="1:8" hidden="1" x14ac:dyDescent="0.25">
      <c r="A463" s="105"/>
      <c r="B463" s="105"/>
      <c r="C463"/>
      <c r="H463" s="39" t="b">
        <f t="shared" si="7"/>
        <v>0</v>
      </c>
    </row>
    <row r="464" spans="1:8" hidden="1" x14ac:dyDescent="0.25">
      <c r="A464" s="105"/>
      <c r="B464" s="105"/>
      <c r="C464"/>
      <c r="H464" s="39" t="b">
        <f t="shared" si="7"/>
        <v>0</v>
      </c>
    </row>
    <row r="465" spans="1:8" hidden="1" x14ac:dyDescent="0.25">
      <c r="A465" s="105"/>
      <c r="B465" s="105"/>
      <c r="C465"/>
      <c r="H465" s="39" t="b">
        <f t="shared" si="7"/>
        <v>0</v>
      </c>
    </row>
    <row r="466" spans="1:8" hidden="1" x14ac:dyDescent="0.25">
      <c r="A466" s="105"/>
      <c r="B466" s="105"/>
      <c r="C466"/>
      <c r="H466" s="39" t="b">
        <f t="shared" si="7"/>
        <v>0</v>
      </c>
    </row>
    <row r="467" spans="1:8" hidden="1" x14ac:dyDescent="0.25">
      <c r="A467" s="105"/>
      <c r="B467" s="105"/>
      <c r="C467"/>
      <c r="H467" s="39" t="b">
        <f t="shared" si="7"/>
        <v>0</v>
      </c>
    </row>
    <row r="468" spans="1:8" hidden="1" x14ac:dyDescent="0.25">
      <c r="A468" s="105"/>
      <c r="B468" s="105"/>
      <c r="C468"/>
      <c r="H468" s="39" t="b">
        <f t="shared" si="7"/>
        <v>0</v>
      </c>
    </row>
    <row r="469" spans="1:8" hidden="1" x14ac:dyDescent="0.25">
      <c r="A469" s="105"/>
      <c r="B469" s="105"/>
      <c r="C469"/>
      <c r="H469" s="39" t="b">
        <f t="shared" si="7"/>
        <v>0</v>
      </c>
    </row>
    <row r="470" spans="1:8" hidden="1" x14ac:dyDescent="0.25">
      <c r="A470" s="105"/>
      <c r="B470" s="105"/>
      <c r="C470"/>
      <c r="H470" s="39" t="b">
        <f t="shared" si="7"/>
        <v>0</v>
      </c>
    </row>
    <row r="471" spans="1:8" hidden="1" x14ac:dyDescent="0.25">
      <c r="A471" s="105"/>
      <c r="B471" s="105"/>
      <c r="C471"/>
      <c r="H471" s="39" t="b">
        <f t="shared" si="7"/>
        <v>0</v>
      </c>
    </row>
    <row r="472" spans="1:8" hidden="1" x14ac:dyDescent="0.25">
      <c r="A472" s="105"/>
      <c r="B472" s="105"/>
      <c r="C472"/>
      <c r="H472" s="39" t="b">
        <f t="shared" si="7"/>
        <v>0</v>
      </c>
    </row>
    <row r="473" spans="1:8" hidden="1" x14ac:dyDescent="0.25">
      <c r="A473" s="105"/>
      <c r="B473" s="105"/>
      <c r="C473"/>
      <c r="H473" s="39" t="b">
        <f t="shared" si="7"/>
        <v>0</v>
      </c>
    </row>
    <row r="474" spans="1:8" hidden="1" x14ac:dyDescent="0.25">
      <c r="A474" s="105"/>
      <c r="B474" s="105"/>
      <c r="C474"/>
      <c r="H474" s="39" t="b">
        <f t="shared" si="7"/>
        <v>0</v>
      </c>
    </row>
    <row r="475" spans="1:8" hidden="1" x14ac:dyDescent="0.25">
      <c r="A475" s="105"/>
      <c r="B475" s="105"/>
      <c r="C475"/>
      <c r="H475" s="39" t="b">
        <f t="shared" si="7"/>
        <v>0</v>
      </c>
    </row>
    <row r="476" spans="1:8" hidden="1" x14ac:dyDescent="0.25">
      <c r="A476" s="105"/>
      <c r="B476" s="105"/>
      <c r="C476"/>
      <c r="H476" s="39" t="b">
        <f t="shared" si="7"/>
        <v>0</v>
      </c>
    </row>
    <row r="477" spans="1:8" hidden="1" x14ac:dyDescent="0.25">
      <c r="A477" s="105"/>
      <c r="B477" s="105"/>
      <c r="C477"/>
      <c r="H477" s="39" t="b">
        <f t="shared" si="7"/>
        <v>0</v>
      </c>
    </row>
    <row r="478" spans="1:8" hidden="1" x14ac:dyDescent="0.25">
      <c r="A478" s="105"/>
      <c r="B478" s="105"/>
      <c r="C478"/>
      <c r="H478" s="39" t="b">
        <f t="shared" si="7"/>
        <v>0</v>
      </c>
    </row>
    <row r="479" spans="1:8" hidden="1" x14ac:dyDescent="0.25">
      <c r="A479" s="105"/>
      <c r="B479" s="105"/>
      <c r="C479"/>
      <c r="H479" s="39" t="b">
        <f t="shared" si="7"/>
        <v>0</v>
      </c>
    </row>
    <row r="480" spans="1:8" hidden="1" x14ac:dyDescent="0.25">
      <c r="A480" s="105"/>
      <c r="B480" s="105"/>
      <c r="C480"/>
      <c r="H480" s="39" t="b">
        <f t="shared" si="7"/>
        <v>0</v>
      </c>
    </row>
    <row r="481" spans="1:8" hidden="1" x14ac:dyDescent="0.25">
      <c r="A481" s="105"/>
      <c r="B481" s="105"/>
      <c r="C481"/>
      <c r="H481" s="39" t="b">
        <f t="shared" si="7"/>
        <v>0</v>
      </c>
    </row>
    <row r="482" spans="1:8" hidden="1" x14ac:dyDescent="0.25">
      <c r="A482" s="105"/>
      <c r="B482" s="105"/>
      <c r="C482"/>
      <c r="H482" s="39" t="b">
        <f t="shared" si="7"/>
        <v>0</v>
      </c>
    </row>
    <row r="483" spans="1:8" hidden="1" x14ac:dyDescent="0.25">
      <c r="A483" s="105"/>
      <c r="B483" s="105"/>
      <c r="C483"/>
      <c r="H483" s="39" t="b">
        <f t="shared" si="7"/>
        <v>0</v>
      </c>
    </row>
    <row r="484" spans="1:8" hidden="1" x14ac:dyDescent="0.25">
      <c r="A484" s="105"/>
      <c r="B484" s="105"/>
      <c r="C484"/>
      <c r="H484" s="39" t="b">
        <f t="shared" si="7"/>
        <v>0</v>
      </c>
    </row>
    <row r="485" spans="1:8" hidden="1" x14ac:dyDescent="0.25">
      <c r="A485" s="105"/>
      <c r="B485" s="105"/>
      <c r="C485"/>
      <c r="H485" s="39" t="b">
        <f t="shared" si="7"/>
        <v>0</v>
      </c>
    </row>
    <row r="486" spans="1:8" hidden="1" x14ac:dyDescent="0.25">
      <c r="A486" s="105"/>
      <c r="B486" s="105"/>
      <c r="C486"/>
      <c r="H486" s="39" t="b">
        <f t="shared" si="7"/>
        <v>0</v>
      </c>
    </row>
    <row r="487" spans="1:8" hidden="1" x14ac:dyDescent="0.25">
      <c r="A487" s="105"/>
      <c r="B487" s="105"/>
      <c r="C487"/>
      <c r="H487" s="39" t="b">
        <f t="shared" si="7"/>
        <v>0</v>
      </c>
    </row>
    <row r="488" spans="1:8" hidden="1" x14ac:dyDescent="0.25">
      <c r="A488" s="105"/>
      <c r="B488" s="105"/>
      <c r="C488"/>
      <c r="H488" s="39" t="b">
        <f t="shared" si="7"/>
        <v>0</v>
      </c>
    </row>
    <row r="489" spans="1:8" hidden="1" x14ac:dyDescent="0.25">
      <c r="A489" s="105"/>
      <c r="B489" s="105"/>
      <c r="C489"/>
      <c r="H489" s="39" t="b">
        <f t="shared" si="7"/>
        <v>0</v>
      </c>
    </row>
    <row r="490" spans="1:8" hidden="1" x14ac:dyDescent="0.25">
      <c r="A490" s="105"/>
      <c r="B490" s="105"/>
      <c r="C490"/>
      <c r="H490" s="39" t="b">
        <f t="shared" si="7"/>
        <v>0</v>
      </c>
    </row>
    <row r="491" spans="1:8" hidden="1" x14ac:dyDescent="0.25">
      <c r="A491" s="105"/>
      <c r="B491" s="105"/>
      <c r="C491"/>
      <c r="H491" s="39" t="b">
        <f t="shared" si="7"/>
        <v>0</v>
      </c>
    </row>
    <row r="492" spans="1:8" hidden="1" x14ac:dyDescent="0.25">
      <c r="A492" s="105"/>
      <c r="B492" s="105"/>
      <c r="C492"/>
      <c r="H492" s="39" t="b">
        <f t="shared" si="7"/>
        <v>0</v>
      </c>
    </row>
    <row r="493" spans="1:8" hidden="1" x14ac:dyDescent="0.25">
      <c r="A493" s="105"/>
      <c r="B493" s="105"/>
      <c r="C493"/>
      <c r="H493" s="39" t="b">
        <f t="shared" si="7"/>
        <v>0</v>
      </c>
    </row>
    <row r="494" spans="1:8" hidden="1" x14ac:dyDescent="0.25">
      <c r="A494" s="105"/>
      <c r="B494" s="105"/>
      <c r="C494"/>
      <c r="H494" s="39" t="b">
        <f t="shared" si="7"/>
        <v>0</v>
      </c>
    </row>
    <row r="495" spans="1:8" hidden="1" x14ac:dyDescent="0.25">
      <c r="A495" s="105"/>
      <c r="B495" s="105"/>
      <c r="C495"/>
      <c r="H495" s="39" t="b">
        <f t="shared" si="7"/>
        <v>0</v>
      </c>
    </row>
    <row r="496" spans="1:8" hidden="1" x14ac:dyDescent="0.25">
      <c r="A496" s="105"/>
      <c r="B496" s="105"/>
      <c r="C496"/>
      <c r="H496" s="39" t="b">
        <f t="shared" si="7"/>
        <v>0</v>
      </c>
    </row>
    <row r="497" spans="1:8" hidden="1" x14ac:dyDescent="0.25">
      <c r="A497" s="105"/>
      <c r="B497" s="105"/>
      <c r="C497"/>
      <c r="H497" s="39" t="b">
        <f t="shared" si="7"/>
        <v>0</v>
      </c>
    </row>
    <row r="498" spans="1:8" hidden="1" x14ac:dyDescent="0.25">
      <c r="A498" s="105"/>
      <c r="B498" s="105"/>
      <c r="C498"/>
      <c r="H498" s="39" t="b">
        <f t="shared" si="7"/>
        <v>0</v>
      </c>
    </row>
    <row r="499" spans="1:8" hidden="1" x14ac:dyDescent="0.25">
      <c r="A499" s="105"/>
      <c r="B499" s="105"/>
      <c r="C499"/>
      <c r="H499" s="39" t="b">
        <f t="shared" si="7"/>
        <v>0</v>
      </c>
    </row>
    <row r="500" spans="1:8" hidden="1" x14ac:dyDescent="0.25">
      <c r="A500" s="105"/>
      <c r="B500" s="105"/>
      <c r="C500"/>
      <c r="H500" s="39" t="b">
        <f t="shared" si="7"/>
        <v>0</v>
      </c>
    </row>
    <row r="501" spans="1:8" hidden="1" x14ac:dyDescent="0.25">
      <c r="A501" s="105"/>
      <c r="B501" s="105"/>
      <c r="C501"/>
      <c r="H501" s="39" t="b">
        <f t="shared" si="7"/>
        <v>0</v>
      </c>
    </row>
    <row r="502" spans="1:8" hidden="1" x14ac:dyDescent="0.25">
      <c r="A502" s="105"/>
      <c r="B502" s="105"/>
      <c r="C502"/>
      <c r="H502" s="39" t="b">
        <f t="shared" si="7"/>
        <v>0</v>
      </c>
    </row>
    <row r="503" spans="1:8" hidden="1" x14ac:dyDescent="0.25">
      <c r="A503" s="105"/>
      <c r="B503" s="105"/>
      <c r="C503"/>
      <c r="H503" s="39" t="b">
        <f t="shared" si="7"/>
        <v>0</v>
      </c>
    </row>
    <row r="504" spans="1:8" hidden="1" x14ac:dyDescent="0.25">
      <c r="A504" s="105"/>
      <c r="B504" s="105"/>
      <c r="C504"/>
      <c r="H504" s="39" t="b">
        <f t="shared" si="7"/>
        <v>0</v>
      </c>
    </row>
    <row r="505" spans="1:8" hidden="1" x14ac:dyDescent="0.25">
      <c r="A505" s="105"/>
      <c r="B505" s="105"/>
      <c r="C505"/>
      <c r="H505" s="39" t="b">
        <f t="shared" si="7"/>
        <v>0</v>
      </c>
    </row>
    <row r="506" spans="1:8" hidden="1" x14ac:dyDescent="0.25">
      <c r="A506" s="105"/>
      <c r="B506" s="105"/>
      <c r="C506"/>
      <c r="H506" s="39" t="b">
        <f t="shared" si="7"/>
        <v>0</v>
      </c>
    </row>
    <row r="507" spans="1:8" hidden="1" x14ac:dyDescent="0.25">
      <c r="A507" s="105"/>
      <c r="B507" s="105"/>
      <c r="C507"/>
      <c r="H507" s="39" t="b">
        <f t="shared" si="7"/>
        <v>0</v>
      </c>
    </row>
    <row r="508" spans="1:8" hidden="1" x14ac:dyDescent="0.25">
      <c r="A508" s="105"/>
      <c r="B508" s="105"/>
      <c r="C508"/>
      <c r="H508" s="39" t="b">
        <f t="shared" si="7"/>
        <v>0</v>
      </c>
    </row>
    <row r="509" spans="1:8" hidden="1" x14ac:dyDescent="0.25">
      <c r="A509" s="105"/>
      <c r="B509" s="105"/>
      <c r="C509"/>
      <c r="H509" s="39" t="b">
        <f t="shared" si="7"/>
        <v>0</v>
      </c>
    </row>
    <row r="510" spans="1:8" hidden="1" x14ac:dyDescent="0.25">
      <c r="A510" s="105"/>
      <c r="B510" s="105"/>
      <c r="C510"/>
      <c r="H510" s="39" t="b">
        <f t="shared" si="7"/>
        <v>0</v>
      </c>
    </row>
    <row r="511" spans="1:8" hidden="1" x14ac:dyDescent="0.25">
      <c r="A511" s="105"/>
      <c r="B511" s="105"/>
      <c r="C511"/>
      <c r="H511" s="39" t="b">
        <f t="shared" si="7"/>
        <v>0</v>
      </c>
    </row>
    <row r="512" spans="1:8" hidden="1" x14ac:dyDescent="0.25">
      <c r="A512" s="105"/>
      <c r="B512" s="105"/>
      <c r="C512"/>
      <c r="H512" s="39" t="b">
        <f t="shared" si="7"/>
        <v>0</v>
      </c>
    </row>
    <row r="513" spans="1:8" hidden="1" x14ac:dyDescent="0.25">
      <c r="A513" s="105"/>
      <c r="B513" s="105"/>
      <c r="C513"/>
      <c r="H513" s="39" t="b">
        <f t="shared" si="7"/>
        <v>0</v>
      </c>
    </row>
    <row r="514" spans="1:8" hidden="1" x14ac:dyDescent="0.25">
      <c r="A514" s="105"/>
      <c r="B514" s="105"/>
      <c r="C514"/>
      <c r="H514" s="39" t="b">
        <f t="shared" si="7"/>
        <v>0</v>
      </c>
    </row>
    <row r="515" spans="1:8" hidden="1" x14ac:dyDescent="0.25">
      <c r="A515" s="105"/>
      <c r="B515" s="105"/>
      <c r="C515"/>
      <c r="H515" s="39" t="b">
        <f t="shared" si="7"/>
        <v>0</v>
      </c>
    </row>
    <row r="516" spans="1:8" hidden="1" x14ac:dyDescent="0.25">
      <c r="A516" s="105"/>
      <c r="B516" s="105"/>
      <c r="C516"/>
      <c r="H516" s="39" t="b">
        <f t="shared" si="7"/>
        <v>0</v>
      </c>
    </row>
    <row r="517" spans="1:8" hidden="1" x14ac:dyDescent="0.25">
      <c r="A517" s="105"/>
      <c r="B517" s="105"/>
      <c r="C517"/>
      <c r="H517" s="39" t="b">
        <f t="shared" si="7"/>
        <v>0</v>
      </c>
    </row>
    <row r="518" spans="1:8" hidden="1" x14ac:dyDescent="0.25">
      <c r="A518" s="105"/>
      <c r="B518" s="105"/>
      <c r="C518"/>
      <c r="H518" s="39" t="b">
        <f t="shared" si="7"/>
        <v>0</v>
      </c>
    </row>
    <row r="519" spans="1:8" hidden="1" x14ac:dyDescent="0.25">
      <c r="A519" s="105"/>
      <c r="B519" s="105"/>
      <c r="C519"/>
      <c r="H519" s="39" t="b">
        <f t="shared" si="7"/>
        <v>0</v>
      </c>
    </row>
    <row r="520" spans="1:8" hidden="1" x14ac:dyDescent="0.25">
      <c r="A520" s="105"/>
      <c r="B520" s="105"/>
      <c r="C520"/>
      <c r="H520" s="39" t="b">
        <f t="shared" si="7"/>
        <v>0</v>
      </c>
    </row>
    <row r="521" spans="1:8" hidden="1" x14ac:dyDescent="0.25">
      <c r="A521" s="105"/>
      <c r="B521" s="105"/>
      <c r="C521"/>
      <c r="H521" s="39" t="b">
        <f t="shared" si="7"/>
        <v>0</v>
      </c>
    </row>
    <row r="522" spans="1:8" hidden="1" x14ac:dyDescent="0.25">
      <c r="A522" s="105"/>
      <c r="B522" s="105"/>
      <c r="C522"/>
      <c r="H522" s="39" t="b">
        <f t="shared" si="7"/>
        <v>0</v>
      </c>
    </row>
    <row r="523" spans="1:8" hidden="1" x14ac:dyDescent="0.25">
      <c r="A523" s="105"/>
      <c r="B523" s="105"/>
      <c r="C523"/>
      <c r="H523" s="39" t="b">
        <f t="shared" si="7"/>
        <v>0</v>
      </c>
    </row>
    <row r="524" spans="1:8" hidden="1" x14ac:dyDescent="0.25">
      <c r="A524" s="105"/>
      <c r="B524" s="105"/>
      <c r="C524"/>
      <c r="H524" s="39" t="b">
        <f t="shared" ref="H524:H587" si="8">AND(O$6=E524,O$7&gt;=F524,O$7&lt;=G524,C$7=F524)</f>
        <v>0</v>
      </c>
    </row>
    <row r="525" spans="1:8" hidden="1" x14ac:dyDescent="0.25">
      <c r="A525" s="105"/>
      <c r="B525" s="105"/>
      <c r="C525"/>
      <c r="H525" s="39" t="b">
        <f t="shared" si="8"/>
        <v>0</v>
      </c>
    </row>
    <row r="526" spans="1:8" hidden="1" x14ac:dyDescent="0.25">
      <c r="A526" s="105"/>
      <c r="B526" s="105"/>
      <c r="C526"/>
      <c r="H526" s="39" t="b">
        <f t="shared" si="8"/>
        <v>0</v>
      </c>
    </row>
    <row r="527" spans="1:8" hidden="1" x14ac:dyDescent="0.25">
      <c r="A527" s="105"/>
      <c r="B527" s="105"/>
      <c r="C527"/>
      <c r="H527" s="39" t="b">
        <f t="shared" si="8"/>
        <v>0</v>
      </c>
    </row>
    <row r="528" spans="1:8" hidden="1" x14ac:dyDescent="0.25">
      <c r="A528" s="105"/>
      <c r="B528" s="105"/>
      <c r="C528"/>
      <c r="H528" s="39" t="b">
        <f t="shared" si="8"/>
        <v>0</v>
      </c>
    </row>
    <row r="529" spans="1:8" hidden="1" x14ac:dyDescent="0.25">
      <c r="A529" s="105"/>
      <c r="B529" s="105"/>
      <c r="C529"/>
      <c r="H529" s="39" t="b">
        <f t="shared" si="8"/>
        <v>0</v>
      </c>
    </row>
    <row r="530" spans="1:8" hidden="1" x14ac:dyDescent="0.25">
      <c r="A530" s="105"/>
      <c r="B530" s="105"/>
      <c r="C530"/>
      <c r="H530" s="39" t="b">
        <f t="shared" si="8"/>
        <v>0</v>
      </c>
    </row>
    <row r="531" spans="1:8" hidden="1" x14ac:dyDescent="0.25">
      <c r="A531" s="105"/>
      <c r="B531" s="105"/>
      <c r="C531"/>
      <c r="H531" s="39" t="b">
        <f t="shared" si="8"/>
        <v>0</v>
      </c>
    </row>
    <row r="532" spans="1:8" hidden="1" x14ac:dyDescent="0.25">
      <c r="A532" s="105"/>
      <c r="B532" s="105"/>
      <c r="C532"/>
      <c r="H532" s="39" t="b">
        <f t="shared" si="8"/>
        <v>0</v>
      </c>
    </row>
    <row r="533" spans="1:8" hidden="1" x14ac:dyDescent="0.25">
      <c r="A533" s="105"/>
      <c r="B533" s="105"/>
      <c r="C533"/>
      <c r="H533" s="39" t="b">
        <f t="shared" si="8"/>
        <v>0</v>
      </c>
    </row>
    <row r="534" spans="1:8" hidden="1" x14ac:dyDescent="0.25">
      <c r="A534" s="105"/>
      <c r="B534" s="105"/>
      <c r="C534"/>
      <c r="H534" s="39" t="b">
        <f t="shared" si="8"/>
        <v>0</v>
      </c>
    </row>
    <row r="535" spans="1:8" hidden="1" x14ac:dyDescent="0.25">
      <c r="A535" s="105"/>
      <c r="B535" s="105"/>
      <c r="C535"/>
      <c r="H535" s="39" t="b">
        <f t="shared" si="8"/>
        <v>0</v>
      </c>
    </row>
    <row r="536" spans="1:8" hidden="1" x14ac:dyDescent="0.25">
      <c r="A536" s="105"/>
      <c r="B536" s="105"/>
      <c r="C536"/>
      <c r="H536" s="39" t="b">
        <f t="shared" si="8"/>
        <v>0</v>
      </c>
    </row>
    <row r="537" spans="1:8" hidden="1" x14ac:dyDescent="0.25">
      <c r="A537" s="105"/>
      <c r="B537" s="105"/>
      <c r="C537"/>
      <c r="H537" s="39" t="b">
        <f t="shared" si="8"/>
        <v>0</v>
      </c>
    </row>
    <row r="538" spans="1:8" hidden="1" x14ac:dyDescent="0.25">
      <c r="A538" s="105"/>
      <c r="B538" s="105"/>
      <c r="C538"/>
      <c r="H538" s="39" t="b">
        <f t="shared" si="8"/>
        <v>0</v>
      </c>
    </row>
    <row r="539" spans="1:8" hidden="1" x14ac:dyDescent="0.25">
      <c r="A539" s="105"/>
      <c r="B539" s="105"/>
      <c r="C539"/>
      <c r="H539" s="39" t="b">
        <f t="shared" si="8"/>
        <v>0</v>
      </c>
    </row>
    <row r="540" spans="1:8" hidden="1" x14ac:dyDescent="0.25">
      <c r="A540" s="105"/>
      <c r="B540" s="105"/>
      <c r="C540"/>
      <c r="H540" s="39" t="b">
        <f t="shared" si="8"/>
        <v>0</v>
      </c>
    </row>
    <row r="541" spans="1:8" hidden="1" x14ac:dyDescent="0.25">
      <c r="A541" s="105"/>
      <c r="B541" s="105"/>
      <c r="C541"/>
      <c r="H541" s="39" t="b">
        <f t="shared" si="8"/>
        <v>0</v>
      </c>
    </row>
    <row r="542" spans="1:8" hidden="1" x14ac:dyDescent="0.25">
      <c r="A542" s="105"/>
      <c r="B542" s="105"/>
      <c r="C542"/>
      <c r="H542" s="39" t="b">
        <f t="shared" si="8"/>
        <v>0</v>
      </c>
    </row>
    <row r="543" spans="1:8" hidden="1" x14ac:dyDescent="0.25">
      <c r="A543" s="105"/>
      <c r="B543" s="105"/>
      <c r="C543"/>
      <c r="H543" s="39" t="b">
        <f t="shared" si="8"/>
        <v>0</v>
      </c>
    </row>
    <row r="544" spans="1:8" hidden="1" x14ac:dyDescent="0.25">
      <c r="A544" s="105"/>
      <c r="B544" s="105"/>
      <c r="C544"/>
      <c r="H544" s="39" t="b">
        <f t="shared" si="8"/>
        <v>0</v>
      </c>
    </row>
    <row r="545" spans="1:8" hidden="1" x14ac:dyDescent="0.25">
      <c r="A545" s="105"/>
      <c r="B545" s="105"/>
      <c r="C545"/>
      <c r="H545" s="39" t="b">
        <f t="shared" si="8"/>
        <v>0</v>
      </c>
    </row>
    <row r="546" spans="1:8" hidden="1" x14ac:dyDescent="0.25">
      <c r="A546" s="105"/>
      <c r="B546" s="105"/>
      <c r="C546"/>
      <c r="H546" s="39" t="b">
        <f t="shared" si="8"/>
        <v>0</v>
      </c>
    </row>
    <row r="547" spans="1:8" hidden="1" x14ac:dyDescent="0.25">
      <c r="A547" s="105"/>
      <c r="B547" s="105"/>
      <c r="C547"/>
      <c r="H547" s="39" t="b">
        <f t="shared" si="8"/>
        <v>0</v>
      </c>
    </row>
    <row r="548" spans="1:8" hidden="1" x14ac:dyDescent="0.25">
      <c r="A548" s="105"/>
      <c r="B548" s="105"/>
      <c r="C548"/>
      <c r="H548" s="39" t="b">
        <f t="shared" si="8"/>
        <v>0</v>
      </c>
    </row>
    <row r="549" spans="1:8" hidden="1" x14ac:dyDescent="0.25">
      <c r="A549" s="105"/>
      <c r="B549" s="105"/>
      <c r="C549"/>
      <c r="H549" s="39" t="b">
        <f t="shared" si="8"/>
        <v>0</v>
      </c>
    </row>
    <row r="550" spans="1:8" hidden="1" x14ac:dyDescent="0.25">
      <c r="A550" s="105"/>
      <c r="B550" s="105"/>
      <c r="C550"/>
      <c r="H550" s="39" t="b">
        <f t="shared" si="8"/>
        <v>0</v>
      </c>
    </row>
    <row r="551" spans="1:8" hidden="1" x14ac:dyDescent="0.25">
      <c r="A551" s="105"/>
      <c r="B551" s="105"/>
      <c r="C551"/>
      <c r="H551" s="39" t="b">
        <f t="shared" si="8"/>
        <v>0</v>
      </c>
    </row>
    <row r="552" spans="1:8" hidden="1" x14ac:dyDescent="0.25">
      <c r="A552" s="105"/>
      <c r="B552" s="105"/>
      <c r="C552"/>
      <c r="H552" s="39" t="b">
        <f t="shared" si="8"/>
        <v>0</v>
      </c>
    </row>
    <row r="553" spans="1:8" hidden="1" x14ac:dyDescent="0.25">
      <c r="A553" s="105"/>
      <c r="B553" s="105"/>
      <c r="C553"/>
      <c r="H553" s="39" t="b">
        <f t="shared" si="8"/>
        <v>0</v>
      </c>
    </row>
    <row r="554" spans="1:8" hidden="1" x14ac:dyDescent="0.25">
      <c r="A554" s="105"/>
      <c r="B554" s="105"/>
      <c r="C554"/>
      <c r="H554" s="39" t="b">
        <f t="shared" si="8"/>
        <v>0</v>
      </c>
    </row>
    <row r="555" spans="1:8" hidden="1" x14ac:dyDescent="0.25">
      <c r="A555" s="105"/>
      <c r="B555" s="105"/>
      <c r="C555"/>
      <c r="H555" s="39" t="b">
        <f t="shared" si="8"/>
        <v>0</v>
      </c>
    </row>
    <row r="556" spans="1:8" hidden="1" x14ac:dyDescent="0.25">
      <c r="A556" s="105"/>
      <c r="B556" s="105"/>
      <c r="C556"/>
      <c r="H556" s="39" t="b">
        <f t="shared" si="8"/>
        <v>0</v>
      </c>
    </row>
    <row r="557" spans="1:8" hidden="1" x14ac:dyDescent="0.25">
      <c r="A557" s="105"/>
      <c r="B557" s="105"/>
      <c r="C557"/>
      <c r="H557" s="39" t="b">
        <f t="shared" si="8"/>
        <v>0</v>
      </c>
    </row>
    <row r="558" spans="1:8" hidden="1" x14ac:dyDescent="0.25">
      <c r="A558" s="105"/>
      <c r="B558" s="105"/>
      <c r="C558"/>
      <c r="H558" s="39" t="b">
        <f t="shared" si="8"/>
        <v>0</v>
      </c>
    </row>
    <row r="559" spans="1:8" hidden="1" x14ac:dyDescent="0.25">
      <c r="A559" s="105"/>
      <c r="B559" s="105"/>
      <c r="C559"/>
      <c r="H559" s="39" t="b">
        <f t="shared" si="8"/>
        <v>0</v>
      </c>
    </row>
    <row r="560" spans="1:8" hidden="1" x14ac:dyDescent="0.25">
      <c r="A560" s="105"/>
      <c r="B560" s="105"/>
      <c r="C560"/>
      <c r="H560" s="39" t="b">
        <f t="shared" si="8"/>
        <v>0</v>
      </c>
    </row>
    <row r="561" spans="1:8" hidden="1" x14ac:dyDescent="0.25">
      <c r="A561" s="105"/>
      <c r="B561" s="105"/>
      <c r="C561"/>
      <c r="H561" s="39" t="b">
        <f t="shared" si="8"/>
        <v>0</v>
      </c>
    </row>
    <row r="562" spans="1:8" hidden="1" x14ac:dyDescent="0.25">
      <c r="A562" s="105"/>
      <c r="B562" s="105"/>
      <c r="C562"/>
      <c r="H562" s="39" t="b">
        <f t="shared" si="8"/>
        <v>0</v>
      </c>
    </row>
    <row r="563" spans="1:8" hidden="1" x14ac:dyDescent="0.25">
      <c r="A563" s="105"/>
      <c r="B563" s="105"/>
      <c r="C563"/>
      <c r="H563" s="39" t="b">
        <f t="shared" si="8"/>
        <v>0</v>
      </c>
    </row>
    <row r="564" spans="1:8" hidden="1" x14ac:dyDescent="0.25">
      <c r="A564" s="105"/>
      <c r="B564" s="105"/>
      <c r="C564"/>
      <c r="H564" s="39" t="b">
        <f t="shared" si="8"/>
        <v>0</v>
      </c>
    </row>
    <row r="565" spans="1:8" hidden="1" x14ac:dyDescent="0.25">
      <c r="A565" s="105"/>
      <c r="B565" s="105"/>
      <c r="C565"/>
      <c r="H565" s="39" t="b">
        <f t="shared" si="8"/>
        <v>0</v>
      </c>
    </row>
    <row r="566" spans="1:8" hidden="1" x14ac:dyDescent="0.25">
      <c r="A566" s="105"/>
      <c r="B566" s="105"/>
      <c r="C566"/>
      <c r="H566" s="39" t="b">
        <f t="shared" si="8"/>
        <v>0</v>
      </c>
    </row>
    <row r="567" spans="1:8" hidden="1" x14ac:dyDescent="0.25">
      <c r="A567" s="105"/>
      <c r="B567" s="105"/>
      <c r="C567"/>
      <c r="H567" s="39" t="b">
        <f t="shared" si="8"/>
        <v>0</v>
      </c>
    </row>
    <row r="568" spans="1:8" hidden="1" x14ac:dyDescent="0.25">
      <c r="A568" s="105"/>
      <c r="B568" s="105"/>
      <c r="C568"/>
      <c r="H568" s="39" t="b">
        <f t="shared" si="8"/>
        <v>0</v>
      </c>
    </row>
    <row r="569" spans="1:8" hidden="1" x14ac:dyDescent="0.25">
      <c r="A569" s="105"/>
      <c r="B569" s="105"/>
      <c r="C569"/>
      <c r="H569" s="39" t="b">
        <f t="shared" si="8"/>
        <v>0</v>
      </c>
    </row>
    <row r="570" spans="1:8" hidden="1" x14ac:dyDescent="0.25">
      <c r="A570" s="105"/>
      <c r="B570" s="105"/>
      <c r="C570"/>
      <c r="H570" s="39" t="b">
        <f t="shared" si="8"/>
        <v>0</v>
      </c>
    </row>
    <row r="571" spans="1:8" hidden="1" x14ac:dyDescent="0.25">
      <c r="A571" s="105"/>
      <c r="B571" s="105"/>
      <c r="C571"/>
      <c r="H571" s="39" t="b">
        <f t="shared" si="8"/>
        <v>0</v>
      </c>
    </row>
    <row r="572" spans="1:8" hidden="1" x14ac:dyDescent="0.25">
      <c r="A572" s="105"/>
      <c r="B572" s="105"/>
      <c r="C572"/>
      <c r="H572" s="39" t="b">
        <f t="shared" si="8"/>
        <v>0</v>
      </c>
    </row>
    <row r="573" spans="1:8" hidden="1" x14ac:dyDescent="0.25">
      <c r="A573" s="105"/>
      <c r="B573" s="105"/>
      <c r="C573"/>
      <c r="H573" s="39" t="b">
        <f t="shared" si="8"/>
        <v>0</v>
      </c>
    </row>
    <row r="574" spans="1:8" hidden="1" x14ac:dyDescent="0.25">
      <c r="A574" s="105"/>
      <c r="B574" s="105"/>
      <c r="C574"/>
      <c r="H574" s="39" t="b">
        <f t="shared" si="8"/>
        <v>0</v>
      </c>
    </row>
    <row r="575" spans="1:8" hidden="1" x14ac:dyDescent="0.25">
      <c r="A575" s="105"/>
      <c r="B575" s="105"/>
      <c r="C575"/>
      <c r="H575" s="39" t="b">
        <f t="shared" si="8"/>
        <v>0</v>
      </c>
    </row>
    <row r="576" spans="1:8" hidden="1" x14ac:dyDescent="0.25">
      <c r="A576" s="105"/>
      <c r="B576" s="105"/>
      <c r="C576"/>
      <c r="H576" s="39" t="b">
        <f t="shared" si="8"/>
        <v>0</v>
      </c>
    </row>
    <row r="577" spans="1:8" hidden="1" x14ac:dyDescent="0.25">
      <c r="A577" s="105"/>
      <c r="B577" s="105"/>
      <c r="C577"/>
      <c r="H577" s="39" t="b">
        <f t="shared" si="8"/>
        <v>0</v>
      </c>
    </row>
    <row r="578" spans="1:8" hidden="1" x14ac:dyDescent="0.25">
      <c r="A578" s="105"/>
      <c r="B578" s="105"/>
      <c r="C578"/>
      <c r="H578" s="39" t="b">
        <f t="shared" si="8"/>
        <v>0</v>
      </c>
    </row>
    <row r="579" spans="1:8" hidden="1" x14ac:dyDescent="0.25">
      <c r="A579" s="105"/>
      <c r="B579" s="105"/>
      <c r="C579"/>
      <c r="H579" s="39" t="b">
        <f t="shared" si="8"/>
        <v>0</v>
      </c>
    </row>
    <row r="580" spans="1:8" hidden="1" x14ac:dyDescent="0.25">
      <c r="A580" s="105"/>
      <c r="B580" s="105"/>
      <c r="C580"/>
      <c r="H580" s="39" t="b">
        <f t="shared" si="8"/>
        <v>0</v>
      </c>
    </row>
    <row r="581" spans="1:8" hidden="1" x14ac:dyDescent="0.25">
      <c r="A581" s="105"/>
      <c r="B581" s="105"/>
      <c r="C581"/>
      <c r="H581" s="39" t="b">
        <f t="shared" si="8"/>
        <v>0</v>
      </c>
    </row>
    <row r="582" spans="1:8" hidden="1" x14ac:dyDescent="0.25">
      <c r="A582" s="105"/>
      <c r="B582" s="105"/>
      <c r="C582"/>
      <c r="H582" s="39" t="b">
        <f t="shared" si="8"/>
        <v>0</v>
      </c>
    </row>
    <row r="583" spans="1:8" hidden="1" x14ac:dyDescent="0.25">
      <c r="A583" s="105"/>
      <c r="B583" s="105"/>
      <c r="C583"/>
      <c r="H583" s="39" t="b">
        <f t="shared" si="8"/>
        <v>0</v>
      </c>
    </row>
    <row r="584" spans="1:8" hidden="1" x14ac:dyDescent="0.25">
      <c r="A584" s="105"/>
      <c r="B584" s="105"/>
      <c r="C584"/>
      <c r="H584" s="39" t="b">
        <f t="shared" si="8"/>
        <v>0</v>
      </c>
    </row>
    <row r="585" spans="1:8" hidden="1" x14ac:dyDescent="0.25">
      <c r="A585" s="105"/>
      <c r="B585" s="105"/>
      <c r="C585"/>
      <c r="H585" s="39" t="b">
        <f t="shared" si="8"/>
        <v>0</v>
      </c>
    </row>
    <row r="586" spans="1:8" hidden="1" x14ac:dyDescent="0.25">
      <c r="A586" s="105"/>
      <c r="B586" s="105"/>
      <c r="C586"/>
      <c r="H586" s="39" t="b">
        <f t="shared" si="8"/>
        <v>0</v>
      </c>
    </row>
    <row r="587" spans="1:8" hidden="1" x14ac:dyDescent="0.25">
      <c r="A587" s="105"/>
      <c r="B587" s="105"/>
      <c r="C587"/>
      <c r="H587" s="39" t="b">
        <f t="shared" si="8"/>
        <v>0</v>
      </c>
    </row>
    <row r="588" spans="1:8" hidden="1" x14ac:dyDescent="0.25">
      <c r="A588" s="105"/>
      <c r="B588" s="105"/>
      <c r="C588"/>
      <c r="H588" s="39" t="b">
        <f t="shared" ref="H588:H651" si="9">AND(O$6=E588,O$7&gt;=F588,O$7&lt;=G588,C$7=F588)</f>
        <v>0</v>
      </c>
    </row>
    <row r="589" spans="1:8" hidden="1" x14ac:dyDescent="0.25">
      <c r="A589" s="105"/>
      <c r="B589" s="105"/>
      <c r="C589"/>
      <c r="H589" s="39" t="b">
        <f t="shared" si="9"/>
        <v>0</v>
      </c>
    </row>
    <row r="590" spans="1:8" hidden="1" x14ac:dyDescent="0.25">
      <c r="A590" s="105"/>
      <c r="B590" s="105"/>
      <c r="C590"/>
      <c r="H590" s="39" t="b">
        <f t="shared" si="9"/>
        <v>0</v>
      </c>
    </row>
    <row r="591" spans="1:8" hidden="1" x14ac:dyDescent="0.25">
      <c r="A591" s="105"/>
      <c r="B591" s="105"/>
      <c r="C591"/>
      <c r="H591" s="39" t="b">
        <f t="shared" si="9"/>
        <v>0</v>
      </c>
    </row>
    <row r="592" spans="1:8" hidden="1" x14ac:dyDescent="0.25">
      <c r="A592" s="105"/>
      <c r="B592" s="105"/>
      <c r="C592"/>
      <c r="H592" s="39" t="b">
        <f t="shared" si="9"/>
        <v>0</v>
      </c>
    </row>
    <row r="593" spans="1:8" hidden="1" x14ac:dyDescent="0.25">
      <c r="A593" s="105"/>
      <c r="B593" s="105"/>
      <c r="C593"/>
      <c r="H593" s="39" t="b">
        <f t="shared" si="9"/>
        <v>0</v>
      </c>
    </row>
    <row r="594" spans="1:8" hidden="1" x14ac:dyDescent="0.25">
      <c r="A594" s="105"/>
      <c r="B594" s="105"/>
      <c r="C594"/>
      <c r="H594" s="39" t="b">
        <f t="shared" si="9"/>
        <v>0</v>
      </c>
    </row>
    <row r="595" spans="1:8" hidden="1" x14ac:dyDescent="0.25">
      <c r="A595" s="105"/>
      <c r="B595" s="105"/>
      <c r="C595"/>
      <c r="H595" s="39" t="b">
        <f t="shared" si="9"/>
        <v>0</v>
      </c>
    </row>
    <row r="596" spans="1:8" hidden="1" x14ac:dyDescent="0.25">
      <c r="A596" s="105"/>
      <c r="B596" s="105"/>
      <c r="C596"/>
      <c r="H596" s="39" t="b">
        <f t="shared" si="9"/>
        <v>0</v>
      </c>
    </row>
    <row r="597" spans="1:8" hidden="1" x14ac:dyDescent="0.25">
      <c r="A597" s="105"/>
      <c r="B597" s="105"/>
      <c r="C597"/>
      <c r="H597" s="39" t="b">
        <f t="shared" si="9"/>
        <v>0</v>
      </c>
    </row>
    <row r="598" spans="1:8" hidden="1" x14ac:dyDescent="0.25">
      <c r="A598" s="105"/>
      <c r="B598" s="105"/>
      <c r="C598"/>
      <c r="H598" s="39" t="b">
        <f t="shared" si="9"/>
        <v>0</v>
      </c>
    </row>
    <row r="599" spans="1:8" hidden="1" x14ac:dyDescent="0.25">
      <c r="A599" s="105"/>
      <c r="B599" s="105"/>
      <c r="C599"/>
      <c r="H599" s="39" t="b">
        <f t="shared" si="9"/>
        <v>0</v>
      </c>
    </row>
    <row r="600" spans="1:8" hidden="1" x14ac:dyDescent="0.25">
      <c r="A600" s="105"/>
      <c r="B600" s="105"/>
      <c r="C600"/>
      <c r="H600" s="39" t="b">
        <f t="shared" si="9"/>
        <v>0</v>
      </c>
    </row>
    <row r="601" spans="1:8" hidden="1" x14ac:dyDescent="0.25">
      <c r="A601" s="105"/>
      <c r="B601" s="105"/>
      <c r="C601"/>
      <c r="H601" s="39" t="b">
        <f t="shared" si="9"/>
        <v>0</v>
      </c>
    </row>
    <row r="602" spans="1:8" hidden="1" x14ac:dyDescent="0.25">
      <c r="A602" s="105"/>
      <c r="B602" s="105"/>
      <c r="C602"/>
      <c r="H602" s="39" t="b">
        <f t="shared" si="9"/>
        <v>0</v>
      </c>
    </row>
    <row r="603" spans="1:8" hidden="1" x14ac:dyDescent="0.25">
      <c r="A603" s="105"/>
      <c r="B603" s="105"/>
      <c r="C603"/>
      <c r="H603" s="39" t="b">
        <f t="shared" si="9"/>
        <v>0</v>
      </c>
    </row>
    <row r="604" spans="1:8" hidden="1" x14ac:dyDescent="0.25">
      <c r="A604" s="105"/>
      <c r="B604" s="105"/>
      <c r="C604"/>
      <c r="H604" s="39" t="b">
        <f t="shared" si="9"/>
        <v>0</v>
      </c>
    </row>
    <row r="605" spans="1:8" hidden="1" x14ac:dyDescent="0.25">
      <c r="A605" s="105"/>
      <c r="B605" s="105"/>
      <c r="C605"/>
      <c r="H605" s="39" t="b">
        <f t="shared" si="9"/>
        <v>0</v>
      </c>
    </row>
    <row r="606" spans="1:8" hidden="1" x14ac:dyDescent="0.25">
      <c r="A606" s="105"/>
      <c r="B606" s="105"/>
      <c r="C606"/>
      <c r="H606" s="39" t="b">
        <f t="shared" si="9"/>
        <v>0</v>
      </c>
    </row>
    <row r="607" spans="1:8" hidden="1" x14ac:dyDescent="0.25">
      <c r="A607" s="105"/>
      <c r="B607" s="105"/>
      <c r="C607"/>
      <c r="H607" s="39" t="b">
        <f t="shared" si="9"/>
        <v>0</v>
      </c>
    </row>
    <row r="608" spans="1:8" hidden="1" x14ac:dyDescent="0.25">
      <c r="A608" s="105"/>
      <c r="B608" s="105"/>
      <c r="C608"/>
      <c r="H608" s="39" t="b">
        <f t="shared" si="9"/>
        <v>0</v>
      </c>
    </row>
    <row r="609" spans="1:8" hidden="1" x14ac:dyDescent="0.25">
      <c r="A609" s="105"/>
      <c r="B609" s="105"/>
      <c r="C609"/>
      <c r="H609" s="39" t="b">
        <f t="shared" si="9"/>
        <v>0</v>
      </c>
    </row>
    <row r="610" spans="1:8" hidden="1" x14ac:dyDescent="0.25">
      <c r="A610" s="105"/>
      <c r="B610" s="105"/>
      <c r="C610"/>
      <c r="H610" s="39" t="b">
        <f t="shared" si="9"/>
        <v>0</v>
      </c>
    </row>
    <row r="611" spans="1:8" hidden="1" x14ac:dyDescent="0.25">
      <c r="A611" s="105"/>
      <c r="B611" s="105"/>
      <c r="C611"/>
      <c r="H611" s="39" t="b">
        <f t="shared" si="9"/>
        <v>0</v>
      </c>
    </row>
    <row r="612" spans="1:8" hidden="1" x14ac:dyDescent="0.25">
      <c r="A612" s="105"/>
      <c r="B612" s="105"/>
      <c r="C612"/>
      <c r="H612" s="39" t="b">
        <f t="shared" si="9"/>
        <v>0</v>
      </c>
    </row>
    <row r="613" spans="1:8" hidden="1" x14ac:dyDescent="0.25">
      <c r="A613" s="105"/>
      <c r="B613" s="105"/>
      <c r="C613"/>
      <c r="H613" s="39" t="b">
        <f t="shared" si="9"/>
        <v>0</v>
      </c>
    </row>
    <row r="614" spans="1:8" hidden="1" x14ac:dyDescent="0.25">
      <c r="A614" s="105"/>
      <c r="B614" s="105"/>
      <c r="C614"/>
      <c r="H614" s="39" t="b">
        <f t="shared" si="9"/>
        <v>0</v>
      </c>
    </row>
    <row r="615" spans="1:8" hidden="1" x14ac:dyDescent="0.25">
      <c r="A615" s="105"/>
      <c r="B615" s="105"/>
      <c r="C615"/>
      <c r="H615" s="39" t="b">
        <f t="shared" si="9"/>
        <v>0</v>
      </c>
    </row>
    <row r="616" spans="1:8" hidden="1" x14ac:dyDescent="0.25">
      <c r="A616" s="105"/>
      <c r="B616" s="105"/>
      <c r="C616"/>
      <c r="H616" s="39" t="b">
        <f t="shared" si="9"/>
        <v>0</v>
      </c>
    </row>
    <row r="617" spans="1:8" hidden="1" x14ac:dyDescent="0.25">
      <c r="A617" s="105"/>
      <c r="B617" s="105"/>
      <c r="C617"/>
      <c r="H617" s="39" t="b">
        <f t="shared" si="9"/>
        <v>0</v>
      </c>
    </row>
    <row r="618" spans="1:8" hidden="1" x14ac:dyDescent="0.25">
      <c r="A618" s="105"/>
      <c r="B618" s="105"/>
      <c r="C618"/>
      <c r="H618" s="39" t="b">
        <f t="shared" si="9"/>
        <v>0</v>
      </c>
    </row>
    <row r="619" spans="1:8" hidden="1" x14ac:dyDescent="0.25">
      <c r="A619" s="105"/>
      <c r="B619" s="105"/>
      <c r="C619"/>
      <c r="H619" s="39" t="b">
        <f t="shared" si="9"/>
        <v>0</v>
      </c>
    </row>
    <row r="620" spans="1:8" hidden="1" x14ac:dyDescent="0.25">
      <c r="A620" s="105"/>
      <c r="B620" s="105"/>
      <c r="C620"/>
      <c r="H620" s="39" t="b">
        <f t="shared" si="9"/>
        <v>0</v>
      </c>
    </row>
    <row r="621" spans="1:8" hidden="1" x14ac:dyDescent="0.25">
      <c r="A621" s="105"/>
      <c r="B621" s="105"/>
      <c r="C621"/>
      <c r="H621" s="39" t="b">
        <f t="shared" si="9"/>
        <v>0</v>
      </c>
    </row>
    <row r="622" spans="1:8" hidden="1" x14ac:dyDescent="0.25">
      <c r="A622" s="105"/>
      <c r="B622" s="105"/>
      <c r="C622"/>
      <c r="H622" s="39" t="b">
        <f t="shared" si="9"/>
        <v>0</v>
      </c>
    </row>
    <row r="623" spans="1:8" hidden="1" x14ac:dyDescent="0.25">
      <c r="A623" s="105"/>
      <c r="B623" s="105"/>
      <c r="C623"/>
      <c r="H623" s="39" t="b">
        <f t="shared" si="9"/>
        <v>0</v>
      </c>
    </row>
    <row r="624" spans="1:8" hidden="1" x14ac:dyDescent="0.25">
      <c r="A624" s="105"/>
      <c r="B624" s="105"/>
      <c r="C624"/>
      <c r="H624" s="39" t="b">
        <f t="shared" si="9"/>
        <v>0</v>
      </c>
    </row>
    <row r="625" spans="1:8" hidden="1" x14ac:dyDescent="0.25">
      <c r="A625" s="105"/>
      <c r="B625" s="105"/>
      <c r="C625"/>
      <c r="H625" s="39" t="b">
        <f t="shared" si="9"/>
        <v>0</v>
      </c>
    </row>
    <row r="626" spans="1:8" hidden="1" x14ac:dyDescent="0.25">
      <c r="A626" s="105"/>
      <c r="B626" s="105"/>
      <c r="C626"/>
      <c r="H626" s="39" t="b">
        <f t="shared" si="9"/>
        <v>0</v>
      </c>
    </row>
    <row r="627" spans="1:8" hidden="1" x14ac:dyDescent="0.25">
      <c r="A627" s="105"/>
      <c r="B627" s="105"/>
      <c r="C627"/>
      <c r="H627" s="39" t="b">
        <f t="shared" si="9"/>
        <v>0</v>
      </c>
    </row>
    <row r="628" spans="1:8" hidden="1" x14ac:dyDescent="0.25">
      <c r="A628" s="105"/>
      <c r="B628" s="105"/>
      <c r="C628"/>
      <c r="H628" s="39" t="b">
        <f t="shared" si="9"/>
        <v>0</v>
      </c>
    </row>
    <row r="629" spans="1:8" hidden="1" x14ac:dyDescent="0.25">
      <c r="A629" s="105"/>
      <c r="B629" s="105"/>
      <c r="C629"/>
      <c r="H629" s="39" t="b">
        <f t="shared" si="9"/>
        <v>0</v>
      </c>
    </row>
    <row r="630" spans="1:8" hidden="1" x14ac:dyDescent="0.25">
      <c r="A630" s="105"/>
      <c r="B630" s="105"/>
      <c r="C630"/>
      <c r="H630" s="39" t="b">
        <f t="shared" si="9"/>
        <v>0</v>
      </c>
    </row>
    <row r="631" spans="1:8" hidden="1" x14ac:dyDescent="0.25">
      <c r="A631" s="105"/>
      <c r="B631" s="105"/>
      <c r="C631"/>
      <c r="H631" s="39" t="b">
        <f t="shared" si="9"/>
        <v>0</v>
      </c>
    </row>
    <row r="632" spans="1:8" hidden="1" x14ac:dyDescent="0.25">
      <c r="A632" s="105"/>
      <c r="B632" s="105"/>
      <c r="C632"/>
      <c r="H632" s="39" t="b">
        <f t="shared" si="9"/>
        <v>0</v>
      </c>
    </row>
    <row r="633" spans="1:8" hidden="1" x14ac:dyDescent="0.25">
      <c r="A633" s="105"/>
      <c r="B633" s="105"/>
      <c r="C633"/>
      <c r="H633" s="39" t="b">
        <f t="shared" si="9"/>
        <v>0</v>
      </c>
    </row>
    <row r="634" spans="1:8" hidden="1" x14ac:dyDescent="0.25">
      <c r="A634" s="105"/>
      <c r="B634" s="105"/>
      <c r="C634"/>
      <c r="H634" s="39" t="b">
        <f t="shared" si="9"/>
        <v>0</v>
      </c>
    </row>
    <row r="635" spans="1:8" hidden="1" x14ac:dyDescent="0.25">
      <c r="A635" s="105"/>
      <c r="B635" s="105"/>
      <c r="C635"/>
      <c r="H635" s="39" t="b">
        <f t="shared" si="9"/>
        <v>0</v>
      </c>
    </row>
    <row r="636" spans="1:8" hidden="1" x14ac:dyDescent="0.25">
      <c r="A636" s="105"/>
      <c r="B636" s="105"/>
      <c r="C636"/>
      <c r="H636" s="39" t="b">
        <f t="shared" si="9"/>
        <v>0</v>
      </c>
    </row>
    <row r="637" spans="1:8" hidden="1" x14ac:dyDescent="0.25">
      <c r="A637" s="105"/>
      <c r="B637" s="105"/>
      <c r="C637"/>
      <c r="H637" s="39" t="b">
        <f t="shared" si="9"/>
        <v>0</v>
      </c>
    </row>
    <row r="638" spans="1:8" hidden="1" x14ac:dyDescent="0.25">
      <c r="A638" s="105"/>
      <c r="B638" s="105"/>
      <c r="C638"/>
      <c r="H638" s="39" t="b">
        <f t="shared" si="9"/>
        <v>0</v>
      </c>
    </row>
    <row r="639" spans="1:8" hidden="1" x14ac:dyDescent="0.25">
      <c r="A639" s="105"/>
      <c r="B639" s="105"/>
      <c r="C639"/>
      <c r="H639" s="39" t="b">
        <f t="shared" si="9"/>
        <v>0</v>
      </c>
    </row>
    <row r="640" spans="1:8" hidden="1" x14ac:dyDescent="0.25">
      <c r="A640" s="105"/>
      <c r="B640" s="105"/>
      <c r="C640"/>
      <c r="H640" s="39" t="b">
        <f t="shared" si="9"/>
        <v>0</v>
      </c>
    </row>
    <row r="641" spans="1:8" hidden="1" x14ac:dyDescent="0.25">
      <c r="A641" s="105"/>
      <c r="B641" s="105"/>
      <c r="C641"/>
      <c r="H641" s="39" t="b">
        <f t="shared" si="9"/>
        <v>0</v>
      </c>
    </row>
    <row r="642" spans="1:8" hidden="1" x14ac:dyDescent="0.25">
      <c r="A642" s="105"/>
      <c r="B642" s="105"/>
      <c r="C642"/>
      <c r="H642" s="39" t="b">
        <f t="shared" si="9"/>
        <v>0</v>
      </c>
    </row>
    <row r="643" spans="1:8" hidden="1" x14ac:dyDescent="0.25">
      <c r="A643" s="105"/>
      <c r="B643" s="105"/>
      <c r="C643"/>
      <c r="H643" s="39" t="b">
        <f t="shared" si="9"/>
        <v>0</v>
      </c>
    </row>
    <row r="644" spans="1:8" hidden="1" x14ac:dyDescent="0.25">
      <c r="A644" s="105"/>
      <c r="B644" s="105"/>
      <c r="C644"/>
      <c r="H644" s="39" t="b">
        <f t="shared" si="9"/>
        <v>0</v>
      </c>
    </row>
    <row r="645" spans="1:8" hidden="1" x14ac:dyDescent="0.25">
      <c r="A645" s="105"/>
      <c r="B645" s="105"/>
      <c r="C645"/>
      <c r="H645" s="39" t="b">
        <f t="shared" si="9"/>
        <v>0</v>
      </c>
    </row>
    <row r="646" spans="1:8" hidden="1" x14ac:dyDescent="0.25">
      <c r="A646" s="105"/>
      <c r="B646" s="105"/>
      <c r="C646"/>
      <c r="H646" s="39" t="b">
        <f t="shared" si="9"/>
        <v>0</v>
      </c>
    </row>
    <row r="647" spans="1:8" hidden="1" x14ac:dyDescent="0.25">
      <c r="A647" s="105"/>
      <c r="B647" s="105"/>
      <c r="C647"/>
      <c r="H647" s="39" t="b">
        <f t="shared" si="9"/>
        <v>0</v>
      </c>
    </row>
    <row r="648" spans="1:8" hidden="1" x14ac:dyDescent="0.25">
      <c r="A648" s="105"/>
      <c r="B648" s="105"/>
      <c r="C648"/>
      <c r="H648" s="39" t="b">
        <f t="shared" si="9"/>
        <v>0</v>
      </c>
    </row>
    <row r="649" spans="1:8" hidden="1" x14ac:dyDescent="0.25">
      <c r="A649" s="105"/>
      <c r="B649" s="105"/>
      <c r="C649"/>
      <c r="H649" s="39" t="b">
        <f t="shared" si="9"/>
        <v>0</v>
      </c>
    </row>
    <row r="650" spans="1:8" hidden="1" x14ac:dyDescent="0.25">
      <c r="A650" s="105"/>
      <c r="B650" s="105"/>
      <c r="C650"/>
      <c r="H650" s="39" t="b">
        <f t="shared" si="9"/>
        <v>0</v>
      </c>
    </row>
    <row r="651" spans="1:8" hidden="1" x14ac:dyDescent="0.25">
      <c r="A651" s="105"/>
      <c r="B651" s="105"/>
      <c r="C651"/>
      <c r="H651" s="39" t="b">
        <f t="shared" si="9"/>
        <v>0</v>
      </c>
    </row>
    <row r="652" spans="1:8" hidden="1" x14ac:dyDescent="0.25">
      <c r="A652" s="105"/>
      <c r="B652" s="105"/>
      <c r="C652"/>
      <c r="H652" s="39" t="b">
        <f t="shared" ref="H652:H715" si="10">AND(O$6=E652,O$7&gt;=F652,O$7&lt;=G652,C$7=F652)</f>
        <v>0</v>
      </c>
    </row>
    <row r="653" spans="1:8" hidden="1" x14ac:dyDescent="0.25">
      <c r="A653" s="105"/>
      <c r="B653" s="105"/>
      <c r="C653"/>
      <c r="H653" s="39" t="b">
        <f t="shared" si="10"/>
        <v>0</v>
      </c>
    </row>
    <row r="654" spans="1:8" hidden="1" x14ac:dyDescent="0.25">
      <c r="A654" s="105"/>
      <c r="B654" s="105"/>
      <c r="C654"/>
      <c r="H654" s="39" t="b">
        <f t="shared" si="10"/>
        <v>0</v>
      </c>
    </row>
    <row r="655" spans="1:8" hidden="1" x14ac:dyDescent="0.25">
      <c r="A655" s="105"/>
      <c r="B655" s="105"/>
      <c r="C655"/>
      <c r="H655" s="39" t="b">
        <f t="shared" si="10"/>
        <v>0</v>
      </c>
    </row>
    <row r="656" spans="1:8" hidden="1" x14ac:dyDescent="0.25">
      <c r="A656" s="105"/>
      <c r="B656" s="105"/>
      <c r="C656"/>
      <c r="H656" s="39" t="b">
        <f t="shared" si="10"/>
        <v>0</v>
      </c>
    </row>
    <row r="657" spans="1:8" hidden="1" x14ac:dyDescent="0.25">
      <c r="A657" s="105"/>
      <c r="B657" s="105"/>
      <c r="C657"/>
      <c r="H657" s="39" t="b">
        <f t="shared" si="10"/>
        <v>0</v>
      </c>
    </row>
    <row r="658" spans="1:8" hidden="1" x14ac:dyDescent="0.25">
      <c r="A658" s="105"/>
      <c r="B658" s="105"/>
      <c r="C658"/>
      <c r="H658" s="39" t="b">
        <f t="shared" si="10"/>
        <v>0</v>
      </c>
    </row>
    <row r="659" spans="1:8" hidden="1" x14ac:dyDescent="0.25">
      <c r="A659" s="105"/>
      <c r="B659" s="105"/>
      <c r="C659"/>
      <c r="H659" s="39" t="b">
        <f t="shared" si="10"/>
        <v>0</v>
      </c>
    </row>
    <row r="660" spans="1:8" hidden="1" x14ac:dyDescent="0.25">
      <c r="A660" s="105"/>
      <c r="B660" s="105"/>
      <c r="C660"/>
      <c r="H660" s="39" t="b">
        <f t="shared" si="10"/>
        <v>0</v>
      </c>
    </row>
    <row r="661" spans="1:8" hidden="1" x14ac:dyDescent="0.25">
      <c r="A661" s="105"/>
      <c r="B661" s="105"/>
      <c r="C661"/>
      <c r="H661" s="39" t="b">
        <f t="shared" si="10"/>
        <v>0</v>
      </c>
    </row>
    <row r="662" spans="1:8" hidden="1" x14ac:dyDescent="0.25">
      <c r="A662" s="105"/>
      <c r="B662" s="105"/>
      <c r="C662"/>
      <c r="H662" s="39" t="b">
        <f t="shared" si="10"/>
        <v>0</v>
      </c>
    </row>
    <row r="663" spans="1:8" hidden="1" x14ac:dyDescent="0.25">
      <c r="A663" s="105"/>
      <c r="B663" s="105"/>
      <c r="C663"/>
      <c r="H663" s="39" t="b">
        <f t="shared" si="10"/>
        <v>0</v>
      </c>
    </row>
    <row r="664" spans="1:8" hidden="1" x14ac:dyDescent="0.25">
      <c r="A664" s="105"/>
      <c r="B664" s="105"/>
      <c r="C664"/>
      <c r="H664" s="39" t="b">
        <f t="shared" si="10"/>
        <v>0</v>
      </c>
    </row>
    <row r="665" spans="1:8" hidden="1" x14ac:dyDescent="0.25">
      <c r="A665" s="105"/>
      <c r="B665" s="105"/>
      <c r="C665"/>
      <c r="H665" s="39" t="b">
        <f t="shared" si="10"/>
        <v>0</v>
      </c>
    </row>
    <row r="666" spans="1:8" hidden="1" x14ac:dyDescent="0.25">
      <c r="A666" s="105"/>
      <c r="B666" s="105"/>
      <c r="C666"/>
      <c r="H666" s="39" t="b">
        <f t="shared" si="10"/>
        <v>0</v>
      </c>
    </row>
    <row r="667" spans="1:8" hidden="1" x14ac:dyDescent="0.25">
      <c r="A667" s="105"/>
      <c r="B667" s="105"/>
      <c r="C667"/>
      <c r="H667" s="39" t="b">
        <f t="shared" si="10"/>
        <v>0</v>
      </c>
    </row>
    <row r="668" spans="1:8" hidden="1" x14ac:dyDescent="0.25">
      <c r="A668" s="105"/>
      <c r="B668" s="105"/>
      <c r="C668"/>
      <c r="H668" s="39" t="b">
        <f t="shared" si="10"/>
        <v>0</v>
      </c>
    </row>
    <row r="669" spans="1:8" hidden="1" x14ac:dyDescent="0.25">
      <c r="A669" s="105"/>
      <c r="B669" s="105"/>
      <c r="C669"/>
      <c r="H669" s="39" t="b">
        <f t="shared" si="10"/>
        <v>0</v>
      </c>
    </row>
    <row r="670" spans="1:8" hidden="1" x14ac:dyDescent="0.25">
      <c r="A670" s="105"/>
      <c r="B670" s="105"/>
      <c r="C670"/>
      <c r="H670" s="39" t="b">
        <f t="shared" si="10"/>
        <v>0</v>
      </c>
    </row>
    <row r="671" spans="1:8" hidden="1" x14ac:dyDescent="0.25">
      <c r="A671" s="105"/>
      <c r="B671" s="105"/>
      <c r="C671"/>
      <c r="H671" s="39" t="b">
        <f t="shared" si="10"/>
        <v>0</v>
      </c>
    </row>
    <row r="672" spans="1:8" hidden="1" x14ac:dyDescent="0.25">
      <c r="A672" s="105"/>
      <c r="B672" s="105"/>
      <c r="C672"/>
      <c r="H672" s="39" t="b">
        <f t="shared" si="10"/>
        <v>0</v>
      </c>
    </row>
    <row r="673" spans="1:8" hidden="1" x14ac:dyDescent="0.25">
      <c r="A673" s="105"/>
      <c r="B673" s="105"/>
      <c r="C673"/>
      <c r="H673" s="39" t="b">
        <f t="shared" si="10"/>
        <v>0</v>
      </c>
    </row>
    <row r="674" spans="1:8" hidden="1" x14ac:dyDescent="0.25">
      <c r="A674" s="105"/>
      <c r="B674" s="105"/>
      <c r="C674"/>
      <c r="H674" s="39" t="b">
        <f t="shared" si="10"/>
        <v>0</v>
      </c>
    </row>
    <row r="675" spans="1:8" hidden="1" x14ac:dyDescent="0.25">
      <c r="A675" s="105"/>
      <c r="B675" s="105"/>
      <c r="C675"/>
      <c r="H675" s="39" t="b">
        <f t="shared" si="10"/>
        <v>0</v>
      </c>
    </row>
    <row r="676" spans="1:8" hidden="1" x14ac:dyDescent="0.25">
      <c r="A676" s="105"/>
      <c r="B676" s="105"/>
      <c r="C676"/>
      <c r="H676" s="39" t="b">
        <f t="shared" si="10"/>
        <v>0</v>
      </c>
    </row>
    <row r="677" spans="1:8" hidden="1" x14ac:dyDescent="0.25">
      <c r="A677" s="105"/>
      <c r="B677" s="105"/>
      <c r="C677"/>
      <c r="H677" s="39" t="b">
        <f t="shared" si="10"/>
        <v>0</v>
      </c>
    </row>
    <row r="678" spans="1:8" hidden="1" x14ac:dyDescent="0.25">
      <c r="A678" s="105"/>
      <c r="B678" s="105"/>
      <c r="C678"/>
      <c r="H678" s="39" t="b">
        <f t="shared" si="10"/>
        <v>0</v>
      </c>
    </row>
    <row r="679" spans="1:8" hidden="1" x14ac:dyDescent="0.25">
      <c r="A679" s="105"/>
      <c r="B679" s="105"/>
      <c r="C679"/>
      <c r="H679" s="39" t="b">
        <f t="shared" si="10"/>
        <v>0</v>
      </c>
    </row>
    <row r="680" spans="1:8" hidden="1" x14ac:dyDescent="0.25">
      <c r="A680" s="105"/>
      <c r="B680" s="105"/>
      <c r="C680"/>
      <c r="H680" s="39" t="b">
        <f t="shared" si="10"/>
        <v>0</v>
      </c>
    </row>
    <row r="681" spans="1:8" hidden="1" x14ac:dyDescent="0.25">
      <c r="A681" s="105"/>
      <c r="B681" s="105"/>
      <c r="C681"/>
      <c r="H681" s="39" t="b">
        <f t="shared" si="10"/>
        <v>0</v>
      </c>
    </row>
    <row r="682" spans="1:8" hidden="1" x14ac:dyDescent="0.25">
      <c r="A682" s="105"/>
      <c r="B682" s="105"/>
      <c r="C682"/>
      <c r="H682" s="39" t="b">
        <f t="shared" si="10"/>
        <v>0</v>
      </c>
    </row>
    <row r="683" spans="1:8" hidden="1" x14ac:dyDescent="0.25">
      <c r="A683" s="105"/>
      <c r="B683" s="105"/>
      <c r="C683"/>
      <c r="H683" s="39" t="b">
        <f t="shared" si="10"/>
        <v>0</v>
      </c>
    </row>
    <row r="684" spans="1:8" hidden="1" x14ac:dyDescent="0.25">
      <c r="A684" s="105"/>
      <c r="B684" s="105"/>
      <c r="C684"/>
      <c r="H684" s="39" t="b">
        <f t="shared" si="10"/>
        <v>0</v>
      </c>
    </row>
    <row r="685" spans="1:8" hidden="1" x14ac:dyDescent="0.25">
      <c r="A685" s="105"/>
      <c r="B685" s="105"/>
      <c r="C685"/>
      <c r="H685" s="39" t="b">
        <f t="shared" si="10"/>
        <v>0</v>
      </c>
    </row>
    <row r="686" spans="1:8" hidden="1" x14ac:dyDescent="0.25">
      <c r="A686" s="105"/>
      <c r="B686" s="105"/>
      <c r="C686"/>
      <c r="H686" s="39" t="b">
        <f t="shared" si="10"/>
        <v>0</v>
      </c>
    </row>
    <row r="687" spans="1:8" hidden="1" x14ac:dyDescent="0.25">
      <c r="A687" s="105"/>
      <c r="B687" s="105"/>
      <c r="C687"/>
      <c r="H687" s="39" t="b">
        <f t="shared" si="10"/>
        <v>0</v>
      </c>
    </row>
    <row r="688" spans="1:8" hidden="1" x14ac:dyDescent="0.25">
      <c r="A688" s="105"/>
      <c r="B688" s="105"/>
      <c r="C688"/>
      <c r="H688" s="39" t="b">
        <f t="shared" si="10"/>
        <v>0</v>
      </c>
    </row>
    <row r="689" spans="1:8" hidden="1" x14ac:dyDescent="0.25">
      <c r="A689" s="105"/>
      <c r="B689" s="105"/>
      <c r="C689"/>
      <c r="H689" s="39" t="b">
        <f t="shared" si="10"/>
        <v>0</v>
      </c>
    </row>
    <row r="690" spans="1:8" hidden="1" x14ac:dyDescent="0.25">
      <c r="A690" s="105"/>
      <c r="B690" s="105"/>
      <c r="C690"/>
      <c r="H690" s="39" t="b">
        <f t="shared" si="10"/>
        <v>0</v>
      </c>
    </row>
    <row r="691" spans="1:8" hidden="1" x14ac:dyDescent="0.25">
      <c r="A691" s="105"/>
      <c r="B691" s="105"/>
      <c r="C691"/>
      <c r="H691" s="39" t="b">
        <f t="shared" si="10"/>
        <v>0</v>
      </c>
    </row>
    <row r="692" spans="1:8" hidden="1" x14ac:dyDescent="0.25">
      <c r="A692" s="105"/>
      <c r="B692" s="105"/>
      <c r="C692"/>
      <c r="H692" s="39" t="b">
        <f t="shared" si="10"/>
        <v>0</v>
      </c>
    </row>
    <row r="693" spans="1:8" hidden="1" x14ac:dyDescent="0.25">
      <c r="A693" s="105"/>
      <c r="B693" s="105"/>
      <c r="C693"/>
      <c r="H693" s="39" t="b">
        <f t="shared" si="10"/>
        <v>0</v>
      </c>
    </row>
    <row r="694" spans="1:8" hidden="1" x14ac:dyDescent="0.25">
      <c r="A694" s="105"/>
      <c r="B694" s="105"/>
      <c r="C694"/>
      <c r="H694" s="39" t="b">
        <f t="shared" si="10"/>
        <v>0</v>
      </c>
    </row>
    <row r="695" spans="1:8" hidden="1" x14ac:dyDescent="0.25">
      <c r="A695" s="105"/>
      <c r="B695" s="105"/>
      <c r="C695"/>
      <c r="H695" s="39" t="b">
        <f t="shared" si="10"/>
        <v>0</v>
      </c>
    </row>
    <row r="696" spans="1:8" hidden="1" x14ac:dyDescent="0.25">
      <c r="A696" s="105"/>
      <c r="B696" s="105"/>
      <c r="C696"/>
      <c r="H696" s="39" t="b">
        <f t="shared" si="10"/>
        <v>0</v>
      </c>
    </row>
    <row r="697" spans="1:8" hidden="1" x14ac:dyDescent="0.25">
      <c r="A697" s="105"/>
      <c r="B697" s="105"/>
      <c r="C697"/>
      <c r="H697" s="39" t="b">
        <f t="shared" si="10"/>
        <v>0</v>
      </c>
    </row>
    <row r="698" spans="1:8" hidden="1" x14ac:dyDescent="0.25">
      <c r="A698" s="105"/>
      <c r="B698" s="105"/>
      <c r="C698"/>
      <c r="H698" s="39" t="b">
        <f t="shared" si="10"/>
        <v>0</v>
      </c>
    </row>
    <row r="699" spans="1:8" hidden="1" x14ac:dyDescent="0.25">
      <c r="A699" s="105"/>
      <c r="B699" s="105"/>
      <c r="C699"/>
      <c r="H699" s="39" t="b">
        <f t="shared" si="10"/>
        <v>0</v>
      </c>
    </row>
    <row r="700" spans="1:8" hidden="1" x14ac:dyDescent="0.25">
      <c r="A700" s="105"/>
      <c r="B700" s="105"/>
      <c r="C700"/>
      <c r="H700" s="39" t="b">
        <f t="shared" si="10"/>
        <v>0</v>
      </c>
    </row>
    <row r="701" spans="1:8" hidden="1" x14ac:dyDescent="0.25">
      <c r="A701" s="105"/>
      <c r="B701" s="105"/>
      <c r="C701"/>
      <c r="H701" s="39" t="b">
        <f t="shared" si="10"/>
        <v>0</v>
      </c>
    </row>
    <row r="702" spans="1:8" hidden="1" x14ac:dyDescent="0.25">
      <c r="A702" s="105"/>
      <c r="B702" s="105"/>
      <c r="C702"/>
      <c r="H702" s="39" t="b">
        <f t="shared" si="10"/>
        <v>0</v>
      </c>
    </row>
    <row r="703" spans="1:8" hidden="1" x14ac:dyDescent="0.25">
      <c r="A703" s="105"/>
      <c r="B703" s="105"/>
      <c r="C703"/>
      <c r="H703" s="39" t="b">
        <f t="shared" si="10"/>
        <v>0</v>
      </c>
    </row>
    <row r="704" spans="1:8" hidden="1" x14ac:dyDescent="0.25">
      <c r="A704" s="105"/>
      <c r="B704" s="105"/>
      <c r="C704"/>
      <c r="H704" s="39" t="b">
        <f t="shared" si="10"/>
        <v>0</v>
      </c>
    </row>
    <row r="705" spans="1:8" hidden="1" x14ac:dyDescent="0.25">
      <c r="A705" s="105"/>
      <c r="B705" s="105"/>
      <c r="C705"/>
      <c r="H705" s="39" t="b">
        <f t="shared" si="10"/>
        <v>0</v>
      </c>
    </row>
    <row r="706" spans="1:8" hidden="1" x14ac:dyDescent="0.25">
      <c r="A706" s="105"/>
      <c r="B706" s="105"/>
      <c r="C706"/>
      <c r="H706" s="39" t="b">
        <f t="shared" si="10"/>
        <v>0</v>
      </c>
    </row>
    <row r="707" spans="1:8" hidden="1" x14ac:dyDescent="0.25">
      <c r="A707" s="105"/>
      <c r="B707" s="105"/>
      <c r="C707"/>
      <c r="H707" s="39" t="b">
        <f t="shared" si="10"/>
        <v>0</v>
      </c>
    </row>
    <row r="708" spans="1:8" hidden="1" x14ac:dyDescent="0.25">
      <c r="A708" s="105"/>
      <c r="B708" s="105"/>
      <c r="C708"/>
      <c r="H708" s="39" t="b">
        <f t="shared" si="10"/>
        <v>0</v>
      </c>
    </row>
    <row r="709" spans="1:8" hidden="1" x14ac:dyDescent="0.25">
      <c r="A709" s="105"/>
      <c r="B709" s="105"/>
      <c r="C709"/>
      <c r="H709" s="39" t="b">
        <f t="shared" si="10"/>
        <v>0</v>
      </c>
    </row>
    <row r="710" spans="1:8" hidden="1" x14ac:dyDescent="0.25">
      <c r="A710" s="105"/>
      <c r="B710" s="105"/>
      <c r="C710"/>
      <c r="H710" s="39" t="b">
        <f t="shared" si="10"/>
        <v>0</v>
      </c>
    </row>
    <row r="711" spans="1:8" hidden="1" x14ac:dyDescent="0.25">
      <c r="A711" s="105"/>
      <c r="B711" s="105"/>
      <c r="C711"/>
      <c r="H711" s="39" t="b">
        <f t="shared" si="10"/>
        <v>0</v>
      </c>
    </row>
    <row r="712" spans="1:8" hidden="1" x14ac:dyDescent="0.25">
      <c r="A712" s="105"/>
      <c r="B712" s="105"/>
      <c r="C712"/>
      <c r="H712" s="39" t="b">
        <f t="shared" si="10"/>
        <v>0</v>
      </c>
    </row>
    <row r="713" spans="1:8" hidden="1" x14ac:dyDescent="0.25">
      <c r="A713" s="105"/>
      <c r="B713" s="105"/>
      <c r="C713"/>
      <c r="H713" s="39" t="b">
        <f t="shared" si="10"/>
        <v>0</v>
      </c>
    </row>
    <row r="714" spans="1:8" hidden="1" x14ac:dyDescent="0.25">
      <c r="A714" s="105"/>
      <c r="B714" s="105"/>
      <c r="C714"/>
      <c r="H714" s="39" t="b">
        <f t="shared" si="10"/>
        <v>0</v>
      </c>
    </row>
    <row r="715" spans="1:8" hidden="1" x14ac:dyDescent="0.25">
      <c r="A715" s="105"/>
      <c r="B715" s="105"/>
      <c r="C715"/>
      <c r="H715" s="39" t="b">
        <f t="shared" si="10"/>
        <v>0</v>
      </c>
    </row>
    <row r="716" spans="1:8" hidden="1" x14ac:dyDescent="0.25">
      <c r="A716" s="105"/>
      <c r="B716" s="105"/>
      <c r="C716"/>
      <c r="H716" s="39" t="b">
        <f t="shared" ref="H716:H779" si="11">AND(O$6=E716,O$7&gt;=F716,O$7&lt;=G716,C$7=F716)</f>
        <v>0</v>
      </c>
    </row>
    <row r="717" spans="1:8" hidden="1" x14ac:dyDescent="0.25">
      <c r="A717" s="105"/>
      <c r="B717" s="105"/>
      <c r="C717"/>
      <c r="H717" s="39" t="b">
        <f t="shared" si="11"/>
        <v>0</v>
      </c>
    </row>
    <row r="718" spans="1:8" hidden="1" x14ac:dyDescent="0.25">
      <c r="A718" s="105"/>
      <c r="B718" s="105"/>
      <c r="C718"/>
      <c r="H718" s="39" t="b">
        <f t="shared" si="11"/>
        <v>0</v>
      </c>
    </row>
    <row r="719" spans="1:8" hidden="1" x14ac:dyDescent="0.25">
      <c r="A719" s="105"/>
      <c r="B719" s="105"/>
      <c r="C719"/>
      <c r="H719" s="39" t="b">
        <f t="shared" si="11"/>
        <v>0</v>
      </c>
    </row>
    <row r="720" spans="1:8" hidden="1" x14ac:dyDescent="0.25">
      <c r="A720" s="105"/>
      <c r="B720" s="105"/>
      <c r="C720"/>
      <c r="H720" s="39" t="b">
        <f t="shared" si="11"/>
        <v>0</v>
      </c>
    </row>
    <row r="721" spans="1:8" hidden="1" x14ac:dyDescent="0.25">
      <c r="A721" s="105"/>
      <c r="B721" s="105"/>
      <c r="C721"/>
      <c r="H721" s="39" t="b">
        <f t="shared" si="11"/>
        <v>0</v>
      </c>
    </row>
    <row r="722" spans="1:8" hidden="1" x14ac:dyDescent="0.25">
      <c r="A722" s="105"/>
      <c r="B722" s="105"/>
      <c r="C722"/>
      <c r="H722" s="39" t="b">
        <f t="shared" si="11"/>
        <v>0</v>
      </c>
    </row>
    <row r="723" spans="1:8" hidden="1" x14ac:dyDescent="0.25">
      <c r="A723" s="105"/>
      <c r="B723" s="105"/>
      <c r="C723"/>
      <c r="H723" s="39" t="b">
        <f t="shared" si="11"/>
        <v>0</v>
      </c>
    </row>
    <row r="724" spans="1:8" hidden="1" x14ac:dyDescent="0.25">
      <c r="A724" s="105"/>
      <c r="B724" s="105"/>
      <c r="C724"/>
      <c r="H724" s="39" t="b">
        <f t="shared" si="11"/>
        <v>0</v>
      </c>
    </row>
    <row r="725" spans="1:8" hidden="1" x14ac:dyDescent="0.25">
      <c r="A725" s="105"/>
      <c r="B725" s="105"/>
      <c r="C725"/>
      <c r="H725" s="39" t="b">
        <f t="shared" si="11"/>
        <v>0</v>
      </c>
    </row>
    <row r="726" spans="1:8" hidden="1" x14ac:dyDescent="0.25">
      <c r="A726" s="105"/>
      <c r="B726" s="105"/>
      <c r="C726"/>
      <c r="H726" s="39" t="b">
        <f t="shared" si="11"/>
        <v>0</v>
      </c>
    </row>
    <row r="727" spans="1:8" hidden="1" x14ac:dyDescent="0.25">
      <c r="A727" s="105"/>
      <c r="B727" s="105"/>
      <c r="C727"/>
      <c r="H727" s="39" t="b">
        <f t="shared" si="11"/>
        <v>0</v>
      </c>
    </row>
    <row r="728" spans="1:8" hidden="1" x14ac:dyDescent="0.25">
      <c r="A728" s="105"/>
      <c r="B728" s="105"/>
      <c r="C728"/>
      <c r="H728" s="39" t="b">
        <f t="shared" si="11"/>
        <v>0</v>
      </c>
    </row>
    <row r="729" spans="1:8" hidden="1" x14ac:dyDescent="0.25">
      <c r="A729" s="105"/>
      <c r="B729" s="105"/>
      <c r="C729"/>
      <c r="H729" s="39" t="b">
        <f t="shared" si="11"/>
        <v>0</v>
      </c>
    </row>
    <row r="730" spans="1:8" hidden="1" x14ac:dyDescent="0.25">
      <c r="A730" s="105"/>
      <c r="B730" s="105"/>
      <c r="C730"/>
      <c r="H730" s="39" t="b">
        <f t="shared" si="11"/>
        <v>0</v>
      </c>
    </row>
    <row r="731" spans="1:8" hidden="1" x14ac:dyDescent="0.25">
      <c r="A731" s="105"/>
      <c r="B731" s="105"/>
      <c r="C731"/>
      <c r="H731" s="39" t="b">
        <f t="shared" si="11"/>
        <v>0</v>
      </c>
    </row>
    <row r="732" spans="1:8" hidden="1" x14ac:dyDescent="0.25">
      <c r="A732" s="105"/>
      <c r="B732" s="105"/>
      <c r="C732"/>
      <c r="H732" s="39" t="b">
        <f t="shared" si="11"/>
        <v>0</v>
      </c>
    </row>
    <row r="733" spans="1:8" hidden="1" x14ac:dyDescent="0.25">
      <c r="A733" s="105"/>
      <c r="B733" s="105"/>
      <c r="C733"/>
      <c r="H733" s="39" t="b">
        <f t="shared" si="11"/>
        <v>0</v>
      </c>
    </row>
    <row r="734" spans="1:8" hidden="1" x14ac:dyDescent="0.25">
      <c r="A734" s="105"/>
      <c r="B734" s="105"/>
      <c r="C734"/>
      <c r="H734" s="39" t="b">
        <f t="shared" si="11"/>
        <v>0</v>
      </c>
    </row>
    <row r="735" spans="1:8" hidden="1" x14ac:dyDescent="0.25">
      <c r="A735" s="105"/>
      <c r="B735" s="105"/>
      <c r="C735"/>
      <c r="H735" s="39" t="b">
        <f t="shared" si="11"/>
        <v>0</v>
      </c>
    </row>
    <row r="736" spans="1:8" hidden="1" x14ac:dyDescent="0.25">
      <c r="A736" s="105"/>
      <c r="B736" s="105"/>
      <c r="C736"/>
      <c r="H736" s="39" t="b">
        <f t="shared" si="11"/>
        <v>0</v>
      </c>
    </row>
    <row r="737" spans="1:8" hidden="1" x14ac:dyDescent="0.25">
      <c r="A737" s="105"/>
      <c r="B737" s="105"/>
      <c r="C737"/>
      <c r="H737" s="39" t="b">
        <f t="shared" si="11"/>
        <v>0</v>
      </c>
    </row>
    <row r="738" spans="1:8" hidden="1" x14ac:dyDescent="0.25">
      <c r="A738" s="105"/>
      <c r="B738" s="105"/>
      <c r="C738"/>
      <c r="H738" s="39" t="b">
        <f t="shared" si="11"/>
        <v>0</v>
      </c>
    </row>
    <row r="739" spans="1:8" hidden="1" x14ac:dyDescent="0.25">
      <c r="A739" s="105"/>
      <c r="B739" s="105"/>
      <c r="C739"/>
      <c r="H739" s="39" t="b">
        <f t="shared" si="11"/>
        <v>0</v>
      </c>
    </row>
    <row r="740" spans="1:8" hidden="1" x14ac:dyDescent="0.25">
      <c r="A740" s="105"/>
      <c r="B740" s="105"/>
      <c r="C740"/>
      <c r="H740" s="39" t="b">
        <f t="shared" si="11"/>
        <v>0</v>
      </c>
    </row>
    <row r="741" spans="1:8" hidden="1" x14ac:dyDescent="0.25">
      <c r="A741" s="105"/>
      <c r="B741" s="105"/>
      <c r="C741"/>
      <c r="H741" s="39" t="b">
        <f t="shared" si="11"/>
        <v>0</v>
      </c>
    </row>
    <row r="742" spans="1:8" hidden="1" x14ac:dyDescent="0.25">
      <c r="A742" s="105"/>
      <c r="B742" s="105"/>
      <c r="C742"/>
      <c r="H742" s="39" t="b">
        <f t="shared" si="11"/>
        <v>0</v>
      </c>
    </row>
    <row r="743" spans="1:8" hidden="1" x14ac:dyDescent="0.25">
      <c r="A743" s="105"/>
      <c r="B743" s="105"/>
      <c r="C743"/>
      <c r="H743" s="39" t="b">
        <f t="shared" si="11"/>
        <v>0</v>
      </c>
    </row>
    <row r="744" spans="1:8" hidden="1" x14ac:dyDescent="0.25">
      <c r="A744" s="105"/>
      <c r="B744" s="105"/>
      <c r="C744"/>
      <c r="H744" s="39" t="b">
        <f t="shared" si="11"/>
        <v>0</v>
      </c>
    </row>
    <row r="745" spans="1:8" hidden="1" x14ac:dyDescent="0.25">
      <c r="A745" s="105"/>
      <c r="B745" s="105"/>
      <c r="C745"/>
      <c r="H745" s="39" t="b">
        <f t="shared" si="11"/>
        <v>0</v>
      </c>
    </row>
    <row r="746" spans="1:8" hidden="1" x14ac:dyDescent="0.25">
      <c r="A746" s="105"/>
      <c r="B746" s="105"/>
      <c r="C746"/>
      <c r="H746" s="39" t="b">
        <f t="shared" si="11"/>
        <v>0</v>
      </c>
    </row>
    <row r="747" spans="1:8" hidden="1" x14ac:dyDescent="0.25">
      <c r="A747" s="105"/>
      <c r="B747" s="105"/>
      <c r="C747"/>
      <c r="H747" s="39" t="b">
        <f t="shared" si="11"/>
        <v>0</v>
      </c>
    </row>
    <row r="748" spans="1:8" hidden="1" x14ac:dyDescent="0.25">
      <c r="A748" s="105"/>
      <c r="B748" s="105"/>
      <c r="C748"/>
      <c r="H748" s="39" t="b">
        <f t="shared" si="11"/>
        <v>0</v>
      </c>
    </row>
    <row r="749" spans="1:8" hidden="1" x14ac:dyDescent="0.25">
      <c r="A749" s="105"/>
      <c r="B749" s="105"/>
      <c r="C749"/>
      <c r="H749" s="39" t="b">
        <f t="shared" si="11"/>
        <v>0</v>
      </c>
    </row>
    <row r="750" spans="1:8" hidden="1" x14ac:dyDescent="0.25">
      <c r="A750" s="105"/>
      <c r="B750" s="105"/>
      <c r="C750"/>
      <c r="H750" s="39" t="b">
        <f t="shared" si="11"/>
        <v>0</v>
      </c>
    </row>
    <row r="751" spans="1:8" hidden="1" x14ac:dyDescent="0.25">
      <c r="A751" s="105"/>
      <c r="B751" s="105"/>
      <c r="C751"/>
      <c r="H751" s="39" t="b">
        <f t="shared" si="11"/>
        <v>0</v>
      </c>
    </row>
    <row r="752" spans="1:8" hidden="1" x14ac:dyDescent="0.25">
      <c r="A752" s="105"/>
      <c r="B752" s="105"/>
      <c r="C752"/>
      <c r="H752" s="39" t="b">
        <f t="shared" si="11"/>
        <v>0</v>
      </c>
    </row>
    <row r="753" spans="1:8" hidden="1" x14ac:dyDescent="0.25">
      <c r="A753" s="105"/>
      <c r="B753" s="105"/>
      <c r="C753"/>
      <c r="H753" s="39" t="b">
        <f t="shared" si="11"/>
        <v>0</v>
      </c>
    </row>
    <row r="754" spans="1:8" hidden="1" x14ac:dyDescent="0.25">
      <c r="A754" s="105"/>
      <c r="B754" s="105"/>
      <c r="C754"/>
      <c r="H754" s="39" t="b">
        <f t="shared" si="11"/>
        <v>0</v>
      </c>
    </row>
    <row r="755" spans="1:8" hidden="1" x14ac:dyDescent="0.25">
      <c r="A755" s="105"/>
      <c r="B755" s="105"/>
      <c r="C755"/>
      <c r="H755" s="39" t="b">
        <f t="shared" si="11"/>
        <v>0</v>
      </c>
    </row>
    <row r="756" spans="1:8" hidden="1" x14ac:dyDescent="0.25">
      <c r="A756" s="105"/>
      <c r="B756" s="105"/>
      <c r="C756"/>
      <c r="H756" s="39" t="b">
        <f t="shared" si="11"/>
        <v>0</v>
      </c>
    </row>
    <row r="757" spans="1:8" hidden="1" x14ac:dyDescent="0.25">
      <c r="A757" s="105"/>
      <c r="B757" s="105"/>
      <c r="C757"/>
      <c r="H757" s="39" t="b">
        <f t="shared" si="11"/>
        <v>0</v>
      </c>
    </row>
    <row r="758" spans="1:8" hidden="1" x14ac:dyDescent="0.25">
      <c r="A758" s="105"/>
      <c r="B758" s="105"/>
      <c r="C758"/>
      <c r="H758" s="39" t="b">
        <f t="shared" si="11"/>
        <v>0</v>
      </c>
    </row>
    <row r="759" spans="1:8" hidden="1" x14ac:dyDescent="0.25">
      <c r="A759" s="105"/>
      <c r="B759" s="105"/>
      <c r="C759"/>
      <c r="H759" s="39" t="b">
        <f t="shared" si="11"/>
        <v>0</v>
      </c>
    </row>
    <row r="760" spans="1:8" hidden="1" x14ac:dyDescent="0.25">
      <c r="A760" s="105"/>
      <c r="B760" s="105"/>
      <c r="C760"/>
      <c r="H760" s="39" t="b">
        <f t="shared" si="11"/>
        <v>0</v>
      </c>
    </row>
    <row r="761" spans="1:8" hidden="1" x14ac:dyDescent="0.25">
      <c r="A761" s="105"/>
      <c r="B761" s="105"/>
      <c r="C761"/>
      <c r="H761" s="39" t="b">
        <f t="shared" si="11"/>
        <v>0</v>
      </c>
    </row>
    <row r="762" spans="1:8" hidden="1" x14ac:dyDescent="0.25">
      <c r="A762" s="105"/>
      <c r="B762" s="105"/>
      <c r="C762"/>
      <c r="H762" s="39" t="b">
        <f t="shared" si="11"/>
        <v>0</v>
      </c>
    </row>
    <row r="763" spans="1:8" hidden="1" x14ac:dyDescent="0.25">
      <c r="A763" s="105"/>
      <c r="B763" s="105"/>
      <c r="C763"/>
      <c r="H763" s="39" t="b">
        <f t="shared" si="11"/>
        <v>0</v>
      </c>
    </row>
    <row r="764" spans="1:8" hidden="1" x14ac:dyDescent="0.25">
      <c r="A764" s="105"/>
      <c r="B764" s="105"/>
      <c r="C764"/>
      <c r="H764" s="39" t="b">
        <f t="shared" si="11"/>
        <v>0</v>
      </c>
    </row>
    <row r="765" spans="1:8" hidden="1" x14ac:dyDescent="0.25">
      <c r="A765" s="105"/>
      <c r="B765" s="105"/>
      <c r="C765"/>
      <c r="H765" s="39" t="b">
        <f t="shared" si="11"/>
        <v>0</v>
      </c>
    </row>
    <row r="766" spans="1:8" hidden="1" x14ac:dyDescent="0.25">
      <c r="A766" s="105"/>
      <c r="B766" s="105"/>
      <c r="C766"/>
      <c r="H766" s="39" t="b">
        <f t="shared" si="11"/>
        <v>0</v>
      </c>
    </row>
    <row r="767" spans="1:8" hidden="1" x14ac:dyDescent="0.25">
      <c r="A767" s="105"/>
      <c r="B767" s="105"/>
      <c r="C767"/>
      <c r="H767" s="39" t="b">
        <f t="shared" si="11"/>
        <v>0</v>
      </c>
    </row>
    <row r="768" spans="1:8" hidden="1" x14ac:dyDescent="0.25">
      <c r="A768" s="105"/>
      <c r="B768" s="105"/>
      <c r="C768"/>
      <c r="H768" s="39" t="b">
        <f t="shared" si="11"/>
        <v>0</v>
      </c>
    </row>
    <row r="769" spans="1:15" hidden="1" x14ac:dyDescent="0.25">
      <c r="A769" s="105"/>
      <c r="B769" s="105"/>
      <c r="C769"/>
      <c r="H769" s="39" t="b">
        <f t="shared" si="11"/>
        <v>0</v>
      </c>
    </row>
    <row r="770" spans="1:15" hidden="1" x14ac:dyDescent="0.25">
      <c r="A770" s="105"/>
      <c r="B770" s="105"/>
      <c r="C770"/>
      <c r="H770" s="39" t="b">
        <f t="shared" si="11"/>
        <v>0</v>
      </c>
    </row>
    <row r="771" spans="1:15" hidden="1" x14ac:dyDescent="0.25">
      <c r="A771" s="105"/>
      <c r="B771" s="105"/>
      <c r="C771"/>
      <c r="H771" s="39" t="b">
        <f t="shared" si="11"/>
        <v>0</v>
      </c>
      <c r="N771"/>
      <c r="O771"/>
    </row>
    <row r="772" spans="1:15" hidden="1" x14ac:dyDescent="0.25">
      <c r="A772" s="105"/>
      <c r="B772" s="105"/>
      <c r="C772"/>
      <c r="H772" s="39" t="b">
        <f t="shared" si="11"/>
        <v>0</v>
      </c>
      <c r="N772"/>
      <c r="O772"/>
    </row>
    <row r="773" spans="1:15" hidden="1" x14ac:dyDescent="0.25">
      <c r="A773" s="105"/>
      <c r="B773" s="105"/>
      <c r="C773"/>
      <c r="H773" s="39" t="b">
        <f t="shared" si="11"/>
        <v>0</v>
      </c>
      <c r="N773"/>
      <c r="O773"/>
    </row>
    <row r="774" spans="1:15" hidden="1" x14ac:dyDescent="0.25">
      <c r="A774" s="105"/>
      <c r="B774" s="105"/>
      <c r="C774"/>
      <c r="H774" s="39" t="b">
        <f t="shared" si="11"/>
        <v>0</v>
      </c>
      <c r="N774"/>
      <c r="O774"/>
    </row>
    <row r="775" spans="1:15" hidden="1" x14ac:dyDescent="0.25">
      <c r="A775" s="105"/>
      <c r="B775" s="105"/>
      <c r="C775"/>
      <c r="H775" s="39" t="b">
        <f t="shared" si="11"/>
        <v>0</v>
      </c>
      <c r="N775"/>
      <c r="O775"/>
    </row>
    <row r="776" spans="1:15" hidden="1" x14ac:dyDescent="0.25">
      <c r="A776" s="105"/>
      <c r="B776" s="105"/>
      <c r="C776"/>
      <c r="H776" s="39" t="b">
        <f t="shared" si="11"/>
        <v>0</v>
      </c>
      <c r="N776"/>
      <c r="O776"/>
    </row>
    <row r="777" spans="1:15" hidden="1" x14ac:dyDescent="0.25">
      <c r="A777" s="105"/>
      <c r="B777" s="105"/>
      <c r="C777"/>
      <c r="H777" s="39" t="b">
        <f t="shared" si="11"/>
        <v>0</v>
      </c>
      <c r="N777"/>
      <c r="O777"/>
    </row>
    <row r="778" spans="1:15" hidden="1" x14ac:dyDescent="0.25">
      <c r="A778" s="105"/>
      <c r="B778" s="105"/>
      <c r="C778"/>
      <c r="H778" s="39" t="b">
        <f t="shared" si="11"/>
        <v>0</v>
      </c>
    </row>
    <row r="779" spans="1:15" hidden="1" x14ac:dyDescent="0.25">
      <c r="A779" s="105"/>
      <c r="B779" s="105"/>
      <c r="C779"/>
      <c r="H779" s="39" t="b">
        <f t="shared" si="11"/>
        <v>0</v>
      </c>
      <c r="N779"/>
      <c r="O779"/>
    </row>
    <row r="780" spans="1:15" hidden="1" x14ac:dyDescent="0.25">
      <c r="A780" s="105"/>
      <c r="B780" s="105"/>
      <c r="C780"/>
      <c r="H780" s="39" t="b">
        <f t="shared" ref="H780:H843" si="12">AND(O$6=E780,O$7&gt;=F780,O$7&lt;=G780,C$7=F780)</f>
        <v>0</v>
      </c>
      <c r="N780"/>
      <c r="O780"/>
    </row>
    <row r="781" spans="1:15" hidden="1" x14ac:dyDescent="0.25">
      <c r="A781" s="105"/>
      <c r="B781" s="105"/>
      <c r="C781"/>
      <c r="H781" s="39" t="b">
        <f t="shared" si="12"/>
        <v>0</v>
      </c>
      <c r="N781"/>
      <c r="O781"/>
    </row>
    <row r="782" spans="1:15" hidden="1" x14ac:dyDescent="0.25">
      <c r="A782" s="105"/>
      <c r="B782" s="105"/>
      <c r="C782"/>
      <c r="H782" s="39" t="b">
        <f t="shared" si="12"/>
        <v>0</v>
      </c>
      <c r="N782"/>
      <c r="O782"/>
    </row>
    <row r="783" spans="1:15" hidden="1" x14ac:dyDescent="0.25">
      <c r="A783" s="105"/>
      <c r="B783" s="105"/>
      <c r="C783"/>
      <c r="H783" s="39" t="b">
        <f t="shared" si="12"/>
        <v>0</v>
      </c>
      <c r="N783"/>
      <c r="O783"/>
    </row>
    <row r="784" spans="1:15" hidden="1" x14ac:dyDescent="0.25">
      <c r="A784" s="105"/>
      <c r="B784" s="105"/>
      <c r="C784"/>
      <c r="H784" s="39" t="b">
        <f t="shared" si="12"/>
        <v>0</v>
      </c>
      <c r="N784"/>
      <c r="O784"/>
    </row>
    <row r="785" spans="1:15" hidden="1" x14ac:dyDescent="0.25">
      <c r="A785" s="105"/>
      <c r="B785" s="105"/>
      <c r="C785"/>
      <c r="H785" s="39" t="b">
        <f t="shared" si="12"/>
        <v>0</v>
      </c>
      <c r="N785"/>
      <c r="O785"/>
    </row>
    <row r="786" spans="1:15" hidden="1" x14ac:dyDescent="0.25">
      <c r="A786" s="105"/>
      <c r="B786" s="105"/>
      <c r="C786"/>
      <c r="H786" s="39" t="b">
        <f t="shared" si="12"/>
        <v>0</v>
      </c>
      <c r="N786"/>
      <c r="O786"/>
    </row>
    <row r="787" spans="1:15" hidden="1" x14ac:dyDescent="0.25">
      <c r="A787" s="105"/>
      <c r="B787" s="105"/>
      <c r="C787"/>
      <c r="H787" s="39" t="b">
        <f t="shared" si="12"/>
        <v>0</v>
      </c>
      <c r="N787"/>
      <c r="O787"/>
    </row>
    <row r="788" spans="1:15" hidden="1" x14ac:dyDescent="0.25">
      <c r="A788" s="105"/>
      <c r="B788" s="105"/>
      <c r="C788"/>
      <c r="H788" s="39" t="b">
        <f t="shared" si="12"/>
        <v>0</v>
      </c>
      <c r="N788"/>
      <c r="O788"/>
    </row>
    <row r="789" spans="1:15" hidden="1" x14ac:dyDescent="0.25">
      <c r="A789" s="105"/>
      <c r="B789" s="105"/>
      <c r="C789"/>
      <c r="H789" s="39" t="b">
        <f t="shared" si="12"/>
        <v>0</v>
      </c>
      <c r="N789"/>
      <c r="O789"/>
    </row>
    <row r="790" spans="1:15" hidden="1" x14ac:dyDescent="0.25">
      <c r="A790" s="105"/>
      <c r="B790" s="105"/>
      <c r="C790"/>
      <c r="H790" s="39" t="b">
        <f t="shared" si="12"/>
        <v>0</v>
      </c>
      <c r="N790"/>
      <c r="O790"/>
    </row>
    <row r="791" spans="1:15" hidden="1" x14ac:dyDescent="0.25">
      <c r="A791" s="105"/>
      <c r="B791" s="105"/>
      <c r="C791"/>
      <c r="H791" s="39" t="b">
        <f t="shared" si="12"/>
        <v>0</v>
      </c>
      <c r="N791"/>
      <c r="O791"/>
    </row>
    <row r="792" spans="1:15" hidden="1" x14ac:dyDescent="0.25">
      <c r="A792" s="105"/>
      <c r="B792" s="105"/>
      <c r="C792"/>
      <c r="H792" s="39" t="b">
        <f t="shared" si="12"/>
        <v>0</v>
      </c>
    </row>
    <row r="793" spans="1:15" hidden="1" x14ac:dyDescent="0.25">
      <c r="A793" s="105"/>
      <c r="B793" s="105"/>
      <c r="C793"/>
      <c r="H793" s="39" t="b">
        <f t="shared" si="12"/>
        <v>0</v>
      </c>
    </row>
    <row r="794" spans="1:15" hidden="1" x14ac:dyDescent="0.25">
      <c r="A794" s="105"/>
      <c r="B794" s="105"/>
      <c r="C794"/>
      <c r="H794" s="39" t="b">
        <f t="shared" si="12"/>
        <v>0</v>
      </c>
    </row>
    <row r="795" spans="1:15" hidden="1" x14ac:dyDescent="0.25">
      <c r="A795" s="105"/>
      <c r="B795" s="105"/>
      <c r="C795"/>
      <c r="H795" s="39" t="b">
        <f t="shared" si="12"/>
        <v>0</v>
      </c>
      <c r="N795"/>
      <c r="O795"/>
    </row>
    <row r="796" spans="1:15" hidden="1" x14ac:dyDescent="0.25">
      <c r="A796" s="105"/>
      <c r="B796" s="105"/>
      <c r="C796"/>
      <c r="H796" s="39" t="b">
        <f t="shared" si="12"/>
        <v>0</v>
      </c>
      <c r="N796"/>
      <c r="O796"/>
    </row>
    <row r="797" spans="1:15" hidden="1" x14ac:dyDescent="0.25">
      <c r="A797" s="105"/>
      <c r="B797" s="105"/>
      <c r="C797"/>
      <c r="H797" s="39" t="b">
        <f t="shared" si="12"/>
        <v>0</v>
      </c>
      <c r="N797"/>
      <c r="O797"/>
    </row>
    <row r="798" spans="1:15" hidden="1" x14ac:dyDescent="0.25">
      <c r="A798" s="105"/>
      <c r="B798" s="105"/>
      <c r="C798"/>
      <c r="H798" s="39" t="b">
        <f t="shared" si="12"/>
        <v>0</v>
      </c>
      <c r="N798"/>
      <c r="O798"/>
    </row>
    <row r="799" spans="1:15" hidden="1" x14ac:dyDescent="0.25">
      <c r="A799" s="105"/>
      <c r="B799" s="105"/>
      <c r="C799"/>
      <c r="H799" s="39" t="b">
        <f t="shared" si="12"/>
        <v>0</v>
      </c>
      <c r="N799"/>
      <c r="O799"/>
    </row>
    <row r="800" spans="1:15" hidden="1" x14ac:dyDescent="0.25">
      <c r="A800" s="105"/>
      <c r="B800" s="105"/>
      <c r="C800"/>
      <c r="H800" s="39" t="b">
        <f t="shared" si="12"/>
        <v>0</v>
      </c>
      <c r="N800"/>
      <c r="O800"/>
    </row>
    <row r="801" spans="1:15" hidden="1" x14ac:dyDescent="0.25">
      <c r="A801" s="105"/>
      <c r="B801" s="105"/>
      <c r="C801"/>
      <c r="H801" s="39" t="b">
        <f t="shared" si="12"/>
        <v>0</v>
      </c>
      <c r="N801"/>
      <c r="O801"/>
    </row>
    <row r="802" spans="1:15" hidden="1" x14ac:dyDescent="0.25">
      <c r="A802" s="105"/>
      <c r="B802" s="105"/>
      <c r="C802"/>
      <c r="H802" s="39" t="b">
        <f t="shared" si="12"/>
        <v>0</v>
      </c>
      <c r="N802"/>
      <c r="O802"/>
    </row>
    <row r="803" spans="1:15" hidden="1" x14ac:dyDescent="0.25">
      <c r="A803" s="105"/>
      <c r="B803" s="105"/>
      <c r="C803"/>
      <c r="H803" s="39" t="b">
        <f t="shared" si="12"/>
        <v>0</v>
      </c>
    </row>
    <row r="804" spans="1:15" hidden="1" x14ac:dyDescent="0.25">
      <c r="A804" s="105"/>
      <c r="B804" s="105"/>
      <c r="C804"/>
      <c r="H804" s="39" t="b">
        <f t="shared" si="12"/>
        <v>0</v>
      </c>
    </row>
    <row r="805" spans="1:15" hidden="1" x14ac:dyDescent="0.25">
      <c r="A805" s="105"/>
      <c r="B805" s="105"/>
      <c r="C805"/>
      <c r="H805" s="39" t="b">
        <f t="shared" si="12"/>
        <v>0</v>
      </c>
    </row>
    <row r="806" spans="1:15" hidden="1" x14ac:dyDescent="0.25">
      <c r="A806" s="105"/>
      <c r="B806" s="105"/>
      <c r="C806"/>
      <c r="H806" s="39" t="b">
        <f t="shared" si="12"/>
        <v>0</v>
      </c>
    </row>
    <row r="807" spans="1:15" hidden="1" x14ac:dyDescent="0.25">
      <c r="A807" s="105"/>
      <c r="B807" s="105"/>
      <c r="C807"/>
      <c r="H807" s="39" t="b">
        <f t="shared" si="12"/>
        <v>0</v>
      </c>
    </row>
    <row r="808" spans="1:15" hidden="1" x14ac:dyDescent="0.25">
      <c r="A808" s="105"/>
      <c r="B808" s="105"/>
      <c r="C808"/>
      <c r="H808" s="39" t="b">
        <f t="shared" si="12"/>
        <v>0</v>
      </c>
    </row>
    <row r="809" spans="1:15" hidden="1" x14ac:dyDescent="0.25">
      <c r="A809" s="105"/>
      <c r="B809" s="105"/>
      <c r="C809"/>
      <c r="H809" s="39" t="b">
        <f t="shared" si="12"/>
        <v>0</v>
      </c>
    </row>
    <row r="810" spans="1:15" hidden="1" x14ac:dyDescent="0.25">
      <c r="A810" s="105"/>
      <c r="B810" s="105"/>
      <c r="C810"/>
      <c r="H810" s="39" t="b">
        <f t="shared" si="12"/>
        <v>0</v>
      </c>
    </row>
    <row r="811" spans="1:15" hidden="1" x14ac:dyDescent="0.25">
      <c r="A811" s="105"/>
      <c r="B811" s="105"/>
      <c r="C811"/>
      <c r="H811" s="39" t="b">
        <f t="shared" si="12"/>
        <v>0</v>
      </c>
    </row>
    <row r="812" spans="1:15" hidden="1" x14ac:dyDescent="0.25">
      <c r="A812" s="105"/>
      <c r="B812" s="105"/>
      <c r="C812"/>
      <c r="H812" s="39" t="b">
        <f t="shared" si="12"/>
        <v>0</v>
      </c>
    </row>
    <row r="813" spans="1:15" hidden="1" x14ac:dyDescent="0.25">
      <c r="A813" s="105"/>
      <c r="B813" s="105"/>
      <c r="C813"/>
      <c r="H813" s="39" t="b">
        <f t="shared" si="12"/>
        <v>0</v>
      </c>
    </row>
    <row r="814" spans="1:15" hidden="1" x14ac:dyDescent="0.25">
      <c r="A814" s="105"/>
      <c r="B814" s="105"/>
      <c r="C814"/>
      <c r="H814" s="39" t="b">
        <f t="shared" si="12"/>
        <v>0</v>
      </c>
    </row>
    <row r="815" spans="1:15" hidden="1" x14ac:dyDescent="0.25">
      <c r="A815" s="105"/>
      <c r="B815" s="105"/>
      <c r="C815"/>
      <c r="H815" s="39" t="b">
        <f t="shared" si="12"/>
        <v>0</v>
      </c>
    </row>
    <row r="816" spans="1:15" hidden="1" x14ac:dyDescent="0.25">
      <c r="A816" s="105"/>
      <c r="B816" s="105"/>
      <c r="C816"/>
      <c r="H816" s="39" t="b">
        <f t="shared" si="12"/>
        <v>0</v>
      </c>
    </row>
    <row r="817" spans="1:8" hidden="1" x14ac:dyDescent="0.25">
      <c r="A817" s="105"/>
      <c r="B817" s="105"/>
      <c r="C817"/>
      <c r="H817" s="39" t="b">
        <f t="shared" si="12"/>
        <v>0</v>
      </c>
    </row>
    <row r="818" spans="1:8" hidden="1" x14ac:dyDescent="0.25">
      <c r="A818" s="105"/>
      <c r="B818" s="105"/>
      <c r="C818"/>
      <c r="H818" s="39" t="b">
        <f t="shared" si="12"/>
        <v>0</v>
      </c>
    </row>
    <row r="819" spans="1:8" hidden="1" x14ac:dyDescent="0.25">
      <c r="A819" s="105"/>
      <c r="B819" s="105"/>
      <c r="C819"/>
      <c r="H819" s="39" t="b">
        <f t="shared" si="12"/>
        <v>0</v>
      </c>
    </row>
    <row r="820" spans="1:8" hidden="1" x14ac:dyDescent="0.25">
      <c r="A820" s="105"/>
      <c r="B820" s="105"/>
      <c r="C820"/>
      <c r="H820" s="39" t="b">
        <f t="shared" si="12"/>
        <v>0</v>
      </c>
    </row>
    <row r="821" spans="1:8" hidden="1" x14ac:dyDescent="0.25">
      <c r="A821" s="105"/>
      <c r="B821" s="105"/>
      <c r="C821"/>
      <c r="H821" s="39" t="b">
        <f t="shared" si="12"/>
        <v>0</v>
      </c>
    </row>
    <row r="822" spans="1:8" hidden="1" x14ac:dyDescent="0.25">
      <c r="A822" s="105"/>
      <c r="B822" s="105"/>
      <c r="C822"/>
      <c r="H822" s="39" t="b">
        <f t="shared" si="12"/>
        <v>0</v>
      </c>
    </row>
    <row r="823" spans="1:8" hidden="1" x14ac:dyDescent="0.25">
      <c r="A823" s="105"/>
      <c r="B823" s="105"/>
      <c r="C823"/>
      <c r="H823" s="39" t="b">
        <f t="shared" si="12"/>
        <v>0</v>
      </c>
    </row>
    <row r="824" spans="1:8" hidden="1" x14ac:dyDescent="0.25">
      <c r="A824" s="105"/>
      <c r="B824" s="105"/>
      <c r="C824"/>
      <c r="H824" s="39" t="b">
        <f t="shared" si="12"/>
        <v>0</v>
      </c>
    </row>
    <row r="825" spans="1:8" hidden="1" x14ac:dyDescent="0.25">
      <c r="A825" s="105"/>
      <c r="B825" s="105"/>
      <c r="C825"/>
      <c r="H825" s="39" t="b">
        <f t="shared" si="12"/>
        <v>0</v>
      </c>
    </row>
    <row r="826" spans="1:8" hidden="1" x14ac:dyDescent="0.25">
      <c r="A826" s="105"/>
      <c r="B826" s="105"/>
      <c r="C826"/>
      <c r="H826" s="39" t="b">
        <f t="shared" si="12"/>
        <v>0</v>
      </c>
    </row>
    <row r="827" spans="1:8" hidden="1" x14ac:dyDescent="0.25">
      <c r="A827" s="105"/>
      <c r="B827" s="105"/>
      <c r="C827"/>
      <c r="H827" s="39" t="b">
        <f t="shared" si="12"/>
        <v>0</v>
      </c>
    </row>
    <row r="828" spans="1:8" hidden="1" x14ac:dyDescent="0.25">
      <c r="A828" s="105"/>
      <c r="B828" s="105"/>
      <c r="C828"/>
      <c r="H828" s="39" t="b">
        <f t="shared" si="12"/>
        <v>0</v>
      </c>
    </row>
    <row r="829" spans="1:8" hidden="1" x14ac:dyDescent="0.25">
      <c r="A829" s="105"/>
      <c r="B829" s="105"/>
      <c r="C829"/>
      <c r="H829" s="39" t="b">
        <f t="shared" si="12"/>
        <v>0</v>
      </c>
    </row>
    <row r="830" spans="1:8" hidden="1" x14ac:dyDescent="0.25">
      <c r="A830" s="105"/>
      <c r="B830" s="105"/>
      <c r="C830"/>
      <c r="H830" s="39" t="b">
        <f t="shared" si="12"/>
        <v>0</v>
      </c>
    </row>
    <row r="831" spans="1:8" hidden="1" x14ac:dyDescent="0.25">
      <c r="A831" s="105"/>
      <c r="B831" s="105"/>
      <c r="C831"/>
      <c r="H831" s="39" t="b">
        <f t="shared" si="12"/>
        <v>0</v>
      </c>
    </row>
    <row r="832" spans="1:8" hidden="1" x14ac:dyDescent="0.25">
      <c r="A832" s="105"/>
      <c r="B832" s="105"/>
      <c r="C832"/>
      <c r="H832" s="39" t="b">
        <f t="shared" si="12"/>
        <v>0</v>
      </c>
    </row>
    <row r="833" spans="1:8" hidden="1" x14ac:dyDescent="0.25">
      <c r="A833" s="105"/>
      <c r="B833" s="105"/>
      <c r="C833"/>
      <c r="H833" s="39" t="b">
        <f t="shared" si="12"/>
        <v>0</v>
      </c>
    </row>
    <row r="834" spans="1:8" hidden="1" x14ac:dyDescent="0.25">
      <c r="A834" s="105"/>
      <c r="B834" s="105"/>
      <c r="C834"/>
      <c r="H834" s="39" t="b">
        <f t="shared" si="12"/>
        <v>0</v>
      </c>
    </row>
    <row r="835" spans="1:8" hidden="1" x14ac:dyDescent="0.25">
      <c r="A835" s="105"/>
      <c r="B835" s="105"/>
      <c r="C835"/>
      <c r="H835" s="39" t="b">
        <f t="shared" si="12"/>
        <v>0</v>
      </c>
    </row>
    <row r="836" spans="1:8" hidden="1" x14ac:dyDescent="0.25">
      <c r="A836" s="105"/>
      <c r="B836" s="105"/>
      <c r="C836"/>
      <c r="H836" s="39" t="b">
        <f t="shared" si="12"/>
        <v>0</v>
      </c>
    </row>
    <row r="837" spans="1:8" hidden="1" x14ac:dyDescent="0.25">
      <c r="A837" s="105"/>
      <c r="B837" s="105"/>
      <c r="C837"/>
      <c r="H837" s="39" t="b">
        <f t="shared" si="12"/>
        <v>0</v>
      </c>
    </row>
    <row r="838" spans="1:8" hidden="1" x14ac:dyDescent="0.25">
      <c r="A838" s="105"/>
      <c r="B838" s="105"/>
      <c r="C838"/>
      <c r="H838" s="39" t="b">
        <f t="shared" si="12"/>
        <v>0</v>
      </c>
    </row>
    <row r="839" spans="1:8" hidden="1" x14ac:dyDescent="0.25">
      <c r="A839" s="105"/>
      <c r="B839" s="105"/>
      <c r="C839"/>
      <c r="H839" s="39" t="b">
        <f t="shared" si="12"/>
        <v>0</v>
      </c>
    </row>
    <row r="840" spans="1:8" hidden="1" x14ac:dyDescent="0.25">
      <c r="A840" s="105"/>
      <c r="B840" s="105"/>
      <c r="C840"/>
      <c r="H840" s="39" t="b">
        <f t="shared" si="12"/>
        <v>0</v>
      </c>
    </row>
    <row r="841" spans="1:8" hidden="1" x14ac:dyDescent="0.25">
      <c r="A841" s="105"/>
      <c r="B841" s="105"/>
      <c r="C841"/>
      <c r="H841" s="39" t="b">
        <f t="shared" si="12"/>
        <v>0</v>
      </c>
    </row>
    <row r="842" spans="1:8" hidden="1" x14ac:dyDescent="0.25">
      <c r="A842" s="105"/>
      <c r="B842" s="105"/>
      <c r="C842"/>
      <c r="H842" s="39" t="b">
        <f t="shared" si="12"/>
        <v>0</v>
      </c>
    </row>
    <row r="843" spans="1:8" hidden="1" x14ac:dyDescent="0.25">
      <c r="A843" s="105"/>
      <c r="B843" s="105"/>
      <c r="C843"/>
      <c r="H843" s="39" t="b">
        <f t="shared" si="12"/>
        <v>0</v>
      </c>
    </row>
    <row r="844" spans="1:8" hidden="1" x14ac:dyDescent="0.25">
      <c r="A844" s="105"/>
      <c r="B844" s="105"/>
      <c r="C844"/>
      <c r="H844" s="39" t="b">
        <f t="shared" ref="H844:H907" si="13">AND(O$6=E844,O$7&gt;=F844,O$7&lt;=G844,C$7=F844)</f>
        <v>0</v>
      </c>
    </row>
    <row r="845" spans="1:8" hidden="1" x14ac:dyDescent="0.25">
      <c r="A845" s="105"/>
      <c r="B845" s="105"/>
      <c r="C845"/>
      <c r="H845" s="39" t="b">
        <f t="shared" si="13"/>
        <v>0</v>
      </c>
    </row>
    <row r="846" spans="1:8" hidden="1" x14ac:dyDescent="0.25">
      <c r="A846" s="105"/>
      <c r="B846" s="105"/>
      <c r="C846"/>
      <c r="H846" s="39" t="b">
        <f t="shared" si="13"/>
        <v>0</v>
      </c>
    </row>
    <row r="847" spans="1:8" hidden="1" x14ac:dyDescent="0.25">
      <c r="A847" s="105"/>
      <c r="B847" s="105"/>
      <c r="C847"/>
      <c r="H847" s="39" t="b">
        <f t="shared" si="13"/>
        <v>0</v>
      </c>
    </row>
    <row r="848" spans="1:8" hidden="1" x14ac:dyDescent="0.25">
      <c r="A848" s="105"/>
      <c r="B848" s="105"/>
      <c r="C848"/>
      <c r="H848" s="39" t="b">
        <f t="shared" si="13"/>
        <v>0</v>
      </c>
    </row>
    <row r="849" spans="1:8" hidden="1" x14ac:dyDescent="0.25">
      <c r="A849" s="105"/>
      <c r="B849" s="105"/>
      <c r="C849"/>
      <c r="H849" s="39" t="b">
        <f t="shared" si="13"/>
        <v>0</v>
      </c>
    </row>
    <row r="850" spans="1:8" hidden="1" x14ac:dyDescent="0.25">
      <c r="A850" s="105"/>
      <c r="B850" s="105"/>
      <c r="C850"/>
      <c r="H850" s="39" t="b">
        <f t="shared" si="13"/>
        <v>0</v>
      </c>
    </row>
    <row r="851" spans="1:8" hidden="1" x14ac:dyDescent="0.25">
      <c r="A851" s="105"/>
      <c r="B851" s="105"/>
      <c r="C851"/>
      <c r="H851" s="39" t="b">
        <f t="shared" si="13"/>
        <v>0</v>
      </c>
    </row>
    <row r="852" spans="1:8" hidden="1" x14ac:dyDescent="0.25">
      <c r="A852" s="105"/>
      <c r="B852" s="105"/>
      <c r="C852"/>
      <c r="H852" s="39" t="b">
        <f t="shared" si="13"/>
        <v>0</v>
      </c>
    </row>
    <row r="853" spans="1:8" hidden="1" x14ac:dyDescent="0.25">
      <c r="A853" s="105"/>
      <c r="B853" s="105"/>
      <c r="C853"/>
      <c r="H853" s="39" t="b">
        <f t="shared" si="13"/>
        <v>0</v>
      </c>
    </row>
    <row r="854" spans="1:8" hidden="1" x14ac:dyDescent="0.25">
      <c r="A854" s="105"/>
      <c r="B854" s="105"/>
      <c r="C854"/>
      <c r="H854" s="39" t="b">
        <f t="shared" si="13"/>
        <v>0</v>
      </c>
    </row>
    <row r="855" spans="1:8" hidden="1" x14ac:dyDescent="0.25">
      <c r="A855" s="105"/>
      <c r="B855" s="105"/>
      <c r="C855"/>
      <c r="H855" s="39" t="b">
        <f t="shared" si="13"/>
        <v>0</v>
      </c>
    </row>
    <row r="856" spans="1:8" hidden="1" x14ac:dyDescent="0.25">
      <c r="A856" s="105"/>
      <c r="B856" s="105"/>
      <c r="C856"/>
      <c r="H856" s="39" t="b">
        <f t="shared" si="13"/>
        <v>0</v>
      </c>
    </row>
    <row r="857" spans="1:8" hidden="1" x14ac:dyDescent="0.25">
      <c r="A857" s="105"/>
      <c r="B857" s="105"/>
      <c r="C857"/>
      <c r="H857" s="39" t="b">
        <f t="shared" si="13"/>
        <v>0</v>
      </c>
    </row>
    <row r="858" spans="1:8" hidden="1" x14ac:dyDescent="0.25">
      <c r="A858" s="105"/>
      <c r="B858" s="105"/>
      <c r="C858"/>
      <c r="H858" s="39" t="b">
        <f t="shared" si="13"/>
        <v>0</v>
      </c>
    </row>
    <row r="859" spans="1:8" hidden="1" x14ac:dyDescent="0.25">
      <c r="A859" s="105"/>
      <c r="B859" s="105"/>
      <c r="C859"/>
      <c r="H859" s="39" t="b">
        <f t="shared" si="13"/>
        <v>0</v>
      </c>
    </row>
    <row r="860" spans="1:8" hidden="1" x14ac:dyDescent="0.25">
      <c r="A860" s="105"/>
      <c r="B860" s="105"/>
      <c r="C860"/>
      <c r="H860" s="39" t="b">
        <f t="shared" si="13"/>
        <v>0</v>
      </c>
    </row>
    <row r="861" spans="1:8" hidden="1" x14ac:dyDescent="0.25">
      <c r="A861" s="105"/>
      <c r="B861" s="105"/>
      <c r="C861"/>
      <c r="H861" s="39" t="b">
        <f t="shared" si="13"/>
        <v>0</v>
      </c>
    </row>
    <row r="862" spans="1:8" hidden="1" x14ac:dyDescent="0.25">
      <c r="A862" s="105"/>
      <c r="B862" s="105"/>
      <c r="C862"/>
      <c r="H862" s="39" t="b">
        <f t="shared" si="13"/>
        <v>0</v>
      </c>
    </row>
    <row r="863" spans="1:8" hidden="1" x14ac:dyDescent="0.25">
      <c r="A863" s="105"/>
      <c r="B863" s="105"/>
      <c r="C863"/>
      <c r="H863" s="39" t="b">
        <f t="shared" si="13"/>
        <v>0</v>
      </c>
    </row>
    <row r="864" spans="1:8" hidden="1" x14ac:dyDescent="0.25">
      <c r="A864" s="105"/>
      <c r="B864" s="105"/>
      <c r="C864"/>
      <c r="H864" s="39" t="b">
        <f t="shared" si="13"/>
        <v>0</v>
      </c>
    </row>
    <row r="865" spans="1:8" hidden="1" x14ac:dyDescent="0.25">
      <c r="A865" s="105"/>
      <c r="B865" s="105"/>
      <c r="C865"/>
      <c r="H865" s="39" t="b">
        <f t="shared" si="13"/>
        <v>0</v>
      </c>
    </row>
    <row r="866" spans="1:8" hidden="1" x14ac:dyDescent="0.25">
      <c r="A866" s="105"/>
      <c r="B866" s="105"/>
      <c r="C866"/>
      <c r="H866" s="39" t="b">
        <f t="shared" si="13"/>
        <v>0</v>
      </c>
    </row>
    <row r="867" spans="1:8" hidden="1" x14ac:dyDescent="0.25">
      <c r="A867" s="105"/>
      <c r="B867" s="105"/>
      <c r="C867"/>
      <c r="H867" s="39" t="b">
        <f t="shared" si="13"/>
        <v>0</v>
      </c>
    </row>
    <row r="868" spans="1:8" hidden="1" x14ac:dyDescent="0.25">
      <c r="A868" s="105"/>
      <c r="B868" s="105"/>
      <c r="C868"/>
      <c r="H868" s="39" t="b">
        <f t="shared" si="13"/>
        <v>0</v>
      </c>
    </row>
    <row r="869" spans="1:8" hidden="1" x14ac:dyDescent="0.25">
      <c r="A869" s="105"/>
      <c r="B869" s="105"/>
      <c r="C869"/>
      <c r="H869" s="39" t="b">
        <f t="shared" si="13"/>
        <v>0</v>
      </c>
    </row>
    <row r="870" spans="1:8" hidden="1" x14ac:dyDescent="0.25">
      <c r="A870" s="105"/>
      <c r="B870" s="105"/>
      <c r="C870"/>
      <c r="H870" s="39" t="b">
        <f t="shared" si="13"/>
        <v>0</v>
      </c>
    </row>
    <row r="871" spans="1:8" hidden="1" x14ac:dyDescent="0.25">
      <c r="A871" s="105"/>
      <c r="B871" s="105"/>
      <c r="C871"/>
      <c r="H871" s="39" t="b">
        <f t="shared" si="13"/>
        <v>0</v>
      </c>
    </row>
    <row r="872" spans="1:8" hidden="1" x14ac:dyDescent="0.25">
      <c r="A872" s="105"/>
      <c r="B872" s="105"/>
      <c r="C872"/>
      <c r="H872" s="39" t="b">
        <f t="shared" si="13"/>
        <v>0</v>
      </c>
    </row>
    <row r="873" spans="1:8" hidden="1" x14ac:dyDescent="0.25">
      <c r="A873" s="105"/>
      <c r="B873" s="105"/>
      <c r="C873"/>
      <c r="H873" s="39" t="b">
        <f t="shared" si="13"/>
        <v>0</v>
      </c>
    </row>
    <row r="874" spans="1:8" hidden="1" x14ac:dyDescent="0.25">
      <c r="A874" s="105"/>
      <c r="B874" s="105"/>
      <c r="C874"/>
      <c r="H874" s="39" t="b">
        <f t="shared" si="13"/>
        <v>0</v>
      </c>
    </row>
    <row r="875" spans="1:8" hidden="1" x14ac:dyDescent="0.25">
      <c r="A875" s="105"/>
      <c r="B875" s="105"/>
      <c r="C875"/>
      <c r="H875" s="39" t="b">
        <f t="shared" si="13"/>
        <v>0</v>
      </c>
    </row>
    <row r="876" spans="1:8" hidden="1" x14ac:dyDescent="0.25">
      <c r="A876" s="105"/>
      <c r="B876" s="105"/>
      <c r="C876"/>
      <c r="H876" s="39" t="b">
        <f t="shared" si="13"/>
        <v>0</v>
      </c>
    </row>
    <row r="877" spans="1:8" hidden="1" x14ac:dyDescent="0.25">
      <c r="A877" s="105"/>
      <c r="B877" s="105"/>
      <c r="C877"/>
      <c r="H877" s="39" t="b">
        <f t="shared" si="13"/>
        <v>0</v>
      </c>
    </row>
    <row r="878" spans="1:8" hidden="1" x14ac:dyDescent="0.25">
      <c r="A878" s="105"/>
      <c r="B878" s="105"/>
      <c r="C878"/>
      <c r="H878" s="39" t="b">
        <f t="shared" si="13"/>
        <v>0</v>
      </c>
    </row>
    <row r="879" spans="1:8" hidden="1" x14ac:dyDescent="0.25">
      <c r="A879" s="105"/>
      <c r="B879" s="105"/>
      <c r="C879"/>
      <c r="H879" s="39" t="b">
        <f t="shared" si="13"/>
        <v>0</v>
      </c>
    </row>
    <row r="880" spans="1:8" hidden="1" x14ac:dyDescent="0.25">
      <c r="A880" s="105"/>
      <c r="B880" s="105"/>
      <c r="C880"/>
      <c r="H880" s="39" t="b">
        <f t="shared" si="13"/>
        <v>0</v>
      </c>
    </row>
    <row r="881" spans="1:8" hidden="1" x14ac:dyDescent="0.25">
      <c r="A881" s="105"/>
      <c r="B881" s="105"/>
      <c r="C881"/>
      <c r="H881" s="39" t="b">
        <f t="shared" si="13"/>
        <v>0</v>
      </c>
    </row>
    <row r="882" spans="1:8" hidden="1" x14ac:dyDescent="0.25">
      <c r="A882" s="105"/>
      <c r="B882" s="105"/>
      <c r="C882"/>
      <c r="H882" s="39" t="b">
        <f t="shared" si="13"/>
        <v>0</v>
      </c>
    </row>
    <row r="883" spans="1:8" hidden="1" x14ac:dyDescent="0.25">
      <c r="A883" s="105"/>
      <c r="B883" s="105"/>
      <c r="C883"/>
      <c r="H883" s="39" t="b">
        <f t="shared" si="13"/>
        <v>0</v>
      </c>
    </row>
    <row r="884" spans="1:8" hidden="1" x14ac:dyDescent="0.25">
      <c r="A884" s="105"/>
      <c r="B884" s="105"/>
      <c r="C884"/>
      <c r="H884" s="39" t="b">
        <f t="shared" si="13"/>
        <v>0</v>
      </c>
    </row>
    <row r="885" spans="1:8" hidden="1" x14ac:dyDescent="0.25">
      <c r="A885" s="105"/>
      <c r="B885" s="105"/>
      <c r="C885"/>
      <c r="H885" s="39" t="b">
        <f t="shared" si="13"/>
        <v>0</v>
      </c>
    </row>
    <row r="886" spans="1:8" hidden="1" x14ac:dyDescent="0.25">
      <c r="A886" s="105"/>
      <c r="B886" s="105"/>
      <c r="C886"/>
      <c r="H886" s="39" t="b">
        <f t="shared" si="13"/>
        <v>0</v>
      </c>
    </row>
    <row r="887" spans="1:8" hidden="1" x14ac:dyDescent="0.25">
      <c r="A887" s="105"/>
      <c r="B887" s="105"/>
      <c r="C887"/>
      <c r="H887" s="39" t="b">
        <f t="shared" si="13"/>
        <v>0</v>
      </c>
    </row>
    <row r="888" spans="1:8" hidden="1" x14ac:dyDescent="0.25">
      <c r="A888" s="105"/>
      <c r="B888" s="105"/>
      <c r="C888"/>
      <c r="H888" s="39" t="b">
        <f t="shared" si="13"/>
        <v>0</v>
      </c>
    </row>
    <row r="889" spans="1:8" hidden="1" x14ac:dyDescent="0.25">
      <c r="A889" s="105"/>
      <c r="B889" s="105"/>
      <c r="C889"/>
      <c r="H889" s="39" t="b">
        <f t="shared" si="13"/>
        <v>0</v>
      </c>
    </row>
    <row r="890" spans="1:8" hidden="1" x14ac:dyDescent="0.25">
      <c r="A890" s="105"/>
      <c r="B890" s="105"/>
      <c r="C890"/>
      <c r="H890" s="39" t="b">
        <f t="shared" si="13"/>
        <v>0</v>
      </c>
    </row>
    <row r="891" spans="1:8" hidden="1" x14ac:dyDescent="0.25">
      <c r="A891" s="105"/>
      <c r="B891" s="105"/>
      <c r="C891"/>
      <c r="H891" s="39" t="b">
        <f t="shared" si="13"/>
        <v>0</v>
      </c>
    </row>
    <row r="892" spans="1:8" hidden="1" x14ac:dyDescent="0.25">
      <c r="A892" s="105"/>
      <c r="B892" s="105"/>
      <c r="C892"/>
      <c r="H892" s="39" t="b">
        <f t="shared" si="13"/>
        <v>0</v>
      </c>
    </row>
    <row r="893" spans="1:8" hidden="1" x14ac:dyDescent="0.25">
      <c r="A893" s="105"/>
      <c r="B893" s="105"/>
      <c r="C893"/>
      <c r="H893" s="39" t="b">
        <f t="shared" si="13"/>
        <v>0</v>
      </c>
    </row>
    <row r="894" spans="1:8" hidden="1" x14ac:dyDescent="0.25">
      <c r="A894" s="105"/>
      <c r="B894" s="105"/>
      <c r="C894"/>
      <c r="H894" s="39" t="b">
        <f t="shared" si="13"/>
        <v>0</v>
      </c>
    </row>
    <row r="895" spans="1:8" hidden="1" x14ac:dyDescent="0.25">
      <c r="A895" s="105"/>
      <c r="B895" s="105"/>
      <c r="C895"/>
      <c r="H895" s="39" t="b">
        <f t="shared" si="13"/>
        <v>0</v>
      </c>
    </row>
    <row r="896" spans="1:8" hidden="1" x14ac:dyDescent="0.25">
      <c r="A896" s="105"/>
      <c r="B896" s="105"/>
      <c r="C896"/>
      <c r="H896" s="39" t="b">
        <f t="shared" si="13"/>
        <v>0</v>
      </c>
    </row>
    <row r="897" spans="1:8" hidden="1" x14ac:dyDescent="0.25">
      <c r="A897" s="105"/>
      <c r="B897" s="105"/>
      <c r="C897"/>
      <c r="H897" s="39" t="b">
        <f t="shared" si="13"/>
        <v>0</v>
      </c>
    </row>
    <row r="898" spans="1:8" hidden="1" x14ac:dyDescent="0.25">
      <c r="A898" s="105"/>
      <c r="B898" s="105"/>
      <c r="C898"/>
      <c r="H898" s="39" t="b">
        <f t="shared" si="13"/>
        <v>0</v>
      </c>
    </row>
    <row r="899" spans="1:8" hidden="1" x14ac:dyDescent="0.25">
      <c r="A899" s="105"/>
      <c r="B899" s="105"/>
      <c r="C899"/>
      <c r="H899" s="39" t="b">
        <f t="shared" si="13"/>
        <v>0</v>
      </c>
    </row>
    <row r="900" spans="1:8" hidden="1" x14ac:dyDescent="0.25">
      <c r="A900" s="105"/>
      <c r="B900" s="105"/>
      <c r="C900"/>
      <c r="H900" s="39" t="b">
        <f t="shared" si="13"/>
        <v>0</v>
      </c>
    </row>
    <row r="901" spans="1:8" hidden="1" x14ac:dyDescent="0.25">
      <c r="A901" s="105"/>
      <c r="B901" s="105"/>
      <c r="C901"/>
      <c r="H901" s="39" t="b">
        <f t="shared" si="13"/>
        <v>0</v>
      </c>
    </row>
    <row r="902" spans="1:8" hidden="1" x14ac:dyDescent="0.25">
      <c r="A902" s="105"/>
      <c r="B902" s="105"/>
      <c r="C902"/>
      <c r="H902" s="39" t="b">
        <f t="shared" si="13"/>
        <v>0</v>
      </c>
    </row>
    <row r="903" spans="1:8" hidden="1" x14ac:dyDescent="0.25">
      <c r="A903" s="105"/>
      <c r="B903" s="105"/>
      <c r="C903"/>
      <c r="H903" s="39" t="b">
        <f t="shared" si="13"/>
        <v>0</v>
      </c>
    </row>
    <row r="904" spans="1:8" hidden="1" x14ac:dyDescent="0.25">
      <c r="A904" s="105"/>
      <c r="B904" s="105"/>
      <c r="C904"/>
      <c r="H904" s="39" t="b">
        <f t="shared" si="13"/>
        <v>0</v>
      </c>
    </row>
    <row r="905" spans="1:8" hidden="1" x14ac:dyDescent="0.25">
      <c r="A905" s="105"/>
      <c r="B905" s="105"/>
      <c r="C905"/>
      <c r="H905" s="39" t="b">
        <f t="shared" si="13"/>
        <v>0</v>
      </c>
    </row>
    <row r="906" spans="1:8" hidden="1" x14ac:dyDescent="0.25">
      <c r="A906" s="105"/>
      <c r="B906" s="105"/>
      <c r="C906"/>
      <c r="H906" s="39" t="b">
        <f t="shared" si="13"/>
        <v>0</v>
      </c>
    </row>
    <row r="907" spans="1:8" hidden="1" x14ac:dyDescent="0.25">
      <c r="A907" s="105"/>
      <c r="B907" s="105"/>
      <c r="C907"/>
      <c r="H907" s="39" t="b">
        <f t="shared" si="13"/>
        <v>0</v>
      </c>
    </row>
    <row r="908" spans="1:8" hidden="1" x14ac:dyDescent="0.25">
      <c r="A908" s="105"/>
      <c r="B908" s="105"/>
      <c r="C908"/>
      <c r="H908" s="39" t="b">
        <f t="shared" ref="H908:H936" si="14">AND(O$6=E908,O$7&gt;=F908,O$7&lt;=G908,C$7=F908)</f>
        <v>0</v>
      </c>
    </row>
    <row r="909" spans="1:8" hidden="1" x14ac:dyDescent="0.25">
      <c r="A909" s="105"/>
      <c r="B909" s="105"/>
      <c r="C909"/>
      <c r="H909" s="39" t="b">
        <f t="shared" si="14"/>
        <v>0</v>
      </c>
    </row>
    <row r="910" spans="1:8" hidden="1" x14ac:dyDescent="0.25">
      <c r="A910" s="105"/>
      <c r="B910" s="105"/>
      <c r="C910"/>
      <c r="H910" s="39" t="b">
        <f t="shared" si="14"/>
        <v>0</v>
      </c>
    </row>
    <row r="911" spans="1:8" hidden="1" x14ac:dyDescent="0.25">
      <c r="A911" s="105"/>
      <c r="B911" s="105"/>
      <c r="C911"/>
      <c r="H911" s="39" t="b">
        <f t="shared" si="14"/>
        <v>0</v>
      </c>
    </row>
    <row r="912" spans="1:8" hidden="1" x14ac:dyDescent="0.25">
      <c r="A912" s="105"/>
      <c r="B912" s="105"/>
      <c r="C912"/>
      <c r="H912" s="39" t="b">
        <f t="shared" si="14"/>
        <v>0</v>
      </c>
    </row>
    <row r="913" spans="1:8" hidden="1" x14ac:dyDescent="0.25">
      <c r="A913" s="105"/>
      <c r="B913" s="105"/>
      <c r="C913"/>
      <c r="H913" s="39" t="b">
        <f t="shared" si="14"/>
        <v>0</v>
      </c>
    </row>
    <row r="914" spans="1:8" hidden="1" x14ac:dyDescent="0.25">
      <c r="A914" s="105"/>
      <c r="B914" s="105"/>
      <c r="C914"/>
      <c r="H914" s="39" t="b">
        <f t="shared" si="14"/>
        <v>0</v>
      </c>
    </row>
    <row r="915" spans="1:8" hidden="1" x14ac:dyDescent="0.25">
      <c r="A915" s="105"/>
      <c r="B915" s="105"/>
      <c r="C915"/>
      <c r="H915" s="39" t="b">
        <f t="shared" si="14"/>
        <v>0</v>
      </c>
    </row>
    <row r="916" spans="1:8" hidden="1" x14ac:dyDescent="0.25">
      <c r="A916" s="105"/>
      <c r="B916" s="105"/>
      <c r="C916"/>
      <c r="H916" s="39" t="b">
        <f t="shared" si="14"/>
        <v>0</v>
      </c>
    </row>
    <row r="917" spans="1:8" hidden="1" x14ac:dyDescent="0.25">
      <c r="A917" s="105"/>
      <c r="B917" s="105"/>
      <c r="C917"/>
      <c r="H917" s="39" t="b">
        <f t="shared" si="14"/>
        <v>0</v>
      </c>
    </row>
    <row r="918" spans="1:8" hidden="1" x14ac:dyDescent="0.25">
      <c r="A918" s="105"/>
      <c r="B918" s="105"/>
      <c r="C918"/>
      <c r="H918" s="39" t="b">
        <f t="shared" si="14"/>
        <v>0</v>
      </c>
    </row>
    <row r="919" spans="1:8" hidden="1" x14ac:dyDescent="0.25">
      <c r="A919" s="105"/>
      <c r="B919" s="105"/>
      <c r="C919"/>
      <c r="H919" s="39" t="b">
        <f t="shared" si="14"/>
        <v>0</v>
      </c>
    </row>
    <row r="920" spans="1:8" hidden="1" x14ac:dyDescent="0.25">
      <c r="A920" s="105"/>
      <c r="B920" s="105"/>
      <c r="C920"/>
      <c r="H920" s="39" t="b">
        <f t="shared" si="14"/>
        <v>0</v>
      </c>
    </row>
    <row r="921" spans="1:8" hidden="1" x14ac:dyDescent="0.25">
      <c r="A921" s="105"/>
      <c r="C921"/>
      <c r="H921" s="39" t="b">
        <f t="shared" si="14"/>
        <v>0</v>
      </c>
    </row>
    <row r="922" spans="1:8" hidden="1" x14ac:dyDescent="0.25">
      <c r="A922" s="105"/>
      <c r="C922"/>
      <c r="H922" s="39" t="b">
        <f t="shared" si="14"/>
        <v>0</v>
      </c>
    </row>
    <row r="923" spans="1:8" hidden="1" x14ac:dyDescent="0.25">
      <c r="A923" s="105"/>
      <c r="C923"/>
      <c r="H923" s="39" t="b">
        <f t="shared" si="14"/>
        <v>0</v>
      </c>
    </row>
    <row r="924" spans="1:8" hidden="1" x14ac:dyDescent="0.25">
      <c r="A924" s="105"/>
      <c r="C924"/>
      <c r="H924" s="39" t="b">
        <f t="shared" si="14"/>
        <v>0</v>
      </c>
    </row>
    <row r="925" spans="1:8" hidden="1" x14ac:dyDescent="0.25">
      <c r="A925" s="105"/>
      <c r="C925"/>
      <c r="H925" s="39" t="b">
        <f t="shared" si="14"/>
        <v>0</v>
      </c>
    </row>
    <row r="926" spans="1:8" hidden="1" x14ac:dyDescent="0.25">
      <c r="A926" s="105"/>
      <c r="C926"/>
      <c r="H926" s="39" t="b">
        <f t="shared" si="14"/>
        <v>0</v>
      </c>
    </row>
    <row r="927" spans="1:8" hidden="1" x14ac:dyDescent="0.25">
      <c r="A927" s="105"/>
      <c r="C927"/>
      <c r="H927" s="39" t="b">
        <f t="shared" si="14"/>
        <v>0</v>
      </c>
    </row>
    <row r="928" spans="1:8" hidden="1" x14ac:dyDescent="0.25">
      <c r="A928" s="105"/>
      <c r="C928"/>
      <c r="H928" s="39" t="b">
        <f t="shared" si="14"/>
        <v>0</v>
      </c>
    </row>
    <row r="929" spans="1:15" hidden="1" x14ac:dyDescent="0.25">
      <c r="A929" s="105"/>
      <c r="C929"/>
      <c r="H929" s="39" t="b">
        <f t="shared" si="14"/>
        <v>0</v>
      </c>
    </row>
    <row r="930" spans="1:15" hidden="1" x14ac:dyDescent="0.25">
      <c r="A930" s="105"/>
      <c r="C930"/>
      <c r="H930" s="39" t="b">
        <f t="shared" si="14"/>
        <v>0</v>
      </c>
    </row>
    <row r="931" spans="1:15" hidden="1" x14ac:dyDescent="0.25">
      <c r="A931" s="105"/>
      <c r="C931"/>
      <c r="H931" s="39" t="b">
        <f t="shared" si="14"/>
        <v>0</v>
      </c>
      <c r="N931"/>
      <c r="O931"/>
    </row>
    <row r="932" spans="1:15" hidden="1" x14ac:dyDescent="0.25">
      <c r="A932" s="105"/>
      <c r="C932"/>
      <c r="H932" s="39" t="b">
        <f t="shared" si="14"/>
        <v>0</v>
      </c>
      <c r="N932"/>
      <c r="O932"/>
    </row>
    <row r="933" spans="1:15" hidden="1" x14ac:dyDescent="0.25">
      <c r="A933" s="105"/>
      <c r="C933"/>
      <c r="H933" s="39" t="b">
        <f t="shared" si="14"/>
        <v>0</v>
      </c>
      <c r="N933"/>
      <c r="O933"/>
    </row>
    <row r="934" spans="1:15" hidden="1" x14ac:dyDescent="0.25">
      <c r="A934" s="105"/>
      <c r="C934"/>
      <c r="H934" s="39" t="b">
        <f t="shared" si="14"/>
        <v>0</v>
      </c>
      <c r="N934"/>
      <c r="O934"/>
    </row>
    <row r="935" spans="1:15" hidden="1" x14ac:dyDescent="0.25">
      <c r="A935" s="105"/>
      <c r="B935" s="105"/>
      <c r="H935" s="39" t="b">
        <f t="shared" si="14"/>
        <v>0</v>
      </c>
      <c r="N935"/>
      <c r="O935"/>
    </row>
    <row r="936" spans="1:15" hidden="1" x14ac:dyDescent="0.25">
      <c r="A936" s="105"/>
      <c r="B936" s="105"/>
      <c r="H936" s="39" t="b">
        <f t="shared" si="14"/>
        <v>0</v>
      </c>
      <c r="N936"/>
      <c r="O936"/>
    </row>
  </sheetData>
  <autoFilter ref="C10:H936">
    <filterColumn colId="5">
      <filters>
        <filter val="TRUE"/>
      </filters>
    </filterColumn>
  </autoFilter>
  <dataValidations count="1">
    <dataValidation type="list" operator="equal" allowBlank="1" showErrorMessage="1" errorTitle="invalid entry" sqref="I6">
      <formula1>",AK,CA,CT,DE,FL,GA,HI,IL-IN,LA,ME,MD,MIT,MI,MN,MS-AL,NH,NJ,NY,NC,OH,OR,PA,PR,RI,SC,USC,TX,LC,VA,WA,WI,WHOI"</formula1>
      <formula2>0</formula2>
    </dataValidation>
  </dataValidations>
  <pageMargins left="0.7" right="0.7" top="0.75" bottom="0.75" header="0.3" footer="0.3"/>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5126" r:id="rId3" name="Button 6">
              <controlPr defaultSize="0" print="0" autoFill="0" autoPict="0" macro="[0]!return0">
                <anchor>
                  <from>
                    <xdr:col>2</xdr:col>
                    <xdr:colOff>19050</xdr:colOff>
                    <xdr:row>2</xdr:row>
                    <xdr:rowOff>76200</xdr:rowOff>
                  </from>
                  <to>
                    <xdr:col>2</xdr:col>
                    <xdr:colOff>466725</xdr:colOff>
                    <xdr:row>4</xdr:row>
                    <xdr:rowOff>0</xdr:rowOff>
                  </to>
                </anchor>
              </controlPr>
            </control>
          </mc:Choice>
        </mc:AlternateContent>
        <mc:AlternateContent xmlns:mc="http://schemas.openxmlformats.org/markup-compatibility/2006">
          <mc:Choice Requires="x14">
            <control shapeId="5169" r:id="rId4" name="Button 49">
              <controlPr defaultSize="0" print="0" autoFill="0" autoPict="0" macro="[0]!cancel0">
                <anchor>
                  <from>
                    <xdr:col>2</xdr:col>
                    <xdr:colOff>914400</xdr:colOff>
                    <xdr:row>2</xdr:row>
                    <xdr:rowOff>76200</xdr:rowOff>
                  </from>
                  <to>
                    <xdr:col>2</xdr:col>
                    <xdr:colOff>1362075</xdr:colOff>
                    <xdr:row>4</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R117"/>
  <sheetViews>
    <sheetView zoomScaleNormal="100" zoomScalePageLayoutView="150" workbookViewId="0">
      <pane ySplit="6" topLeftCell="A7" activePane="bottomLeft" state="frozen"/>
      <selection activeCell="L20" sqref="L20"/>
      <selection pane="bottomLeft" activeCell="B3" sqref="B3"/>
    </sheetView>
  </sheetViews>
  <sheetFormatPr defaultColWidth="9" defaultRowHeight="15.75" x14ac:dyDescent="0.25"/>
  <cols>
    <col min="1" max="1" width="14" style="365" customWidth="1"/>
    <col min="2" max="2" width="74" style="345" customWidth="1"/>
    <col min="3" max="3" width="1" style="344" customWidth="1"/>
    <col min="4" max="4" width="9.42578125" style="344" customWidth="1"/>
    <col min="5" max="5" width="9" style="345" customWidth="1"/>
    <col min="6" max="7" width="9" style="345"/>
    <col min="8" max="13" width="0" style="345" hidden="1" customWidth="1"/>
    <col min="14" max="14" width="0" style="346" hidden="1" customWidth="1"/>
    <col min="15" max="15" width="0" style="347" hidden="1" customWidth="1"/>
    <col min="16" max="18" width="0" style="345" hidden="1" customWidth="1"/>
    <col min="19" max="250" width="9" style="345"/>
    <col min="251" max="251" width="35" style="345" customWidth="1"/>
    <col min="252" max="252" width="23.140625" style="345" customWidth="1"/>
    <col min="253" max="16384" width="9" style="345"/>
  </cols>
  <sheetData>
    <row r="1" spans="1:18" x14ac:dyDescent="0.25">
      <c r="A1" s="344"/>
      <c r="B1" s="345" t="s">
        <v>8396</v>
      </c>
      <c r="O1" s="347" t="s">
        <v>8395</v>
      </c>
    </row>
    <row r="2" spans="1:18" x14ac:dyDescent="0.25">
      <c r="A2" s="344"/>
      <c r="B2" s="345" t="s">
        <v>8400</v>
      </c>
      <c r="O2" s="347">
        <v>28</v>
      </c>
    </row>
    <row r="3" spans="1:18" x14ac:dyDescent="0.25">
      <c r="A3" s="346" t="s">
        <v>8399</v>
      </c>
      <c r="B3" s="348"/>
      <c r="N3" s="349" t="s">
        <v>8364</v>
      </c>
      <c r="O3" s="350" t="s">
        <v>8395</v>
      </c>
    </row>
    <row r="4" spans="1:18" x14ac:dyDescent="0.25">
      <c r="A4" s="344"/>
      <c r="B4" s="351" t="s">
        <v>14433</v>
      </c>
      <c r="N4" s="349" t="s">
        <v>8365</v>
      </c>
      <c r="O4" s="350">
        <v>28</v>
      </c>
    </row>
    <row r="5" spans="1:18" x14ac:dyDescent="0.25">
      <c r="A5" s="344"/>
      <c r="B5" s="351" t="s">
        <v>8398</v>
      </c>
    </row>
    <row r="6" spans="1:18" x14ac:dyDescent="0.25">
      <c r="A6" s="352" t="s">
        <v>8397</v>
      </c>
      <c r="B6" s="353" t="s">
        <v>502</v>
      </c>
      <c r="C6" s="354"/>
      <c r="D6" s="354"/>
    </row>
    <row r="7" spans="1:18" x14ac:dyDescent="0.25">
      <c r="A7" s="355">
        <v>10</v>
      </c>
      <c r="B7" s="356" t="s">
        <v>8402</v>
      </c>
      <c r="C7" s="357"/>
      <c r="D7" s="357" t="b">
        <f t="shared" ref="D7:D71" si="0">OR(NOT(ISERROR(SEARCH(B$3,B7))),NOT(ISERROR(SEARCH(B$3,TEXT(A7,"000")))))</f>
        <v>1</v>
      </c>
    </row>
    <row r="8" spans="1:18" x14ac:dyDescent="0.25">
      <c r="A8" s="355">
        <v>11</v>
      </c>
      <c r="B8" s="358" t="s">
        <v>8177</v>
      </c>
      <c r="C8" s="357"/>
      <c r="D8" s="357" t="b">
        <f t="shared" si="0"/>
        <v>1</v>
      </c>
    </row>
    <row r="9" spans="1:18" x14ac:dyDescent="0.25">
      <c r="A9" s="355">
        <v>12</v>
      </c>
      <c r="B9" s="358" t="s">
        <v>8178</v>
      </c>
      <c r="C9" s="357"/>
      <c r="D9" s="357" t="b">
        <f t="shared" si="0"/>
        <v>1</v>
      </c>
      <c r="N9" s="359"/>
      <c r="O9" s="360"/>
      <c r="P9" s="361"/>
      <c r="Q9" s="361"/>
      <c r="R9" s="362"/>
    </row>
    <row r="10" spans="1:18" x14ac:dyDescent="0.25">
      <c r="A10" s="355">
        <v>13</v>
      </c>
      <c r="B10" s="358" t="s">
        <v>8179</v>
      </c>
      <c r="C10" s="357"/>
      <c r="D10" s="357" t="b">
        <f t="shared" si="0"/>
        <v>1</v>
      </c>
      <c r="N10" s="363" t="str">
        <f>CONCATENATE(TEXT(N9,"000")," ",O9)</f>
        <v xml:space="preserve">000 </v>
      </c>
      <c r="O10" s="364"/>
      <c r="P10" s="361"/>
      <c r="Q10" s="361"/>
      <c r="R10" s="362"/>
    </row>
    <row r="11" spans="1:18" x14ac:dyDescent="0.25">
      <c r="A11" s="355">
        <v>20</v>
      </c>
      <c r="B11" s="356" t="s">
        <v>8403</v>
      </c>
      <c r="C11" s="357"/>
      <c r="D11" s="357" t="b">
        <f t="shared" si="0"/>
        <v>1</v>
      </c>
    </row>
    <row r="12" spans="1:18" x14ac:dyDescent="0.25">
      <c r="A12" s="355">
        <v>21</v>
      </c>
      <c r="B12" s="358" t="s">
        <v>8180</v>
      </c>
      <c r="C12" s="357"/>
      <c r="D12" s="357" t="b">
        <f t="shared" si="0"/>
        <v>1</v>
      </c>
    </row>
    <row r="13" spans="1:18" x14ac:dyDescent="0.25">
      <c r="A13" s="355">
        <v>22</v>
      </c>
      <c r="B13" s="358" t="s">
        <v>8181</v>
      </c>
      <c r="C13" s="357"/>
      <c r="D13" s="357" t="b">
        <f t="shared" si="0"/>
        <v>1</v>
      </c>
    </row>
    <row r="14" spans="1:18" x14ac:dyDescent="0.25">
      <c r="A14" s="355">
        <v>23</v>
      </c>
      <c r="B14" s="358" t="s">
        <v>8182</v>
      </c>
      <c r="C14" s="357"/>
      <c r="D14" s="357" t="b">
        <f t="shared" si="0"/>
        <v>1</v>
      </c>
    </row>
    <row r="15" spans="1:18" x14ac:dyDescent="0.25">
      <c r="A15" s="355">
        <v>30</v>
      </c>
      <c r="B15" s="356" t="s">
        <v>8404</v>
      </c>
      <c r="C15" s="357"/>
      <c r="D15" s="357" t="b">
        <f t="shared" si="0"/>
        <v>1</v>
      </c>
    </row>
    <row r="16" spans="1:18" x14ac:dyDescent="0.25">
      <c r="A16" s="355">
        <v>31</v>
      </c>
      <c r="B16" s="358" t="s">
        <v>8183</v>
      </c>
      <c r="C16" s="357"/>
      <c r="D16" s="357" t="b">
        <f t="shared" si="0"/>
        <v>1</v>
      </c>
    </row>
    <row r="17" spans="1:4" x14ac:dyDescent="0.25">
      <c r="A17" s="355">
        <v>32</v>
      </c>
      <c r="B17" s="358" t="s">
        <v>8184</v>
      </c>
      <c r="C17" s="357"/>
      <c r="D17" s="357" t="b">
        <f t="shared" si="0"/>
        <v>1</v>
      </c>
    </row>
    <row r="18" spans="1:4" x14ac:dyDescent="0.25">
      <c r="A18" s="355">
        <v>33</v>
      </c>
      <c r="B18" s="358" t="s">
        <v>8185</v>
      </c>
      <c r="C18" s="357"/>
      <c r="D18" s="357" t="b">
        <f t="shared" si="0"/>
        <v>1</v>
      </c>
    </row>
    <row r="19" spans="1:4" x14ac:dyDescent="0.25">
      <c r="A19" s="355">
        <v>34</v>
      </c>
      <c r="B19" s="358" t="s">
        <v>8186</v>
      </c>
      <c r="C19" s="357"/>
      <c r="D19" s="357" t="b">
        <f t="shared" si="0"/>
        <v>1</v>
      </c>
    </row>
    <row r="20" spans="1:4" x14ac:dyDescent="0.25">
      <c r="A20" s="355">
        <v>40</v>
      </c>
      <c r="B20" s="356" t="s">
        <v>8405</v>
      </c>
      <c r="C20" s="357"/>
      <c r="D20" s="357" t="b">
        <f t="shared" si="0"/>
        <v>1</v>
      </c>
    </row>
    <row r="21" spans="1:4" x14ac:dyDescent="0.25">
      <c r="A21" s="355">
        <v>41</v>
      </c>
      <c r="B21" s="358" t="s">
        <v>8187</v>
      </c>
      <c r="C21" s="357"/>
      <c r="D21" s="357" t="b">
        <f t="shared" si="0"/>
        <v>1</v>
      </c>
    </row>
    <row r="22" spans="1:4" x14ac:dyDescent="0.25">
      <c r="A22" s="355">
        <v>42</v>
      </c>
      <c r="B22" s="358" t="s">
        <v>8188</v>
      </c>
      <c r="C22" s="357"/>
      <c r="D22" s="357" t="b">
        <f t="shared" si="0"/>
        <v>1</v>
      </c>
    </row>
    <row r="23" spans="1:4" x14ac:dyDescent="0.25">
      <c r="A23" s="355">
        <v>43</v>
      </c>
      <c r="B23" s="358" t="s">
        <v>8189</v>
      </c>
      <c r="C23" s="357"/>
      <c r="D23" s="357" t="b">
        <f t="shared" si="0"/>
        <v>1</v>
      </c>
    </row>
    <row r="24" spans="1:4" x14ac:dyDescent="0.25">
      <c r="A24" s="355">
        <v>44</v>
      </c>
      <c r="B24" s="358" t="s">
        <v>8190</v>
      </c>
      <c r="C24" s="357"/>
      <c r="D24" s="357" t="b">
        <f t="shared" si="0"/>
        <v>1</v>
      </c>
    </row>
    <row r="25" spans="1:4" x14ac:dyDescent="0.25">
      <c r="A25" s="355">
        <v>50</v>
      </c>
      <c r="B25" s="356" t="s">
        <v>8406</v>
      </c>
      <c r="C25" s="357"/>
      <c r="D25" s="357" t="b">
        <f t="shared" si="0"/>
        <v>1</v>
      </c>
    </row>
    <row r="26" spans="1:4" x14ac:dyDescent="0.25">
      <c r="A26" s="355">
        <v>51</v>
      </c>
      <c r="B26" s="358" t="s">
        <v>8191</v>
      </c>
      <c r="C26" s="357"/>
      <c r="D26" s="357" t="b">
        <f t="shared" si="0"/>
        <v>1</v>
      </c>
    </row>
    <row r="27" spans="1:4" x14ac:dyDescent="0.25">
      <c r="A27" s="355">
        <v>52</v>
      </c>
      <c r="B27" s="358" t="s">
        <v>8192</v>
      </c>
      <c r="C27" s="357"/>
      <c r="D27" s="357" t="b">
        <f t="shared" si="0"/>
        <v>1</v>
      </c>
    </row>
    <row r="28" spans="1:4" x14ac:dyDescent="0.25">
      <c r="A28" s="355">
        <v>53</v>
      </c>
      <c r="B28" s="358" t="s">
        <v>8193</v>
      </c>
      <c r="C28" s="357"/>
      <c r="D28" s="357" t="b">
        <f t="shared" si="0"/>
        <v>1</v>
      </c>
    </row>
    <row r="29" spans="1:4" x14ac:dyDescent="0.25">
      <c r="A29" s="355">
        <v>54</v>
      </c>
      <c r="B29" s="358" t="s">
        <v>8194</v>
      </c>
      <c r="C29" s="357"/>
      <c r="D29" s="357" t="b">
        <f t="shared" si="0"/>
        <v>1</v>
      </c>
    </row>
    <row r="30" spans="1:4" x14ac:dyDescent="0.25">
      <c r="A30" s="355">
        <v>60</v>
      </c>
      <c r="B30" s="356" t="s">
        <v>8407</v>
      </c>
      <c r="C30" s="357"/>
      <c r="D30" s="357" t="b">
        <f t="shared" si="0"/>
        <v>1</v>
      </c>
    </row>
    <row r="31" spans="1:4" x14ac:dyDescent="0.25">
      <c r="A31" s="355">
        <v>61</v>
      </c>
      <c r="B31" s="358" t="s">
        <v>8073</v>
      </c>
      <c r="C31" s="357"/>
      <c r="D31" s="357" t="b">
        <f t="shared" si="0"/>
        <v>1</v>
      </c>
    </row>
    <row r="32" spans="1:4" x14ac:dyDescent="0.25">
      <c r="A32" s="355">
        <v>62</v>
      </c>
      <c r="B32" s="358" t="s">
        <v>8074</v>
      </c>
      <c r="C32" s="357"/>
      <c r="D32" s="357" t="b">
        <f t="shared" si="0"/>
        <v>1</v>
      </c>
    </row>
    <row r="33" spans="1:4" x14ac:dyDescent="0.25">
      <c r="A33" s="355">
        <v>63</v>
      </c>
      <c r="B33" s="358" t="s">
        <v>8075</v>
      </c>
      <c r="C33" s="357"/>
      <c r="D33" s="357" t="b">
        <f t="shared" si="0"/>
        <v>1</v>
      </c>
    </row>
    <row r="34" spans="1:4" x14ac:dyDescent="0.25">
      <c r="A34" s="355">
        <v>70</v>
      </c>
      <c r="B34" s="356" t="s">
        <v>8408</v>
      </c>
      <c r="C34" s="357"/>
      <c r="D34" s="357" t="b">
        <f t="shared" si="0"/>
        <v>1</v>
      </c>
    </row>
    <row r="35" spans="1:4" x14ac:dyDescent="0.25">
      <c r="A35" s="355">
        <v>71</v>
      </c>
      <c r="B35" s="358" t="s">
        <v>8076</v>
      </c>
      <c r="C35" s="357"/>
      <c r="D35" s="357" t="b">
        <f t="shared" si="0"/>
        <v>1</v>
      </c>
    </row>
    <row r="36" spans="1:4" x14ac:dyDescent="0.25">
      <c r="A36" s="355">
        <v>72</v>
      </c>
      <c r="B36" s="358" t="s">
        <v>8077</v>
      </c>
      <c r="C36" s="357"/>
      <c r="D36" s="357" t="b">
        <f t="shared" si="0"/>
        <v>1</v>
      </c>
    </row>
    <row r="37" spans="1:4" x14ac:dyDescent="0.25">
      <c r="A37" s="355">
        <v>73</v>
      </c>
      <c r="B37" s="358" t="s">
        <v>8198</v>
      </c>
      <c r="C37" s="357"/>
      <c r="D37" s="357" t="b">
        <f t="shared" si="0"/>
        <v>1</v>
      </c>
    </row>
    <row r="38" spans="1:4" x14ac:dyDescent="0.25">
      <c r="A38" s="355">
        <v>74</v>
      </c>
      <c r="B38" s="358" t="s">
        <v>8199</v>
      </c>
      <c r="C38" s="357"/>
      <c r="D38" s="357" t="b">
        <f t="shared" si="0"/>
        <v>1</v>
      </c>
    </row>
    <row r="39" spans="1:4" x14ac:dyDescent="0.25">
      <c r="A39" s="355">
        <v>75</v>
      </c>
      <c r="B39" s="358" t="s">
        <v>8200</v>
      </c>
      <c r="C39" s="357"/>
      <c r="D39" s="357" t="b">
        <f t="shared" si="0"/>
        <v>1</v>
      </c>
    </row>
    <row r="40" spans="1:4" x14ac:dyDescent="0.25">
      <c r="A40" s="355">
        <v>76</v>
      </c>
      <c r="B40" s="358" t="s">
        <v>8201</v>
      </c>
      <c r="C40" s="357"/>
      <c r="D40" s="357" t="b">
        <f t="shared" si="0"/>
        <v>1</v>
      </c>
    </row>
    <row r="41" spans="1:4" x14ac:dyDescent="0.25">
      <c r="A41" s="355">
        <v>77</v>
      </c>
      <c r="B41" s="358" t="s">
        <v>8202</v>
      </c>
      <c r="C41" s="357"/>
      <c r="D41" s="357" t="b">
        <f t="shared" si="0"/>
        <v>1</v>
      </c>
    </row>
    <row r="42" spans="1:4" x14ac:dyDescent="0.25">
      <c r="A42" s="355">
        <v>80</v>
      </c>
      <c r="B42" s="356" t="s">
        <v>8409</v>
      </c>
      <c r="C42" s="357"/>
      <c r="D42" s="357" t="b">
        <f t="shared" si="0"/>
        <v>1</v>
      </c>
    </row>
    <row r="43" spans="1:4" x14ac:dyDescent="0.25">
      <c r="A43" s="355">
        <v>81</v>
      </c>
      <c r="B43" s="358" t="s">
        <v>8203</v>
      </c>
      <c r="C43" s="357"/>
      <c r="D43" s="357" t="b">
        <f t="shared" si="0"/>
        <v>1</v>
      </c>
    </row>
    <row r="44" spans="1:4" x14ac:dyDescent="0.25">
      <c r="A44" s="355">
        <v>82</v>
      </c>
      <c r="B44" s="358" t="s">
        <v>8204</v>
      </c>
      <c r="C44" s="357"/>
      <c r="D44" s="357" t="b">
        <f t="shared" si="0"/>
        <v>1</v>
      </c>
    </row>
    <row r="45" spans="1:4" x14ac:dyDescent="0.25">
      <c r="A45" s="355">
        <v>83</v>
      </c>
      <c r="B45" s="358" t="s">
        <v>8205</v>
      </c>
      <c r="C45" s="357"/>
      <c r="D45" s="357" t="b">
        <f t="shared" si="0"/>
        <v>1</v>
      </c>
    </row>
    <row r="46" spans="1:4" x14ac:dyDescent="0.25">
      <c r="A46" s="355">
        <v>84</v>
      </c>
      <c r="B46" s="358" t="s">
        <v>8206</v>
      </c>
      <c r="C46" s="357"/>
      <c r="D46" s="357" t="b">
        <f t="shared" si="0"/>
        <v>1</v>
      </c>
    </row>
    <row r="47" spans="1:4" x14ac:dyDescent="0.25">
      <c r="A47" s="355">
        <v>90</v>
      </c>
      <c r="B47" s="356" t="s">
        <v>8410</v>
      </c>
      <c r="C47" s="357"/>
      <c r="D47" s="357" t="b">
        <f t="shared" si="0"/>
        <v>1</v>
      </c>
    </row>
    <row r="48" spans="1:4" x14ac:dyDescent="0.25">
      <c r="A48" s="355">
        <v>91</v>
      </c>
      <c r="B48" s="358" t="s">
        <v>8207</v>
      </c>
      <c r="C48" s="357"/>
      <c r="D48" s="357" t="b">
        <f t="shared" si="0"/>
        <v>1</v>
      </c>
    </row>
    <row r="49" spans="1:4" x14ac:dyDescent="0.25">
      <c r="A49" s="355">
        <v>92</v>
      </c>
      <c r="B49" s="358" t="s">
        <v>8208</v>
      </c>
      <c r="C49" s="357"/>
      <c r="D49" s="357" t="b">
        <f t="shared" si="0"/>
        <v>1</v>
      </c>
    </row>
    <row r="50" spans="1:4" x14ac:dyDescent="0.25">
      <c r="A50" s="355">
        <v>93</v>
      </c>
      <c r="B50" s="358" t="s">
        <v>8209</v>
      </c>
      <c r="C50" s="357"/>
      <c r="D50" s="357" t="b">
        <f t="shared" si="0"/>
        <v>1</v>
      </c>
    </row>
    <row r="51" spans="1:4" x14ac:dyDescent="0.25">
      <c r="A51" s="355">
        <v>94</v>
      </c>
      <c r="B51" s="358" t="s">
        <v>8210</v>
      </c>
      <c r="C51" s="357"/>
      <c r="D51" s="357" t="b">
        <f t="shared" si="0"/>
        <v>1</v>
      </c>
    </row>
    <row r="52" spans="1:4" x14ac:dyDescent="0.25">
      <c r="A52" s="355">
        <v>95</v>
      </c>
      <c r="B52" s="358" t="s">
        <v>8211</v>
      </c>
      <c r="C52" s="357"/>
      <c r="D52" s="357" t="b">
        <f t="shared" si="0"/>
        <v>1</v>
      </c>
    </row>
    <row r="53" spans="1:4" x14ac:dyDescent="0.25">
      <c r="A53" s="355">
        <v>96</v>
      </c>
      <c r="B53" s="358" t="s">
        <v>8212</v>
      </c>
      <c r="C53" s="357"/>
      <c r="D53" s="357" t="b">
        <f t="shared" si="0"/>
        <v>1</v>
      </c>
    </row>
    <row r="54" spans="1:4" x14ac:dyDescent="0.25">
      <c r="A54" s="355">
        <v>97</v>
      </c>
      <c r="B54" s="358" t="s">
        <v>8195</v>
      </c>
      <c r="C54" s="357"/>
      <c r="D54" s="357" t="b">
        <f t="shared" si="0"/>
        <v>1</v>
      </c>
    </row>
    <row r="55" spans="1:4" x14ac:dyDescent="0.25">
      <c r="A55" s="355">
        <v>100</v>
      </c>
      <c r="B55" s="356" t="s">
        <v>8411</v>
      </c>
      <c r="C55" s="357"/>
      <c r="D55" s="357" t="b">
        <f t="shared" si="0"/>
        <v>1</v>
      </c>
    </row>
    <row r="56" spans="1:4" x14ac:dyDescent="0.25">
      <c r="A56" s="355">
        <v>101</v>
      </c>
      <c r="B56" s="358" t="s">
        <v>8196</v>
      </c>
      <c r="C56" s="357"/>
      <c r="D56" s="357" t="b">
        <f t="shared" si="0"/>
        <v>1</v>
      </c>
    </row>
    <row r="57" spans="1:4" x14ac:dyDescent="0.25">
      <c r="A57" s="355">
        <v>102</v>
      </c>
      <c r="B57" s="358" t="s">
        <v>8197</v>
      </c>
      <c r="C57" s="357"/>
      <c r="D57" s="357" t="b">
        <f t="shared" si="0"/>
        <v>1</v>
      </c>
    </row>
    <row r="58" spans="1:4" x14ac:dyDescent="0.25">
      <c r="A58" s="355">
        <v>103</v>
      </c>
      <c r="B58" s="358" t="s">
        <v>8247</v>
      </c>
      <c r="C58" s="357"/>
      <c r="D58" s="357" t="b">
        <f t="shared" si="0"/>
        <v>1</v>
      </c>
    </row>
    <row r="59" spans="1:4" x14ac:dyDescent="0.25">
      <c r="A59" s="355">
        <v>104</v>
      </c>
      <c r="B59" s="358" t="s">
        <v>8248</v>
      </c>
      <c r="C59" s="357"/>
      <c r="D59" s="357" t="b">
        <f t="shared" si="0"/>
        <v>1</v>
      </c>
    </row>
    <row r="60" spans="1:4" x14ac:dyDescent="0.25">
      <c r="A60" s="355">
        <v>105</v>
      </c>
      <c r="B60" s="358" t="s">
        <v>8249</v>
      </c>
      <c r="C60" s="357"/>
      <c r="D60" s="357" t="b">
        <f t="shared" si="0"/>
        <v>1</v>
      </c>
    </row>
    <row r="61" spans="1:4" x14ac:dyDescent="0.25">
      <c r="A61" s="355">
        <v>106</v>
      </c>
      <c r="B61" s="358" t="s">
        <v>8250</v>
      </c>
      <c r="C61" s="357"/>
      <c r="D61" s="357" t="b">
        <f t="shared" si="0"/>
        <v>1</v>
      </c>
    </row>
    <row r="62" spans="1:4" x14ac:dyDescent="0.25">
      <c r="A62" s="355">
        <v>107</v>
      </c>
      <c r="B62" s="358" t="s">
        <v>8251</v>
      </c>
      <c r="C62" s="357"/>
      <c r="D62" s="357" t="b">
        <f t="shared" si="0"/>
        <v>1</v>
      </c>
    </row>
    <row r="63" spans="1:4" x14ac:dyDescent="0.25">
      <c r="A63" s="355">
        <v>108</v>
      </c>
      <c r="B63" s="358" t="s">
        <v>8252</v>
      </c>
      <c r="C63" s="357"/>
      <c r="D63" s="357" t="b">
        <f t="shared" si="0"/>
        <v>1</v>
      </c>
    </row>
    <row r="64" spans="1:4" x14ac:dyDescent="0.25">
      <c r="A64" s="355">
        <v>110</v>
      </c>
      <c r="B64" s="356" t="s">
        <v>8412</v>
      </c>
      <c r="C64" s="357"/>
      <c r="D64" s="357" t="b">
        <f t="shared" si="0"/>
        <v>1</v>
      </c>
    </row>
    <row r="65" spans="1:4" x14ac:dyDescent="0.25">
      <c r="A65" s="355">
        <v>111</v>
      </c>
      <c r="B65" s="358" t="s">
        <v>8422</v>
      </c>
      <c r="C65" s="357"/>
      <c r="D65" s="357" t="b">
        <f t="shared" si="0"/>
        <v>1</v>
      </c>
    </row>
    <row r="66" spans="1:4" x14ac:dyDescent="0.25">
      <c r="A66" s="355">
        <v>112</v>
      </c>
      <c r="B66" s="358" t="s">
        <v>8253</v>
      </c>
      <c r="C66" s="357"/>
      <c r="D66" s="357" t="b">
        <f t="shared" si="0"/>
        <v>1</v>
      </c>
    </row>
    <row r="67" spans="1:4" x14ac:dyDescent="0.25">
      <c r="A67" s="355">
        <v>113</v>
      </c>
      <c r="B67" s="358" t="s">
        <v>8213</v>
      </c>
      <c r="C67" s="357"/>
      <c r="D67" s="357" t="b">
        <f t="shared" si="0"/>
        <v>1</v>
      </c>
    </row>
    <row r="68" spans="1:4" x14ac:dyDescent="0.25">
      <c r="A68" s="355">
        <v>114</v>
      </c>
      <c r="B68" s="358" t="s">
        <v>8214</v>
      </c>
      <c r="C68" s="357"/>
      <c r="D68" s="357" t="b">
        <f t="shared" si="0"/>
        <v>1</v>
      </c>
    </row>
    <row r="69" spans="1:4" x14ac:dyDescent="0.25">
      <c r="A69" s="355">
        <v>115</v>
      </c>
      <c r="B69" s="358" t="s">
        <v>8215</v>
      </c>
      <c r="C69" s="357"/>
      <c r="D69" s="357" t="b">
        <f t="shared" si="0"/>
        <v>1</v>
      </c>
    </row>
    <row r="70" spans="1:4" x14ac:dyDescent="0.25">
      <c r="A70" s="355">
        <v>120</v>
      </c>
      <c r="B70" s="356" t="s">
        <v>8413</v>
      </c>
      <c r="C70" s="357"/>
      <c r="D70" s="357" t="b">
        <f t="shared" si="0"/>
        <v>1</v>
      </c>
    </row>
    <row r="71" spans="1:4" x14ac:dyDescent="0.25">
      <c r="A71" s="355">
        <v>121</v>
      </c>
      <c r="B71" s="358" t="s">
        <v>8216</v>
      </c>
      <c r="C71" s="357"/>
      <c r="D71" s="357" t="b">
        <f t="shared" si="0"/>
        <v>1</v>
      </c>
    </row>
    <row r="72" spans="1:4" x14ac:dyDescent="0.25">
      <c r="A72" s="355">
        <v>122</v>
      </c>
      <c r="B72" s="358" t="s">
        <v>8217</v>
      </c>
      <c r="C72" s="357"/>
      <c r="D72" s="357" t="b">
        <f t="shared" ref="D72:D117" si="1">OR(NOT(ISERROR(SEARCH(B$3,B72))),NOT(ISERROR(SEARCH(B$3,TEXT(A72,"000")))))</f>
        <v>1</v>
      </c>
    </row>
    <row r="73" spans="1:4" x14ac:dyDescent="0.25">
      <c r="A73" s="355">
        <v>123</v>
      </c>
      <c r="B73" s="358" t="s">
        <v>8218</v>
      </c>
      <c r="C73" s="357"/>
      <c r="D73" s="357" t="b">
        <f t="shared" si="1"/>
        <v>1</v>
      </c>
    </row>
    <row r="74" spans="1:4" x14ac:dyDescent="0.25">
      <c r="A74" s="355">
        <v>124</v>
      </c>
      <c r="B74" s="358" t="s">
        <v>8219</v>
      </c>
      <c r="C74" s="357"/>
      <c r="D74" s="357" t="b">
        <f t="shared" si="1"/>
        <v>1</v>
      </c>
    </row>
    <row r="75" spans="1:4" x14ac:dyDescent="0.25">
      <c r="A75" s="355">
        <v>125</v>
      </c>
      <c r="B75" s="358" t="s">
        <v>8220</v>
      </c>
      <c r="C75" s="357"/>
      <c r="D75" s="357" t="b">
        <f t="shared" si="1"/>
        <v>1</v>
      </c>
    </row>
    <row r="76" spans="1:4" x14ac:dyDescent="0.25">
      <c r="A76" s="355">
        <v>126</v>
      </c>
      <c r="B76" s="358" t="s">
        <v>8221</v>
      </c>
      <c r="C76" s="357"/>
      <c r="D76" s="357" t="b">
        <f t="shared" si="1"/>
        <v>1</v>
      </c>
    </row>
    <row r="77" spans="1:4" x14ac:dyDescent="0.25">
      <c r="A77" s="355">
        <v>127</v>
      </c>
      <c r="B77" s="358" t="s">
        <v>8222</v>
      </c>
      <c r="C77" s="357"/>
      <c r="D77" s="357" t="b">
        <f t="shared" si="1"/>
        <v>1</v>
      </c>
    </row>
    <row r="78" spans="1:4" x14ac:dyDescent="0.25">
      <c r="A78" s="355">
        <v>130</v>
      </c>
      <c r="B78" s="356" t="s">
        <v>8414</v>
      </c>
      <c r="C78" s="357"/>
      <c r="D78" s="357" t="b">
        <f t="shared" si="1"/>
        <v>1</v>
      </c>
    </row>
    <row r="79" spans="1:4" x14ac:dyDescent="0.25">
      <c r="A79" s="355">
        <v>131</v>
      </c>
      <c r="B79" s="358" t="s">
        <v>8223</v>
      </c>
      <c r="C79" s="357"/>
      <c r="D79" s="357" t="b">
        <f t="shared" si="1"/>
        <v>1</v>
      </c>
    </row>
    <row r="80" spans="1:4" x14ac:dyDescent="0.25">
      <c r="A80" s="355">
        <v>132</v>
      </c>
      <c r="B80" s="358" t="s">
        <v>8224</v>
      </c>
      <c r="C80" s="357"/>
      <c r="D80" s="357" t="b">
        <f t="shared" si="1"/>
        <v>1</v>
      </c>
    </row>
    <row r="81" spans="1:4" x14ac:dyDescent="0.25">
      <c r="A81" s="355">
        <v>133</v>
      </c>
      <c r="B81" s="358" t="s">
        <v>8225</v>
      </c>
      <c r="C81" s="357"/>
      <c r="D81" s="357" t="b">
        <f t="shared" si="1"/>
        <v>1</v>
      </c>
    </row>
    <row r="82" spans="1:4" x14ac:dyDescent="0.25">
      <c r="A82" s="355">
        <v>134</v>
      </c>
      <c r="B82" s="358" t="s">
        <v>8226</v>
      </c>
      <c r="C82" s="357"/>
      <c r="D82" s="357" t="b">
        <f t="shared" si="1"/>
        <v>1</v>
      </c>
    </row>
    <row r="83" spans="1:4" x14ac:dyDescent="0.25">
      <c r="A83" s="355">
        <v>140</v>
      </c>
      <c r="B83" s="356" t="s">
        <v>8415</v>
      </c>
      <c r="C83" s="357"/>
      <c r="D83" s="357" t="b">
        <f t="shared" si="1"/>
        <v>1</v>
      </c>
    </row>
    <row r="84" spans="1:4" x14ac:dyDescent="0.25">
      <c r="A84" s="355">
        <v>141</v>
      </c>
      <c r="B84" s="358" t="s">
        <v>8227</v>
      </c>
      <c r="C84" s="357"/>
      <c r="D84" s="357" t="b">
        <f t="shared" si="1"/>
        <v>1</v>
      </c>
    </row>
    <row r="85" spans="1:4" x14ac:dyDescent="0.25">
      <c r="A85" s="355">
        <v>142</v>
      </c>
      <c r="B85" s="358" t="s">
        <v>8228</v>
      </c>
      <c r="C85" s="357"/>
      <c r="D85" s="357" t="b">
        <f t="shared" si="1"/>
        <v>1</v>
      </c>
    </row>
    <row r="86" spans="1:4" x14ac:dyDescent="0.25">
      <c r="A86" s="355">
        <v>143</v>
      </c>
      <c r="B86" s="358" t="s">
        <v>8229</v>
      </c>
      <c r="C86" s="357"/>
      <c r="D86" s="357" t="b">
        <f t="shared" si="1"/>
        <v>1</v>
      </c>
    </row>
    <row r="87" spans="1:4" x14ac:dyDescent="0.25">
      <c r="A87" s="355">
        <v>150</v>
      </c>
      <c r="B87" s="356" t="s">
        <v>8416</v>
      </c>
      <c r="C87" s="357"/>
      <c r="D87" s="357" t="b">
        <f t="shared" si="1"/>
        <v>1</v>
      </c>
    </row>
    <row r="88" spans="1:4" x14ac:dyDescent="0.25">
      <c r="A88" s="355">
        <v>151</v>
      </c>
      <c r="B88" s="358" t="s">
        <v>8230</v>
      </c>
      <c r="C88" s="357"/>
      <c r="D88" s="357" t="b">
        <f t="shared" si="1"/>
        <v>1</v>
      </c>
    </row>
    <row r="89" spans="1:4" x14ac:dyDescent="0.25">
      <c r="A89" s="355">
        <v>152</v>
      </c>
      <c r="B89" s="358" t="s">
        <v>8231</v>
      </c>
      <c r="C89" s="357"/>
      <c r="D89" s="357" t="b">
        <f t="shared" si="1"/>
        <v>1</v>
      </c>
    </row>
    <row r="90" spans="1:4" x14ac:dyDescent="0.25">
      <c r="A90" s="355">
        <v>160</v>
      </c>
      <c r="B90" s="356" t="s">
        <v>8417</v>
      </c>
      <c r="C90" s="357"/>
      <c r="D90" s="357" t="b">
        <f t="shared" si="1"/>
        <v>1</v>
      </c>
    </row>
    <row r="91" spans="1:4" x14ac:dyDescent="0.25">
      <c r="A91" s="355">
        <v>161</v>
      </c>
      <c r="B91" s="358" t="s">
        <v>8232</v>
      </c>
      <c r="C91" s="357"/>
      <c r="D91" s="357" t="b">
        <f t="shared" si="1"/>
        <v>1</v>
      </c>
    </row>
    <row r="92" spans="1:4" x14ac:dyDescent="0.25">
      <c r="A92" s="355">
        <v>162</v>
      </c>
      <c r="B92" s="358" t="s">
        <v>8233</v>
      </c>
      <c r="C92" s="357"/>
      <c r="D92" s="357" t="b">
        <f t="shared" si="1"/>
        <v>1</v>
      </c>
    </row>
    <row r="93" spans="1:4" x14ac:dyDescent="0.25">
      <c r="A93" s="355">
        <v>170</v>
      </c>
      <c r="B93" s="356" t="s">
        <v>8234</v>
      </c>
      <c r="C93" s="357"/>
      <c r="D93" s="357" t="b">
        <f t="shared" si="1"/>
        <v>1</v>
      </c>
    </row>
    <row r="94" spans="1:4" x14ac:dyDescent="0.25">
      <c r="A94" s="355">
        <v>170</v>
      </c>
      <c r="B94" s="358" t="s">
        <v>8234</v>
      </c>
      <c r="D94" s="357" t="b">
        <f t="shared" si="1"/>
        <v>1</v>
      </c>
    </row>
    <row r="95" spans="1:4" x14ac:dyDescent="0.25">
      <c r="A95" s="355">
        <v>171</v>
      </c>
      <c r="B95" s="358" t="s">
        <v>12605</v>
      </c>
      <c r="D95" s="357" t="b">
        <f t="shared" si="1"/>
        <v>1</v>
      </c>
    </row>
    <row r="96" spans="1:4" x14ac:dyDescent="0.25">
      <c r="A96" s="355">
        <v>180</v>
      </c>
      <c r="B96" s="356" t="s">
        <v>8235</v>
      </c>
      <c r="D96" s="357" t="b">
        <f t="shared" si="1"/>
        <v>1</v>
      </c>
    </row>
    <row r="97" spans="1:4" x14ac:dyDescent="0.25">
      <c r="A97" s="355">
        <v>180</v>
      </c>
      <c r="B97" s="358" t="s">
        <v>8235</v>
      </c>
      <c r="D97" s="357" t="b">
        <f t="shared" si="1"/>
        <v>1</v>
      </c>
    </row>
    <row r="98" spans="1:4" x14ac:dyDescent="0.25">
      <c r="A98" s="355">
        <v>190</v>
      </c>
      <c r="B98" s="356" t="s">
        <v>529</v>
      </c>
      <c r="D98" s="357" t="b">
        <f t="shared" si="1"/>
        <v>1</v>
      </c>
    </row>
    <row r="99" spans="1:4" x14ac:dyDescent="0.25">
      <c r="A99" s="355">
        <v>200</v>
      </c>
      <c r="B99" s="356" t="s">
        <v>8418</v>
      </c>
      <c r="D99" s="357" t="b">
        <f t="shared" si="1"/>
        <v>1</v>
      </c>
    </row>
    <row r="100" spans="1:4" x14ac:dyDescent="0.25">
      <c r="A100" s="355">
        <v>201</v>
      </c>
      <c r="B100" s="358" t="s">
        <v>8236</v>
      </c>
      <c r="D100" s="357" t="b">
        <f t="shared" si="1"/>
        <v>1</v>
      </c>
    </row>
    <row r="101" spans="1:4" x14ac:dyDescent="0.25">
      <c r="A101" s="355">
        <v>202</v>
      </c>
      <c r="B101" s="358" t="s">
        <v>8237</v>
      </c>
      <c r="D101" s="357" t="b">
        <f t="shared" si="1"/>
        <v>1</v>
      </c>
    </row>
    <row r="102" spans="1:4" x14ac:dyDescent="0.25">
      <c r="A102" s="355">
        <v>203</v>
      </c>
      <c r="B102" s="358" t="s">
        <v>8238</v>
      </c>
      <c r="D102" s="357" t="b">
        <f t="shared" si="1"/>
        <v>1</v>
      </c>
    </row>
    <row r="103" spans="1:4" x14ac:dyDescent="0.25">
      <c r="A103" s="355">
        <v>204</v>
      </c>
      <c r="B103" s="358" t="s">
        <v>8239</v>
      </c>
      <c r="D103" s="357" t="b">
        <f t="shared" si="1"/>
        <v>1</v>
      </c>
    </row>
    <row r="104" spans="1:4" x14ac:dyDescent="0.25">
      <c r="A104" s="355">
        <v>205</v>
      </c>
      <c r="B104" s="358" t="s">
        <v>8240</v>
      </c>
      <c r="D104" s="357" t="b">
        <f t="shared" si="1"/>
        <v>1</v>
      </c>
    </row>
    <row r="105" spans="1:4" x14ac:dyDescent="0.25">
      <c r="A105" s="355">
        <v>206</v>
      </c>
      <c r="B105" s="358" t="s">
        <v>8241</v>
      </c>
      <c r="D105" s="357" t="b">
        <f t="shared" si="1"/>
        <v>1</v>
      </c>
    </row>
    <row r="106" spans="1:4" x14ac:dyDescent="0.25">
      <c r="A106" s="355">
        <v>210</v>
      </c>
      <c r="B106" s="356" t="s">
        <v>8419</v>
      </c>
      <c r="D106" s="357" t="b">
        <f t="shared" si="1"/>
        <v>1</v>
      </c>
    </row>
    <row r="107" spans="1:4" x14ac:dyDescent="0.25">
      <c r="A107" s="355">
        <v>211</v>
      </c>
      <c r="B107" s="358" t="s">
        <v>8242</v>
      </c>
      <c r="D107" s="357" t="b">
        <f t="shared" si="1"/>
        <v>1</v>
      </c>
    </row>
    <row r="108" spans="1:4" x14ac:dyDescent="0.25">
      <c r="A108" s="355">
        <v>212</v>
      </c>
      <c r="B108" s="358" t="s">
        <v>8243</v>
      </c>
      <c r="D108" s="357" t="b">
        <f t="shared" si="1"/>
        <v>1</v>
      </c>
    </row>
    <row r="109" spans="1:4" x14ac:dyDescent="0.25">
      <c r="A109" s="355">
        <v>213</v>
      </c>
      <c r="B109" s="358" t="s">
        <v>8244</v>
      </c>
      <c r="D109" s="357" t="b">
        <f t="shared" si="1"/>
        <v>1</v>
      </c>
    </row>
    <row r="110" spans="1:4" x14ac:dyDescent="0.25">
      <c r="A110" s="355">
        <v>220</v>
      </c>
      <c r="B110" s="356" t="s">
        <v>8245</v>
      </c>
      <c r="D110" s="357" t="b">
        <f t="shared" si="1"/>
        <v>1</v>
      </c>
    </row>
    <row r="111" spans="1:4" x14ac:dyDescent="0.25">
      <c r="A111" s="355">
        <v>220</v>
      </c>
      <c r="B111" s="358" t="s">
        <v>8245</v>
      </c>
      <c r="D111" s="357" t="b">
        <f t="shared" si="1"/>
        <v>1</v>
      </c>
    </row>
    <row r="112" spans="1:4" x14ac:dyDescent="0.25">
      <c r="A112" s="355">
        <v>221</v>
      </c>
      <c r="B112" s="358" t="s">
        <v>8246</v>
      </c>
      <c r="D112" s="357" t="b">
        <f t="shared" si="1"/>
        <v>1</v>
      </c>
    </row>
    <row r="113" spans="1:4" x14ac:dyDescent="0.25">
      <c r="A113" s="355">
        <v>222</v>
      </c>
      <c r="B113" s="358" t="s">
        <v>8146</v>
      </c>
      <c r="D113" s="357" t="b">
        <f t="shared" si="1"/>
        <v>1</v>
      </c>
    </row>
    <row r="114" spans="1:4" x14ac:dyDescent="0.25">
      <c r="A114" s="355">
        <v>230</v>
      </c>
      <c r="B114" s="356" t="s">
        <v>8420</v>
      </c>
      <c r="D114" s="357" t="b">
        <f t="shared" si="1"/>
        <v>1</v>
      </c>
    </row>
    <row r="115" spans="1:4" x14ac:dyDescent="0.25">
      <c r="A115" s="355">
        <v>231</v>
      </c>
      <c r="B115" s="358" t="s">
        <v>8421</v>
      </c>
      <c r="D115" s="357" t="b">
        <f t="shared" si="1"/>
        <v>1</v>
      </c>
    </row>
    <row r="116" spans="1:4" x14ac:dyDescent="0.25">
      <c r="A116" s="355">
        <v>232</v>
      </c>
      <c r="B116" s="358" t="s">
        <v>8147</v>
      </c>
      <c r="D116" s="357" t="b">
        <f t="shared" si="1"/>
        <v>1</v>
      </c>
    </row>
    <row r="117" spans="1:4" x14ac:dyDescent="0.25">
      <c r="A117" s="355">
        <v>233</v>
      </c>
      <c r="B117" s="358" t="s">
        <v>8148</v>
      </c>
      <c r="D117" s="357" t="b">
        <f t="shared" si="1"/>
        <v>1</v>
      </c>
    </row>
  </sheetData>
  <sheetProtection selectLockedCells="1" selectUnlockedCells="1"/>
  <autoFilter ref="A6:D117"/>
  <phoneticPr fontId="79" type="noConversion"/>
  <pageMargins left="0.78749999999999998" right="0.78749999999999998" top="1.0527777777777778" bottom="1.0527777777777778" header="0.78749999999999998" footer="0.78749999999999998"/>
  <pageSetup orientation="portrait"/>
  <headerFooter alignWithMargins="0">
    <oddHeader>&amp;C&amp;"Times New Roman,Regular"&amp;12&amp;A</oddHeader>
    <oddFooter>&amp;C&amp;"Times New Roman,Regular"&amp;12Page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6145" r:id="rId3" name="Button 1">
              <controlPr defaultSize="0" print="0" autoFill="0" autoPict="0" macro="[0]!return0">
                <anchor>
                  <from>
                    <xdr:col>1</xdr:col>
                    <xdr:colOff>1219200</xdr:colOff>
                    <xdr:row>4</xdr:row>
                    <xdr:rowOff>19050</xdr:rowOff>
                  </from>
                  <to>
                    <xdr:col>1</xdr:col>
                    <xdr:colOff>1657350</xdr:colOff>
                    <xdr:row>4</xdr:row>
                    <xdr:rowOff>180975</xdr:rowOff>
                  </to>
                </anchor>
              </controlPr>
            </control>
          </mc:Choice>
        </mc:AlternateContent>
        <mc:AlternateContent xmlns:mc="http://schemas.openxmlformats.org/markup-compatibility/2006">
          <mc:Choice Requires="x14">
            <control shapeId="6146" r:id="rId4" name="Button 2">
              <controlPr defaultSize="0" print="0" autoFill="0" autoPict="0" macro="[0]!cancel0">
                <anchor>
                  <from>
                    <xdr:col>1</xdr:col>
                    <xdr:colOff>2085975</xdr:colOff>
                    <xdr:row>4</xdr:row>
                    <xdr:rowOff>19050</xdr:rowOff>
                  </from>
                  <to>
                    <xdr:col>1</xdr:col>
                    <xdr:colOff>2647950</xdr:colOff>
                    <xdr:row>4</xdr:row>
                    <xdr:rowOff>171450</xdr:rowOff>
                  </to>
                </anchor>
              </controlPr>
            </control>
          </mc:Choice>
        </mc:AlternateContent>
        <mc:AlternateContent xmlns:mc="http://schemas.openxmlformats.org/markup-compatibility/2006">
          <mc:Choice Requires="x14">
            <control shapeId="6147" r:id="rId5" name="Button 3">
              <controlPr defaultSize="0" print="0" autoFill="0" autoPict="0" macro="[0]!filter_ccodes">
                <anchor>
                  <from>
                    <xdr:col>1</xdr:col>
                    <xdr:colOff>4295775</xdr:colOff>
                    <xdr:row>1</xdr:row>
                    <xdr:rowOff>19050</xdr:rowOff>
                  </from>
                  <to>
                    <xdr:col>1</xdr:col>
                    <xdr:colOff>4762500</xdr:colOff>
                    <xdr:row>1</xdr:row>
                    <xdr:rowOff>171450</xdr:rowOff>
                  </to>
                </anchor>
              </controlPr>
            </control>
          </mc:Choice>
        </mc:AlternateContent>
        <mc:AlternateContent xmlns:mc="http://schemas.openxmlformats.org/markup-compatibility/2006">
          <mc:Choice Requires="x14">
            <control shapeId="6148" r:id="rId6" name="Button 4">
              <controlPr defaultSize="0" print="0" autoFill="0" autoPict="0" macro="[0]!clearsearch">
                <anchor>
                  <from>
                    <xdr:col>3</xdr:col>
                    <xdr:colOff>19050</xdr:colOff>
                    <xdr:row>1</xdr:row>
                    <xdr:rowOff>19050</xdr:rowOff>
                  </from>
                  <to>
                    <xdr:col>4</xdr:col>
                    <xdr:colOff>476250</xdr:colOff>
                    <xdr:row>1</xdr:row>
                    <xdr:rowOff>171450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O14"/>
  <sheetViews>
    <sheetView zoomScaleNormal="100" workbookViewId="0">
      <selection activeCell="B4" sqref="B4:G4"/>
    </sheetView>
  </sheetViews>
  <sheetFormatPr defaultRowHeight="15" x14ac:dyDescent="0.25"/>
  <cols>
    <col min="1" max="1" width="9.140625" style="7"/>
    <col min="2" max="2" width="4.7109375" style="241" customWidth="1"/>
    <col min="3" max="3" width="19.5703125" style="7" customWidth="1"/>
    <col min="4" max="7" width="25.7109375" style="7" customWidth="1"/>
    <col min="8" max="258" width="9.140625" style="7"/>
    <col min="259" max="259" width="126.85546875" style="7" customWidth="1"/>
    <col min="260" max="514" width="9.140625" style="7"/>
    <col min="515" max="515" width="126.85546875" style="7" customWidth="1"/>
    <col min="516" max="770" width="9.140625" style="7"/>
    <col min="771" max="771" width="126.85546875" style="7" customWidth="1"/>
    <col min="772" max="1026" width="9.140625" style="7"/>
    <col min="1027" max="1027" width="126.85546875" style="7" customWidth="1"/>
    <col min="1028" max="1282" width="9.140625" style="7"/>
    <col min="1283" max="1283" width="126.85546875" style="7" customWidth="1"/>
    <col min="1284" max="1538" width="9.140625" style="7"/>
    <col min="1539" max="1539" width="126.85546875" style="7" customWidth="1"/>
    <col min="1540" max="1794" width="9.140625" style="7"/>
    <col min="1795" max="1795" width="126.85546875" style="7" customWidth="1"/>
    <col min="1796" max="2050" width="9.140625" style="7"/>
    <col min="2051" max="2051" width="126.85546875" style="7" customWidth="1"/>
    <col min="2052" max="2306" width="9.140625" style="7"/>
    <col min="2307" max="2307" width="126.85546875" style="7" customWidth="1"/>
    <col min="2308" max="2562" width="9.140625" style="7"/>
    <col min="2563" max="2563" width="126.85546875" style="7" customWidth="1"/>
    <col min="2564" max="2818" width="9.140625" style="7"/>
    <col min="2819" max="2819" width="126.85546875" style="7" customWidth="1"/>
    <col min="2820" max="3074" width="9.140625" style="7"/>
    <col min="3075" max="3075" width="126.85546875" style="7" customWidth="1"/>
    <col min="3076" max="3330" width="9.140625" style="7"/>
    <col min="3331" max="3331" width="126.85546875" style="7" customWidth="1"/>
    <col min="3332" max="3586" width="9.140625" style="7"/>
    <col min="3587" max="3587" width="126.85546875" style="7" customWidth="1"/>
    <col min="3588" max="3842" width="9.140625" style="7"/>
    <col min="3843" max="3843" width="126.85546875" style="7" customWidth="1"/>
    <col min="3844" max="4098" width="9.140625" style="7"/>
    <col min="4099" max="4099" width="126.85546875" style="7" customWidth="1"/>
    <col min="4100" max="4354" width="9.140625" style="7"/>
    <col min="4355" max="4355" width="126.85546875" style="7" customWidth="1"/>
    <col min="4356" max="4610" width="9.140625" style="7"/>
    <col min="4611" max="4611" width="126.85546875" style="7" customWidth="1"/>
    <col min="4612" max="4866" width="9.140625" style="7"/>
    <col min="4867" max="4867" width="126.85546875" style="7" customWidth="1"/>
    <col min="4868" max="5122" width="9.140625" style="7"/>
    <col min="5123" max="5123" width="126.85546875" style="7" customWidth="1"/>
    <col min="5124" max="5378" width="9.140625" style="7"/>
    <col min="5379" max="5379" width="126.85546875" style="7" customWidth="1"/>
    <col min="5380" max="5634" width="9.140625" style="7"/>
    <col min="5635" max="5635" width="126.85546875" style="7" customWidth="1"/>
    <col min="5636" max="5890" width="9.140625" style="7"/>
    <col min="5891" max="5891" width="126.85546875" style="7" customWidth="1"/>
    <col min="5892" max="6146" width="9.140625" style="7"/>
    <col min="6147" max="6147" width="126.85546875" style="7" customWidth="1"/>
    <col min="6148" max="6402" width="9.140625" style="7"/>
    <col min="6403" max="6403" width="126.85546875" style="7" customWidth="1"/>
    <col min="6404" max="6658" width="9.140625" style="7"/>
    <col min="6659" max="6659" width="126.85546875" style="7" customWidth="1"/>
    <col min="6660" max="6914" width="9.140625" style="7"/>
    <col min="6915" max="6915" width="126.85546875" style="7" customWidth="1"/>
    <col min="6916" max="7170" width="9.140625" style="7"/>
    <col min="7171" max="7171" width="126.85546875" style="7" customWidth="1"/>
    <col min="7172" max="7426" width="9.140625" style="7"/>
    <col min="7427" max="7427" width="126.85546875" style="7" customWidth="1"/>
    <col min="7428" max="7682" width="9.140625" style="7"/>
    <col min="7683" max="7683" width="126.85546875" style="7" customWidth="1"/>
    <col min="7684" max="7938" width="9.140625" style="7"/>
    <col min="7939" max="7939" width="126.85546875" style="7" customWidth="1"/>
    <col min="7940" max="8194" width="9.140625" style="7"/>
    <col min="8195" max="8195" width="126.85546875" style="7" customWidth="1"/>
    <col min="8196" max="8450" width="9.140625" style="7"/>
    <col min="8451" max="8451" width="126.85546875" style="7" customWidth="1"/>
    <col min="8452" max="8706" width="9.140625" style="7"/>
    <col min="8707" max="8707" width="126.85546875" style="7" customWidth="1"/>
    <col min="8708" max="8962" width="9.140625" style="7"/>
    <col min="8963" max="8963" width="126.85546875" style="7" customWidth="1"/>
    <col min="8964" max="9218" width="9.140625" style="7"/>
    <col min="9219" max="9219" width="126.85546875" style="7" customWidth="1"/>
    <col min="9220" max="9474" width="9.140625" style="7"/>
    <col min="9475" max="9475" width="126.85546875" style="7" customWidth="1"/>
    <col min="9476" max="9730" width="9.140625" style="7"/>
    <col min="9731" max="9731" width="126.85546875" style="7" customWidth="1"/>
    <col min="9732" max="9986" width="9.140625" style="7"/>
    <col min="9987" max="9987" width="126.85546875" style="7" customWidth="1"/>
    <col min="9988" max="10242" width="9.140625" style="7"/>
    <col min="10243" max="10243" width="126.85546875" style="7" customWidth="1"/>
    <col min="10244" max="10498" width="9.140625" style="7"/>
    <col min="10499" max="10499" width="126.85546875" style="7" customWidth="1"/>
    <col min="10500" max="10754" width="9.140625" style="7"/>
    <col min="10755" max="10755" width="126.85546875" style="7" customWidth="1"/>
    <col min="10756" max="11010" width="9.140625" style="7"/>
    <col min="11011" max="11011" width="126.85546875" style="7" customWidth="1"/>
    <col min="11012" max="11266" width="9.140625" style="7"/>
    <col min="11267" max="11267" width="126.85546875" style="7" customWidth="1"/>
    <col min="11268" max="11522" width="9.140625" style="7"/>
    <col min="11523" max="11523" width="126.85546875" style="7" customWidth="1"/>
    <col min="11524" max="11778" width="9.140625" style="7"/>
    <col min="11779" max="11779" width="126.85546875" style="7" customWidth="1"/>
    <col min="11780" max="12034" width="9.140625" style="7"/>
    <col min="12035" max="12035" width="126.85546875" style="7" customWidth="1"/>
    <col min="12036" max="12290" width="9.140625" style="7"/>
    <col min="12291" max="12291" width="126.85546875" style="7" customWidth="1"/>
    <col min="12292" max="12546" width="9.140625" style="7"/>
    <col min="12547" max="12547" width="126.85546875" style="7" customWidth="1"/>
    <col min="12548" max="12802" width="9.140625" style="7"/>
    <col min="12803" max="12803" width="126.85546875" style="7" customWidth="1"/>
    <col min="12804" max="13058" width="9.140625" style="7"/>
    <col min="13059" max="13059" width="126.85546875" style="7" customWidth="1"/>
    <col min="13060" max="13314" width="9.140625" style="7"/>
    <col min="13315" max="13315" width="126.85546875" style="7" customWidth="1"/>
    <col min="13316" max="13570" width="9.140625" style="7"/>
    <col min="13571" max="13571" width="126.85546875" style="7" customWidth="1"/>
    <col min="13572" max="13826" width="9.140625" style="7"/>
    <col min="13827" max="13827" width="126.85546875" style="7" customWidth="1"/>
    <col min="13828" max="14082" width="9.140625" style="7"/>
    <col min="14083" max="14083" width="126.85546875" style="7" customWidth="1"/>
    <col min="14084" max="14338" width="9.140625" style="7"/>
    <col min="14339" max="14339" width="126.85546875" style="7" customWidth="1"/>
    <col min="14340" max="14594" width="9.140625" style="7"/>
    <col min="14595" max="14595" width="126.85546875" style="7" customWidth="1"/>
    <col min="14596" max="14850" width="9.140625" style="7"/>
    <col min="14851" max="14851" width="126.85546875" style="7" customWidth="1"/>
    <col min="14852" max="15106" width="9.140625" style="7"/>
    <col min="15107" max="15107" width="126.85546875" style="7" customWidth="1"/>
    <col min="15108" max="15362" width="9.140625" style="7"/>
    <col min="15363" max="15363" width="126.85546875" style="7" customWidth="1"/>
    <col min="15364" max="15618" width="9.140625" style="7"/>
    <col min="15619" max="15619" width="126.85546875" style="7" customWidth="1"/>
    <col min="15620" max="15874" width="9.140625" style="7"/>
    <col min="15875" max="15875" width="126.85546875" style="7" customWidth="1"/>
    <col min="15876" max="16130" width="9.140625" style="7"/>
    <col min="16131" max="16131" width="126.85546875" style="7" customWidth="1"/>
    <col min="16132" max="16384" width="9.140625" style="7"/>
  </cols>
  <sheetData>
    <row r="1" spans="1:15" ht="19.5" thickBot="1" x14ac:dyDescent="0.3">
      <c r="A1" s="262" t="s">
        <v>14419</v>
      </c>
      <c r="O1" s="7" t="s">
        <v>11141</v>
      </c>
    </row>
    <row r="2" spans="1:15" ht="19.5" thickBot="1" x14ac:dyDescent="0.3">
      <c r="A2" s="262"/>
      <c r="C2" s="14" t="s">
        <v>14434</v>
      </c>
      <c r="D2" s="366" t="str">
        <f>IF(IF(H6,"1;","")&amp;IF(H7,"2;","")&amp;IF(H8,"3;","")&amp;IF(H9,"4;","")&amp;IF(H10,"5;","")&amp;IF(H11,"6;","")&amp;IF(H12,"7;","")&amp;IF(H13,"8;","")&amp;IF(H14,"9;","")="","",LEFT(IF(H6,"1;","")&amp;IF(H7,"2;","")&amp;IF(H8,"3;","")&amp;IF(H9,"4;","")&amp;IF(H10,"5;","")&amp;IF(H11,"6;","")&amp;IF(H12,"7;","")&amp;IF(H13,"8;","")&amp;IF(H14,"9;",""),LEN(IF(H6,"1;","")&amp;IF(H7,"2;","")&amp;IF(H8,"3;","")&amp;IF(H9,"4;","")&amp;IF(H10,"5;","")&amp;IF(H11,"6;","")&amp;IF(H12,"7;","")&amp;IF(H13,"8;","")&amp;IF(H14,"9;",""))-1))</f>
        <v/>
      </c>
      <c r="O2" s="7">
        <v>5</v>
      </c>
    </row>
    <row r="3" spans="1:15" ht="18.75" x14ac:dyDescent="0.25">
      <c r="A3" s="262"/>
    </row>
    <row r="4" spans="1:15" ht="66" customHeight="1" x14ac:dyDescent="0.25">
      <c r="A4" s="368" t="s">
        <v>14493</v>
      </c>
      <c r="B4" s="383" t="s">
        <v>14494</v>
      </c>
      <c r="C4" s="384"/>
      <c r="D4" s="384"/>
      <c r="E4" s="384"/>
      <c r="F4" s="384"/>
      <c r="G4" s="384"/>
    </row>
    <row r="6" spans="1:15" ht="50.25" customHeight="1" x14ac:dyDescent="0.25">
      <c r="B6" s="326">
        <v>1</v>
      </c>
      <c r="C6" s="382" t="s">
        <v>14432</v>
      </c>
      <c r="D6" s="382"/>
      <c r="E6" s="382"/>
      <c r="F6" s="382"/>
      <c r="G6" s="382"/>
      <c r="H6" s="337" t="b">
        <v>0</v>
      </c>
    </row>
    <row r="7" spans="1:15" s="165" customFormat="1" ht="51" customHeight="1" x14ac:dyDescent="0.25">
      <c r="A7" s="7"/>
      <c r="B7" s="336">
        <v>2</v>
      </c>
      <c r="C7" s="382" t="s">
        <v>14424</v>
      </c>
      <c r="D7" s="382"/>
      <c r="E7" s="382"/>
      <c r="F7" s="382"/>
      <c r="G7" s="382"/>
      <c r="H7" s="337" t="b">
        <v>0</v>
      </c>
    </row>
    <row r="8" spans="1:15" s="165" customFormat="1" ht="33" customHeight="1" x14ac:dyDescent="0.25">
      <c r="A8" s="7"/>
      <c r="B8" s="336">
        <v>3</v>
      </c>
      <c r="C8" s="382" t="s">
        <v>14425</v>
      </c>
      <c r="D8" s="382"/>
      <c r="E8" s="382"/>
      <c r="F8" s="382"/>
      <c r="G8" s="382"/>
      <c r="H8" s="337" t="b">
        <v>0</v>
      </c>
    </row>
    <row r="9" spans="1:15" s="165" customFormat="1" ht="33" customHeight="1" x14ac:dyDescent="0.25">
      <c r="A9" s="7"/>
      <c r="B9" s="336">
        <v>4</v>
      </c>
      <c r="C9" s="382" t="s">
        <v>14426</v>
      </c>
      <c r="D9" s="382"/>
      <c r="E9" s="382"/>
      <c r="F9" s="382"/>
      <c r="G9" s="382"/>
      <c r="H9" s="337" t="b">
        <v>0</v>
      </c>
    </row>
    <row r="10" spans="1:15" s="165" customFormat="1" ht="33" customHeight="1" x14ac:dyDescent="0.25">
      <c r="A10" s="7"/>
      <c r="B10" s="336">
        <v>5</v>
      </c>
      <c r="C10" s="382" t="s">
        <v>14427</v>
      </c>
      <c r="D10" s="382"/>
      <c r="E10" s="382"/>
      <c r="F10" s="382"/>
      <c r="G10" s="382"/>
      <c r="H10" s="337" t="b">
        <v>0</v>
      </c>
    </row>
    <row r="11" spans="1:15" s="165" customFormat="1" ht="33" customHeight="1" x14ac:dyDescent="0.25">
      <c r="A11" s="7"/>
      <c r="B11" s="336">
        <v>6</v>
      </c>
      <c r="C11" s="382" t="s">
        <v>14428</v>
      </c>
      <c r="D11" s="382"/>
      <c r="E11" s="382"/>
      <c r="F11" s="382"/>
      <c r="G11" s="382"/>
      <c r="H11" s="337" t="b">
        <v>0</v>
      </c>
    </row>
    <row r="12" spans="1:15" s="165" customFormat="1" ht="33" customHeight="1" x14ac:dyDescent="0.25">
      <c r="A12" s="7"/>
      <c r="B12" s="336">
        <v>7</v>
      </c>
      <c r="C12" s="382" t="s">
        <v>14429</v>
      </c>
      <c r="D12" s="382"/>
      <c r="E12" s="382"/>
      <c r="F12" s="382"/>
      <c r="G12" s="382"/>
      <c r="H12" s="337" t="b">
        <v>0</v>
      </c>
    </row>
    <row r="13" spans="1:15" s="165" customFormat="1" ht="33" customHeight="1" x14ac:dyDescent="0.25">
      <c r="A13" s="7"/>
      <c r="B13" s="336">
        <v>8</v>
      </c>
      <c r="C13" s="382" t="s">
        <v>14430</v>
      </c>
      <c r="D13" s="382"/>
      <c r="E13" s="382"/>
      <c r="F13" s="382"/>
      <c r="G13" s="382"/>
      <c r="H13" s="337" t="b">
        <v>0</v>
      </c>
    </row>
    <row r="14" spans="1:15" s="165" customFormat="1" ht="33" customHeight="1" x14ac:dyDescent="0.25">
      <c r="A14" s="7"/>
      <c r="B14" s="336">
        <v>9</v>
      </c>
      <c r="C14" s="382" t="s">
        <v>14431</v>
      </c>
      <c r="D14" s="382"/>
      <c r="E14" s="382"/>
      <c r="F14" s="382"/>
      <c r="G14" s="382"/>
      <c r="H14" s="337" t="b">
        <v>0</v>
      </c>
    </row>
  </sheetData>
  <mergeCells count="10">
    <mergeCell ref="C11:G11"/>
    <mergeCell ref="C12:G12"/>
    <mergeCell ref="C13:G13"/>
    <mergeCell ref="C14:G14"/>
    <mergeCell ref="B4:G4"/>
    <mergeCell ref="C6:G6"/>
    <mergeCell ref="C7:G7"/>
    <mergeCell ref="C8:G8"/>
    <mergeCell ref="C9:G9"/>
    <mergeCell ref="C10:G10"/>
  </mergeCells>
  <conditionalFormatting sqref="C6:G6">
    <cfRule type="expression" dxfId="18" priority="2">
      <formula>H6=TRUE</formula>
    </cfRule>
  </conditionalFormatting>
  <conditionalFormatting sqref="C7:G14">
    <cfRule type="expression" dxfId="17" priority="1">
      <formula>H7=TRUE</formula>
    </cfRule>
  </conditionalFormatting>
  <pageMargins left="0.7" right="0.7" top="0.75" bottom="0.75" header="0.3" footer="0.3"/>
  <pageSetup r:id="rId1"/>
  <drawing r:id="rId2"/>
  <legacyDrawing r:id="rId3"/>
  <mc:AlternateContent xmlns:mc="http://schemas.openxmlformats.org/markup-compatibility/2006">
    <mc:Choice Requires="x14">
      <controls>
        <mc:AlternateContent xmlns:mc="http://schemas.openxmlformats.org/markup-compatibility/2006">
          <mc:Choice Requires="x14">
            <control shapeId="412673" r:id="rId4" name="Check Box 1">
              <controlPr defaultSize="0" autoFill="0" autoLine="0" autoPict="0">
                <anchor moveWithCells="1">
                  <from>
                    <xdr:col>0</xdr:col>
                    <xdr:colOff>104775</xdr:colOff>
                    <xdr:row>5</xdr:row>
                    <xdr:rowOff>219075</xdr:rowOff>
                  </from>
                  <to>
                    <xdr:col>0</xdr:col>
                    <xdr:colOff>571500</xdr:colOff>
                    <xdr:row>5</xdr:row>
                    <xdr:rowOff>419100</xdr:rowOff>
                  </to>
                </anchor>
              </controlPr>
            </control>
          </mc:Choice>
        </mc:AlternateContent>
        <mc:AlternateContent xmlns:mc="http://schemas.openxmlformats.org/markup-compatibility/2006">
          <mc:Choice Requires="x14">
            <control shapeId="412674" r:id="rId5" name="Check Box 2">
              <controlPr defaultSize="0" autoFill="0" autoLine="0" autoPict="0" altText="    2">
                <anchor moveWithCells="1">
                  <from>
                    <xdr:col>0</xdr:col>
                    <xdr:colOff>114300</xdr:colOff>
                    <xdr:row>6</xdr:row>
                    <xdr:rowOff>219075</xdr:rowOff>
                  </from>
                  <to>
                    <xdr:col>0</xdr:col>
                    <xdr:colOff>581025</xdr:colOff>
                    <xdr:row>6</xdr:row>
                    <xdr:rowOff>419100</xdr:rowOff>
                  </to>
                </anchor>
              </controlPr>
            </control>
          </mc:Choice>
        </mc:AlternateContent>
        <mc:AlternateContent xmlns:mc="http://schemas.openxmlformats.org/markup-compatibility/2006">
          <mc:Choice Requires="x14">
            <control shapeId="412675" r:id="rId6" name="Check Box 3">
              <controlPr defaultSize="0" autoFill="0" autoLine="0" autoPict="0">
                <anchor moveWithCells="1">
                  <from>
                    <xdr:col>0</xdr:col>
                    <xdr:colOff>114300</xdr:colOff>
                    <xdr:row>7</xdr:row>
                    <xdr:rowOff>114300</xdr:rowOff>
                  </from>
                  <to>
                    <xdr:col>0</xdr:col>
                    <xdr:colOff>581025</xdr:colOff>
                    <xdr:row>7</xdr:row>
                    <xdr:rowOff>314325</xdr:rowOff>
                  </to>
                </anchor>
              </controlPr>
            </control>
          </mc:Choice>
        </mc:AlternateContent>
        <mc:AlternateContent xmlns:mc="http://schemas.openxmlformats.org/markup-compatibility/2006">
          <mc:Choice Requires="x14">
            <control shapeId="412676" r:id="rId7" name="Check Box 4">
              <controlPr defaultSize="0" autoFill="0" autoLine="0" autoPict="0">
                <anchor moveWithCells="1">
                  <from>
                    <xdr:col>0</xdr:col>
                    <xdr:colOff>114300</xdr:colOff>
                    <xdr:row>8</xdr:row>
                    <xdr:rowOff>114300</xdr:rowOff>
                  </from>
                  <to>
                    <xdr:col>0</xdr:col>
                    <xdr:colOff>581025</xdr:colOff>
                    <xdr:row>8</xdr:row>
                    <xdr:rowOff>314325</xdr:rowOff>
                  </to>
                </anchor>
              </controlPr>
            </control>
          </mc:Choice>
        </mc:AlternateContent>
        <mc:AlternateContent xmlns:mc="http://schemas.openxmlformats.org/markup-compatibility/2006">
          <mc:Choice Requires="x14">
            <control shapeId="412677" r:id="rId8" name="Check Box 5">
              <controlPr defaultSize="0" autoFill="0" autoLine="0" autoPict="0">
                <anchor moveWithCells="1">
                  <from>
                    <xdr:col>0</xdr:col>
                    <xdr:colOff>114300</xdr:colOff>
                    <xdr:row>9</xdr:row>
                    <xdr:rowOff>114300</xdr:rowOff>
                  </from>
                  <to>
                    <xdr:col>0</xdr:col>
                    <xdr:colOff>581025</xdr:colOff>
                    <xdr:row>9</xdr:row>
                    <xdr:rowOff>314325</xdr:rowOff>
                  </to>
                </anchor>
              </controlPr>
            </control>
          </mc:Choice>
        </mc:AlternateContent>
        <mc:AlternateContent xmlns:mc="http://schemas.openxmlformats.org/markup-compatibility/2006">
          <mc:Choice Requires="x14">
            <control shapeId="412678" r:id="rId9" name="Check Box 6">
              <controlPr defaultSize="0" autoFill="0" autoLine="0" autoPict="0">
                <anchor moveWithCells="1">
                  <from>
                    <xdr:col>0</xdr:col>
                    <xdr:colOff>114300</xdr:colOff>
                    <xdr:row>10</xdr:row>
                    <xdr:rowOff>114300</xdr:rowOff>
                  </from>
                  <to>
                    <xdr:col>0</xdr:col>
                    <xdr:colOff>581025</xdr:colOff>
                    <xdr:row>10</xdr:row>
                    <xdr:rowOff>314325</xdr:rowOff>
                  </to>
                </anchor>
              </controlPr>
            </control>
          </mc:Choice>
        </mc:AlternateContent>
        <mc:AlternateContent xmlns:mc="http://schemas.openxmlformats.org/markup-compatibility/2006">
          <mc:Choice Requires="x14">
            <control shapeId="412679" r:id="rId10" name="Check Box 7">
              <controlPr defaultSize="0" autoFill="0" autoLine="0" autoPict="0">
                <anchor moveWithCells="1">
                  <from>
                    <xdr:col>0</xdr:col>
                    <xdr:colOff>114300</xdr:colOff>
                    <xdr:row>11</xdr:row>
                    <xdr:rowOff>114300</xdr:rowOff>
                  </from>
                  <to>
                    <xdr:col>0</xdr:col>
                    <xdr:colOff>581025</xdr:colOff>
                    <xdr:row>11</xdr:row>
                    <xdr:rowOff>314325</xdr:rowOff>
                  </to>
                </anchor>
              </controlPr>
            </control>
          </mc:Choice>
        </mc:AlternateContent>
        <mc:AlternateContent xmlns:mc="http://schemas.openxmlformats.org/markup-compatibility/2006">
          <mc:Choice Requires="x14">
            <control shapeId="412680" r:id="rId11" name="Check Box 8">
              <controlPr defaultSize="0" autoFill="0" autoLine="0" autoPict="0">
                <anchor moveWithCells="1">
                  <from>
                    <xdr:col>0</xdr:col>
                    <xdr:colOff>114300</xdr:colOff>
                    <xdr:row>12</xdr:row>
                    <xdr:rowOff>114300</xdr:rowOff>
                  </from>
                  <to>
                    <xdr:col>0</xdr:col>
                    <xdr:colOff>581025</xdr:colOff>
                    <xdr:row>12</xdr:row>
                    <xdr:rowOff>314325</xdr:rowOff>
                  </to>
                </anchor>
              </controlPr>
            </control>
          </mc:Choice>
        </mc:AlternateContent>
        <mc:AlternateContent xmlns:mc="http://schemas.openxmlformats.org/markup-compatibility/2006">
          <mc:Choice Requires="x14">
            <control shapeId="412681" r:id="rId12" name="Check Box 9">
              <controlPr defaultSize="0" autoFill="0" autoLine="0" autoPict="0">
                <anchor moveWithCells="1">
                  <from>
                    <xdr:col>0</xdr:col>
                    <xdr:colOff>114300</xdr:colOff>
                    <xdr:row>13</xdr:row>
                    <xdr:rowOff>114300</xdr:rowOff>
                  </from>
                  <to>
                    <xdr:col>0</xdr:col>
                    <xdr:colOff>581025</xdr:colOff>
                    <xdr:row>13</xdr:row>
                    <xdr:rowOff>314325</xdr:rowOff>
                  </to>
                </anchor>
              </controlPr>
            </control>
          </mc:Choice>
        </mc:AlternateContent>
        <mc:AlternateContent xmlns:mc="http://schemas.openxmlformats.org/markup-compatibility/2006">
          <mc:Choice Requires="x14">
            <control shapeId="412682" r:id="rId13" name="Button 10">
              <controlPr defaultSize="0" print="0" autoFill="0" autoPict="0" macro="[0]!ReturnTRL">
                <anchor moveWithCells="1" sizeWithCells="1">
                  <from>
                    <xdr:col>4</xdr:col>
                    <xdr:colOff>266700</xdr:colOff>
                    <xdr:row>0</xdr:row>
                    <xdr:rowOff>104775</xdr:rowOff>
                  </from>
                  <to>
                    <xdr:col>4</xdr:col>
                    <xdr:colOff>1238250</xdr:colOff>
                    <xdr:row>1</xdr:row>
                    <xdr:rowOff>238125</xdr:rowOff>
                  </to>
                </anchor>
              </controlPr>
            </control>
          </mc:Choice>
        </mc:AlternateContent>
        <mc:AlternateContent xmlns:mc="http://schemas.openxmlformats.org/markup-compatibility/2006">
          <mc:Choice Requires="x14">
            <control shapeId="412683" r:id="rId14" name="Button 11">
              <controlPr defaultSize="0" print="0" autoFill="0" autoPict="0" macro="[0]!cancel0">
                <anchor moveWithCells="1" sizeWithCells="1">
                  <from>
                    <xdr:col>4</xdr:col>
                    <xdr:colOff>1590675</xdr:colOff>
                    <xdr:row>0</xdr:row>
                    <xdr:rowOff>104775</xdr:rowOff>
                  </from>
                  <to>
                    <xdr:col>5</xdr:col>
                    <xdr:colOff>847725</xdr:colOff>
                    <xdr:row>1</xdr:row>
                    <xdr:rowOff>238125</xdr:rowOff>
                  </to>
                </anchor>
              </controlPr>
            </control>
          </mc:Choice>
        </mc:AlternateContent>
        <mc:AlternateContent xmlns:mc="http://schemas.openxmlformats.org/markup-compatibility/2006">
          <mc:Choice Requires="x14">
            <control shapeId="412684" r:id="rId15" name="Button 12">
              <controlPr defaultSize="0" print="0" autoFill="0" autoPict="0" macro="[0]!ClearTRLtable">
                <anchor moveWithCells="1" sizeWithCells="1">
                  <from>
                    <xdr:col>6</xdr:col>
                    <xdr:colOff>447675</xdr:colOff>
                    <xdr:row>0</xdr:row>
                    <xdr:rowOff>114300</xdr:rowOff>
                  </from>
                  <to>
                    <xdr:col>6</xdr:col>
                    <xdr:colOff>1647825</xdr:colOff>
                    <xdr:row>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MID(CELL("filename",'S3'!B1),FIND("]",CELL("filename",'S3'!B1))+1,24)</f>
        <v>S3</v>
      </c>
      <c r="C1" s="71" t="s">
        <v>8371</v>
      </c>
      <c r="D1" s="168" t="s">
        <v>15335</v>
      </c>
      <c r="N1" s="64" t="s">
        <v>11139</v>
      </c>
      <c r="O1" t="s">
        <v>8306</v>
      </c>
    </row>
    <row r="2" spans="1:15" x14ac:dyDescent="0.25">
      <c r="A2" s="115"/>
      <c r="B2" s="174">
        <v>30</v>
      </c>
      <c r="C2" s="224" t="s">
        <v>8372</v>
      </c>
      <c r="D2" s="225">
        <v>43312</v>
      </c>
      <c r="E2" s="335" t="s">
        <v>14418</v>
      </c>
      <c r="N2">
        <f>IF(LEFT(N1,3)="S1-",2,VALUE(MID(N1,2,99))+1)</f>
        <v>4</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IF('S3'!B6="","",'S3'!B6)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17" priority="2">
      <formula>$B$6&lt;&gt;$N$7</formula>
    </cfRule>
  </conditionalFormatting>
  <conditionalFormatting sqref="B6">
    <cfRule type="expression" dxfId="116"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208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208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208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208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208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208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208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208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208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2090"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209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209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209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209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2099" r:id="rId17" name="Button 19">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38"/>
  <sheetViews>
    <sheetView workbookViewId="0">
      <selection activeCell="D1" sqref="D1"/>
    </sheetView>
  </sheetViews>
  <sheetFormatPr defaultColWidth="8.85546875" defaultRowHeight="15" x14ac:dyDescent="0.25"/>
  <cols>
    <col min="1" max="1" width="8.85546875" customWidth="1"/>
    <col min="2" max="2" width="31.85546875" customWidth="1"/>
    <col min="3" max="3" width="12.7109375" style="26" customWidth="1"/>
  </cols>
  <sheetData>
    <row r="1" spans="1:4" ht="15.75" x14ac:dyDescent="0.25">
      <c r="A1" s="147" t="s">
        <v>8908</v>
      </c>
      <c r="B1" s="49" t="s">
        <v>8904</v>
      </c>
      <c r="C1" s="146" t="s">
        <v>8907</v>
      </c>
      <c r="D1" s="147" t="s">
        <v>8908</v>
      </c>
    </row>
    <row r="2" spans="1:4" ht="15.75" x14ac:dyDescent="0.25">
      <c r="A2" s="48" t="s">
        <v>8066</v>
      </c>
      <c r="B2" s="49" t="s">
        <v>8149</v>
      </c>
      <c r="C2" s="50">
        <v>1</v>
      </c>
      <c r="D2" s="48" t="s">
        <v>8066</v>
      </c>
    </row>
    <row r="3" spans="1:4" ht="15.75" x14ac:dyDescent="0.25">
      <c r="A3" s="48" t="s">
        <v>8059</v>
      </c>
      <c r="B3" s="49" t="s">
        <v>8150</v>
      </c>
      <c r="C3" s="50">
        <v>2</v>
      </c>
      <c r="D3" s="48" t="s">
        <v>8059</v>
      </c>
    </row>
    <row r="4" spans="1:4" ht="15.75" x14ac:dyDescent="0.25">
      <c r="A4" s="48" t="s">
        <v>8110</v>
      </c>
      <c r="B4" s="49" t="s">
        <v>8151</v>
      </c>
      <c r="C4" s="50">
        <v>3</v>
      </c>
      <c r="D4" s="48" t="s">
        <v>8110</v>
      </c>
    </row>
    <row r="5" spans="1:4" ht="15.75" x14ac:dyDescent="0.25">
      <c r="A5" s="48" t="s">
        <v>8086</v>
      </c>
      <c r="B5" s="49" t="s">
        <v>8152</v>
      </c>
      <c r="C5" s="50">
        <v>4</v>
      </c>
      <c r="D5" s="48" t="s">
        <v>8086</v>
      </c>
    </row>
    <row r="6" spans="1:4" ht="15.75" x14ac:dyDescent="0.25">
      <c r="A6" s="48" t="s">
        <v>8087</v>
      </c>
      <c r="B6" s="49" t="s">
        <v>8153</v>
      </c>
      <c r="C6" s="50">
        <v>6</v>
      </c>
      <c r="D6" s="48" t="s">
        <v>8087</v>
      </c>
    </row>
    <row r="7" spans="1:4" ht="15.75" x14ac:dyDescent="0.25">
      <c r="A7" s="48" t="s">
        <v>8088</v>
      </c>
      <c r="B7" s="49" t="s">
        <v>8154</v>
      </c>
      <c r="C7" s="50">
        <v>7</v>
      </c>
      <c r="D7" s="48" t="s">
        <v>8088</v>
      </c>
    </row>
    <row r="8" spans="1:4" ht="15.75" x14ac:dyDescent="0.25">
      <c r="A8" s="48" t="s">
        <v>8089</v>
      </c>
      <c r="B8" s="49" t="s">
        <v>8155</v>
      </c>
      <c r="C8" s="50">
        <v>8</v>
      </c>
      <c r="D8" s="48" t="s">
        <v>8089</v>
      </c>
    </row>
    <row r="9" spans="1:4" ht="15.75" x14ac:dyDescent="0.25">
      <c r="A9" s="48" t="s">
        <v>8090</v>
      </c>
      <c r="B9" s="49" t="s">
        <v>8156</v>
      </c>
      <c r="C9" s="50">
        <v>9</v>
      </c>
      <c r="D9" s="48" t="s">
        <v>8090</v>
      </c>
    </row>
    <row r="10" spans="1:4" ht="15.75" x14ac:dyDescent="0.25">
      <c r="A10" s="48" t="s">
        <v>8091</v>
      </c>
      <c r="B10" s="49" t="s">
        <v>8157</v>
      </c>
      <c r="C10" s="50">
        <v>11</v>
      </c>
      <c r="D10" s="48" t="s">
        <v>8091</v>
      </c>
    </row>
    <row r="11" spans="1:4" ht="15.75" x14ac:dyDescent="0.25">
      <c r="A11" s="48" t="s">
        <v>8106</v>
      </c>
      <c r="B11" s="49" t="s">
        <v>8158</v>
      </c>
      <c r="C11" s="50">
        <v>12</v>
      </c>
      <c r="D11" s="48" t="s">
        <v>8106</v>
      </c>
    </row>
    <row r="12" spans="1:4" ht="15.75" x14ac:dyDescent="0.25">
      <c r="A12" s="48" t="s">
        <v>8105</v>
      </c>
      <c r="B12" s="49" t="s">
        <v>8159</v>
      </c>
      <c r="C12" s="50">
        <v>13</v>
      </c>
      <c r="D12" s="48" t="s">
        <v>8105</v>
      </c>
    </row>
    <row r="13" spans="1:4" ht="15.75" x14ac:dyDescent="0.25">
      <c r="A13" s="48" t="s">
        <v>8108</v>
      </c>
      <c r="B13" s="49" t="s">
        <v>8160</v>
      </c>
      <c r="C13" s="50">
        <v>14</v>
      </c>
      <c r="D13" s="48" t="s">
        <v>8108</v>
      </c>
    </row>
    <row r="14" spans="1:4" ht="15.75" x14ac:dyDescent="0.25">
      <c r="A14" s="48" t="s">
        <v>8107</v>
      </c>
      <c r="B14" s="49" t="s">
        <v>8260</v>
      </c>
      <c r="C14" s="50">
        <v>15</v>
      </c>
      <c r="D14" s="48" t="s">
        <v>8107</v>
      </c>
    </row>
    <row r="15" spans="1:4" ht="15.75" x14ac:dyDescent="0.25">
      <c r="A15" s="48" t="s">
        <v>8109</v>
      </c>
      <c r="B15" s="49" t="s">
        <v>8261</v>
      </c>
      <c r="C15" s="50">
        <v>16</v>
      </c>
      <c r="D15" s="48" t="s">
        <v>8109</v>
      </c>
    </row>
    <row r="16" spans="1:4" ht="15.75" x14ac:dyDescent="0.25">
      <c r="A16" s="48" t="s">
        <v>8124</v>
      </c>
      <c r="B16" s="49" t="s">
        <v>8262</v>
      </c>
      <c r="C16" s="50">
        <v>17</v>
      </c>
      <c r="D16" s="48" t="s">
        <v>8124</v>
      </c>
    </row>
    <row r="17" spans="1:4" ht="15.75" x14ac:dyDescent="0.25">
      <c r="A17" s="48" t="s">
        <v>8111</v>
      </c>
      <c r="B17" s="49" t="s">
        <v>8263</v>
      </c>
      <c r="C17" s="50">
        <v>18</v>
      </c>
      <c r="D17" s="48" t="s">
        <v>8111</v>
      </c>
    </row>
    <row r="18" spans="1:4" ht="15.75" x14ac:dyDescent="0.25">
      <c r="A18" s="48" t="s">
        <v>8112</v>
      </c>
      <c r="B18" s="49" t="s">
        <v>8264</v>
      </c>
      <c r="C18" s="50">
        <v>19</v>
      </c>
      <c r="D18" s="48" t="s">
        <v>8112</v>
      </c>
    </row>
    <row r="19" spans="1:4" ht="15.75" x14ac:dyDescent="0.25">
      <c r="A19" s="48" t="s">
        <v>8113</v>
      </c>
      <c r="B19" s="49" t="s">
        <v>8265</v>
      </c>
      <c r="C19" s="50">
        <v>20</v>
      </c>
      <c r="D19" s="48" t="s">
        <v>8113</v>
      </c>
    </row>
    <row r="20" spans="1:4" ht="15.75" x14ac:dyDescent="0.25">
      <c r="A20" s="48" t="s">
        <v>8114</v>
      </c>
      <c r="B20" s="49" t="s">
        <v>8266</v>
      </c>
      <c r="C20" s="50">
        <v>21</v>
      </c>
      <c r="D20" s="48" t="s">
        <v>8114</v>
      </c>
    </row>
    <row r="21" spans="1:4" ht="15.75" x14ac:dyDescent="0.25">
      <c r="A21" s="48" t="s">
        <v>8115</v>
      </c>
      <c r="B21" s="49" t="s">
        <v>8267</v>
      </c>
      <c r="C21" s="50">
        <v>22</v>
      </c>
      <c r="D21" s="48" t="s">
        <v>8115</v>
      </c>
    </row>
    <row r="22" spans="1:4" ht="15.75" x14ac:dyDescent="0.25">
      <c r="A22" s="48" t="s">
        <v>8126</v>
      </c>
      <c r="B22" s="49" t="s">
        <v>8254</v>
      </c>
      <c r="C22" s="50">
        <v>23</v>
      </c>
      <c r="D22" s="48" t="s">
        <v>8126</v>
      </c>
    </row>
    <row r="23" spans="1:4" ht="15.75" x14ac:dyDescent="0.25">
      <c r="A23" s="48" t="s">
        <v>8116</v>
      </c>
      <c r="B23" s="49" t="s">
        <v>8255</v>
      </c>
      <c r="C23" s="50">
        <v>24</v>
      </c>
      <c r="D23" s="48" t="s">
        <v>8116</v>
      </c>
    </row>
    <row r="24" spans="1:4" ht="15.75" x14ac:dyDescent="0.25">
      <c r="A24" s="48" t="s">
        <v>8128</v>
      </c>
      <c r="B24" s="49" t="s">
        <v>8256</v>
      </c>
      <c r="C24" s="50">
        <v>25</v>
      </c>
      <c r="D24" s="48" t="s">
        <v>8128</v>
      </c>
    </row>
    <row r="25" spans="1:4" ht="15.75" x14ac:dyDescent="0.25">
      <c r="A25" s="48" t="s">
        <v>8119</v>
      </c>
      <c r="B25" s="49" t="s">
        <v>8257</v>
      </c>
      <c r="C25" s="50">
        <v>26</v>
      </c>
      <c r="D25" s="48" t="s">
        <v>8119</v>
      </c>
    </row>
    <row r="26" spans="1:4" ht="15.75" x14ac:dyDescent="0.25">
      <c r="A26" s="48" t="s">
        <v>8120</v>
      </c>
      <c r="B26" s="49" t="s">
        <v>8258</v>
      </c>
      <c r="C26" s="50">
        <v>27</v>
      </c>
      <c r="D26" s="48" t="s">
        <v>8120</v>
      </c>
    </row>
    <row r="27" spans="1:4" ht="15.75" x14ac:dyDescent="0.25">
      <c r="A27" s="48" t="s">
        <v>8121</v>
      </c>
      <c r="B27" s="49" t="s">
        <v>8259</v>
      </c>
      <c r="C27" s="50">
        <v>28</v>
      </c>
      <c r="D27" s="48" t="s">
        <v>8121</v>
      </c>
    </row>
    <row r="28" spans="1:4" ht="15.75" x14ac:dyDescent="0.25">
      <c r="A28" s="48" t="s">
        <v>8122</v>
      </c>
      <c r="B28" s="49" t="s">
        <v>8292</v>
      </c>
      <c r="C28" s="50">
        <v>29</v>
      </c>
      <c r="D28" s="48" t="s">
        <v>8122</v>
      </c>
    </row>
    <row r="29" spans="1:4" ht="15.75" x14ac:dyDescent="0.25">
      <c r="A29" s="48" t="s">
        <v>8118</v>
      </c>
      <c r="B29" s="49" t="s">
        <v>8293</v>
      </c>
      <c r="C29" s="50">
        <v>30</v>
      </c>
      <c r="D29" s="48" t="s">
        <v>8118</v>
      </c>
    </row>
    <row r="30" spans="1:4" ht="15.75" x14ac:dyDescent="0.25">
      <c r="A30" s="48" t="s">
        <v>8123</v>
      </c>
      <c r="B30" s="49" t="s">
        <v>8294</v>
      </c>
      <c r="C30" s="50">
        <v>31</v>
      </c>
      <c r="D30" s="48" t="s">
        <v>8123</v>
      </c>
    </row>
    <row r="31" spans="1:4" ht="15.75" x14ac:dyDescent="0.25">
      <c r="A31" s="48" t="s">
        <v>8127</v>
      </c>
      <c r="B31" s="49" t="s">
        <v>8295</v>
      </c>
      <c r="C31" s="50">
        <v>32</v>
      </c>
      <c r="D31" s="48" t="s">
        <v>8127</v>
      </c>
    </row>
    <row r="32" spans="1:4" ht="15.75" x14ac:dyDescent="0.25">
      <c r="A32" s="48" t="s">
        <v>8125</v>
      </c>
      <c r="B32" s="49" t="s">
        <v>8296</v>
      </c>
      <c r="C32" s="50">
        <v>33</v>
      </c>
      <c r="D32" s="48" t="s">
        <v>8125</v>
      </c>
    </row>
    <row r="33" spans="1:4" ht="15.75" x14ac:dyDescent="0.25">
      <c r="A33" s="48" t="s">
        <v>8129</v>
      </c>
      <c r="B33" s="49" t="s">
        <v>8297</v>
      </c>
      <c r="C33" s="50">
        <v>34</v>
      </c>
      <c r="D33" s="48" t="s">
        <v>8129</v>
      </c>
    </row>
    <row r="34" spans="1:4" ht="15.75" x14ac:dyDescent="0.25">
      <c r="A34" s="49" t="s">
        <v>8130</v>
      </c>
      <c r="B34" s="49" t="s">
        <v>8269</v>
      </c>
      <c r="C34" s="51">
        <v>47</v>
      </c>
      <c r="D34" s="49" t="s">
        <v>8130</v>
      </c>
    </row>
    <row r="35" spans="1:4" ht="15.75" x14ac:dyDescent="0.25">
      <c r="A35" s="49" t="s">
        <v>8117</v>
      </c>
      <c r="B35" s="49" t="s">
        <v>8270</v>
      </c>
      <c r="C35" s="51">
        <v>48</v>
      </c>
      <c r="D35" s="49" t="s">
        <v>8117</v>
      </c>
    </row>
    <row r="36" spans="1:4" ht="15.75" x14ac:dyDescent="0.25">
      <c r="A36" s="49" t="s">
        <v>8131</v>
      </c>
      <c r="B36" s="49" t="s">
        <v>8271</v>
      </c>
      <c r="C36" s="51">
        <v>49</v>
      </c>
      <c r="D36" s="49" t="s">
        <v>8131</v>
      </c>
    </row>
    <row r="37" spans="1:4" ht="15.75" x14ac:dyDescent="0.25">
      <c r="A37" s="49" t="s">
        <v>8272</v>
      </c>
      <c r="B37" s="49" t="s">
        <v>8273</v>
      </c>
      <c r="C37" s="51">
        <v>50</v>
      </c>
      <c r="D37" s="49" t="s">
        <v>8272</v>
      </c>
    </row>
    <row r="38" spans="1:4" ht="15.75" x14ac:dyDescent="0.25">
      <c r="A38" s="49" t="s">
        <v>8274</v>
      </c>
      <c r="B38" s="49" t="s">
        <v>8275</v>
      </c>
      <c r="C38" s="51">
        <v>51</v>
      </c>
      <c r="D38" s="49" t="s">
        <v>8274</v>
      </c>
    </row>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U2650"/>
  <sheetViews>
    <sheetView zoomScale="75" zoomScaleNormal="75" zoomScalePageLayoutView="75" workbookViewId="0">
      <selection activeCell="N2" sqref="N2"/>
    </sheetView>
  </sheetViews>
  <sheetFormatPr defaultColWidth="8.85546875" defaultRowHeight="15" x14ac:dyDescent="0.25"/>
  <cols>
    <col min="1" max="1" width="2.42578125" style="7" customWidth="1"/>
    <col min="2" max="2" width="17.85546875" style="7" customWidth="1"/>
    <col min="3" max="3" width="2.7109375" style="7" customWidth="1"/>
    <col min="4" max="4" width="17.140625" style="256" customWidth="1"/>
    <col min="5" max="5" width="46.28515625" style="7" customWidth="1"/>
    <col min="6" max="7" width="1.28515625" style="15" hidden="1" customWidth="1"/>
    <col min="8" max="12" width="1.28515625" style="7" hidden="1" customWidth="1"/>
    <col min="13" max="13" width="43.28515625" style="165" customWidth="1"/>
    <col min="14" max="14" width="12.42578125" style="256" customWidth="1"/>
    <col min="15" max="15" width="1.42578125" style="7" customWidth="1"/>
    <col min="16" max="17" width="13.42578125" style="7" customWidth="1"/>
    <col min="18" max="19" width="8.85546875" style="7"/>
    <col min="20" max="20" width="10.42578125" style="7" customWidth="1"/>
    <col min="21" max="254" width="8.85546875" style="7"/>
    <col min="255" max="257" width="8.85546875" style="7" customWidth="1"/>
    <col min="258" max="258" width="9.140625" style="7" customWidth="1"/>
    <col min="259" max="259" width="33.7109375" style="7" customWidth="1"/>
    <col min="260" max="260" width="10.42578125" style="7" customWidth="1"/>
    <col min="261" max="510" width="8.85546875" style="7"/>
    <col min="511" max="513" width="8.85546875" style="7" customWidth="1"/>
    <col min="514" max="514" width="9.140625" style="7" customWidth="1"/>
    <col min="515" max="515" width="33.7109375" style="7" customWidth="1"/>
    <col min="516" max="516" width="10.42578125" style="7" customWidth="1"/>
    <col min="517" max="766" width="8.85546875" style="7"/>
    <col min="767" max="769" width="8.85546875" style="7" customWidth="1"/>
    <col min="770" max="770" width="9.140625" style="7" customWidth="1"/>
    <col min="771" max="771" width="33.7109375" style="7" customWidth="1"/>
    <col min="772" max="772" width="10.42578125" style="7" customWidth="1"/>
    <col min="773" max="1022" width="8.85546875" style="7"/>
    <col min="1023" max="1025" width="8.85546875" style="7" customWidth="1"/>
    <col min="1026" max="1026" width="9.140625" style="7" customWidth="1"/>
    <col min="1027" max="1027" width="33.7109375" style="7" customWidth="1"/>
    <col min="1028" max="1028" width="10.42578125" style="7" customWidth="1"/>
    <col min="1029" max="1278" width="8.85546875" style="7"/>
    <col min="1279" max="1281" width="8.85546875" style="7" customWidth="1"/>
    <col min="1282" max="1282" width="9.140625" style="7" customWidth="1"/>
    <col min="1283" max="1283" width="33.7109375" style="7" customWidth="1"/>
    <col min="1284" max="1284" width="10.42578125" style="7" customWidth="1"/>
    <col min="1285" max="1534" width="8.85546875" style="7"/>
    <col min="1535" max="1537" width="8.85546875" style="7" customWidth="1"/>
    <col min="1538" max="1538" width="9.140625" style="7" customWidth="1"/>
    <col min="1539" max="1539" width="33.7109375" style="7" customWidth="1"/>
    <col min="1540" max="1540" width="10.42578125" style="7" customWidth="1"/>
    <col min="1541" max="1790" width="8.85546875" style="7"/>
    <col min="1791" max="1793" width="8.85546875" style="7" customWidth="1"/>
    <col min="1794" max="1794" width="9.140625" style="7" customWidth="1"/>
    <col min="1795" max="1795" width="33.7109375" style="7" customWidth="1"/>
    <col min="1796" max="1796" width="10.42578125" style="7" customWidth="1"/>
    <col min="1797" max="2046" width="8.85546875" style="7"/>
    <col min="2047" max="2049" width="8.85546875" style="7" customWidth="1"/>
    <col min="2050" max="2050" width="9.140625" style="7" customWidth="1"/>
    <col min="2051" max="2051" width="33.7109375" style="7" customWidth="1"/>
    <col min="2052" max="2052" width="10.42578125" style="7" customWidth="1"/>
    <col min="2053" max="2302" width="8.85546875" style="7"/>
    <col min="2303" max="2305" width="8.85546875" style="7" customWidth="1"/>
    <col min="2306" max="2306" width="9.140625" style="7" customWidth="1"/>
    <col min="2307" max="2307" width="33.7109375" style="7" customWidth="1"/>
    <col min="2308" max="2308" width="10.42578125" style="7" customWidth="1"/>
    <col min="2309" max="2558" width="8.85546875" style="7"/>
    <col min="2559" max="2561" width="8.85546875" style="7" customWidth="1"/>
    <col min="2562" max="2562" width="9.140625" style="7" customWidth="1"/>
    <col min="2563" max="2563" width="33.7109375" style="7" customWidth="1"/>
    <col min="2564" max="2564" width="10.42578125" style="7" customWidth="1"/>
    <col min="2565" max="2814" width="8.85546875" style="7"/>
    <col min="2815" max="2817" width="8.85546875" style="7" customWidth="1"/>
    <col min="2818" max="2818" width="9.140625" style="7" customWidth="1"/>
    <col min="2819" max="2819" width="33.7109375" style="7" customWidth="1"/>
    <col min="2820" max="2820" width="10.42578125" style="7" customWidth="1"/>
    <col min="2821" max="3070" width="8.85546875" style="7"/>
    <col min="3071" max="3073" width="8.85546875" style="7" customWidth="1"/>
    <col min="3074" max="3074" width="9.140625" style="7" customWidth="1"/>
    <col min="3075" max="3075" width="33.7109375" style="7" customWidth="1"/>
    <col min="3076" max="3076" width="10.42578125" style="7" customWidth="1"/>
    <col min="3077" max="3326" width="8.85546875" style="7"/>
    <col min="3327" max="3329" width="8.85546875" style="7" customWidth="1"/>
    <col min="3330" max="3330" width="9.140625" style="7" customWidth="1"/>
    <col min="3331" max="3331" width="33.7109375" style="7" customWidth="1"/>
    <col min="3332" max="3332" width="10.42578125" style="7" customWidth="1"/>
    <col min="3333" max="3582" width="8.85546875" style="7"/>
    <col min="3583" max="3585" width="8.85546875" style="7" customWidth="1"/>
    <col min="3586" max="3586" width="9.140625" style="7" customWidth="1"/>
    <col min="3587" max="3587" width="33.7109375" style="7" customWidth="1"/>
    <col min="3588" max="3588" width="10.42578125" style="7" customWidth="1"/>
    <col min="3589" max="3838" width="8.85546875" style="7"/>
    <col min="3839" max="3841" width="8.85546875" style="7" customWidth="1"/>
    <col min="3842" max="3842" width="9.140625" style="7" customWidth="1"/>
    <col min="3843" max="3843" width="33.7109375" style="7" customWidth="1"/>
    <col min="3844" max="3844" width="10.42578125" style="7" customWidth="1"/>
    <col min="3845" max="4094" width="8.85546875" style="7"/>
    <col min="4095" max="4097" width="8.85546875" style="7" customWidth="1"/>
    <col min="4098" max="4098" width="9.140625" style="7" customWidth="1"/>
    <col min="4099" max="4099" width="33.7109375" style="7" customWidth="1"/>
    <col min="4100" max="4100" width="10.42578125" style="7" customWidth="1"/>
    <col min="4101" max="4350" width="8.85546875" style="7"/>
    <col min="4351" max="4353" width="8.85546875" style="7" customWidth="1"/>
    <col min="4354" max="4354" width="9.140625" style="7" customWidth="1"/>
    <col min="4355" max="4355" width="33.7109375" style="7" customWidth="1"/>
    <col min="4356" max="4356" width="10.42578125" style="7" customWidth="1"/>
    <col min="4357" max="4606" width="8.85546875" style="7"/>
    <col min="4607" max="4609" width="8.85546875" style="7" customWidth="1"/>
    <col min="4610" max="4610" width="9.140625" style="7" customWidth="1"/>
    <col min="4611" max="4611" width="33.7109375" style="7" customWidth="1"/>
    <col min="4612" max="4612" width="10.42578125" style="7" customWidth="1"/>
    <col min="4613" max="4862" width="8.85546875" style="7"/>
    <col min="4863" max="4865" width="8.85546875" style="7" customWidth="1"/>
    <col min="4866" max="4866" width="9.140625" style="7" customWidth="1"/>
    <col min="4867" max="4867" width="33.7109375" style="7" customWidth="1"/>
    <col min="4868" max="4868" width="10.42578125" style="7" customWidth="1"/>
    <col min="4869" max="5118" width="8.85546875" style="7"/>
    <col min="5119" max="5121" width="8.85546875" style="7" customWidth="1"/>
    <col min="5122" max="5122" width="9.140625" style="7" customWidth="1"/>
    <col min="5123" max="5123" width="33.7109375" style="7" customWidth="1"/>
    <col min="5124" max="5124" width="10.42578125" style="7" customWidth="1"/>
    <col min="5125" max="5374" width="8.85546875" style="7"/>
    <col min="5375" max="5377" width="8.85546875" style="7" customWidth="1"/>
    <col min="5378" max="5378" width="9.140625" style="7" customWidth="1"/>
    <col min="5379" max="5379" width="33.7109375" style="7" customWidth="1"/>
    <col min="5380" max="5380" width="10.42578125" style="7" customWidth="1"/>
    <col min="5381" max="5630" width="8.85546875" style="7"/>
    <col min="5631" max="5633" width="8.85546875" style="7" customWidth="1"/>
    <col min="5634" max="5634" width="9.140625" style="7" customWidth="1"/>
    <col min="5635" max="5635" width="33.7109375" style="7" customWidth="1"/>
    <col min="5636" max="5636" width="10.42578125" style="7" customWidth="1"/>
    <col min="5637" max="5886" width="8.85546875" style="7"/>
    <col min="5887" max="5889" width="8.85546875" style="7" customWidth="1"/>
    <col min="5890" max="5890" width="9.140625" style="7" customWidth="1"/>
    <col min="5891" max="5891" width="33.7109375" style="7" customWidth="1"/>
    <col min="5892" max="5892" width="10.42578125" style="7" customWidth="1"/>
    <col min="5893" max="6142" width="8.85546875" style="7"/>
    <col min="6143" max="6145" width="8.85546875" style="7" customWidth="1"/>
    <col min="6146" max="6146" width="9.140625" style="7" customWidth="1"/>
    <col min="6147" max="6147" width="33.7109375" style="7" customWidth="1"/>
    <col min="6148" max="6148" width="10.42578125" style="7" customWidth="1"/>
    <col min="6149" max="6398" width="8.85546875" style="7"/>
    <col min="6399" max="6401" width="8.85546875" style="7" customWidth="1"/>
    <col min="6402" max="6402" width="9.140625" style="7" customWidth="1"/>
    <col min="6403" max="6403" width="33.7109375" style="7" customWidth="1"/>
    <col min="6404" max="6404" width="10.42578125" style="7" customWidth="1"/>
    <col min="6405" max="6654" width="8.85546875" style="7"/>
    <col min="6655" max="6657" width="8.85546875" style="7" customWidth="1"/>
    <col min="6658" max="6658" width="9.140625" style="7" customWidth="1"/>
    <col min="6659" max="6659" width="33.7109375" style="7" customWidth="1"/>
    <col min="6660" max="6660" width="10.42578125" style="7" customWidth="1"/>
    <col min="6661" max="6910" width="8.85546875" style="7"/>
    <col min="6911" max="6913" width="8.85546875" style="7" customWidth="1"/>
    <col min="6914" max="6914" width="9.140625" style="7" customWidth="1"/>
    <col min="6915" max="6915" width="33.7109375" style="7" customWidth="1"/>
    <col min="6916" max="6916" width="10.42578125" style="7" customWidth="1"/>
    <col min="6917" max="7166" width="8.85546875" style="7"/>
    <col min="7167" max="7169" width="8.85546875" style="7" customWidth="1"/>
    <col min="7170" max="7170" width="9.140625" style="7" customWidth="1"/>
    <col min="7171" max="7171" width="33.7109375" style="7" customWidth="1"/>
    <col min="7172" max="7172" width="10.42578125" style="7" customWidth="1"/>
    <col min="7173" max="7422" width="8.85546875" style="7"/>
    <col min="7423" max="7425" width="8.85546875" style="7" customWidth="1"/>
    <col min="7426" max="7426" width="9.140625" style="7" customWidth="1"/>
    <col min="7427" max="7427" width="33.7109375" style="7" customWidth="1"/>
    <col min="7428" max="7428" width="10.42578125" style="7" customWidth="1"/>
    <col min="7429" max="7678" width="8.85546875" style="7"/>
    <col min="7679" max="7681" width="8.85546875" style="7" customWidth="1"/>
    <col min="7682" max="7682" width="9.140625" style="7" customWidth="1"/>
    <col min="7683" max="7683" width="33.7109375" style="7" customWidth="1"/>
    <col min="7684" max="7684" width="10.42578125" style="7" customWidth="1"/>
    <col min="7685" max="7934" width="8.85546875" style="7"/>
    <col min="7935" max="7937" width="8.85546875" style="7" customWidth="1"/>
    <col min="7938" max="7938" width="9.140625" style="7" customWidth="1"/>
    <col min="7939" max="7939" width="33.7109375" style="7" customWidth="1"/>
    <col min="7940" max="7940" width="10.42578125" style="7" customWidth="1"/>
    <col min="7941" max="8190" width="8.85546875" style="7"/>
    <col min="8191" max="8193" width="8.85546875" style="7" customWidth="1"/>
    <col min="8194" max="8194" width="9.140625" style="7" customWidth="1"/>
    <col min="8195" max="8195" width="33.7109375" style="7" customWidth="1"/>
    <col min="8196" max="8196" width="10.42578125" style="7" customWidth="1"/>
    <col min="8197" max="8446" width="8.85546875" style="7"/>
    <col min="8447" max="8449" width="8.85546875" style="7" customWidth="1"/>
    <col min="8450" max="8450" width="9.140625" style="7" customWidth="1"/>
    <col min="8451" max="8451" width="33.7109375" style="7" customWidth="1"/>
    <col min="8452" max="8452" width="10.42578125" style="7" customWidth="1"/>
    <col min="8453" max="8702" width="8.85546875" style="7"/>
    <col min="8703" max="8705" width="8.85546875" style="7" customWidth="1"/>
    <col min="8706" max="8706" width="9.140625" style="7" customWidth="1"/>
    <col min="8707" max="8707" width="33.7109375" style="7" customWidth="1"/>
    <col min="8708" max="8708" width="10.42578125" style="7" customWidth="1"/>
    <col min="8709" max="8958" width="8.85546875" style="7"/>
    <col min="8959" max="8961" width="8.85546875" style="7" customWidth="1"/>
    <col min="8962" max="8962" width="9.140625" style="7" customWidth="1"/>
    <col min="8963" max="8963" width="33.7109375" style="7" customWidth="1"/>
    <col min="8964" max="8964" width="10.42578125" style="7" customWidth="1"/>
    <col min="8965" max="9214" width="8.85546875" style="7"/>
    <col min="9215" max="9217" width="8.85546875" style="7" customWidth="1"/>
    <col min="9218" max="9218" width="9.140625" style="7" customWidth="1"/>
    <col min="9219" max="9219" width="33.7109375" style="7" customWidth="1"/>
    <col min="9220" max="9220" width="10.42578125" style="7" customWidth="1"/>
    <col min="9221" max="9470" width="8.85546875" style="7"/>
    <col min="9471" max="9473" width="8.85546875" style="7" customWidth="1"/>
    <col min="9474" max="9474" width="9.140625" style="7" customWidth="1"/>
    <col min="9475" max="9475" width="33.7109375" style="7" customWidth="1"/>
    <col min="9476" max="9476" width="10.42578125" style="7" customWidth="1"/>
    <col min="9477" max="9726" width="8.85546875" style="7"/>
    <col min="9727" max="9729" width="8.85546875" style="7" customWidth="1"/>
    <col min="9730" max="9730" width="9.140625" style="7" customWidth="1"/>
    <col min="9731" max="9731" width="33.7109375" style="7" customWidth="1"/>
    <col min="9732" max="9732" width="10.42578125" style="7" customWidth="1"/>
    <col min="9733" max="9982" width="8.85546875" style="7"/>
    <col min="9983" max="9985" width="8.85546875" style="7" customWidth="1"/>
    <col min="9986" max="9986" width="9.140625" style="7" customWidth="1"/>
    <col min="9987" max="9987" width="33.7109375" style="7" customWidth="1"/>
    <col min="9988" max="9988" width="10.42578125" style="7" customWidth="1"/>
    <col min="9989" max="10238" width="8.85546875" style="7"/>
    <col min="10239" max="10241" width="8.85546875" style="7" customWidth="1"/>
    <col min="10242" max="10242" width="9.140625" style="7" customWidth="1"/>
    <col min="10243" max="10243" width="33.7109375" style="7" customWidth="1"/>
    <col min="10244" max="10244" width="10.42578125" style="7" customWidth="1"/>
    <col min="10245" max="10494" width="8.85546875" style="7"/>
    <col min="10495" max="10497" width="8.85546875" style="7" customWidth="1"/>
    <col min="10498" max="10498" width="9.140625" style="7" customWidth="1"/>
    <col min="10499" max="10499" width="33.7109375" style="7" customWidth="1"/>
    <col min="10500" max="10500" width="10.42578125" style="7" customWidth="1"/>
    <col min="10501" max="10750" width="8.85546875" style="7"/>
    <col min="10751" max="10753" width="8.85546875" style="7" customWidth="1"/>
    <col min="10754" max="10754" width="9.140625" style="7" customWidth="1"/>
    <col min="10755" max="10755" width="33.7109375" style="7" customWidth="1"/>
    <col min="10756" max="10756" width="10.42578125" style="7" customWidth="1"/>
    <col min="10757" max="11006" width="8.85546875" style="7"/>
    <col min="11007" max="11009" width="8.85546875" style="7" customWidth="1"/>
    <col min="11010" max="11010" width="9.140625" style="7" customWidth="1"/>
    <col min="11011" max="11011" width="33.7109375" style="7" customWidth="1"/>
    <col min="11012" max="11012" width="10.42578125" style="7" customWidth="1"/>
    <col min="11013" max="11262" width="8.85546875" style="7"/>
    <col min="11263" max="11265" width="8.85546875" style="7" customWidth="1"/>
    <col min="11266" max="11266" width="9.140625" style="7" customWidth="1"/>
    <col min="11267" max="11267" width="33.7109375" style="7" customWidth="1"/>
    <col min="11268" max="11268" width="10.42578125" style="7" customWidth="1"/>
    <col min="11269" max="11518" width="8.85546875" style="7"/>
    <col min="11519" max="11521" width="8.85546875" style="7" customWidth="1"/>
    <col min="11522" max="11522" width="9.140625" style="7" customWidth="1"/>
    <col min="11523" max="11523" width="33.7109375" style="7" customWidth="1"/>
    <col min="11524" max="11524" width="10.42578125" style="7" customWidth="1"/>
    <col min="11525" max="11774" width="8.85546875" style="7"/>
    <col min="11775" max="11777" width="8.85546875" style="7" customWidth="1"/>
    <col min="11778" max="11778" width="9.140625" style="7" customWidth="1"/>
    <col min="11779" max="11779" width="33.7109375" style="7" customWidth="1"/>
    <col min="11780" max="11780" width="10.42578125" style="7" customWidth="1"/>
    <col min="11781" max="12030" width="8.85546875" style="7"/>
    <col min="12031" max="12033" width="8.85546875" style="7" customWidth="1"/>
    <col min="12034" max="12034" width="9.140625" style="7" customWidth="1"/>
    <col min="12035" max="12035" width="33.7109375" style="7" customWidth="1"/>
    <col min="12036" max="12036" width="10.42578125" style="7" customWidth="1"/>
    <col min="12037" max="12286" width="8.85546875" style="7"/>
    <col min="12287" max="12289" width="8.85546875" style="7" customWidth="1"/>
    <col min="12290" max="12290" width="9.140625" style="7" customWidth="1"/>
    <col min="12291" max="12291" width="33.7109375" style="7" customWidth="1"/>
    <col min="12292" max="12292" width="10.42578125" style="7" customWidth="1"/>
    <col min="12293" max="12542" width="8.85546875" style="7"/>
    <col min="12543" max="12545" width="8.85546875" style="7" customWidth="1"/>
    <col min="12546" max="12546" width="9.140625" style="7" customWidth="1"/>
    <col min="12547" max="12547" width="33.7109375" style="7" customWidth="1"/>
    <col min="12548" max="12548" width="10.42578125" style="7" customWidth="1"/>
    <col min="12549" max="12798" width="8.85546875" style="7"/>
    <col min="12799" max="12801" width="8.85546875" style="7" customWidth="1"/>
    <col min="12802" max="12802" width="9.140625" style="7" customWidth="1"/>
    <col min="12803" max="12803" width="33.7109375" style="7" customWidth="1"/>
    <col min="12804" max="12804" width="10.42578125" style="7" customWidth="1"/>
    <col min="12805" max="13054" width="8.85546875" style="7"/>
    <col min="13055" max="13057" width="8.85546875" style="7" customWidth="1"/>
    <col min="13058" max="13058" width="9.140625" style="7" customWidth="1"/>
    <col min="13059" max="13059" width="33.7109375" style="7" customWidth="1"/>
    <col min="13060" max="13060" width="10.42578125" style="7" customWidth="1"/>
    <col min="13061" max="13310" width="8.85546875" style="7"/>
    <col min="13311" max="13313" width="8.85546875" style="7" customWidth="1"/>
    <col min="13314" max="13314" width="9.140625" style="7" customWidth="1"/>
    <col min="13315" max="13315" width="33.7109375" style="7" customWidth="1"/>
    <col min="13316" max="13316" width="10.42578125" style="7" customWidth="1"/>
    <col min="13317" max="13566" width="8.85546875" style="7"/>
    <col min="13567" max="13569" width="8.85546875" style="7" customWidth="1"/>
    <col min="13570" max="13570" width="9.140625" style="7" customWidth="1"/>
    <col min="13571" max="13571" width="33.7109375" style="7" customWidth="1"/>
    <col min="13572" max="13572" width="10.42578125" style="7" customWidth="1"/>
    <col min="13573" max="13822" width="8.85546875" style="7"/>
    <col min="13823" max="13825" width="8.85546875" style="7" customWidth="1"/>
    <col min="13826" max="13826" width="9.140625" style="7" customWidth="1"/>
    <col min="13827" max="13827" width="33.7109375" style="7" customWidth="1"/>
    <col min="13828" max="13828" width="10.42578125" style="7" customWidth="1"/>
    <col min="13829" max="14078" width="8.85546875" style="7"/>
    <col min="14079" max="14081" width="8.85546875" style="7" customWidth="1"/>
    <col min="14082" max="14082" width="9.140625" style="7" customWidth="1"/>
    <col min="14083" max="14083" width="33.7109375" style="7" customWidth="1"/>
    <col min="14084" max="14084" width="10.42578125" style="7" customWidth="1"/>
    <col min="14085" max="14334" width="8.85546875" style="7"/>
    <col min="14335" max="14337" width="8.85546875" style="7" customWidth="1"/>
    <col min="14338" max="14338" width="9.140625" style="7" customWidth="1"/>
    <col min="14339" max="14339" width="33.7109375" style="7" customWidth="1"/>
    <col min="14340" max="14340" width="10.42578125" style="7" customWidth="1"/>
    <col min="14341" max="14590" width="8.85546875" style="7"/>
    <col min="14591" max="14593" width="8.85546875" style="7" customWidth="1"/>
    <col min="14594" max="14594" width="9.140625" style="7" customWidth="1"/>
    <col min="14595" max="14595" width="33.7109375" style="7" customWidth="1"/>
    <col min="14596" max="14596" width="10.42578125" style="7" customWidth="1"/>
    <col min="14597" max="14846" width="8.85546875" style="7"/>
    <col min="14847" max="14849" width="8.85546875" style="7" customWidth="1"/>
    <col min="14850" max="14850" width="9.140625" style="7" customWidth="1"/>
    <col min="14851" max="14851" width="33.7109375" style="7" customWidth="1"/>
    <col min="14852" max="14852" width="10.42578125" style="7" customWidth="1"/>
    <col min="14853" max="15102" width="8.85546875" style="7"/>
    <col min="15103" max="15105" width="8.85546875" style="7" customWidth="1"/>
    <col min="15106" max="15106" width="9.140625" style="7" customWidth="1"/>
    <col min="15107" max="15107" width="33.7109375" style="7" customWidth="1"/>
    <col min="15108" max="15108" width="10.42578125" style="7" customWidth="1"/>
    <col min="15109" max="15358" width="8.85546875" style="7"/>
    <col min="15359" max="15361" width="8.85546875" style="7" customWidth="1"/>
    <col min="15362" max="15362" width="9.140625" style="7" customWidth="1"/>
    <col min="15363" max="15363" width="33.7109375" style="7" customWidth="1"/>
    <col min="15364" max="15364" width="10.42578125" style="7" customWidth="1"/>
    <col min="15365" max="15614" width="8.85546875" style="7"/>
    <col min="15615" max="15617" width="8.85546875" style="7" customWidth="1"/>
    <col min="15618" max="15618" width="9.140625" style="7" customWidth="1"/>
    <col min="15619" max="15619" width="33.7109375" style="7" customWidth="1"/>
    <col min="15620" max="15620" width="10.42578125" style="7" customWidth="1"/>
    <col min="15621" max="15870" width="8.85546875" style="7"/>
    <col min="15871" max="15873" width="8.85546875" style="7" customWidth="1"/>
    <col min="15874" max="15874" width="9.140625" style="7" customWidth="1"/>
    <col min="15875" max="15875" width="33.7109375" style="7" customWidth="1"/>
    <col min="15876" max="15876" width="10.42578125" style="7" customWidth="1"/>
    <col min="15877" max="16126" width="8.85546875" style="7"/>
    <col min="16127" max="16129" width="8.85546875" style="7" customWidth="1"/>
    <col min="16130" max="16130" width="9.140625" style="7" customWidth="1"/>
    <col min="16131" max="16131" width="33.7109375" style="7" customWidth="1"/>
    <col min="16132" max="16132" width="10.42578125" style="7" customWidth="1"/>
    <col min="16133" max="16384" width="8.85546875" style="7"/>
  </cols>
  <sheetData>
    <row r="1" spans="2:21" s="165" customFormat="1" ht="47.25" customHeight="1" thickBot="1" x14ac:dyDescent="0.3">
      <c r="B1" s="263" t="s">
        <v>9854</v>
      </c>
      <c r="D1" s="258" t="s">
        <v>9842</v>
      </c>
      <c r="E1" s="258" t="s">
        <v>9843</v>
      </c>
      <c r="F1" s="259"/>
      <c r="G1" s="259"/>
      <c r="H1" s="259"/>
      <c r="M1" s="258" t="s">
        <v>9851</v>
      </c>
      <c r="N1" s="258" t="s">
        <v>9857</v>
      </c>
      <c r="P1" s="260" t="s">
        <v>9847</v>
      </c>
      <c r="Q1" s="260" t="s">
        <v>9848</v>
      </c>
      <c r="R1" s="260" t="s">
        <v>9855</v>
      </c>
      <c r="S1" s="260" t="s">
        <v>9856</v>
      </c>
      <c r="T1" s="266" t="s">
        <v>9849</v>
      </c>
      <c r="U1" s="265">
        <f>COUNTIF(P2:S2630,"NO")</f>
        <v>0</v>
      </c>
    </row>
    <row r="2" spans="2:21" x14ac:dyDescent="0.25">
      <c r="H2" s="153"/>
      <c r="M2" s="165" t="str">
        <f>TRIM(SUBSTITUTE(SUBSTITUTE(SUBSTITUTE(SUBSTITUTE(SUBSTITUTE(SUBSTITUTE(SUBSTITUTE(SUBSTITUTE(SUBSTITUTE(SUBSTITUTE(SUBSTITUTE(SUBSTITUTE(SUBSTITUTE(SUBSTITUTE(E2,"00000 ","")," (Local)","")," (Tribal)","")," (State)","")," (Regional)","")," (Federal/National)","")," (International)","")," (Unknown)","")," (Academic Institution)","")," (Government)","")," (Industry/Business)","")," (NGO)","")," (Other)","")," (Sea Grant Program)",""))</f>
        <v/>
      </c>
      <c r="N2" s="255" t="str">
        <f>IF($M2="","",IFERROR(VLOOKUP($M2,PartnerSearch!B$2:G$16000,6,0),"--"))</f>
        <v/>
      </c>
      <c r="P2" s="15" t="str">
        <f t="shared" ref="P2" si="0">IF(E2="","",IF(LEFT(E2&amp;"x",5)="00000","",IF(N2="--","NO","yes")))</f>
        <v/>
      </c>
      <c r="Q2" s="15" t="str">
        <f t="shared" ref="Q2" si="1">IF(LEFT(E2&amp;"x",5)&lt;&gt;"00000","",IF(N2="--","yes","NO"))</f>
        <v/>
      </c>
      <c r="R2" s="15" t="str">
        <f>IF(Q2="","",IF((ISERROR(SEARCH("(Federal/National)",E2))*1+ISERROR(SEARCH("(International)",E2))*1+ISERROR(SEARCH("(Local)",E2))*1+ISERROR(SEARCH("(State)",E2))*1+ISERROR(SEARCH("(Regional)",E2))*1+ISERROR(SEARCH("(Tribal)",E2))*1+ISERROR(SEARCH("(Unknown) (",E2))*1)=6,"yes","NO"))</f>
        <v/>
      </c>
      <c r="S2" s="7" t="str">
        <f>IF(Q2="","",IF(OR(NOT(ISERROR(SEARCH("(Academic Institution)",E2))),NOT(ISERROR(SEARCH("(Government)",E2))),NOT(ISERROR(SEARCH("(Industry/Business)",E2))),NOT(ISERROR(SEARCH("(NGO)",E2))),NOT(ISERROR(SEARCH("(Sea Grant Program)",E2))),NOT(ISERROR(SEARCH("(Other)",E2))),NOT(AND(NOT(ISERROR(SEARCH("(Unknown)",E2))),(ISERROR(SEARCH(") (Unknown)",E2)))))),"yes","NO"))</f>
        <v/>
      </c>
    </row>
    <row r="3" spans="2:21" x14ac:dyDescent="0.25">
      <c r="H3" s="153"/>
      <c r="M3" s="165" t="str">
        <f t="shared" ref="M3:M66" si="2">TRIM(SUBSTITUTE(SUBSTITUTE(SUBSTITUTE(SUBSTITUTE(SUBSTITUTE(SUBSTITUTE(SUBSTITUTE(SUBSTITUTE(SUBSTITUTE(SUBSTITUTE(SUBSTITUTE(SUBSTITUTE(SUBSTITUTE(SUBSTITUTE(E3,"00000 ","")," (Local)","")," (Tribal)","")," (State)","")," (Regional)","")," (Federal/National)","")," (International)","")," (Unknown)","")," (Academic Institution)","")," (Government)","")," (Industry/Business)","")," (NGO)","")," (Other)","")," (Sea Grant Program)",""))</f>
        <v/>
      </c>
      <c r="N3" s="255" t="str">
        <f>IF($M3="","",IFERROR(VLOOKUP($M3,PartnerSearch!B$2:G$16000,6,0),"--"))</f>
        <v/>
      </c>
      <c r="P3" s="15" t="str">
        <f t="shared" ref="P3:P66" si="3">IF(E3="","",IF(LEFT(E3&amp;"x",5)="00000","",IF(N3="--","NO","yes")))</f>
        <v/>
      </c>
      <c r="Q3" s="15" t="str">
        <f t="shared" ref="Q3:Q66" si="4">IF(LEFT(E3&amp;"x",5)&lt;&gt;"00000","",IF(N3="--","yes","NO"))</f>
        <v/>
      </c>
      <c r="R3" s="15" t="str">
        <f t="shared" ref="R3:R66" si="5">IF(Q3="","",IF((ISERROR(SEARCH("(Federal/National)",E3))*1+ISERROR(SEARCH("(International)",E3))*1+ISERROR(SEARCH("(Local)",E3))*1+ISERROR(SEARCH("(State)",E3))*1+ISERROR(SEARCH("(Regional)",E3))*1+ISERROR(SEARCH("(Tribal)",E3))*1+ISERROR(SEARCH("(Unknown) (",E3))*1)=6,"yes","NO"))</f>
        <v/>
      </c>
      <c r="S3" s="7" t="str">
        <f t="shared" ref="S3:S66" si="6">IF(Q3="","",IF(OR(NOT(ISERROR(SEARCH("(Academic Institution)",E3))),NOT(ISERROR(SEARCH("(Government)",E3))),NOT(ISERROR(SEARCH("(Industry/Business)",E3))),NOT(ISERROR(SEARCH("(NGO)",E3))),NOT(ISERROR(SEARCH("(Sea Grant Program)",E3))),NOT(ISERROR(SEARCH("(Other)",E3))),NOT(AND(NOT(ISERROR(SEARCH("(Unknown)",E3))),(ISERROR(SEARCH(") (Unknown)",E3)))))),"yes","NO"))</f>
        <v/>
      </c>
    </row>
    <row r="4" spans="2:21" x14ac:dyDescent="0.25">
      <c r="H4" s="153"/>
      <c r="M4" s="165" t="str">
        <f t="shared" si="2"/>
        <v/>
      </c>
      <c r="N4" s="255" t="str">
        <f>IF($M4="","",IFERROR(VLOOKUP($M4,PartnerSearch!B$2:G$16000,6,0),"--"))</f>
        <v/>
      </c>
      <c r="P4" s="15" t="str">
        <f t="shared" si="3"/>
        <v/>
      </c>
      <c r="Q4" s="15" t="str">
        <f t="shared" si="4"/>
        <v/>
      </c>
      <c r="R4" s="15" t="str">
        <f t="shared" si="5"/>
        <v/>
      </c>
      <c r="S4" s="7" t="str">
        <f t="shared" si="6"/>
        <v/>
      </c>
    </row>
    <row r="5" spans="2:21" ht="15" customHeight="1" x14ac:dyDescent="0.25">
      <c r="H5" s="153"/>
      <c r="M5" s="165" t="str">
        <f t="shared" si="2"/>
        <v/>
      </c>
      <c r="N5" s="255" t="str">
        <f>IF($M5="","",IFERROR(VLOOKUP($M5,PartnerSearch!B$2:G$16000,6,0),"--"))</f>
        <v/>
      </c>
      <c r="P5" s="15" t="str">
        <f t="shared" si="3"/>
        <v/>
      </c>
      <c r="Q5" s="15" t="str">
        <f t="shared" si="4"/>
        <v/>
      </c>
      <c r="R5" s="15" t="str">
        <f t="shared" si="5"/>
        <v/>
      </c>
      <c r="S5" s="7" t="str">
        <f t="shared" si="6"/>
        <v/>
      </c>
    </row>
    <row r="6" spans="2:21" x14ac:dyDescent="0.25">
      <c r="H6" s="153"/>
      <c r="M6" s="165" t="str">
        <f t="shared" si="2"/>
        <v/>
      </c>
      <c r="N6" s="255" t="str">
        <f>IF($M6="","",IFERROR(VLOOKUP($M6,PartnerSearch!B$2:G$16000,6,0),"--"))</f>
        <v/>
      </c>
      <c r="P6" s="15" t="str">
        <f t="shared" si="3"/>
        <v/>
      </c>
      <c r="Q6" s="15" t="str">
        <f t="shared" si="4"/>
        <v/>
      </c>
      <c r="R6" s="15" t="str">
        <f t="shared" si="5"/>
        <v/>
      </c>
      <c r="S6" s="7" t="str">
        <f t="shared" si="6"/>
        <v/>
      </c>
    </row>
    <row r="7" spans="2:21" x14ac:dyDescent="0.25">
      <c r="H7" s="153"/>
      <c r="M7" s="165" t="str">
        <f t="shared" si="2"/>
        <v/>
      </c>
      <c r="N7" s="255" t="str">
        <f>IF($M7="","",IFERROR(VLOOKUP($M7,PartnerSearch!B$2:G$16000,6,0),"--"))</f>
        <v/>
      </c>
      <c r="P7" s="15" t="str">
        <f t="shared" si="3"/>
        <v/>
      </c>
      <c r="Q7" s="15" t="str">
        <f t="shared" si="4"/>
        <v/>
      </c>
      <c r="R7" s="15" t="str">
        <f t="shared" si="5"/>
        <v/>
      </c>
      <c r="S7" s="7" t="str">
        <f t="shared" si="6"/>
        <v/>
      </c>
    </row>
    <row r="8" spans="2:21" x14ac:dyDescent="0.25">
      <c r="H8" s="153"/>
      <c r="M8" s="165" t="str">
        <f t="shared" si="2"/>
        <v/>
      </c>
      <c r="N8" s="255" t="str">
        <f>IF($M8="","",IFERROR(VLOOKUP($M8,PartnerSearch!B$2:G$16000,6,0),"--"))</f>
        <v/>
      </c>
      <c r="P8" s="15" t="str">
        <f t="shared" si="3"/>
        <v/>
      </c>
      <c r="Q8" s="15" t="str">
        <f t="shared" si="4"/>
        <v/>
      </c>
      <c r="R8" s="15" t="str">
        <f t="shared" si="5"/>
        <v/>
      </c>
      <c r="S8" s="7" t="str">
        <f t="shared" si="6"/>
        <v/>
      </c>
    </row>
    <row r="9" spans="2:21" x14ac:dyDescent="0.25">
      <c r="H9" s="153"/>
      <c r="M9" s="165" t="str">
        <f t="shared" si="2"/>
        <v/>
      </c>
      <c r="N9" s="255" t="str">
        <f>IF($M9="","",IFERROR(VLOOKUP($M9,PartnerSearch!B$2:G$16000,6,0),"--"))</f>
        <v/>
      </c>
      <c r="P9" s="15" t="str">
        <f t="shared" si="3"/>
        <v/>
      </c>
      <c r="Q9" s="15" t="str">
        <f t="shared" si="4"/>
        <v/>
      </c>
      <c r="R9" s="15" t="str">
        <f t="shared" si="5"/>
        <v/>
      </c>
      <c r="S9" s="7" t="str">
        <f t="shared" si="6"/>
        <v/>
      </c>
    </row>
    <row r="10" spans="2:21" x14ac:dyDescent="0.25">
      <c r="H10" s="153"/>
      <c r="M10" s="165" t="str">
        <f t="shared" si="2"/>
        <v/>
      </c>
      <c r="N10" s="255" t="str">
        <f>IF($M10="","",IFERROR(VLOOKUP($M10,PartnerSearch!B$2:G$16000,6,0),"--"))</f>
        <v/>
      </c>
      <c r="P10" s="15" t="str">
        <f t="shared" si="3"/>
        <v/>
      </c>
      <c r="Q10" s="15" t="str">
        <f t="shared" si="4"/>
        <v/>
      </c>
      <c r="R10" s="15" t="str">
        <f t="shared" si="5"/>
        <v/>
      </c>
      <c r="S10" s="7" t="str">
        <f t="shared" si="6"/>
        <v/>
      </c>
    </row>
    <row r="11" spans="2:21" x14ac:dyDescent="0.25">
      <c r="H11" s="153"/>
      <c r="M11" s="165" t="str">
        <f t="shared" si="2"/>
        <v/>
      </c>
      <c r="N11" s="255" t="str">
        <f>IF($M11="","",IFERROR(VLOOKUP($M11,PartnerSearch!B$2:G$16000,6,0),"--"))</f>
        <v/>
      </c>
      <c r="P11" s="15" t="str">
        <f t="shared" si="3"/>
        <v/>
      </c>
      <c r="Q11" s="15" t="str">
        <f t="shared" si="4"/>
        <v/>
      </c>
      <c r="R11" s="15" t="str">
        <f t="shared" si="5"/>
        <v/>
      </c>
      <c r="S11" s="7" t="str">
        <f t="shared" si="6"/>
        <v/>
      </c>
    </row>
    <row r="12" spans="2:21" x14ac:dyDescent="0.25">
      <c r="H12" s="153"/>
      <c r="M12" s="165" t="str">
        <f t="shared" si="2"/>
        <v/>
      </c>
      <c r="N12" s="255" t="str">
        <f>IF($M12="","",IFERROR(VLOOKUP($M12,PartnerSearch!B$2:G$16000,6,0),"--"))</f>
        <v/>
      </c>
      <c r="P12" s="15" t="str">
        <f t="shared" si="3"/>
        <v/>
      </c>
      <c r="Q12" s="15" t="str">
        <f t="shared" si="4"/>
        <v/>
      </c>
      <c r="R12" s="15" t="str">
        <f t="shared" si="5"/>
        <v/>
      </c>
      <c r="S12" s="7" t="str">
        <f t="shared" si="6"/>
        <v/>
      </c>
    </row>
    <row r="13" spans="2:21" x14ac:dyDescent="0.25">
      <c r="H13" s="153"/>
      <c r="M13" s="165" t="str">
        <f t="shared" si="2"/>
        <v/>
      </c>
      <c r="N13" s="255" t="str">
        <f>IF($M13="","",IFERROR(VLOOKUP($M13,PartnerSearch!B$2:G$16000,6,0),"--"))</f>
        <v/>
      </c>
      <c r="P13" s="15" t="str">
        <f t="shared" si="3"/>
        <v/>
      </c>
      <c r="Q13" s="15" t="str">
        <f t="shared" si="4"/>
        <v/>
      </c>
      <c r="R13" s="15" t="str">
        <f t="shared" si="5"/>
        <v/>
      </c>
      <c r="S13" s="7" t="str">
        <f t="shared" si="6"/>
        <v/>
      </c>
    </row>
    <row r="14" spans="2:21" x14ac:dyDescent="0.25">
      <c r="H14" s="153"/>
      <c r="M14" s="165" t="str">
        <f t="shared" si="2"/>
        <v/>
      </c>
      <c r="N14" s="255" t="str">
        <f>IF($M14="","",IFERROR(VLOOKUP($M14,PartnerSearch!B$2:G$16000,6,0),"--"))</f>
        <v/>
      </c>
      <c r="P14" s="15" t="str">
        <f t="shared" si="3"/>
        <v/>
      </c>
      <c r="Q14" s="15" t="str">
        <f t="shared" si="4"/>
        <v/>
      </c>
      <c r="R14" s="15" t="str">
        <f t="shared" si="5"/>
        <v/>
      </c>
      <c r="S14" s="7" t="str">
        <f t="shared" si="6"/>
        <v/>
      </c>
    </row>
    <row r="15" spans="2:21" x14ac:dyDescent="0.25">
      <c r="H15" s="153"/>
      <c r="M15" s="165" t="str">
        <f t="shared" si="2"/>
        <v/>
      </c>
      <c r="N15" s="255" t="str">
        <f>IF($M15="","",IFERROR(VLOOKUP($M15,PartnerSearch!B$2:G$16000,6,0),"--"))</f>
        <v/>
      </c>
      <c r="P15" s="15" t="str">
        <f t="shared" si="3"/>
        <v/>
      </c>
      <c r="Q15" s="15" t="str">
        <f t="shared" si="4"/>
        <v/>
      </c>
      <c r="R15" s="15" t="str">
        <f t="shared" si="5"/>
        <v/>
      </c>
      <c r="S15" s="7" t="str">
        <f t="shared" si="6"/>
        <v/>
      </c>
    </row>
    <row r="16" spans="2:21" x14ac:dyDescent="0.25">
      <c r="H16" s="153"/>
      <c r="M16" s="165" t="str">
        <f t="shared" si="2"/>
        <v/>
      </c>
      <c r="N16" s="255" t="str">
        <f>IF($M16="","",IFERROR(VLOOKUP($M16,PartnerSearch!B$2:G$16000,6,0),"--"))</f>
        <v/>
      </c>
      <c r="P16" s="15" t="str">
        <f t="shared" si="3"/>
        <v/>
      </c>
      <c r="Q16" s="15" t="str">
        <f t="shared" si="4"/>
        <v/>
      </c>
      <c r="R16" s="15" t="str">
        <f t="shared" si="5"/>
        <v/>
      </c>
      <c r="S16" s="7" t="str">
        <f t="shared" si="6"/>
        <v/>
      </c>
    </row>
    <row r="17" spans="8:19" x14ac:dyDescent="0.25">
      <c r="H17" s="153"/>
      <c r="M17" s="165" t="str">
        <f t="shared" si="2"/>
        <v/>
      </c>
      <c r="N17" s="255" t="str">
        <f>IF($M17="","",IFERROR(VLOOKUP($M17,PartnerSearch!B$2:G$16000,6,0),"--"))</f>
        <v/>
      </c>
      <c r="P17" s="15" t="str">
        <f t="shared" si="3"/>
        <v/>
      </c>
      <c r="Q17" s="15" t="str">
        <f t="shared" si="4"/>
        <v/>
      </c>
      <c r="R17" s="15" t="str">
        <f t="shared" si="5"/>
        <v/>
      </c>
      <c r="S17" s="7" t="str">
        <f t="shared" si="6"/>
        <v/>
      </c>
    </row>
    <row r="18" spans="8:19" x14ac:dyDescent="0.25">
      <c r="H18" s="153"/>
      <c r="M18" s="165" t="str">
        <f t="shared" si="2"/>
        <v/>
      </c>
      <c r="N18" s="255" t="str">
        <f>IF($M18="","",IFERROR(VLOOKUP($M18,PartnerSearch!B$2:G$16000,6,0),"--"))</f>
        <v/>
      </c>
      <c r="P18" s="15" t="str">
        <f t="shared" si="3"/>
        <v/>
      </c>
      <c r="Q18" s="15" t="str">
        <f t="shared" si="4"/>
        <v/>
      </c>
      <c r="R18" s="15" t="str">
        <f t="shared" si="5"/>
        <v/>
      </c>
      <c r="S18" s="7" t="str">
        <f t="shared" si="6"/>
        <v/>
      </c>
    </row>
    <row r="19" spans="8:19" x14ac:dyDescent="0.25">
      <c r="H19" s="153"/>
      <c r="M19" s="165" t="str">
        <f t="shared" si="2"/>
        <v/>
      </c>
      <c r="N19" s="255" t="str">
        <f>IF($M19="","",IFERROR(VLOOKUP($M19,PartnerSearch!B$2:G$16000,6,0),"--"))</f>
        <v/>
      </c>
      <c r="P19" s="15" t="str">
        <f t="shared" si="3"/>
        <v/>
      </c>
      <c r="Q19" s="15" t="str">
        <f t="shared" si="4"/>
        <v/>
      </c>
      <c r="R19" s="15" t="str">
        <f t="shared" si="5"/>
        <v/>
      </c>
      <c r="S19" s="7" t="str">
        <f t="shared" si="6"/>
        <v/>
      </c>
    </row>
    <row r="20" spans="8:19" x14ac:dyDescent="0.25">
      <c r="H20" s="153"/>
      <c r="M20" s="165" t="str">
        <f t="shared" si="2"/>
        <v/>
      </c>
      <c r="N20" s="255" t="str">
        <f>IF($M20="","",IFERROR(VLOOKUP($M20,PartnerSearch!B$2:G$16000,6,0),"--"))</f>
        <v/>
      </c>
      <c r="P20" s="15" t="str">
        <f t="shared" si="3"/>
        <v/>
      </c>
      <c r="Q20" s="15" t="str">
        <f t="shared" si="4"/>
        <v/>
      </c>
      <c r="R20" s="15" t="str">
        <f t="shared" si="5"/>
        <v/>
      </c>
      <c r="S20" s="7" t="str">
        <f t="shared" si="6"/>
        <v/>
      </c>
    </row>
    <row r="21" spans="8:19" x14ac:dyDescent="0.25">
      <c r="H21" s="153"/>
      <c r="M21" s="165" t="str">
        <f t="shared" si="2"/>
        <v/>
      </c>
      <c r="N21" s="255" t="str">
        <f>IF($M21="","",IFERROR(VLOOKUP($M21,PartnerSearch!B$2:G$16000,6,0),"--"))</f>
        <v/>
      </c>
      <c r="P21" s="15" t="str">
        <f t="shared" si="3"/>
        <v/>
      </c>
      <c r="Q21" s="15" t="str">
        <f t="shared" si="4"/>
        <v/>
      </c>
      <c r="R21" s="15" t="str">
        <f t="shared" si="5"/>
        <v/>
      </c>
      <c r="S21" s="7" t="str">
        <f t="shared" si="6"/>
        <v/>
      </c>
    </row>
    <row r="22" spans="8:19" x14ac:dyDescent="0.25">
      <c r="H22" s="153"/>
      <c r="M22" s="165" t="str">
        <f t="shared" si="2"/>
        <v/>
      </c>
      <c r="N22" s="255" t="str">
        <f>IF($M22="","",IFERROR(VLOOKUP($M22,PartnerSearch!B$2:G$16000,6,0),"--"))</f>
        <v/>
      </c>
      <c r="P22" s="15" t="str">
        <f t="shared" si="3"/>
        <v/>
      </c>
      <c r="Q22" s="15" t="str">
        <f t="shared" si="4"/>
        <v/>
      </c>
      <c r="R22" s="15" t="str">
        <f t="shared" si="5"/>
        <v/>
      </c>
      <c r="S22" s="7" t="str">
        <f t="shared" si="6"/>
        <v/>
      </c>
    </row>
    <row r="23" spans="8:19" x14ac:dyDescent="0.25">
      <c r="H23" s="153"/>
      <c r="M23" s="165" t="str">
        <f t="shared" si="2"/>
        <v/>
      </c>
      <c r="N23" s="255" t="str">
        <f>IF($M23="","",IFERROR(VLOOKUP($M23,PartnerSearch!B$2:G$16000,6,0),"--"))</f>
        <v/>
      </c>
      <c r="P23" s="15" t="str">
        <f t="shared" si="3"/>
        <v/>
      </c>
      <c r="Q23" s="15" t="str">
        <f t="shared" si="4"/>
        <v/>
      </c>
      <c r="R23" s="15" t="str">
        <f t="shared" si="5"/>
        <v/>
      </c>
      <c r="S23" s="7" t="str">
        <f t="shared" si="6"/>
        <v/>
      </c>
    </row>
    <row r="24" spans="8:19" x14ac:dyDescent="0.25">
      <c r="H24" s="153"/>
      <c r="M24" s="165" t="str">
        <f t="shared" si="2"/>
        <v/>
      </c>
      <c r="N24" s="255" t="str">
        <f>IF($M24="","",IFERROR(VLOOKUP($M24,PartnerSearch!B$2:G$16000,6,0),"--"))</f>
        <v/>
      </c>
      <c r="P24" s="15" t="str">
        <f t="shared" si="3"/>
        <v/>
      </c>
      <c r="Q24" s="15" t="str">
        <f t="shared" si="4"/>
        <v/>
      </c>
      <c r="R24" s="15" t="str">
        <f t="shared" si="5"/>
        <v/>
      </c>
      <c r="S24" s="7" t="str">
        <f t="shared" si="6"/>
        <v/>
      </c>
    </row>
    <row r="25" spans="8:19" x14ac:dyDescent="0.25">
      <c r="H25" s="153"/>
      <c r="M25" s="165" t="str">
        <f t="shared" si="2"/>
        <v/>
      </c>
      <c r="N25" s="255" t="str">
        <f>IF($M25="","",IFERROR(VLOOKUP($M25,PartnerSearch!B$2:G$16000,6,0),"--"))</f>
        <v/>
      </c>
      <c r="P25" s="15" t="str">
        <f t="shared" si="3"/>
        <v/>
      </c>
      <c r="Q25" s="15" t="str">
        <f t="shared" si="4"/>
        <v/>
      </c>
      <c r="R25" s="15" t="str">
        <f t="shared" si="5"/>
        <v/>
      </c>
      <c r="S25" s="7" t="str">
        <f t="shared" si="6"/>
        <v/>
      </c>
    </row>
    <row r="26" spans="8:19" x14ac:dyDescent="0.25">
      <c r="H26" s="153"/>
      <c r="M26" s="165" t="str">
        <f t="shared" si="2"/>
        <v/>
      </c>
      <c r="N26" s="255" t="str">
        <f>IF($M26="","",IFERROR(VLOOKUP($M26,PartnerSearch!B$2:G$16000,6,0),"--"))</f>
        <v/>
      </c>
      <c r="P26" s="15" t="str">
        <f t="shared" si="3"/>
        <v/>
      </c>
      <c r="Q26" s="15" t="str">
        <f t="shared" si="4"/>
        <v/>
      </c>
      <c r="R26" s="15" t="str">
        <f t="shared" si="5"/>
        <v/>
      </c>
      <c r="S26" s="7" t="str">
        <f t="shared" si="6"/>
        <v/>
      </c>
    </row>
    <row r="27" spans="8:19" x14ac:dyDescent="0.25">
      <c r="H27" s="153"/>
      <c r="M27" s="165" t="str">
        <f t="shared" si="2"/>
        <v/>
      </c>
      <c r="N27" s="255" t="str">
        <f>IF($M27="","",IFERROR(VLOOKUP($M27,PartnerSearch!B$2:G$16000,6,0),"--"))</f>
        <v/>
      </c>
      <c r="P27" s="15" t="str">
        <f t="shared" si="3"/>
        <v/>
      </c>
      <c r="Q27" s="15" t="str">
        <f t="shared" si="4"/>
        <v/>
      </c>
      <c r="R27" s="15" t="str">
        <f t="shared" si="5"/>
        <v/>
      </c>
      <c r="S27" s="7" t="str">
        <f t="shared" si="6"/>
        <v/>
      </c>
    </row>
    <row r="28" spans="8:19" x14ac:dyDescent="0.25">
      <c r="H28" s="153"/>
      <c r="M28" s="165" t="str">
        <f t="shared" si="2"/>
        <v/>
      </c>
      <c r="N28" s="255" t="str">
        <f>IF($M28="","",IFERROR(VLOOKUP($M28,PartnerSearch!B$2:G$16000,6,0),"--"))</f>
        <v/>
      </c>
      <c r="P28" s="15" t="str">
        <f t="shared" si="3"/>
        <v/>
      </c>
      <c r="Q28" s="15" t="str">
        <f t="shared" si="4"/>
        <v/>
      </c>
      <c r="R28" s="15" t="str">
        <f t="shared" si="5"/>
        <v/>
      </c>
      <c r="S28" s="7" t="str">
        <f t="shared" si="6"/>
        <v/>
      </c>
    </row>
    <row r="29" spans="8:19" x14ac:dyDescent="0.25">
      <c r="H29" s="153"/>
      <c r="M29" s="165" t="str">
        <f t="shared" si="2"/>
        <v/>
      </c>
      <c r="N29" s="255" t="str">
        <f>IF($M29="","",IFERROR(VLOOKUP($M29,PartnerSearch!B$2:G$16000,6,0),"--"))</f>
        <v/>
      </c>
      <c r="P29" s="15" t="str">
        <f t="shared" si="3"/>
        <v/>
      </c>
      <c r="Q29" s="15" t="str">
        <f t="shared" si="4"/>
        <v/>
      </c>
      <c r="R29" s="15" t="str">
        <f t="shared" si="5"/>
        <v/>
      </c>
      <c r="S29" s="7" t="str">
        <f t="shared" si="6"/>
        <v/>
      </c>
    </row>
    <row r="30" spans="8:19" x14ac:dyDescent="0.25">
      <c r="H30" s="153"/>
      <c r="M30" s="165" t="str">
        <f t="shared" si="2"/>
        <v/>
      </c>
      <c r="N30" s="255" t="str">
        <f>IF($M30="","",IFERROR(VLOOKUP($M30,PartnerSearch!B$2:G$16000,6,0),"--"))</f>
        <v/>
      </c>
      <c r="P30" s="15" t="str">
        <f t="shared" si="3"/>
        <v/>
      </c>
      <c r="Q30" s="15" t="str">
        <f t="shared" si="4"/>
        <v/>
      </c>
      <c r="R30" s="15" t="str">
        <f t="shared" si="5"/>
        <v/>
      </c>
      <c r="S30" s="7" t="str">
        <f t="shared" si="6"/>
        <v/>
      </c>
    </row>
    <row r="31" spans="8:19" x14ac:dyDescent="0.25">
      <c r="H31" s="153"/>
      <c r="M31" s="165" t="str">
        <f t="shared" si="2"/>
        <v/>
      </c>
      <c r="N31" s="255" t="str">
        <f>IF($M31="","",IFERROR(VLOOKUP($M31,PartnerSearch!B$2:G$16000,6,0),"--"))</f>
        <v/>
      </c>
      <c r="P31" s="15" t="str">
        <f t="shared" si="3"/>
        <v/>
      </c>
      <c r="Q31" s="15" t="str">
        <f t="shared" si="4"/>
        <v/>
      </c>
      <c r="R31" s="15" t="str">
        <f t="shared" si="5"/>
        <v/>
      </c>
      <c r="S31" s="7" t="str">
        <f t="shared" si="6"/>
        <v/>
      </c>
    </row>
    <row r="32" spans="8:19" x14ac:dyDescent="0.25">
      <c r="H32" s="153"/>
      <c r="M32" s="165" t="str">
        <f t="shared" si="2"/>
        <v/>
      </c>
      <c r="N32" s="255" t="str">
        <f>IF($M32="","",IFERROR(VLOOKUP($M32,PartnerSearch!B$2:G$16000,6,0),"--"))</f>
        <v/>
      </c>
      <c r="P32" s="15" t="str">
        <f t="shared" si="3"/>
        <v/>
      </c>
      <c r="Q32" s="15" t="str">
        <f t="shared" si="4"/>
        <v/>
      </c>
      <c r="R32" s="15" t="str">
        <f t="shared" si="5"/>
        <v/>
      </c>
      <c r="S32" s="7" t="str">
        <f t="shared" si="6"/>
        <v/>
      </c>
    </row>
    <row r="33" spans="8:19" x14ac:dyDescent="0.25">
      <c r="H33" s="153"/>
      <c r="M33" s="165" t="str">
        <f t="shared" si="2"/>
        <v/>
      </c>
      <c r="N33" s="255" t="str">
        <f>IF($M33="","",IFERROR(VLOOKUP($M33,PartnerSearch!B$2:G$16000,6,0),"--"))</f>
        <v/>
      </c>
      <c r="P33" s="15" t="str">
        <f t="shared" si="3"/>
        <v/>
      </c>
      <c r="Q33" s="15" t="str">
        <f t="shared" si="4"/>
        <v/>
      </c>
      <c r="R33" s="15" t="str">
        <f t="shared" si="5"/>
        <v/>
      </c>
      <c r="S33" s="7" t="str">
        <f t="shared" si="6"/>
        <v/>
      </c>
    </row>
    <row r="34" spans="8:19" x14ac:dyDescent="0.25">
      <c r="H34" s="153"/>
      <c r="M34" s="165" t="str">
        <f t="shared" si="2"/>
        <v/>
      </c>
      <c r="N34" s="255" t="str">
        <f>IF($M34="","",IFERROR(VLOOKUP($M34,PartnerSearch!B$2:G$16000,6,0),"--"))</f>
        <v/>
      </c>
      <c r="P34" s="15" t="str">
        <f t="shared" si="3"/>
        <v/>
      </c>
      <c r="Q34" s="15" t="str">
        <f t="shared" si="4"/>
        <v/>
      </c>
      <c r="R34" s="15" t="str">
        <f t="shared" si="5"/>
        <v/>
      </c>
      <c r="S34" s="7" t="str">
        <f t="shared" si="6"/>
        <v/>
      </c>
    </row>
    <row r="35" spans="8:19" x14ac:dyDescent="0.25">
      <c r="H35" s="153"/>
      <c r="M35" s="165" t="str">
        <f t="shared" si="2"/>
        <v/>
      </c>
      <c r="N35" s="255" t="str">
        <f>IF($M35="","",IFERROR(VLOOKUP($M35,PartnerSearch!B$2:G$16000,6,0),"--"))</f>
        <v/>
      </c>
      <c r="P35" s="15" t="str">
        <f t="shared" si="3"/>
        <v/>
      </c>
      <c r="Q35" s="15" t="str">
        <f t="shared" si="4"/>
        <v/>
      </c>
      <c r="R35" s="15" t="str">
        <f t="shared" si="5"/>
        <v/>
      </c>
      <c r="S35" s="7" t="str">
        <f t="shared" si="6"/>
        <v/>
      </c>
    </row>
    <row r="36" spans="8:19" x14ac:dyDescent="0.25">
      <c r="H36" s="153"/>
      <c r="M36" s="165" t="str">
        <f t="shared" si="2"/>
        <v/>
      </c>
      <c r="N36" s="255" t="str">
        <f>IF($M36="","",IFERROR(VLOOKUP($M36,PartnerSearch!B$2:G$16000,6,0),"--"))</f>
        <v/>
      </c>
      <c r="P36" s="15" t="str">
        <f t="shared" si="3"/>
        <v/>
      </c>
      <c r="Q36" s="15" t="str">
        <f t="shared" si="4"/>
        <v/>
      </c>
      <c r="R36" s="15" t="str">
        <f t="shared" si="5"/>
        <v/>
      </c>
      <c r="S36" s="7" t="str">
        <f t="shared" si="6"/>
        <v/>
      </c>
    </row>
    <row r="37" spans="8:19" x14ac:dyDescent="0.25">
      <c r="H37" s="153"/>
      <c r="M37" s="165" t="str">
        <f t="shared" si="2"/>
        <v/>
      </c>
      <c r="N37" s="255" t="str">
        <f>IF($M37="","",IFERROR(VLOOKUP($M37,PartnerSearch!B$2:G$16000,6,0),"--"))</f>
        <v/>
      </c>
      <c r="P37" s="15" t="str">
        <f t="shared" si="3"/>
        <v/>
      </c>
      <c r="Q37" s="15" t="str">
        <f t="shared" si="4"/>
        <v/>
      </c>
      <c r="R37" s="15" t="str">
        <f t="shared" si="5"/>
        <v/>
      </c>
      <c r="S37" s="7" t="str">
        <f t="shared" si="6"/>
        <v/>
      </c>
    </row>
    <row r="38" spans="8:19" x14ac:dyDescent="0.25">
      <c r="H38" s="153"/>
      <c r="M38" s="165" t="str">
        <f t="shared" si="2"/>
        <v/>
      </c>
      <c r="N38" s="255" t="str">
        <f>IF($M38="","",IFERROR(VLOOKUP($M38,PartnerSearch!B$2:G$16000,6,0),"--"))</f>
        <v/>
      </c>
      <c r="P38" s="15" t="str">
        <f t="shared" si="3"/>
        <v/>
      </c>
      <c r="Q38" s="15" t="str">
        <f t="shared" si="4"/>
        <v/>
      </c>
      <c r="R38" s="15" t="str">
        <f t="shared" si="5"/>
        <v/>
      </c>
      <c r="S38" s="7" t="str">
        <f t="shared" si="6"/>
        <v/>
      </c>
    </row>
    <row r="39" spans="8:19" x14ac:dyDescent="0.25">
      <c r="H39" s="153"/>
      <c r="M39" s="165" t="str">
        <f t="shared" si="2"/>
        <v/>
      </c>
      <c r="N39" s="255" t="str">
        <f>IF($M39="","",IFERROR(VLOOKUP($M39,PartnerSearch!B$2:G$16000,6,0),"--"))</f>
        <v/>
      </c>
      <c r="P39" s="15" t="str">
        <f t="shared" si="3"/>
        <v/>
      </c>
      <c r="Q39" s="15" t="str">
        <f t="shared" si="4"/>
        <v/>
      </c>
      <c r="R39" s="15" t="str">
        <f t="shared" si="5"/>
        <v/>
      </c>
      <c r="S39" s="7" t="str">
        <f t="shared" si="6"/>
        <v/>
      </c>
    </row>
    <row r="40" spans="8:19" x14ac:dyDescent="0.25">
      <c r="H40" s="153"/>
      <c r="M40" s="165" t="str">
        <f t="shared" si="2"/>
        <v/>
      </c>
      <c r="N40" s="255" t="str">
        <f>IF($M40="","",IFERROR(VLOOKUP($M40,PartnerSearch!B$2:G$16000,6,0),"--"))</f>
        <v/>
      </c>
      <c r="P40" s="15" t="str">
        <f t="shared" si="3"/>
        <v/>
      </c>
      <c r="Q40" s="15" t="str">
        <f t="shared" si="4"/>
        <v/>
      </c>
      <c r="R40" s="15" t="str">
        <f t="shared" si="5"/>
        <v/>
      </c>
      <c r="S40" s="7" t="str">
        <f t="shared" si="6"/>
        <v/>
      </c>
    </row>
    <row r="41" spans="8:19" x14ac:dyDescent="0.25">
      <c r="H41" s="153"/>
      <c r="M41" s="165" t="str">
        <f t="shared" si="2"/>
        <v/>
      </c>
      <c r="N41" s="255" t="str">
        <f>IF($M41="","",IFERROR(VLOOKUP($M41,PartnerSearch!B$2:G$16000,6,0),"--"))</f>
        <v/>
      </c>
      <c r="P41" s="15" t="str">
        <f t="shared" si="3"/>
        <v/>
      </c>
      <c r="Q41" s="15" t="str">
        <f t="shared" si="4"/>
        <v/>
      </c>
      <c r="R41" s="15" t="str">
        <f t="shared" si="5"/>
        <v/>
      </c>
      <c r="S41" s="7" t="str">
        <f t="shared" si="6"/>
        <v/>
      </c>
    </row>
    <row r="42" spans="8:19" x14ac:dyDescent="0.25">
      <c r="H42" s="153"/>
      <c r="M42" s="165" t="str">
        <f t="shared" si="2"/>
        <v/>
      </c>
      <c r="N42" s="255" t="str">
        <f>IF($M42="","",IFERROR(VLOOKUP($M42,PartnerSearch!B$2:G$16000,6,0),"--"))</f>
        <v/>
      </c>
      <c r="P42" s="15" t="str">
        <f t="shared" si="3"/>
        <v/>
      </c>
      <c r="Q42" s="15" t="str">
        <f t="shared" si="4"/>
        <v/>
      </c>
      <c r="R42" s="15" t="str">
        <f t="shared" si="5"/>
        <v/>
      </c>
      <c r="S42" s="7" t="str">
        <f t="shared" si="6"/>
        <v/>
      </c>
    </row>
    <row r="43" spans="8:19" x14ac:dyDescent="0.25">
      <c r="H43" s="153"/>
      <c r="M43" s="165" t="str">
        <f t="shared" si="2"/>
        <v/>
      </c>
      <c r="N43" s="255" t="str">
        <f>IF($M43="","",IFERROR(VLOOKUP($M43,PartnerSearch!B$2:G$16000,6,0),"--"))</f>
        <v/>
      </c>
      <c r="P43" s="15" t="str">
        <f t="shared" si="3"/>
        <v/>
      </c>
      <c r="Q43" s="15" t="str">
        <f t="shared" si="4"/>
        <v/>
      </c>
      <c r="R43" s="15" t="str">
        <f t="shared" si="5"/>
        <v/>
      </c>
      <c r="S43" s="7" t="str">
        <f t="shared" si="6"/>
        <v/>
      </c>
    </row>
    <row r="44" spans="8:19" x14ac:dyDescent="0.25">
      <c r="H44" s="153"/>
      <c r="M44" s="165" t="str">
        <f t="shared" si="2"/>
        <v/>
      </c>
      <c r="N44" s="255" t="str">
        <f>IF($M44="","",IFERROR(VLOOKUP($M44,PartnerSearch!B$2:G$16000,6,0),"--"))</f>
        <v/>
      </c>
      <c r="P44" s="15" t="str">
        <f t="shared" si="3"/>
        <v/>
      </c>
      <c r="Q44" s="15" t="str">
        <f t="shared" si="4"/>
        <v/>
      </c>
      <c r="R44" s="15" t="str">
        <f t="shared" si="5"/>
        <v/>
      </c>
      <c r="S44" s="7" t="str">
        <f t="shared" si="6"/>
        <v/>
      </c>
    </row>
    <row r="45" spans="8:19" x14ac:dyDescent="0.25">
      <c r="H45" s="153"/>
      <c r="M45" s="165" t="str">
        <f t="shared" si="2"/>
        <v/>
      </c>
      <c r="N45" s="255" t="str">
        <f>IF($M45="","",IFERROR(VLOOKUP($M45,PartnerSearch!B$2:G$16000,6,0),"--"))</f>
        <v/>
      </c>
      <c r="P45" s="15" t="str">
        <f t="shared" si="3"/>
        <v/>
      </c>
      <c r="Q45" s="15" t="str">
        <f t="shared" si="4"/>
        <v/>
      </c>
      <c r="R45" s="15" t="str">
        <f t="shared" si="5"/>
        <v/>
      </c>
      <c r="S45" s="7" t="str">
        <f t="shared" si="6"/>
        <v/>
      </c>
    </row>
    <row r="46" spans="8:19" x14ac:dyDescent="0.25">
      <c r="H46" s="153"/>
      <c r="M46" s="165" t="str">
        <f t="shared" si="2"/>
        <v/>
      </c>
      <c r="N46" s="255" t="str">
        <f>IF($M46="","",IFERROR(VLOOKUP($M46,PartnerSearch!B$2:G$16000,6,0),"--"))</f>
        <v/>
      </c>
      <c r="P46" s="15" t="str">
        <f t="shared" si="3"/>
        <v/>
      </c>
      <c r="Q46" s="15" t="str">
        <f t="shared" si="4"/>
        <v/>
      </c>
      <c r="R46" s="15" t="str">
        <f t="shared" si="5"/>
        <v/>
      </c>
      <c r="S46" s="7" t="str">
        <f t="shared" si="6"/>
        <v/>
      </c>
    </row>
    <row r="47" spans="8:19" x14ac:dyDescent="0.25">
      <c r="H47" s="153"/>
      <c r="M47" s="165" t="str">
        <f t="shared" si="2"/>
        <v/>
      </c>
      <c r="N47" s="255" t="str">
        <f>IF($M47="","",IFERROR(VLOOKUP($M47,PartnerSearch!B$2:G$16000,6,0),"--"))</f>
        <v/>
      </c>
      <c r="P47" s="15" t="str">
        <f t="shared" si="3"/>
        <v/>
      </c>
      <c r="Q47" s="15" t="str">
        <f t="shared" si="4"/>
        <v/>
      </c>
      <c r="R47" s="15" t="str">
        <f t="shared" si="5"/>
        <v/>
      </c>
      <c r="S47" s="7" t="str">
        <f t="shared" si="6"/>
        <v/>
      </c>
    </row>
    <row r="48" spans="8:19" x14ac:dyDescent="0.25">
      <c r="H48" s="153"/>
      <c r="M48" s="165" t="str">
        <f t="shared" si="2"/>
        <v/>
      </c>
      <c r="N48" s="255" t="str">
        <f>IF($M48="","",IFERROR(VLOOKUP($M48,PartnerSearch!B$2:G$16000,6,0),"--"))</f>
        <v/>
      </c>
      <c r="P48" s="15" t="str">
        <f t="shared" si="3"/>
        <v/>
      </c>
      <c r="Q48" s="15" t="str">
        <f t="shared" si="4"/>
        <v/>
      </c>
      <c r="R48" s="15" t="str">
        <f t="shared" si="5"/>
        <v/>
      </c>
      <c r="S48" s="7" t="str">
        <f t="shared" si="6"/>
        <v/>
      </c>
    </row>
    <row r="49" spans="8:19" x14ac:dyDescent="0.25">
      <c r="H49" s="153"/>
      <c r="M49" s="165" t="str">
        <f t="shared" si="2"/>
        <v/>
      </c>
      <c r="N49" s="255" t="str">
        <f>IF($M49="","",IFERROR(VLOOKUP($M49,PartnerSearch!B$2:G$16000,6,0),"--"))</f>
        <v/>
      </c>
      <c r="P49" s="15" t="str">
        <f t="shared" si="3"/>
        <v/>
      </c>
      <c r="Q49" s="15" t="str">
        <f t="shared" si="4"/>
        <v/>
      </c>
      <c r="R49" s="15" t="str">
        <f t="shared" si="5"/>
        <v/>
      </c>
      <c r="S49" s="7" t="str">
        <f t="shared" si="6"/>
        <v/>
      </c>
    </row>
    <row r="50" spans="8:19" x14ac:dyDescent="0.25">
      <c r="H50" s="153"/>
      <c r="M50" s="165" t="str">
        <f t="shared" si="2"/>
        <v/>
      </c>
      <c r="N50" s="255" t="str">
        <f>IF($M50="","",IFERROR(VLOOKUP($M50,PartnerSearch!B$2:G$16000,6,0),"--"))</f>
        <v/>
      </c>
      <c r="P50" s="15" t="str">
        <f t="shared" si="3"/>
        <v/>
      </c>
      <c r="Q50" s="15" t="str">
        <f t="shared" si="4"/>
        <v/>
      </c>
      <c r="R50" s="15" t="str">
        <f t="shared" si="5"/>
        <v/>
      </c>
      <c r="S50" s="7" t="str">
        <f t="shared" si="6"/>
        <v/>
      </c>
    </row>
    <row r="51" spans="8:19" x14ac:dyDescent="0.25">
      <c r="H51" s="153"/>
      <c r="M51" s="165" t="str">
        <f t="shared" si="2"/>
        <v/>
      </c>
      <c r="N51" s="255" t="str">
        <f>IF($M51="","",IFERROR(VLOOKUP($M51,PartnerSearch!B$2:G$16000,6,0),"--"))</f>
        <v/>
      </c>
      <c r="P51" s="15" t="str">
        <f t="shared" si="3"/>
        <v/>
      </c>
      <c r="Q51" s="15" t="str">
        <f t="shared" si="4"/>
        <v/>
      </c>
      <c r="R51" s="15" t="str">
        <f t="shared" si="5"/>
        <v/>
      </c>
      <c r="S51" s="7" t="str">
        <f t="shared" si="6"/>
        <v/>
      </c>
    </row>
    <row r="52" spans="8:19" x14ac:dyDescent="0.25">
      <c r="H52" s="153"/>
      <c r="M52" s="165" t="str">
        <f t="shared" si="2"/>
        <v/>
      </c>
      <c r="N52" s="255" t="str">
        <f>IF($M52="","",IFERROR(VLOOKUP($M52,PartnerSearch!B$2:G$16000,6,0),"--"))</f>
        <v/>
      </c>
      <c r="P52" s="15" t="str">
        <f t="shared" si="3"/>
        <v/>
      </c>
      <c r="Q52" s="15" t="str">
        <f t="shared" si="4"/>
        <v/>
      </c>
      <c r="R52" s="15" t="str">
        <f t="shared" si="5"/>
        <v/>
      </c>
      <c r="S52" s="7" t="str">
        <f t="shared" si="6"/>
        <v/>
      </c>
    </row>
    <row r="53" spans="8:19" x14ac:dyDescent="0.25">
      <c r="H53" s="153"/>
      <c r="M53" s="165" t="str">
        <f t="shared" si="2"/>
        <v/>
      </c>
      <c r="N53" s="255" t="str">
        <f>IF($M53="","",IFERROR(VLOOKUP($M53,PartnerSearch!B$2:G$16000,6,0),"--"))</f>
        <v/>
      </c>
      <c r="P53" s="15" t="str">
        <f t="shared" si="3"/>
        <v/>
      </c>
      <c r="Q53" s="15" t="str">
        <f t="shared" si="4"/>
        <v/>
      </c>
      <c r="R53" s="15" t="str">
        <f t="shared" si="5"/>
        <v/>
      </c>
      <c r="S53" s="7" t="str">
        <f t="shared" si="6"/>
        <v/>
      </c>
    </row>
    <row r="54" spans="8:19" x14ac:dyDescent="0.25">
      <c r="H54" s="153"/>
      <c r="M54" s="165" t="str">
        <f t="shared" si="2"/>
        <v/>
      </c>
      <c r="N54" s="255" t="str">
        <f>IF($M54="","",IFERROR(VLOOKUP($M54,PartnerSearch!B$2:G$16000,6,0),"--"))</f>
        <v/>
      </c>
      <c r="P54" s="15" t="str">
        <f t="shared" si="3"/>
        <v/>
      </c>
      <c r="Q54" s="15" t="str">
        <f t="shared" si="4"/>
        <v/>
      </c>
      <c r="R54" s="15" t="str">
        <f t="shared" si="5"/>
        <v/>
      </c>
      <c r="S54" s="7" t="str">
        <f t="shared" si="6"/>
        <v/>
      </c>
    </row>
    <row r="55" spans="8:19" x14ac:dyDescent="0.25">
      <c r="H55" s="153"/>
      <c r="M55" s="165" t="str">
        <f t="shared" si="2"/>
        <v/>
      </c>
      <c r="N55" s="255" t="str">
        <f>IF($M55="","",IFERROR(VLOOKUP($M55,PartnerSearch!B$2:G$16000,6,0),"--"))</f>
        <v/>
      </c>
      <c r="P55" s="15" t="str">
        <f t="shared" si="3"/>
        <v/>
      </c>
      <c r="Q55" s="15" t="str">
        <f t="shared" si="4"/>
        <v/>
      </c>
      <c r="R55" s="15" t="str">
        <f t="shared" si="5"/>
        <v/>
      </c>
      <c r="S55" s="7" t="str">
        <f t="shared" si="6"/>
        <v/>
      </c>
    </row>
    <row r="56" spans="8:19" x14ac:dyDescent="0.25">
      <c r="H56" s="153"/>
      <c r="M56" s="165" t="str">
        <f t="shared" si="2"/>
        <v/>
      </c>
      <c r="N56" s="255" t="str">
        <f>IF($M56="","",IFERROR(VLOOKUP($M56,PartnerSearch!B$2:G$16000,6,0),"--"))</f>
        <v/>
      </c>
      <c r="P56" s="15" t="str">
        <f t="shared" si="3"/>
        <v/>
      </c>
      <c r="Q56" s="15" t="str">
        <f t="shared" si="4"/>
        <v/>
      </c>
      <c r="R56" s="15" t="str">
        <f t="shared" si="5"/>
        <v/>
      </c>
      <c r="S56" s="7" t="str">
        <f t="shared" si="6"/>
        <v/>
      </c>
    </row>
    <row r="57" spans="8:19" x14ac:dyDescent="0.25">
      <c r="H57" s="153"/>
      <c r="M57" s="165" t="str">
        <f t="shared" si="2"/>
        <v/>
      </c>
      <c r="N57" s="255" t="str">
        <f>IF($M57="","",IFERROR(VLOOKUP($M57,PartnerSearch!B$2:G$16000,6,0),"--"))</f>
        <v/>
      </c>
      <c r="P57" s="15" t="str">
        <f t="shared" si="3"/>
        <v/>
      </c>
      <c r="Q57" s="15" t="str">
        <f t="shared" si="4"/>
        <v/>
      </c>
      <c r="R57" s="15" t="str">
        <f t="shared" si="5"/>
        <v/>
      </c>
      <c r="S57" s="7" t="str">
        <f t="shared" si="6"/>
        <v/>
      </c>
    </row>
    <row r="58" spans="8:19" x14ac:dyDescent="0.25">
      <c r="H58" s="153"/>
      <c r="M58" s="165" t="str">
        <f t="shared" si="2"/>
        <v/>
      </c>
      <c r="N58" s="255" t="str">
        <f>IF($M58="","",IFERROR(VLOOKUP($M58,PartnerSearch!B$2:G$16000,6,0),"--"))</f>
        <v/>
      </c>
      <c r="P58" s="15" t="str">
        <f t="shared" si="3"/>
        <v/>
      </c>
      <c r="Q58" s="15" t="str">
        <f t="shared" si="4"/>
        <v/>
      </c>
      <c r="R58" s="15" t="str">
        <f t="shared" si="5"/>
        <v/>
      </c>
      <c r="S58" s="7" t="str">
        <f t="shared" si="6"/>
        <v/>
      </c>
    </row>
    <row r="59" spans="8:19" x14ac:dyDescent="0.25">
      <c r="H59" s="153"/>
      <c r="M59" s="165" t="str">
        <f t="shared" si="2"/>
        <v/>
      </c>
      <c r="N59" s="255" t="str">
        <f>IF($M59="","",IFERROR(VLOOKUP($M59,PartnerSearch!B$2:G$16000,6,0),"--"))</f>
        <v/>
      </c>
      <c r="P59" s="15" t="str">
        <f t="shared" si="3"/>
        <v/>
      </c>
      <c r="Q59" s="15" t="str">
        <f t="shared" si="4"/>
        <v/>
      </c>
      <c r="R59" s="15" t="str">
        <f t="shared" si="5"/>
        <v/>
      </c>
      <c r="S59" s="7" t="str">
        <f t="shared" si="6"/>
        <v/>
      </c>
    </row>
    <row r="60" spans="8:19" x14ac:dyDescent="0.25">
      <c r="H60" s="153"/>
      <c r="M60" s="165" t="str">
        <f t="shared" si="2"/>
        <v/>
      </c>
      <c r="N60" s="255" t="str">
        <f>IF($M60="","",IFERROR(VLOOKUP($M60,PartnerSearch!B$2:G$16000,6,0),"--"))</f>
        <v/>
      </c>
      <c r="P60" s="15" t="str">
        <f t="shared" si="3"/>
        <v/>
      </c>
      <c r="Q60" s="15" t="str">
        <f t="shared" si="4"/>
        <v/>
      </c>
      <c r="R60" s="15" t="str">
        <f t="shared" si="5"/>
        <v/>
      </c>
      <c r="S60" s="7" t="str">
        <f t="shared" si="6"/>
        <v/>
      </c>
    </row>
    <row r="61" spans="8:19" x14ac:dyDescent="0.25">
      <c r="H61" s="153"/>
      <c r="M61" s="165" t="str">
        <f t="shared" si="2"/>
        <v/>
      </c>
      <c r="N61" s="255" t="str">
        <f>IF($M61="","",IFERROR(VLOOKUP($M61,PartnerSearch!B$2:G$16000,6,0),"--"))</f>
        <v/>
      </c>
      <c r="P61" s="15" t="str">
        <f t="shared" si="3"/>
        <v/>
      </c>
      <c r="Q61" s="15" t="str">
        <f t="shared" si="4"/>
        <v/>
      </c>
      <c r="R61" s="15" t="str">
        <f t="shared" si="5"/>
        <v/>
      </c>
      <c r="S61" s="7" t="str">
        <f t="shared" si="6"/>
        <v/>
      </c>
    </row>
    <row r="62" spans="8:19" x14ac:dyDescent="0.25">
      <c r="H62" s="153"/>
      <c r="M62" s="165" t="str">
        <f t="shared" si="2"/>
        <v/>
      </c>
      <c r="N62" s="255" t="str">
        <f>IF($M62="","",IFERROR(VLOOKUP($M62,PartnerSearch!B$2:G$16000,6,0),"--"))</f>
        <v/>
      </c>
      <c r="P62" s="15" t="str">
        <f t="shared" si="3"/>
        <v/>
      </c>
      <c r="Q62" s="15" t="str">
        <f t="shared" si="4"/>
        <v/>
      </c>
      <c r="R62" s="15" t="str">
        <f t="shared" si="5"/>
        <v/>
      </c>
      <c r="S62" s="7" t="str">
        <f t="shared" si="6"/>
        <v/>
      </c>
    </row>
    <row r="63" spans="8:19" x14ac:dyDescent="0.25">
      <c r="H63" s="153"/>
      <c r="M63" s="165" t="str">
        <f t="shared" si="2"/>
        <v/>
      </c>
      <c r="N63" s="255" t="str">
        <f>IF($M63="","",IFERROR(VLOOKUP($M63,PartnerSearch!B$2:G$16000,6,0),"--"))</f>
        <v/>
      </c>
      <c r="P63" s="15" t="str">
        <f t="shared" si="3"/>
        <v/>
      </c>
      <c r="Q63" s="15" t="str">
        <f t="shared" si="4"/>
        <v/>
      </c>
      <c r="R63" s="15" t="str">
        <f t="shared" si="5"/>
        <v/>
      </c>
      <c r="S63" s="7" t="str">
        <f t="shared" si="6"/>
        <v/>
      </c>
    </row>
    <row r="64" spans="8:19" x14ac:dyDescent="0.25">
      <c r="H64" s="153"/>
      <c r="M64" s="165" t="str">
        <f t="shared" si="2"/>
        <v/>
      </c>
      <c r="N64" s="255" t="str">
        <f>IF($M64="","",IFERROR(VLOOKUP($M64,PartnerSearch!B$2:G$16000,6,0),"--"))</f>
        <v/>
      </c>
      <c r="P64" s="15" t="str">
        <f t="shared" si="3"/>
        <v/>
      </c>
      <c r="Q64" s="15" t="str">
        <f t="shared" si="4"/>
        <v/>
      </c>
      <c r="R64" s="15" t="str">
        <f t="shared" si="5"/>
        <v/>
      </c>
      <c r="S64" s="7" t="str">
        <f t="shared" si="6"/>
        <v/>
      </c>
    </row>
    <row r="65" spans="8:19" x14ac:dyDescent="0.25">
      <c r="H65" s="153"/>
      <c r="M65" s="165" t="str">
        <f t="shared" si="2"/>
        <v/>
      </c>
      <c r="N65" s="255" t="str">
        <f>IF($M65="","",IFERROR(VLOOKUP($M65,PartnerSearch!B$2:G$16000,6,0),"--"))</f>
        <v/>
      </c>
      <c r="P65" s="15" t="str">
        <f t="shared" si="3"/>
        <v/>
      </c>
      <c r="Q65" s="15" t="str">
        <f t="shared" si="4"/>
        <v/>
      </c>
      <c r="R65" s="15" t="str">
        <f t="shared" si="5"/>
        <v/>
      </c>
      <c r="S65" s="7" t="str">
        <f t="shared" si="6"/>
        <v/>
      </c>
    </row>
    <row r="66" spans="8:19" x14ac:dyDescent="0.25">
      <c r="H66" s="153"/>
      <c r="M66" s="165" t="str">
        <f t="shared" si="2"/>
        <v/>
      </c>
      <c r="N66" s="255" t="str">
        <f>IF($M66="","",IFERROR(VLOOKUP($M66,PartnerSearch!B$2:G$16000,6,0),"--"))</f>
        <v/>
      </c>
      <c r="P66" s="15" t="str">
        <f t="shared" si="3"/>
        <v/>
      </c>
      <c r="Q66" s="15" t="str">
        <f t="shared" si="4"/>
        <v/>
      </c>
      <c r="R66" s="15" t="str">
        <f t="shared" si="5"/>
        <v/>
      </c>
      <c r="S66" s="7" t="str">
        <f t="shared" si="6"/>
        <v/>
      </c>
    </row>
    <row r="67" spans="8:19" x14ac:dyDescent="0.25">
      <c r="H67" s="153"/>
      <c r="M67" s="165" t="str">
        <f t="shared" ref="M67:M130" si="7">TRIM(SUBSTITUTE(SUBSTITUTE(SUBSTITUTE(SUBSTITUTE(SUBSTITUTE(SUBSTITUTE(SUBSTITUTE(SUBSTITUTE(SUBSTITUTE(SUBSTITUTE(SUBSTITUTE(SUBSTITUTE(SUBSTITUTE(SUBSTITUTE(E67,"00000 ","")," (Local)","")," (Tribal)","")," (State)","")," (Regional)","")," (Federal/National)","")," (International)","")," (Unknown)","")," (Academic Institution)","")," (Government)","")," (Industry/Business)","")," (NGO)","")," (Other)","")," (Sea Grant Program)",""))</f>
        <v/>
      </c>
      <c r="N67" s="255" t="str">
        <f>IF($M67="","",IFERROR(VLOOKUP($M67,PartnerSearch!B$2:G$16000,6,0),"--"))</f>
        <v/>
      </c>
      <c r="P67" s="15" t="str">
        <f t="shared" ref="P67:P130" si="8">IF(E67="","",IF(LEFT(E67&amp;"x",5)="00000","",IF(N67="--","NO","yes")))</f>
        <v/>
      </c>
      <c r="Q67" s="15" t="str">
        <f t="shared" ref="Q67:Q130" si="9">IF(LEFT(E67&amp;"x",5)&lt;&gt;"00000","",IF(N67="--","yes","NO"))</f>
        <v/>
      </c>
      <c r="R67" s="15" t="str">
        <f t="shared" ref="R67:R130" si="10">IF(Q67="","",IF((ISERROR(SEARCH("(Federal/National)",E67))*1+ISERROR(SEARCH("(International)",E67))*1+ISERROR(SEARCH("(Local)",E67))*1+ISERROR(SEARCH("(State)",E67))*1+ISERROR(SEARCH("(Regional)",E67))*1+ISERROR(SEARCH("(Tribal)",E67))*1+ISERROR(SEARCH("(Unknown) (",E67))*1)=6,"yes","NO"))</f>
        <v/>
      </c>
      <c r="S67" s="7" t="str">
        <f t="shared" ref="S67:S130" si="11">IF(Q67="","",IF(OR(NOT(ISERROR(SEARCH("(Academic Institution)",E67))),NOT(ISERROR(SEARCH("(Government)",E67))),NOT(ISERROR(SEARCH("(Industry/Business)",E67))),NOT(ISERROR(SEARCH("(NGO)",E67))),NOT(ISERROR(SEARCH("(Sea Grant Program)",E67))),NOT(ISERROR(SEARCH("(Other)",E67))),NOT(AND(NOT(ISERROR(SEARCH("(Unknown)",E67))),(ISERROR(SEARCH(") (Unknown)",E67)))))),"yes","NO"))</f>
        <v/>
      </c>
    </row>
    <row r="68" spans="8:19" x14ac:dyDescent="0.25">
      <c r="H68" s="153"/>
      <c r="M68" s="165" t="str">
        <f t="shared" si="7"/>
        <v/>
      </c>
      <c r="N68" s="255" t="str">
        <f>IF($M68="","",IFERROR(VLOOKUP($M68,PartnerSearch!B$2:G$16000,6,0),"--"))</f>
        <v/>
      </c>
      <c r="P68" s="15" t="str">
        <f t="shared" si="8"/>
        <v/>
      </c>
      <c r="Q68" s="15" t="str">
        <f t="shared" si="9"/>
        <v/>
      </c>
      <c r="R68" s="15" t="str">
        <f t="shared" si="10"/>
        <v/>
      </c>
      <c r="S68" s="7" t="str">
        <f t="shared" si="11"/>
        <v/>
      </c>
    </row>
    <row r="69" spans="8:19" x14ac:dyDescent="0.25">
      <c r="H69" s="153"/>
      <c r="M69" s="165" t="str">
        <f t="shared" si="7"/>
        <v/>
      </c>
      <c r="N69" s="255" t="str">
        <f>IF($M69="","",IFERROR(VLOOKUP($M69,PartnerSearch!B$2:G$16000,6,0),"--"))</f>
        <v/>
      </c>
      <c r="P69" s="15" t="str">
        <f t="shared" si="8"/>
        <v/>
      </c>
      <c r="Q69" s="15" t="str">
        <f t="shared" si="9"/>
        <v/>
      </c>
      <c r="R69" s="15" t="str">
        <f t="shared" si="10"/>
        <v/>
      </c>
      <c r="S69" s="7" t="str">
        <f t="shared" si="11"/>
        <v/>
      </c>
    </row>
    <row r="70" spans="8:19" x14ac:dyDescent="0.25">
      <c r="H70" s="153"/>
      <c r="M70" s="165" t="str">
        <f t="shared" si="7"/>
        <v/>
      </c>
      <c r="N70" s="255" t="str">
        <f>IF($M70="","",IFERROR(VLOOKUP($M70,PartnerSearch!B$2:G$16000,6,0),"--"))</f>
        <v/>
      </c>
      <c r="P70" s="15" t="str">
        <f t="shared" si="8"/>
        <v/>
      </c>
      <c r="Q70" s="15" t="str">
        <f t="shared" si="9"/>
        <v/>
      </c>
      <c r="R70" s="15" t="str">
        <f t="shared" si="10"/>
        <v/>
      </c>
      <c r="S70" s="7" t="str">
        <f t="shared" si="11"/>
        <v/>
      </c>
    </row>
    <row r="71" spans="8:19" x14ac:dyDescent="0.25">
      <c r="H71" s="153"/>
      <c r="M71" s="165" t="str">
        <f t="shared" si="7"/>
        <v/>
      </c>
      <c r="N71" s="255" t="str">
        <f>IF($M71="","",IFERROR(VLOOKUP($M71,PartnerSearch!B$2:G$16000,6,0),"--"))</f>
        <v/>
      </c>
      <c r="P71" s="15" t="str">
        <f t="shared" si="8"/>
        <v/>
      </c>
      <c r="Q71" s="15" t="str">
        <f t="shared" si="9"/>
        <v/>
      </c>
      <c r="R71" s="15" t="str">
        <f t="shared" si="10"/>
        <v/>
      </c>
      <c r="S71" s="7" t="str">
        <f t="shared" si="11"/>
        <v/>
      </c>
    </row>
    <row r="72" spans="8:19" x14ac:dyDescent="0.25">
      <c r="H72" s="153"/>
      <c r="M72" s="165" t="str">
        <f t="shared" si="7"/>
        <v/>
      </c>
      <c r="N72" s="255" t="str">
        <f>IF($M72="","",IFERROR(VLOOKUP($M72,PartnerSearch!B$2:G$16000,6,0),"--"))</f>
        <v/>
      </c>
      <c r="P72" s="15" t="str">
        <f t="shared" si="8"/>
        <v/>
      </c>
      <c r="Q72" s="15" t="str">
        <f t="shared" si="9"/>
        <v/>
      </c>
      <c r="R72" s="15" t="str">
        <f t="shared" si="10"/>
        <v/>
      </c>
      <c r="S72" s="7" t="str">
        <f t="shared" si="11"/>
        <v/>
      </c>
    </row>
    <row r="73" spans="8:19" x14ac:dyDescent="0.25">
      <c r="H73" s="153"/>
      <c r="M73" s="165" t="str">
        <f t="shared" si="7"/>
        <v/>
      </c>
      <c r="N73" s="255" t="str">
        <f>IF($M73="","",IFERROR(VLOOKUP($M73,PartnerSearch!B$2:G$16000,6,0),"--"))</f>
        <v/>
      </c>
      <c r="P73" s="15" t="str">
        <f t="shared" si="8"/>
        <v/>
      </c>
      <c r="Q73" s="15" t="str">
        <f t="shared" si="9"/>
        <v/>
      </c>
      <c r="R73" s="15" t="str">
        <f t="shared" si="10"/>
        <v/>
      </c>
      <c r="S73" s="7" t="str">
        <f t="shared" si="11"/>
        <v/>
      </c>
    </row>
    <row r="74" spans="8:19" x14ac:dyDescent="0.25">
      <c r="H74" s="153"/>
      <c r="M74" s="165" t="str">
        <f t="shared" si="7"/>
        <v/>
      </c>
      <c r="N74" s="255" t="str">
        <f>IF($M74="","",IFERROR(VLOOKUP($M74,PartnerSearch!B$2:G$16000,6,0),"--"))</f>
        <v/>
      </c>
      <c r="P74" s="15" t="str">
        <f t="shared" si="8"/>
        <v/>
      </c>
      <c r="Q74" s="15" t="str">
        <f t="shared" si="9"/>
        <v/>
      </c>
      <c r="R74" s="15" t="str">
        <f t="shared" si="10"/>
        <v/>
      </c>
      <c r="S74" s="7" t="str">
        <f t="shared" si="11"/>
        <v/>
      </c>
    </row>
    <row r="75" spans="8:19" x14ac:dyDescent="0.25">
      <c r="H75" s="153"/>
      <c r="M75" s="165" t="str">
        <f t="shared" si="7"/>
        <v/>
      </c>
      <c r="N75" s="255" t="str">
        <f>IF($M75="","",IFERROR(VLOOKUP($M75,PartnerSearch!B$2:G$16000,6,0),"--"))</f>
        <v/>
      </c>
      <c r="P75" s="15" t="str">
        <f t="shared" si="8"/>
        <v/>
      </c>
      <c r="Q75" s="15" t="str">
        <f t="shared" si="9"/>
        <v/>
      </c>
      <c r="R75" s="15" t="str">
        <f t="shared" si="10"/>
        <v/>
      </c>
      <c r="S75" s="7" t="str">
        <f t="shared" si="11"/>
        <v/>
      </c>
    </row>
    <row r="76" spans="8:19" x14ac:dyDescent="0.25">
      <c r="H76" s="153"/>
      <c r="M76" s="165" t="str">
        <f t="shared" si="7"/>
        <v/>
      </c>
      <c r="N76" s="255" t="str">
        <f>IF($M76="","",IFERROR(VLOOKUP($M76,PartnerSearch!B$2:G$16000,6,0),"--"))</f>
        <v/>
      </c>
      <c r="P76" s="15" t="str">
        <f t="shared" si="8"/>
        <v/>
      </c>
      <c r="Q76" s="15" t="str">
        <f t="shared" si="9"/>
        <v/>
      </c>
      <c r="R76" s="15" t="str">
        <f t="shared" si="10"/>
        <v/>
      </c>
      <c r="S76" s="7" t="str">
        <f t="shared" si="11"/>
        <v/>
      </c>
    </row>
    <row r="77" spans="8:19" x14ac:dyDescent="0.25">
      <c r="H77" s="153"/>
      <c r="M77" s="165" t="str">
        <f t="shared" si="7"/>
        <v/>
      </c>
      <c r="N77" s="255" t="str">
        <f>IF($M77="","",IFERROR(VLOOKUP($M77,PartnerSearch!B$2:G$16000,6,0),"--"))</f>
        <v/>
      </c>
      <c r="P77" s="15" t="str">
        <f t="shared" si="8"/>
        <v/>
      </c>
      <c r="Q77" s="15" t="str">
        <f t="shared" si="9"/>
        <v/>
      </c>
      <c r="R77" s="15" t="str">
        <f t="shared" si="10"/>
        <v/>
      </c>
      <c r="S77" s="7" t="str">
        <f t="shared" si="11"/>
        <v/>
      </c>
    </row>
    <row r="78" spans="8:19" x14ac:dyDescent="0.25">
      <c r="H78" s="153"/>
      <c r="M78" s="165" t="str">
        <f t="shared" si="7"/>
        <v/>
      </c>
      <c r="N78" s="255" t="str">
        <f>IF($M78="","",IFERROR(VLOOKUP($M78,PartnerSearch!B$2:G$16000,6,0),"--"))</f>
        <v/>
      </c>
      <c r="P78" s="15" t="str">
        <f t="shared" si="8"/>
        <v/>
      </c>
      <c r="Q78" s="15" t="str">
        <f t="shared" si="9"/>
        <v/>
      </c>
      <c r="R78" s="15" t="str">
        <f t="shared" si="10"/>
        <v/>
      </c>
      <c r="S78" s="7" t="str">
        <f t="shared" si="11"/>
        <v/>
      </c>
    </row>
    <row r="79" spans="8:19" x14ac:dyDescent="0.25">
      <c r="H79" s="153"/>
      <c r="M79" s="165" t="str">
        <f t="shared" si="7"/>
        <v/>
      </c>
      <c r="N79" s="255" t="str">
        <f>IF($M79="","",IFERROR(VLOOKUP($M79,PartnerSearch!B$2:G$16000,6,0),"--"))</f>
        <v/>
      </c>
      <c r="P79" s="15" t="str">
        <f t="shared" si="8"/>
        <v/>
      </c>
      <c r="Q79" s="15" t="str">
        <f t="shared" si="9"/>
        <v/>
      </c>
      <c r="R79" s="15" t="str">
        <f t="shared" si="10"/>
        <v/>
      </c>
      <c r="S79" s="7" t="str">
        <f t="shared" si="11"/>
        <v/>
      </c>
    </row>
    <row r="80" spans="8:19" x14ac:dyDescent="0.25">
      <c r="H80" s="153"/>
      <c r="M80" s="165" t="str">
        <f t="shared" si="7"/>
        <v/>
      </c>
      <c r="N80" s="255" t="str">
        <f>IF($M80="","",IFERROR(VLOOKUP($M80,PartnerSearch!B$2:G$16000,6,0),"--"))</f>
        <v/>
      </c>
      <c r="P80" s="15" t="str">
        <f t="shared" si="8"/>
        <v/>
      </c>
      <c r="Q80" s="15" t="str">
        <f t="shared" si="9"/>
        <v/>
      </c>
      <c r="R80" s="15" t="str">
        <f t="shared" si="10"/>
        <v/>
      </c>
      <c r="S80" s="7" t="str">
        <f t="shared" si="11"/>
        <v/>
      </c>
    </row>
    <row r="81" spans="8:19" x14ac:dyDescent="0.25">
      <c r="H81" s="153"/>
      <c r="M81" s="165" t="str">
        <f t="shared" si="7"/>
        <v/>
      </c>
      <c r="N81" s="255" t="str">
        <f>IF($M81="","",IFERROR(VLOOKUP($M81,PartnerSearch!B$2:G$16000,6,0),"--"))</f>
        <v/>
      </c>
      <c r="P81" s="15" t="str">
        <f t="shared" si="8"/>
        <v/>
      </c>
      <c r="Q81" s="15" t="str">
        <f t="shared" si="9"/>
        <v/>
      </c>
      <c r="R81" s="15" t="str">
        <f t="shared" si="10"/>
        <v/>
      </c>
      <c r="S81" s="7" t="str">
        <f t="shared" si="11"/>
        <v/>
      </c>
    </row>
    <row r="82" spans="8:19" x14ac:dyDescent="0.25">
      <c r="H82" s="153"/>
      <c r="M82" s="165" t="str">
        <f t="shared" si="7"/>
        <v/>
      </c>
      <c r="N82" s="255" t="str">
        <f>IF($M82="","",IFERROR(VLOOKUP($M82,PartnerSearch!B$2:G$16000,6,0),"--"))</f>
        <v/>
      </c>
      <c r="P82" s="15" t="str">
        <f t="shared" si="8"/>
        <v/>
      </c>
      <c r="Q82" s="15" t="str">
        <f t="shared" si="9"/>
        <v/>
      </c>
      <c r="R82" s="15" t="str">
        <f t="shared" si="10"/>
        <v/>
      </c>
      <c r="S82" s="7" t="str">
        <f t="shared" si="11"/>
        <v/>
      </c>
    </row>
    <row r="83" spans="8:19" x14ac:dyDescent="0.25">
      <c r="H83" s="153"/>
      <c r="M83" s="165" t="str">
        <f t="shared" si="7"/>
        <v/>
      </c>
      <c r="N83" s="255" t="str">
        <f>IF($M83="","",IFERROR(VLOOKUP($M83,PartnerSearch!B$2:G$16000,6,0),"--"))</f>
        <v/>
      </c>
      <c r="P83" s="15" t="str">
        <f t="shared" si="8"/>
        <v/>
      </c>
      <c r="Q83" s="15" t="str">
        <f t="shared" si="9"/>
        <v/>
      </c>
      <c r="R83" s="15" t="str">
        <f t="shared" si="10"/>
        <v/>
      </c>
      <c r="S83" s="7" t="str">
        <f t="shared" si="11"/>
        <v/>
      </c>
    </row>
    <row r="84" spans="8:19" x14ac:dyDescent="0.25">
      <c r="H84" s="153"/>
      <c r="M84" s="165" t="str">
        <f t="shared" si="7"/>
        <v/>
      </c>
      <c r="N84" s="255" t="str">
        <f>IF($M84="","",IFERROR(VLOOKUP($M84,PartnerSearch!B$2:G$16000,6,0),"--"))</f>
        <v/>
      </c>
      <c r="P84" s="15" t="str">
        <f t="shared" si="8"/>
        <v/>
      </c>
      <c r="Q84" s="15" t="str">
        <f t="shared" si="9"/>
        <v/>
      </c>
      <c r="R84" s="15" t="str">
        <f t="shared" si="10"/>
        <v/>
      </c>
      <c r="S84" s="7" t="str">
        <f t="shared" si="11"/>
        <v/>
      </c>
    </row>
    <row r="85" spans="8:19" x14ac:dyDescent="0.25">
      <c r="H85" s="153"/>
      <c r="M85" s="165" t="str">
        <f t="shared" si="7"/>
        <v/>
      </c>
      <c r="N85" s="255" t="str">
        <f>IF($M85="","",IFERROR(VLOOKUP($M85,PartnerSearch!B$2:G$16000,6,0),"--"))</f>
        <v/>
      </c>
      <c r="P85" s="15" t="str">
        <f t="shared" si="8"/>
        <v/>
      </c>
      <c r="Q85" s="15" t="str">
        <f t="shared" si="9"/>
        <v/>
      </c>
      <c r="R85" s="15" t="str">
        <f t="shared" si="10"/>
        <v/>
      </c>
      <c r="S85" s="7" t="str">
        <f t="shared" si="11"/>
        <v/>
      </c>
    </row>
    <row r="86" spans="8:19" x14ac:dyDescent="0.25">
      <c r="H86" s="153"/>
      <c r="M86" s="165" t="str">
        <f t="shared" si="7"/>
        <v/>
      </c>
      <c r="N86" s="255" t="str">
        <f>IF($M86="","",IFERROR(VLOOKUP($M86,PartnerSearch!B$2:G$16000,6,0),"--"))</f>
        <v/>
      </c>
      <c r="P86" s="15" t="str">
        <f t="shared" si="8"/>
        <v/>
      </c>
      <c r="Q86" s="15" t="str">
        <f t="shared" si="9"/>
        <v/>
      </c>
      <c r="R86" s="15" t="str">
        <f t="shared" si="10"/>
        <v/>
      </c>
      <c r="S86" s="7" t="str">
        <f t="shared" si="11"/>
        <v/>
      </c>
    </row>
    <row r="87" spans="8:19" x14ac:dyDescent="0.25">
      <c r="H87" s="153"/>
      <c r="M87" s="165" t="str">
        <f t="shared" si="7"/>
        <v/>
      </c>
      <c r="N87" s="255" t="str">
        <f>IF($M87="","",IFERROR(VLOOKUP($M87,PartnerSearch!B$2:G$16000,6,0),"--"))</f>
        <v/>
      </c>
      <c r="P87" s="15" t="str">
        <f t="shared" si="8"/>
        <v/>
      </c>
      <c r="Q87" s="15" t="str">
        <f t="shared" si="9"/>
        <v/>
      </c>
      <c r="R87" s="15" t="str">
        <f t="shared" si="10"/>
        <v/>
      </c>
      <c r="S87" s="7" t="str">
        <f t="shared" si="11"/>
        <v/>
      </c>
    </row>
    <row r="88" spans="8:19" x14ac:dyDescent="0.25">
      <c r="H88" s="153"/>
      <c r="M88" s="165" t="str">
        <f t="shared" si="7"/>
        <v/>
      </c>
      <c r="N88" s="255" t="str">
        <f>IF($M88="","",IFERROR(VLOOKUP($M88,PartnerSearch!B$2:G$16000,6,0),"--"))</f>
        <v/>
      </c>
      <c r="P88" s="15" t="str">
        <f t="shared" si="8"/>
        <v/>
      </c>
      <c r="Q88" s="15" t="str">
        <f t="shared" si="9"/>
        <v/>
      </c>
      <c r="R88" s="15" t="str">
        <f t="shared" si="10"/>
        <v/>
      </c>
      <c r="S88" s="7" t="str">
        <f t="shared" si="11"/>
        <v/>
      </c>
    </row>
    <row r="89" spans="8:19" x14ac:dyDescent="0.25">
      <c r="H89" s="153"/>
      <c r="M89" s="165" t="str">
        <f t="shared" si="7"/>
        <v/>
      </c>
      <c r="N89" s="255" t="str">
        <f>IF($M89="","",IFERROR(VLOOKUP($M89,PartnerSearch!B$2:G$16000,6,0),"--"))</f>
        <v/>
      </c>
      <c r="P89" s="15" t="str">
        <f t="shared" si="8"/>
        <v/>
      </c>
      <c r="Q89" s="15" t="str">
        <f t="shared" si="9"/>
        <v/>
      </c>
      <c r="R89" s="15" t="str">
        <f t="shared" si="10"/>
        <v/>
      </c>
      <c r="S89" s="7" t="str">
        <f t="shared" si="11"/>
        <v/>
      </c>
    </row>
    <row r="90" spans="8:19" x14ac:dyDescent="0.25">
      <c r="H90" s="153"/>
      <c r="M90" s="165" t="str">
        <f t="shared" si="7"/>
        <v/>
      </c>
      <c r="N90" s="255" t="str">
        <f>IF($M90="","",IFERROR(VLOOKUP($M90,PartnerSearch!B$2:G$16000,6,0),"--"))</f>
        <v/>
      </c>
      <c r="P90" s="15" t="str">
        <f t="shared" si="8"/>
        <v/>
      </c>
      <c r="Q90" s="15" t="str">
        <f t="shared" si="9"/>
        <v/>
      </c>
      <c r="R90" s="15" t="str">
        <f t="shared" si="10"/>
        <v/>
      </c>
      <c r="S90" s="7" t="str">
        <f t="shared" si="11"/>
        <v/>
      </c>
    </row>
    <row r="91" spans="8:19" x14ac:dyDescent="0.25">
      <c r="H91" s="153"/>
      <c r="M91" s="165" t="str">
        <f t="shared" si="7"/>
        <v/>
      </c>
      <c r="N91" s="255" t="str">
        <f>IF($M91="","",IFERROR(VLOOKUP($M91,PartnerSearch!B$2:G$16000,6,0),"--"))</f>
        <v/>
      </c>
      <c r="P91" s="15" t="str">
        <f t="shared" si="8"/>
        <v/>
      </c>
      <c r="Q91" s="15" t="str">
        <f t="shared" si="9"/>
        <v/>
      </c>
      <c r="R91" s="15" t="str">
        <f t="shared" si="10"/>
        <v/>
      </c>
      <c r="S91" s="7" t="str">
        <f t="shared" si="11"/>
        <v/>
      </c>
    </row>
    <row r="92" spans="8:19" x14ac:dyDescent="0.25">
      <c r="H92" s="153"/>
      <c r="M92" s="165" t="str">
        <f t="shared" si="7"/>
        <v/>
      </c>
      <c r="N92" s="255" t="str">
        <f>IF($M92="","",IFERROR(VLOOKUP($M92,PartnerSearch!B$2:G$16000,6,0),"--"))</f>
        <v/>
      </c>
      <c r="P92" s="15" t="str">
        <f t="shared" si="8"/>
        <v/>
      </c>
      <c r="Q92" s="15" t="str">
        <f t="shared" si="9"/>
        <v/>
      </c>
      <c r="R92" s="15" t="str">
        <f t="shared" si="10"/>
        <v/>
      </c>
      <c r="S92" s="7" t="str">
        <f t="shared" si="11"/>
        <v/>
      </c>
    </row>
    <row r="93" spans="8:19" x14ac:dyDescent="0.25">
      <c r="H93" s="153"/>
      <c r="M93" s="165" t="str">
        <f t="shared" si="7"/>
        <v/>
      </c>
      <c r="N93" s="255" t="str">
        <f>IF($M93="","",IFERROR(VLOOKUP($M93,PartnerSearch!B$2:G$16000,6,0),"--"))</f>
        <v/>
      </c>
      <c r="P93" s="15" t="str">
        <f t="shared" si="8"/>
        <v/>
      </c>
      <c r="Q93" s="15" t="str">
        <f t="shared" si="9"/>
        <v/>
      </c>
      <c r="R93" s="15" t="str">
        <f t="shared" si="10"/>
        <v/>
      </c>
      <c r="S93" s="7" t="str">
        <f t="shared" si="11"/>
        <v/>
      </c>
    </row>
    <row r="94" spans="8:19" x14ac:dyDescent="0.25">
      <c r="H94" s="153"/>
      <c r="M94" s="165" t="str">
        <f t="shared" si="7"/>
        <v/>
      </c>
      <c r="N94" s="255" t="str">
        <f>IF($M94="","",IFERROR(VLOOKUP($M94,PartnerSearch!B$2:G$16000,6,0),"--"))</f>
        <v/>
      </c>
      <c r="P94" s="15" t="str">
        <f t="shared" si="8"/>
        <v/>
      </c>
      <c r="Q94" s="15" t="str">
        <f t="shared" si="9"/>
        <v/>
      </c>
      <c r="R94" s="15" t="str">
        <f t="shared" si="10"/>
        <v/>
      </c>
      <c r="S94" s="7" t="str">
        <f t="shared" si="11"/>
        <v/>
      </c>
    </row>
    <row r="95" spans="8:19" x14ac:dyDescent="0.25">
      <c r="H95" s="153"/>
      <c r="M95" s="165" t="str">
        <f t="shared" si="7"/>
        <v/>
      </c>
      <c r="N95" s="255" t="str">
        <f>IF($M95="","",IFERROR(VLOOKUP($M95,PartnerSearch!B$2:G$16000,6,0),"--"))</f>
        <v/>
      </c>
      <c r="P95" s="15" t="str">
        <f t="shared" si="8"/>
        <v/>
      </c>
      <c r="Q95" s="15" t="str">
        <f t="shared" si="9"/>
        <v/>
      </c>
      <c r="R95" s="15" t="str">
        <f t="shared" si="10"/>
        <v/>
      </c>
      <c r="S95" s="7" t="str">
        <f t="shared" si="11"/>
        <v/>
      </c>
    </row>
    <row r="96" spans="8:19" x14ac:dyDescent="0.25">
      <c r="H96" s="153"/>
      <c r="M96" s="165" t="str">
        <f t="shared" si="7"/>
        <v/>
      </c>
      <c r="N96" s="255" t="str">
        <f>IF($M96="","",IFERROR(VLOOKUP($M96,PartnerSearch!B$2:G$16000,6,0),"--"))</f>
        <v/>
      </c>
      <c r="P96" s="15" t="str">
        <f t="shared" si="8"/>
        <v/>
      </c>
      <c r="Q96" s="15" t="str">
        <f t="shared" si="9"/>
        <v/>
      </c>
      <c r="R96" s="15" t="str">
        <f t="shared" si="10"/>
        <v/>
      </c>
      <c r="S96" s="7" t="str">
        <f t="shared" si="11"/>
        <v/>
      </c>
    </row>
    <row r="97" spans="8:19" x14ac:dyDescent="0.25">
      <c r="H97" s="153"/>
      <c r="M97" s="165" t="str">
        <f t="shared" si="7"/>
        <v/>
      </c>
      <c r="N97" s="255" t="str">
        <f>IF($M97="","",IFERROR(VLOOKUP($M97,PartnerSearch!B$2:G$16000,6,0),"--"))</f>
        <v/>
      </c>
      <c r="P97" s="15" t="str">
        <f t="shared" si="8"/>
        <v/>
      </c>
      <c r="Q97" s="15" t="str">
        <f t="shared" si="9"/>
        <v/>
      </c>
      <c r="R97" s="15" t="str">
        <f t="shared" si="10"/>
        <v/>
      </c>
      <c r="S97" s="7" t="str">
        <f t="shared" si="11"/>
        <v/>
      </c>
    </row>
    <row r="98" spans="8:19" x14ac:dyDescent="0.25">
      <c r="H98" s="153"/>
      <c r="M98" s="165" t="str">
        <f t="shared" si="7"/>
        <v/>
      </c>
      <c r="N98" s="255" t="str">
        <f>IF($M98="","",IFERROR(VLOOKUP($M98,PartnerSearch!B$2:G$16000,6,0),"--"))</f>
        <v/>
      </c>
      <c r="P98" s="15" t="str">
        <f t="shared" si="8"/>
        <v/>
      </c>
      <c r="Q98" s="15" t="str">
        <f t="shared" si="9"/>
        <v/>
      </c>
      <c r="R98" s="15" t="str">
        <f t="shared" si="10"/>
        <v/>
      </c>
      <c r="S98" s="7" t="str">
        <f t="shared" si="11"/>
        <v/>
      </c>
    </row>
    <row r="99" spans="8:19" x14ac:dyDescent="0.25">
      <c r="H99" s="153"/>
      <c r="M99" s="165" t="str">
        <f t="shared" si="7"/>
        <v/>
      </c>
      <c r="N99" s="255" t="str">
        <f>IF($M99="","",IFERROR(VLOOKUP($M99,PartnerSearch!B$2:G$16000,6,0),"--"))</f>
        <v/>
      </c>
      <c r="P99" s="15" t="str">
        <f t="shared" si="8"/>
        <v/>
      </c>
      <c r="Q99" s="15" t="str">
        <f t="shared" si="9"/>
        <v/>
      </c>
      <c r="R99" s="15" t="str">
        <f t="shared" si="10"/>
        <v/>
      </c>
      <c r="S99" s="7" t="str">
        <f t="shared" si="11"/>
        <v/>
      </c>
    </row>
    <row r="100" spans="8:19" x14ac:dyDescent="0.25">
      <c r="H100" s="153"/>
      <c r="M100" s="165" t="str">
        <f t="shared" si="7"/>
        <v/>
      </c>
      <c r="N100" s="255" t="str">
        <f>IF($M100="","",IFERROR(VLOOKUP($M100,PartnerSearch!B$2:G$16000,6,0),"--"))</f>
        <v/>
      </c>
      <c r="P100" s="15" t="str">
        <f t="shared" si="8"/>
        <v/>
      </c>
      <c r="Q100" s="15" t="str">
        <f t="shared" si="9"/>
        <v/>
      </c>
      <c r="R100" s="15" t="str">
        <f t="shared" si="10"/>
        <v/>
      </c>
      <c r="S100" s="7" t="str">
        <f t="shared" si="11"/>
        <v/>
      </c>
    </row>
    <row r="101" spans="8:19" x14ac:dyDescent="0.25">
      <c r="H101" s="153"/>
      <c r="M101" s="165" t="str">
        <f t="shared" si="7"/>
        <v/>
      </c>
      <c r="N101" s="255" t="str">
        <f>IF($M101="","",IFERROR(VLOOKUP($M101,PartnerSearch!B$2:G$16000,6,0),"--"))</f>
        <v/>
      </c>
      <c r="P101" s="15" t="str">
        <f t="shared" si="8"/>
        <v/>
      </c>
      <c r="Q101" s="15" t="str">
        <f t="shared" si="9"/>
        <v/>
      </c>
      <c r="R101" s="15" t="str">
        <f t="shared" si="10"/>
        <v/>
      </c>
      <c r="S101" s="7" t="str">
        <f t="shared" si="11"/>
        <v/>
      </c>
    </row>
    <row r="102" spans="8:19" x14ac:dyDescent="0.25">
      <c r="H102" s="153"/>
      <c r="M102" s="165" t="str">
        <f t="shared" si="7"/>
        <v/>
      </c>
      <c r="N102" s="255" t="str">
        <f>IF($M102="","",IFERROR(VLOOKUP($M102,PartnerSearch!B$2:G$16000,6,0),"--"))</f>
        <v/>
      </c>
      <c r="P102" s="15" t="str">
        <f t="shared" si="8"/>
        <v/>
      </c>
      <c r="Q102" s="15" t="str">
        <f t="shared" si="9"/>
        <v/>
      </c>
      <c r="R102" s="15" t="str">
        <f t="shared" si="10"/>
        <v/>
      </c>
      <c r="S102" s="7" t="str">
        <f t="shared" si="11"/>
        <v/>
      </c>
    </row>
    <row r="103" spans="8:19" x14ac:dyDescent="0.25">
      <c r="H103" s="153"/>
      <c r="M103" s="165" t="str">
        <f t="shared" si="7"/>
        <v/>
      </c>
      <c r="N103" s="255" t="str">
        <f>IF($M103="","",IFERROR(VLOOKUP($M103,PartnerSearch!B$2:G$16000,6,0),"--"))</f>
        <v/>
      </c>
      <c r="P103" s="15" t="str">
        <f t="shared" si="8"/>
        <v/>
      </c>
      <c r="Q103" s="15" t="str">
        <f t="shared" si="9"/>
        <v/>
      </c>
      <c r="R103" s="15" t="str">
        <f t="shared" si="10"/>
        <v/>
      </c>
      <c r="S103" s="7" t="str">
        <f t="shared" si="11"/>
        <v/>
      </c>
    </row>
    <row r="104" spans="8:19" x14ac:dyDescent="0.25">
      <c r="H104" s="153"/>
      <c r="M104" s="165" t="str">
        <f t="shared" si="7"/>
        <v/>
      </c>
      <c r="N104" s="255" t="str">
        <f>IF($M104="","",IFERROR(VLOOKUP($M104,PartnerSearch!B$2:G$16000,6,0),"--"))</f>
        <v/>
      </c>
      <c r="P104" s="15" t="str">
        <f t="shared" si="8"/>
        <v/>
      </c>
      <c r="Q104" s="15" t="str">
        <f t="shared" si="9"/>
        <v/>
      </c>
      <c r="R104" s="15" t="str">
        <f t="shared" si="10"/>
        <v/>
      </c>
      <c r="S104" s="7" t="str">
        <f t="shared" si="11"/>
        <v/>
      </c>
    </row>
    <row r="105" spans="8:19" x14ac:dyDescent="0.25">
      <c r="H105" s="153"/>
      <c r="M105" s="165" t="str">
        <f t="shared" si="7"/>
        <v/>
      </c>
      <c r="N105" s="255" t="str">
        <f>IF($M105="","",IFERROR(VLOOKUP($M105,PartnerSearch!B$2:G$16000,6,0),"--"))</f>
        <v/>
      </c>
      <c r="P105" s="15" t="str">
        <f t="shared" si="8"/>
        <v/>
      </c>
      <c r="Q105" s="15" t="str">
        <f t="shared" si="9"/>
        <v/>
      </c>
      <c r="R105" s="15" t="str">
        <f t="shared" si="10"/>
        <v/>
      </c>
      <c r="S105" s="7" t="str">
        <f t="shared" si="11"/>
        <v/>
      </c>
    </row>
    <row r="106" spans="8:19" x14ac:dyDescent="0.25">
      <c r="H106" s="153"/>
      <c r="M106" s="165" t="str">
        <f t="shared" si="7"/>
        <v/>
      </c>
      <c r="N106" s="255" t="str">
        <f>IF($M106="","",IFERROR(VLOOKUP($M106,PartnerSearch!B$2:G$16000,6,0),"--"))</f>
        <v/>
      </c>
      <c r="P106" s="15" t="str">
        <f t="shared" si="8"/>
        <v/>
      </c>
      <c r="Q106" s="15" t="str">
        <f t="shared" si="9"/>
        <v/>
      </c>
      <c r="R106" s="15" t="str">
        <f t="shared" si="10"/>
        <v/>
      </c>
      <c r="S106" s="7" t="str">
        <f t="shared" si="11"/>
        <v/>
      </c>
    </row>
    <row r="107" spans="8:19" x14ac:dyDescent="0.25">
      <c r="H107" s="153"/>
      <c r="M107" s="165" t="str">
        <f t="shared" si="7"/>
        <v/>
      </c>
      <c r="N107" s="255" t="str">
        <f>IF($M107="","",IFERROR(VLOOKUP($M107,PartnerSearch!B$2:G$16000,6,0),"--"))</f>
        <v/>
      </c>
      <c r="P107" s="15" t="str">
        <f t="shared" si="8"/>
        <v/>
      </c>
      <c r="Q107" s="15" t="str">
        <f t="shared" si="9"/>
        <v/>
      </c>
      <c r="R107" s="15" t="str">
        <f t="shared" si="10"/>
        <v/>
      </c>
      <c r="S107" s="7" t="str">
        <f t="shared" si="11"/>
        <v/>
      </c>
    </row>
    <row r="108" spans="8:19" x14ac:dyDescent="0.25">
      <c r="H108" s="153"/>
      <c r="M108" s="165" t="str">
        <f t="shared" si="7"/>
        <v/>
      </c>
      <c r="N108" s="255" t="str">
        <f>IF($M108="","",IFERROR(VLOOKUP($M108,PartnerSearch!B$2:G$16000,6,0),"--"))</f>
        <v/>
      </c>
      <c r="P108" s="15" t="str">
        <f t="shared" si="8"/>
        <v/>
      </c>
      <c r="Q108" s="15" t="str">
        <f t="shared" si="9"/>
        <v/>
      </c>
      <c r="R108" s="15" t="str">
        <f t="shared" si="10"/>
        <v/>
      </c>
      <c r="S108" s="7" t="str">
        <f t="shared" si="11"/>
        <v/>
      </c>
    </row>
    <row r="109" spans="8:19" x14ac:dyDescent="0.25">
      <c r="H109" s="153"/>
      <c r="M109" s="165" t="str">
        <f t="shared" si="7"/>
        <v/>
      </c>
      <c r="N109" s="255" t="str">
        <f>IF($M109="","",IFERROR(VLOOKUP($M109,PartnerSearch!B$2:G$16000,6,0),"--"))</f>
        <v/>
      </c>
      <c r="P109" s="15" t="str">
        <f t="shared" si="8"/>
        <v/>
      </c>
      <c r="Q109" s="15" t="str">
        <f t="shared" si="9"/>
        <v/>
      </c>
      <c r="R109" s="15" t="str">
        <f t="shared" si="10"/>
        <v/>
      </c>
      <c r="S109" s="7" t="str">
        <f t="shared" si="11"/>
        <v/>
      </c>
    </row>
    <row r="110" spans="8:19" x14ac:dyDescent="0.25">
      <c r="H110" s="153"/>
      <c r="M110" s="165" t="str">
        <f t="shared" si="7"/>
        <v/>
      </c>
      <c r="N110" s="255" t="str">
        <f>IF($M110="","",IFERROR(VLOOKUP($M110,PartnerSearch!B$2:G$16000,6,0),"--"))</f>
        <v/>
      </c>
      <c r="P110" s="15" t="str">
        <f t="shared" si="8"/>
        <v/>
      </c>
      <c r="Q110" s="15" t="str">
        <f t="shared" si="9"/>
        <v/>
      </c>
      <c r="R110" s="15" t="str">
        <f t="shared" si="10"/>
        <v/>
      </c>
      <c r="S110" s="7" t="str">
        <f t="shared" si="11"/>
        <v/>
      </c>
    </row>
    <row r="111" spans="8:19" x14ac:dyDescent="0.25">
      <c r="H111" s="153"/>
      <c r="M111" s="165" t="str">
        <f t="shared" si="7"/>
        <v/>
      </c>
      <c r="N111" s="255" t="str">
        <f>IF($M111="","",IFERROR(VLOOKUP($M111,PartnerSearch!B$2:G$16000,6,0),"--"))</f>
        <v/>
      </c>
      <c r="P111" s="15" t="str">
        <f t="shared" si="8"/>
        <v/>
      </c>
      <c r="Q111" s="15" t="str">
        <f t="shared" si="9"/>
        <v/>
      </c>
      <c r="R111" s="15" t="str">
        <f t="shared" si="10"/>
        <v/>
      </c>
      <c r="S111" s="7" t="str">
        <f t="shared" si="11"/>
        <v/>
      </c>
    </row>
    <row r="112" spans="8:19" x14ac:dyDescent="0.25">
      <c r="H112" s="153"/>
      <c r="M112" s="165" t="str">
        <f t="shared" si="7"/>
        <v/>
      </c>
      <c r="N112" s="255" t="str">
        <f>IF($M112="","",IFERROR(VLOOKUP($M112,PartnerSearch!B$2:G$16000,6,0),"--"))</f>
        <v/>
      </c>
      <c r="P112" s="15" t="str">
        <f t="shared" si="8"/>
        <v/>
      </c>
      <c r="Q112" s="15" t="str">
        <f t="shared" si="9"/>
        <v/>
      </c>
      <c r="R112" s="15" t="str">
        <f t="shared" si="10"/>
        <v/>
      </c>
      <c r="S112" s="7" t="str">
        <f t="shared" si="11"/>
        <v/>
      </c>
    </row>
    <row r="113" spans="8:19" x14ac:dyDescent="0.25">
      <c r="H113" s="153"/>
      <c r="M113" s="165" t="str">
        <f t="shared" si="7"/>
        <v/>
      </c>
      <c r="N113" s="255" t="str">
        <f>IF($M113="","",IFERROR(VLOOKUP($M113,PartnerSearch!B$2:G$16000,6,0),"--"))</f>
        <v/>
      </c>
      <c r="P113" s="15" t="str">
        <f t="shared" si="8"/>
        <v/>
      </c>
      <c r="Q113" s="15" t="str">
        <f t="shared" si="9"/>
        <v/>
      </c>
      <c r="R113" s="15" t="str">
        <f t="shared" si="10"/>
        <v/>
      </c>
      <c r="S113" s="7" t="str">
        <f t="shared" si="11"/>
        <v/>
      </c>
    </row>
    <row r="114" spans="8:19" x14ac:dyDescent="0.25">
      <c r="H114" s="153"/>
      <c r="M114" s="165" t="str">
        <f t="shared" si="7"/>
        <v/>
      </c>
      <c r="N114" s="255" t="str">
        <f>IF($M114="","",IFERROR(VLOOKUP($M114,PartnerSearch!B$2:G$16000,6,0),"--"))</f>
        <v/>
      </c>
      <c r="P114" s="15" t="str">
        <f t="shared" si="8"/>
        <v/>
      </c>
      <c r="Q114" s="15" t="str">
        <f t="shared" si="9"/>
        <v/>
      </c>
      <c r="R114" s="15" t="str">
        <f t="shared" si="10"/>
        <v/>
      </c>
      <c r="S114" s="7" t="str">
        <f t="shared" si="11"/>
        <v/>
      </c>
    </row>
    <row r="115" spans="8:19" x14ac:dyDescent="0.25">
      <c r="H115" s="153"/>
      <c r="M115" s="165" t="str">
        <f t="shared" si="7"/>
        <v/>
      </c>
      <c r="N115" s="255" t="str">
        <f>IF($M115="","",IFERROR(VLOOKUP($M115,PartnerSearch!B$2:G$16000,6,0),"--"))</f>
        <v/>
      </c>
      <c r="P115" s="15" t="str">
        <f t="shared" si="8"/>
        <v/>
      </c>
      <c r="Q115" s="15" t="str">
        <f t="shared" si="9"/>
        <v/>
      </c>
      <c r="R115" s="15" t="str">
        <f t="shared" si="10"/>
        <v/>
      </c>
      <c r="S115" s="7" t="str">
        <f t="shared" si="11"/>
        <v/>
      </c>
    </row>
    <row r="116" spans="8:19" x14ac:dyDescent="0.25">
      <c r="H116" s="153"/>
      <c r="M116" s="165" t="str">
        <f t="shared" si="7"/>
        <v/>
      </c>
      <c r="N116" s="255" t="str">
        <f>IF($M116="","",IFERROR(VLOOKUP($M116,PartnerSearch!B$2:G$16000,6,0),"--"))</f>
        <v/>
      </c>
      <c r="P116" s="15" t="str">
        <f t="shared" si="8"/>
        <v/>
      </c>
      <c r="Q116" s="15" t="str">
        <f t="shared" si="9"/>
        <v/>
      </c>
      <c r="R116" s="15" t="str">
        <f t="shared" si="10"/>
        <v/>
      </c>
      <c r="S116" s="7" t="str">
        <f t="shared" si="11"/>
        <v/>
      </c>
    </row>
    <row r="117" spans="8:19" x14ac:dyDescent="0.25">
      <c r="H117" s="153"/>
      <c r="M117" s="165" t="str">
        <f t="shared" si="7"/>
        <v/>
      </c>
      <c r="N117" s="255" t="str">
        <f>IF($M117="","",IFERROR(VLOOKUP($M117,PartnerSearch!B$2:G$16000,6,0),"--"))</f>
        <v/>
      </c>
      <c r="P117" s="15" t="str">
        <f t="shared" si="8"/>
        <v/>
      </c>
      <c r="Q117" s="15" t="str">
        <f t="shared" si="9"/>
        <v/>
      </c>
      <c r="R117" s="15" t="str">
        <f t="shared" si="10"/>
        <v/>
      </c>
      <c r="S117" s="7" t="str">
        <f t="shared" si="11"/>
        <v/>
      </c>
    </row>
    <row r="118" spans="8:19" x14ac:dyDescent="0.25">
      <c r="H118" s="153"/>
      <c r="M118" s="165" t="str">
        <f t="shared" si="7"/>
        <v/>
      </c>
      <c r="N118" s="255" t="str">
        <f>IF($M118="","",IFERROR(VLOOKUP($M118,PartnerSearch!B$2:G$16000,6,0),"--"))</f>
        <v/>
      </c>
      <c r="P118" s="15" t="str">
        <f t="shared" si="8"/>
        <v/>
      </c>
      <c r="Q118" s="15" t="str">
        <f t="shared" si="9"/>
        <v/>
      </c>
      <c r="R118" s="15" t="str">
        <f t="shared" si="10"/>
        <v/>
      </c>
      <c r="S118" s="7" t="str">
        <f t="shared" si="11"/>
        <v/>
      </c>
    </row>
    <row r="119" spans="8:19" x14ac:dyDescent="0.25">
      <c r="H119" s="153"/>
      <c r="M119" s="165" t="str">
        <f t="shared" si="7"/>
        <v/>
      </c>
      <c r="N119" s="255" t="str">
        <f>IF($M119="","",IFERROR(VLOOKUP($M119,PartnerSearch!B$2:G$16000,6,0),"--"))</f>
        <v/>
      </c>
      <c r="P119" s="15" t="str">
        <f t="shared" si="8"/>
        <v/>
      </c>
      <c r="Q119" s="15" t="str">
        <f t="shared" si="9"/>
        <v/>
      </c>
      <c r="R119" s="15" t="str">
        <f t="shared" si="10"/>
        <v/>
      </c>
      <c r="S119" s="7" t="str">
        <f t="shared" si="11"/>
        <v/>
      </c>
    </row>
    <row r="120" spans="8:19" x14ac:dyDescent="0.25">
      <c r="H120" s="153"/>
      <c r="M120" s="165" t="str">
        <f t="shared" si="7"/>
        <v/>
      </c>
      <c r="N120" s="255" t="str">
        <f>IF($M120="","",IFERROR(VLOOKUP($M120,PartnerSearch!B$2:G$16000,6,0),"--"))</f>
        <v/>
      </c>
      <c r="P120" s="15" t="str">
        <f t="shared" si="8"/>
        <v/>
      </c>
      <c r="Q120" s="15" t="str">
        <f t="shared" si="9"/>
        <v/>
      </c>
      <c r="R120" s="15" t="str">
        <f t="shared" si="10"/>
        <v/>
      </c>
      <c r="S120" s="7" t="str">
        <f t="shared" si="11"/>
        <v/>
      </c>
    </row>
    <row r="121" spans="8:19" x14ac:dyDescent="0.25">
      <c r="H121" s="153"/>
      <c r="M121" s="165" t="str">
        <f t="shared" si="7"/>
        <v/>
      </c>
      <c r="N121" s="255" t="str">
        <f>IF($M121="","",IFERROR(VLOOKUP($M121,PartnerSearch!B$2:G$16000,6,0),"--"))</f>
        <v/>
      </c>
      <c r="P121" s="15" t="str">
        <f t="shared" si="8"/>
        <v/>
      </c>
      <c r="Q121" s="15" t="str">
        <f t="shared" si="9"/>
        <v/>
      </c>
      <c r="R121" s="15" t="str">
        <f t="shared" si="10"/>
        <v/>
      </c>
      <c r="S121" s="7" t="str">
        <f t="shared" si="11"/>
        <v/>
      </c>
    </row>
    <row r="122" spans="8:19" x14ac:dyDescent="0.25">
      <c r="H122" s="153"/>
      <c r="M122" s="165" t="str">
        <f t="shared" si="7"/>
        <v/>
      </c>
      <c r="N122" s="255" t="str">
        <f>IF($M122="","",IFERROR(VLOOKUP($M122,PartnerSearch!B$2:G$16000,6,0),"--"))</f>
        <v/>
      </c>
      <c r="P122" s="15" t="str">
        <f t="shared" si="8"/>
        <v/>
      </c>
      <c r="Q122" s="15" t="str">
        <f t="shared" si="9"/>
        <v/>
      </c>
      <c r="R122" s="15" t="str">
        <f t="shared" si="10"/>
        <v/>
      </c>
      <c r="S122" s="7" t="str">
        <f t="shared" si="11"/>
        <v/>
      </c>
    </row>
    <row r="123" spans="8:19" x14ac:dyDescent="0.25">
      <c r="H123" s="153"/>
      <c r="M123" s="165" t="str">
        <f t="shared" si="7"/>
        <v/>
      </c>
      <c r="N123" s="255" t="str">
        <f>IF($M123="","",IFERROR(VLOOKUP($M123,PartnerSearch!B$2:G$16000,6,0),"--"))</f>
        <v/>
      </c>
      <c r="P123" s="15" t="str">
        <f t="shared" si="8"/>
        <v/>
      </c>
      <c r="Q123" s="15" t="str">
        <f t="shared" si="9"/>
        <v/>
      </c>
      <c r="R123" s="15" t="str">
        <f t="shared" si="10"/>
        <v/>
      </c>
      <c r="S123" s="7" t="str">
        <f t="shared" si="11"/>
        <v/>
      </c>
    </row>
    <row r="124" spans="8:19" x14ac:dyDescent="0.25">
      <c r="H124" s="153"/>
      <c r="M124" s="165" t="str">
        <f t="shared" si="7"/>
        <v/>
      </c>
      <c r="N124" s="255" t="str">
        <f>IF($M124="","",IFERROR(VLOOKUP($M124,PartnerSearch!B$2:G$16000,6,0),"--"))</f>
        <v/>
      </c>
      <c r="P124" s="15" t="str">
        <f t="shared" si="8"/>
        <v/>
      </c>
      <c r="Q124" s="15" t="str">
        <f t="shared" si="9"/>
        <v/>
      </c>
      <c r="R124" s="15" t="str">
        <f t="shared" si="10"/>
        <v/>
      </c>
      <c r="S124" s="7" t="str">
        <f t="shared" si="11"/>
        <v/>
      </c>
    </row>
    <row r="125" spans="8:19" x14ac:dyDescent="0.25">
      <c r="H125" s="153"/>
      <c r="M125" s="165" t="str">
        <f t="shared" si="7"/>
        <v/>
      </c>
      <c r="N125" s="255" t="str">
        <f>IF($M125="","",IFERROR(VLOOKUP($M125,PartnerSearch!B$2:G$16000,6,0),"--"))</f>
        <v/>
      </c>
      <c r="P125" s="15" t="str">
        <f t="shared" si="8"/>
        <v/>
      </c>
      <c r="Q125" s="15" t="str">
        <f t="shared" si="9"/>
        <v/>
      </c>
      <c r="R125" s="15" t="str">
        <f t="shared" si="10"/>
        <v/>
      </c>
      <c r="S125" s="7" t="str">
        <f t="shared" si="11"/>
        <v/>
      </c>
    </row>
    <row r="126" spans="8:19" x14ac:dyDescent="0.25">
      <c r="H126" s="153"/>
      <c r="M126" s="165" t="str">
        <f t="shared" si="7"/>
        <v/>
      </c>
      <c r="N126" s="255" t="str">
        <f>IF($M126="","",IFERROR(VLOOKUP($M126,PartnerSearch!B$2:G$16000,6,0),"--"))</f>
        <v/>
      </c>
      <c r="P126" s="15" t="str">
        <f t="shared" si="8"/>
        <v/>
      </c>
      <c r="Q126" s="15" t="str">
        <f t="shared" si="9"/>
        <v/>
      </c>
      <c r="R126" s="15" t="str">
        <f t="shared" si="10"/>
        <v/>
      </c>
      <c r="S126" s="7" t="str">
        <f t="shared" si="11"/>
        <v/>
      </c>
    </row>
    <row r="127" spans="8:19" x14ac:dyDescent="0.25">
      <c r="H127" s="153"/>
      <c r="M127" s="165" t="str">
        <f t="shared" si="7"/>
        <v/>
      </c>
      <c r="N127" s="255" t="str">
        <f>IF($M127="","",IFERROR(VLOOKUP($M127,PartnerSearch!B$2:G$16000,6,0),"--"))</f>
        <v/>
      </c>
      <c r="P127" s="15" t="str">
        <f t="shared" si="8"/>
        <v/>
      </c>
      <c r="Q127" s="15" t="str">
        <f t="shared" si="9"/>
        <v/>
      </c>
      <c r="R127" s="15" t="str">
        <f t="shared" si="10"/>
        <v/>
      </c>
      <c r="S127" s="7" t="str">
        <f t="shared" si="11"/>
        <v/>
      </c>
    </row>
    <row r="128" spans="8:19" x14ac:dyDescent="0.25">
      <c r="H128" s="153"/>
      <c r="M128" s="165" t="str">
        <f t="shared" si="7"/>
        <v/>
      </c>
      <c r="N128" s="255" t="str">
        <f>IF($M128="","",IFERROR(VLOOKUP($M128,PartnerSearch!B$2:G$16000,6,0),"--"))</f>
        <v/>
      </c>
      <c r="P128" s="15" t="str">
        <f t="shared" si="8"/>
        <v/>
      </c>
      <c r="Q128" s="15" t="str">
        <f t="shared" si="9"/>
        <v/>
      </c>
      <c r="R128" s="15" t="str">
        <f t="shared" si="10"/>
        <v/>
      </c>
      <c r="S128" s="7" t="str">
        <f t="shared" si="11"/>
        <v/>
      </c>
    </row>
    <row r="129" spans="8:19" x14ac:dyDescent="0.25">
      <c r="H129" s="153"/>
      <c r="M129" s="165" t="str">
        <f t="shared" si="7"/>
        <v/>
      </c>
      <c r="N129" s="255" t="str">
        <f>IF($M129="","",IFERROR(VLOOKUP($M129,PartnerSearch!B$2:G$16000,6,0),"--"))</f>
        <v/>
      </c>
      <c r="P129" s="15" t="str">
        <f t="shared" si="8"/>
        <v/>
      </c>
      <c r="Q129" s="15" t="str">
        <f t="shared" si="9"/>
        <v/>
      </c>
      <c r="R129" s="15" t="str">
        <f t="shared" si="10"/>
        <v/>
      </c>
      <c r="S129" s="7" t="str">
        <f t="shared" si="11"/>
        <v/>
      </c>
    </row>
    <row r="130" spans="8:19" x14ac:dyDescent="0.25">
      <c r="H130" s="153"/>
      <c r="M130" s="165" t="str">
        <f t="shared" si="7"/>
        <v/>
      </c>
      <c r="N130" s="255" t="str">
        <f>IF($M130="","",IFERROR(VLOOKUP($M130,PartnerSearch!B$2:G$16000,6,0),"--"))</f>
        <v/>
      </c>
      <c r="P130" s="15" t="str">
        <f t="shared" si="8"/>
        <v/>
      </c>
      <c r="Q130" s="15" t="str">
        <f t="shared" si="9"/>
        <v/>
      </c>
      <c r="R130" s="15" t="str">
        <f t="shared" si="10"/>
        <v/>
      </c>
      <c r="S130" s="7" t="str">
        <f t="shared" si="11"/>
        <v/>
      </c>
    </row>
    <row r="131" spans="8:19" x14ac:dyDescent="0.25">
      <c r="H131" s="153"/>
      <c r="M131" s="165" t="str">
        <f t="shared" ref="M131:M194" si="12">TRIM(SUBSTITUTE(SUBSTITUTE(SUBSTITUTE(SUBSTITUTE(SUBSTITUTE(SUBSTITUTE(SUBSTITUTE(SUBSTITUTE(SUBSTITUTE(SUBSTITUTE(SUBSTITUTE(SUBSTITUTE(SUBSTITUTE(SUBSTITUTE(E131,"00000 ","")," (Local)","")," (Tribal)","")," (State)","")," (Regional)","")," (Federal/National)","")," (International)","")," (Unknown)","")," (Academic Institution)","")," (Government)","")," (Industry/Business)","")," (NGO)","")," (Other)","")," (Sea Grant Program)",""))</f>
        <v/>
      </c>
      <c r="N131" s="255" t="str">
        <f>IF($M131="","",IFERROR(VLOOKUP($M131,PartnerSearch!B$2:G$16000,6,0),"--"))</f>
        <v/>
      </c>
      <c r="P131" s="15" t="str">
        <f t="shared" ref="P131:P194" si="13">IF(E131="","",IF(LEFT(E131&amp;"x",5)="00000","",IF(N131="--","NO","yes")))</f>
        <v/>
      </c>
      <c r="Q131" s="15" t="str">
        <f t="shared" ref="Q131:Q194" si="14">IF(LEFT(E131&amp;"x",5)&lt;&gt;"00000","",IF(N131="--","yes","NO"))</f>
        <v/>
      </c>
      <c r="R131" s="15" t="str">
        <f t="shared" ref="R131:R194" si="15">IF(Q131="","",IF((ISERROR(SEARCH("(Federal/National)",E131))*1+ISERROR(SEARCH("(International)",E131))*1+ISERROR(SEARCH("(Local)",E131))*1+ISERROR(SEARCH("(State)",E131))*1+ISERROR(SEARCH("(Regional)",E131))*1+ISERROR(SEARCH("(Tribal)",E131))*1+ISERROR(SEARCH("(Unknown) (",E131))*1)=6,"yes","NO"))</f>
        <v/>
      </c>
      <c r="S131" s="7" t="str">
        <f t="shared" ref="S131:S194" si="16">IF(Q131="","",IF(OR(NOT(ISERROR(SEARCH("(Academic Institution)",E131))),NOT(ISERROR(SEARCH("(Government)",E131))),NOT(ISERROR(SEARCH("(Industry/Business)",E131))),NOT(ISERROR(SEARCH("(NGO)",E131))),NOT(ISERROR(SEARCH("(Sea Grant Program)",E131))),NOT(ISERROR(SEARCH("(Other)",E131))),NOT(AND(NOT(ISERROR(SEARCH("(Unknown)",E131))),(ISERROR(SEARCH(") (Unknown)",E131)))))),"yes","NO"))</f>
        <v/>
      </c>
    </row>
    <row r="132" spans="8:19" x14ac:dyDescent="0.25">
      <c r="H132" s="153"/>
      <c r="M132" s="165" t="str">
        <f t="shared" si="12"/>
        <v/>
      </c>
      <c r="N132" s="255" t="str">
        <f>IF($M132="","",IFERROR(VLOOKUP($M132,PartnerSearch!B$2:G$16000,6,0),"--"))</f>
        <v/>
      </c>
      <c r="P132" s="15" t="str">
        <f t="shared" si="13"/>
        <v/>
      </c>
      <c r="Q132" s="15" t="str">
        <f t="shared" si="14"/>
        <v/>
      </c>
      <c r="R132" s="15" t="str">
        <f t="shared" si="15"/>
        <v/>
      </c>
      <c r="S132" s="7" t="str">
        <f t="shared" si="16"/>
        <v/>
      </c>
    </row>
    <row r="133" spans="8:19" x14ac:dyDescent="0.25">
      <c r="H133" s="153"/>
      <c r="M133" s="165" t="str">
        <f t="shared" si="12"/>
        <v/>
      </c>
      <c r="N133" s="255" t="str">
        <f>IF($M133="","",IFERROR(VLOOKUP($M133,PartnerSearch!B$2:G$16000,6,0),"--"))</f>
        <v/>
      </c>
      <c r="P133" s="15" t="str">
        <f t="shared" si="13"/>
        <v/>
      </c>
      <c r="Q133" s="15" t="str">
        <f t="shared" si="14"/>
        <v/>
      </c>
      <c r="R133" s="15" t="str">
        <f t="shared" si="15"/>
        <v/>
      </c>
      <c r="S133" s="7" t="str">
        <f t="shared" si="16"/>
        <v/>
      </c>
    </row>
    <row r="134" spans="8:19" x14ac:dyDescent="0.25">
      <c r="H134" s="153"/>
      <c r="M134" s="165" t="str">
        <f t="shared" si="12"/>
        <v/>
      </c>
      <c r="N134" s="255" t="str">
        <f>IF($M134="","",IFERROR(VLOOKUP($M134,PartnerSearch!B$2:G$16000,6,0),"--"))</f>
        <v/>
      </c>
      <c r="P134" s="15" t="str">
        <f t="shared" si="13"/>
        <v/>
      </c>
      <c r="Q134" s="15" t="str">
        <f t="shared" si="14"/>
        <v/>
      </c>
      <c r="R134" s="15" t="str">
        <f t="shared" si="15"/>
        <v/>
      </c>
      <c r="S134" s="7" t="str">
        <f t="shared" si="16"/>
        <v/>
      </c>
    </row>
    <row r="135" spans="8:19" x14ac:dyDescent="0.25">
      <c r="H135" s="153"/>
      <c r="M135" s="165" t="str">
        <f t="shared" si="12"/>
        <v/>
      </c>
      <c r="N135" s="255" t="str">
        <f>IF($M135="","",IFERROR(VLOOKUP($M135,PartnerSearch!B$2:G$16000,6,0),"--"))</f>
        <v/>
      </c>
      <c r="P135" s="15" t="str">
        <f t="shared" si="13"/>
        <v/>
      </c>
      <c r="Q135" s="15" t="str">
        <f t="shared" si="14"/>
        <v/>
      </c>
      <c r="R135" s="15" t="str">
        <f t="shared" si="15"/>
        <v/>
      </c>
      <c r="S135" s="7" t="str">
        <f t="shared" si="16"/>
        <v/>
      </c>
    </row>
    <row r="136" spans="8:19" x14ac:dyDescent="0.25">
      <c r="H136" s="153"/>
      <c r="M136" s="165" t="str">
        <f t="shared" si="12"/>
        <v/>
      </c>
      <c r="N136" s="255" t="str">
        <f>IF($M136="","",IFERROR(VLOOKUP($M136,PartnerSearch!B$2:G$16000,6,0),"--"))</f>
        <v/>
      </c>
      <c r="P136" s="15" t="str">
        <f t="shared" si="13"/>
        <v/>
      </c>
      <c r="Q136" s="15" t="str">
        <f t="shared" si="14"/>
        <v/>
      </c>
      <c r="R136" s="15" t="str">
        <f t="shared" si="15"/>
        <v/>
      </c>
      <c r="S136" s="7" t="str">
        <f t="shared" si="16"/>
        <v/>
      </c>
    </row>
    <row r="137" spans="8:19" x14ac:dyDescent="0.25">
      <c r="H137" s="153"/>
      <c r="M137" s="165" t="str">
        <f t="shared" si="12"/>
        <v/>
      </c>
      <c r="N137" s="255" t="str">
        <f>IF($M137="","",IFERROR(VLOOKUP($M137,PartnerSearch!B$2:G$16000,6,0),"--"))</f>
        <v/>
      </c>
      <c r="P137" s="15" t="str">
        <f t="shared" si="13"/>
        <v/>
      </c>
      <c r="Q137" s="15" t="str">
        <f t="shared" si="14"/>
        <v/>
      </c>
      <c r="R137" s="15" t="str">
        <f t="shared" si="15"/>
        <v/>
      </c>
      <c r="S137" s="7" t="str">
        <f t="shared" si="16"/>
        <v/>
      </c>
    </row>
    <row r="138" spans="8:19" x14ac:dyDescent="0.25">
      <c r="H138" s="153"/>
      <c r="M138" s="165" t="str">
        <f t="shared" si="12"/>
        <v/>
      </c>
      <c r="N138" s="255" t="str">
        <f>IF($M138="","",IFERROR(VLOOKUP($M138,PartnerSearch!B$2:G$16000,6,0),"--"))</f>
        <v/>
      </c>
      <c r="P138" s="15" t="str">
        <f t="shared" si="13"/>
        <v/>
      </c>
      <c r="Q138" s="15" t="str">
        <f t="shared" si="14"/>
        <v/>
      </c>
      <c r="R138" s="15" t="str">
        <f t="shared" si="15"/>
        <v/>
      </c>
      <c r="S138" s="7" t="str">
        <f t="shared" si="16"/>
        <v/>
      </c>
    </row>
    <row r="139" spans="8:19" x14ac:dyDescent="0.25">
      <c r="H139" s="153"/>
      <c r="M139" s="165" t="str">
        <f t="shared" si="12"/>
        <v/>
      </c>
      <c r="N139" s="255" t="str">
        <f>IF($M139="","",IFERROR(VLOOKUP($M139,PartnerSearch!B$2:G$16000,6,0),"--"))</f>
        <v/>
      </c>
      <c r="P139" s="15" t="str">
        <f t="shared" si="13"/>
        <v/>
      </c>
      <c r="Q139" s="15" t="str">
        <f t="shared" si="14"/>
        <v/>
      </c>
      <c r="R139" s="15" t="str">
        <f t="shared" si="15"/>
        <v/>
      </c>
      <c r="S139" s="7" t="str">
        <f t="shared" si="16"/>
        <v/>
      </c>
    </row>
    <row r="140" spans="8:19" x14ac:dyDescent="0.25">
      <c r="H140" s="153"/>
      <c r="M140" s="165" t="str">
        <f t="shared" si="12"/>
        <v/>
      </c>
      <c r="N140" s="255" t="str">
        <f>IF($M140="","",IFERROR(VLOOKUP($M140,PartnerSearch!B$2:G$16000,6,0),"--"))</f>
        <v/>
      </c>
      <c r="P140" s="15" t="str">
        <f t="shared" si="13"/>
        <v/>
      </c>
      <c r="Q140" s="15" t="str">
        <f t="shared" si="14"/>
        <v/>
      </c>
      <c r="R140" s="15" t="str">
        <f t="shared" si="15"/>
        <v/>
      </c>
      <c r="S140" s="7" t="str">
        <f t="shared" si="16"/>
        <v/>
      </c>
    </row>
    <row r="141" spans="8:19" x14ac:dyDescent="0.25">
      <c r="H141" s="153"/>
      <c r="M141" s="165" t="str">
        <f t="shared" si="12"/>
        <v/>
      </c>
      <c r="N141" s="255" t="str">
        <f>IF($M141="","",IFERROR(VLOOKUP($M141,PartnerSearch!B$2:G$16000,6,0),"--"))</f>
        <v/>
      </c>
      <c r="P141" s="15" t="str">
        <f t="shared" si="13"/>
        <v/>
      </c>
      <c r="Q141" s="15" t="str">
        <f t="shared" si="14"/>
        <v/>
      </c>
      <c r="R141" s="15" t="str">
        <f t="shared" si="15"/>
        <v/>
      </c>
      <c r="S141" s="7" t="str">
        <f t="shared" si="16"/>
        <v/>
      </c>
    </row>
    <row r="142" spans="8:19" x14ac:dyDescent="0.25">
      <c r="H142" s="153"/>
      <c r="M142" s="165" t="str">
        <f t="shared" si="12"/>
        <v/>
      </c>
      <c r="N142" s="255" t="str">
        <f>IF($M142="","",IFERROR(VLOOKUP($M142,PartnerSearch!B$2:G$16000,6,0),"--"))</f>
        <v/>
      </c>
      <c r="P142" s="15" t="str">
        <f t="shared" si="13"/>
        <v/>
      </c>
      <c r="Q142" s="15" t="str">
        <f t="shared" si="14"/>
        <v/>
      </c>
      <c r="R142" s="15" t="str">
        <f t="shared" si="15"/>
        <v/>
      </c>
      <c r="S142" s="7" t="str">
        <f t="shared" si="16"/>
        <v/>
      </c>
    </row>
    <row r="143" spans="8:19" x14ac:dyDescent="0.25">
      <c r="H143" s="153"/>
      <c r="M143" s="165" t="str">
        <f t="shared" si="12"/>
        <v/>
      </c>
      <c r="N143" s="255" t="str">
        <f>IF($M143="","",IFERROR(VLOOKUP($M143,PartnerSearch!B$2:G$16000,6,0),"--"))</f>
        <v/>
      </c>
      <c r="P143" s="15" t="str">
        <f t="shared" si="13"/>
        <v/>
      </c>
      <c r="Q143" s="15" t="str">
        <f t="shared" si="14"/>
        <v/>
      </c>
      <c r="R143" s="15" t="str">
        <f t="shared" si="15"/>
        <v/>
      </c>
      <c r="S143" s="7" t="str">
        <f t="shared" si="16"/>
        <v/>
      </c>
    </row>
    <row r="144" spans="8:19" x14ac:dyDescent="0.25">
      <c r="H144" s="153"/>
      <c r="M144" s="165" t="str">
        <f t="shared" si="12"/>
        <v/>
      </c>
      <c r="N144" s="255" t="str">
        <f>IF($M144="","",IFERROR(VLOOKUP($M144,PartnerSearch!B$2:G$16000,6,0),"--"))</f>
        <v/>
      </c>
      <c r="P144" s="15" t="str">
        <f t="shared" si="13"/>
        <v/>
      </c>
      <c r="Q144" s="15" t="str">
        <f t="shared" si="14"/>
        <v/>
      </c>
      <c r="R144" s="15" t="str">
        <f t="shared" si="15"/>
        <v/>
      </c>
      <c r="S144" s="7" t="str">
        <f t="shared" si="16"/>
        <v/>
      </c>
    </row>
    <row r="145" spans="8:19" x14ac:dyDescent="0.25">
      <c r="H145" s="153"/>
      <c r="M145" s="165" t="str">
        <f t="shared" si="12"/>
        <v/>
      </c>
      <c r="N145" s="255" t="str">
        <f>IF($M145="","",IFERROR(VLOOKUP($M145,PartnerSearch!B$2:G$16000,6,0),"--"))</f>
        <v/>
      </c>
      <c r="P145" s="15" t="str">
        <f t="shared" si="13"/>
        <v/>
      </c>
      <c r="Q145" s="15" t="str">
        <f t="shared" si="14"/>
        <v/>
      </c>
      <c r="R145" s="15" t="str">
        <f t="shared" si="15"/>
        <v/>
      </c>
      <c r="S145" s="7" t="str">
        <f t="shared" si="16"/>
        <v/>
      </c>
    </row>
    <row r="146" spans="8:19" x14ac:dyDescent="0.25">
      <c r="H146" s="153"/>
      <c r="M146" s="165" t="str">
        <f t="shared" si="12"/>
        <v/>
      </c>
      <c r="N146" s="255" t="str">
        <f>IF($M146="","",IFERROR(VLOOKUP($M146,PartnerSearch!B$2:G$16000,6,0),"--"))</f>
        <v/>
      </c>
      <c r="P146" s="15" t="str">
        <f t="shared" si="13"/>
        <v/>
      </c>
      <c r="Q146" s="15" t="str">
        <f t="shared" si="14"/>
        <v/>
      </c>
      <c r="R146" s="15" t="str">
        <f t="shared" si="15"/>
        <v/>
      </c>
      <c r="S146" s="7" t="str">
        <f t="shared" si="16"/>
        <v/>
      </c>
    </row>
    <row r="147" spans="8:19" x14ac:dyDescent="0.25">
      <c r="H147" s="153"/>
      <c r="M147" s="165" t="str">
        <f t="shared" si="12"/>
        <v/>
      </c>
      <c r="N147" s="255" t="str">
        <f>IF($M147="","",IFERROR(VLOOKUP($M147,PartnerSearch!B$2:G$16000,6,0),"--"))</f>
        <v/>
      </c>
      <c r="P147" s="15" t="str">
        <f t="shared" si="13"/>
        <v/>
      </c>
      <c r="Q147" s="15" t="str">
        <f t="shared" si="14"/>
        <v/>
      </c>
      <c r="R147" s="15" t="str">
        <f t="shared" si="15"/>
        <v/>
      </c>
      <c r="S147" s="7" t="str">
        <f t="shared" si="16"/>
        <v/>
      </c>
    </row>
    <row r="148" spans="8:19" x14ac:dyDescent="0.25">
      <c r="H148" s="153"/>
      <c r="M148" s="165" t="str">
        <f t="shared" si="12"/>
        <v/>
      </c>
      <c r="N148" s="255" t="str">
        <f>IF($M148="","",IFERROR(VLOOKUP($M148,PartnerSearch!B$2:G$16000,6,0),"--"))</f>
        <v/>
      </c>
      <c r="P148" s="15" t="str">
        <f t="shared" si="13"/>
        <v/>
      </c>
      <c r="Q148" s="15" t="str">
        <f t="shared" si="14"/>
        <v/>
      </c>
      <c r="R148" s="15" t="str">
        <f t="shared" si="15"/>
        <v/>
      </c>
      <c r="S148" s="7" t="str">
        <f t="shared" si="16"/>
        <v/>
      </c>
    </row>
    <row r="149" spans="8:19" x14ac:dyDescent="0.25">
      <c r="H149" s="153"/>
      <c r="M149" s="165" t="str">
        <f t="shared" si="12"/>
        <v/>
      </c>
      <c r="N149" s="255" t="str">
        <f>IF($M149="","",IFERROR(VLOOKUP($M149,PartnerSearch!B$2:G$16000,6,0),"--"))</f>
        <v/>
      </c>
      <c r="P149" s="15" t="str">
        <f t="shared" si="13"/>
        <v/>
      </c>
      <c r="Q149" s="15" t="str">
        <f t="shared" si="14"/>
        <v/>
      </c>
      <c r="R149" s="15" t="str">
        <f t="shared" si="15"/>
        <v/>
      </c>
      <c r="S149" s="7" t="str">
        <f t="shared" si="16"/>
        <v/>
      </c>
    </row>
    <row r="150" spans="8:19" x14ac:dyDescent="0.25">
      <c r="H150" s="153"/>
      <c r="M150" s="165" t="str">
        <f t="shared" si="12"/>
        <v/>
      </c>
      <c r="N150" s="255" t="str">
        <f>IF($M150="","",IFERROR(VLOOKUP($M150,PartnerSearch!B$2:G$16000,6,0),"--"))</f>
        <v/>
      </c>
      <c r="P150" s="15" t="str">
        <f t="shared" si="13"/>
        <v/>
      </c>
      <c r="Q150" s="15" t="str">
        <f t="shared" si="14"/>
        <v/>
      </c>
      <c r="R150" s="15" t="str">
        <f t="shared" si="15"/>
        <v/>
      </c>
      <c r="S150" s="7" t="str">
        <f t="shared" si="16"/>
        <v/>
      </c>
    </row>
    <row r="151" spans="8:19" x14ac:dyDescent="0.25">
      <c r="H151" s="153"/>
      <c r="M151" s="165" t="str">
        <f t="shared" si="12"/>
        <v/>
      </c>
      <c r="N151" s="255" t="str">
        <f>IF($M151="","",IFERROR(VLOOKUP($M151,PartnerSearch!B$2:G$16000,6,0),"--"))</f>
        <v/>
      </c>
      <c r="P151" s="15" t="str">
        <f t="shared" si="13"/>
        <v/>
      </c>
      <c r="Q151" s="15" t="str">
        <f t="shared" si="14"/>
        <v/>
      </c>
      <c r="R151" s="15" t="str">
        <f t="shared" si="15"/>
        <v/>
      </c>
      <c r="S151" s="7" t="str">
        <f t="shared" si="16"/>
        <v/>
      </c>
    </row>
    <row r="152" spans="8:19" x14ac:dyDescent="0.25">
      <c r="H152" s="153"/>
      <c r="M152" s="165" t="str">
        <f t="shared" si="12"/>
        <v/>
      </c>
      <c r="N152" s="255" t="str">
        <f>IF($M152="","",IFERROR(VLOOKUP($M152,PartnerSearch!B$2:G$16000,6,0),"--"))</f>
        <v/>
      </c>
      <c r="P152" s="15" t="str">
        <f t="shared" si="13"/>
        <v/>
      </c>
      <c r="Q152" s="15" t="str">
        <f t="shared" si="14"/>
        <v/>
      </c>
      <c r="R152" s="15" t="str">
        <f t="shared" si="15"/>
        <v/>
      </c>
      <c r="S152" s="7" t="str">
        <f t="shared" si="16"/>
        <v/>
      </c>
    </row>
    <row r="153" spans="8:19" x14ac:dyDescent="0.25">
      <c r="H153" s="153"/>
      <c r="M153" s="165" t="str">
        <f t="shared" si="12"/>
        <v/>
      </c>
      <c r="N153" s="255" t="str">
        <f>IF($M153="","",IFERROR(VLOOKUP($M153,PartnerSearch!B$2:G$16000,6,0),"--"))</f>
        <v/>
      </c>
      <c r="P153" s="15" t="str">
        <f t="shared" si="13"/>
        <v/>
      </c>
      <c r="Q153" s="15" t="str">
        <f t="shared" si="14"/>
        <v/>
      </c>
      <c r="R153" s="15" t="str">
        <f t="shared" si="15"/>
        <v/>
      </c>
      <c r="S153" s="7" t="str">
        <f t="shared" si="16"/>
        <v/>
      </c>
    </row>
    <row r="154" spans="8:19" x14ac:dyDescent="0.25">
      <c r="H154" s="153"/>
      <c r="M154" s="165" t="str">
        <f t="shared" si="12"/>
        <v/>
      </c>
      <c r="N154" s="255" t="str">
        <f>IF($M154="","",IFERROR(VLOOKUP($M154,PartnerSearch!B$2:G$16000,6,0),"--"))</f>
        <v/>
      </c>
      <c r="P154" s="15" t="str">
        <f t="shared" si="13"/>
        <v/>
      </c>
      <c r="Q154" s="15" t="str">
        <f t="shared" si="14"/>
        <v/>
      </c>
      <c r="R154" s="15" t="str">
        <f t="shared" si="15"/>
        <v/>
      </c>
      <c r="S154" s="7" t="str">
        <f t="shared" si="16"/>
        <v/>
      </c>
    </row>
    <row r="155" spans="8:19" x14ac:dyDescent="0.25">
      <c r="H155" s="153"/>
      <c r="M155" s="165" t="str">
        <f t="shared" si="12"/>
        <v/>
      </c>
      <c r="N155" s="255" t="str">
        <f>IF($M155="","",IFERROR(VLOOKUP($M155,PartnerSearch!B$2:G$16000,6,0),"--"))</f>
        <v/>
      </c>
      <c r="P155" s="15" t="str">
        <f t="shared" si="13"/>
        <v/>
      </c>
      <c r="Q155" s="15" t="str">
        <f t="shared" si="14"/>
        <v/>
      </c>
      <c r="R155" s="15" t="str">
        <f t="shared" si="15"/>
        <v/>
      </c>
      <c r="S155" s="7" t="str">
        <f t="shared" si="16"/>
        <v/>
      </c>
    </row>
    <row r="156" spans="8:19" x14ac:dyDescent="0.25">
      <c r="H156" s="153"/>
      <c r="M156" s="165" t="str">
        <f t="shared" si="12"/>
        <v/>
      </c>
      <c r="N156" s="255" t="str">
        <f>IF($M156="","",IFERROR(VLOOKUP($M156,PartnerSearch!B$2:G$16000,6,0),"--"))</f>
        <v/>
      </c>
      <c r="P156" s="15" t="str">
        <f t="shared" si="13"/>
        <v/>
      </c>
      <c r="Q156" s="15" t="str">
        <f t="shared" si="14"/>
        <v/>
      </c>
      <c r="R156" s="15" t="str">
        <f t="shared" si="15"/>
        <v/>
      </c>
      <c r="S156" s="7" t="str">
        <f t="shared" si="16"/>
        <v/>
      </c>
    </row>
    <row r="157" spans="8:19" x14ac:dyDescent="0.25">
      <c r="H157" s="153"/>
      <c r="M157" s="165" t="str">
        <f t="shared" si="12"/>
        <v/>
      </c>
      <c r="N157" s="255" t="str">
        <f>IF($M157="","",IFERROR(VLOOKUP($M157,PartnerSearch!B$2:G$16000,6,0),"--"))</f>
        <v/>
      </c>
      <c r="P157" s="15" t="str">
        <f t="shared" si="13"/>
        <v/>
      </c>
      <c r="Q157" s="15" t="str">
        <f t="shared" si="14"/>
        <v/>
      </c>
      <c r="R157" s="15" t="str">
        <f t="shared" si="15"/>
        <v/>
      </c>
      <c r="S157" s="7" t="str">
        <f t="shared" si="16"/>
        <v/>
      </c>
    </row>
    <row r="158" spans="8:19" x14ac:dyDescent="0.25">
      <c r="H158" s="153"/>
      <c r="M158" s="165" t="str">
        <f t="shared" si="12"/>
        <v/>
      </c>
      <c r="N158" s="255" t="str">
        <f>IF($M158="","",IFERROR(VLOOKUP($M158,PartnerSearch!B$2:G$16000,6,0),"--"))</f>
        <v/>
      </c>
      <c r="P158" s="15" t="str">
        <f t="shared" si="13"/>
        <v/>
      </c>
      <c r="Q158" s="15" t="str">
        <f t="shared" si="14"/>
        <v/>
      </c>
      <c r="R158" s="15" t="str">
        <f t="shared" si="15"/>
        <v/>
      </c>
      <c r="S158" s="7" t="str">
        <f t="shared" si="16"/>
        <v/>
      </c>
    </row>
    <row r="159" spans="8:19" x14ac:dyDescent="0.25">
      <c r="H159" s="153"/>
      <c r="M159" s="165" t="str">
        <f t="shared" si="12"/>
        <v/>
      </c>
      <c r="N159" s="255" t="str">
        <f>IF($M159="","",IFERROR(VLOOKUP($M159,PartnerSearch!B$2:G$16000,6,0),"--"))</f>
        <v/>
      </c>
      <c r="P159" s="15" t="str">
        <f t="shared" si="13"/>
        <v/>
      </c>
      <c r="Q159" s="15" t="str">
        <f t="shared" si="14"/>
        <v/>
      </c>
      <c r="R159" s="15" t="str">
        <f t="shared" si="15"/>
        <v/>
      </c>
      <c r="S159" s="7" t="str">
        <f t="shared" si="16"/>
        <v/>
      </c>
    </row>
    <row r="160" spans="8:19" x14ac:dyDescent="0.25">
      <c r="H160" s="153"/>
      <c r="M160" s="165" t="str">
        <f t="shared" si="12"/>
        <v/>
      </c>
      <c r="N160" s="255" t="str">
        <f>IF($M160="","",IFERROR(VLOOKUP($M160,PartnerSearch!B$2:G$16000,6,0),"--"))</f>
        <v/>
      </c>
      <c r="P160" s="15" t="str">
        <f t="shared" si="13"/>
        <v/>
      </c>
      <c r="Q160" s="15" t="str">
        <f t="shared" si="14"/>
        <v/>
      </c>
      <c r="R160" s="15" t="str">
        <f t="shared" si="15"/>
        <v/>
      </c>
      <c r="S160" s="7" t="str">
        <f t="shared" si="16"/>
        <v/>
      </c>
    </row>
    <row r="161" spans="8:19" x14ac:dyDescent="0.25">
      <c r="H161" s="153"/>
      <c r="M161" s="165" t="str">
        <f t="shared" si="12"/>
        <v/>
      </c>
      <c r="N161" s="255" t="str">
        <f>IF($M161="","",IFERROR(VLOOKUP($M161,PartnerSearch!B$2:G$16000,6,0),"--"))</f>
        <v/>
      </c>
      <c r="P161" s="15" t="str">
        <f t="shared" si="13"/>
        <v/>
      </c>
      <c r="Q161" s="15" t="str">
        <f t="shared" si="14"/>
        <v/>
      </c>
      <c r="R161" s="15" t="str">
        <f t="shared" si="15"/>
        <v/>
      </c>
      <c r="S161" s="7" t="str">
        <f t="shared" si="16"/>
        <v/>
      </c>
    </row>
    <row r="162" spans="8:19" x14ac:dyDescent="0.25">
      <c r="H162" s="153"/>
      <c r="M162" s="165" t="str">
        <f t="shared" si="12"/>
        <v/>
      </c>
      <c r="N162" s="255" t="str">
        <f>IF($M162="","",IFERROR(VLOOKUP($M162,PartnerSearch!B$2:G$16000,6,0),"--"))</f>
        <v/>
      </c>
      <c r="P162" s="15" t="str">
        <f t="shared" si="13"/>
        <v/>
      </c>
      <c r="Q162" s="15" t="str">
        <f t="shared" si="14"/>
        <v/>
      </c>
      <c r="R162" s="15" t="str">
        <f t="shared" si="15"/>
        <v/>
      </c>
      <c r="S162" s="7" t="str">
        <f t="shared" si="16"/>
        <v/>
      </c>
    </row>
    <row r="163" spans="8:19" x14ac:dyDescent="0.25">
      <c r="H163" s="153"/>
      <c r="M163" s="165" t="str">
        <f t="shared" si="12"/>
        <v/>
      </c>
      <c r="N163" s="255" t="str">
        <f>IF($M163="","",IFERROR(VLOOKUP($M163,PartnerSearch!B$2:G$16000,6,0),"--"))</f>
        <v/>
      </c>
      <c r="P163" s="15" t="str">
        <f t="shared" si="13"/>
        <v/>
      </c>
      <c r="Q163" s="15" t="str">
        <f t="shared" si="14"/>
        <v/>
      </c>
      <c r="R163" s="15" t="str">
        <f t="shared" si="15"/>
        <v/>
      </c>
      <c r="S163" s="7" t="str">
        <f t="shared" si="16"/>
        <v/>
      </c>
    </row>
    <row r="164" spans="8:19" x14ac:dyDescent="0.25">
      <c r="H164" s="153"/>
      <c r="M164" s="165" t="str">
        <f t="shared" si="12"/>
        <v/>
      </c>
      <c r="N164" s="255" t="str">
        <f>IF($M164="","",IFERROR(VLOOKUP($M164,PartnerSearch!B$2:G$16000,6,0),"--"))</f>
        <v/>
      </c>
      <c r="P164" s="15" t="str">
        <f t="shared" si="13"/>
        <v/>
      </c>
      <c r="Q164" s="15" t="str">
        <f t="shared" si="14"/>
        <v/>
      </c>
      <c r="R164" s="15" t="str">
        <f t="shared" si="15"/>
        <v/>
      </c>
      <c r="S164" s="7" t="str">
        <f t="shared" si="16"/>
        <v/>
      </c>
    </row>
    <row r="165" spans="8:19" x14ac:dyDescent="0.25">
      <c r="H165" s="153"/>
      <c r="M165" s="165" t="str">
        <f t="shared" si="12"/>
        <v/>
      </c>
      <c r="N165" s="255" t="str">
        <f>IF($M165="","",IFERROR(VLOOKUP($M165,PartnerSearch!B$2:G$16000,6,0),"--"))</f>
        <v/>
      </c>
      <c r="P165" s="15" t="str">
        <f t="shared" si="13"/>
        <v/>
      </c>
      <c r="Q165" s="15" t="str">
        <f t="shared" si="14"/>
        <v/>
      </c>
      <c r="R165" s="15" t="str">
        <f t="shared" si="15"/>
        <v/>
      </c>
      <c r="S165" s="7" t="str">
        <f t="shared" si="16"/>
        <v/>
      </c>
    </row>
    <row r="166" spans="8:19" x14ac:dyDescent="0.25">
      <c r="H166" s="153"/>
      <c r="M166" s="165" t="str">
        <f t="shared" si="12"/>
        <v/>
      </c>
      <c r="N166" s="255" t="str">
        <f>IF($M166="","",IFERROR(VLOOKUP($M166,PartnerSearch!B$2:G$16000,6,0),"--"))</f>
        <v/>
      </c>
      <c r="P166" s="15" t="str">
        <f t="shared" si="13"/>
        <v/>
      </c>
      <c r="Q166" s="15" t="str">
        <f t="shared" si="14"/>
        <v/>
      </c>
      <c r="R166" s="15" t="str">
        <f t="shared" si="15"/>
        <v/>
      </c>
      <c r="S166" s="7" t="str">
        <f t="shared" si="16"/>
        <v/>
      </c>
    </row>
    <row r="167" spans="8:19" x14ac:dyDescent="0.25">
      <c r="H167" s="153"/>
      <c r="M167" s="165" t="str">
        <f t="shared" si="12"/>
        <v/>
      </c>
      <c r="N167" s="255" t="str">
        <f>IF($M167="","",IFERROR(VLOOKUP($M167,PartnerSearch!B$2:G$16000,6,0),"--"))</f>
        <v/>
      </c>
      <c r="P167" s="15" t="str">
        <f t="shared" si="13"/>
        <v/>
      </c>
      <c r="Q167" s="15" t="str">
        <f t="shared" si="14"/>
        <v/>
      </c>
      <c r="R167" s="15" t="str">
        <f t="shared" si="15"/>
        <v/>
      </c>
      <c r="S167" s="7" t="str">
        <f t="shared" si="16"/>
        <v/>
      </c>
    </row>
    <row r="168" spans="8:19" x14ac:dyDescent="0.25">
      <c r="H168" s="153"/>
      <c r="M168" s="165" t="str">
        <f t="shared" si="12"/>
        <v/>
      </c>
      <c r="N168" s="255" t="str">
        <f>IF($M168="","",IFERROR(VLOOKUP($M168,PartnerSearch!B$2:G$16000,6,0),"--"))</f>
        <v/>
      </c>
      <c r="P168" s="15" t="str">
        <f t="shared" si="13"/>
        <v/>
      </c>
      <c r="Q168" s="15" t="str">
        <f t="shared" si="14"/>
        <v/>
      </c>
      <c r="R168" s="15" t="str">
        <f t="shared" si="15"/>
        <v/>
      </c>
      <c r="S168" s="7" t="str">
        <f t="shared" si="16"/>
        <v/>
      </c>
    </row>
    <row r="169" spans="8:19" x14ac:dyDescent="0.25">
      <c r="H169" s="153"/>
      <c r="M169" s="165" t="str">
        <f t="shared" si="12"/>
        <v/>
      </c>
      <c r="N169" s="255" t="str">
        <f>IF($M169="","",IFERROR(VLOOKUP($M169,PartnerSearch!B$2:G$16000,6,0),"--"))</f>
        <v/>
      </c>
      <c r="P169" s="15" t="str">
        <f t="shared" si="13"/>
        <v/>
      </c>
      <c r="Q169" s="15" t="str">
        <f t="shared" si="14"/>
        <v/>
      </c>
      <c r="R169" s="15" t="str">
        <f t="shared" si="15"/>
        <v/>
      </c>
      <c r="S169" s="7" t="str">
        <f t="shared" si="16"/>
        <v/>
      </c>
    </row>
    <row r="170" spans="8:19" x14ac:dyDescent="0.25">
      <c r="H170" s="153"/>
      <c r="M170" s="165" t="str">
        <f t="shared" si="12"/>
        <v/>
      </c>
      <c r="N170" s="255" t="str">
        <f>IF($M170="","",IFERROR(VLOOKUP($M170,PartnerSearch!B$2:G$16000,6,0),"--"))</f>
        <v/>
      </c>
      <c r="P170" s="15" t="str">
        <f t="shared" si="13"/>
        <v/>
      </c>
      <c r="Q170" s="15" t="str">
        <f t="shared" si="14"/>
        <v/>
      </c>
      <c r="R170" s="15" t="str">
        <f t="shared" si="15"/>
        <v/>
      </c>
      <c r="S170" s="7" t="str">
        <f t="shared" si="16"/>
        <v/>
      </c>
    </row>
    <row r="171" spans="8:19" x14ac:dyDescent="0.25">
      <c r="H171" s="153"/>
      <c r="M171" s="165" t="str">
        <f t="shared" si="12"/>
        <v/>
      </c>
      <c r="N171" s="255" t="str">
        <f>IF($M171="","",IFERROR(VLOOKUP($M171,PartnerSearch!B$2:G$16000,6,0),"--"))</f>
        <v/>
      </c>
      <c r="P171" s="15" t="str">
        <f t="shared" si="13"/>
        <v/>
      </c>
      <c r="Q171" s="15" t="str">
        <f t="shared" si="14"/>
        <v/>
      </c>
      <c r="R171" s="15" t="str">
        <f t="shared" si="15"/>
        <v/>
      </c>
      <c r="S171" s="7" t="str">
        <f t="shared" si="16"/>
        <v/>
      </c>
    </row>
    <row r="172" spans="8:19" x14ac:dyDescent="0.25">
      <c r="H172" s="153"/>
      <c r="M172" s="165" t="str">
        <f t="shared" si="12"/>
        <v/>
      </c>
      <c r="N172" s="255" t="str">
        <f>IF($M172="","",IFERROR(VLOOKUP($M172,PartnerSearch!B$2:G$16000,6,0),"--"))</f>
        <v/>
      </c>
      <c r="P172" s="15" t="str">
        <f t="shared" si="13"/>
        <v/>
      </c>
      <c r="Q172" s="15" t="str">
        <f t="shared" si="14"/>
        <v/>
      </c>
      <c r="R172" s="15" t="str">
        <f t="shared" si="15"/>
        <v/>
      </c>
      <c r="S172" s="7" t="str">
        <f t="shared" si="16"/>
        <v/>
      </c>
    </row>
    <row r="173" spans="8:19" x14ac:dyDescent="0.25">
      <c r="H173" s="153"/>
      <c r="M173" s="165" t="str">
        <f t="shared" si="12"/>
        <v/>
      </c>
      <c r="N173" s="255" t="str">
        <f>IF($M173="","",IFERROR(VLOOKUP($M173,PartnerSearch!B$2:G$16000,6,0),"--"))</f>
        <v/>
      </c>
      <c r="P173" s="15" t="str">
        <f t="shared" si="13"/>
        <v/>
      </c>
      <c r="Q173" s="15" t="str">
        <f t="shared" si="14"/>
        <v/>
      </c>
      <c r="R173" s="15" t="str">
        <f t="shared" si="15"/>
        <v/>
      </c>
      <c r="S173" s="7" t="str">
        <f t="shared" si="16"/>
        <v/>
      </c>
    </row>
    <row r="174" spans="8:19" x14ac:dyDescent="0.25">
      <c r="H174" s="153"/>
      <c r="M174" s="165" t="str">
        <f t="shared" si="12"/>
        <v/>
      </c>
      <c r="N174" s="255" t="str">
        <f>IF($M174="","",IFERROR(VLOOKUP($M174,PartnerSearch!B$2:G$16000,6,0),"--"))</f>
        <v/>
      </c>
      <c r="P174" s="15" t="str">
        <f t="shared" si="13"/>
        <v/>
      </c>
      <c r="Q174" s="15" t="str">
        <f t="shared" si="14"/>
        <v/>
      </c>
      <c r="R174" s="15" t="str">
        <f t="shared" si="15"/>
        <v/>
      </c>
      <c r="S174" s="7" t="str">
        <f t="shared" si="16"/>
        <v/>
      </c>
    </row>
    <row r="175" spans="8:19" x14ac:dyDescent="0.25">
      <c r="H175" s="153"/>
      <c r="M175" s="165" t="str">
        <f t="shared" si="12"/>
        <v/>
      </c>
      <c r="N175" s="255" t="str">
        <f>IF($M175="","",IFERROR(VLOOKUP($M175,PartnerSearch!B$2:G$16000,6,0),"--"))</f>
        <v/>
      </c>
      <c r="P175" s="15" t="str">
        <f t="shared" si="13"/>
        <v/>
      </c>
      <c r="Q175" s="15" t="str">
        <f t="shared" si="14"/>
        <v/>
      </c>
      <c r="R175" s="15" t="str">
        <f t="shared" si="15"/>
        <v/>
      </c>
      <c r="S175" s="7" t="str">
        <f t="shared" si="16"/>
        <v/>
      </c>
    </row>
    <row r="176" spans="8:19" x14ac:dyDescent="0.25">
      <c r="H176" s="153"/>
      <c r="M176" s="165" t="str">
        <f t="shared" si="12"/>
        <v/>
      </c>
      <c r="N176" s="255" t="str">
        <f>IF($M176="","",IFERROR(VLOOKUP($M176,PartnerSearch!B$2:G$16000,6,0),"--"))</f>
        <v/>
      </c>
      <c r="P176" s="15" t="str">
        <f t="shared" si="13"/>
        <v/>
      </c>
      <c r="Q176" s="15" t="str">
        <f t="shared" si="14"/>
        <v/>
      </c>
      <c r="R176" s="15" t="str">
        <f t="shared" si="15"/>
        <v/>
      </c>
      <c r="S176" s="7" t="str">
        <f t="shared" si="16"/>
        <v/>
      </c>
    </row>
    <row r="177" spans="8:19" x14ac:dyDescent="0.25">
      <c r="H177" s="153"/>
      <c r="M177" s="165" t="str">
        <f t="shared" si="12"/>
        <v/>
      </c>
      <c r="N177" s="255" t="str">
        <f>IF($M177="","",IFERROR(VLOOKUP($M177,PartnerSearch!B$2:G$16000,6,0),"--"))</f>
        <v/>
      </c>
      <c r="P177" s="15" t="str">
        <f t="shared" si="13"/>
        <v/>
      </c>
      <c r="Q177" s="15" t="str">
        <f t="shared" si="14"/>
        <v/>
      </c>
      <c r="R177" s="15" t="str">
        <f t="shared" si="15"/>
        <v/>
      </c>
      <c r="S177" s="7" t="str">
        <f t="shared" si="16"/>
        <v/>
      </c>
    </row>
    <row r="178" spans="8:19" x14ac:dyDescent="0.25">
      <c r="H178" s="153"/>
      <c r="M178" s="165" t="str">
        <f t="shared" si="12"/>
        <v/>
      </c>
      <c r="N178" s="255" t="str">
        <f>IF($M178="","",IFERROR(VLOOKUP($M178,PartnerSearch!B$2:G$16000,6,0),"--"))</f>
        <v/>
      </c>
      <c r="P178" s="15" t="str">
        <f t="shared" si="13"/>
        <v/>
      </c>
      <c r="Q178" s="15" t="str">
        <f t="shared" si="14"/>
        <v/>
      </c>
      <c r="R178" s="15" t="str">
        <f t="shared" si="15"/>
        <v/>
      </c>
      <c r="S178" s="7" t="str">
        <f t="shared" si="16"/>
        <v/>
      </c>
    </row>
    <row r="179" spans="8:19" x14ac:dyDescent="0.25">
      <c r="H179" s="153"/>
      <c r="M179" s="165" t="str">
        <f t="shared" si="12"/>
        <v/>
      </c>
      <c r="N179" s="255" t="str">
        <f>IF($M179="","",IFERROR(VLOOKUP($M179,PartnerSearch!B$2:G$16000,6,0),"--"))</f>
        <v/>
      </c>
      <c r="P179" s="15" t="str">
        <f t="shared" si="13"/>
        <v/>
      </c>
      <c r="Q179" s="15" t="str">
        <f t="shared" si="14"/>
        <v/>
      </c>
      <c r="R179" s="15" t="str">
        <f t="shared" si="15"/>
        <v/>
      </c>
      <c r="S179" s="7" t="str">
        <f t="shared" si="16"/>
        <v/>
      </c>
    </row>
    <row r="180" spans="8:19" x14ac:dyDescent="0.25">
      <c r="H180" s="153"/>
      <c r="M180" s="165" t="str">
        <f t="shared" si="12"/>
        <v/>
      </c>
      <c r="N180" s="255" t="str">
        <f>IF($M180="","",IFERROR(VLOOKUP($M180,PartnerSearch!B$2:G$16000,6,0),"--"))</f>
        <v/>
      </c>
      <c r="P180" s="15" t="str">
        <f t="shared" si="13"/>
        <v/>
      </c>
      <c r="Q180" s="15" t="str">
        <f t="shared" si="14"/>
        <v/>
      </c>
      <c r="R180" s="15" t="str">
        <f t="shared" si="15"/>
        <v/>
      </c>
      <c r="S180" s="7" t="str">
        <f t="shared" si="16"/>
        <v/>
      </c>
    </row>
    <row r="181" spans="8:19" x14ac:dyDescent="0.25">
      <c r="H181" s="153"/>
      <c r="M181" s="165" t="str">
        <f t="shared" si="12"/>
        <v/>
      </c>
      <c r="N181" s="255" t="str">
        <f>IF($M181="","",IFERROR(VLOOKUP($M181,PartnerSearch!B$2:G$16000,6,0),"--"))</f>
        <v/>
      </c>
      <c r="P181" s="15" t="str">
        <f t="shared" si="13"/>
        <v/>
      </c>
      <c r="Q181" s="15" t="str">
        <f t="shared" si="14"/>
        <v/>
      </c>
      <c r="R181" s="15" t="str">
        <f t="shared" si="15"/>
        <v/>
      </c>
      <c r="S181" s="7" t="str">
        <f t="shared" si="16"/>
        <v/>
      </c>
    </row>
    <row r="182" spans="8:19" x14ac:dyDescent="0.25">
      <c r="H182" s="153"/>
      <c r="M182" s="165" t="str">
        <f t="shared" si="12"/>
        <v/>
      </c>
      <c r="N182" s="255" t="str">
        <f>IF($M182="","",IFERROR(VLOOKUP($M182,PartnerSearch!B$2:G$16000,6,0),"--"))</f>
        <v/>
      </c>
      <c r="P182" s="15" t="str">
        <f t="shared" si="13"/>
        <v/>
      </c>
      <c r="Q182" s="15" t="str">
        <f t="shared" si="14"/>
        <v/>
      </c>
      <c r="R182" s="15" t="str">
        <f t="shared" si="15"/>
        <v/>
      </c>
      <c r="S182" s="7" t="str">
        <f t="shared" si="16"/>
        <v/>
      </c>
    </row>
    <row r="183" spans="8:19" x14ac:dyDescent="0.25">
      <c r="H183" s="153"/>
      <c r="M183" s="165" t="str">
        <f t="shared" si="12"/>
        <v/>
      </c>
      <c r="N183" s="255" t="str">
        <f>IF($M183="","",IFERROR(VLOOKUP($M183,PartnerSearch!B$2:G$16000,6,0),"--"))</f>
        <v/>
      </c>
      <c r="P183" s="15" t="str">
        <f t="shared" si="13"/>
        <v/>
      </c>
      <c r="Q183" s="15" t="str">
        <f t="shared" si="14"/>
        <v/>
      </c>
      <c r="R183" s="15" t="str">
        <f t="shared" si="15"/>
        <v/>
      </c>
      <c r="S183" s="7" t="str">
        <f t="shared" si="16"/>
        <v/>
      </c>
    </row>
    <row r="184" spans="8:19" x14ac:dyDescent="0.25">
      <c r="H184" s="153"/>
      <c r="M184" s="165" t="str">
        <f t="shared" si="12"/>
        <v/>
      </c>
      <c r="N184" s="255" t="str">
        <f>IF($M184="","",IFERROR(VLOOKUP($M184,PartnerSearch!B$2:G$16000,6,0),"--"))</f>
        <v/>
      </c>
      <c r="P184" s="15" t="str">
        <f t="shared" si="13"/>
        <v/>
      </c>
      <c r="Q184" s="15" t="str">
        <f t="shared" si="14"/>
        <v/>
      </c>
      <c r="R184" s="15" t="str">
        <f t="shared" si="15"/>
        <v/>
      </c>
      <c r="S184" s="7" t="str">
        <f t="shared" si="16"/>
        <v/>
      </c>
    </row>
    <row r="185" spans="8:19" x14ac:dyDescent="0.25">
      <c r="H185" s="153"/>
      <c r="M185" s="165" t="str">
        <f t="shared" si="12"/>
        <v/>
      </c>
      <c r="N185" s="255" t="str">
        <f>IF($M185="","",IFERROR(VLOOKUP($M185,PartnerSearch!B$2:G$16000,6,0),"--"))</f>
        <v/>
      </c>
      <c r="P185" s="15" t="str">
        <f t="shared" si="13"/>
        <v/>
      </c>
      <c r="Q185" s="15" t="str">
        <f t="shared" si="14"/>
        <v/>
      </c>
      <c r="R185" s="15" t="str">
        <f t="shared" si="15"/>
        <v/>
      </c>
      <c r="S185" s="7" t="str">
        <f t="shared" si="16"/>
        <v/>
      </c>
    </row>
    <row r="186" spans="8:19" x14ac:dyDescent="0.25">
      <c r="H186" s="153"/>
      <c r="M186" s="165" t="str">
        <f t="shared" si="12"/>
        <v/>
      </c>
      <c r="N186" s="255" t="str">
        <f>IF($M186="","",IFERROR(VLOOKUP($M186,PartnerSearch!B$2:G$16000,6,0),"--"))</f>
        <v/>
      </c>
      <c r="P186" s="15" t="str">
        <f t="shared" si="13"/>
        <v/>
      </c>
      <c r="Q186" s="15" t="str">
        <f t="shared" si="14"/>
        <v/>
      </c>
      <c r="R186" s="15" t="str">
        <f t="shared" si="15"/>
        <v/>
      </c>
      <c r="S186" s="7" t="str">
        <f t="shared" si="16"/>
        <v/>
      </c>
    </row>
    <row r="187" spans="8:19" x14ac:dyDescent="0.25">
      <c r="H187" s="153"/>
      <c r="M187" s="165" t="str">
        <f t="shared" si="12"/>
        <v/>
      </c>
      <c r="N187" s="255" t="str">
        <f>IF($M187="","",IFERROR(VLOOKUP($M187,PartnerSearch!B$2:G$16000,6,0),"--"))</f>
        <v/>
      </c>
      <c r="P187" s="15" t="str">
        <f t="shared" si="13"/>
        <v/>
      </c>
      <c r="Q187" s="15" t="str">
        <f t="shared" si="14"/>
        <v/>
      </c>
      <c r="R187" s="15" t="str">
        <f t="shared" si="15"/>
        <v/>
      </c>
      <c r="S187" s="7" t="str">
        <f t="shared" si="16"/>
        <v/>
      </c>
    </row>
    <row r="188" spans="8:19" x14ac:dyDescent="0.25">
      <c r="H188" s="153"/>
      <c r="M188" s="165" t="str">
        <f t="shared" si="12"/>
        <v/>
      </c>
      <c r="N188" s="255" t="str">
        <f>IF($M188="","",IFERROR(VLOOKUP($M188,PartnerSearch!B$2:G$16000,6,0),"--"))</f>
        <v/>
      </c>
      <c r="P188" s="15" t="str">
        <f t="shared" si="13"/>
        <v/>
      </c>
      <c r="Q188" s="15" t="str">
        <f t="shared" si="14"/>
        <v/>
      </c>
      <c r="R188" s="15" t="str">
        <f t="shared" si="15"/>
        <v/>
      </c>
      <c r="S188" s="7" t="str">
        <f t="shared" si="16"/>
        <v/>
      </c>
    </row>
    <row r="189" spans="8:19" x14ac:dyDescent="0.25">
      <c r="H189" s="153"/>
      <c r="M189" s="165" t="str">
        <f t="shared" si="12"/>
        <v/>
      </c>
      <c r="N189" s="255" t="str">
        <f>IF($M189="","",IFERROR(VLOOKUP($M189,PartnerSearch!B$2:G$16000,6,0),"--"))</f>
        <v/>
      </c>
      <c r="P189" s="15" t="str">
        <f t="shared" si="13"/>
        <v/>
      </c>
      <c r="Q189" s="15" t="str">
        <f t="shared" si="14"/>
        <v/>
      </c>
      <c r="R189" s="15" t="str">
        <f t="shared" si="15"/>
        <v/>
      </c>
      <c r="S189" s="7" t="str">
        <f t="shared" si="16"/>
        <v/>
      </c>
    </row>
    <row r="190" spans="8:19" x14ac:dyDescent="0.25">
      <c r="H190" s="153"/>
      <c r="M190" s="165" t="str">
        <f t="shared" si="12"/>
        <v/>
      </c>
      <c r="N190" s="255" t="str">
        <f>IF($M190="","",IFERROR(VLOOKUP($M190,PartnerSearch!B$2:G$16000,6,0),"--"))</f>
        <v/>
      </c>
      <c r="P190" s="15" t="str">
        <f t="shared" si="13"/>
        <v/>
      </c>
      <c r="Q190" s="15" t="str">
        <f t="shared" si="14"/>
        <v/>
      </c>
      <c r="R190" s="15" t="str">
        <f t="shared" si="15"/>
        <v/>
      </c>
      <c r="S190" s="7" t="str">
        <f t="shared" si="16"/>
        <v/>
      </c>
    </row>
    <row r="191" spans="8:19" x14ac:dyDescent="0.25">
      <c r="H191" s="153"/>
      <c r="M191" s="165" t="str">
        <f t="shared" si="12"/>
        <v/>
      </c>
      <c r="N191" s="255" t="str">
        <f>IF($M191="","",IFERROR(VLOOKUP($M191,PartnerSearch!B$2:G$16000,6,0),"--"))</f>
        <v/>
      </c>
      <c r="P191" s="15" t="str">
        <f t="shared" si="13"/>
        <v/>
      </c>
      <c r="Q191" s="15" t="str">
        <f t="shared" si="14"/>
        <v/>
      </c>
      <c r="R191" s="15" t="str">
        <f t="shared" si="15"/>
        <v/>
      </c>
      <c r="S191" s="7" t="str">
        <f t="shared" si="16"/>
        <v/>
      </c>
    </row>
    <row r="192" spans="8:19" x14ac:dyDescent="0.25">
      <c r="H192" s="153"/>
      <c r="M192" s="165" t="str">
        <f t="shared" si="12"/>
        <v/>
      </c>
      <c r="N192" s="255" t="str">
        <f>IF($M192="","",IFERROR(VLOOKUP($M192,PartnerSearch!B$2:G$16000,6,0),"--"))</f>
        <v/>
      </c>
      <c r="P192" s="15" t="str">
        <f t="shared" si="13"/>
        <v/>
      </c>
      <c r="Q192" s="15" t="str">
        <f t="shared" si="14"/>
        <v/>
      </c>
      <c r="R192" s="15" t="str">
        <f t="shared" si="15"/>
        <v/>
      </c>
      <c r="S192" s="7" t="str">
        <f t="shared" si="16"/>
        <v/>
      </c>
    </row>
    <row r="193" spans="8:19" x14ac:dyDescent="0.25">
      <c r="H193" s="153"/>
      <c r="M193" s="165" t="str">
        <f t="shared" si="12"/>
        <v/>
      </c>
      <c r="N193" s="255" t="str">
        <f>IF($M193="","",IFERROR(VLOOKUP($M193,PartnerSearch!B$2:G$16000,6,0),"--"))</f>
        <v/>
      </c>
      <c r="P193" s="15" t="str">
        <f t="shared" si="13"/>
        <v/>
      </c>
      <c r="Q193" s="15" t="str">
        <f t="shared" si="14"/>
        <v/>
      </c>
      <c r="R193" s="15" t="str">
        <f t="shared" si="15"/>
        <v/>
      </c>
      <c r="S193" s="7" t="str">
        <f t="shared" si="16"/>
        <v/>
      </c>
    </row>
    <row r="194" spans="8:19" x14ac:dyDescent="0.25">
      <c r="H194" s="153"/>
      <c r="M194" s="165" t="str">
        <f t="shared" si="12"/>
        <v/>
      </c>
      <c r="N194" s="255" t="str">
        <f>IF($M194="","",IFERROR(VLOOKUP($M194,PartnerSearch!B$2:G$16000,6,0),"--"))</f>
        <v/>
      </c>
      <c r="P194" s="15" t="str">
        <f t="shared" si="13"/>
        <v/>
      </c>
      <c r="Q194" s="15" t="str">
        <f t="shared" si="14"/>
        <v/>
      </c>
      <c r="R194" s="15" t="str">
        <f t="shared" si="15"/>
        <v/>
      </c>
      <c r="S194" s="7" t="str">
        <f t="shared" si="16"/>
        <v/>
      </c>
    </row>
    <row r="195" spans="8:19" x14ac:dyDescent="0.25">
      <c r="H195" s="153"/>
      <c r="M195" s="165" t="str">
        <f t="shared" ref="M195:M258" si="17">TRIM(SUBSTITUTE(SUBSTITUTE(SUBSTITUTE(SUBSTITUTE(SUBSTITUTE(SUBSTITUTE(SUBSTITUTE(SUBSTITUTE(SUBSTITUTE(SUBSTITUTE(SUBSTITUTE(SUBSTITUTE(SUBSTITUTE(SUBSTITUTE(E195,"00000 ","")," (Local)","")," (Tribal)","")," (State)","")," (Regional)","")," (Federal/National)","")," (International)","")," (Unknown)","")," (Academic Institution)","")," (Government)","")," (Industry/Business)","")," (NGO)","")," (Other)","")," (Sea Grant Program)",""))</f>
        <v/>
      </c>
      <c r="N195" s="255" t="str">
        <f>IF($M195="","",IFERROR(VLOOKUP($M195,PartnerSearch!B$2:G$16000,6,0),"--"))</f>
        <v/>
      </c>
      <c r="P195" s="15" t="str">
        <f t="shared" ref="P195:P258" si="18">IF(E195="","",IF(LEFT(E195&amp;"x",5)="00000","",IF(N195="--","NO","yes")))</f>
        <v/>
      </c>
      <c r="Q195" s="15" t="str">
        <f t="shared" ref="Q195:Q258" si="19">IF(LEFT(E195&amp;"x",5)&lt;&gt;"00000","",IF(N195="--","yes","NO"))</f>
        <v/>
      </c>
      <c r="R195" s="15" t="str">
        <f t="shared" ref="R195:R258" si="20">IF(Q195="","",IF((ISERROR(SEARCH("(Federal/National)",E195))*1+ISERROR(SEARCH("(International)",E195))*1+ISERROR(SEARCH("(Local)",E195))*1+ISERROR(SEARCH("(State)",E195))*1+ISERROR(SEARCH("(Regional)",E195))*1+ISERROR(SEARCH("(Tribal)",E195))*1+ISERROR(SEARCH("(Unknown) (",E195))*1)=6,"yes","NO"))</f>
        <v/>
      </c>
      <c r="S195" s="7" t="str">
        <f t="shared" ref="S195:S258" si="21">IF(Q195="","",IF(OR(NOT(ISERROR(SEARCH("(Academic Institution)",E195))),NOT(ISERROR(SEARCH("(Government)",E195))),NOT(ISERROR(SEARCH("(Industry/Business)",E195))),NOT(ISERROR(SEARCH("(NGO)",E195))),NOT(ISERROR(SEARCH("(Sea Grant Program)",E195))),NOT(ISERROR(SEARCH("(Other)",E195))),NOT(AND(NOT(ISERROR(SEARCH("(Unknown)",E195))),(ISERROR(SEARCH(") (Unknown)",E195)))))),"yes","NO"))</f>
        <v/>
      </c>
    </row>
    <row r="196" spans="8:19" x14ac:dyDescent="0.25">
      <c r="H196" s="153"/>
      <c r="M196" s="165" t="str">
        <f t="shared" si="17"/>
        <v/>
      </c>
      <c r="N196" s="255" t="str">
        <f>IF($M196="","",IFERROR(VLOOKUP($M196,PartnerSearch!B$2:G$16000,6,0),"--"))</f>
        <v/>
      </c>
      <c r="P196" s="15" t="str">
        <f t="shared" si="18"/>
        <v/>
      </c>
      <c r="Q196" s="15" t="str">
        <f t="shared" si="19"/>
        <v/>
      </c>
      <c r="R196" s="15" t="str">
        <f t="shared" si="20"/>
        <v/>
      </c>
      <c r="S196" s="7" t="str">
        <f t="shared" si="21"/>
        <v/>
      </c>
    </row>
    <row r="197" spans="8:19" x14ac:dyDescent="0.25">
      <c r="H197" s="153"/>
      <c r="M197" s="165" t="str">
        <f t="shared" si="17"/>
        <v/>
      </c>
      <c r="N197" s="255" t="str">
        <f>IF($M197="","",IFERROR(VLOOKUP($M197,PartnerSearch!B$2:G$16000,6,0),"--"))</f>
        <v/>
      </c>
      <c r="P197" s="15" t="str">
        <f t="shared" si="18"/>
        <v/>
      </c>
      <c r="Q197" s="15" t="str">
        <f t="shared" si="19"/>
        <v/>
      </c>
      <c r="R197" s="15" t="str">
        <f t="shared" si="20"/>
        <v/>
      </c>
      <c r="S197" s="7" t="str">
        <f t="shared" si="21"/>
        <v/>
      </c>
    </row>
    <row r="198" spans="8:19" x14ac:dyDescent="0.25">
      <c r="H198" s="153"/>
      <c r="M198" s="165" t="str">
        <f t="shared" si="17"/>
        <v/>
      </c>
      <c r="N198" s="255" t="str">
        <f>IF($M198="","",IFERROR(VLOOKUP($M198,PartnerSearch!B$2:G$16000,6,0),"--"))</f>
        <v/>
      </c>
      <c r="P198" s="15" t="str">
        <f t="shared" si="18"/>
        <v/>
      </c>
      <c r="Q198" s="15" t="str">
        <f t="shared" si="19"/>
        <v/>
      </c>
      <c r="R198" s="15" t="str">
        <f t="shared" si="20"/>
        <v/>
      </c>
      <c r="S198" s="7" t="str">
        <f t="shared" si="21"/>
        <v/>
      </c>
    </row>
    <row r="199" spans="8:19" x14ac:dyDescent="0.25">
      <c r="H199" s="153"/>
      <c r="M199" s="165" t="str">
        <f t="shared" si="17"/>
        <v/>
      </c>
      <c r="N199" s="255" t="str">
        <f>IF($M199="","",IFERROR(VLOOKUP($M199,PartnerSearch!B$2:G$16000,6,0),"--"))</f>
        <v/>
      </c>
      <c r="P199" s="15" t="str">
        <f t="shared" si="18"/>
        <v/>
      </c>
      <c r="Q199" s="15" t="str">
        <f t="shared" si="19"/>
        <v/>
      </c>
      <c r="R199" s="15" t="str">
        <f t="shared" si="20"/>
        <v/>
      </c>
      <c r="S199" s="7" t="str">
        <f t="shared" si="21"/>
        <v/>
      </c>
    </row>
    <row r="200" spans="8:19" x14ac:dyDescent="0.25">
      <c r="H200" s="153"/>
      <c r="M200" s="165" t="str">
        <f t="shared" si="17"/>
        <v/>
      </c>
      <c r="N200" s="255" t="str">
        <f>IF($M200="","",IFERROR(VLOOKUP($M200,PartnerSearch!B$2:G$16000,6,0),"--"))</f>
        <v/>
      </c>
      <c r="P200" s="15" t="str">
        <f t="shared" si="18"/>
        <v/>
      </c>
      <c r="Q200" s="15" t="str">
        <f t="shared" si="19"/>
        <v/>
      </c>
      <c r="R200" s="15" t="str">
        <f t="shared" si="20"/>
        <v/>
      </c>
      <c r="S200" s="7" t="str">
        <f t="shared" si="21"/>
        <v/>
      </c>
    </row>
    <row r="201" spans="8:19" x14ac:dyDescent="0.25">
      <c r="H201" s="153"/>
      <c r="M201" s="165" t="str">
        <f t="shared" si="17"/>
        <v/>
      </c>
      <c r="N201" s="255" t="str">
        <f>IF($M201="","",IFERROR(VLOOKUP($M201,PartnerSearch!B$2:G$16000,6,0),"--"))</f>
        <v/>
      </c>
      <c r="P201" s="15" t="str">
        <f t="shared" si="18"/>
        <v/>
      </c>
      <c r="Q201" s="15" t="str">
        <f t="shared" si="19"/>
        <v/>
      </c>
      <c r="R201" s="15" t="str">
        <f t="shared" si="20"/>
        <v/>
      </c>
      <c r="S201" s="7" t="str">
        <f t="shared" si="21"/>
        <v/>
      </c>
    </row>
    <row r="202" spans="8:19" x14ac:dyDescent="0.25">
      <c r="H202" s="153"/>
      <c r="M202" s="165" t="str">
        <f t="shared" si="17"/>
        <v/>
      </c>
      <c r="N202" s="255" t="str">
        <f>IF($M202="","",IFERROR(VLOOKUP($M202,PartnerSearch!B$2:G$16000,6,0),"--"))</f>
        <v/>
      </c>
      <c r="P202" s="15" t="str">
        <f t="shared" si="18"/>
        <v/>
      </c>
      <c r="Q202" s="15" t="str">
        <f t="shared" si="19"/>
        <v/>
      </c>
      <c r="R202" s="15" t="str">
        <f t="shared" si="20"/>
        <v/>
      </c>
      <c r="S202" s="7" t="str">
        <f t="shared" si="21"/>
        <v/>
      </c>
    </row>
    <row r="203" spans="8:19" x14ac:dyDescent="0.25">
      <c r="H203" s="153"/>
      <c r="M203" s="165" t="str">
        <f t="shared" si="17"/>
        <v/>
      </c>
      <c r="N203" s="255" t="str">
        <f>IF($M203="","",IFERROR(VLOOKUP($M203,PartnerSearch!B$2:G$16000,6,0),"--"))</f>
        <v/>
      </c>
      <c r="P203" s="15" t="str">
        <f t="shared" si="18"/>
        <v/>
      </c>
      <c r="Q203" s="15" t="str">
        <f t="shared" si="19"/>
        <v/>
      </c>
      <c r="R203" s="15" t="str">
        <f t="shared" si="20"/>
        <v/>
      </c>
      <c r="S203" s="7" t="str">
        <f t="shared" si="21"/>
        <v/>
      </c>
    </row>
    <row r="204" spans="8:19" x14ac:dyDescent="0.25">
      <c r="H204" s="153"/>
      <c r="M204" s="165" t="str">
        <f t="shared" si="17"/>
        <v/>
      </c>
      <c r="N204" s="255" t="str">
        <f>IF($M204="","",IFERROR(VLOOKUP($M204,PartnerSearch!B$2:G$16000,6,0),"--"))</f>
        <v/>
      </c>
      <c r="P204" s="15" t="str">
        <f t="shared" si="18"/>
        <v/>
      </c>
      <c r="Q204" s="15" t="str">
        <f t="shared" si="19"/>
        <v/>
      </c>
      <c r="R204" s="15" t="str">
        <f t="shared" si="20"/>
        <v/>
      </c>
      <c r="S204" s="7" t="str">
        <f t="shared" si="21"/>
        <v/>
      </c>
    </row>
    <row r="205" spans="8:19" x14ac:dyDescent="0.25">
      <c r="H205" s="153"/>
      <c r="M205" s="165" t="str">
        <f t="shared" si="17"/>
        <v/>
      </c>
      <c r="N205" s="255" t="str">
        <f>IF($M205="","",IFERROR(VLOOKUP($M205,PartnerSearch!B$2:G$16000,6,0),"--"))</f>
        <v/>
      </c>
      <c r="P205" s="15" t="str">
        <f t="shared" si="18"/>
        <v/>
      </c>
      <c r="Q205" s="15" t="str">
        <f t="shared" si="19"/>
        <v/>
      </c>
      <c r="R205" s="15" t="str">
        <f t="shared" si="20"/>
        <v/>
      </c>
      <c r="S205" s="7" t="str">
        <f t="shared" si="21"/>
        <v/>
      </c>
    </row>
    <row r="206" spans="8:19" x14ac:dyDescent="0.25">
      <c r="H206" s="153"/>
      <c r="M206" s="165" t="str">
        <f t="shared" si="17"/>
        <v/>
      </c>
      <c r="N206" s="255" t="str">
        <f>IF($M206="","",IFERROR(VLOOKUP($M206,PartnerSearch!B$2:G$16000,6,0),"--"))</f>
        <v/>
      </c>
      <c r="P206" s="15" t="str">
        <f t="shared" si="18"/>
        <v/>
      </c>
      <c r="Q206" s="15" t="str">
        <f t="shared" si="19"/>
        <v/>
      </c>
      <c r="R206" s="15" t="str">
        <f t="shared" si="20"/>
        <v/>
      </c>
      <c r="S206" s="7" t="str">
        <f t="shared" si="21"/>
        <v/>
      </c>
    </row>
    <row r="207" spans="8:19" x14ac:dyDescent="0.25">
      <c r="H207" s="153"/>
      <c r="M207" s="165" t="str">
        <f t="shared" si="17"/>
        <v/>
      </c>
      <c r="N207" s="255" t="str">
        <f>IF($M207="","",IFERROR(VLOOKUP($M207,PartnerSearch!B$2:G$16000,6,0),"--"))</f>
        <v/>
      </c>
      <c r="P207" s="15" t="str">
        <f t="shared" si="18"/>
        <v/>
      </c>
      <c r="Q207" s="15" t="str">
        <f t="shared" si="19"/>
        <v/>
      </c>
      <c r="R207" s="15" t="str">
        <f t="shared" si="20"/>
        <v/>
      </c>
      <c r="S207" s="7" t="str">
        <f t="shared" si="21"/>
        <v/>
      </c>
    </row>
    <row r="208" spans="8:19" x14ac:dyDescent="0.25">
      <c r="H208" s="153"/>
      <c r="M208" s="165" t="str">
        <f t="shared" si="17"/>
        <v/>
      </c>
      <c r="N208" s="255" t="str">
        <f>IF($M208="","",IFERROR(VLOOKUP($M208,PartnerSearch!B$2:G$16000,6,0),"--"))</f>
        <v/>
      </c>
      <c r="P208" s="15" t="str">
        <f t="shared" si="18"/>
        <v/>
      </c>
      <c r="Q208" s="15" t="str">
        <f t="shared" si="19"/>
        <v/>
      </c>
      <c r="R208" s="15" t="str">
        <f t="shared" si="20"/>
        <v/>
      </c>
      <c r="S208" s="7" t="str">
        <f t="shared" si="21"/>
        <v/>
      </c>
    </row>
    <row r="209" spans="8:19" x14ac:dyDescent="0.25">
      <c r="H209" s="153"/>
      <c r="M209" s="165" t="str">
        <f t="shared" si="17"/>
        <v/>
      </c>
      <c r="N209" s="255" t="str">
        <f>IF($M209="","",IFERROR(VLOOKUP($M209,PartnerSearch!B$2:G$16000,6,0),"--"))</f>
        <v/>
      </c>
      <c r="P209" s="15" t="str">
        <f t="shared" si="18"/>
        <v/>
      </c>
      <c r="Q209" s="15" t="str">
        <f t="shared" si="19"/>
        <v/>
      </c>
      <c r="R209" s="15" t="str">
        <f t="shared" si="20"/>
        <v/>
      </c>
      <c r="S209" s="7" t="str">
        <f t="shared" si="21"/>
        <v/>
      </c>
    </row>
    <row r="210" spans="8:19" x14ac:dyDescent="0.25">
      <c r="H210" s="153"/>
      <c r="M210" s="165" t="str">
        <f t="shared" si="17"/>
        <v/>
      </c>
      <c r="N210" s="255" t="str">
        <f>IF($M210="","",IFERROR(VLOOKUP($M210,PartnerSearch!B$2:G$16000,6,0),"--"))</f>
        <v/>
      </c>
      <c r="P210" s="15" t="str">
        <f t="shared" si="18"/>
        <v/>
      </c>
      <c r="Q210" s="15" t="str">
        <f t="shared" si="19"/>
        <v/>
      </c>
      <c r="R210" s="15" t="str">
        <f t="shared" si="20"/>
        <v/>
      </c>
      <c r="S210" s="7" t="str">
        <f t="shared" si="21"/>
        <v/>
      </c>
    </row>
    <row r="211" spans="8:19" x14ac:dyDescent="0.25">
      <c r="H211" s="153"/>
      <c r="M211" s="165" t="str">
        <f t="shared" si="17"/>
        <v/>
      </c>
      <c r="N211" s="255" t="str">
        <f>IF($M211="","",IFERROR(VLOOKUP($M211,PartnerSearch!B$2:G$16000,6,0),"--"))</f>
        <v/>
      </c>
      <c r="P211" s="15" t="str">
        <f t="shared" si="18"/>
        <v/>
      </c>
      <c r="Q211" s="15" t="str">
        <f t="shared" si="19"/>
        <v/>
      </c>
      <c r="R211" s="15" t="str">
        <f t="shared" si="20"/>
        <v/>
      </c>
      <c r="S211" s="7" t="str">
        <f t="shared" si="21"/>
        <v/>
      </c>
    </row>
    <row r="212" spans="8:19" x14ac:dyDescent="0.25">
      <c r="H212" s="153"/>
      <c r="M212" s="165" t="str">
        <f t="shared" si="17"/>
        <v/>
      </c>
      <c r="N212" s="255" t="str">
        <f>IF($M212="","",IFERROR(VLOOKUP($M212,PartnerSearch!B$2:G$16000,6,0),"--"))</f>
        <v/>
      </c>
      <c r="P212" s="15" t="str">
        <f t="shared" si="18"/>
        <v/>
      </c>
      <c r="Q212" s="15" t="str">
        <f t="shared" si="19"/>
        <v/>
      </c>
      <c r="R212" s="15" t="str">
        <f t="shared" si="20"/>
        <v/>
      </c>
      <c r="S212" s="7" t="str">
        <f t="shared" si="21"/>
        <v/>
      </c>
    </row>
    <row r="213" spans="8:19" x14ac:dyDescent="0.25">
      <c r="H213" s="153"/>
      <c r="M213" s="165" t="str">
        <f t="shared" si="17"/>
        <v/>
      </c>
      <c r="N213" s="255" t="str">
        <f>IF($M213="","",IFERROR(VLOOKUP($M213,PartnerSearch!B$2:G$16000,6,0),"--"))</f>
        <v/>
      </c>
      <c r="P213" s="15" t="str">
        <f t="shared" si="18"/>
        <v/>
      </c>
      <c r="Q213" s="15" t="str">
        <f t="shared" si="19"/>
        <v/>
      </c>
      <c r="R213" s="15" t="str">
        <f t="shared" si="20"/>
        <v/>
      </c>
      <c r="S213" s="7" t="str">
        <f t="shared" si="21"/>
        <v/>
      </c>
    </row>
    <row r="214" spans="8:19" x14ac:dyDescent="0.25">
      <c r="H214" s="153"/>
      <c r="M214" s="165" t="str">
        <f t="shared" si="17"/>
        <v/>
      </c>
      <c r="N214" s="255" t="str">
        <f>IF($M214="","",IFERROR(VLOOKUP($M214,PartnerSearch!B$2:G$16000,6,0),"--"))</f>
        <v/>
      </c>
      <c r="P214" s="15" t="str">
        <f t="shared" si="18"/>
        <v/>
      </c>
      <c r="Q214" s="15" t="str">
        <f t="shared" si="19"/>
        <v/>
      </c>
      <c r="R214" s="15" t="str">
        <f t="shared" si="20"/>
        <v/>
      </c>
      <c r="S214" s="7" t="str">
        <f t="shared" si="21"/>
        <v/>
      </c>
    </row>
    <row r="215" spans="8:19" x14ac:dyDescent="0.25">
      <c r="H215" s="153"/>
      <c r="M215" s="165" t="str">
        <f t="shared" si="17"/>
        <v/>
      </c>
      <c r="N215" s="255" t="str">
        <f>IF($M215="","",IFERROR(VLOOKUP($M215,PartnerSearch!B$2:G$16000,6,0),"--"))</f>
        <v/>
      </c>
      <c r="P215" s="15" t="str">
        <f t="shared" si="18"/>
        <v/>
      </c>
      <c r="Q215" s="15" t="str">
        <f t="shared" si="19"/>
        <v/>
      </c>
      <c r="R215" s="15" t="str">
        <f t="shared" si="20"/>
        <v/>
      </c>
      <c r="S215" s="7" t="str">
        <f t="shared" si="21"/>
        <v/>
      </c>
    </row>
    <row r="216" spans="8:19" x14ac:dyDescent="0.25">
      <c r="H216" s="153"/>
      <c r="M216" s="165" t="str">
        <f t="shared" si="17"/>
        <v/>
      </c>
      <c r="N216" s="255" t="str">
        <f>IF($M216="","",IFERROR(VLOOKUP($M216,PartnerSearch!B$2:G$16000,6,0),"--"))</f>
        <v/>
      </c>
      <c r="P216" s="15" t="str">
        <f t="shared" si="18"/>
        <v/>
      </c>
      <c r="Q216" s="15" t="str">
        <f t="shared" si="19"/>
        <v/>
      </c>
      <c r="R216" s="15" t="str">
        <f t="shared" si="20"/>
        <v/>
      </c>
      <c r="S216" s="7" t="str">
        <f t="shared" si="21"/>
        <v/>
      </c>
    </row>
    <row r="217" spans="8:19" x14ac:dyDescent="0.25">
      <c r="H217" s="153"/>
      <c r="M217" s="165" t="str">
        <f t="shared" si="17"/>
        <v/>
      </c>
      <c r="N217" s="255" t="str">
        <f>IF($M217="","",IFERROR(VLOOKUP($M217,PartnerSearch!B$2:G$16000,6,0),"--"))</f>
        <v/>
      </c>
      <c r="P217" s="15" t="str">
        <f t="shared" si="18"/>
        <v/>
      </c>
      <c r="Q217" s="15" t="str">
        <f t="shared" si="19"/>
        <v/>
      </c>
      <c r="R217" s="15" t="str">
        <f t="shared" si="20"/>
        <v/>
      </c>
      <c r="S217" s="7" t="str">
        <f t="shared" si="21"/>
        <v/>
      </c>
    </row>
    <row r="218" spans="8:19" x14ac:dyDescent="0.25">
      <c r="H218" s="153"/>
      <c r="M218" s="165" t="str">
        <f t="shared" si="17"/>
        <v/>
      </c>
      <c r="N218" s="255" t="str">
        <f>IF($M218="","",IFERROR(VLOOKUP($M218,PartnerSearch!B$2:G$16000,6,0),"--"))</f>
        <v/>
      </c>
      <c r="P218" s="15" t="str">
        <f t="shared" si="18"/>
        <v/>
      </c>
      <c r="Q218" s="15" t="str">
        <f t="shared" si="19"/>
        <v/>
      </c>
      <c r="R218" s="15" t="str">
        <f t="shared" si="20"/>
        <v/>
      </c>
      <c r="S218" s="7" t="str">
        <f t="shared" si="21"/>
        <v/>
      </c>
    </row>
    <row r="219" spans="8:19" x14ac:dyDescent="0.25">
      <c r="H219" s="153"/>
      <c r="M219" s="165" t="str">
        <f t="shared" si="17"/>
        <v/>
      </c>
      <c r="N219" s="255" t="str">
        <f>IF($M219="","",IFERROR(VLOOKUP($M219,PartnerSearch!B$2:G$16000,6,0),"--"))</f>
        <v/>
      </c>
      <c r="P219" s="15" t="str">
        <f t="shared" si="18"/>
        <v/>
      </c>
      <c r="Q219" s="15" t="str">
        <f t="shared" si="19"/>
        <v/>
      </c>
      <c r="R219" s="15" t="str">
        <f t="shared" si="20"/>
        <v/>
      </c>
      <c r="S219" s="7" t="str">
        <f t="shared" si="21"/>
        <v/>
      </c>
    </row>
    <row r="220" spans="8:19" x14ac:dyDescent="0.25">
      <c r="H220" s="153"/>
      <c r="M220" s="165" t="str">
        <f t="shared" si="17"/>
        <v/>
      </c>
      <c r="N220" s="255" t="str">
        <f>IF($M220="","",IFERROR(VLOOKUP($M220,PartnerSearch!B$2:G$16000,6,0),"--"))</f>
        <v/>
      </c>
      <c r="P220" s="15" t="str">
        <f t="shared" si="18"/>
        <v/>
      </c>
      <c r="Q220" s="15" t="str">
        <f t="shared" si="19"/>
        <v/>
      </c>
      <c r="R220" s="15" t="str">
        <f t="shared" si="20"/>
        <v/>
      </c>
      <c r="S220" s="7" t="str">
        <f t="shared" si="21"/>
        <v/>
      </c>
    </row>
    <row r="221" spans="8:19" x14ac:dyDescent="0.25">
      <c r="H221" s="153"/>
      <c r="M221" s="165" t="str">
        <f t="shared" si="17"/>
        <v/>
      </c>
      <c r="N221" s="255" t="str">
        <f>IF($M221="","",IFERROR(VLOOKUP($M221,PartnerSearch!B$2:G$16000,6,0),"--"))</f>
        <v/>
      </c>
      <c r="P221" s="15" t="str">
        <f t="shared" si="18"/>
        <v/>
      </c>
      <c r="Q221" s="15" t="str">
        <f t="shared" si="19"/>
        <v/>
      </c>
      <c r="R221" s="15" t="str">
        <f t="shared" si="20"/>
        <v/>
      </c>
      <c r="S221" s="7" t="str">
        <f t="shared" si="21"/>
        <v/>
      </c>
    </row>
    <row r="222" spans="8:19" x14ac:dyDescent="0.25">
      <c r="H222" s="153"/>
      <c r="M222" s="165" t="str">
        <f t="shared" si="17"/>
        <v/>
      </c>
      <c r="N222" s="255" t="str">
        <f>IF($M222="","",IFERROR(VLOOKUP($M222,PartnerSearch!B$2:G$16000,6,0),"--"))</f>
        <v/>
      </c>
      <c r="P222" s="15" t="str">
        <f t="shared" si="18"/>
        <v/>
      </c>
      <c r="Q222" s="15" t="str">
        <f t="shared" si="19"/>
        <v/>
      </c>
      <c r="R222" s="15" t="str">
        <f t="shared" si="20"/>
        <v/>
      </c>
      <c r="S222" s="7" t="str">
        <f t="shared" si="21"/>
        <v/>
      </c>
    </row>
    <row r="223" spans="8:19" x14ac:dyDescent="0.25">
      <c r="H223" s="153"/>
      <c r="M223" s="165" t="str">
        <f t="shared" si="17"/>
        <v/>
      </c>
      <c r="N223" s="255" t="str">
        <f>IF($M223="","",IFERROR(VLOOKUP($M223,PartnerSearch!B$2:G$16000,6,0),"--"))</f>
        <v/>
      </c>
      <c r="P223" s="15" t="str">
        <f t="shared" si="18"/>
        <v/>
      </c>
      <c r="Q223" s="15" t="str">
        <f t="shared" si="19"/>
        <v/>
      </c>
      <c r="R223" s="15" t="str">
        <f t="shared" si="20"/>
        <v/>
      </c>
      <c r="S223" s="7" t="str">
        <f t="shared" si="21"/>
        <v/>
      </c>
    </row>
    <row r="224" spans="8:19" x14ac:dyDescent="0.25">
      <c r="H224" s="153"/>
      <c r="M224" s="165" t="str">
        <f t="shared" si="17"/>
        <v/>
      </c>
      <c r="N224" s="255" t="str">
        <f>IF($M224="","",IFERROR(VLOOKUP($M224,PartnerSearch!B$2:G$16000,6,0),"--"))</f>
        <v/>
      </c>
      <c r="P224" s="15" t="str">
        <f t="shared" si="18"/>
        <v/>
      </c>
      <c r="Q224" s="15" t="str">
        <f t="shared" si="19"/>
        <v/>
      </c>
      <c r="R224" s="15" t="str">
        <f t="shared" si="20"/>
        <v/>
      </c>
      <c r="S224" s="7" t="str">
        <f t="shared" si="21"/>
        <v/>
      </c>
    </row>
    <row r="225" spans="8:19" x14ac:dyDescent="0.25">
      <c r="H225" s="153"/>
      <c r="M225" s="165" t="str">
        <f t="shared" si="17"/>
        <v/>
      </c>
      <c r="N225" s="255" t="str">
        <f>IF($M225="","",IFERROR(VLOOKUP($M225,PartnerSearch!B$2:G$16000,6,0),"--"))</f>
        <v/>
      </c>
      <c r="P225" s="15" t="str">
        <f t="shared" si="18"/>
        <v/>
      </c>
      <c r="Q225" s="15" t="str">
        <f t="shared" si="19"/>
        <v/>
      </c>
      <c r="R225" s="15" t="str">
        <f t="shared" si="20"/>
        <v/>
      </c>
      <c r="S225" s="7" t="str">
        <f t="shared" si="21"/>
        <v/>
      </c>
    </row>
    <row r="226" spans="8:19" x14ac:dyDescent="0.25">
      <c r="H226" s="153"/>
      <c r="M226" s="165" t="str">
        <f t="shared" si="17"/>
        <v/>
      </c>
      <c r="N226" s="255" t="str">
        <f>IF($M226="","",IFERROR(VLOOKUP($M226,PartnerSearch!B$2:G$16000,6,0),"--"))</f>
        <v/>
      </c>
      <c r="P226" s="15" t="str">
        <f t="shared" si="18"/>
        <v/>
      </c>
      <c r="Q226" s="15" t="str">
        <f t="shared" si="19"/>
        <v/>
      </c>
      <c r="R226" s="15" t="str">
        <f t="shared" si="20"/>
        <v/>
      </c>
      <c r="S226" s="7" t="str">
        <f t="shared" si="21"/>
        <v/>
      </c>
    </row>
    <row r="227" spans="8:19" x14ac:dyDescent="0.25">
      <c r="H227" s="153"/>
      <c r="M227" s="165" t="str">
        <f t="shared" si="17"/>
        <v/>
      </c>
      <c r="N227" s="255" t="str">
        <f>IF($M227="","",IFERROR(VLOOKUP($M227,PartnerSearch!B$2:G$16000,6,0),"--"))</f>
        <v/>
      </c>
      <c r="P227" s="15" t="str">
        <f t="shared" si="18"/>
        <v/>
      </c>
      <c r="Q227" s="15" t="str">
        <f t="shared" si="19"/>
        <v/>
      </c>
      <c r="R227" s="15" t="str">
        <f t="shared" si="20"/>
        <v/>
      </c>
      <c r="S227" s="7" t="str">
        <f t="shared" si="21"/>
        <v/>
      </c>
    </row>
    <row r="228" spans="8:19" x14ac:dyDescent="0.25">
      <c r="H228" s="153"/>
      <c r="M228" s="165" t="str">
        <f t="shared" si="17"/>
        <v/>
      </c>
      <c r="N228" s="255" t="str">
        <f>IF($M228="","",IFERROR(VLOOKUP($M228,PartnerSearch!B$2:G$16000,6,0),"--"))</f>
        <v/>
      </c>
      <c r="P228" s="15" t="str">
        <f t="shared" si="18"/>
        <v/>
      </c>
      <c r="Q228" s="15" t="str">
        <f t="shared" si="19"/>
        <v/>
      </c>
      <c r="R228" s="15" t="str">
        <f t="shared" si="20"/>
        <v/>
      </c>
      <c r="S228" s="7" t="str">
        <f t="shared" si="21"/>
        <v/>
      </c>
    </row>
    <row r="229" spans="8:19" x14ac:dyDescent="0.25">
      <c r="H229" s="153"/>
      <c r="M229" s="165" t="str">
        <f t="shared" si="17"/>
        <v/>
      </c>
      <c r="N229" s="255" t="str">
        <f>IF($M229="","",IFERROR(VLOOKUP($M229,PartnerSearch!B$2:G$16000,6,0),"--"))</f>
        <v/>
      </c>
      <c r="P229" s="15" t="str">
        <f t="shared" si="18"/>
        <v/>
      </c>
      <c r="Q229" s="15" t="str">
        <f t="shared" si="19"/>
        <v/>
      </c>
      <c r="R229" s="15" t="str">
        <f t="shared" si="20"/>
        <v/>
      </c>
      <c r="S229" s="7" t="str">
        <f t="shared" si="21"/>
        <v/>
      </c>
    </row>
    <row r="230" spans="8:19" x14ac:dyDescent="0.25">
      <c r="H230" s="153"/>
      <c r="M230" s="165" t="str">
        <f t="shared" si="17"/>
        <v/>
      </c>
      <c r="N230" s="255" t="str">
        <f>IF($M230="","",IFERROR(VLOOKUP($M230,PartnerSearch!B$2:G$16000,6,0),"--"))</f>
        <v/>
      </c>
      <c r="P230" s="15" t="str">
        <f t="shared" si="18"/>
        <v/>
      </c>
      <c r="Q230" s="15" t="str">
        <f t="shared" si="19"/>
        <v/>
      </c>
      <c r="R230" s="15" t="str">
        <f t="shared" si="20"/>
        <v/>
      </c>
      <c r="S230" s="7" t="str">
        <f t="shared" si="21"/>
        <v/>
      </c>
    </row>
    <row r="231" spans="8:19" x14ac:dyDescent="0.25">
      <c r="H231" s="153"/>
      <c r="M231" s="165" t="str">
        <f t="shared" si="17"/>
        <v/>
      </c>
      <c r="N231" s="255" t="str">
        <f>IF($M231="","",IFERROR(VLOOKUP($M231,PartnerSearch!B$2:G$16000,6,0),"--"))</f>
        <v/>
      </c>
      <c r="P231" s="15" t="str">
        <f t="shared" si="18"/>
        <v/>
      </c>
      <c r="Q231" s="15" t="str">
        <f t="shared" si="19"/>
        <v/>
      </c>
      <c r="R231" s="15" t="str">
        <f t="shared" si="20"/>
        <v/>
      </c>
      <c r="S231" s="7" t="str">
        <f t="shared" si="21"/>
        <v/>
      </c>
    </row>
    <row r="232" spans="8:19" x14ac:dyDescent="0.25">
      <c r="H232" s="153"/>
      <c r="M232" s="165" t="str">
        <f t="shared" si="17"/>
        <v/>
      </c>
      <c r="N232" s="255" t="str">
        <f>IF($M232="","",IFERROR(VLOOKUP($M232,PartnerSearch!B$2:G$16000,6,0),"--"))</f>
        <v/>
      </c>
      <c r="P232" s="15" t="str">
        <f t="shared" si="18"/>
        <v/>
      </c>
      <c r="Q232" s="15" t="str">
        <f t="shared" si="19"/>
        <v/>
      </c>
      <c r="R232" s="15" t="str">
        <f t="shared" si="20"/>
        <v/>
      </c>
      <c r="S232" s="7" t="str">
        <f t="shared" si="21"/>
        <v/>
      </c>
    </row>
    <row r="233" spans="8:19" x14ac:dyDescent="0.25">
      <c r="H233" s="153"/>
      <c r="M233" s="165" t="str">
        <f t="shared" si="17"/>
        <v/>
      </c>
      <c r="N233" s="255" t="str">
        <f>IF($M233="","",IFERROR(VLOOKUP($M233,PartnerSearch!B$2:G$16000,6,0),"--"))</f>
        <v/>
      </c>
      <c r="P233" s="15" t="str">
        <f t="shared" si="18"/>
        <v/>
      </c>
      <c r="Q233" s="15" t="str">
        <f t="shared" si="19"/>
        <v/>
      </c>
      <c r="R233" s="15" t="str">
        <f t="shared" si="20"/>
        <v/>
      </c>
      <c r="S233" s="7" t="str">
        <f t="shared" si="21"/>
        <v/>
      </c>
    </row>
    <row r="234" spans="8:19" x14ac:dyDescent="0.25">
      <c r="H234" s="153"/>
      <c r="M234" s="165" t="str">
        <f t="shared" si="17"/>
        <v/>
      </c>
      <c r="N234" s="255" t="str">
        <f>IF($M234="","",IFERROR(VLOOKUP($M234,PartnerSearch!B$2:G$16000,6,0),"--"))</f>
        <v/>
      </c>
      <c r="P234" s="15" t="str">
        <f t="shared" si="18"/>
        <v/>
      </c>
      <c r="Q234" s="15" t="str">
        <f t="shared" si="19"/>
        <v/>
      </c>
      <c r="R234" s="15" t="str">
        <f t="shared" si="20"/>
        <v/>
      </c>
      <c r="S234" s="7" t="str">
        <f t="shared" si="21"/>
        <v/>
      </c>
    </row>
    <row r="235" spans="8:19" x14ac:dyDescent="0.25">
      <c r="H235" s="153"/>
      <c r="M235" s="165" t="str">
        <f t="shared" si="17"/>
        <v/>
      </c>
      <c r="N235" s="255" t="str">
        <f>IF($M235="","",IFERROR(VLOOKUP($M235,PartnerSearch!B$2:G$16000,6,0),"--"))</f>
        <v/>
      </c>
      <c r="P235" s="15" t="str">
        <f t="shared" si="18"/>
        <v/>
      </c>
      <c r="Q235" s="15" t="str">
        <f t="shared" si="19"/>
        <v/>
      </c>
      <c r="R235" s="15" t="str">
        <f t="shared" si="20"/>
        <v/>
      </c>
      <c r="S235" s="7" t="str">
        <f t="shared" si="21"/>
        <v/>
      </c>
    </row>
    <row r="236" spans="8:19" x14ac:dyDescent="0.25">
      <c r="H236" s="153"/>
      <c r="M236" s="165" t="str">
        <f t="shared" si="17"/>
        <v/>
      </c>
      <c r="N236" s="255" t="str">
        <f>IF($M236="","",IFERROR(VLOOKUP($M236,PartnerSearch!B$2:G$16000,6,0),"--"))</f>
        <v/>
      </c>
      <c r="P236" s="15" t="str">
        <f t="shared" si="18"/>
        <v/>
      </c>
      <c r="Q236" s="15" t="str">
        <f t="shared" si="19"/>
        <v/>
      </c>
      <c r="R236" s="15" t="str">
        <f t="shared" si="20"/>
        <v/>
      </c>
      <c r="S236" s="7" t="str">
        <f t="shared" si="21"/>
        <v/>
      </c>
    </row>
    <row r="237" spans="8:19" x14ac:dyDescent="0.25">
      <c r="H237" s="153"/>
      <c r="M237" s="165" t="str">
        <f t="shared" si="17"/>
        <v/>
      </c>
      <c r="N237" s="255" t="str">
        <f>IF($M237="","",IFERROR(VLOOKUP($M237,PartnerSearch!B$2:G$16000,6,0),"--"))</f>
        <v/>
      </c>
      <c r="P237" s="15" t="str">
        <f t="shared" si="18"/>
        <v/>
      </c>
      <c r="Q237" s="15" t="str">
        <f t="shared" si="19"/>
        <v/>
      </c>
      <c r="R237" s="15" t="str">
        <f t="shared" si="20"/>
        <v/>
      </c>
      <c r="S237" s="7" t="str">
        <f t="shared" si="21"/>
        <v/>
      </c>
    </row>
    <row r="238" spans="8:19" x14ac:dyDescent="0.25">
      <c r="H238" s="153"/>
      <c r="M238" s="165" t="str">
        <f t="shared" si="17"/>
        <v/>
      </c>
      <c r="N238" s="255" t="str">
        <f>IF($M238="","",IFERROR(VLOOKUP($M238,PartnerSearch!B$2:G$16000,6,0),"--"))</f>
        <v/>
      </c>
      <c r="P238" s="15" t="str">
        <f t="shared" si="18"/>
        <v/>
      </c>
      <c r="Q238" s="15" t="str">
        <f t="shared" si="19"/>
        <v/>
      </c>
      <c r="R238" s="15" t="str">
        <f t="shared" si="20"/>
        <v/>
      </c>
      <c r="S238" s="7" t="str">
        <f t="shared" si="21"/>
        <v/>
      </c>
    </row>
    <row r="239" spans="8:19" x14ac:dyDescent="0.25">
      <c r="H239" s="153"/>
      <c r="M239" s="165" t="str">
        <f t="shared" si="17"/>
        <v/>
      </c>
      <c r="N239" s="255" t="str">
        <f>IF($M239="","",IFERROR(VLOOKUP($M239,PartnerSearch!B$2:G$16000,6,0),"--"))</f>
        <v/>
      </c>
      <c r="P239" s="15" t="str">
        <f t="shared" si="18"/>
        <v/>
      </c>
      <c r="Q239" s="15" t="str">
        <f t="shared" si="19"/>
        <v/>
      </c>
      <c r="R239" s="15" t="str">
        <f t="shared" si="20"/>
        <v/>
      </c>
      <c r="S239" s="7" t="str">
        <f t="shared" si="21"/>
        <v/>
      </c>
    </row>
    <row r="240" spans="8:19" x14ac:dyDescent="0.25">
      <c r="H240" s="153"/>
      <c r="M240" s="165" t="str">
        <f t="shared" si="17"/>
        <v/>
      </c>
      <c r="N240" s="255" t="str">
        <f>IF($M240="","",IFERROR(VLOOKUP($M240,PartnerSearch!B$2:G$16000,6,0),"--"))</f>
        <v/>
      </c>
      <c r="P240" s="15" t="str">
        <f t="shared" si="18"/>
        <v/>
      </c>
      <c r="Q240" s="15" t="str">
        <f t="shared" si="19"/>
        <v/>
      </c>
      <c r="R240" s="15" t="str">
        <f t="shared" si="20"/>
        <v/>
      </c>
      <c r="S240" s="7" t="str">
        <f t="shared" si="21"/>
        <v/>
      </c>
    </row>
    <row r="241" spans="8:19" x14ac:dyDescent="0.25">
      <c r="H241" s="153"/>
      <c r="M241" s="165" t="str">
        <f t="shared" si="17"/>
        <v/>
      </c>
      <c r="N241" s="255" t="str">
        <f>IF($M241="","",IFERROR(VLOOKUP($M241,PartnerSearch!B$2:G$16000,6,0),"--"))</f>
        <v/>
      </c>
      <c r="P241" s="15" t="str">
        <f t="shared" si="18"/>
        <v/>
      </c>
      <c r="Q241" s="15" t="str">
        <f t="shared" si="19"/>
        <v/>
      </c>
      <c r="R241" s="15" t="str">
        <f t="shared" si="20"/>
        <v/>
      </c>
      <c r="S241" s="7" t="str">
        <f t="shared" si="21"/>
        <v/>
      </c>
    </row>
    <row r="242" spans="8:19" x14ac:dyDescent="0.25">
      <c r="H242" s="153"/>
      <c r="M242" s="165" t="str">
        <f t="shared" si="17"/>
        <v/>
      </c>
      <c r="N242" s="255" t="str">
        <f>IF($M242="","",IFERROR(VLOOKUP($M242,PartnerSearch!B$2:G$16000,6,0),"--"))</f>
        <v/>
      </c>
      <c r="P242" s="15" t="str">
        <f t="shared" si="18"/>
        <v/>
      </c>
      <c r="Q242" s="15" t="str">
        <f t="shared" si="19"/>
        <v/>
      </c>
      <c r="R242" s="15" t="str">
        <f t="shared" si="20"/>
        <v/>
      </c>
      <c r="S242" s="7" t="str">
        <f t="shared" si="21"/>
        <v/>
      </c>
    </row>
    <row r="243" spans="8:19" x14ac:dyDescent="0.25">
      <c r="H243" s="153"/>
      <c r="M243" s="165" t="str">
        <f t="shared" si="17"/>
        <v/>
      </c>
      <c r="N243" s="255" t="str">
        <f>IF($M243="","",IFERROR(VLOOKUP($M243,PartnerSearch!B$2:G$16000,6,0),"--"))</f>
        <v/>
      </c>
      <c r="P243" s="15" t="str">
        <f t="shared" si="18"/>
        <v/>
      </c>
      <c r="Q243" s="15" t="str">
        <f t="shared" si="19"/>
        <v/>
      </c>
      <c r="R243" s="15" t="str">
        <f t="shared" si="20"/>
        <v/>
      </c>
      <c r="S243" s="7" t="str">
        <f t="shared" si="21"/>
        <v/>
      </c>
    </row>
    <row r="244" spans="8:19" x14ac:dyDescent="0.25">
      <c r="H244" s="153"/>
      <c r="M244" s="165" t="str">
        <f t="shared" si="17"/>
        <v/>
      </c>
      <c r="N244" s="255" t="str">
        <f>IF($M244="","",IFERROR(VLOOKUP($M244,PartnerSearch!B$2:G$16000,6,0),"--"))</f>
        <v/>
      </c>
      <c r="P244" s="15" t="str">
        <f t="shared" si="18"/>
        <v/>
      </c>
      <c r="Q244" s="15" t="str">
        <f t="shared" si="19"/>
        <v/>
      </c>
      <c r="R244" s="15" t="str">
        <f t="shared" si="20"/>
        <v/>
      </c>
      <c r="S244" s="7" t="str">
        <f t="shared" si="21"/>
        <v/>
      </c>
    </row>
    <row r="245" spans="8:19" x14ac:dyDescent="0.25">
      <c r="H245" s="153"/>
      <c r="M245" s="165" t="str">
        <f t="shared" si="17"/>
        <v/>
      </c>
      <c r="N245" s="255" t="str">
        <f>IF($M245="","",IFERROR(VLOOKUP($M245,PartnerSearch!B$2:G$16000,6,0),"--"))</f>
        <v/>
      </c>
      <c r="P245" s="15" t="str">
        <f t="shared" si="18"/>
        <v/>
      </c>
      <c r="Q245" s="15" t="str">
        <f t="shared" si="19"/>
        <v/>
      </c>
      <c r="R245" s="15" t="str">
        <f t="shared" si="20"/>
        <v/>
      </c>
      <c r="S245" s="7" t="str">
        <f t="shared" si="21"/>
        <v/>
      </c>
    </row>
    <row r="246" spans="8:19" x14ac:dyDescent="0.25">
      <c r="H246" s="153"/>
      <c r="M246" s="165" t="str">
        <f t="shared" si="17"/>
        <v/>
      </c>
      <c r="N246" s="255" t="str">
        <f>IF($M246="","",IFERROR(VLOOKUP($M246,PartnerSearch!B$2:G$16000,6,0),"--"))</f>
        <v/>
      </c>
      <c r="P246" s="15" t="str">
        <f t="shared" si="18"/>
        <v/>
      </c>
      <c r="Q246" s="15" t="str">
        <f t="shared" si="19"/>
        <v/>
      </c>
      <c r="R246" s="15" t="str">
        <f t="shared" si="20"/>
        <v/>
      </c>
      <c r="S246" s="7" t="str">
        <f t="shared" si="21"/>
        <v/>
      </c>
    </row>
    <row r="247" spans="8:19" x14ac:dyDescent="0.25">
      <c r="H247" s="153"/>
      <c r="M247" s="165" t="str">
        <f t="shared" si="17"/>
        <v/>
      </c>
      <c r="N247" s="255" t="str">
        <f>IF($M247="","",IFERROR(VLOOKUP($M247,PartnerSearch!B$2:G$16000,6,0),"--"))</f>
        <v/>
      </c>
      <c r="P247" s="15" t="str">
        <f t="shared" si="18"/>
        <v/>
      </c>
      <c r="Q247" s="15" t="str">
        <f t="shared" si="19"/>
        <v/>
      </c>
      <c r="R247" s="15" t="str">
        <f t="shared" si="20"/>
        <v/>
      </c>
      <c r="S247" s="7" t="str">
        <f t="shared" si="21"/>
        <v/>
      </c>
    </row>
    <row r="248" spans="8:19" x14ac:dyDescent="0.25">
      <c r="H248" s="153"/>
      <c r="M248" s="165" t="str">
        <f t="shared" si="17"/>
        <v/>
      </c>
      <c r="N248" s="255" t="str">
        <f>IF($M248="","",IFERROR(VLOOKUP($M248,PartnerSearch!B$2:G$16000,6,0),"--"))</f>
        <v/>
      </c>
      <c r="P248" s="15" t="str">
        <f t="shared" si="18"/>
        <v/>
      </c>
      <c r="Q248" s="15" t="str">
        <f t="shared" si="19"/>
        <v/>
      </c>
      <c r="R248" s="15" t="str">
        <f t="shared" si="20"/>
        <v/>
      </c>
      <c r="S248" s="7" t="str">
        <f t="shared" si="21"/>
        <v/>
      </c>
    </row>
    <row r="249" spans="8:19" x14ac:dyDescent="0.25">
      <c r="H249" s="153"/>
      <c r="M249" s="165" t="str">
        <f t="shared" si="17"/>
        <v/>
      </c>
      <c r="N249" s="255" t="str">
        <f>IF($M249="","",IFERROR(VLOOKUP($M249,PartnerSearch!B$2:G$16000,6,0),"--"))</f>
        <v/>
      </c>
      <c r="P249" s="15" t="str">
        <f t="shared" si="18"/>
        <v/>
      </c>
      <c r="Q249" s="15" t="str">
        <f t="shared" si="19"/>
        <v/>
      </c>
      <c r="R249" s="15" t="str">
        <f t="shared" si="20"/>
        <v/>
      </c>
      <c r="S249" s="7" t="str">
        <f t="shared" si="21"/>
        <v/>
      </c>
    </row>
    <row r="250" spans="8:19" x14ac:dyDescent="0.25">
      <c r="H250" s="153"/>
      <c r="M250" s="165" t="str">
        <f t="shared" si="17"/>
        <v/>
      </c>
      <c r="N250" s="255" t="str">
        <f>IF($M250="","",IFERROR(VLOOKUP($M250,PartnerSearch!B$2:G$16000,6,0),"--"))</f>
        <v/>
      </c>
      <c r="P250" s="15" t="str">
        <f t="shared" si="18"/>
        <v/>
      </c>
      <c r="Q250" s="15" t="str">
        <f t="shared" si="19"/>
        <v/>
      </c>
      <c r="R250" s="15" t="str">
        <f t="shared" si="20"/>
        <v/>
      </c>
      <c r="S250" s="7" t="str">
        <f t="shared" si="21"/>
        <v/>
      </c>
    </row>
    <row r="251" spans="8:19" x14ac:dyDescent="0.25">
      <c r="H251" s="153"/>
      <c r="M251" s="165" t="str">
        <f t="shared" si="17"/>
        <v/>
      </c>
      <c r="N251" s="255" t="str">
        <f>IF($M251="","",IFERROR(VLOOKUP($M251,PartnerSearch!B$2:G$16000,6,0),"--"))</f>
        <v/>
      </c>
      <c r="P251" s="15" t="str">
        <f t="shared" si="18"/>
        <v/>
      </c>
      <c r="Q251" s="15" t="str">
        <f t="shared" si="19"/>
        <v/>
      </c>
      <c r="R251" s="15" t="str">
        <f t="shared" si="20"/>
        <v/>
      </c>
      <c r="S251" s="7" t="str">
        <f t="shared" si="21"/>
        <v/>
      </c>
    </row>
    <row r="252" spans="8:19" x14ac:dyDescent="0.25">
      <c r="H252" s="153"/>
      <c r="M252" s="165" t="str">
        <f t="shared" si="17"/>
        <v/>
      </c>
      <c r="N252" s="255" t="str">
        <f>IF($M252="","",IFERROR(VLOOKUP($M252,PartnerSearch!B$2:G$16000,6,0),"--"))</f>
        <v/>
      </c>
      <c r="P252" s="15" t="str">
        <f t="shared" si="18"/>
        <v/>
      </c>
      <c r="Q252" s="15" t="str">
        <f t="shared" si="19"/>
        <v/>
      </c>
      <c r="R252" s="15" t="str">
        <f t="shared" si="20"/>
        <v/>
      </c>
      <c r="S252" s="7" t="str">
        <f t="shared" si="21"/>
        <v/>
      </c>
    </row>
    <row r="253" spans="8:19" x14ac:dyDescent="0.25">
      <c r="H253" s="153"/>
      <c r="M253" s="165" t="str">
        <f t="shared" si="17"/>
        <v/>
      </c>
      <c r="N253" s="255" t="str">
        <f>IF($M253="","",IFERROR(VLOOKUP($M253,PartnerSearch!B$2:G$16000,6,0),"--"))</f>
        <v/>
      </c>
      <c r="P253" s="15" t="str">
        <f t="shared" si="18"/>
        <v/>
      </c>
      <c r="Q253" s="15" t="str">
        <f t="shared" si="19"/>
        <v/>
      </c>
      <c r="R253" s="15" t="str">
        <f t="shared" si="20"/>
        <v/>
      </c>
      <c r="S253" s="7" t="str">
        <f t="shared" si="21"/>
        <v/>
      </c>
    </row>
    <row r="254" spans="8:19" x14ac:dyDescent="0.25">
      <c r="H254" s="153"/>
      <c r="M254" s="165" t="str">
        <f t="shared" si="17"/>
        <v/>
      </c>
      <c r="N254" s="255" t="str">
        <f>IF($M254="","",IFERROR(VLOOKUP($M254,PartnerSearch!B$2:G$16000,6,0),"--"))</f>
        <v/>
      </c>
      <c r="P254" s="15" t="str">
        <f t="shared" si="18"/>
        <v/>
      </c>
      <c r="Q254" s="15" t="str">
        <f t="shared" si="19"/>
        <v/>
      </c>
      <c r="R254" s="15" t="str">
        <f t="shared" si="20"/>
        <v/>
      </c>
      <c r="S254" s="7" t="str">
        <f t="shared" si="21"/>
        <v/>
      </c>
    </row>
    <row r="255" spans="8:19" x14ac:dyDescent="0.25">
      <c r="H255" s="153"/>
      <c r="M255" s="165" t="str">
        <f t="shared" si="17"/>
        <v/>
      </c>
      <c r="N255" s="255" t="str">
        <f>IF($M255="","",IFERROR(VLOOKUP($M255,PartnerSearch!B$2:G$16000,6,0),"--"))</f>
        <v/>
      </c>
      <c r="P255" s="15" t="str">
        <f t="shared" si="18"/>
        <v/>
      </c>
      <c r="Q255" s="15" t="str">
        <f t="shared" si="19"/>
        <v/>
      </c>
      <c r="R255" s="15" t="str">
        <f t="shared" si="20"/>
        <v/>
      </c>
      <c r="S255" s="7" t="str">
        <f t="shared" si="21"/>
        <v/>
      </c>
    </row>
    <row r="256" spans="8:19" x14ac:dyDescent="0.25">
      <c r="H256" s="153"/>
      <c r="M256" s="165" t="str">
        <f t="shared" si="17"/>
        <v/>
      </c>
      <c r="N256" s="255" t="str">
        <f>IF($M256="","",IFERROR(VLOOKUP($M256,PartnerSearch!B$2:G$16000,6,0),"--"))</f>
        <v/>
      </c>
      <c r="P256" s="15" t="str">
        <f t="shared" si="18"/>
        <v/>
      </c>
      <c r="Q256" s="15" t="str">
        <f t="shared" si="19"/>
        <v/>
      </c>
      <c r="R256" s="15" t="str">
        <f t="shared" si="20"/>
        <v/>
      </c>
      <c r="S256" s="7" t="str">
        <f t="shared" si="21"/>
        <v/>
      </c>
    </row>
    <row r="257" spans="8:19" x14ac:dyDescent="0.25">
      <c r="H257" s="153"/>
      <c r="M257" s="165" t="str">
        <f t="shared" si="17"/>
        <v/>
      </c>
      <c r="N257" s="255" t="str">
        <f>IF($M257="","",IFERROR(VLOOKUP($M257,PartnerSearch!B$2:G$16000,6,0),"--"))</f>
        <v/>
      </c>
      <c r="P257" s="15" t="str">
        <f t="shared" si="18"/>
        <v/>
      </c>
      <c r="Q257" s="15" t="str">
        <f t="shared" si="19"/>
        <v/>
      </c>
      <c r="R257" s="15" t="str">
        <f t="shared" si="20"/>
        <v/>
      </c>
      <c r="S257" s="7" t="str">
        <f t="shared" si="21"/>
        <v/>
      </c>
    </row>
    <row r="258" spans="8:19" x14ac:dyDescent="0.25">
      <c r="H258" s="153"/>
      <c r="M258" s="165" t="str">
        <f t="shared" si="17"/>
        <v/>
      </c>
      <c r="N258" s="255" t="str">
        <f>IF($M258="","",IFERROR(VLOOKUP($M258,PartnerSearch!B$2:G$16000,6,0),"--"))</f>
        <v/>
      </c>
      <c r="P258" s="15" t="str">
        <f t="shared" si="18"/>
        <v/>
      </c>
      <c r="Q258" s="15" t="str">
        <f t="shared" si="19"/>
        <v/>
      </c>
      <c r="R258" s="15" t="str">
        <f t="shared" si="20"/>
        <v/>
      </c>
      <c r="S258" s="7" t="str">
        <f t="shared" si="21"/>
        <v/>
      </c>
    </row>
    <row r="259" spans="8:19" x14ac:dyDescent="0.25">
      <c r="H259" s="153"/>
      <c r="M259" s="165" t="str">
        <f t="shared" ref="M259:M322" si="22">TRIM(SUBSTITUTE(SUBSTITUTE(SUBSTITUTE(SUBSTITUTE(SUBSTITUTE(SUBSTITUTE(SUBSTITUTE(SUBSTITUTE(SUBSTITUTE(SUBSTITUTE(SUBSTITUTE(SUBSTITUTE(SUBSTITUTE(SUBSTITUTE(E259,"00000 ","")," (Local)","")," (Tribal)","")," (State)","")," (Regional)","")," (Federal/National)","")," (International)","")," (Unknown)","")," (Academic Institution)","")," (Government)","")," (Industry/Business)","")," (NGO)","")," (Other)","")," (Sea Grant Program)",""))</f>
        <v/>
      </c>
      <c r="N259" s="255" t="str">
        <f>IF($M259="","",IFERROR(VLOOKUP($M259,PartnerSearch!B$2:G$16000,6,0),"--"))</f>
        <v/>
      </c>
      <c r="P259" s="15" t="str">
        <f t="shared" ref="P259:P322" si="23">IF(E259="","",IF(LEFT(E259&amp;"x",5)="00000","",IF(N259="--","NO","yes")))</f>
        <v/>
      </c>
      <c r="Q259" s="15" t="str">
        <f t="shared" ref="Q259:Q322" si="24">IF(LEFT(E259&amp;"x",5)&lt;&gt;"00000","",IF(N259="--","yes","NO"))</f>
        <v/>
      </c>
      <c r="R259" s="15" t="str">
        <f t="shared" ref="R259:R322" si="25">IF(Q259="","",IF((ISERROR(SEARCH("(Federal/National)",E259))*1+ISERROR(SEARCH("(International)",E259))*1+ISERROR(SEARCH("(Local)",E259))*1+ISERROR(SEARCH("(State)",E259))*1+ISERROR(SEARCH("(Regional)",E259))*1+ISERROR(SEARCH("(Tribal)",E259))*1+ISERROR(SEARCH("(Unknown) (",E259))*1)=6,"yes","NO"))</f>
        <v/>
      </c>
      <c r="S259" s="7" t="str">
        <f t="shared" ref="S259:S322" si="26">IF(Q259="","",IF(OR(NOT(ISERROR(SEARCH("(Academic Institution)",E259))),NOT(ISERROR(SEARCH("(Government)",E259))),NOT(ISERROR(SEARCH("(Industry/Business)",E259))),NOT(ISERROR(SEARCH("(NGO)",E259))),NOT(ISERROR(SEARCH("(Sea Grant Program)",E259))),NOT(ISERROR(SEARCH("(Other)",E259))),NOT(AND(NOT(ISERROR(SEARCH("(Unknown)",E259))),(ISERROR(SEARCH(") (Unknown)",E259)))))),"yes","NO"))</f>
        <v/>
      </c>
    </row>
    <row r="260" spans="8:19" x14ac:dyDescent="0.25">
      <c r="H260" s="153"/>
      <c r="M260" s="165" t="str">
        <f t="shared" si="22"/>
        <v/>
      </c>
      <c r="N260" s="255" t="str">
        <f>IF($M260="","",IFERROR(VLOOKUP($M260,PartnerSearch!B$2:G$16000,6,0),"--"))</f>
        <v/>
      </c>
      <c r="P260" s="15" t="str">
        <f t="shared" si="23"/>
        <v/>
      </c>
      <c r="Q260" s="15" t="str">
        <f t="shared" si="24"/>
        <v/>
      </c>
      <c r="R260" s="15" t="str">
        <f t="shared" si="25"/>
        <v/>
      </c>
      <c r="S260" s="7" t="str">
        <f t="shared" si="26"/>
        <v/>
      </c>
    </row>
    <row r="261" spans="8:19" x14ac:dyDescent="0.25">
      <c r="H261" s="153"/>
      <c r="M261" s="165" t="str">
        <f t="shared" si="22"/>
        <v/>
      </c>
      <c r="N261" s="255" t="str">
        <f>IF($M261="","",IFERROR(VLOOKUP($M261,PartnerSearch!B$2:G$16000,6,0),"--"))</f>
        <v/>
      </c>
      <c r="P261" s="15" t="str">
        <f t="shared" si="23"/>
        <v/>
      </c>
      <c r="Q261" s="15" t="str">
        <f t="shared" si="24"/>
        <v/>
      </c>
      <c r="R261" s="15" t="str">
        <f t="shared" si="25"/>
        <v/>
      </c>
      <c r="S261" s="7" t="str">
        <f t="shared" si="26"/>
        <v/>
      </c>
    </row>
    <row r="262" spans="8:19" x14ac:dyDescent="0.25">
      <c r="H262" s="153"/>
      <c r="M262" s="165" t="str">
        <f t="shared" si="22"/>
        <v/>
      </c>
      <c r="N262" s="255" t="str">
        <f>IF($M262="","",IFERROR(VLOOKUP($M262,PartnerSearch!B$2:G$16000,6,0),"--"))</f>
        <v/>
      </c>
      <c r="P262" s="15" t="str">
        <f t="shared" si="23"/>
        <v/>
      </c>
      <c r="Q262" s="15" t="str">
        <f t="shared" si="24"/>
        <v/>
      </c>
      <c r="R262" s="15" t="str">
        <f t="shared" si="25"/>
        <v/>
      </c>
      <c r="S262" s="7" t="str">
        <f t="shared" si="26"/>
        <v/>
      </c>
    </row>
    <row r="263" spans="8:19" x14ac:dyDescent="0.25">
      <c r="H263" s="153"/>
      <c r="M263" s="165" t="str">
        <f t="shared" si="22"/>
        <v/>
      </c>
      <c r="N263" s="255" t="str">
        <f>IF($M263="","",IFERROR(VLOOKUP($M263,PartnerSearch!B$2:G$16000,6,0),"--"))</f>
        <v/>
      </c>
      <c r="P263" s="15" t="str">
        <f t="shared" si="23"/>
        <v/>
      </c>
      <c r="Q263" s="15" t="str">
        <f t="shared" si="24"/>
        <v/>
      </c>
      <c r="R263" s="15" t="str">
        <f t="shared" si="25"/>
        <v/>
      </c>
      <c r="S263" s="7" t="str">
        <f t="shared" si="26"/>
        <v/>
      </c>
    </row>
    <row r="264" spans="8:19" x14ac:dyDescent="0.25">
      <c r="H264" s="153"/>
      <c r="M264" s="165" t="str">
        <f t="shared" si="22"/>
        <v/>
      </c>
      <c r="N264" s="255" t="str">
        <f>IF($M264="","",IFERROR(VLOOKUP($M264,PartnerSearch!B$2:G$16000,6,0),"--"))</f>
        <v/>
      </c>
      <c r="P264" s="15" t="str">
        <f t="shared" si="23"/>
        <v/>
      </c>
      <c r="Q264" s="15" t="str">
        <f t="shared" si="24"/>
        <v/>
      </c>
      <c r="R264" s="15" t="str">
        <f t="shared" si="25"/>
        <v/>
      </c>
      <c r="S264" s="7" t="str">
        <f t="shared" si="26"/>
        <v/>
      </c>
    </row>
    <row r="265" spans="8:19" x14ac:dyDescent="0.25">
      <c r="H265" s="153"/>
      <c r="M265" s="165" t="str">
        <f t="shared" si="22"/>
        <v/>
      </c>
      <c r="N265" s="255" t="str">
        <f>IF($M265="","",IFERROR(VLOOKUP($M265,PartnerSearch!B$2:G$16000,6,0),"--"))</f>
        <v/>
      </c>
      <c r="P265" s="15" t="str">
        <f t="shared" si="23"/>
        <v/>
      </c>
      <c r="Q265" s="15" t="str">
        <f t="shared" si="24"/>
        <v/>
      </c>
      <c r="R265" s="15" t="str">
        <f t="shared" si="25"/>
        <v/>
      </c>
      <c r="S265" s="7" t="str">
        <f t="shared" si="26"/>
        <v/>
      </c>
    </row>
    <row r="266" spans="8:19" x14ac:dyDescent="0.25">
      <c r="H266" s="153"/>
      <c r="M266" s="165" t="str">
        <f t="shared" si="22"/>
        <v/>
      </c>
      <c r="N266" s="255" t="str">
        <f>IF($M266="","",IFERROR(VLOOKUP($M266,PartnerSearch!B$2:G$16000,6,0),"--"))</f>
        <v/>
      </c>
      <c r="P266" s="15" t="str">
        <f t="shared" si="23"/>
        <v/>
      </c>
      <c r="Q266" s="15" t="str">
        <f t="shared" si="24"/>
        <v/>
      </c>
      <c r="R266" s="15" t="str">
        <f t="shared" si="25"/>
        <v/>
      </c>
      <c r="S266" s="7" t="str">
        <f t="shared" si="26"/>
        <v/>
      </c>
    </row>
    <row r="267" spans="8:19" x14ac:dyDescent="0.25">
      <c r="H267" s="153"/>
      <c r="M267" s="165" t="str">
        <f t="shared" si="22"/>
        <v/>
      </c>
      <c r="N267" s="255" t="str">
        <f>IF($M267="","",IFERROR(VLOOKUP($M267,PartnerSearch!B$2:G$16000,6,0),"--"))</f>
        <v/>
      </c>
      <c r="P267" s="15" t="str">
        <f t="shared" si="23"/>
        <v/>
      </c>
      <c r="Q267" s="15" t="str">
        <f t="shared" si="24"/>
        <v/>
      </c>
      <c r="R267" s="15" t="str">
        <f t="shared" si="25"/>
        <v/>
      </c>
      <c r="S267" s="7" t="str">
        <f t="shared" si="26"/>
        <v/>
      </c>
    </row>
    <row r="268" spans="8:19" x14ac:dyDescent="0.25">
      <c r="H268" s="153"/>
      <c r="M268" s="165" t="str">
        <f t="shared" si="22"/>
        <v/>
      </c>
      <c r="N268" s="255" t="str">
        <f>IF($M268="","",IFERROR(VLOOKUP($M268,PartnerSearch!B$2:G$16000,6,0),"--"))</f>
        <v/>
      </c>
      <c r="P268" s="15" t="str">
        <f t="shared" si="23"/>
        <v/>
      </c>
      <c r="Q268" s="15" t="str">
        <f t="shared" si="24"/>
        <v/>
      </c>
      <c r="R268" s="15" t="str">
        <f t="shared" si="25"/>
        <v/>
      </c>
      <c r="S268" s="7" t="str">
        <f t="shared" si="26"/>
        <v/>
      </c>
    </row>
    <row r="269" spans="8:19" x14ac:dyDescent="0.25">
      <c r="H269" s="153"/>
      <c r="M269" s="165" t="str">
        <f t="shared" si="22"/>
        <v/>
      </c>
      <c r="N269" s="255" t="str">
        <f>IF($M269="","",IFERROR(VLOOKUP($M269,PartnerSearch!B$2:G$16000,6,0),"--"))</f>
        <v/>
      </c>
      <c r="P269" s="15" t="str">
        <f t="shared" si="23"/>
        <v/>
      </c>
      <c r="Q269" s="15" t="str">
        <f t="shared" si="24"/>
        <v/>
      </c>
      <c r="R269" s="15" t="str">
        <f t="shared" si="25"/>
        <v/>
      </c>
      <c r="S269" s="7" t="str">
        <f t="shared" si="26"/>
        <v/>
      </c>
    </row>
    <row r="270" spans="8:19" x14ac:dyDescent="0.25">
      <c r="H270" s="153"/>
      <c r="M270" s="165" t="str">
        <f t="shared" si="22"/>
        <v/>
      </c>
      <c r="N270" s="255" t="str">
        <f>IF($M270="","",IFERROR(VLOOKUP($M270,PartnerSearch!B$2:G$16000,6,0),"--"))</f>
        <v/>
      </c>
      <c r="P270" s="15" t="str">
        <f t="shared" si="23"/>
        <v/>
      </c>
      <c r="Q270" s="15" t="str">
        <f t="shared" si="24"/>
        <v/>
      </c>
      <c r="R270" s="15" t="str">
        <f t="shared" si="25"/>
        <v/>
      </c>
      <c r="S270" s="7" t="str">
        <f t="shared" si="26"/>
        <v/>
      </c>
    </row>
    <row r="271" spans="8:19" x14ac:dyDescent="0.25">
      <c r="H271" s="153"/>
      <c r="M271" s="165" t="str">
        <f t="shared" si="22"/>
        <v/>
      </c>
      <c r="N271" s="255" t="str">
        <f>IF($M271="","",IFERROR(VLOOKUP($M271,PartnerSearch!B$2:G$16000,6,0),"--"))</f>
        <v/>
      </c>
      <c r="P271" s="15" t="str">
        <f t="shared" si="23"/>
        <v/>
      </c>
      <c r="Q271" s="15" t="str">
        <f t="shared" si="24"/>
        <v/>
      </c>
      <c r="R271" s="15" t="str">
        <f t="shared" si="25"/>
        <v/>
      </c>
      <c r="S271" s="7" t="str">
        <f t="shared" si="26"/>
        <v/>
      </c>
    </row>
    <row r="272" spans="8:19" x14ac:dyDescent="0.25">
      <c r="H272" s="153"/>
      <c r="M272" s="165" t="str">
        <f t="shared" si="22"/>
        <v/>
      </c>
      <c r="N272" s="255" t="str">
        <f>IF($M272="","",IFERROR(VLOOKUP($M272,PartnerSearch!B$2:G$16000,6,0),"--"))</f>
        <v/>
      </c>
      <c r="P272" s="15" t="str">
        <f t="shared" si="23"/>
        <v/>
      </c>
      <c r="Q272" s="15" t="str">
        <f t="shared" si="24"/>
        <v/>
      </c>
      <c r="R272" s="15" t="str">
        <f t="shared" si="25"/>
        <v/>
      </c>
      <c r="S272" s="7" t="str">
        <f t="shared" si="26"/>
        <v/>
      </c>
    </row>
    <row r="273" spans="8:19" x14ac:dyDescent="0.25">
      <c r="H273" s="153"/>
      <c r="M273" s="165" t="str">
        <f t="shared" si="22"/>
        <v/>
      </c>
      <c r="N273" s="255" t="str">
        <f>IF($M273="","",IFERROR(VLOOKUP($M273,PartnerSearch!B$2:G$16000,6,0),"--"))</f>
        <v/>
      </c>
      <c r="P273" s="15" t="str">
        <f t="shared" si="23"/>
        <v/>
      </c>
      <c r="Q273" s="15" t="str">
        <f t="shared" si="24"/>
        <v/>
      </c>
      <c r="R273" s="15" t="str">
        <f t="shared" si="25"/>
        <v/>
      </c>
      <c r="S273" s="7" t="str">
        <f t="shared" si="26"/>
        <v/>
      </c>
    </row>
    <row r="274" spans="8:19" x14ac:dyDescent="0.25">
      <c r="H274" s="153"/>
      <c r="M274" s="165" t="str">
        <f t="shared" si="22"/>
        <v/>
      </c>
      <c r="N274" s="255" t="str">
        <f>IF($M274="","",IFERROR(VLOOKUP($M274,PartnerSearch!B$2:G$16000,6,0),"--"))</f>
        <v/>
      </c>
      <c r="P274" s="15" t="str">
        <f t="shared" si="23"/>
        <v/>
      </c>
      <c r="Q274" s="15" t="str">
        <f t="shared" si="24"/>
        <v/>
      </c>
      <c r="R274" s="15" t="str">
        <f t="shared" si="25"/>
        <v/>
      </c>
      <c r="S274" s="7" t="str">
        <f t="shared" si="26"/>
        <v/>
      </c>
    </row>
    <row r="275" spans="8:19" x14ac:dyDescent="0.25">
      <c r="H275" s="153"/>
      <c r="M275" s="165" t="str">
        <f t="shared" si="22"/>
        <v/>
      </c>
      <c r="N275" s="255" t="str">
        <f>IF($M275="","",IFERROR(VLOOKUP($M275,PartnerSearch!B$2:G$16000,6,0),"--"))</f>
        <v/>
      </c>
      <c r="P275" s="15" t="str">
        <f t="shared" si="23"/>
        <v/>
      </c>
      <c r="Q275" s="15" t="str">
        <f t="shared" si="24"/>
        <v/>
      </c>
      <c r="R275" s="15" t="str">
        <f t="shared" si="25"/>
        <v/>
      </c>
      <c r="S275" s="7" t="str">
        <f t="shared" si="26"/>
        <v/>
      </c>
    </row>
    <row r="276" spans="8:19" x14ac:dyDescent="0.25">
      <c r="H276" s="153"/>
      <c r="M276" s="165" t="str">
        <f t="shared" si="22"/>
        <v/>
      </c>
      <c r="N276" s="255" t="str">
        <f>IF($M276="","",IFERROR(VLOOKUP($M276,PartnerSearch!B$2:G$16000,6,0),"--"))</f>
        <v/>
      </c>
      <c r="P276" s="15" t="str">
        <f t="shared" si="23"/>
        <v/>
      </c>
      <c r="Q276" s="15" t="str">
        <f t="shared" si="24"/>
        <v/>
      </c>
      <c r="R276" s="15" t="str">
        <f t="shared" si="25"/>
        <v/>
      </c>
      <c r="S276" s="7" t="str">
        <f t="shared" si="26"/>
        <v/>
      </c>
    </row>
    <row r="277" spans="8:19" x14ac:dyDescent="0.25">
      <c r="H277" s="153"/>
      <c r="M277" s="165" t="str">
        <f t="shared" si="22"/>
        <v/>
      </c>
      <c r="N277" s="255" t="str">
        <f>IF($M277="","",IFERROR(VLOOKUP($M277,PartnerSearch!B$2:G$16000,6,0),"--"))</f>
        <v/>
      </c>
      <c r="P277" s="15" t="str">
        <f t="shared" si="23"/>
        <v/>
      </c>
      <c r="Q277" s="15" t="str">
        <f t="shared" si="24"/>
        <v/>
      </c>
      <c r="R277" s="15" t="str">
        <f t="shared" si="25"/>
        <v/>
      </c>
      <c r="S277" s="7" t="str">
        <f t="shared" si="26"/>
        <v/>
      </c>
    </row>
    <row r="278" spans="8:19" x14ac:dyDescent="0.25">
      <c r="H278" s="153"/>
      <c r="M278" s="165" t="str">
        <f t="shared" si="22"/>
        <v/>
      </c>
      <c r="N278" s="255" t="str">
        <f>IF($M278="","",IFERROR(VLOOKUP($M278,PartnerSearch!B$2:G$16000,6,0),"--"))</f>
        <v/>
      </c>
      <c r="P278" s="15" t="str">
        <f t="shared" si="23"/>
        <v/>
      </c>
      <c r="Q278" s="15" t="str">
        <f t="shared" si="24"/>
        <v/>
      </c>
      <c r="R278" s="15" t="str">
        <f t="shared" si="25"/>
        <v/>
      </c>
      <c r="S278" s="7" t="str">
        <f t="shared" si="26"/>
        <v/>
      </c>
    </row>
    <row r="279" spans="8:19" x14ac:dyDescent="0.25">
      <c r="H279" s="153"/>
      <c r="M279" s="165" t="str">
        <f t="shared" si="22"/>
        <v/>
      </c>
      <c r="N279" s="255" t="str">
        <f>IF($M279="","",IFERROR(VLOOKUP($M279,PartnerSearch!B$2:G$16000,6,0),"--"))</f>
        <v/>
      </c>
      <c r="P279" s="15" t="str">
        <f t="shared" si="23"/>
        <v/>
      </c>
      <c r="Q279" s="15" t="str">
        <f t="shared" si="24"/>
        <v/>
      </c>
      <c r="R279" s="15" t="str">
        <f t="shared" si="25"/>
        <v/>
      </c>
      <c r="S279" s="7" t="str">
        <f t="shared" si="26"/>
        <v/>
      </c>
    </row>
    <row r="280" spans="8:19" x14ac:dyDescent="0.25">
      <c r="H280" s="153"/>
      <c r="M280" s="165" t="str">
        <f t="shared" si="22"/>
        <v/>
      </c>
      <c r="N280" s="255" t="str">
        <f>IF($M280="","",IFERROR(VLOOKUP($M280,PartnerSearch!B$2:G$16000,6,0),"--"))</f>
        <v/>
      </c>
      <c r="P280" s="15" t="str">
        <f t="shared" si="23"/>
        <v/>
      </c>
      <c r="Q280" s="15" t="str">
        <f t="shared" si="24"/>
        <v/>
      </c>
      <c r="R280" s="15" t="str">
        <f t="shared" si="25"/>
        <v/>
      </c>
      <c r="S280" s="7" t="str">
        <f t="shared" si="26"/>
        <v/>
      </c>
    </row>
    <row r="281" spans="8:19" x14ac:dyDescent="0.25">
      <c r="H281" s="153"/>
      <c r="M281" s="165" t="str">
        <f t="shared" si="22"/>
        <v/>
      </c>
      <c r="N281" s="255" t="str">
        <f>IF($M281="","",IFERROR(VLOOKUP($M281,PartnerSearch!B$2:G$16000,6,0),"--"))</f>
        <v/>
      </c>
      <c r="P281" s="15" t="str">
        <f t="shared" si="23"/>
        <v/>
      </c>
      <c r="Q281" s="15" t="str">
        <f t="shared" si="24"/>
        <v/>
      </c>
      <c r="R281" s="15" t="str">
        <f t="shared" si="25"/>
        <v/>
      </c>
      <c r="S281" s="7" t="str">
        <f t="shared" si="26"/>
        <v/>
      </c>
    </row>
    <row r="282" spans="8:19" x14ac:dyDescent="0.25">
      <c r="H282" s="153"/>
      <c r="M282" s="165" t="str">
        <f t="shared" si="22"/>
        <v/>
      </c>
      <c r="N282" s="255" t="str">
        <f>IF($M282="","",IFERROR(VLOOKUP($M282,PartnerSearch!B$2:G$16000,6,0),"--"))</f>
        <v/>
      </c>
      <c r="P282" s="15" t="str">
        <f t="shared" si="23"/>
        <v/>
      </c>
      <c r="Q282" s="15" t="str">
        <f t="shared" si="24"/>
        <v/>
      </c>
      <c r="R282" s="15" t="str">
        <f t="shared" si="25"/>
        <v/>
      </c>
      <c r="S282" s="7" t="str">
        <f t="shared" si="26"/>
        <v/>
      </c>
    </row>
    <row r="283" spans="8:19" x14ac:dyDescent="0.25">
      <c r="H283" s="153"/>
      <c r="M283" s="165" t="str">
        <f t="shared" si="22"/>
        <v/>
      </c>
      <c r="N283" s="255" t="str">
        <f>IF($M283="","",IFERROR(VLOOKUP($M283,PartnerSearch!B$2:G$16000,6,0),"--"))</f>
        <v/>
      </c>
      <c r="P283" s="15" t="str">
        <f t="shared" si="23"/>
        <v/>
      </c>
      <c r="Q283" s="15" t="str">
        <f t="shared" si="24"/>
        <v/>
      </c>
      <c r="R283" s="15" t="str">
        <f t="shared" si="25"/>
        <v/>
      </c>
      <c r="S283" s="7" t="str">
        <f t="shared" si="26"/>
        <v/>
      </c>
    </row>
    <row r="284" spans="8:19" x14ac:dyDescent="0.25">
      <c r="H284" s="153"/>
      <c r="M284" s="165" t="str">
        <f t="shared" si="22"/>
        <v/>
      </c>
      <c r="N284" s="255" t="str">
        <f>IF($M284="","",IFERROR(VLOOKUP($M284,PartnerSearch!B$2:G$16000,6,0),"--"))</f>
        <v/>
      </c>
      <c r="P284" s="15" t="str">
        <f t="shared" si="23"/>
        <v/>
      </c>
      <c r="Q284" s="15" t="str">
        <f t="shared" si="24"/>
        <v/>
      </c>
      <c r="R284" s="15" t="str">
        <f t="shared" si="25"/>
        <v/>
      </c>
      <c r="S284" s="7" t="str">
        <f t="shared" si="26"/>
        <v/>
      </c>
    </row>
    <row r="285" spans="8:19" x14ac:dyDescent="0.25">
      <c r="H285" s="153"/>
      <c r="M285" s="165" t="str">
        <f t="shared" si="22"/>
        <v/>
      </c>
      <c r="N285" s="255" t="str">
        <f>IF($M285="","",IFERROR(VLOOKUP($M285,PartnerSearch!B$2:G$16000,6,0),"--"))</f>
        <v/>
      </c>
      <c r="P285" s="15" t="str">
        <f t="shared" si="23"/>
        <v/>
      </c>
      <c r="Q285" s="15" t="str">
        <f t="shared" si="24"/>
        <v/>
      </c>
      <c r="R285" s="15" t="str">
        <f t="shared" si="25"/>
        <v/>
      </c>
      <c r="S285" s="7" t="str">
        <f t="shared" si="26"/>
        <v/>
      </c>
    </row>
    <row r="286" spans="8:19" x14ac:dyDescent="0.25">
      <c r="H286" s="153"/>
      <c r="M286" s="165" t="str">
        <f t="shared" si="22"/>
        <v/>
      </c>
      <c r="N286" s="255" t="str">
        <f>IF($M286="","",IFERROR(VLOOKUP($M286,PartnerSearch!B$2:G$16000,6,0),"--"))</f>
        <v/>
      </c>
      <c r="P286" s="15" t="str">
        <f t="shared" si="23"/>
        <v/>
      </c>
      <c r="Q286" s="15" t="str">
        <f t="shared" si="24"/>
        <v/>
      </c>
      <c r="R286" s="15" t="str">
        <f t="shared" si="25"/>
        <v/>
      </c>
      <c r="S286" s="7" t="str">
        <f t="shared" si="26"/>
        <v/>
      </c>
    </row>
    <row r="287" spans="8:19" x14ac:dyDescent="0.25">
      <c r="H287" s="153"/>
      <c r="M287" s="165" t="str">
        <f t="shared" si="22"/>
        <v/>
      </c>
      <c r="N287" s="255" t="str">
        <f>IF($M287="","",IFERROR(VLOOKUP($M287,PartnerSearch!B$2:G$16000,6,0),"--"))</f>
        <v/>
      </c>
      <c r="P287" s="15" t="str">
        <f t="shared" si="23"/>
        <v/>
      </c>
      <c r="Q287" s="15" t="str">
        <f t="shared" si="24"/>
        <v/>
      </c>
      <c r="R287" s="15" t="str">
        <f t="shared" si="25"/>
        <v/>
      </c>
      <c r="S287" s="7" t="str">
        <f t="shared" si="26"/>
        <v/>
      </c>
    </row>
    <row r="288" spans="8:19" x14ac:dyDescent="0.25">
      <c r="H288" s="153"/>
      <c r="M288" s="165" t="str">
        <f t="shared" si="22"/>
        <v/>
      </c>
      <c r="N288" s="255" t="str">
        <f>IF($M288="","",IFERROR(VLOOKUP($M288,PartnerSearch!B$2:G$16000,6,0),"--"))</f>
        <v/>
      </c>
      <c r="P288" s="15" t="str">
        <f t="shared" si="23"/>
        <v/>
      </c>
      <c r="Q288" s="15" t="str">
        <f t="shared" si="24"/>
        <v/>
      </c>
      <c r="R288" s="15" t="str">
        <f t="shared" si="25"/>
        <v/>
      </c>
      <c r="S288" s="7" t="str">
        <f t="shared" si="26"/>
        <v/>
      </c>
    </row>
    <row r="289" spans="8:19" x14ac:dyDescent="0.25">
      <c r="H289" s="153"/>
      <c r="M289" s="165" t="str">
        <f t="shared" si="22"/>
        <v/>
      </c>
      <c r="N289" s="255" t="str">
        <f>IF($M289="","",IFERROR(VLOOKUP($M289,PartnerSearch!B$2:G$16000,6,0),"--"))</f>
        <v/>
      </c>
      <c r="P289" s="15" t="str">
        <f t="shared" si="23"/>
        <v/>
      </c>
      <c r="Q289" s="15" t="str">
        <f t="shared" si="24"/>
        <v/>
      </c>
      <c r="R289" s="15" t="str">
        <f t="shared" si="25"/>
        <v/>
      </c>
      <c r="S289" s="7" t="str">
        <f t="shared" si="26"/>
        <v/>
      </c>
    </row>
    <row r="290" spans="8:19" x14ac:dyDescent="0.25">
      <c r="H290" s="153"/>
      <c r="M290" s="165" t="str">
        <f t="shared" si="22"/>
        <v/>
      </c>
      <c r="N290" s="255" t="str">
        <f>IF($M290="","",IFERROR(VLOOKUP($M290,PartnerSearch!B$2:G$16000,6,0),"--"))</f>
        <v/>
      </c>
      <c r="P290" s="15" t="str">
        <f t="shared" si="23"/>
        <v/>
      </c>
      <c r="Q290" s="15" t="str">
        <f t="shared" si="24"/>
        <v/>
      </c>
      <c r="R290" s="15" t="str">
        <f t="shared" si="25"/>
        <v/>
      </c>
      <c r="S290" s="7" t="str">
        <f t="shared" si="26"/>
        <v/>
      </c>
    </row>
    <row r="291" spans="8:19" x14ac:dyDescent="0.25">
      <c r="H291" s="153"/>
      <c r="M291" s="165" t="str">
        <f t="shared" si="22"/>
        <v/>
      </c>
      <c r="N291" s="255" t="str">
        <f>IF($M291="","",IFERROR(VLOOKUP($M291,PartnerSearch!B$2:G$16000,6,0),"--"))</f>
        <v/>
      </c>
      <c r="P291" s="15" t="str">
        <f t="shared" si="23"/>
        <v/>
      </c>
      <c r="Q291" s="15" t="str">
        <f t="shared" si="24"/>
        <v/>
      </c>
      <c r="R291" s="15" t="str">
        <f t="shared" si="25"/>
        <v/>
      </c>
      <c r="S291" s="7" t="str">
        <f t="shared" si="26"/>
        <v/>
      </c>
    </row>
    <row r="292" spans="8:19" x14ac:dyDescent="0.25">
      <c r="H292" s="153"/>
      <c r="M292" s="165" t="str">
        <f t="shared" si="22"/>
        <v/>
      </c>
      <c r="N292" s="255" t="str">
        <f>IF($M292="","",IFERROR(VLOOKUP($M292,PartnerSearch!B$2:G$16000,6,0),"--"))</f>
        <v/>
      </c>
      <c r="P292" s="15" t="str">
        <f t="shared" si="23"/>
        <v/>
      </c>
      <c r="Q292" s="15" t="str">
        <f t="shared" si="24"/>
        <v/>
      </c>
      <c r="R292" s="15" t="str">
        <f t="shared" si="25"/>
        <v/>
      </c>
      <c r="S292" s="7" t="str">
        <f t="shared" si="26"/>
        <v/>
      </c>
    </row>
    <row r="293" spans="8:19" x14ac:dyDescent="0.25">
      <c r="H293" s="153"/>
      <c r="M293" s="165" t="str">
        <f t="shared" si="22"/>
        <v/>
      </c>
      <c r="N293" s="255" t="str">
        <f>IF($M293="","",IFERROR(VLOOKUP($M293,PartnerSearch!B$2:G$16000,6,0),"--"))</f>
        <v/>
      </c>
      <c r="P293" s="15" t="str">
        <f t="shared" si="23"/>
        <v/>
      </c>
      <c r="Q293" s="15" t="str">
        <f t="shared" si="24"/>
        <v/>
      </c>
      <c r="R293" s="15" t="str">
        <f t="shared" si="25"/>
        <v/>
      </c>
      <c r="S293" s="7" t="str">
        <f t="shared" si="26"/>
        <v/>
      </c>
    </row>
    <row r="294" spans="8:19" x14ac:dyDescent="0.25">
      <c r="H294" s="153"/>
      <c r="M294" s="165" t="str">
        <f t="shared" si="22"/>
        <v/>
      </c>
      <c r="N294" s="255" t="str">
        <f>IF($M294="","",IFERROR(VLOOKUP($M294,PartnerSearch!B$2:G$16000,6,0),"--"))</f>
        <v/>
      </c>
      <c r="P294" s="15" t="str">
        <f t="shared" si="23"/>
        <v/>
      </c>
      <c r="Q294" s="15" t="str">
        <f t="shared" si="24"/>
        <v/>
      </c>
      <c r="R294" s="15" t="str">
        <f t="shared" si="25"/>
        <v/>
      </c>
      <c r="S294" s="7" t="str">
        <f t="shared" si="26"/>
        <v/>
      </c>
    </row>
    <row r="295" spans="8:19" x14ac:dyDescent="0.25">
      <c r="H295" s="153"/>
      <c r="M295" s="165" t="str">
        <f t="shared" si="22"/>
        <v/>
      </c>
      <c r="N295" s="255" t="str">
        <f>IF($M295="","",IFERROR(VLOOKUP($M295,PartnerSearch!B$2:G$16000,6,0),"--"))</f>
        <v/>
      </c>
      <c r="P295" s="15" t="str">
        <f t="shared" si="23"/>
        <v/>
      </c>
      <c r="Q295" s="15" t="str">
        <f t="shared" si="24"/>
        <v/>
      </c>
      <c r="R295" s="15" t="str">
        <f t="shared" si="25"/>
        <v/>
      </c>
      <c r="S295" s="7" t="str">
        <f t="shared" si="26"/>
        <v/>
      </c>
    </row>
    <row r="296" spans="8:19" x14ac:dyDescent="0.25">
      <c r="H296" s="153"/>
      <c r="M296" s="165" t="str">
        <f t="shared" si="22"/>
        <v/>
      </c>
      <c r="N296" s="255" t="str">
        <f>IF($M296="","",IFERROR(VLOOKUP($M296,PartnerSearch!B$2:G$16000,6,0),"--"))</f>
        <v/>
      </c>
      <c r="P296" s="15" t="str">
        <f t="shared" si="23"/>
        <v/>
      </c>
      <c r="Q296" s="15" t="str">
        <f t="shared" si="24"/>
        <v/>
      </c>
      <c r="R296" s="15" t="str">
        <f t="shared" si="25"/>
        <v/>
      </c>
      <c r="S296" s="7" t="str">
        <f t="shared" si="26"/>
        <v/>
      </c>
    </row>
    <row r="297" spans="8:19" x14ac:dyDescent="0.25">
      <c r="H297" s="153"/>
      <c r="M297" s="165" t="str">
        <f t="shared" si="22"/>
        <v/>
      </c>
      <c r="N297" s="255" t="str">
        <f>IF($M297="","",IFERROR(VLOOKUP($M297,PartnerSearch!B$2:G$16000,6,0),"--"))</f>
        <v/>
      </c>
      <c r="P297" s="15" t="str">
        <f t="shared" si="23"/>
        <v/>
      </c>
      <c r="Q297" s="15" t="str">
        <f t="shared" si="24"/>
        <v/>
      </c>
      <c r="R297" s="15" t="str">
        <f t="shared" si="25"/>
        <v/>
      </c>
      <c r="S297" s="7" t="str">
        <f t="shared" si="26"/>
        <v/>
      </c>
    </row>
    <row r="298" spans="8:19" x14ac:dyDescent="0.25">
      <c r="H298" s="153"/>
      <c r="M298" s="165" t="str">
        <f t="shared" si="22"/>
        <v/>
      </c>
      <c r="N298" s="255" t="str">
        <f>IF($M298="","",IFERROR(VLOOKUP($M298,PartnerSearch!B$2:G$16000,6,0),"--"))</f>
        <v/>
      </c>
      <c r="P298" s="15" t="str">
        <f t="shared" si="23"/>
        <v/>
      </c>
      <c r="Q298" s="15" t="str">
        <f t="shared" si="24"/>
        <v/>
      </c>
      <c r="R298" s="15" t="str">
        <f t="shared" si="25"/>
        <v/>
      </c>
      <c r="S298" s="7" t="str">
        <f t="shared" si="26"/>
        <v/>
      </c>
    </row>
    <row r="299" spans="8:19" x14ac:dyDescent="0.25">
      <c r="H299" s="153"/>
      <c r="M299" s="165" t="str">
        <f t="shared" si="22"/>
        <v/>
      </c>
      <c r="N299" s="255" t="str">
        <f>IF($M299="","",IFERROR(VLOOKUP($M299,PartnerSearch!B$2:G$16000,6,0),"--"))</f>
        <v/>
      </c>
      <c r="P299" s="15" t="str">
        <f t="shared" si="23"/>
        <v/>
      </c>
      <c r="Q299" s="15" t="str">
        <f t="shared" si="24"/>
        <v/>
      </c>
      <c r="R299" s="15" t="str">
        <f t="shared" si="25"/>
        <v/>
      </c>
      <c r="S299" s="7" t="str">
        <f t="shared" si="26"/>
        <v/>
      </c>
    </row>
    <row r="300" spans="8:19" x14ac:dyDescent="0.25">
      <c r="H300" s="153"/>
      <c r="M300" s="165" t="str">
        <f t="shared" si="22"/>
        <v/>
      </c>
      <c r="N300" s="255" t="str">
        <f>IF($M300="","",IFERROR(VLOOKUP($M300,PartnerSearch!B$2:G$16000,6,0),"--"))</f>
        <v/>
      </c>
      <c r="P300" s="15" t="str">
        <f t="shared" si="23"/>
        <v/>
      </c>
      <c r="Q300" s="15" t="str">
        <f t="shared" si="24"/>
        <v/>
      </c>
      <c r="R300" s="15" t="str">
        <f t="shared" si="25"/>
        <v/>
      </c>
      <c r="S300" s="7" t="str">
        <f t="shared" si="26"/>
        <v/>
      </c>
    </row>
    <row r="301" spans="8:19" x14ac:dyDescent="0.25">
      <c r="H301" s="153"/>
      <c r="M301" s="165" t="str">
        <f t="shared" si="22"/>
        <v/>
      </c>
      <c r="N301" s="255" t="str">
        <f>IF($M301="","",IFERROR(VLOOKUP($M301,PartnerSearch!B$2:G$16000,6,0),"--"))</f>
        <v/>
      </c>
      <c r="P301" s="15" t="str">
        <f t="shared" si="23"/>
        <v/>
      </c>
      <c r="Q301" s="15" t="str">
        <f t="shared" si="24"/>
        <v/>
      </c>
      <c r="R301" s="15" t="str">
        <f t="shared" si="25"/>
        <v/>
      </c>
      <c r="S301" s="7" t="str">
        <f t="shared" si="26"/>
        <v/>
      </c>
    </row>
    <row r="302" spans="8:19" x14ac:dyDescent="0.25">
      <c r="H302" s="153"/>
      <c r="M302" s="165" t="str">
        <f t="shared" si="22"/>
        <v/>
      </c>
      <c r="N302" s="255" t="str">
        <f>IF($M302="","",IFERROR(VLOOKUP($M302,PartnerSearch!B$2:G$16000,6,0),"--"))</f>
        <v/>
      </c>
      <c r="P302" s="15" t="str">
        <f t="shared" si="23"/>
        <v/>
      </c>
      <c r="Q302" s="15" t="str">
        <f t="shared" si="24"/>
        <v/>
      </c>
      <c r="R302" s="15" t="str">
        <f t="shared" si="25"/>
        <v/>
      </c>
      <c r="S302" s="7" t="str">
        <f t="shared" si="26"/>
        <v/>
      </c>
    </row>
    <row r="303" spans="8:19" x14ac:dyDescent="0.25">
      <c r="H303" s="153"/>
      <c r="M303" s="165" t="str">
        <f t="shared" si="22"/>
        <v/>
      </c>
      <c r="N303" s="255" t="str">
        <f>IF($M303="","",IFERROR(VLOOKUP($M303,PartnerSearch!B$2:G$16000,6,0),"--"))</f>
        <v/>
      </c>
      <c r="P303" s="15" t="str">
        <f t="shared" si="23"/>
        <v/>
      </c>
      <c r="Q303" s="15" t="str">
        <f t="shared" si="24"/>
        <v/>
      </c>
      <c r="R303" s="15" t="str">
        <f t="shared" si="25"/>
        <v/>
      </c>
      <c r="S303" s="7" t="str">
        <f t="shared" si="26"/>
        <v/>
      </c>
    </row>
    <row r="304" spans="8:19" x14ac:dyDescent="0.25">
      <c r="H304" s="153"/>
      <c r="M304" s="165" t="str">
        <f t="shared" si="22"/>
        <v/>
      </c>
      <c r="N304" s="255" t="str">
        <f>IF($M304="","",IFERROR(VLOOKUP($M304,PartnerSearch!B$2:G$16000,6,0),"--"))</f>
        <v/>
      </c>
      <c r="P304" s="15" t="str">
        <f t="shared" si="23"/>
        <v/>
      </c>
      <c r="Q304" s="15" t="str">
        <f t="shared" si="24"/>
        <v/>
      </c>
      <c r="R304" s="15" t="str">
        <f t="shared" si="25"/>
        <v/>
      </c>
      <c r="S304" s="7" t="str">
        <f t="shared" si="26"/>
        <v/>
      </c>
    </row>
    <row r="305" spans="8:19" x14ac:dyDescent="0.25">
      <c r="H305" s="153"/>
      <c r="M305" s="165" t="str">
        <f t="shared" si="22"/>
        <v/>
      </c>
      <c r="N305" s="255" t="str">
        <f>IF($M305="","",IFERROR(VLOOKUP($M305,PartnerSearch!B$2:G$16000,6,0),"--"))</f>
        <v/>
      </c>
      <c r="P305" s="15" t="str">
        <f t="shared" si="23"/>
        <v/>
      </c>
      <c r="Q305" s="15" t="str">
        <f t="shared" si="24"/>
        <v/>
      </c>
      <c r="R305" s="15" t="str">
        <f t="shared" si="25"/>
        <v/>
      </c>
      <c r="S305" s="7" t="str">
        <f t="shared" si="26"/>
        <v/>
      </c>
    </row>
    <row r="306" spans="8:19" x14ac:dyDescent="0.25">
      <c r="H306" s="153"/>
      <c r="M306" s="165" t="str">
        <f t="shared" si="22"/>
        <v/>
      </c>
      <c r="N306" s="255" t="str">
        <f>IF($M306="","",IFERROR(VLOOKUP($M306,PartnerSearch!B$2:G$16000,6,0),"--"))</f>
        <v/>
      </c>
      <c r="P306" s="15" t="str">
        <f t="shared" si="23"/>
        <v/>
      </c>
      <c r="Q306" s="15" t="str">
        <f t="shared" si="24"/>
        <v/>
      </c>
      <c r="R306" s="15" t="str">
        <f t="shared" si="25"/>
        <v/>
      </c>
      <c r="S306" s="7" t="str">
        <f t="shared" si="26"/>
        <v/>
      </c>
    </row>
    <row r="307" spans="8:19" x14ac:dyDescent="0.25">
      <c r="H307" s="153"/>
      <c r="M307" s="165" t="str">
        <f t="shared" si="22"/>
        <v/>
      </c>
      <c r="N307" s="255" t="str">
        <f>IF($M307="","",IFERROR(VLOOKUP($M307,PartnerSearch!B$2:G$16000,6,0),"--"))</f>
        <v/>
      </c>
      <c r="P307" s="15" t="str">
        <f t="shared" si="23"/>
        <v/>
      </c>
      <c r="Q307" s="15" t="str">
        <f t="shared" si="24"/>
        <v/>
      </c>
      <c r="R307" s="15" t="str">
        <f t="shared" si="25"/>
        <v/>
      </c>
      <c r="S307" s="7" t="str">
        <f t="shared" si="26"/>
        <v/>
      </c>
    </row>
    <row r="308" spans="8:19" x14ac:dyDescent="0.25">
      <c r="H308" s="153"/>
      <c r="M308" s="165" t="str">
        <f t="shared" si="22"/>
        <v/>
      </c>
      <c r="N308" s="255" t="str">
        <f>IF($M308="","",IFERROR(VLOOKUP($M308,PartnerSearch!B$2:G$16000,6,0),"--"))</f>
        <v/>
      </c>
      <c r="P308" s="15" t="str">
        <f t="shared" si="23"/>
        <v/>
      </c>
      <c r="Q308" s="15" t="str">
        <f t="shared" si="24"/>
        <v/>
      </c>
      <c r="R308" s="15" t="str">
        <f t="shared" si="25"/>
        <v/>
      </c>
      <c r="S308" s="7" t="str">
        <f t="shared" si="26"/>
        <v/>
      </c>
    </row>
    <row r="309" spans="8:19" x14ac:dyDescent="0.25">
      <c r="H309" s="153"/>
      <c r="M309" s="165" t="str">
        <f t="shared" si="22"/>
        <v/>
      </c>
      <c r="N309" s="255" t="str">
        <f>IF($M309="","",IFERROR(VLOOKUP($M309,PartnerSearch!B$2:G$16000,6,0),"--"))</f>
        <v/>
      </c>
      <c r="P309" s="15" t="str">
        <f t="shared" si="23"/>
        <v/>
      </c>
      <c r="Q309" s="15" t="str">
        <f t="shared" si="24"/>
        <v/>
      </c>
      <c r="R309" s="15" t="str">
        <f t="shared" si="25"/>
        <v/>
      </c>
      <c r="S309" s="7" t="str">
        <f t="shared" si="26"/>
        <v/>
      </c>
    </row>
    <row r="310" spans="8:19" x14ac:dyDescent="0.25">
      <c r="H310" s="153"/>
      <c r="M310" s="165" t="str">
        <f t="shared" si="22"/>
        <v/>
      </c>
      <c r="N310" s="255" t="str">
        <f>IF($M310="","",IFERROR(VLOOKUP($M310,PartnerSearch!B$2:G$16000,6,0),"--"))</f>
        <v/>
      </c>
      <c r="P310" s="15" t="str">
        <f t="shared" si="23"/>
        <v/>
      </c>
      <c r="Q310" s="15" t="str">
        <f t="shared" si="24"/>
        <v/>
      </c>
      <c r="R310" s="15" t="str">
        <f t="shared" si="25"/>
        <v/>
      </c>
      <c r="S310" s="7" t="str">
        <f t="shared" si="26"/>
        <v/>
      </c>
    </row>
    <row r="311" spans="8:19" x14ac:dyDescent="0.25">
      <c r="H311" s="153"/>
      <c r="M311" s="165" t="str">
        <f t="shared" si="22"/>
        <v/>
      </c>
      <c r="N311" s="255" t="str">
        <f>IF($M311="","",IFERROR(VLOOKUP($M311,PartnerSearch!B$2:G$16000,6,0),"--"))</f>
        <v/>
      </c>
      <c r="P311" s="15" t="str">
        <f t="shared" si="23"/>
        <v/>
      </c>
      <c r="Q311" s="15" t="str">
        <f t="shared" si="24"/>
        <v/>
      </c>
      <c r="R311" s="15" t="str">
        <f t="shared" si="25"/>
        <v/>
      </c>
      <c r="S311" s="7" t="str">
        <f t="shared" si="26"/>
        <v/>
      </c>
    </row>
    <row r="312" spans="8:19" x14ac:dyDescent="0.25">
      <c r="H312" s="153"/>
      <c r="M312" s="165" t="str">
        <f t="shared" si="22"/>
        <v/>
      </c>
      <c r="N312" s="255" t="str">
        <f>IF($M312="","",IFERROR(VLOOKUP($M312,PartnerSearch!B$2:G$16000,6,0),"--"))</f>
        <v/>
      </c>
      <c r="P312" s="15" t="str">
        <f t="shared" si="23"/>
        <v/>
      </c>
      <c r="Q312" s="15" t="str">
        <f t="shared" si="24"/>
        <v/>
      </c>
      <c r="R312" s="15" t="str">
        <f t="shared" si="25"/>
        <v/>
      </c>
      <c r="S312" s="7" t="str">
        <f t="shared" si="26"/>
        <v/>
      </c>
    </row>
    <row r="313" spans="8:19" x14ac:dyDescent="0.25">
      <c r="H313" s="153"/>
      <c r="M313" s="165" t="str">
        <f t="shared" si="22"/>
        <v/>
      </c>
      <c r="N313" s="255" t="str">
        <f>IF($M313="","",IFERROR(VLOOKUP($M313,PartnerSearch!B$2:G$16000,6,0),"--"))</f>
        <v/>
      </c>
      <c r="P313" s="15" t="str">
        <f t="shared" si="23"/>
        <v/>
      </c>
      <c r="Q313" s="15" t="str">
        <f t="shared" si="24"/>
        <v/>
      </c>
      <c r="R313" s="15" t="str">
        <f t="shared" si="25"/>
        <v/>
      </c>
      <c r="S313" s="7" t="str">
        <f t="shared" si="26"/>
        <v/>
      </c>
    </row>
    <row r="314" spans="8:19" x14ac:dyDescent="0.25">
      <c r="H314" s="153"/>
      <c r="M314" s="165" t="str">
        <f t="shared" si="22"/>
        <v/>
      </c>
      <c r="N314" s="255" t="str">
        <f>IF($M314="","",IFERROR(VLOOKUP($M314,PartnerSearch!B$2:G$16000,6,0),"--"))</f>
        <v/>
      </c>
      <c r="P314" s="15" t="str">
        <f t="shared" si="23"/>
        <v/>
      </c>
      <c r="Q314" s="15" t="str">
        <f t="shared" si="24"/>
        <v/>
      </c>
      <c r="R314" s="15" t="str">
        <f t="shared" si="25"/>
        <v/>
      </c>
      <c r="S314" s="7" t="str">
        <f t="shared" si="26"/>
        <v/>
      </c>
    </row>
    <row r="315" spans="8:19" x14ac:dyDescent="0.25">
      <c r="H315" s="153"/>
      <c r="M315" s="165" t="str">
        <f t="shared" si="22"/>
        <v/>
      </c>
      <c r="N315" s="255" t="str">
        <f>IF($M315="","",IFERROR(VLOOKUP($M315,PartnerSearch!B$2:G$16000,6,0),"--"))</f>
        <v/>
      </c>
      <c r="P315" s="15" t="str">
        <f t="shared" si="23"/>
        <v/>
      </c>
      <c r="Q315" s="15" t="str">
        <f t="shared" si="24"/>
        <v/>
      </c>
      <c r="R315" s="15" t="str">
        <f t="shared" si="25"/>
        <v/>
      </c>
      <c r="S315" s="7" t="str">
        <f t="shared" si="26"/>
        <v/>
      </c>
    </row>
    <row r="316" spans="8:19" x14ac:dyDescent="0.25">
      <c r="H316" s="153"/>
      <c r="M316" s="165" t="str">
        <f t="shared" si="22"/>
        <v/>
      </c>
      <c r="N316" s="255" t="str">
        <f>IF($M316="","",IFERROR(VLOOKUP($M316,PartnerSearch!B$2:G$16000,6,0),"--"))</f>
        <v/>
      </c>
      <c r="P316" s="15" t="str">
        <f t="shared" si="23"/>
        <v/>
      </c>
      <c r="Q316" s="15" t="str">
        <f t="shared" si="24"/>
        <v/>
      </c>
      <c r="R316" s="15" t="str">
        <f t="shared" si="25"/>
        <v/>
      </c>
      <c r="S316" s="7" t="str">
        <f t="shared" si="26"/>
        <v/>
      </c>
    </row>
    <row r="317" spans="8:19" x14ac:dyDescent="0.25">
      <c r="H317" s="153"/>
      <c r="M317" s="165" t="str">
        <f t="shared" si="22"/>
        <v/>
      </c>
      <c r="N317" s="255" t="str">
        <f>IF($M317="","",IFERROR(VLOOKUP($M317,PartnerSearch!B$2:G$16000,6,0),"--"))</f>
        <v/>
      </c>
      <c r="P317" s="15" t="str">
        <f t="shared" si="23"/>
        <v/>
      </c>
      <c r="Q317" s="15" t="str">
        <f t="shared" si="24"/>
        <v/>
      </c>
      <c r="R317" s="15" t="str">
        <f t="shared" si="25"/>
        <v/>
      </c>
      <c r="S317" s="7" t="str">
        <f t="shared" si="26"/>
        <v/>
      </c>
    </row>
    <row r="318" spans="8:19" x14ac:dyDescent="0.25">
      <c r="H318" s="153"/>
      <c r="M318" s="165" t="str">
        <f t="shared" si="22"/>
        <v/>
      </c>
      <c r="N318" s="255" t="str">
        <f>IF($M318="","",IFERROR(VLOOKUP($M318,PartnerSearch!B$2:G$16000,6,0),"--"))</f>
        <v/>
      </c>
      <c r="P318" s="15" t="str">
        <f t="shared" si="23"/>
        <v/>
      </c>
      <c r="Q318" s="15" t="str">
        <f t="shared" si="24"/>
        <v/>
      </c>
      <c r="R318" s="15" t="str">
        <f t="shared" si="25"/>
        <v/>
      </c>
      <c r="S318" s="7" t="str">
        <f t="shared" si="26"/>
        <v/>
      </c>
    </row>
    <row r="319" spans="8:19" x14ac:dyDescent="0.25">
      <c r="H319" s="153"/>
      <c r="M319" s="165" t="str">
        <f t="shared" si="22"/>
        <v/>
      </c>
      <c r="N319" s="255" t="str">
        <f>IF($M319="","",IFERROR(VLOOKUP($M319,PartnerSearch!B$2:G$16000,6,0),"--"))</f>
        <v/>
      </c>
      <c r="P319" s="15" t="str">
        <f t="shared" si="23"/>
        <v/>
      </c>
      <c r="Q319" s="15" t="str">
        <f t="shared" si="24"/>
        <v/>
      </c>
      <c r="R319" s="15" t="str">
        <f t="shared" si="25"/>
        <v/>
      </c>
      <c r="S319" s="7" t="str">
        <f t="shared" si="26"/>
        <v/>
      </c>
    </row>
    <row r="320" spans="8:19" x14ac:dyDescent="0.25">
      <c r="H320" s="153"/>
      <c r="M320" s="165" t="str">
        <f t="shared" si="22"/>
        <v/>
      </c>
      <c r="N320" s="255" t="str">
        <f>IF($M320="","",IFERROR(VLOOKUP($M320,PartnerSearch!B$2:G$16000,6,0),"--"))</f>
        <v/>
      </c>
      <c r="P320" s="15" t="str">
        <f t="shared" si="23"/>
        <v/>
      </c>
      <c r="Q320" s="15" t="str">
        <f t="shared" si="24"/>
        <v/>
      </c>
      <c r="R320" s="15" t="str">
        <f t="shared" si="25"/>
        <v/>
      </c>
      <c r="S320" s="7" t="str">
        <f t="shared" si="26"/>
        <v/>
      </c>
    </row>
    <row r="321" spans="8:19" x14ac:dyDescent="0.25">
      <c r="H321" s="153"/>
      <c r="M321" s="165" t="str">
        <f t="shared" si="22"/>
        <v/>
      </c>
      <c r="N321" s="255" t="str">
        <f>IF($M321="","",IFERROR(VLOOKUP($M321,PartnerSearch!B$2:G$16000,6,0),"--"))</f>
        <v/>
      </c>
      <c r="P321" s="15" t="str">
        <f t="shared" si="23"/>
        <v/>
      </c>
      <c r="Q321" s="15" t="str">
        <f t="shared" si="24"/>
        <v/>
      </c>
      <c r="R321" s="15" t="str">
        <f t="shared" si="25"/>
        <v/>
      </c>
      <c r="S321" s="7" t="str">
        <f t="shared" si="26"/>
        <v/>
      </c>
    </row>
    <row r="322" spans="8:19" x14ac:dyDescent="0.25">
      <c r="H322" s="153"/>
      <c r="M322" s="165" t="str">
        <f t="shared" si="22"/>
        <v/>
      </c>
      <c r="N322" s="255" t="str">
        <f>IF($M322="","",IFERROR(VLOOKUP($M322,PartnerSearch!B$2:G$16000,6,0),"--"))</f>
        <v/>
      </c>
      <c r="P322" s="15" t="str">
        <f t="shared" si="23"/>
        <v/>
      </c>
      <c r="Q322" s="15" t="str">
        <f t="shared" si="24"/>
        <v/>
      </c>
      <c r="R322" s="15" t="str">
        <f t="shared" si="25"/>
        <v/>
      </c>
      <c r="S322" s="7" t="str">
        <f t="shared" si="26"/>
        <v/>
      </c>
    </row>
    <row r="323" spans="8:19" x14ac:dyDescent="0.25">
      <c r="H323" s="153"/>
      <c r="M323" s="165" t="str">
        <f t="shared" ref="M323:M386" si="27">TRIM(SUBSTITUTE(SUBSTITUTE(SUBSTITUTE(SUBSTITUTE(SUBSTITUTE(SUBSTITUTE(SUBSTITUTE(SUBSTITUTE(SUBSTITUTE(SUBSTITUTE(SUBSTITUTE(SUBSTITUTE(SUBSTITUTE(SUBSTITUTE(E323,"00000 ","")," (Local)","")," (Tribal)","")," (State)","")," (Regional)","")," (Federal/National)","")," (International)","")," (Unknown)","")," (Academic Institution)","")," (Government)","")," (Industry/Business)","")," (NGO)","")," (Other)","")," (Sea Grant Program)",""))</f>
        <v/>
      </c>
      <c r="N323" s="255" t="str">
        <f>IF($M323="","",IFERROR(VLOOKUP($M323,PartnerSearch!B$2:G$16000,6,0),"--"))</f>
        <v/>
      </c>
      <c r="P323" s="15" t="str">
        <f t="shared" ref="P323:P386" si="28">IF(E323="","",IF(LEFT(E323&amp;"x",5)="00000","",IF(N323="--","NO","yes")))</f>
        <v/>
      </c>
      <c r="Q323" s="15" t="str">
        <f t="shared" ref="Q323:Q386" si="29">IF(LEFT(E323&amp;"x",5)&lt;&gt;"00000","",IF(N323="--","yes","NO"))</f>
        <v/>
      </c>
      <c r="R323" s="15" t="str">
        <f t="shared" ref="R323:R386" si="30">IF(Q323="","",IF((ISERROR(SEARCH("(Federal/National)",E323))*1+ISERROR(SEARCH("(International)",E323))*1+ISERROR(SEARCH("(Local)",E323))*1+ISERROR(SEARCH("(State)",E323))*1+ISERROR(SEARCH("(Regional)",E323))*1+ISERROR(SEARCH("(Tribal)",E323))*1+ISERROR(SEARCH("(Unknown) (",E323))*1)=6,"yes","NO"))</f>
        <v/>
      </c>
      <c r="S323" s="7" t="str">
        <f t="shared" ref="S323:S386" si="31">IF(Q323="","",IF(OR(NOT(ISERROR(SEARCH("(Academic Institution)",E323))),NOT(ISERROR(SEARCH("(Government)",E323))),NOT(ISERROR(SEARCH("(Industry/Business)",E323))),NOT(ISERROR(SEARCH("(NGO)",E323))),NOT(ISERROR(SEARCH("(Sea Grant Program)",E323))),NOT(ISERROR(SEARCH("(Other)",E323))),NOT(AND(NOT(ISERROR(SEARCH("(Unknown)",E323))),(ISERROR(SEARCH(") (Unknown)",E323)))))),"yes","NO"))</f>
        <v/>
      </c>
    </row>
    <row r="324" spans="8:19" x14ac:dyDescent="0.25">
      <c r="H324" s="153"/>
      <c r="M324" s="165" t="str">
        <f t="shared" si="27"/>
        <v/>
      </c>
      <c r="N324" s="255" t="str">
        <f>IF($M324="","",IFERROR(VLOOKUP($M324,PartnerSearch!B$2:G$16000,6,0),"--"))</f>
        <v/>
      </c>
      <c r="P324" s="15" t="str">
        <f t="shared" si="28"/>
        <v/>
      </c>
      <c r="Q324" s="15" t="str">
        <f t="shared" si="29"/>
        <v/>
      </c>
      <c r="R324" s="15" t="str">
        <f t="shared" si="30"/>
        <v/>
      </c>
      <c r="S324" s="7" t="str">
        <f t="shared" si="31"/>
        <v/>
      </c>
    </row>
    <row r="325" spans="8:19" x14ac:dyDescent="0.25">
      <c r="H325" s="153"/>
      <c r="M325" s="165" t="str">
        <f t="shared" si="27"/>
        <v/>
      </c>
      <c r="N325" s="255" t="str">
        <f>IF($M325="","",IFERROR(VLOOKUP($M325,PartnerSearch!B$2:G$16000,6,0),"--"))</f>
        <v/>
      </c>
      <c r="P325" s="15" t="str">
        <f t="shared" si="28"/>
        <v/>
      </c>
      <c r="Q325" s="15" t="str">
        <f t="shared" si="29"/>
        <v/>
      </c>
      <c r="R325" s="15" t="str">
        <f t="shared" si="30"/>
        <v/>
      </c>
      <c r="S325" s="7" t="str">
        <f t="shared" si="31"/>
        <v/>
      </c>
    </row>
    <row r="326" spans="8:19" x14ac:dyDescent="0.25">
      <c r="H326" s="153"/>
      <c r="M326" s="165" t="str">
        <f t="shared" si="27"/>
        <v/>
      </c>
      <c r="N326" s="255" t="str">
        <f>IF($M326="","",IFERROR(VLOOKUP($M326,PartnerSearch!B$2:G$16000,6,0),"--"))</f>
        <v/>
      </c>
      <c r="P326" s="15" t="str">
        <f t="shared" si="28"/>
        <v/>
      </c>
      <c r="Q326" s="15" t="str">
        <f t="shared" si="29"/>
        <v/>
      </c>
      <c r="R326" s="15" t="str">
        <f t="shared" si="30"/>
        <v/>
      </c>
      <c r="S326" s="7" t="str">
        <f t="shared" si="31"/>
        <v/>
      </c>
    </row>
    <row r="327" spans="8:19" x14ac:dyDescent="0.25">
      <c r="H327" s="153"/>
      <c r="M327" s="165" t="str">
        <f t="shared" si="27"/>
        <v/>
      </c>
      <c r="N327" s="255" t="str">
        <f>IF($M327="","",IFERROR(VLOOKUP($M327,PartnerSearch!B$2:G$16000,6,0),"--"))</f>
        <v/>
      </c>
      <c r="P327" s="15" t="str">
        <f t="shared" si="28"/>
        <v/>
      </c>
      <c r="Q327" s="15" t="str">
        <f t="shared" si="29"/>
        <v/>
      </c>
      <c r="R327" s="15" t="str">
        <f t="shared" si="30"/>
        <v/>
      </c>
      <c r="S327" s="7" t="str">
        <f t="shared" si="31"/>
        <v/>
      </c>
    </row>
    <row r="328" spans="8:19" x14ac:dyDescent="0.25">
      <c r="H328" s="153"/>
      <c r="M328" s="165" t="str">
        <f t="shared" si="27"/>
        <v/>
      </c>
      <c r="N328" s="255" t="str">
        <f>IF($M328="","",IFERROR(VLOOKUP($M328,PartnerSearch!B$2:G$16000,6,0),"--"))</f>
        <v/>
      </c>
      <c r="P328" s="15" t="str">
        <f t="shared" si="28"/>
        <v/>
      </c>
      <c r="Q328" s="15" t="str">
        <f t="shared" si="29"/>
        <v/>
      </c>
      <c r="R328" s="15" t="str">
        <f t="shared" si="30"/>
        <v/>
      </c>
      <c r="S328" s="7" t="str">
        <f t="shared" si="31"/>
        <v/>
      </c>
    </row>
    <row r="329" spans="8:19" x14ac:dyDescent="0.25">
      <c r="H329" s="153"/>
      <c r="M329" s="165" t="str">
        <f t="shared" si="27"/>
        <v/>
      </c>
      <c r="N329" s="255" t="str">
        <f>IF($M329="","",IFERROR(VLOOKUP($M329,PartnerSearch!B$2:G$16000,6,0),"--"))</f>
        <v/>
      </c>
      <c r="P329" s="15" t="str">
        <f t="shared" si="28"/>
        <v/>
      </c>
      <c r="Q329" s="15" t="str">
        <f t="shared" si="29"/>
        <v/>
      </c>
      <c r="R329" s="15" t="str">
        <f t="shared" si="30"/>
        <v/>
      </c>
      <c r="S329" s="7" t="str">
        <f t="shared" si="31"/>
        <v/>
      </c>
    </row>
    <row r="330" spans="8:19" x14ac:dyDescent="0.25">
      <c r="H330" s="153"/>
      <c r="M330" s="165" t="str">
        <f t="shared" si="27"/>
        <v/>
      </c>
      <c r="N330" s="255" t="str">
        <f>IF($M330="","",IFERROR(VLOOKUP($M330,PartnerSearch!B$2:G$16000,6,0),"--"))</f>
        <v/>
      </c>
      <c r="P330" s="15" t="str">
        <f t="shared" si="28"/>
        <v/>
      </c>
      <c r="Q330" s="15" t="str">
        <f t="shared" si="29"/>
        <v/>
      </c>
      <c r="R330" s="15" t="str">
        <f t="shared" si="30"/>
        <v/>
      </c>
      <c r="S330" s="7" t="str">
        <f t="shared" si="31"/>
        <v/>
      </c>
    </row>
    <row r="331" spans="8:19" x14ac:dyDescent="0.25">
      <c r="H331" s="153"/>
      <c r="M331" s="165" t="str">
        <f t="shared" si="27"/>
        <v/>
      </c>
      <c r="N331" s="255" t="str">
        <f>IF($M331="","",IFERROR(VLOOKUP($M331,PartnerSearch!B$2:G$16000,6,0),"--"))</f>
        <v/>
      </c>
      <c r="P331" s="15" t="str">
        <f t="shared" si="28"/>
        <v/>
      </c>
      <c r="Q331" s="15" t="str">
        <f t="shared" si="29"/>
        <v/>
      </c>
      <c r="R331" s="15" t="str">
        <f t="shared" si="30"/>
        <v/>
      </c>
      <c r="S331" s="7" t="str">
        <f t="shared" si="31"/>
        <v/>
      </c>
    </row>
    <row r="332" spans="8:19" x14ac:dyDescent="0.25">
      <c r="H332" s="153"/>
      <c r="M332" s="165" t="str">
        <f t="shared" si="27"/>
        <v/>
      </c>
      <c r="N332" s="255" t="str">
        <f>IF($M332="","",IFERROR(VLOOKUP($M332,PartnerSearch!B$2:G$16000,6,0),"--"))</f>
        <v/>
      </c>
      <c r="P332" s="15" t="str">
        <f t="shared" si="28"/>
        <v/>
      </c>
      <c r="Q332" s="15" t="str">
        <f t="shared" si="29"/>
        <v/>
      </c>
      <c r="R332" s="15" t="str">
        <f t="shared" si="30"/>
        <v/>
      </c>
      <c r="S332" s="7" t="str">
        <f t="shared" si="31"/>
        <v/>
      </c>
    </row>
    <row r="333" spans="8:19" x14ac:dyDescent="0.25">
      <c r="H333" s="153"/>
      <c r="M333" s="165" t="str">
        <f t="shared" si="27"/>
        <v/>
      </c>
      <c r="N333" s="255" t="str">
        <f>IF($M333="","",IFERROR(VLOOKUP($M333,PartnerSearch!B$2:G$16000,6,0),"--"))</f>
        <v/>
      </c>
      <c r="P333" s="15" t="str">
        <f t="shared" si="28"/>
        <v/>
      </c>
      <c r="Q333" s="15" t="str">
        <f t="shared" si="29"/>
        <v/>
      </c>
      <c r="R333" s="15" t="str">
        <f t="shared" si="30"/>
        <v/>
      </c>
      <c r="S333" s="7" t="str">
        <f t="shared" si="31"/>
        <v/>
      </c>
    </row>
    <row r="334" spans="8:19" x14ac:dyDescent="0.25">
      <c r="H334" s="153"/>
      <c r="M334" s="165" t="str">
        <f t="shared" si="27"/>
        <v/>
      </c>
      <c r="N334" s="255" t="str">
        <f>IF($M334="","",IFERROR(VLOOKUP($M334,PartnerSearch!B$2:G$16000,6,0),"--"))</f>
        <v/>
      </c>
      <c r="P334" s="15" t="str">
        <f t="shared" si="28"/>
        <v/>
      </c>
      <c r="Q334" s="15" t="str">
        <f t="shared" si="29"/>
        <v/>
      </c>
      <c r="R334" s="15" t="str">
        <f t="shared" si="30"/>
        <v/>
      </c>
      <c r="S334" s="7" t="str">
        <f t="shared" si="31"/>
        <v/>
      </c>
    </row>
    <row r="335" spans="8:19" x14ac:dyDescent="0.25">
      <c r="H335" s="153"/>
      <c r="M335" s="165" t="str">
        <f t="shared" si="27"/>
        <v/>
      </c>
      <c r="N335" s="255" t="str">
        <f>IF($M335="","",IFERROR(VLOOKUP($M335,PartnerSearch!B$2:G$16000,6,0),"--"))</f>
        <v/>
      </c>
      <c r="P335" s="15" t="str">
        <f t="shared" si="28"/>
        <v/>
      </c>
      <c r="Q335" s="15" t="str">
        <f t="shared" si="29"/>
        <v/>
      </c>
      <c r="R335" s="15" t="str">
        <f t="shared" si="30"/>
        <v/>
      </c>
      <c r="S335" s="7" t="str">
        <f t="shared" si="31"/>
        <v/>
      </c>
    </row>
    <row r="336" spans="8:19" x14ac:dyDescent="0.25">
      <c r="H336" s="153"/>
      <c r="M336" s="165" t="str">
        <f t="shared" si="27"/>
        <v/>
      </c>
      <c r="N336" s="255" t="str">
        <f>IF($M336="","",IFERROR(VLOOKUP($M336,PartnerSearch!B$2:G$16000,6,0),"--"))</f>
        <v/>
      </c>
      <c r="P336" s="15" t="str">
        <f t="shared" si="28"/>
        <v/>
      </c>
      <c r="Q336" s="15" t="str">
        <f t="shared" si="29"/>
        <v/>
      </c>
      <c r="R336" s="15" t="str">
        <f t="shared" si="30"/>
        <v/>
      </c>
      <c r="S336" s="7" t="str">
        <f t="shared" si="31"/>
        <v/>
      </c>
    </row>
    <row r="337" spans="8:19" x14ac:dyDescent="0.25">
      <c r="H337" s="153"/>
      <c r="M337" s="165" t="str">
        <f t="shared" si="27"/>
        <v/>
      </c>
      <c r="N337" s="255" t="str">
        <f>IF($M337="","",IFERROR(VLOOKUP($M337,PartnerSearch!B$2:G$16000,6,0),"--"))</f>
        <v/>
      </c>
      <c r="P337" s="15" t="str">
        <f t="shared" si="28"/>
        <v/>
      </c>
      <c r="Q337" s="15" t="str">
        <f t="shared" si="29"/>
        <v/>
      </c>
      <c r="R337" s="15" t="str">
        <f t="shared" si="30"/>
        <v/>
      </c>
      <c r="S337" s="7" t="str">
        <f t="shared" si="31"/>
        <v/>
      </c>
    </row>
    <row r="338" spans="8:19" x14ac:dyDescent="0.25">
      <c r="H338" s="153"/>
      <c r="M338" s="165" t="str">
        <f t="shared" si="27"/>
        <v/>
      </c>
      <c r="N338" s="255" t="str">
        <f>IF($M338="","",IFERROR(VLOOKUP($M338,PartnerSearch!B$2:G$16000,6,0),"--"))</f>
        <v/>
      </c>
      <c r="P338" s="15" t="str">
        <f t="shared" si="28"/>
        <v/>
      </c>
      <c r="Q338" s="15" t="str">
        <f t="shared" si="29"/>
        <v/>
      </c>
      <c r="R338" s="15" t="str">
        <f t="shared" si="30"/>
        <v/>
      </c>
      <c r="S338" s="7" t="str">
        <f t="shared" si="31"/>
        <v/>
      </c>
    </row>
    <row r="339" spans="8:19" x14ac:dyDescent="0.25">
      <c r="H339" s="153"/>
      <c r="M339" s="165" t="str">
        <f t="shared" si="27"/>
        <v/>
      </c>
      <c r="N339" s="255" t="str">
        <f>IF($M339="","",IFERROR(VLOOKUP($M339,PartnerSearch!B$2:G$16000,6,0),"--"))</f>
        <v/>
      </c>
      <c r="P339" s="15" t="str">
        <f t="shared" si="28"/>
        <v/>
      </c>
      <c r="Q339" s="15" t="str">
        <f t="shared" si="29"/>
        <v/>
      </c>
      <c r="R339" s="15" t="str">
        <f t="shared" si="30"/>
        <v/>
      </c>
      <c r="S339" s="7" t="str">
        <f t="shared" si="31"/>
        <v/>
      </c>
    </row>
    <row r="340" spans="8:19" x14ac:dyDescent="0.25">
      <c r="H340" s="153"/>
      <c r="M340" s="165" t="str">
        <f t="shared" si="27"/>
        <v/>
      </c>
      <c r="N340" s="255" t="str">
        <f>IF($M340="","",IFERROR(VLOOKUP($M340,PartnerSearch!B$2:G$16000,6,0),"--"))</f>
        <v/>
      </c>
      <c r="P340" s="15" t="str">
        <f t="shared" si="28"/>
        <v/>
      </c>
      <c r="Q340" s="15" t="str">
        <f t="shared" si="29"/>
        <v/>
      </c>
      <c r="R340" s="15" t="str">
        <f t="shared" si="30"/>
        <v/>
      </c>
      <c r="S340" s="7" t="str">
        <f t="shared" si="31"/>
        <v/>
      </c>
    </row>
    <row r="341" spans="8:19" x14ac:dyDescent="0.25">
      <c r="H341" s="153"/>
      <c r="M341" s="165" t="str">
        <f t="shared" si="27"/>
        <v/>
      </c>
      <c r="N341" s="255" t="str">
        <f>IF($M341="","",IFERROR(VLOOKUP($M341,PartnerSearch!B$2:G$16000,6,0),"--"))</f>
        <v/>
      </c>
      <c r="P341" s="15" t="str">
        <f t="shared" si="28"/>
        <v/>
      </c>
      <c r="Q341" s="15" t="str">
        <f t="shared" si="29"/>
        <v/>
      </c>
      <c r="R341" s="15" t="str">
        <f t="shared" si="30"/>
        <v/>
      </c>
      <c r="S341" s="7" t="str">
        <f t="shared" si="31"/>
        <v/>
      </c>
    </row>
    <row r="342" spans="8:19" x14ac:dyDescent="0.25">
      <c r="H342" s="153"/>
      <c r="M342" s="165" t="str">
        <f t="shared" si="27"/>
        <v/>
      </c>
      <c r="N342" s="255" t="str">
        <f>IF($M342="","",IFERROR(VLOOKUP($M342,PartnerSearch!B$2:G$16000,6,0),"--"))</f>
        <v/>
      </c>
      <c r="P342" s="15" t="str">
        <f t="shared" si="28"/>
        <v/>
      </c>
      <c r="Q342" s="15" t="str">
        <f t="shared" si="29"/>
        <v/>
      </c>
      <c r="R342" s="15" t="str">
        <f t="shared" si="30"/>
        <v/>
      </c>
      <c r="S342" s="7" t="str">
        <f t="shared" si="31"/>
        <v/>
      </c>
    </row>
    <row r="343" spans="8:19" x14ac:dyDescent="0.25">
      <c r="H343" s="153"/>
      <c r="M343" s="165" t="str">
        <f t="shared" si="27"/>
        <v/>
      </c>
      <c r="N343" s="255" t="str">
        <f>IF($M343="","",IFERROR(VLOOKUP($M343,PartnerSearch!B$2:G$16000,6,0),"--"))</f>
        <v/>
      </c>
      <c r="P343" s="15" t="str">
        <f t="shared" si="28"/>
        <v/>
      </c>
      <c r="Q343" s="15" t="str">
        <f t="shared" si="29"/>
        <v/>
      </c>
      <c r="R343" s="15" t="str">
        <f t="shared" si="30"/>
        <v/>
      </c>
      <c r="S343" s="7" t="str">
        <f t="shared" si="31"/>
        <v/>
      </c>
    </row>
    <row r="344" spans="8:19" x14ac:dyDescent="0.25">
      <c r="H344" s="153"/>
      <c r="M344" s="165" t="str">
        <f t="shared" si="27"/>
        <v/>
      </c>
      <c r="N344" s="255" t="str">
        <f>IF($M344="","",IFERROR(VLOOKUP($M344,PartnerSearch!B$2:G$16000,6,0),"--"))</f>
        <v/>
      </c>
      <c r="P344" s="15" t="str">
        <f t="shared" si="28"/>
        <v/>
      </c>
      <c r="Q344" s="15" t="str">
        <f t="shared" si="29"/>
        <v/>
      </c>
      <c r="R344" s="15" t="str">
        <f t="shared" si="30"/>
        <v/>
      </c>
      <c r="S344" s="7" t="str">
        <f t="shared" si="31"/>
        <v/>
      </c>
    </row>
    <row r="345" spans="8:19" x14ac:dyDescent="0.25">
      <c r="H345" s="153"/>
      <c r="M345" s="165" t="str">
        <f t="shared" si="27"/>
        <v/>
      </c>
      <c r="N345" s="255" t="str">
        <f>IF($M345="","",IFERROR(VLOOKUP($M345,PartnerSearch!B$2:G$16000,6,0),"--"))</f>
        <v/>
      </c>
      <c r="P345" s="15" t="str">
        <f t="shared" si="28"/>
        <v/>
      </c>
      <c r="Q345" s="15" t="str">
        <f t="shared" si="29"/>
        <v/>
      </c>
      <c r="R345" s="15" t="str">
        <f t="shared" si="30"/>
        <v/>
      </c>
      <c r="S345" s="7" t="str">
        <f t="shared" si="31"/>
        <v/>
      </c>
    </row>
    <row r="346" spans="8:19" x14ac:dyDescent="0.25">
      <c r="H346" s="153"/>
      <c r="M346" s="165" t="str">
        <f t="shared" si="27"/>
        <v/>
      </c>
      <c r="N346" s="255" t="str">
        <f>IF($M346="","",IFERROR(VLOOKUP($M346,PartnerSearch!B$2:G$16000,6,0),"--"))</f>
        <v/>
      </c>
      <c r="P346" s="15" t="str">
        <f t="shared" si="28"/>
        <v/>
      </c>
      <c r="Q346" s="15" t="str">
        <f t="shared" si="29"/>
        <v/>
      </c>
      <c r="R346" s="15" t="str">
        <f t="shared" si="30"/>
        <v/>
      </c>
      <c r="S346" s="7" t="str">
        <f t="shared" si="31"/>
        <v/>
      </c>
    </row>
    <row r="347" spans="8:19" x14ac:dyDescent="0.25">
      <c r="H347" s="153"/>
      <c r="M347" s="165" t="str">
        <f t="shared" si="27"/>
        <v/>
      </c>
      <c r="N347" s="255" t="str">
        <f>IF($M347="","",IFERROR(VLOOKUP($M347,PartnerSearch!B$2:G$16000,6,0),"--"))</f>
        <v/>
      </c>
      <c r="P347" s="15" t="str">
        <f t="shared" si="28"/>
        <v/>
      </c>
      <c r="Q347" s="15" t="str">
        <f t="shared" si="29"/>
        <v/>
      </c>
      <c r="R347" s="15" t="str">
        <f t="shared" si="30"/>
        <v/>
      </c>
      <c r="S347" s="7" t="str">
        <f t="shared" si="31"/>
        <v/>
      </c>
    </row>
    <row r="348" spans="8:19" x14ac:dyDescent="0.25">
      <c r="H348" s="153"/>
      <c r="M348" s="165" t="str">
        <f t="shared" si="27"/>
        <v/>
      </c>
      <c r="N348" s="255" t="str">
        <f>IF($M348="","",IFERROR(VLOOKUP($M348,PartnerSearch!B$2:G$16000,6,0),"--"))</f>
        <v/>
      </c>
      <c r="P348" s="15" t="str">
        <f t="shared" si="28"/>
        <v/>
      </c>
      <c r="Q348" s="15" t="str">
        <f t="shared" si="29"/>
        <v/>
      </c>
      <c r="R348" s="15" t="str">
        <f t="shared" si="30"/>
        <v/>
      </c>
      <c r="S348" s="7" t="str">
        <f t="shared" si="31"/>
        <v/>
      </c>
    </row>
    <row r="349" spans="8:19" x14ac:dyDescent="0.25">
      <c r="H349" s="153"/>
      <c r="M349" s="165" t="str">
        <f t="shared" si="27"/>
        <v/>
      </c>
      <c r="N349" s="255" t="str">
        <f>IF($M349="","",IFERROR(VLOOKUP($M349,PartnerSearch!B$2:G$16000,6,0),"--"))</f>
        <v/>
      </c>
      <c r="P349" s="15" t="str">
        <f t="shared" si="28"/>
        <v/>
      </c>
      <c r="Q349" s="15" t="str">
        <f t="shared" si="29"/>
        <v/>
      </c>
      <c r="R349" s="15" t="str">
        <f t="shared" si="30"/>
        <v/>
      </c>
      <c r="S349" s="7" t="str">
        <f t="shared" si="31"/>
        <v/>
      </c>
    </row>
    <row r="350" spans="8:19" x14ac:dyDescent="0.25">
      <c r="H350" s="153"/>
      <c r="M350" s="165" t="str">
        <f t="shared" si="27"/>
        <v/>
      </c>
      <c r="N350" s="255" t="str">
        <f>IF($M350="","",IFERROR(VLOOKUP($M350,PartnerSearch!B$2:G$16000,6,0),"--"))</f>
        <v/>
      </c>
      <c r="P350" s="15" t="str">
        <f t="shared" si="28"/>
        <v/>
      </c>
      <c r="Q350" s="15" t="str">
        <f t="shared" si="29"/>
        <v/>
      </c>
      <c r="R350" s="15" t="str">
        <f t="shared" si="30"/>
        <v/>
      </c>
      <c r="S350" s="7" t="str">
        <f t="shared" si="31"/>
        <v/>
      </c>
    </row>
    <row r="351" spans="8:19" x14ac:dyDescent="0.25">
      <c r="H351" s="153"/>
      <c r="M351" s="165" t="str">
        <f t="shared" si="27"/>
        <v/>
      </c>
      <c r="N351" s="255" t="str">
        <f>IF($M351="","",IFERROR(VLOOKUP($M351,PartnerSearch!B$2:G$16000,6,0),"--"))</f>
        <v/>
      </c>
      <c r="P351" s="15" t="str">
        <f t="shared" si="28"/>
        <v/>
      </c>
      <c r="Q351" s="15" t="str">
        <f t="shared" si="29"/>
        <v/>
      </c>
      <c r="R351" s="15" t="str">
        <f t="shared" si="30"/>
        <v/>
      </c>
      <c r="S351" s="7" t="str">
        <f t="shared" si="31"/>
        <v/>
      </c>
    </row>
    <row r="352" spans="8:19" x14ac:dyDescent="0.25">
      <c r="H352" s="153"/>
      <c r="M352" s="165" t="str">
        <f t="shared" si="27"/>
        <v/>
      </c>
      <c r="N352" s="255" t="str">
        <f>IF($M352="","",IFERROR(VLOOKUP($M352,PartnerSearch!B$2:G$16000,6,0),"--"))</f>
        <v/>
      </c>
      <c r="P352" s="15" t="str">
        <f t="shared" si="28"/>
        <v/>
      </c>
      <c r="Q352" s="15" t="str">
        <f t="shared" si="29"/>
        <v/>
      </c>
      <c r="R352" s="15" t="str">
        <f t="shared" si="30"/>
        <v/>
      </c>
      <c r="S352" s="7" t="str">
        <f t="shared" si="31"/>
        <v/>
      </c>
    </row>
    <row r="353" spans="8:19" x14ac:dyDescent="0.25">
      <c r="H353" s="153"/>
      <c r="M353" s="165" t="str">
        <f t="shared" si="27"/>
        <v/>
      </c>
      <c r="N353" s="255" t="str">
        <f>IF($M353="","",IFERROR(VLOOKUP($M353,PartnerSearch!B$2:G$16000,6,0),"--"))</f>
        <v/>
      </c>
      <c r="P353" s="15" t="str">
        <f t="shared" si="28"/>
        <v/>
      </c>
      <c r="Q353" s="15" t="str">
        <f t="shared" si="29"/>
        <v/>
      </c>
      <c r="R353" s="15" t="str">
        <f t="shared" si="30"/>
        <v/>
      </c>
      <c r="S353" s="7" t="str">
        <f t="shared" si="31"/>
        <v/>
      </c>
    </row>
    <row r="354" spans="8:19" x14ac:dyDescent="0.25">
      <c r="H354" s="153"/>
      <c r="M354" s="165" t="str">
        <f t="shared" si="27"/>
        <v/>
      </c>
      <c r="N354" s="255" t="str">
        <f>IF($M354="","",IFERROR(VLOOKUP($M354,PartnerSearch!B$2:G$16000,6,0),"--"))</f>
        <v/>
      </c>
      <c r="P354" s="15" t="str">
        <f t="shared" si="28"/>
        <v/>
      </c>
      <c r="Q354" s="15" t="str">
        <f t="shared" si="29"/>
        <v/>
      </c>
      <c r="R354" s="15" t="str">
        <f t="shared" si="30"/>
        <v/>
      </c>
      <c r="S354" s="7" t="str">
        <f t="shared" si="31"/>
        <v/>
      </c>
    </row>
    <row r="355" spans="8:19" x14ac:dyDescent="0.25">
      <c r="H355" s="153"/>
      <c r="M355" s="165" t="str">
        <f t="shared" si="27"/>
        <v/>
      </c>
      <c r="N355" s="255" t="str">
        <f>IF($M355="","",IFERROR(VLOOKUP($M355,PartnerSearch!B$2:G$16000,6,0),"--"))</f>
        <v/>
      </c>
      <c r="P355" s="15" t="str">
        <f t="shared" si="28"/>
        <v/>
      </c>
      <c r="Q355" s="15" t="str">
        <f t="shared" si="29"/>
        <v/>
      </c>
      <c r="R355" s="15" t="str">
        <f t="shared" si="30"/>
        <v/>
      </c>
      <c r="S355" s="7" t="str">
        <f t="shared" si="31"/>
        <v/>
      </c>
    </row>
    <row r="356" spans="8:19" x14ac:dyDescent="0.25">
      <c r="H356" s="153"/>
      <c r="M356" s="165" t="str">
        <f t="shared" si="27"/>
        <v/>
      </c>
      <c r="N356" s="255" t="str">
        <f>IF($M356="","",IFERROR(VLOOKUP($M356,PartnerSearch!B$2:G$16000,6,0),"--"))</f>
        <v/>
      </c>
      <c r="P356" s="15" t="str">
        <f t="shared" si="28"/>
        <v/>
      </c>
      <c r="Q356" s="15" t="str">
        <f t="shared" si="29"/>
        <v/>
      </c>
      <c r="R356" s="15" t="str">
        <f t="shared" si="30"/>
        <v/>
      </c>
      <c r="S356" s="7" t="str">
        <f t="shared" si="31"/>
        <v/>
      </c>
    </row>
    <row r="357" spans="8:19" x14ac:dyDescent="0.25">
      <c r="H357" s="153"/>
      <c r="M357" s="165" t="str">
        <f t="shared" si="27"/>
        <v/>
      </c>
      <c r="N357" s="255" t="str">
        <f>IF($M357="","",IFERROR(VLOOKUP($M357,PartnerSearch!B$2:G$16000,6,0),"--"))</f>
        <v/>
      </c>
      <c r="P357" s="15" t="str">
        <f t="shared" si="28"/>
        <v/>
      </c>
      <c r="Q357" s="15" t="str">
        <f t="shared" si="29"/>
        <v/>
      </c>
      <c r="R357" s="15" t="str">
        <f t="shared" si="30"/>
        <v/>
      </c>
      <c r="S357" s="7" t="str">
        <f t="shared" si="31"/>
        <v/>
      </c>
    </row>
    <row r="358" spans="8:19" x14ac:dyDescent="0.25">
      <c r="H358" s="153"/>
      <c r="M358" s="165" t="str">
        <f t="shared" si="27"/>
        <v/>
      </c>
      <c r="N358" s="255" t="str">
        <f>IF($M358="","",IFERROR(VLOOKUP($M358,PartnerSearch!B$2:G$16000,6,0),"--"))</f>
        <v/>
      </c>
      <c r="P358" s="15" t="str">
        <f t="shared" si="28"/>
        <v/>
      </c>
      <c r="Q358" s="15" t="str">
        <f t="shared" si="29"/>
        <v/>
      </c>
      <c r="R358" s="15" t="str">
        <f t="shared" si="30"/>
        <v/>
      </c>
      <c r="S358" s="7" t="str">
        <f t="shared" si="31"/>
        <v/>
      </c>
    </row>
    <row r="359" spans="8:19" x14ac:dyDescent="0.25">
      <c r="H359" s="153"/>
      <c r="M359" s="165" t="str">
        <f t="shared" si="27"/>
        <v/>
      </c>
      <c r="N359" s="255" t="str">
        <f>IF($M359="","",IFERROR(VLOOKUP($M359,PartnerSearch!B$2:G$16000,6,0),"--"))</f>
        <v/>
      </c>
      <c r="P359" s="15" t="str">
        <f t="shared" si="28"/>
        <v/>
      </c>
      <c r="Q359" s="15" t="str">
        <f t="shared" si="29"/>
        <v/>
      </c>
      <c r="R359" s="15" t="str">
        <f t="shared" si="30"/>
        <v/>
      </c>
      <c r="S359" s="7" t="str">
        <f t="shared" si="31"/>
        <v/>
      </c>
    </row>
    <row r="360" spans="8:19" x14ac:dyDescent="0.25">
      <c r="H360" s="153"/>
      <c r="M360" s="165" t="str">
        <f t="shared" si="27"/>
        <v/>
      </c>
      <c r="N360" s="255" t="str">
        <f>IF($M360="","",IFERROR(VLOOKUP($M360,PartnerSearch!B$2:G$16000,6,0),"--"))</f>
        <v/>
      </c>
      <c r="P360" s="15" t="str">
        <f t="shared" si="28"/>
        <v/>
      </c>
      <c r="Q360" s="15" t="str">
        <f t="shared" si="29"/>
        <v/>
      </c>
      <c r="R360" s="15" t="str">
        <f t="shared" si="30"/>
        <v/>
      </c>
      <c r="S360" s="7" t="str">
        <f t="shared" si="31"/>
        <v/>
      </c>
    </row>
    <row r="361" spans="8:19" x14ac:dyDescent="0.25">
      <c r="H361" s="153"/>
      <c r="M361" s="165" t="str">
        <f t="shared" si="27"/>
        <v/>
      </c>
      <c r="N361" s="255" t="str">
        <f>IF($M361="","",IFERROR(VLOOKUP($M361,PartnerSearch!B$2:G$16000,6,0),"--"))</f>
        <v/>
      </c>
      <c r="P361" s="15" t="str">
        <f t="shared" si="28"/>
        <v/>
      </c>
      <c r="Q361" s="15" t="str">
        <f t="shared" si="29"/>
        <v/>
      </c>
      <c r="R361" s="15" t="str">
        <f t="shared" si="30"/>
        <v/>
      </c>
      <c r="S361" s="7" t="str">
        <f t="shared" si="31"/>
        <v/>
      </c>
    </row>
    <row r="362" spans="8:19" x14ac:dyDescent="0.25">
      <c r="H362" s="153"/>
      <c r="M362" s="165" t="str">
        <f t="shared" si="27"/>
        <v/>
      </c>
      <c r="N362" s="255" t="str">
        <f>IF($M362="","",IFERROR(VLOOKUP($M362,PartnerSearch!B$2:G$16000,6,0),"--"))</f>
        <v/>
      </c>
      <c r="P362" s="15" t="str">
        <f t="shared" si="28"/>
        <v/>
      </c>
      <c r="Q362" s="15" t="str">
        <f t="shared" si="29"/>
        <v/>
      </c>
      <c r="R362" s="15" t="str">
        <f t="shared" si="30"/>
        <v/>
      </c>
      <c r="S362" s="7" t="str">
        <f t="shared" si="31"/>
        <v/>
      </c>
    </row>
    <row r="363" spans="8:19" x14ac:dyDescent="0.25">
      <c r="H363" s="153"/>
      <c r="M363" s="165" t="str">
        <f t="shared" si="27"/>
        <v/>
      </c>
      <c r="N363" s="255" t="str">
        <f>IF($M363="","",IFERROR(VLOOKUP($M363,PartnerSearch!B$2:G$16000,6,0),"--"))</f>
        <v/>
      </c>
      <c r="P363" s="15" t="str">
        <f t="shared" si="28"/>
        <v/>
      </c>
      <c r="Q363" s="15" t="str">
        <f t="shared" si="29"/>
        <v/>
      </c>
      <c r="R363" s="15" t="str">
        <f t="shared" si="30"/>
        <v/>
      </c>
      <c r="S363" s="7" t="str">
        <f t="shared" si="31"/>
        <v/>
      </c>
    </row>
    <row r="364" spans="8:19" x14ac:dyDescent="0.25">
      <c r="H364" s="153"/>
      <c r="M364" s="165" t="str">
        <f t="shared" si="27"/>
        <v/>
      </c>
      <c r="N364" s="255" t="str">
        <f>IF($M364="","",IFERROR(VLOOKUP($M364,PartnerSearch!B$2:G$16000,6,0),"--"))</f>
        <v/>
      </c>
      <c r="P364" s="15" t="str">
        <f t="shared" si="28"/>
        <v/>
      </c>
      <c r="Q364" s="15" t="str">
        <f t="shared" si="29"/>
        <v/>
      </c>
      <c r="R364" s="15" t="str">
        <f t="shared" si="30"/>
        <v/>
      </c>
      <c r="S364" s="7" t="str">
        <f t="shared" si="31"/>
        <v/>
      </c>
    </row>
    <row r="365" spans="8:19" x14ac:dyDescent="0.25">
      <c r="H365" s="153"/>
      <c r="M365" s="165" t="str">
        <f t="shared" si="27"/>
        <v/>
      </c>
      <c r="N365" s="255" t="str">
        <f>IF($M365="","",IFERROR(VLOOKUP($M365,PartnerSearch!B$2:G$16000,6,0),"--"))</f>
        <v/>
      </c>
      <c r="P365" s="15" t="str">
        <f t="shared" si="28"/>
        <v/>
      </c>
      <c r="Q365" s="15" t="str">
        <f t="shared" si="29"/>
        <v/>
      </c>
      <c r="R365" s="15" t="str">
        <f t="shared" si="30"/>
        <v/>
      </c>
      <c r="S365" s="7" t="str">
        <f t="shared" si="31"/>
        <v/>
      </c>
    </row>
    <row r="366" spans="8:19" x14ac:dyDescent="0.25">
      <c r="H366" s="153"/>
      <c r="M366" s="165" t="str">
        <f t="shared" si="27"/>
        <v/>
      </c>
      <c r="N366" s="255" t="str">
        <f>IF($M366="","",IFERROR(VLOOKUP($M366,PartnerSearch!B$2:G$16000,6,0),"--"))</f>
        <v/>
      </c>
      <c r="P366" s="15" t="str">
        <f t="shared" si="28"/>
        <v/>
      </c>
      <c r="Q366" s="15" t="str">
        <f t="shared" si="29"/>
        <v/>
      </c>
      <c r="R366" s="15" t="str">
        <f t="shared" si="30"/>
        <v/>
      </c>
      <c r="S366" s="7" t="str">
        <f t="shared" si="31"/>
        <v/>
      </c>
    </row>
    <row r="367" spans="8:19" x14ac:dyDescent="0.25">
      <c r="H367" s="153"/>
      <c r="M367" s="165" t="str">
        <f t="shared" si="27"/>
        <v/>
      </c>
      <c r="N367" s="255" t="str">
        <f>IF($M367="","",IFERROR(VLOOKUP($M367,PartnerSearch!B$2:G$16000,6,0),"--"))</f>
        <v/>
      </c>
      <c r="P367" s="15" t="str">
        <f t="shared" si="28"/>
        <v/>
      </c>
      <c r="Q367" s="15" t="str">
        <f t="shared" si="29"/>
        <v/>
      </c>
      <c r="R367" s="15" t="str">
        <f t="shared" si="30"/>
        <v/>
      </c>
      <c r="S367" s="7" t="str">
        <f t="shared" si="31"/>
        <v/>
      </c>
    </row>
    <row r="368" spans="8:19" x14ac:dyDescent="0.25">
      <c r="H368" s="153"/>
      <c r="M368" s="165" t="str">
        <f t="shared" si="27"/>
        <v/>
      </c>
      <c r="N368" s="255" t="str">
        <f>IF($M368="","",IFERROR(VLOOKUP($M368,PartnerSearch!B$2:G$16000,6,0),"--"))</f>
        <v/>
      </c>
      <c r="P368" s="15" t="str">
        <f t="shared" si="28"/>
        <v/>
      </c>
      <c r="Q368" s="15" t="str">
        <f t="shared" si="29"/>
        <v/>
      </c>
      <c r="R368" s="15" t="str">
        <f t="shared" si="30"/>
        <v/>
      </c>
      <c r="S368" s="7" t="str">
        <f t="shared" si="31"/>
        <v/>
      </c>
    </row>
    <row r="369" spans="8:19" x14ac:dyDescent="0.25">
      <c r="H369" s="153"/>
      <c r="M369" s="165" t="str">
        <f t="shared" si="27"/>
        <v/>
      </c>
      <c r="N369" s="255" t="str">
        <f>IF($M369="","",IFERROR(VLOOKUP($M369,PartnerSearch!B$2:G$16000,6,0),"--"))</f>
        <v/>
      </c>
      <c r="P369" s="15" t="str">
        <f t="shared" si="28"/>
        <v/>
      </c>
      <c r="Q369" s="15" t="str">
        <f t="shared" si="29"/>
        <v/>
      </c>
      <c r="R369" s="15" t="str">
        <f t="shared" si="30"/>
        <v/>
      </c>
      <c r="S369" s="7" t="str">
        <f t="shared" si="31"/>
        <v/>
      </c>
    </row>
    <row r="370" spans="8:19" x14ac:dyDescent="0.25">
      <c r="H370" s="153"/>
      <c r="M370" s="165" t="str">
        <f t="shared" si="27"/>
        <v/>
      </c>
      <c r="N370" s="255" t="str">
        <f>IF($M370="","",IFERROR(VLOOKUP($M370,PartnerSearch!B$2:G$16000,6,0),"--"))</f>
        <v/>
      </c>
      <c r="P370" s="15" t="str">
        <f t="shared" si="28"/>
        <v/>
      </c>
      <c r="Q370" s="15" t="str">
        <f t="shared" si="29"/>
        <v/>
      </c>
      <c r="R370" s="15" t="str">
        <f t="shared" si="30"/>
        <v/>
      </c>
      <c r="S370" s="7" t="str">
        <f t="shared" si="31"/>
        <v/>
      </c>
    </row>
    <row r="371" spans="8:19" x14ac:dyDescent="0.25">
      <c r="H371" s="153"/>
      <c r="M371" s="165" t="str">
        <f t="shared" si="27"/>
        <v/>
      </c>
      <c r="N371" s="255" t="str">
        <f>IF($M371="","",IFERROR(VLOOKUP($M371,PartnerSearch!B$2:G$16000,6,0),"--"))</f>
        <v/>
      </c>
      <c r="P371" s="15" t="str">
        <f t="shared" si="28"/>
        <v/>
      </c>
      <c r="Q371" s="15" t="str">
        <f t="shared" si="29"/>
        <v/>
      </c>
      <c r="R371" s="15" t="str">
        <f t="shared" si="30"/>
        <v/>
      </c>
      <c r="S371" s="7" t="str">
        <f t="shared" si="31"/>
        <v/>
      </c>
    </row>
    <row r="372" spans="8:19" x14ac:dyDescent="0.25">
      <c r="H372" s="153"/>
      <c r="M372" s="165" t="str">
        <f t="shared" si="27"/>
        <v/>
      </c>
      <c r="N372" s="255" t="str">
        <f>IF($M372="","",IFERROR(VLOOKUP($M372,PartnerSearch!B$2:G$16000,6,0),"--"))</f>
        <v/>
      </c>
      <c r="P372" s="15" t="str">
        <f t="shared" si="28"/>
        <v/>
      </c>
      <c r="Q372" s="15" t="str">
        <f t="shared" si="29"/>
        <v/>
      </c>
      <c r="R372" s="15" t="str">
        <f t="shared" si="30"/>
        <v/>
      </c>
      <c r="S372" s="7" t="str">
        <f t="shared" si="31"/>
        <v/>
      </c>
    </row>
    <row r="373" spans="8:19" x14ac:dyDescent="0.25">
      <c r="H373" s="153"/>
      <c r="M373" s="165" t="str">
        <f t="shared" si="27"/>
        <v/>
      </c>
      <c r="N373" s="255" t="str">
        <f>IF($M373="","",IFERROR(VLOOKUP($M373,PartnerSearch!B$2:G$16000,6,0),"--"))</f>
        <v/>
      </c>
      <c r="P373" s="15" t="str">
        <f t="shared" si="28"/>
        <v/>
      </c>
      <c r="Q373" s="15" t="str">
        <f t="shared" si="29"/>
        <v/>
      </c>
      <c r="R373" s="15" t="str">
        <f t="shared" si="30"/>
        <v/>
      </c>
      <c r="S373" s="7" t="str">
        <f t="shared" si="31"/>
        <v/>
      </c>
    </row>
    <row r="374" spans="8:19" x14ac:dyDescent="0.25">
      <c r="H374" s="153"/>
      <c r="M374" s="165" t="str">
        <f t="shared" si="27"/>
        <v/>
      </c>
      <c r="N374" s="255" t="str">
        <f>IF($M374="","",IFERROR(VLOOKUP($M374,PartnerSearch!B$2:G$16000,6,0),"--"))</f>
        <v/>
      </c>
      <c r="P374" s="15" t="str">
        <f t="shared" si="28"/>
        <v/>
      </c>
      <c r="Q374" s="15" t="str">
        <f t="shared" si="29"/>
        <v/>
      </c>
      <c r="R374" s="15" t="str">
        <f t="shared" si="30"/>
        <v/>
      </c>
      <c r="S374" s="7" t="str">
        <f t="shared" si="31"/>
        <v/>
      </c>
    </row>
    <row r="375" spans="8:19" x14ac:dyDescent="0.25">
      <c r="H375" s="153"/>
      <c r="M375" s="165" t="str">
        <f t="shared" si="27"/>
        <v/>
      </c>
      <c r="N375" s="255" t="str">
        <f>IF($M375="","",IFERROR(VLOOKUP($M375,PartnerSearch!B$2:G$16000,6,0),"--"))</f>
        <v/>
      </c>
      <c r="P375" s="15" t="str">
        <f t="shared" si="28"/>
        <v/>
      </c>
      <c r="Q375" s="15" t="str">
        <f t="shared" si="29"/>
        <v/>
      </c>
      <c r="R375" s="15" t="str">
        <f t="shared" si="30"/>
        <v/>
      </c>
      <c r="S375" s="7" t="str">
        <f t="shared" si="31"/>
        <v/>
      </c>
    </row>
    <row r="376" spans="8:19" x14ac:dyDescent="0.25">
      <c r="H376" s="153"/>
      <c r="M376" s="165" t="str">
        <f t="shared" si="27"/>
        <v/>
      </c>
      <c r="N376" s="255" t="str">
        <f>IF($M376="","",IFERROR(VLOOKUP($M376,PartnerSearch!B$2:G$16000,6,0),"--"))</f>
        <v/>
      </c>
      <c r="P376" s="15" t="str">
        <f t="shared" si="28"/>
        <v/>
      </c>
      <c r="Q376" s="15" t="str">
        <f t="shared" si="29"/>
        <v/>
      </c>
      <c r="R376" s="15" t="str">
        <f t="shared" si="30"/>
        <v/>
      </c>
      <c r="S376" s="7" t="str">
        <f t="shared" si="31"/>
        <v/>
      </c>
    </row>
    <row r="377" spans="8:19" x14ac:dyDescent="0.25">
      <c r="H377" s="153"/>
      <c r="M377" s="165" t="str">
        <f t="shared" si="27"/>
        <v/>
      </c>
      <c r="N377" s="255" t="str">
        <f>IF($M377="","",IFERROR(VLOOKUP($M377,PartnerSearch!B$2:G$16000,6,0),"--"))</f>
        <v/>
      </c>
      <c r="P377" s="15" t="str">
        <f t="shared" si="28"/>
        <v/>
      </c>
      <c r="Q377" s="15" t="str">
        <f t="shared" si="29"/>
        <v/>
      </c>
      <c r="R377" s="15" t="str">
        <f t="shared" si="30"/>
        <v/>
      </c>
      <c r="S377" s="7" t="str">
        <f t="shared" si="31"/>
        <v/>
      </c>
    </row>
    <row r="378" spans="8:19" x14ac:dyDescent="0.25">
      <c r="H378" s="153"/>
      <c r="M378" s="165" t="str">
        <f t="shared" si="27"/>
        <v/>
      </c>
      <c r="N378" s="255" t="str">
        <f>IF($M378="","",IFERROR(VLOOKUP($M378,PartnerSearch!B$2:G$16000,6,0),"--"))</f>
        <v/>
      </c>
      <c r="P378" s="15" t="str">
        <f t="shared" si="28"/>
        <v/>
      </c>
      <c r="Q378" s="15" t="str">
        <f t="shared" si="29"/>
        <v/>
      </c>
      <c r="R378" s="15" t="str">
        <f t="shared" si="30"/>
        <v/>
      </c>
      <c r="S378" s="7" t="str">
        <f t="shared" si="31"/>
        <v/>
      </c>
    </row>
    <row r="379" spans="8:19" x14ac:dyDescent="0.25">
      <c r="H379" s="153"/>
      <c r="M379" s="165" t="str">
        <f t="shared" si="27"/>
        <v/>
      </c>
      <c r="N379" s="255" t="str">
        <f>IF($M379="","",IFERROR(VLOOKUP($M379,PartnerSearch!B$2:G$16000,6,0),"--"))</f>
        <v/>
      </c>
      <c r="P379" s="15" t="str">
        <f t="shared" si="28"/>
        <v/>
      </c>
      <c r="Q379" s="15" t="str">
        <f t="shared" si="29"/>
        <v/>
      </c>
      <c r="R379" s="15" t="str">
        <f t="shared" si="30"/>
        <v/>
      </c>
      <c r="S379" s="7" t="str">
        <f t="shared" si="31"/>
        <v/>
      </c>
    </row>
    <row r="380" spans="8:19" x14ac:dyDescent="0.25">
      <c r="H380" s="153"/>
      <c r="M380" s="165" t="str">
        <f t="shared" si="27"/>
        <v/>
      </c>
      <c r="N380" s="255" t="str">
        <f>IF($M380="","",IFERROR(VLOOKUP($M380,PartnerSearch!B$2:G$16000,6,0),"--"))</f>
        <v/>
      </c>
      <c r="P380" s="15" t="str">
        <f t="shared" si="28"/>
        <v/>
      </c>
      <c r="Q380" s="15" t="str">
        <f t="shared" si="29"/>
        <v/>
      </c>
      <c r="R380" s="15" t="str">
        <f t="shared" si="30"/>
        <v/>
      </c>
      <c r="S380" s="7" t="str">
        <f t="shared" si="31"/>
        <v/>
      </c>
    </row>
    <row r="381" spans="8:19" x14ac:dyDescent="0.25">
      <c r="H381" s="153"/>
      <c r="M381" s="165" t="str">
        <f t="shared" si="27"/>
        <v/>
      </c>
      <c r="N381" s="255" t="str">
        <f>IF($M381="","",IFERROR(VLOOKUP($M381,PartnerSearch!B$2:G$16000,6,0),"--"))</f>
        <v/>
      </c>
      <c r="P381" s="15" t="str">
        <f t="shared" si="28"/>
        <v/>
      </c>
      <c r="Q381" s="15" t="str">
        <f t="shared" si="29"/>
        <v/>
      </c>
      <c r="R381" s="15" t="str">
        <f t="shared" si="30"/>
        <v/>
      </c>
      <c r="S381" s="7" t="str">
        <f t="shared" si="31"/>
        <v/>
      </c>
    </row>
    <row r="382" spans="8:19" x14ac:dyDescent="0.25">
      <c r="H382" s="153"/>
      <c r="M382" s="165" t="str">
        <f t="shared" si="27"/>
        <v/>
      </c>
      <c r="N382" s="255" t="str">
        <f>IF($M382="","",IFERROR(VLOOKUP($M382,PartnerSearch!B$2:G$16000,6,0),"--"))</f>
        <v/>
      </c>
      <c r="P382" s="15" t="str">
        <f t="shared" si="28"/>
        <v/>
      </c>
      <c r="Q382" s="15" t="str">
        <f t="shared" si="29"/>
        <v/>
      </c>
      <c r="R382" s="15" t="str">
        <f t="shared" si="30"/>
        <v/>
      </c>
      <c r="S382" s="7" t="str">
        <f t="shared" si="31"/>
        <v/>
      </c>
    </row>
    <row r="383" spans="8:19" x14ac:dyDescent="0.25">
      <c r="H383" s="153"/>
      <c r="M383" s="165" t="str">
        <f t="shared" si="27"/>
        <v/>
      </c>
      <c r="N383" s="255" t="str">
        <f>IF($M383="","",IFERROR(VLOOKUP($M383,PartnerSearch!B$2:G$16000,6,0),"--"))</f>
        <v/>
      </c>
      <c r="P383" s="15" t="str">
        <f t="shared" si="28"/>
        <v/>
      </c>
      <c r="Q383" s="15" t="str">
        <f t="shared" si="29"/>
        <v/>
      </c>
      <c r="R383" s="15" t="str">
        <f t="shared" si="30"/>
        <v/>
      </c>
      <c r="S383" s="7" t="str">
        <f t="shared" si="31"/>
        <v/>
      </c>
    </row>
    <row r="384" spans="8:19" x14ac:dyDescent="0.25">
      <c r="H384" s="153"/>
      <c r="M384" s="165" t="str">
        <f t="shared" si="27"/>
        <v/>
      </c>
      <c r="N384" s="255" t="str">
        <f>IF($M384="","",IFERROR(VLOOKUP($M384,PartnerSearch!B$2:G$16000,6,0),"--"))</f>
        <v/>
      </c>
      <c r="P384" s="15" t="str">
        <f t="shared" si="28"/>
        <v/>
      </c>
      <c r="Q384" s="15" t="str">
        <f t="shared" si="29"/>
        <v/>
      </c>
      <c r="R384" s="15" t="str">
        <f t="shared" si="30"/>
        <v/>
      </c>
      <c r="S384" s="7" t="str">
        <f t="shared" si="31"/>
        <v/>
      </c>
    </row>
    <row r="385" spans="8:19" x14ac:dyDescent="0.25">
      <c r="H385" s="153"/>
      <c r="M385" s="165" t="str">
        <f t="shared" si="27"/>
        <v/>
      </c>
      <c r="N385" s="255" t="str">
        <f>IF($M385="","",IFERROR(VLOOKUP($M385,PartnerSearch!B$2:G$16000,6,0),"--"))</f>
        <v/>
      </c>
      <c r="P385" s="15" t="str">
        <f t="shared" si="28"/>
        <v/>
      </c>
      <c r="Q385" s="15" t="str">
        <f t="shared" si="29"/>
        <v/>
      </c>
      <c r="R385" s="15" t="str">
        <f t="shared" si="30"/>
        <v/>
      </c>
      <c r="S385" s="7" t="str">
        <f t="shared" si="31"/>
        <v/>
      </c>
    </row>
    <row r="386" spans="8:19" x14ac:dyDescent="0.25">
      <c r="H386" s="153"/>
      <c r="M386" s="165" t="str">
        <f t="shared" si="27"/>
        <v/>
      </c>
      <c r="N386" s="255" t="str">
        <f>IF($M386="","",IFERROR(VLOOKUP($M386,PartnerSearch!B$2:G$16000,6,0),"--"))</f>
        <v/>
      </c>
      <c r="P386" s="15" t="str">
        <f t="shared" si="28"/>
        <v/>
      </c>
      <c r="Q386" s="15" t="str">
        <f t="shared" si="29"/>
        <v/>
      </c>
      <c r="R386" s="15" t="str">
        <f t="shared" si="30"/>
        <v/>
      </c>
      <c r="S386" s="7" t="str">
        <f t="shared" si="31"/>
        <v/>
      </c>
    </row>
    <row r="387" spans="8:19" x14ac:dyDescent="0.25">
      <c r="H387" s="153"/>
      <c r="M387" s="165" t="str">
        <f t="shared" ref="M387:M450" si="32">TRIM(SUBSTITUTE(SUBSTITUTE(SUBSTITUTE(SUBSTITUTE(SUBSTITUTE(SUBSTITUTE(SUBSTITUTE(SUBSTITUTE(SUBSTITUTE(SUBSTITUTE(SUBSTITUTE(SUBSTITUTE(SUBSTITUTE(SUBSTITUTE(E387,"00000 ","")," (Local)","")," (Tribal)","")," (State)","")," (Regional)","")," (Federal/National)","")," (International)","")," (Unknown)","")," (Academic Institution)","")," (Government)","")," (Industry/Business)","")," (NGO)","")," (Other)","")," (Sea Grant Program)",""))</f>
        <v/>
      </c>
      <c r="N387" s="255" t="str">
        <f>IF($M387="","",IFERROR(VLOOKUP($M387,PartnerSearch!B$2:G$16000,6,0),"--"))</f>
        <v/>
      </c>
      <c r="P387" s="15" t="str">
        <f t="shared" ref="P387:P450" si="33">IF(E387="","",IF(LEFT(E387&amp;"x",5)="00000","",IF(N387="--","NO","yes")))</f>
        <v/>
      </c>
      <c r="Q387" s="15" t="str">
        <f t="shared" ref="Q387:Q450" si="34">IF(LEFT(E387&amp;"x",5)&lt;&gt;"00000","",IF(N387="--","yes","NO"))</f>
        <v/>
      </c>
      <c r="R387" s="15" t="str">
        <f t="shared" ref="R387:R450" si="35">IF(Q387="","",IF((ISERROR(SEARCH("(Federal/National)",E387))*1+ISERROR(SEARCH("(International)",E387))*1+ISERROR(SEARCH("(Local)",E387))*1+ISERROR(SEARCH("(State)",E387))*1+ISERROR(SEARCH("(Regional)",E387))*1+ISERROR(SEARCH("(Tribal)",E387))*1+ISERROR(SEARCH("(Unknown) (",E387))*1)=6,"yes","NO"))</f>
        <v/>
      </c>
      <c r="S387" s="7" t="str">
        <f t="shared" ref="S387:S450" si="36">IF(Q387="","",IF(OR(NOT(ISERROR(SEARCH("(Academic Institution)",E387))),NOT(ISERROR(SEARCH("(Government)",E387))),NOT(ISERROR(SEARCH("(Industry/Business)",E387))),NOT(ISERROR(SEARCH("(NGO)",E387))),NOT(ISERROR(SEARCH("(Sea Grant Program)",E387))),NOT(ISERROR(SEARCH("(Other)",E387))),NOT(AND(NOT(ISERROR(SEARCH("(Unknown)",E387))),(ISERROR(SEARCH(") (Unknown)",E387)))))),"yes","NO"))</f>
        <v/>
      </c>
    </row>
    <row r="388" spans="8:19" x14ac:dyDescent="0.25">
      <c r="H388" s="153"/>
      <c r="M388" s="165" t="str">
        <f t="shared" si="32"/>
        <v/>
      </c>
      <c r="N388" s="255" t="str">
        <f>IF($M388="","",IFERROR(VLOOKUP($M388,PartnerSearch!B$2:G$16000,6,0),"--"))</f>
        <v/>
      </c>
      <c r="P388" s="15" t="str">
        <f t="shared" si="33"/>
        <v/>
      </c>
      <c r="Q388" s="15" t="str">
        <f t="shared" si="34"/>
        <v/>
      </c>
      <c r="R388" s="15" t="str">
        <f t="shared" si="35"/>
        <v/>
      </c>
      <c r="S388" s="7" t="str">
        <f t="shared" si="36"/>
        <v/>
      </c>
    </row>
    <row r="389" spans="8:19" x14ac:dyDescent="0.25">
      <c r="H389" s="153"/>
      <c r="M389" s="165" t="str">
        <f t="shared" si="32"/>
        <v/>
      </c>
      <c r="N389" s="255" t="str">
        <f>IF($M389="","",IFERROR(VLOOKUP($M389,PartnerSearch!B$2:G$16000,6,0),"--"))</f>
        <v/>
      </c>
      <c r="P389" s="15" t="str">
        <f t="shared" si="33"/>
        <v/>
      </c>
      <c r="Q389" s="15" t="str">
        <f t="shared" si="34"/>
        <v/>
      </c>
      <c r="R389" s="15" t="str">
        <f t="shared" si="35"/>
        <v/>
      </c>
      <c r="S389" s="7" t="str">
        <f t="shared" si="36"/>
        <v/>
      </c>
    </row>
    <row r="390" spans="8:19" x14ac:dyDescent="0.25">
      <c r="H390" s="153"/>
      <c r="M390" s="165" t="str">
        <f t="shared" si="32"/>
        <v/>
      </c>
      <c r="N390" s="255" t="str">
        <f>IF($M390="","",IFERROR(VLOOKUP($M390,PartnerSearch!B$2:G$16000,6,0),"--"))</f>
        <v/>
      </c>
      <c r="P390" s="15" t="str">
        <f t="shared" si="33"/>
        <v/>
      </c>
      <c r="Q390" s="15" t="str">
        <f t="shared" si="34"/>
        <v/>
      </c>
      <c r="R390" s="15" t="str">
        <f t="shared" si="35"/>
        <v/>
      </c>
      <c r="S390" s="7" t="str">
        <f t="shared" si="36"/>
        <v/>
      </c>
    </row>
    <row r="391" spans="8:19" x14ac:dyDescent="0.25">
      <c r="H391" s="153"/>
      <c r="M391" s="165" t="str">
        <f t="shared" si="32"/>
        <v/>
      </c>
      <c r="N391" s="255" t="str">
        <f>IF($M391="","",IFERROR(VLOOKUP($M391,PartnerSearch!B$2:G$16000,6,0),"--"))</f>
        <v/>
      </c>
      <c r="P391" s="15" t="str">
        <f t="shared" si="33"/>
        <v/>
      </c>
      <c r="Q391" s="15" t="str">
        <f t="shared" si="34"/>
        <v/>
      </c>
      <c r="R391" s="15" t="str">
        <f t="shared" si="35"/>
        <v/>
      </c>
      <c r="S391" s="7" t="str">
        <f t="shared" si="36"/>
        <v/>
      </c>
    </row>
    <row r="392" spans="8:19" x14ac:dyDescent="0.25">
      <c r="H392" s="153"/>
      <c r="M392" s="165" t="str">
        <f t="shared" si="32"/>
        <v/>
      </c>
      <c r="N392" s="255" t="str">
        <f>IF($M392="","",IFERROR(VLOOKUP($M392,PartnerSearch!B$2:G$16000,6,0),"--"))</f>
        <v/>
      </c>
      <c r="P392" s="15" t="str">
        <f t="shared" si="33"/>
        <v/>
      </c>
      <c r="Q392" s="15" t="str">
        <f t="shared" si="34"/>
        <v/>
      </c>
      <c r="R392" s="15" t="str">
        <f t="shared" si="35"/>
        <v/>
      </c>
      <c r="S392" s="7" t="str">
        <f t="shared" si="36"/>
        <v/>
      </c>
    </row>
    <row r="393" spans="8:19" x14ac:dyDescent="0.25">
      <c r="H393" s="153"/>
      <c r="M393" s="165" t="str">
        <f t="shared" si="32"/>
        <v/>
      </c>
      <c r="N393" s="255" t="str">
        <f>IF($M393="","",IFERROR(VLOOKUP($M393,PartnerSearch!B$2:G$16000,6,0),"--"))</f>
        <v/>
      </c>
      <c r="P393" s="15" t="str">
        <f t="shared" si="33"/>
        <v/>
      </c>
      <c r="Q393" s="15" t="str">
        <f t="shared" si="34"/>
        <v/>
      </c>
      <c r="R393" s="15" t="str">
        <f t="shared" si="35"/>
        <v/>
      </c>
      <c r="S393" s="7" t="str">
        <f t="shared" si="36"/>
        <v/>
      </c>
    </row>
    <row r="394" spans="8:19" x14ac:dyDescent="0.25">
      <c r="H394" s="153"/>
      <c r="M394" s="165" t="str">
        <f t="shared" si="32"/>
        <v/>
      </c>
      <c r="N394" s="255" t="str">
        <f>IF($M394="","",IFERROR(VLOOKUP($M394,PartnerSearch!B$2:G$16000,6,0),"--"))</f>
        <v/>
      </c>
      <c r="P394" s="15" t="str">
        <f t="shared" si="33"/>
        <v/>
      </c>
      <c r="Q394" s="15" t="str">
        <f t="shared" si="34"/>
        <v/>
      </c>
      <c r="R394" s="15" t="str">
        <f t="shared" si="35"/>
        <v/>
      </c>
      <c r="S394" s="7" t="str">
        <f t="shared" si="36"/>
        <v/>
      </c>
    </row>
    <row r="395" spans="8:19" x14ac:dyDescent="0.25">
      <c r="H395" s="153"/>
      <c r="M395" s="165" t="str">
        <f t="shared" si="32"/>
        <v/>
      </c>
      <c r="N395" s="255" t="str">
        <f>IF($M395="","",IFERROR(VLOOKUP($M395,PartnerSearch!B$2:G$16000,6,0),"--"))</f>
        <v/>
      </c>
      <c r="P395" s="15" t="str">
        <f t="shared" si="33"/>
        <v/>
      </c>
      <c r="Q395" s="15" t="str">
        <f t="shared" si="34"/>
        <v/>
      </c>
      <c r="R395" s="15" t="str">
        <f t="shared" si="35"/>
        <v/>
      </c>
      <c r="S395" s="7" t="str">
        <f t="shared" si="36"/>
        <v/>
      </c>
    </row>
    <row r="396" spans="8:19" x14ac:dyDescent="0.25">
      <c r="H396" s="153"/>
      <c r="M396" s="165" t="str">
        <f t="shared" si="32"/>
        <v/>
      </c>
      <c r="N396" s="255" t="str">
        <f>IF($M396="","",IFERROR(VLOOKUP($M396,PartnerSearch!B$2:G$16000,6,0),"--"))</f>
        <v/>
      </c>
      <c r="P396" s="15" t="str">
        <f t="shared" si="33"/>
        <v/>
      </c>
      <c r="Q396" s="15" t="str">
        <f t="shared" si="34"/>
        <v/>
      </c>
      <c r="R396" s="15" t="str">
        <f t="shared" si="35"/>
        <v/>
      </c>
      <c r="S396" s="7" t="str">
        <f t="shared" si="36"/>
        <v/>
      </c>
    </row>
    <row r="397" spans="8:19" x14ac:dyDescent="0.25">
      <c r="H397" s="153"/>
      <c r="M397" s="165" t="str">
        <f t="shared" si="32"/>
        <v/>
      </c>
      <c r="N397" s="255" t="str">
        <f>IF($M397="","",IFERROR(VLOOKUP($M397,PartnerSearch!B$2:G$16000,6,0),"--"))</f>
        <v/>
      </c>
      <c r="P397" s="15" t="str">
        <f t="shared" si="33"/>
        <v/>
      </c>
      <c r="Q397" s="15" t="str">
        <f t="shared" si="34"/>
        <v/>
      </c>
      <c r="R397" s="15" t="str">
        <f t="shared" si="35"/>
        <v/>
      </c>
      <c r="S397" s="7" t="str">
        <f t="shared" si="36"/>
        <v/>
      </c>
    </row>
    <row r="398" spans="8:19" x14ac:dyDescent="0.25">
      <c r="H398" s="153"/>
      <c r="M398" s="165" t="str">
        <f t="shared" si="32"/>
        <v/>
      </c>
      <c r="N398" s="255" t="str">
        <f>IF($M398="","",IFERROR(VLOOKUP($M398,PartnerSearch!B$2:G$16000,6,0),"--"))</f>
        <v/>
      </c>
      <c r="P398" s="15" t="str">
        <f t="shared" si="33"/>
        <v/>
      </c>
      <c r="Q398" s="15" t="str">
        <f t="shared" si="34"/>
        <v/>
      </c>
      <c r="R398" s="15" t="str">
        <f t="shared" si="35"/>
        <v/>
      </c>
      <c r="S398" s="7" t="str">
        <f t="shared" si="36"/>
        <v/>
      </c>
    </row>
    <row r="399" spans="8:19" x14ac:dyDescent="0.25">
      <c r="H399" s="153"/>
      <c r="M399" s="165" t="str">
        <f t="shared" si="32"/>
        <v/>
      </c>
      <c r="N399" s="255" t="str">
        <f>IF($M399="","",IFERROR(VLOOKUP($M399,PartnerSearch!B$2:G$16000,6,0),"--"))</f>
        <v/>
      </c>
      <c r="P399" s="15" t="str">
        <f t="shared" si="33"/>
        <v/>
      </c>
      <c r="Q399" s="15" t="str">
        <f t="shared" si="34"/>
        <v/>
      </c>
      <c r="R399" s="15" t="str">
        <f t="shared" si="35"/>
        <v/>
      </c>
      <c r="S399" s="7" t="str">
        <f t="shared" si="36"/>
        <v/>
      </c>
    </row>
    <row r="400" spans="8:19" x14ac:dyDescent="0.25">
      <c r="H400" s="153"/>
      <c r="M400" s="165" t="str">
        <f t="shared" si="32"/>
        <v/>
      </c>
      <c r="N400" s="255" t="str">
        <f>IF($M400="","",IFERROR(VLOOKUP($M400,PartnerSearch!B$2:G$16000,6,0),"--"))</f>
        <v/>
      </c>
      <c r="P400" s="15" t="str">
        <f t="shared" si="33"/>
        <v/>
      </c>
      <c r="Q400" s="15" t="str">
        <f t="shared" si="34"/>
        <v/>
      </c>
      <c r="R400" s="15" t="str">
        <f t="shared" si="35"/>
        <v/>
      </c>
      <c r="S400" s="7" t="str">
        <f t="shared" si="36"/>
        <v/>
      </c>
    </row>
    <row r="401" spans="8:19" x14ac:dyDescent="0.25">
      <c r="H401" s="153"/>
      <c r="M401" s="165" t="str">
        <f t="shared" si="32"/>
        <v/>
      </c>
      <c r="N401" s="255" t="str">
        <f>IF($M401="","",IFERROR(VLOOKUP($M401,PartnerSearch!B$2:G$16000,6,0),"--"))</f>
        <v/>
      </c>
      <c r="P401" s="15" t="str">
        <f t="shared" si="33"/>
        <v/>
      </c>
      <c r="Q401" s="15" t="str">
        <f t="shared" si="34"/>
        <v/>
      </c>
      <c r="R401" s="15" t="str">
        <f t="shared" si="35"/>
        <v/>
      </c>
      <c r="S401" s="7" t="str">
        <f t="shared" si="36"/>
        <v/>
      </c>
    </row>
    <row r="402" spans="8:19" x14ac:dyDescent="0.25">
      <c r="H402" s="153"/>
      <c r="M402" s="165" t="str">
        <f t="shared" si="32"/>
        <v/>
      </c>
      <c r="N402" s="255" t="str">
        <f>IF($M402="","",IFERROR(VLOOKUP($M402,PartnerSearch!B$2:G$16000,6,0),"--"))</f>
        <v/>
      </c>
      <c r="P402" s="15" t="str">
        <f t="shared" si="33"/>
        <v/>
      </c>
      <c r="Q402" s="15" t="str">
        <f t="shared" si="34"/>
        <v/>
      </c>
      <c r="R402" s="15" t="str">
        <f t="shared" si="35"/>
        <v/>
      </c>
      <c r="S402" s="7" t="str">
        <f t="shared" si="36"/>
        <v/>
      </c>
    </row>
    <row r="403" spans="8:19" x14ac:dyDescent="0.25">
      <c r="H403" s="153"/>
      <c r="M403" s="165" t="str">
        <f t="shared" si="32"/>
        <v/>
      </c>
      <c r="N403" s="255" t="str">
        <f>IF($M403="","",IFERROR(VLOOKUP($M403,PartnerSearch!B$2:G$16000,6,0),"--"))</f>
        <v/>
      </c>
      <c r="P403" s="15" t="str">
        <f t="shared" si="33"/>
        <v/>
      </c>
      <c r="Q403" s="15" t="str">
        <f t="shared" si="34"/>
        <v/>
      </c>
      <c r="R403" s="15" t="str">
        <f t="shared" si="35"/>
        <v/>
      </c>
      <c r="S403" s="7" t="str">
        <f t="shared" si="36"/>
        <v/>
      </c>
    </row>
    <row r="404" spans="8:19" x14ac:dyDescent="0.25">
      <c r="H404" s="153"/>
      <c r="M404" s="165" t="str">
        <f t="shared" si="32"/>
        <v/>
      </c>
      <c r="N404" s="255" t="str">
        <f>IF($M404="","",IFERROR(VLOOKUP($M404,PartnerSearch!B$2:G$16000,6,0),"--"))</f>
        <v/>
      </c>
      <c r="P404" s="15" t="str">
        <f t="shared" si="33"/>
        <v/>
      </c>
      <c r="Q404" s="15" t="str">
        <f t="shared" si="34"/>
        <v/>
      </c>
      <c r="R404" s="15" t="str">
        <f t="shared" si="35"/>
        <v/>
      </c>
      <c r="S404" s="7" t="str">
        <f t="shared" si="36"/>
        <v/>
      </c>
    </row>
    <row r="405" spans="8:19" x14ac:dyDescent="0.25">
      <c r="H405" s="153"/>
      <c r="M405" s="165" t="str">
        <f t="shared" si="32"/>
        <v/>
      </c>
      <c r="N405" s="255" t="str">
        <f>IF($M405="","",IFERROR(VLOOKUP($M405,PartnerSearch!B$2:G$16000,6,0),"--"))</f>
        <v/>
      </c>
      <c r="P405" s="15" t="str">
        <f t="shared" si="33"/>
        <v/>
      </c>
      <c r="Q405" s="15" t="str">
        <f t="shared" si="34"/>
        <v/>
      </c>
      <c r="R405" s="15" t="str">
        <f t="shared" si="35"/>
        <v/>
      </c>
      <c r="S405" s="7" t="str">
        <f t="shared" si="36"/>
        <v/>
      </c>
    </row>
    <row r="406" spans="8:19" x14ac:dyDescent="0.25">
      <c r="H406" s="153"/>
      <c r="M406" s="165" t="str">
        <f t="shared" si="32"/>
        <v/>
      </c>
      <c r="N406" s="255" t="str">
        <f>IF($M406="","",IFERROR(VLOOKUP($M406,PartnerSearch!B$2:G$16000,6,0),"--"))</f>
        <v/>
      </c>
      <c r="P406" s="15" t="str">
        <f t="shared" si="33"/>
        <v/>
      </c>
      <c r="Q406" s="15" t="str">
        <f t="shared" si="34"/>
        <v/>
      </c>
      <c r="R406" s="15" t="str">
        <f t="shared" si="35"/>
        <v/>
      </c>
      <c r="S406" s="7" t="str">
        <f t="shared" si="36"/>
        <v/>
      </c>
    </row>
    <row r="407" spans="8:19" x14ac:dyDescent="0.25">
      <c r="H407" s="153"/>
      <c r="M407" s="165" t="str">
        <f t="shared" si="32"/>
        <v/>
      </c>
      <c r="N407" s="255" t="str">
        <f>IF($M407="","",IFERROR(VLOOKUP($M407,PartnerSearch!B$2:G$16000,6,0),"--"))</f>
        <v/>
      </c>
      <c r="P407" s="15" t="str">
        <f t="shared" si="33"/>
        <v/>
      </c>
      <c r="Q407" s="15" t="str">
        <f t="shared" si="34"/>
        <v/>
      </c>
      <c r="R407" s="15" t="str">
        <f t="shared" si="35"/>
        <v/>
      </c>
      <c r="S407" s="7" t="str">
        <f t="shared" si="36"/>
        <v/>
      </c>
    </row>
    <row r="408" spans="8:19" x14ac:dyDescent="0.25">
      <c r="H408" s="153"/>
      <c r="M408" s="165" t="str">
        <f t="shared" si="32"/>
        <v/>
      </c>
      <c r="N408" s="255" t="str">
        <f>IF($M408="","",IFERROR(VLOOKUP($M408,PartnerSearch!B$2:G$16000,6,0),"--"))</f>
        <v/>
      </c>
      <c r="P408" s="15" t="str">
        <f t="shared" si="33"/>
        <v/>
      </c>
      <c r="Q408" s="15" t="str">
        <f t="shared" si="34"/>
        <v/>
      </c>
      <c r="R408" s="15" t="str">
        <f t="shared" si="35"/>
        <v/>
      </c>
      <c r="S408" s="7" t="str">
        <f t="shared" si="36"/>
        <v/>
      </c>
    </row>
    <row r="409" spans="8:19" x14ac:dyDescent="0.25">
      <c r="H409" s="153"/>
      <c r="M409" s="165" t="str">
        <f t="shared" si="32"/>
        <v/>
      </c>
      <c r="N409" s="255" t="str">
        <f>IF($M409="","",IFERROR(VLOOKUP($M409,PartnerSearch!B$2:G$16000,6,0),"--"))</f>
        <v/>
      </c>
      <c r="P409" s="15" t="str">
        <f t="shared" si="33"/>
        <v/>
      </c>
      <c r="Q409" s="15" t="str">
        <f t="shared" si="34"/>
        <v/>
      </c>
      <c r="R409" s="15" t="str">
        <f t="shared" si="35"/>
        <v/>
      </c>
      <c r="S409" s="7" t="str">
        <f t="shared" si="36"/>
        <v/>
      </c>
    </row>
    <row r="410" spans="8:19" x14ac:dyDescent="0.25">
      <c r="H410" s="153"/>
      <c r="M410" s="165" t="str">
        <f t="shared" si="32"/>
        <v/>
      </c>
      <c r="N410" s="255" t="str">
        <f>IF($M410="","",IFERROR(VLOOKUP($M410,PartnerSearch!B$2:G$16000,6,0),"--"))</f>
        <v/>
      </c>
      <c r="P410" s="15" t="str">
        <f t="shared" si="33"/>
        <v/>
      </c>
      <c r="Q410" s="15" t="str">
        <f t="shared" si="34"/>
        <v/>
      </c>
      <c r="R410" s="15" t="str">
        <f t="shared" si="35"/>
        <v/>
      </c>
      <c r="S410" s="7" t="str">
        <f t="shared" si="36"/>
        <v/>
      </c>
    </row>
    <row r="411" spans="8:19" x14ac:dyDescent="0.25">
      <c r="H411" s="153"/>
      <c r="M411" s="165" t="str">
        <f t="shared" si="32"/>
        <v/>
      </c>
      <c r="N411" s="255" t="str">
        <f>IF($M411="","",IFERROR(VLOOKUP($M411,PartnerSearch!B$2:G$16000,6,0),"--"))</f>
        <v/>
      </c>
      <c r="P411" s="15" t="str">
        <f t="shared" si="33"/>
        <v/>
      </c>
      <c r="Q411" s="15" t="str">
        <f t="shared" si="34"/>
        <v/>
      </c>
      <c r="R411" s="15" t="str">
        <f t="shared" si="35"/>
        <v/>
      </c>
      <c r="S411" s="7" t="str">
        <f t="shared" si="36"/>
        <v/>
      </c>
    </row>
    <row r="412" spans="8:19" x14ac:dyDescent="0.25">
      <c r="H412" s="153"/>
      <c r="M412" s="165" t="str">
        <f t="shared" si="32"/>
        <v/>
      </c>
      <c r="N412" s="255" t="str">
        <f>IF($M412="","",IFERROR(VLOOKUP($M412,PartnerSearch!B$2:G$16000,6,0),"--"))</f>
        <v/>
      </c>
      <c r="P412" s="15" t="str">
        <f t="shared" si="33"/>
        <v/>
      </c>
      <c r="Q412" s="15" t="str">
        <f t="shared" si="34"/>
        <v/>
      </c>
      <c r="R412" s="15" t="str">
        <f t="shared" si="35"/>
        <v/>
      </c>
      <c r="S412" s="7" t="str">
        <f t="shared" si="36"/>
        <v/>
      </c>
    </row>
    <row r="413" spans="8:19" x14ac:dyDescent="0.25">
      <c r="H413" s="153"/>
      <c r="M413" s="165" t="str">
        <f t="shared" si="32"/>
        <v/>
      </c>
      <c r="N413" s="255" t="str">
        <f>IF($M413="","",IFERROR(VLOOKUP($M413,PartnerSearch!B$2:G$16000,6,0),"--"))</f>
        <v/>
      </c>
      <c r="P413" s="15" t="str">
        <f t="shared" si="33"/>
        <v/>
      </c>
      <c r="Q413" s="15" t="str">
        <f t="shared" si="34"/>
        <v/>
      </c>
      <c r="R413" s="15" t="str">
        <f t="shared" si="35"/>
        <v/>
      </c>
      <c r="S413" s="7" t="str">
        <f t="shared" si="36"/>
        <v/>
      </c>
    </row>
    <row r="414" spans="8:19" x14ac:dyDescent="0.25">
      <c r="H414" s="153"/>
      <c r="M414" s="165" t="str">
        <f t="shared" si="32"/>
        <v/>
      </c>
      <c r="N414" s="255" t="str">
        <f>IF($M414="","",IFERROR(VLOOKUP($M414,PartnerSearch!B$2:G$16000,6,0),"--"))</f>
        <v/>
      </c>
      <c r="P414" s="15" t="str">
        <f t="shared" si="33"/>
        <v/>
      </c>
      <c r="Q414" s="15" t="str">
        <f t="shared" si="34"/>
        <v/>
      </c>
      <c r="R414" s="15" t="str">
        <f t="shared" si="35"/>
        <v/>
      </c>
      <c r="S414" s="7" t="str">
        <f t="shared" si="36"/>
        <v/>
      </c>
    </row>
    <row r="415" spans="8:19" x14ac:dyDescent="0.25">
      <c r="H415" s="153"/>
      <c r="M415" s="165" t="str">
        <f t="shared" si="32"/>
        <v/>
      </c>
      <c r="N415" s="255" t="str">
        <f>IF($M415="","",IFERROR(VLOOKUP($M415,PartnerSearch!B$2:G$16000,6,0),"--"))</f>
        <v/>
      </c>
      <c r="P415" s="15" t="str">
        <f t="shared" si="33"/>
        <v/>
      </c>
      <c r="Q415" s="15" t="str">
        <f t="shared" si="34"/>
        <v/>
      </c>
      <c r="R415" s="15" t="str">
        <f t="shared" si="35"/>
        <v/>
      </c>
      <c r="S415" s="7" t="str">
        <f t="shared" si="36"/>
        <v/>
      </c>
    </row>
    <row r="416" spans="8:19" x14ac:dyDescent="0.25">
      <c r="H416" s="153"/>
      <c r="M416" s="165" t="str">
        <f t="shared" si="32"/>
        <v/>
      </c>
      <c r="N416" s="255" t="str">
        <f>IF($M416="","",IFERROR(VLOOKUP($M416,PartnerSearch!B$2:G$16000,6,0),"--"))</f>
        <v/>
      </c>
      <c r="P416" s="15" t="str">
        <f t="shared" si="33"/>
        <v/>
      </c>
      <c r="Q416" s="15" t="str">
        <f t="shared" si="34"/>
        <v/>
      </c>
      <c r="R416" s="15" t="str">
        <f t="shared" si="35"/>
        <v/>
      </c>
      <c r="S416" s="7" t="str">
        <f t="shared" si="36"/>
        <v/>
      </c>
    </row>
    <row r="417" spans="8:19" x14ac:dyDescent="0.25">
      <c r="H417" s="153"/>
      <c r="M417" s="165" t="str">
        <f t="shared" si="32"/>
        <v/>
      </c>
      <c r="N417" s="255" t="str">
        <f>IF($M417="","",IFERROR(VLOOKUP($M417,PartnerSearch!B$2:G$16000,6,0),"--"))</f>
        <v/>
      </c>
      <c r="P417" s="15" t="str">
        <f t="shared" si="33"/>
        <v/>
      </c>
      <c r="Q417" s="15" t="str">
        <f t="shared" si="34"/>
        <v/>
      </c>
      <c r="R417" s="15" t="str">
        <f t="shared" si="35"/>
        <v/>
      </c>
      <c r="S417" s="7" t="str">
        <f t="shared" si="36"/>
        <v/>
      </c>
    </row>
    <row r="418" spans="8:19" x14ac:dyDescent="0.25">
      <c r="H418" s="153"/>
      <c r="M418" s="165" t="str">
        <f t="shared" si="32"/>
        <v/>
      </c>
      <c r="N418" s="255" t="str">
        <f>IF($M418="","",IFERROR(VLOOKUP($M418,PartnerSearch!B$2:G$16000,6,0),"--"))</f>
        <v/>
      </c>
      <c r="P418" s="15" t="str">
        <f t="shared" si="33"/>
        <v/>
      </c>
      <c r="Q418" s="15" t="str">
        <f t="shared" si="34"/>
        <v/>
      </c>
      <c r="R418" s="15" t="str">
        <f t="shared" si="35"/>
        <v/>
      </c>
      <c r="S418" s="7" t="str">
        <f t="shared" si="36"/>
        <v/>
      </c>
    </row>
    <row r="419" spans="8:19" x14ac:dyDescent="0.25">
      <c r="H419" s="153"/>
      <c r="M419" s="165" t="str">
        <f t="shared" si="32"/>
        <v/>
      </c>
      <c r="N419" s="255" t="str">
        <f>IF($M419="","",IFERROR(VLOOKUP($M419,PartnerSearch!B$2:G$16000,6,0),"--"))</f>
        <v/>
      </c>
      <c r="P419" s="15" t="str">
        <f t="shared" si="33"/>
        <v/>
      </c>
      <c r="Q419" s="15" t="str">
        <f t="shared" si="34"/>
        <v/>
      </c>
      <c r="R419" s="15" t="str">
        <f t="shared" si="35"/>
        <v/>
      </c>
      <c r="S419" s="7" t="str">
        <f t="shared" si="36"/>
        <v/>
      </c>
    </row>
    <row r="420" spans="8:19" x14ac:dyDescent="0.25">
      <c r="H420" s="153"/>
      <c r="M420" s="165" t="str">
        <f t="shared" si="32"/>
        <v/>
      </c>
      <c r="N420" s="255" t="str">
        <f>IF($M420="","",IFERROR(VLOOKUP($M420,PartnerSearch!B$2:G$16000,6,0),"--"))</f>
        <v/>
      </c>
      <c r="P420" s="15" t="str">
        <f t="shared" si="33"/>
        <v/>
      </c>
      <c r="Q420" s="15" t="str">
        <f t="shared" si="34"/>
        <v/>
      </c>
      <c r="R420" s="15" t="str">
        <f t="shared" si="35"/>
        <v/>
      </c>
      <c r="S420" s="7" t="str">
        <f t="shared" si="36"/>
        <v/>
      </c>
    </row>
    <row r="421" spans="8:19" x14ac:dyDescent="0.25">
      <c r="H421" s="153"/>
      <c r="M421" s="165" t="str">
        <f t="shared" si="32"/>
        <v/>
      </c>
      <c r="N421" s="255" t="str">
        <f>IF($M421="","",IFERROR(VLOOKUP($M421,PartnerSearch!B$2:G$16000,6,0),"--"))</f>
        <v/>
      </c>
      <c r="P421" s="15" t="str">
        <f t="shared" si="33"/>
        <v/>
      </c>
      <c r="Q421" s="15" t="str">
        <f t="shared" si="34"/>
        <v/>
      </c>
      <c r="R421" s="15" t="str">
        <f t="shared" si="35"/>
        <v/>
      </c>
      <c r="S421" s="7" t="str">
        <f t="shared" si="36"/>
        <v/>
      </c>
    </row>
    <row r="422" spans="8:19" x14ac:dyDescent="0.25">
      <c r="H422" s="153"/>
      <c r="M422" s="165" t="str">
        <f t="shared" si="32"/>
        <v/>
      </c>
      <c r="N422" s="255" t="str">
        <f>IF($M422="","",IFERROR(VLOOKUP($M422,PartnerSearch!B$2:G$16000,6,0),"--"))</f>
        <v/>
      </c>
      <c r="P422" s="15" t="str">
        <f t="shared" si="33"/>
        <v/>
      </c>
      <c r="Q422" s="15" t="str">
        <f t="shared" si="34"/>
        <v/>
      </c>
      <c r="R422" s="15" t="str">
        <f t="shared" si="35"/>
        <v/>
      </c>
      <c r="S422" s="7" t="str">
        <f t="shared" si="36"/>
        <v/>
      </c>
    </row>
    <row r="423" spans="8:19" x14ac:dyDescent="0.25">
      <c r="H423" s="153"/>
      <c r="M423" s="165" t="str">
        <f t="shared" si="32"/>
        <v/>
      </c>
      <c r="N423" s="255" t="str">
        <f>IF($M423="","",IFERROR(VLOOKUP($M423,PartnerSearch!B$2:G$16000,6,0),"--"))</f>
        <v/>
      </c>
      <c r="P423" s="15" t="str">
        <f t="shared" si="33"/>
        <v/>
      </c>
      <c r="Q423" s="15" t="str">
        <f t="shared" si="34"/>
        <v/>
      </c>
      <c r="R423" s="15" t="str">
        <f t="shared" si="35"/>
        <v/>
      </c>
      <c r="S423" s="7" t="str">
        <f t="shared" si="36"/>
        <v/>
      </c>
    </row>
    <row r="424" spans="8:19" x14ac:dyDescent="0.25">
      <c r="H424" s="153"/>
      <c r="M424" s="165" t="str">
        <f t="shared" si="32"/>
        <v/>
      </c>
      <c r="N424" s="255" t="str">
        <f>IF($M424="","",IFERROR(VLOOKUP($M424,PartnerSearch!B$2:G$16000,6,0),"--"))</f>
        <v/>
      </c>
      <c r="P424" s="15" t="str">
        <f t="shared" si="33"/>
        <v/>
      </c>
      <c r="Q424" s="15" t="str">
        <f t="shared" si="34"/>
        <v/>
      </c>
      <c r="R424" s="15" t="str">
        <f t="shared" si="35"/>
        <v/>
      </c>
      <c r="S424" s="7" t="str">
        <f t="shared" si="36"/>
        <v/>
      </c>
    </row>
    <row r="425" spans="8:19" x14ac:dyDescent="0.25">
      <c r="H425" s="153"/>
      <c r="M425" s="165" t="str">
        <f t="shared" si="32"/>
        <v/>
      </c>
      <c r="N425" s="255" t="str">
        <f>IF($M425="","",IFERROR(VLOOKUP($M425,PartnerSearch!B$2:G$16000,6,0),"--"))</f>
        <v/>
      </c>
      <c r="P425" s="15" t="str">
        <f t="shared" si="33"/>
        <v/>
      </c>
      <c r="Q425" s="15" t="str">
        <f t="shared" si="34"/>
        <v/>
      </c>
      <c r="R425" s="15" t="str">
        <f t="shared" si="35"/>
        <v/>
      </c>
      <c r="S425" s="7" t="str">
        <f t="shared" si="36"/>
        <v/>
      </c>
    </row>
    <row r="426" spans="8:19" x14ac:dyDescent="0.25">
      <c r="H426" s="153"/>
      <c r="M426" s="165" t="str">
        <f t="shared" si="32"/>
        <v/>
      </c>
      <c r="N426" s="255" t="str">
        <f>IF($M426="","",IFERROR(VLOOKUP($M426,PartnerSearch!B$2:G$16000,6,0),"--"))</f>
        <v/>
      </c>
      <c r="P426" s="15" t="str">
        <f t="shared" si="33"/>
        <v/>
      </c>
      <c r="Q426" s="15" t="str">
        <f t="shared" si="34"/>
        <v/>
      </c>
      <c r="R426" s="15" t="str">
        <f t="shared" si="35"/>
        <v/>
      </c>
      <c r="S426" s="7" t="str">
        <f t="shared" si="36"/>
        <v/>
      </c>
    </row>
    <row r="427" spans="8:19" x14ac:dyDescent="0.25">
      <c r="H427" s="153"/>
      <c r="M427" s="165" t="str">
        <f t="shared" si="32"/>
        <v/>
      </c>
      <c r="N427" s="255" t="str">
        <f>IF($M427="","",IFERROR(VLOOKUP($M427,PartnerSearch!B$2:G$16000,6,0),"--"))</f>
        <v/>
      </c>
      <c r="P427" s="15" t="str">
        <f t="shared" si="33"/>
        <v/>
      </c>
      <c r="Q427" s="15" t="str">
        <f t="shared" si="34"/>
        <v/>
      </c>
      <c r="R427" s="15" t="str">
        <f t="shared" si="35"/>
        <v/>
      </c>
      <c r="S427" s="7" t="str">
        <f t="shared" si="36"/>
        <v/>
      </c>
    </row>
    <row r="428" spans="8:19" x14ac:dyDescent="0.25">
      <c r="H428" s="153"/>
      <c r="M428" s="165" t="str">
        <f t="shared" si="32"/>
        <v/>
      </c>
      <c r="N428" s="255" t="str">
        <f>IF($M428="","",IFERROR(VLOOKUP($M428,PartnerSearch!B$2:G$16000,6,0),"--"))</f>
        <v/>
      </c>
      <c r="P428" s="15" t="str">
        <f t="shared" si="33"/>
        <v/>
      </c>
      <c r="Q428" s="15" t="str">
        <f t="shared" si="34"/>
        <v/>
      </c>
      <c r="R428" s="15" t="str">
        <f t="shared" si="35"/>
        <v/>
      </c>
      <c r="S428" s="7" t="str">
        <f t="shared" si="36"/>
        <v/>
      </c>
    </row>
    <row r="429" spans="8:19" x14ac:dyDescent="0.25">
      <c r="H429" s="153"/>
      <c r="M429" s="165" t="str">
        <f t="shared" si="32"/>
        <v/>
      </c>
      <c r="N429" s="255" t="str">
        <f>IF($M429="","",IFERROR(VLOOKUP($M429,PartnerSearch!B$2:G$16000,6,0),"--"))</f>
        <v/>
      </c>
      <c r="P429" s="15" t="str">
        <f t="shared" si="33"/>
        <v/>
      </c>
      <c r="Q429" s="15" t="str">
        <f t="shared" si="34"/>
        <v/>
      </c>
      <c r="R429" s="15" t="str">
        <f t="shared" si="35"/>
        <v/>
      </c>
      <c r="S429" s="7" t="str">
        <f t="shared" si="36"/>
        <v/>
      </c>
    </row>
    <row r="430" spans="8:19" x14ac:dyDescent="0.25">
      <c r="H430" s="153"/>
      <c r="M430" s="165" t="str">
        <f t="shared" si="32"/>
        <v/>
      </c>
      <c r="N430" s="255" t="str">
        <f>IF($M430="","",IFERROR(VLOOKUP($M430,PartnerSearch!B$2:G$16000,6,0),"--"))</f>
        <v/>
      </c>
      <c r="P430" s="15" t="str">
        <f t="shared" si="33"/>
        <v/>
      </c>
      <c r="Q430" s="15" t="str">
        <f t="shared" si="34"/>
        <v/>
      </c>
      <c r="R430" s="15" t="str">
        <f t="shared" si="35"/>
        <v/>
      </c>
      <c r="S430" s="7" t="str">
        <f t="shared" si="36"/>
        <v/>
      </c>
    </row>
    <row r="431" spans="8:19" x14ac:dyDescent="0.25">
      <c r="H431" s="153"/>
      <c r="M431" s="165" t="str">
        <f t="shared" si="32"/>
        <v/>
      </c>
      <c r="N431" s="255" t="str">
        <f>IF($M431="","",IFERROR(VLOOKUP($M431,PartnerSearch!B$2:G$16000,6,0),"--"))</f>
        <v/>
      </c>
      <c r="P431" s="15" t="str">
        <f t="shared" si="33"/>
        <v/>
      </c>
      <c r="Q431" s="15" t="str">
        <f t="shared" si="34"/>
        <v/>
      </c>
      <c r="R431" s="15" t="str">
        <f t="shared" si="35"/>
        <v/>
      </c>
      <c r="S431" s="7" t="str">
        <f t="shared" si="36"/>
        <v/>
      </c>
    </row>
    <row r="432" spans="8:19" x14ac:dyDescent="0.25">
      <c r="H432" s="153"/>
      <c r="M432" s="165" t="str">
        <f t="shared" si="32"/>
        <v/>
      </c>
      <c r="N432" s="255" t="str">
        <f>IF($M432="","",IFERROR(VLOOKUP($M432,PartnerSearch!B$2:G$16000,6,0),"--"))</f>
        <v/>
      </c>
      <c r="P432" s="15" t="str">
        <f t="shared" si="33"/>
        <v/>
      </c>
      <c r="Q432" s="15" t="str">
        <f t="shared" si="34"/>
        <v/>
      </c>
      <c r="R432" s="15" t="str">
        <f t="shared" si="35"/>
        <v/>
      </c>
      <c r="S432" s="7" t="str">
        <f t="shared" si="36"/>
        <v/>
      </c>
    </row>
    <row r="433" spans="8:19" x14ac:dyDescent="0.25">
      <c r="H433" s="153"/>
      <c r="M433" s="165" t="str">
        <f t="shared" si="32"/>
        <v/>
      </c>
      <c r="N433" s="255" t="str">
        <f>IF($M433="","",IFERROR(VLOOKUP($M433,PartnerSearch!B$2:G$16000,6,0),"--"))</f>
        <v/>
      </c>
      <c r="P433" s="15" t="str">
        <f t="shared" si="33"/>
        <v/>
      </c>
      <c r="Q433" s="15" t="str">
        <f t="shared" si="34"/>
        <v/>
      </c>
      <c r="R433" s="15" t="str">
        <f t="shared" si="35"/>
        <v/>
      </c>
      <c r="S433" s="7" t="str">
        <f t="shared" si="36"/>
        <v/>
      </c>
    </row>
    <row r="434" spans="8:19" x14ac:dyDescent="0.25">
      <c r="H434" s="153"/>
      <c r="M434" s="165" t="str">
        <f t="shared" si="32"/>
        <v/>
      </c>
      <c r="N434" s="255" t="str">
        <f>IF($M434="","",IFERROR(VLOOKUP($M434,PartnerSearch!B$2:G$16000,6,0),"--"))</f>
        <v/>
      </c>
      <c r="P434" s="15" t="str">
        <f t="shared" si="33"/>
        <v/>
      </c>
      <c r="Q434" s="15" t="str">
        <f t="shared" si="34"/>
        <v/>
      </c>
      <c r="R434" s="15" t="str">
        <f t="shared" si="35"/>
        <v/>
      </c>
      <c r="S434" s="7" t="str">
        <f t="shared" si="36"/>
        <v/>
      </c>
    </row>
    <row r="435" spans="8:19" x14ac:dyDescent="0.25">
      <c r="H435" s="153"/>
      <c r="M435" s="165" t="str">
        <f t="shared" si="32"/>
        <v/>
      </c>
      <c r="N435" s="255" t="str">
        <f>IF($M435="","",IFERROR(VLOOKUP($M435,PartnerSearch!B$2:G$16000,6,0),"--"))</f>
        <v/>
      </c>
      <c r="P435" s="15" t="str">
        <f t="shared" si="33"/>
        <v/>
      </c>
      <c r="Q435" s="15" t="str">
        <f t="shared" si="34"/>
        <v/>
      </c>
      <c r="R435" s="15" t="str">
        <f t="shared" si="35"/>
        <v/>
      </c>
      <c r="S435" s="7" t="str">
        <f t="shared" si="36"/>
        <v/>
      </c>
    </row>
    <row r="436" spans="8:19" x14ac:dyDescent="0.25">
      <c r="H436" s="153"/>
      <c r="M436" s="165" t="str">
        <f t="shared" si="32"/>
        <v/>
      </c>
      <c r="N436" s="255" t="str">
        <f>IF($M436="","",IFERROR(VLOOKUP($M436,PartnerSearch!B$2:G$16000,6,0),"--"))</f>
        <v/>
      </c>
      <c r="P436" s="15" t="str">
        <f t="shared" si="33"/>
        <v/>
      </c>
      <c r="Q436" s="15" t="str">
        <f t="shared" si="34"/>
        <v/>
      </c>
      <c r="R436" s="15" t="str">
        <f t="shared" si="35"/>
        <v/>
      </c>
      <c r="S436" s="7" t="str">
        <f t="shared" si="36"/>
        <v/>
      </c>
    </row>
    <row r="437" spans="8:19" x14ac:dyDescent="0.25">
      <c r="H437" s="153"/>
      <c r="M437" s="165" t="str">
        <f t="shared" si="32"/>
        <v/>
      </c>
      <c r="N437" s="255" t="str">
        <f>IF($M437="","",IFERROR(VLOOKUP($M437,PartnerSearch!B$2:G$16000,6,0),"--"))</f>
        <v/>
      </c>
      <c r="P437" s="15" t="str">
        <f t="shared" si="33"/>
        <v/>
      </c>
      <c r="Q437" s="15" t="str">
        <f t="shared" si="34"/>
        <v/>
      </c>
      <c r="R437" s="15" t="str">
        <f t="shared" si="35"/>
        <v/>
      </c>
      <c r="S437" s="7" t="str">
        <f t="shared" si="36"/>
        <v/>
      </c>
    </row>
    <row r="438" spans="8:19" x14ac:dyDescent="0.25">
      <c r="H438" s="153"/>
      <c r="M438" s="165" t="str">
        <f t="shared" si="32"/>
        <v/>
      </c>
      <c r="N438" s="255" t="str">
        <f>IF($M438="","",IFERROR(VLOOKUP($M438,PartnerSearch!B$2:G$16000,6,0),"--"))</f>
        <v/>
      </c>
      <c r="P438" s="15" t="str">
        <f t="shared" si="33"/>
        <v/>
      </c>
      <c r="Q438" s="15" t="str">
        <f t="shared" si="34"/>
        <v/>
      </c>
      <c r="R438" s="15" t="str">
        <f t="shared" si="35"/>
        <v/>
      </c>
      <c r="S438" s="7" t="str">
        <f t="shared" si="36"/>
        <v/>
      </c>
    </row>
    <row r="439" spans="8:19" x14ac:dyDescent="0.25">
      <c r="H439" s="153"/>
      <c r="M439" s="165" t="str">
        <f t="shared" si="32"/>
        <v/>
      </c>
      <c r="N439" s="255" t="str">
        <f>IF($M439="","",IFERROR(VLOOKUP($M439,PartnerSearch!B$2:G$16000,6,0),"--"))</f>
        <v/>
      </c>
      <c r="P439" s="15" t="str">
        <f t="shared" si="33"/>
        <v/>
      </c>
      <c r="Q439" s="15" t="str">
        <f t="shared" si="34"/>
        <v/>
      </c>
      <c r="R439" s="15" t="str">
        <f t="shared" si="35"/>
        <v/>
      </c>
      <c r="S439" s="7" t="str">
        <f t="shared" si="36"/>
        <v/>
      </c>
    </row>
    <row r="440" spans="8:19" x14ac:dyDescent="0.25">
      <c r="H440" s="153"/>
      <c r="M440" s="165" t="str">
        <f t="shared" si="32"/>
        <v/>
      </c>
      <c r="N440" s="255" t="str">
        <f>IF($M440="","",IFERROR(VLOOKUP($M440,PartnerSearch!B$2:G$16000,6,0),"--"))</f>
        <v/>
      </c>
      <c r="P440" s="15" t="str">
        <f t="shared" si="33"/>
        <v/>
      </c>
      <c r="Q440" s="15" t="str">
        <f t="shared" si="34"/>
        <v/>
      </c>
      <c r="R440" s="15" t="str">
        <f t="shared" si="35"/>
        <v/>
      </c>
      <c r="S440" s="7" t="str">
        <f t="shared" si="36"/>
        <v/>
      </c>
    </row>
    <row r="441" spans="8:19" x14ac:dyDescent="0.25">
      <c r="H441" s="153"/>
      <c r="M441" s="165" t="str">
        <f t="shared" si="32"/>
        <v/>
      </c>
      <c r="N441" s="255" t="str">
        <f>IF($M441="","",IFERROR(VLOOKUP($M441,PartnerSearch!B$2:G$16000,6,0),"--"))</f>
        <v/>
      </c>
      <c r="P441" s="15" t="str">
        <f t="shared" si="33"/>
        <v/>
      </c>
      <c r="Q441" s="15" t="str">
        <f t="shared" si="34"/>
        <v/>
      </c>
      <c r="R441" s="15" t="str">
        <f t="shared" si="35"/>
        <v/>
      </c>
      <c r="S441" s="7" t="str">
        <f t="shared" si="36"/>
        <v/>
      </c>
    </row>
    <row r="442" spans="8:19" x14ac:dyDescent="0.25">
      <c r="H442" s="153"/>
      <c r="M442" s="165" t="str">
        <f t="shared" si="32"/>
        <v/>
      </c>
      <c r="N442" s="255" t="str">
        <f>IF($M442="","",IFERROR(VLOOKUP($M442,PartnerSearch!B$2:G$16000,6,0),"--"))</f>
        <v/>
      </c>
      <c r="P442" s="15" t="str">
        <f t="shared" si="33"/>
        <v/>
      </c>
      <c r="Q442" s="15" t="str">
        <f t="shared" si="34"/>
        <v/>
      </c>
      <c r="R442" s="15" t="str">
        <f t="shared" si="35"/>
        <v/>
      </c>
      <c r="S442" s="7" t="str">
        <f t="shared" si="36"/>
        <v/>
      </c>
    </row>
    <row r="443" spans="8:19" x14ac:dyDescent="0.25">
      <c r="H443" s="153"/>
      <c r="M443" s="165" t="str">
        <f t="shared" si="32"/>
        <v/>
      </c>
      <c r="N443" s="255" t="str">
        <f>IF($M443="","",IFERROR(VLOOKUP($M443,PartnerSearch!B$2:G$16000,6,0),"--"))</f>
        <v/>
      </c>
      <c r="P443" s="15" t="str">
        <f t="shared" si="33"/>
        <v/>
      </c>
      <c r="Q443" s="15" t="str">
        <f t="shared" si="34"/>
        <v/>
      </c>
      <c r="R443" s="15" t="str">
        <f t="shared" si="35"/>
        <v/>
      </c>
      <c r="S443" s="7" t="str">
        <f t="shared" si="36"/>
        <v/>
      </c>
    </row>
    <row r="444" spans="8:19" x14ac:dyDescent="0.25">
      <c r="H444" s="153"/>
      <c r="M444" s="165" t="str">
        <f t="shared" si="32"/>
        <v/>
      </c>
      <c r="N444" s="255" t="str">
        <f>IF($M444="","",IFERROR(VLOOKUP($M444,PartnerSearch!B$2:G$16000,6,0),"--"))</f>
        <v/>
      </c>
      <c r="P444" s="15" t="str">
        <f t="shared" si="33"/>
        <v/>
      </c>
      <c r="Q444" s="15" t="str">
        <f t="shared" si="34"/>
        <v/>
      </c>
      <c r="R444" s="15" t="str">
        <f t="shared" si="35"/>
        <v/>
      </c>
      <c r="S444" s="7" t="str">
        <f t="shared" si="36"/>
        <v/>
      </c>
    </row>
    <row r="445" spans="8:19" x14ac:dyDescent="0.25">
      <c r="H445" s="153"/>
      <c r="M445" s="165" t="str">
        <f t="shared" si="32"/>
        <v/>
      </c>
      <c r="N445" s="255" t="str">
        <f>IF($M445="","",IFERROR(VLOOKUP($M445,PartnerSearch!B$2:G$16000,6,0),"--"))</f>
        <v/>
      </c>
      <c r="P445" s="15" t="str">
        <f t="shared" si="33"/>
        <v/>
      </c>
      <c r="Q445" s="15" t="str">
        <f t="shared" si="34"/>
        <v/>
      </c>
      <c r="R445" s="15" t="str">
        <f t="shared" si="35"/>
        <v/>
      </c>
      <c r="S445" s="7" t="str">
        <f t="shared" si="36"/>
        <v/>
      </c>
    </row>
    <row r="446" spans="8:19" x14ac:dyDescent="0.25">
      <c r="H446" s="153"/>
      <c r="M446" s="165" t="str">
        <f t="shared" si="32"/>
        <v/>
      </c>
      <c r="N446" s="255" t="str">
        <f>IF($M446="","",IFERROR(VLOOKUP($M446,PartnerSearch!B$2:G$16000,6,0),"--"))</f>
        <v/>
      </c>
      <c r="P446" s="15" t="str">
        <f t="shared" si="33"/>
        <v/>
      </c>
      <c r="Q446" s="15" t="str">
        <f t="shared" si="34"/>
        <v/>
      </c>
      <c r="R446" s="15" t="str">
        <f t="shared" si="35"/>
        <v/>
      </c>
      <c r="S446" s="7" t="str">
        <f t="shared" si="36"/>
        <v/>
      </c>
    </row>
    <row r="447" spans="8:19" x14ac:dyDescent="0.25">
      <c r="H447" s="153"/>
      <c r="M447" s="165" t="str">
        <f t="shared" si="32"/>
        <v/>
      </c>
      <c r="N447" s="255" t="str">
        <f>IF($M447="","",IFERROR(VLOOKUP($M447,PartnerSearch!B$2:G$16000,6,0),"--"))</f>
        <v/>
      </c>
      <c r="P447" s="15" t="str">
        <f t="shared" si="33"/>
        <v/>
      </c>
      <c r="Q447" s="15" t="str">
        <f t="shared" si="34"/>
        <v/>
      </c>
      <c r="R447" s="15" t="str">
        <f t="shared" si="35"/>
        <v/>
      </c>
      <c r="S447" s="7" t="str">
        <f t="shared" si="36"/>
        <v/>
      </c>
    </row>
    <row r="448" spans="8:19" x14ac:dyDescent="0.25">
      <c r="H448" s="153"/>
      <c r="M448" s="165" t="str">
        <f t="shared" si="32"/>
        <v/>
      </c>
      <c r="N448" s="255" t="str">
        <f>IF($M448="","",IFERROR(VLOOKUP($M448,PartnerSearch!B$2:G$16000,6,0),"--"))</f>
        <v/>
      </c>
      <c r="P448" s="15" t="str">
        <f t="shared" si="33"/>
        <v/>
      </c>
      <c r="Q448" s="15" t="str">
        <f t="shared" si="34"/>
        <v/>
      </c>
      <c r="R448" s="15" t="str">
        <f t="shared" si="35"/>
        <v/>
      </c>
      <c r="S448" s="7" t="str">
        <f t="shared" si="36"/>
        <v/>
      </c>
    </row>
    <row r="449" spans="8:19" x14ac:dyDescent="0.25">
      <c r="H449" s="153"/>
      <c r="M449" s="165" t="str">
        <f t="shared" si="32"/>
        <v/>
      </c>
      <c r="N449" s="255" t="str">
        <f>IF($M449="","",IFERROR(VLOOKUP($M449,PartnerSearch!B$2:G$16000,6,0),"--"))</f>
        <v/>
      </c>
      <c r="P449" s="15" t="str">
        <f t="shared" si="33"/>
        <v/>
      </c>
      <c r="Q449" s="15" t="str">
        <f t="shared" si="34"/>
        <v/>
      </c>
      <c r="R449" s="15" t="str">
        <f t="shared" si="35"/>
        <v/>
      </c>
      <c r="S449" s="7" t="str">
        <f t="shared" si="36"/>
        <v/>
      </c>
    </row>
    <row r="450" spans="8:19" x14ac:dyDescent="0.25">
      <c r="H450" s="153"/>
      <c r="M450" s="165" t="str">
        <f t="shared" si="32"/>
        <v/>
      </c>
      <c r="N450" s="255" t="str">
        <f>IF($M450="","",IFERROR(VLOOKUP($M450,PartnerSearch!B$2:G$16000,6,0),"--"))</f>
        <v/>
      </c>
      <c r="P450" s="15" t="str">
        <f t="shared" si="33"/>
        <v/>
      </c>
      <c r="Q450" s="15" t="str">
        <f t="shared" si="34"/>
        <v/>
      </c>
      <c r="R450" s="15" t="str">
        <f t="shared" si="35"/>
        <v/>
      </c>
      <c r="S450" s="7" t="str">
        <f t="shared" si="36"/>
        <v/>
      </c>
    </row>
    <row r="451" spans="8:19" x14ac:dyDescent="0.25">
      <c r="H451" s="153"/>
      <c r="M451" s="165" t="str">
        <f t="shared" ref="M451:M514" si="37">TRIM(SUBSTITUTE(SUBSTITUTE(SUBSTITUTE(SUBSTITUTE(SUBSTITUTE(SUBSTITUTE(SUBSTITUTE(SUBSTITUTE(SUBSTITUTE(SUBSTITUTE(SUBSTITUTE(SUBSTITUTE(SUBSTITUTE(SUBSTITUTE(E451,"00000 ","")," (Local)","")," (Tribal)","")," (State)","")," (Regional)","")," (Federal/National)","")," (International)","")," (Unknown)","")," (Academic Institution)","")," (Government)","")," (Industry/Business)","")," (NGO)","")," (Other)","")," (Sea Grant Program)",""))</f>
        <v/>
      </c>
      <c r="N451" s="255" t="str">
        <f>IF($M451="","",IFERROR(VLOOKUP($M451,PartnerSearch!B$2:G$16000,6,0),"--"))</f>
        <v/>
      </c>
      <c r="P451" s="15" t="str">
        <f t="shared" ref="P451:P514" si="38">IF(E451="","",IF(LEFT(E451&amp;"x",5)="00000","",IF(N451="--","NO","yes")))</f>
        <v/>
      </c>
      <c r="Q451" s="15" t="str">
        <f t="shared" ref="Q451:Q514" si="39">IF(LEFT(E451&amp;"x",5)&lt;&gt;"00000","",IF(N451="--","yes","NO"))</f>
        <v/>
      </c>
      <c r="R451" s="15" t="str">
        <f t="shared" ref="R451:R514" si="40">IF(Q451="","",IF((ISERROR(SEARCH("(Federal/National)",E451))*1+ISERROR(SEARCH("(International)",E451))*1+ISERROR(SEARCH("(Local)",E451))*1+ISERROR(SEARCH("(State)",E451))*1+ISERROR(SEARCH("(Regional)",E451))*1+ISERROR(SEARCH("(Tribal)",E451))*1+ISERROR(SEARCH("(Unknown) (",E451))*1)=6,"yes","NO"))</f>
        <v/>
      </c>
      <c r="S451" s="7" t="str">
        <f t="shared" ref="S451:S514" si="41">IF(Q451="","",IF(OR(NOT(ISERROR(SEARCH("(Academic Institution)",E451))),NOT(ISERROR(SEARCH("(Government)",E451))),NOT(ISERROR(SEARCH("(Industry/Business)",E451))),NOT(ISERROR(SEARCH("(NGO)",E451))),NOT(ISERROR(SEARCH("(Sea Grant Program)",E451))),NOT(ISERROR(SEARCH("(Other)",E451))),NOT(AND(NOT(ISERROR(SEARCH("(Unknown)",E451))),(ISERROR(SEARCH(") (Unknown)",E451)))))),"yes","NO"))</f>
        <v/>
      </c>
    </row>
    <row r="452" spans="8:19" x14ac:dyDescent="0.25">
      <c r="H452" s="153"/>
      <c r="M452" s="165" t="str">
        <f t="shared" si="37"/>
        <v/>
      </c>
      <c r="N452" s="255" t="str">
        <f>IF($M452="","",IFERROR(VLOOKUP($M452,PartnerSearch!B$2:G$16000,6,0),"--"))</f>
        <v/>
      </c>
      <c r="P452" s="15" t="str">
        <f t="shared" si="38"/>
        <v/>
      </c>
      <c r="Q452" s="15" t="str">
        <f t="shared" si="39"/>
        <v/>
      </c>
      <c r="R452" s="15" t="str">
        <f t="shared" si="40"/>
        <v/>
      </c>
      <c r="S452" s="7" t="str">
        <f t="shared" si="41"/>
        <v/>
      </c>
    </row>
    <row r="453" spans="8:19" x14ac:dyDescent="0.25">
      <c r="H453" s="153"/>
      <c r="M453" s="165" t="str">
        <f t="shared" si="37"/>
        <v/>
      </c>
      <c r="N453" s="255" t="str">
        <f>IF($M453="","",IFERROR(VLOOKUP($M453,PartnerSearch!B$2:G$16000,6,0),"--"))</f>
        <v/>
      </c>
      <c r="P453" s="15" t="str">
        <f t="shared" si="38"/>
        <v/>
      </c>
      <c r="Q453" s="15" t="str">
        <f t="shared" si="39"/>
        <v/>
      </c>
      <c r="R453" s="15" t="str">
        <f t="shared" si="40"/>
        <v/>
      </c>
      <c r="S453" s="7" t="str">
        <f t="shared" si="41"/>
        <v/>
      </c>
    </row>
    <row r="454" spans="8:19" x14ac:dyDescent="0.25">
      <c r="H454" s="153"/>
      <c r="M454" s="165" t="str">
        <f t="shared" si="37"/>
        <v/>
      </c>
      <c r="N454" s="255" t="str">
        <f>IF($M454="","",IFERROR(VLOOKUP($M454,PartnerSearch!B$2:G$16000,6,0),"--"))</f>
        <v/>
      </c>
      <c r="P454" s="15" t="str">
        <f t="shared" si="38"/>
        <v/>
      </c>
      <c r="Q454" s="15" t="str">
        <f t="shared" si="39"/>
        <v/>
      </c>
      <c r="R454" s="15" t="str">
        <f t="shared" si="40"/>
        <v/>
      </c>
      <c r="S454" s="7" t="str">
        <f t="shared" si="41"/>
        <v/>
      </c>
    </row>
    <row r="455" spans="8:19" x14ac:dyDescent="0.25">
      <c r="H455" s="153"/>
      <c r="M455" s="165" t="str">
        <f t="shared" si="37"/>
        <v/>
      </c>
      <c r="N455" s="255" t="str">
        <f>IF($M455="","",IFERROR(VLOOKUP($M455,PartnerSearch!B$2:G$16000,6,0),"--"))</f>
        <v/>
      </c>
      <c r="P455" s="15" t="str">
        <f t="shared" si="38"/>
        <v/>
      </c>
      <c r="Q455" s="15" t="str">
        <f t="shared" si="39"/>
        <v/>
      </c>
      <c r="R455" s="15" t="str">
        <f t="shared" si="40"/>
        <v/>
      </c>
      <c r="S455" s="7" t="str">
        <f t="shared" si="41"/>
        <v/>
      </c>
    </row>
    <row r="456" spans="8:19" x14ac:dyDescent="0.25">
      <c r="H456" s="153"/>
      <c r="M456" s="165" t="str">
        <f t="shared" si="37"/>
        <v/>
      </c>
      <c r="N456" s="255" t="str">
        <f>IF($M456="","",IFERROR(VLOOKUP($M456,PartnerSearch!B$2:G$16000,6,0),"--"))</f>
        <v/>
      </c>
      <c r="P456" s="15" t="str">
        <f t="shared" si="38"/>
        <v/>
      </c>
      <c r="Q456" s="15" t="str">
        <f t="shared" si="39"/>
        <v/>
      </c>
      <c r="R456" s="15" t="str">
        <f t="shared" si="40"/>
        <v/>
      </c>
      <c r="S456" s="7" t="str">
        <f t="shared" si="41"/>
        <v/>
      </c>
    </row>
    <row r="457" spans="8:19" x14ac:dyDescent="0.25">
      <c r="H457" s="153"/>
      <c r="M457" s="165" t="str">
        <f t="shared" si="37"/>
        <v/>
      </c>
      <c r="N457" s="255" t="str">
        <f>IF($M457="","",IFERROR(VLOOKUP($M457,PartnerSearch!B$2:G$16000,6,0),"--"))</f>
        <v/>
      </c>
      <c r="P457" s="15" t="str">
        <f t="shared" si="38"/>
        <v/>
      </c>
      <c r="Q457" s="15" t="str">
        <f t="shared" si="39"/>
        <v/>
      </c>
      <c r="R457" s="15" t="str">
        <f t="shared" si="40"/>
        <v/>
      </c>
      <c r="S457" s="7" t="str">
        <f t="shared" si="41"/>
        <v/>
      </c>
    </row>
    <row r="458" spans="8:19" x14ac:dyDescent="0.25">
      <c r="H458" s="153"/>
      <c r="M458" s="165" t="str">
        <f t="shared" si="37"/>
        <v/>
      </c>
      <c r="N458" s="255" t="str">
        <f>IF($M458="","",IFERROR(VLOOKUP($M458,PartnerSearch!B$2:G$16000,6,0),"--"))</f>
        <v/>
      </c>
      <c r="P458" s="15" t="str">
        <f t="shared" si="38"/>
        <v/>
      </c>
      <c r="Q458" s="15" t="str">
        <f t="shared" si="39"/>
        <v/>
      </c>
      <c r="R458" s="15" t="str">
        <f t="shared" si="40"/>
        <v/>
      </c>
      <c r="S458" s="7" t="str">
        <f t="shared" si="41"/>
        <v/>
      </c>
    </row>
    <row r="459" spans="8:19" x14ac:dyDescent="0.25">
      <c r="H459" s="153"/>
      <c r="M459" s="165" t="str">
        <f t="shared" si="37"/>
        <v/>
      </c>
      <c r="N459" s="255" t="str">
        <f>IF($M459="","",IFERROR(VLOOKUP($M459,PartnerSearch!B$2:G$16000,6,0),"--"))</f>
        <v/>
      </c>
      <c r="P459" s="15" t="str">
        <f t="shared" si="38"/>
        <v/>
      </c>
      <c r="Q459" s="15" t="str">
        <f t="shared" si="39"/>
        <v/>
      </c>
      <c r="R459" s="15" t="str">
        <f t="shared" si="40"/>
        <v/>
      </c>
      <c r="S459" s="7" t="str">
        <f t="shared" si="41"/>
        <v/>
      </c>
    </row>
    <row r="460" spans="8:19" x14ac:dyDescent="0.25">
      <c r="H460" s="153"/>
      <c r="M460" s="165" t="str">
        <f t="shared" si="37"/>
        <v/>
      </c>
      <c r="N460" s="255" t="str">
        <f>IF($M460="","",IFERROR(VLOOKUP($M460,PartnerSearch!B$2:G$16000,6,0),"--"))</f>
        <v/>
      </c>
      <c r="P460" s="15" t="str">
        <f t="shared" si="38"/>
        <v/>
      </c>
      <c r="Q460" s="15" t="str">
        <f t="shared" si="39"/>
        <v/>
      </c>
      <c r="R460" s="15" t="str">
        <f t="shared" si="40"/>
        <v/>
      </c>
      <c r="S460" s="7" t="str">
        <f t="shared" si="41"/>
        <v/>
      </c>
    </row>
    <row r="461" spans="8:19" x14ac:dyDescent="0.25">
      <c r="H461" s="153"/>
      <c r="M461" s="165" t="str">
        <f t="shared" si="37"/>
        <v/>
      </c>
      <c r="N461" s="255" t="str">
        <f>IF($M461="","",IFERROR(VLOOKUP($M461,PartnerSearch!B$2:G$16000,6,0),"--"))</f>
        <v/>
      </c>
      <c r="P461" s="15" t="str">
        <f t="shared" si="38"/>
        <v/>
      </c>
      <c r="Q461" s="15" t="str">
        <f t="shared" si="39"/>
        <v/>
      </c>
      <c r="R461" s="15" t="str">
        <f t="shared" si="40"/>
        <v/>
      </c>
      <c r="S461" s="7" t="str">
        <f t="shared" si="41"/>
        <v/>
      </c>
    </row>
    <row r="462" spans="8:19" x14ac:dyDescent="0.25">
      <c r="H462" s="153"/>
      <c r="M462" s="165" t="str">
        <f t="shared" si="37"/>
        <v/>
      </c>
      <c r="N462" s="255" t="str">
        <f>IF($M462="","",IFERROR(VLOOKUP($M462,PartnerSearch!B$2:G$16000,6,0),"--"))</f>
        <v/>
      </c>
      <c r="P462" s="15" t="str">
        <f t="shared" si="38"/>
        <v/>
      </c>
      <c r="Q462" s="15" t="str">
        <f t="shared" si="39"/>
        <v/>
      </c>
      <c r="R462" s="15" t="str">
        <f t="shared" si="40"/>
        <v/>
      </c>
      <c r="S462" s="7" t="str">
        <f t="shared" si="41"/>
        <v/>
      </c>
    </row>
    <row r="463" spans="8:19" x14ac:dyDescent="0.25">
      <c r="H463" s="153"/>
      <c r="M463" s="165" t="str">
        <f t="shared" si="37"/>
        <v/>
      </c>
      <c r="N463" s="255" t="str">
        <f>IF($M463="","",IFERROR(VLOOKUP($M463,PartnerSearch!B$2:G$16000,6,0),"--"))</f>
        <v/>
      </c>
      <c r="P463" s="15" t="str">
        <f t="shared" si="38"/>
        <v/>
      </c>
      <c r="Q463" s="15" t="str">
        <f t="shared" si="39"/>
        <v/>
      </c>
      <c r="R463" s="15" t="str">
        <f t="shared" si="40"/>
        <v/>
      </c>
      <c r="S463" s="7" t="str">
        <f t="shared" si="41"/>
        <v/>
      </c>
    </row>
    <row r="464" spans="8:19" x14ac:dyDescent="0.25">
      <c r="H464" s="153"/>
      <c r="M464" s="165" t="str">
        <f t="shared" si="37"/>
        <v/>
      </c>
      <c r="N464" s="255" t="str">
        <f>IF($M464="","",IFERROR(VLOOKUP($M464,PartnerSearch!B$2:G$16000,6,0),"--"))</f>
        <v/>
      </c>
      <c r="P464" s="15" t="str">
        <f t="shared" si="38"/>
        <v/>
      </c>
      <c r="Q464" s="15" t="str">
        <f t="shared" si="39"/>
        <v/>
      </c>
      <c r="R464" s="15" t="str">
        <f t="shared" si="40"/>
        <v/>
      </c>
      <c r="S464" s="7" t="str">
        <f t="shared" si="41"/>
        <v/>
      </c>
    </row>
    <row r="465" spans="8:19" x14ac:dyDescent="0.25">
      <c r="H465" s="153"/>
      <c r="M465" s="165" t="str">
        <f t="shared" si="37"/>
        <v/>
      </c>
      <c r="N465" s="255" t="str">
        <f>IF($M465="","",IFERROR(VLOOKUP($M465,PartnerSearch!B$2:G$16000,6,0),"--"))</f>
        <v/>
      </c>
      <c r="P465" s="15" t="str">
        <f t="shared" si="38"/>
        <v/>
      </c>
      <c r="Q465" s="15" t="str">
        <f t="shared" si="39"/>
        <v/>
      </c>
      <c r="R465" s="15" t="str">
        <f t="shared" si="40"/>
        <v/>
      </c>
      <c r="S465" s="7" t="str">
        <f t="shared" si="41"/>
        <v/>
      </c>
    </row>
    <row r="466" spans="8:19" x14ac:dyDescent="0.25">
      <c r="H466" s="153"/>
      <c r="M466" s="165" t="str">
        <f t="shared" si="37"/>
        <v/>
      </c>
      <c r="N466" s="255" t="str">
        <f>IF($M466="","",IFERROR(VLOOKUP($M466,PartnerSearch!B$2:G$16000,6,0),"--"))</f>
        <v/>
      </c>
      <c r="P466" s="15" t="str">
        <f t="shared" si="38"/>
        <v/>
      </c>
      <c r="Q466" s="15" t="str">
        <f t="shared" si="39"/>
        <v/>
      </c>
      <c r="R466" s="15" t="str">
        <f t="shared" si="40"/>
        <v/>
      </c>
      <c r="S466" s="7" t="str">
        <f t="shared" si="41"/>
        <v/>
      </c>
    </row>
    <row r="467" spans="8:19" x14ac:dyDescent="0.25">
      <c r="H467" s="153"/>
      <c r="M467" s="165" t="str">
        <f t="shared" si="37"/>
        <v/>
      </c>
      <c r="N467" s="255" t="str">
        <f>IF($M467="","",IFERROR(VLOOKUP($M467,PartnerSearch!B$2:G$16000,6,0),"--"))</f>
        <v/>
      </c>
      <c r="P467" s="15" t="str">
        <f t="shared" si="38"/>
        <v/>
      </c>
      <c r="Q467" s="15" t="str">
        <f t="shared" si="39"/>
        <v/>
      </c>
      <c r="R467" s="15" t="str">
        <f t="shared" si="40"/>
        <v/>
      </c>
      <c r="S467" s="7" t="str">
        <f t="shared" si="41"/>
        <v/>
      </c>
    </row>
    <row r="468" spans="8:19" x14ac:dyDescent="0.25">
      <c r="H468" s="153"/>
      <c r="M468" s="165" t="str">
        <f t="shared" si="37"/>
        <v/>
      </c>
      <c r="N468" s="255" t="str">
        <f>IF($M468="","",IFERROR(VLOOKUP($M468,PartnerSearch!B$2:G$16000,6,0),"--"))</f>
        <v/>
      </c>
      <c r="P468" s="15" t="str">
        <f t="shared" si="38"/>
        <v/>
      </c>
      <c r="Q468" s="15" t="str">
        <f t="shared" si="39"/>
        <v/>
      </c>
      <c r="R468" s="15" t="str">
        <f t="shared" si="40"/>
        <v/>
      </c>
      <c r="S468" s="7" t="str">
        <f t="shared" si="41"/>
        <v/>
      </c>
    </row>
    <row r="469" spans="8:19" x14ac:dyDescent="0.25">
      <c r="H469" s="153"/>
      <c r="M469" s="165" t="str">
        <f t="shared" si="37"/>
        <v/>
      </c>
      <c r="N469" s="255" t="str">
        <f>IF($M469="","",IFERROR(VLOOKUP($M469,PartnerSearch!B$2:G$16000,6,0),"--"))</f>
        <v/>
      </c>
      <c r="P469" s="15" t="str">
        <f t="shared" si="38"/>
        <v/>
      </c>
      <c r="Q469" s="15" t="str">
        <f t="shared" si="39"/>
        <v/>
      </c>
      <c r="R469" s="15" t="str">
        <f t="shared" si="40"/>
        <v/>
      </c>
      <c r="S469" s="7" t="str">
        <f t="shared" si="41"/>
        <v/>
      </c>
    </row>
    <row r="470" spans="8:19" x14ac:dyDescent="0.25">
      <c r="H470" s="153"/>
      <c r="M470" s="165" t="str">
        <f t="shared" si="37"/>
        <v/>
      </c>
      <c r="N470" s="255" t="str">
        <f>IF($M470="","",IFERROR(VLOOKUP($M470,PartnerSearch!B$2:G$16000,6,0),"--"))</f>
        <v/>
      </c>
      <c r="P470" s="15" t="str">
        <f t="shared" si="38"/>
        <v/>
      </c>
      <c r="Q470" s="15" t="str">
        <f t="shared" si="39"/>
        <v/>
      </c>
      <c r="R470" s="15" t="str">
        <f t="shared" si="40"/>
        <v/>
      </c>
      <c r="S470" s="7" t="str">
        <f t="shared" si="41"/>
        <v/>
      </c>
    </row>
    <row r="471" spans="8:19" x14ac:dyDescent="0.25">
      <c r="H471" s="153"/>
      <c r="M471" s="165" t="str">
        <f t="shared" si="37"/>
        <v/>
      </c>
      <c r="N471" s="255" t="str">
        <f>IF($M471="","",IFERROR(VLOOKUP($M471,PartnerSearch!B$2:G$16000,6,0),"--"))</f>
        <v/>
      </c>
      <c r="P471" s="15" t="str">
        <f t="shared" si="38"/>
        <v/>
      </c>
      <c r="Q471" s="15" t="str">
        <f t="shared" si="39"/>
        <v/>
      </c>
      <c r="R471" s="15" t="str">
        <f t="shared" si="40"/>
        <v/>
      </c>
      <c r="S471" s="7" t="str">
        <f t="shared" si="41"/>
        <v/>
      </c>
    </row>
    <row r="472" spans="8:19" x14ac:dyDescent="0.25">
      <c r="H472" s="153"/>
      <c r="M472" s="165" t="str">
        <f t="shared" si="37"/>
        <v/>
      </c>
      <c r="N472" s="255" t="str">
        <f>IF($M472="","",IFERROR(VLOOKUP($M472,PartnerSearch!B$2:G$16000,6,0),"--"))</f>
        <v/>
      </c>
      <c r="P472" s="15" t="str">
        <f t="shared" si="38"/>
        <v/>
      </c>
      <c r="Q472" s="15" t="str">
        <f t="shared" si="39"/>
        <v/>
      </c>
      <c r="R472" s="15" t="str">
        <f t="shared" si="40"/>
        <v/>
      </c>
      <c r="S472" s="7" t="str">
        <f t="shared" si="41"/>
        <v/>
      </c>
    </row>
    <row r="473" spans="8:19" x14ac:dyDescent="0.25">
      <c r="H473" s="153"/>
      <c r="M473" s="165" t="str">
        <f t="shared" si="37"/>
        <v/>
      </c>
      <c r="N473" s="255" t="str">
        <f>IF($M473="","",IFERROR(VLOOKUP($M473,PartnerSearch!B$2:G$16000,6,0),"--"))</f>
        <v/>
      </c>
      <c r="P473" s="15" t="str">
        <f t="shared" si="38"/>
        <v/>
      </c>
      <c r="Q473" s="15" t="str">
        <f t="shared" si="39"/>
        <v/>
      </c>
      <c r="R473" s="15" t="str">
        <f t="shared" si="40"/>
        <v/>
      </c>
      <c r="S473" s="7" t="str">
        <f t="shared" si="41"/>
        <v/>
      </c>
    </row>
    <row r="474" spans="8:19" x14ac:dyDescent="0.25">
      <c r="H474" s="153"/>
      <c r="M474" s="165" t="str">
        <f t="shared" si="37"/>
        <v/>
      </c>
      <c r="N474" s="255" t="str">
        <f>IF($M474="","",IFERROR(VLOOKUP($M474,PartnerSearch!B$2:G$16000,6,0),"--"))</f>
        <v/>
      </c>
      <c r="P474" s="15" t="str">
        <f t="shared" si="38"/>
        <v/>
      </c>
      <c r="Q474" s="15" t="str">
        <f t="shared" si="39"/>
        <v/>
      </c>
      <c r="R474" s="15" t="str">
        <f t="shared" si="40"/>
        <v/>
      </c>
      <c r="S474" s="7" t="str">
        <f t="shared" si="41"/>
        <v/>
      </c>
    </row>
    <row r="475" spans="8:19" x14ac:dyDescent="0.25">
      <c r="H475" s="153"/>
      <c r="M475" s="165" t="str">
        <f t="shared" si="37"/>
        <v/>
      </c>
      <c r="N475" s="255" t="str">
        <f>IF($M475="","",IFERROR(VLOOKUP($M475,PartnerSearch!B$2:G$16000,6,0),"--"))</f>
        <v/>
      </c>
      <c r="P475" s="15" t="str">
        <f t="shared" si="38"/>
        <v/>
      </c>
      <c r="Q475" s="15" t="str">
        <f t="shared" si="39"/>
        <v/>
      </c>
      <c r="R475" s="15" t="str">
        <f t="shared" si="40"/>
        <v/>
      </c>
      <c r="S475" s="7" t="str">
        <f t="shared" si="41"/>
        <v/>
      </c>
    </row>
    <row r="476" spans="8:19" x14ac:dyDescent="0.25">
      <c r="H476" s="153"/>
      <c r="M476" s="165" t="str">
        <f t="shared" si="37"/>
        <v/>
      </c>
      <c r="N476" s="255" t="str">
        <f>IF($M476="","",IFERROR(VLOOKUP($M476,PartnerSearch!B$2:G$16000,6,0),"--"))</f>
        <v/>
      </c>
      <c r="P476" s="15" t="str">
        <f t="shared" si="38"/>
        <v/>
      </c>
      <c r="Q476" s="15" t="str">
        <f t="shared" si="39"/>
        <v/>
      </c>
      <c r="R476" s="15" t="str">
        <f t="shared" si="40"/>
        <v/>
      </c>
      <c r="S476" s="7" t="str">
        <f t="shared" si="41"/>
        <v/>
      </c>
    </row>
    <row r="477" spans="8:19" x14ac:dyDescent="0.25">
      <c r="H477" s="153"/>
      <c r="M477" s="165" t="str">
        <f t="shared" si="37"/>
        <v/>
      </c>
      <c r="N477" s="255" t="str">
        <f>IF($M477="","",IFERROR(VLOOKUP($M477,PartnerSearch!B$2:G$16000,6,0),"--"))</f>
        <v/>
      </c>
      <c r="P477" s="15" t="str">
        <f t="shared" si="38"/>
        <v/>
      </c>
      <c r="Q477" s="15" t="str">
        <f t="shared" si="39"/>
        <v/>
      </c>
      <c r="R477" s="15" t="str">
        <f t="shared" si="40"/>
        <v/>
      </c>
      <c r="S477" s="7" t="str">
        <f t="shared" si="41"/>
        <v/>
      </c>
    </row>
    <row r="478" spans="8:19" x14ac:dyDescent="0.25">
      <c r="H478" s="153"/>
      <c r="M478" s="165" t="str">
        <f t="shared" si="37"/>
        <v/>
      </c>
      <c r="N478" s="255" t="str">
        <f>IF($M478="","",IFERROR(VLOOKUP($M478,PartnerSearch!B$2:G$16000,6,0),"--"))</f>
        <v/>
      </c>
      <c r="P478" s="15" t="str">
        <f t="shared" si="38"/>
        <v/>
      </c>
      <c r="Q478" s="15" t="str">
        <f t="shared" si="39"/>
        <v/>
      </c>
      <c r="R478" s="15" t="str">
        <f t="shared" si="40"/>
        <v/>
      </c>
      <c r="S478" s="7" t="str">
        <f t="shared" si="41"/>
        <v/>
      </c>
    </row>
    <row r="479" spans="8:19" x14ac:dyDescent="0.25">
      <c r="H479" s="153"/>
      <c r="M479" s="165" t="str">
        <f t="shared" si="37"/>
        <v/>
      </c>
      <c r="N479" s="255" t="str">
        <f>IF($M479="","",IFERROR(VLOOKUP($M479,PartnerSearch!B$2:G$16000,6,0),"--"))</f>
        <v/>
      </c>
      <c r="P479" s="15" t="str">
        <f t="shared" si="38"/>
        <v/>
      </c>
      <c r="Q479" s="15" t="str">
        <f t="shared" si="39"/>
        <v/>
      </c>
      <c r="R479" s="15" t="str">
        <f t="shared" si="40"/>
        <v/>
      </c>
      <c r="S479" s="7" t="str">
        <f t="shared" si="41"/>
        <v/>
      </c>
    </row>
    <row r="480" spans="8:19" x14ac:dyDescent="0.25">
      <c r="H480" s="153"/>
      <c r="M480" s="165" t="str">
        <f t="shared" si="37"/>
        <v/>
      </c>
      <c r="N480" s="255" t="str">
        <f>IF($M480="","",IFERROR(VLOOKUP($M480,PartnerSearch!B$2:G$16000,6,0),"--"))</f>
        <v/>
      </c>
      <c r="P480" s="15" t="str">
        <f t="shared" si="38"/>
        <v/>
      </c>
      <c r="Q480" s="15" t="str">
        <f t="shared" si="39"/>
        <v/>
      </c>
      <c r="R480" s="15" t="str">
        <f t="shared" si="40"/>
        <v/>
      </c>
      <c r="S480" s="7" t="str">
        <f t="shared" si="41"/>
        <v/>
      </c>
    </row>
    <row r="481" spans="5:19" x14ac:dyDescent="0.25">
      <c r="H481" s="153"/>
      <c r="M481" s="165" t="str">
        <f t="shared" si="37"/>
        <v/>
      </c>
      <c r="N481" s="255" t="str">
        <f>IF($M481="","",IFERROR(VLOOKUP($M481,PartnerSearch!B$2:G$16000,6,0),"--"))</f>
        <v/>
      </c>
      <c r="P481" s="15" t="str">
        <f t="shared" si="38"/>
        <v/>
      </c>
      <c r="Q481" s="15" t="str">
        <f t="shared" si="39"/>
        <v/>
      </c>
      <c r="R481" s="15" t="str">
        <f t="shared" si="40"/>
        <v/>
      </c>
      <c r="S481" s="7" t="str">
        <f t="shared" si="41"/>
        <v/>
      </c>
    </row>
    <row r="482" spans="5:19" x14ac:dyDescent="0.25">
      <c r="H482" s="153"/>
      <c r="M482" s="165" t="str">
        <f t="shared" si="37"/>
        <v/>
      </c>
      <c r="N482" s="255" t="str">
        <f>IF($M482="","",IFERROR(VLOOKUP($M482,PartnerSearch!B$2:G$16000,6,0),"--"))</f>
        <v/>
      </c>
      <c r="P482" s="15" t="str">
        <f t="shared" si="38"/>
        <v/>
      </c>
      <c r="Q482" s="15" t="str">
        <f t="shared" si="39"/>
        <v/>
      </c>
      <c r="R482" s="15" t="str">
        <f t="shared" si="40"/>
        <v/>
      </c>
      <c r="S482" s="7" t="str">
        <f t="shared" si="41"/>
        <v/>
      </c>
    </row>
    <row r="483" spans="5:19" x14ac:dyDescent="0.25">
      <c r="H483" s="153"/>
      <c r="M483" s="165" t="str">
        <f t="shared" si="37"/>
        <v/>
      </c>
      <c r="N483" s="255" t="str">
        <f>IF($M483="","",IFERROR(VLOOKUP($M483,PartnerSearch!B$2:G$16000,6,0),"--"))</f>
        <v/>
      </c>
      <c r="P483" s="15" t="str">
        <f t="shared" si="38"/>
        <v/>
      </c>
      <c r="Q483" s="15" t="str">
        <f t="shared" si="39"/>
        <v/>
      </c>
      <c r="R483" s="15" t="str">
        <f t="shared" si="40"/>
        <v/>
      </c>
      <c r="S483" s="7" t="str">
        <f t="shared" si="41"/>
        <v/>
      </c>
    </row>
    <row r="484" spans="5:19" x14ac:dyDescent="0.25">
      <c r="H484" s="153"/>
      <c r="M484" s="165" t="str">
        <f t="shared" si="37"/>
        <v/>
      </c>
      <c r="N484" s="255" t="str">
        <f>IF($M484="","",IFERROR(VLOOKUP($M484,PartnerSearch!B$2:G$16000,6,0),"--"))</f>
        <v/>
      </c>
      <c r="P484" s="15" t="str">
        <f t="shared" si="38"/>
        <v/>
      </c>
      <c r="Q484" s="15" t="str">
        <f t="shared" si="39"/>
        <v/>
      </c>
      <c r="R484" s="15" t="str">
        <f t="shared" si="40"/>
        <v/>
      </c>
      <c r="S484" s="7" t="str">
        <f t="shared" si="41"/>
        <v/>
      </c>
    </row>
    <row r="485" spans="5:19" x14ac:dyDescent="0.25">
      <c r="H485" s="153"/>
      <c r="M485" s="165" t="str">
        <f t="shared" si="37"/>
        <v/>
      </c>
      <c r="N485" s="255" t="str">
        <f>IF($M485="","",IFERROR(VLOOKUP($M485,PartnerSearch!B$2:G$16000,6,0),"--"))</f>
        <v/>
      </c>
      <c r="P485" s="15" t="str">
        <f t="shared" si="38"/>
        <v/>
      </c>
      <c r="Q485" s="15" t="str">
        <f t="shared" si="39"/>
        <v/>
      </c>
      <c r="R485" s="15" t="str">
        <f t="shared" si="40"/>
        <v/>
      </c>
      <c r="S485" s="7" t="str">
        <f t="shared" si="41"/>
        <v/>
      </c>
    </row>
    <row r="486" spans="5:19" x14ac:dyDescent="0.25">
      <c r="H486" s="153"/>
      <c r="M486" s="165" t="str">
        <f t="shared" si="37"/>
        <v/>
      </c>
      <c r="N486" s="255" t="str">
        <f>IF($M486="","",IFERROR(VLOOKUP($M486,PartnerSearch!B$2:G$16000,6,0),"--"))</f>
        <v/>
      </c>
      <c r="P486" s="15" t="str">
        <f t="shared" si="38"/>
        <v/>
      </c>
      <c r="Q486" s="15" t="str">
        <f t="shared" si="39"/>
        <v/>
      </c>
      <c r="R486" s="15" t="str">
        <f t="shared" si="40"/>
        <v/>
      </c>
      <c r="S486" s="7" t="str">
        <f t="shared" si="41"/>
        <v/>
      </c>
    </row>
    <row r="487" spans="5:19" x14ac:dyDescent="0.25">
      <c r="H487" s="153"/>
      <c r="M487" s="165" t="str">
        <f t="shared" si="37"/>
        <v/>
      </c>
      <c r="N487" s="255" t="str">
        <f>IF($M487="","",IFERROR(VLOOKUP($M487,PartnerSearch!B$2:G$16000,6,0),"--"))</f>
        <v/>
      </c>
      <c r="P487" s="15" t="str">
        <f t="shared" si="38"/>
        <v/>
      </c>
      <c r="Q487" s="15" t="str">
        <f t="shared" si="39"/>
        <v/>
      </c>
      <c r="R487" s="15" t="str">
        <f t="shared" si="40"/>
        <v/>
      </c>
      <c r="S487" s="7" t="str">
        <f t="shared" si="41"/>
        <v/>
      </c>
    </row>
    <row r="488" spans="5:19" x14ac:dyDescent="0.25">
      <c r="H488" s="153"/>
      <c r="M488" s="165" t="str">
        <f t="shared" si="37"/>
        <v/>
      </c>
      <c r="N488" s="255" t="str">
        <f>IF($M488="","",IFERROR(VLOOKUP($M488,PartnerSearch!B$2:G$16000,6,0),"--"))</f>
        <v/>
      </c>
      <c r="P488" s="15" t="str">
        <f t="shared" si="38"/>
        <v/>
      </c>
      <c r="Q488" s="15" t="str">
        <f t="shared" si="39"/>
        <v/>
      </c>
      <c r="R488" s="15" t="str">
        <f t="shared" si="40"/>
        <v/>
      </c>
      <c r="S488" s="7" t="str">
        <f t="shared" si="41"/>
        <v/>
      </c>
    </row>
    <row r="489" spans="5:19" x14ac:dyDescent="0.25">
      <c r="H489" s="153"/>
      <c r="M489" s="165" t="str">
        <f t="shared" si="37"/>
        <v/>
      </c>
      <c r="N489" s="255" t="str">
        <f>IF($M489="","",IFERROR(VLOOKUP($M489,PartnerSearch!B$2:G$16000,6,0),"--"))</f>
        <v/>
      </c>
      <c r="P489" s="15" t="str">
        <f t="shared" si="38"/>
        <v/>
      </c>
      <c r="Q489" s="15" t="str">
        <f t="shared" si="39"/>
        <v/>
      </c>
      <c r="R489" s="15" t="str">
        <f t="shared" si="40"/>
        <v/>
      </c>
      <c r="S489" s="7" t="str">
        <f t="shared" si="41"/>
        <v/>
      </c>
    </row>
    <row r="490" spans="5:19" x14ac:dyDescent="0.25">
      <c r="E490" s="165"/>
      <c r="H490" s="153"/>
      <c r="M490" s="165" t="str">
        <f t="shared" si="37"/>
        <v/>
      </c>
      <c r="N490" s="255" t="str">
        <f>IF($M490="","",IFERROR(VLOOKUP($M490,PartnerSearch!B$2:G$16000,6,0),"--"))</f>
        <v/>
      </c>
      <c r="P490" s="15" t="str">
        <f t="shared" si="38"/>
        <v/>
      </c>
      <c r="Q490" s="15" t="str">
        <f t="shared" si="39"/>
        <v/>
      </c>
      <c r="R490" s="15" t="str">
        <f t="shared" si="40"/>
        <v/>
      </c>
      <c r="S490" s="7" t="str">
        <f t="shared" si="41"/>
        <v/>
      </c>
    </row>
    <row r="491" spans="5:19" x14ac:dyDescent="0.25">
      <c r="H491" s="153"/>
      <c r="M491" s="165" t="str">
        <f t="shared" si="37"/>
        <v/>
      </c>
      <c r="N491" s="255" t="str">
        <f>IF($M491="","",IFERROR(VLOOKUP($M491,PartnerSearch!B$2:G$16000,6,0),"--"))</f>
        <v/>
      </c>
      <c r="P491" s="15" t="str">
        <f t="shared" si="38"/>
        <v/>
      </c>
      <c r="Q491" s="15" t="str">
        <f t="shared" si="39"/>
        <v/>
      </c>
      <c r="R491" s="15" t="str">
        <f t="shared" si="40"/>
        <v/>
      </c>
      <c r="S491" s="7" t="str">
        <f t="shared" si="41"/>
        <v/>
      </c>
    </row>
    <row r="492" spans="5:19" x14ac:dyDescent="0.25">
      <c r="H492" s="153"/>
      <c r="M492" s="165" t="str">
        <f t="shared" si="37"/>
        <v/>
      </c>
      <c r="N492" s="255" t="str">
        <f>IF($M492="","",IFERROR(VLOOKUP($M492,PartnerSearch!B$2:G$16000,6,0),"--"))</f>
        <v/>
      </c>
      <c r="P492" s="15" t="str">
        <f t="shared" si="38"/>
        <v/>
      </c>
      <c r="Q492" s="15" t="str">
        <f t="shared" si="39"/>
        <v/>
      </c>
      <c r="R492" s="15" t="str">
        <f t="shared" si="40"/>
        <v/>
      </c>
      <c r="S492" s="7" t="str">
        <f t="shared" si="41"/>
        <v/>
      </c>
    </row>
    <row r="493" spans="5:19" x14ac:dyDescent="0.25">
      <c r="H493" s="153"/>
      <c r="M493" s="165" t="str">
        <f t="shared" si="37"/>
        <v/>
      </c>
      <c r="N493" s="255" t="str">
        <f>IF($M493="","",IFERROR(VLOOKUP($M493,PartnerSearch!B$2:G$16000,6,0),"--"))</f>
        <v/>
      </c>
      <c r="P493" s="15" t="str">
        <f t="shared" si="38"/>
        <v/>
      </c>
      <c r="Q493" s="15" t="str">
        <f t="shared" si="39"/>
        <v/>
      </c>
      <c r="R493" s="15" t="str">
        <f t="shared" si="40"/>
        <v/>
      </c>
      <c r="S493" s="7" t="str">
        <f t="shared" si="41"/>
        <v/>
      </c>
    </row>
    <row r="494" spans="5:19" x14ac:dyDescent="0.25">
      <c r="H494" s="153"/>
      <c r="M494" s="165" t="str">
        <f t="shared" si="37"/>
        <v/>
      </c>
      <c r="N494" s="255" t="str">
        <f>IF($M494="","",IFERROR(VLOOKUP($M494,PartnerSearch!B$2:G$16000,6,0),"--"))</f>
        <v/>
      </c>
      <c r="P494" s="15" t="str">
        <f t="shared" si="38"/>
        <v/>
      </c>
      <c r="Q494" s="15" t="str">
        <f t="shared" si="39"/>
        <v/>
      </c>
      <c r="R494" s="15" t="str">
        <f t="shared" si="40"/>
        <v/>
      </c>
      <c r="S494" s="7" t="str">
        <f t="shared" si="41"/>
        <v/>
      </c>
    </row>
    <row r="495" spans="5:19" x14ac:dyDescent="0.25">
      <c r="H495" s="153"/>
      <c r="M495" s="165" t="str">
        <f t="shared" si="37"/>
        <v/>
      </c>
      <c r="N495" s="255" t="str">
        <f>IF($M495="","",IFERROR(VLOOKUP($M495,PartnerSearch!B$2:G$16000,6,0),"--"))</f>
        <v/>
      </c>
      <c r="P495" s="15" t="str">
        <f t="shared" si="38"/>
        <v/>
      </c>
      <c r="Q495" s="15" t="str">
        <f t="shared" si="39"/>
        <v/>
      </c>
      <c r="R495" s="15" t="str">
        <f t="shared" si="40"/>
        <v/>
      </c>
      <c r="S495" s="7" t="str">
        <f t="shared" si="41"/>
        <v/>
      </c>
    </row>
    <row r="496" spans="5:19" x14ac:dyDescent="0.25">
      <c r="H496" s="153"/>
      <c r="M496" s="165" t="str">
        <f t="shared" si="37"/>
        <v/>
      </c>
      <c r="N496" s="255" t="str">
        <f>IF($M496="","",IFERROR(VLOOKUP($M496,PartnerSearch!B$2:G$16000,6,0),"--"))</f>
        <v/>
      </c>
      <c r="P496" s="15" t="str">
        <f t="shared" si="38"/>
        <v/>
      </c>
      <c r="Q496" s="15" t="str">
        <f t="shared" si="39"/>
        <v/>
      </c>
      <c r="R496" s="15" t="str">
        <f t="shared" si="40"/>
        <v/>
      </c>
      <c r="S496" s="7" t="str">
        <f t="shared" si="41"/>
        <v/>
      </c>
    </row>
    <row r="497" spans="8:19" x14ac:dyDescent="0.25">
      <c r="H497" s="153"/>
      <c r="M497" s="165" t="str">
        <f t="shared" si="37"/>
        <v/>
      </c>
      <c r="N497" s="255" t="str">
        <f>IF($M497="","",IFERROR(VLOOKUP($M497,PartnerSearch!B$2:G$16000,6,0),"--"))</f>
        <v/>
      </c>
      <c r="P497" s="15" t="str">
        <f t="shared" si="38"/>
        <v/>
      </c>
      <c r="Q497" s="15" t="str">
        <f t="shared" si="39"/>
        <v/>
      </c>
      <c r="R497" s="15" t="str">
        <f t="shared" si="40"/>
        <v/>
      </c>
      <c r="S497" s="7" t="str">
        <f t="shared" si="41"/>
        <v/>
      </c>
    </row>
    <row r="498" spans="8:19" x14ac:dyDescent="0.25">
      <c r="H498" s="153"/>
      <c r="M498" s="165" t="str">
        <f t="shared" si="37"/>
        <v/>
      </c>
      <c r="N498" s="255" t="str">
        <f>IF($M498="","",IFERROR(VLOOKUP($M498,PartnerSearch!B$2:G$16000,6,0),"--"))</f>
        <v/>
      </c>
      <c r="P498" s="15" t="str">
        <f t="shared" si="38"/>
        <v/>
      </c>
      <c r="Q498" s="15" t="str">
        <f t="shared" si="39"/>
        <v/>
      </c>
      <c r="R498" s="15" t="str">
        <f t="shared" si="40"/>
        <v/>
      </c>
      <c r="S498" s="7" t="str">
        <f t="shared" si="41"/>
        <v/>
      </c>
    </row>
    <row r="499" spans="8:19" x14ac:dyDescent="0.25">
      <c r="H499" s="153"/>
      <c r="M499" s="165" t="str">
        <f t="shared" si="37"/>
        <v/>
      </c>
      <c r="N499" s="255" t="str">
        <f>IF($M499="","",IFERROR(VLOOKUP($M499,PartnerSearch!B$2:G$16000,6,0),"--"))</f>
        <v/>
      </c>
      <c r="P499" s="15" t="str">
        <f t="shared" si="38"/>
        <v/>
      </c>
      <c r="Q499" s="15" t="str">
        <f t="shared" si="39"/>
        <v/>
      </c>
      <c r="R499" s="15" t="str">
        <f t="shared" si="40"/>
        <v/>
      </c>
      <c r="S499" s="7" t="str">
        <f t="shared" si="41"/>
        <v/>
      </c>
    </row>
    <row r="500" spans="8:19" x14ac:dyDescent="0.25">
      <c r="H500" s="153"/>
      <c r="M500" s="165" t="str">
        <f t="shared" si="37"/>
        <v/>
      </c>
      <c r="N500" s="255" t="str">
        <f>IF($M500="","",IFERROR(VLOOKUP($M500,PartnerSearch!B$2:G$16000,6,0),"--"))</f>
        <v/>
      </c>
      <c r="P500" s="15" t="str">
        <f t="shared" si="38"/>
        <v/>
      </c>
      <c r="Q500" s="15" t="str">
        <f t="shared" si="39"/>
        <v/>
      </c>
      <c r="R500" s="15" t="str">
        <f t="shared" si="40"/>
        <v/>
      </c>
      <c r="S500" s="7" t="str">
        <f t="shared" si="41"/>
        <v/>
      </c>
    </row>
    <row r="501" spans="8:19" x14ac:dyDescent="0.25">
      <c r="H501" s="153"/>
      <c r="M501" s="165" t="str">
        <f t="shared" si="37"/>
        <v/>
      </c>
      <c r="N501" s="255" t="str">
        <f>IF($M501="","",IFERROR(VLOOKUP($M501,PartnerSearch!B$2:G$16000,6,0),"--"))</f>
        <v/>
      </c>
      <c r="P501" s="15" t="str">
        <f t="shared" si="38"/>
        <v/>
      </c>
      <c r="Q501" s="15" t="str">
        <f t="shared" si="39"/>
        <v/>
      </c>
      <c r="R501" s="15" t="str">
        <f t="shared" si="40"/>
        <v/>
      </c>
      <c r="S501" s="7" t="str">
        <f t="shared" si="41"/>
        <v/>
      </c>
    </row>
    <row r="502" spans="8:19" x14ac:dyDescent="0.25">
      <c r="H502" s="153"/>
      <c r="M502" s="165" t="str">
        <f t="shared" si="37"/>
        <v/>
      </c>
      <c r="N502" s="255" t="str">
        <f>IF($M502="","",IFERROR(VLOOKUP($M502,PartnerSearch!B$2:G$16000,6,0),"--"))</f>
        <v/>
      </c>
      <c r="P502" s="15" t="str">
        <f t="shared" si="38"/>
        <v/>
      </c>
      <c r="Q502" s="15" t="str">
        <f t="shared" si="39"/>
        <v/>
      </c>
      <c r="R502" s="15" t="str">
        <f t="shared" si="40"/>
        <v/>
      </c>
      <c r="S502" s="7" t="str">
        <f t="shared" si="41"/>
        <v/>
      </c>
    </row>
    <row r="503" spans="8:19" x14ac:dyDescent="0.25">
      <c r="H503" s="153"/>
      <c r="M503" s="165" t="str">
        <f t="shared" si="37"/>
        <v/>
      </c>
      <c r="N503" s="255" t="str">
        <f>IF($M503="","",IFERROR(VLOOKUP($M503,PartnerSearch!B$2:G$16000,6,0),"--"))</f>
        <v/>
      </c>
      <c r="P503" s="15" t="str">
        <f t="shared" si="38"/>
        <v/>
      </c>
      <c r="Q503" s="15" t="str">
        <f t="shared" si="39"/>
        <v/>
      </c>
      <c r="R503" s="15" t="str">
        <f t="shared" si="40"/>
        <v/>
      </c>
      <c r="S503" s="7" t="str">
        <f t="shared" si="41"/>
        <v/>
      </c>
    </row>
    <row r="504" spans="8:19" x14ac:dyDescent="0.25">
      <c r="H504" s="153"/>
      <c r="M504" s="165" t="str">
        <f t="shared" si="37"/>
        <v/>
      </c>
      <c r="N504" s="255" t="str">
        <f>IF($M504="","",IFERROR(VLOOKUP($M504,PartnerSearch!B$2:G$16000,6,0),"--"))</f>
        <v/>
      </c>
      <c r="P504" s="15" t="str">
        <f t="shared" si="38"/>
        <v/>
      </c>
      <c r="Q504" s="15" t="str">
        <f t="shared" si="39"/>
        <v/>
      </c>
      <c r="R504" s="15" t="str">
        <f t="shared" si="40"/>
        <v/>
      </c>
      <c r="S504" s="7" t="str">
        <f t="shared" si="41"/>
        <v/>
      </c>
    </row>
    <row r="505" spans="8:19" x14ac:dyDescent="0.25">
      <c r="H505" s="153"/>
      <c r="M505" s="165" t="str">
        <f t="shared" si="37"/>
        <v/>
      </c>
      <c r="N505" s="255" t="str">
        <f>IF($M505="","",IFERROR(VLOOKUP($M505,PartnerSearch!B$2:G$16000,6,0),"--"))</f>
        <v/>
      </c>
      <c r="P505" s="15" t="str">
        <f t="shared" si="38"/>
        <v/>
      </c>
      <c r="Q505" s="15" t="str">
        <f t="shared" si="39"/>
        <v/>
      </c>
      <c r="R505" s="15" t="str">
        <f t="shared" si="40"/>
        <v/>
      </c>
      <c r="S505" s="7" t="str">
        <f t="shared" si="41"/>
        <v/>
      </c>
    </row>
    <row r="506" spans="8:19" x14ac:dyDescent="0.25">
      <c r="H506" s="153"/>
      <c r="M506" s="165" t="str">
        <f t="shared" si="37"/>
        <v/>
      </c>
      <c r="N506" s="255" t="str">
        <f>IF($M506="","",IFERROR(VLOOKUP($M506,PartnerSearch!B$2:G$16000,6,0),"--"))</f>
        <v/>
      </c>
      <c r="P506" s="15" t="str">
        <f t="shared" si="38"/>
        <v/>
      </c>
      <c r="Q506" s="15" t="str">
        <f t="shared" si="39"/>
        <v/>
      </c>
      <c r="R506" s="15" t="str">
        <f t="shared" si="40"/>
        <v/>
      </c>
      <c r="S506" s="7" t="str">
        <f t="shared" si="41"/>
        <v/>
      </c>
    </row>
    <row r="507" spans="8:19" x14ac:dyDescent="0.25">
      <c r="H507" s="153"/>
      <c r="M507" s="165" t="str">
        <f t="shared" si="37"/>
        <v/>
      </c>
      <c r="N507" s="255" t="str">
        <f>IF($M507="","",IFERROR(VLOOKUP($M507,PartnerSearch!B$2:G$16000,6,0),"--"))</f>
        <v/>
      </c>
      <c r="P507" s="15" t="str">
        <f t="shared" si="38"/>
        <v/>
      </c>
      <c r="Q507" s="15" t="str">
        <f t="shared" si="39"/>
        <v/>
      </c>
      <c r="R507" s="15" t="str">
        <f t="shared" si="40"/>
        <v/>
      </c>
      <c r="S507" s="7" t="str">
        <f t="shared" si="41"/>
        <v/>
      </c>
    </row>
    <row r="508" spans="8:19" x14ac:dyDescent="0.25">
      <c r="H508" s="153"/>
      <c r="M508" s="165" t="str">
        <f t="shared" si="37"/>
        <v/>
      </c>
      <c r="N508" s="255" t="str">
        <f>IF($M508="","",IFERROR(VLOOKUP($M508,PartnerSearch!B$2:G$16000,6,0),"--"))</f>
        <v/>
      </c>
      <c r="P508" s="15" t="str">
        <f t="shared" si="38"/>
        <v/>
      </c>
      <c r="Q508" s="15" t="str">
        <f t="shared" si="39"/>
        <v/>
      </c>
      <c r="R508" s="15" t="str">
        <f t="shared" si="40"/>
        <v/>
      </c>
      <c r="S508" s="7" t="str">
        <f t="shared" si="41"/>
        <v/>
      </c>
    </row>
    <row r="509" spans="8:19" x14ac:dyDescent="0.25">
      <c r="H509" s="153"/>
      <c r="M509" s="165" t="str">
        <f t="shared" si="37"/>
        <v/>
      </c>
      <c r="N509" s="255" t="str">
        <f>IF($M509="","",IFERROR(VLOOKUP($M509,PartnerSearch!B$2:G$16000,6,0),"--"))</f>
        <v/>
      </c>
      <c r="P509" s="15" t="str">
        <f t="shared" si="38"/>
        <v/>
      </c>
      <c r="Q509" s="15" t="str">
        <f t="shared" si="39"/>
        <v/>
      </c>
      <c r="R509" s="15" t="str">
        <f t="shared" si="40"/>
        <v/>
      </c>
      <c r="S509" s="7" t="str">
        <f t="shared" si="41"/>
        <v/>
      </c>
    </row>
    <row r="510" spans="8:19" x14ac:dyDescent="0.25">
      <c r="H510" s="153"/>
      <c r="M510" s="165" t="str">
        <f t="shared" si="37"/>
        <v/>
      </c>
      <c r="N510" s="255" t="str">
        <f>IF($M510="","",IFERROR(VLOOKUP($M510,PartnerSearch!B$2:G$16000,6,0),"--"))</f>
        <v/>
      </c>
      <c r="P510" s="15" t="str">
        <f t="shared" si="38"/>
        <v/>
      </c>
      <c r="Q510" s="15" t="str">
        <f t="shared" si="39"/>
        <v/>
      </c>
      <c r="R510" s="15" t="str">
        <f t="shared" si="40"/>
        <v/>
      </c>
      <c r="S510" s="7" t="str">
        <f t="shared" si="41"/>
        <v/>
      </c>
    </row>
    <row r="511" spans="8:19" x14ac:dyDescent="0.25">
      <c r="H511" s="153"/>
      <c r="M511" s="165" t="str">
        <f t="shared" si="37"/>
        <v/>
      </c>
      <c r="N511" s="255" t="str">
        <f>IF($M511="","",IFERROR(VLOOKUP($M511,PartnerSearch!B$2:G$16000,6,0),"--"))</f>
        <v/>
      </c>
      <c r="P511" s="15" t="str">
        <f t="shared" si="38"/>
        <v/>
      </c>
      <c r="Q511" s="15" t="str">
        <f t="shared" si="39"/>
        <v/>
      </c>
      <c r="R511" s="15" t="str">
        <f t="shared" si="40"/>
        <v/>
      </c>
      <c r="S511" s="7" t="str">
        <f t="shared" si="41"/>
        <v/>
      </c>
    </row>
    <row r="512" spans="8:19" x14ac:dyDescent="0.25">
      <c r="H512" s="153"/>
      <c r="M512" s="165" t="str">
        <f t="shared" si="37"/>
        <v/>
      </c>
      <c r="N512" s="255" t="str">
        <f>IF($M512="","",IFERROR(VLOOKUP($M512,PartnerSearch!B$2:G$16000,6,0),"--"))</f>
        <v/>
      </c>
      <c r="P512" s="15" t="str">
        <f t="shared" si="38"/>
        <v/>
      </c>
      <c r="Q512" s="15" t="str">
        <f t="shared" si="39"/>
        <v/>
      </c>
      <c r="R512" s="15" t="str">
        <f t="shared" si="40"/>
        <v/>
      </c>
      <c r="S512" s="7" t="str">
        <f t="shared" si="41"/>
        <v/>
      </c>
    </row>
    <row r="513" spans="8:19" x14ac:dyDescent="0.25">
      <c r="H513" s="153"/>
      <c r="M513" s="165" t="str">
        <f t="shared" si="37"/>
        <v/>
      </c>
      <c r="N513" s="255" t="str">
        <f>IF($M513="","",IFERROR(VLOOKUP($M513,PartnerSearch!B$2:G$16000,6,0),"--"))</f>
        <v/>
      </c>
      <c r="P513" s="15" t="str">
        <f t="shared" si="38"/>
        <v/>
      </c>
      <c r="Q513" s="15" t="str">
        <f t="shared" si="39"/>
        <v/>
      </c>
      <c r="R513" s="15" t="str">
        <f t="shared" si="40"/>
        <v/>
      </c>
      <c r="S513" s="7" t="str">
        <f t="shared" si="41"/>
        <v/>
      </c>
    </row>
    <row r="514" spans="8:19" x14ac:dyDescent="0.25">
      <c r="H514" s="153"/>
      <c r="M514" s="165" t="str">
        <f t="shared" si="37"/>
        <v/>
      </c>
      <c r="N514" s="255" t="str">
        <f>IF($M514="","",IFERROR(VLOOKUP($M514,PartnerSearch!B$2:G$16000,6,0),"--"))</f>
        <v/>
      </c>
      <c r="P514" s="15" t="str">
        <f t="shared" si="38"/>
        <v/>
      </c>
      <c r="Q514" s="15" t="str">
        <f t="shared" si="39"/>
        <v/>
      </c>
      <c r="R514" s="15" t="str">
        <f t="shared" si="40"/>
        <v/>
      </c>
      <c r="S514" s="7" t="str">
        <f t="shared" si="41"/>
        <v/>
      </c>
    </row>
    <row r="515" spans="8:19" x14ac:dyDescent="0.25">
      <c r="H515" s="153"/>
      <c r="M515" s="165" t="str">
        <f t="shared" ref="M515:M578" si="42">TRIM(SUBSTITUTE(SUBSTITUTE(SUBSTITUTE(SUBSTITUTE(SUBSTITUTE(SUBSTITUTE(SUBSTITUTE(SUBSTITUTE(SUBSTITUTE(SUBSTITUTE(SUBSTITUTE(SUBSTITUTE(SUBSTITUTE(SUBSTITUTE(E515,"00000 ","")," (Local)","")," (Tribal)","")," (State)","")," (Regional)","")," (Federal/National)","")," (International)","")," (Unknown)","")," (Academic Institution)","")," (Government)","")," (Industry/Business)","")," (NGO)","")," (Other)","")," (Sea Grant Program)",""))</f>
        <v/>
      </c>
      <c r="N515" s="255" t="str">
        <f>IF($M515="","",IFERROR(VLOOKUP($M515,PartnerSearch!B$2:G$16000,6,0),"--"))</f>
        <v/>
      </c>
      <c r="P515" s="15" t="str">
        <f t="shared" ref="P515:P578" si="43">IF(E515="","",IF(LEFT(E515&amp;"x",5)="00000","",IF(N515="--","NO","yes")))</f>
        <v/>
      </c>
      <c r="Q515" s="15" t="str">
        <f t="shared" ref="Q515:Q578" si="44">IF(LEFT(E515&amp;"x",5)&lt;&gt;"00000","",IF(N515="--","yes","NO"))</f>
        <v/>
      </c>
      <c r="R515" s="15" t="str">
        <f t="shared" ref="R515:R578" si="45">IF(Q515="","",IF((ISERROR(SEARCH("(Federal/National)",E515))*1+ISERROR(SEARCH("(International)",E515))*1+ISERROR(SEARCH("(Local)",E515))*1+ISERROR(SEARCH("(State)",E515))*1+ISERROR(SEARCH("(Regional)",E515))*1+ISERROR(SEARCH("(Tribal)",E515))*1+ISERROR(SEARCH("(Unknown) (",E515))*1)=6,"yes","NO"))</f>
        <v/>
      </c>
      <c r="S515" s="7" t="str">
        <f t="shared" ref="S515:S578" si="46">IF(Q515="","",IF(OR(NOT(ISERROR(SEARCH("(Academic Institution)",E515))),NOT(ISERROR(SEARCH("(Government)",E515))),NOT(ISERROR(SEARCH("(Industry/Business)",E515))),NOT(ISERROR(SEARCH("(NGO)",E515))),NOT(ISERROR(SEARCH("(Sea Grant Program)",E515))),NOT(ISERROR(SEARCH("(Other)",E515))),NOT(AND(NOT(ISERROR(SEARCH("(Unknown)",E515))),(ISERROR(SEARCH(") (Unknown)",E515)))))),"yes","NO"))</f>
        <v/>
      </c>
    </row>
    <row r="516" spans="8:19" x14ac:dyDescent="0.25">
      <c r="H516" s="153"/>
      <c r="M516" s="165" t="str">
        <f t="shared" si="42"/>
        <v/>
      </c>
      <c r="N516" s="255" t="str">
        <f>IF($M516="","",IFERROR(VLOOKUP($M516,PartnerSearch!B$2:G$16000,6,0),"--"))</f>
        <v/>
      </c>
      <c r="P516" s="15" t="str">
        <f t="shared" si="43"/>
        <v/>
      </c>
      <c r="Q516" s="15" t="str">
        <f t="shared" si="44"/>
        <v/>
      </c>
      <c r="R516" s="15" t="str">
        <f t="shared" si="45"/>
        <v/>
      </c>
      <c r="S516" s="7" t="str">
        <f t="shared" si="46"/>
        <v/>
      </c>
    </row>
    <row r="517" spans="8:19" x14ac:dyDescent="0.25">
      <c r="H517" s="153"/>
      <c r="M517" s="165" t="str">
        <f t="shared" si="42"/>
        <v/>
      </c>
      <c r="N517" s="255" t="str">
        <f>IF($M517="","",IFERROR(VLOOKUP($M517,PartnerSearch!B$2:G$16000,6,0),"--"))</f>
        <v/>
      </c>
      <c r="P517" s="15" t="str">
        <f t="shared" si="43"/>
        <v/>
      </c>
      <c r="Q517" s="15" t="str">
        <f t="shared" si="44"/>
        <v/>
      </c>
      <c r="R517" s="15" t="str">
        <f t="shared" si="45"/>
        <v/>
      </c>
      <c r="S517" s="7" t="str">
        <f t="shared" si="46"/>
        <v/>
      </c>
    </row>
    <row r="518" spans="8:19" x14ac:dyDescent="0.25">
      <c r="H518" s="153"/>
      <c r="M518" s="165" t="str">
        <f t="shared" si="42"/>
        <v/>
      </c>
      <c r="N518" s="255" t="str">
        <f>IF($M518="","",IFERROR(VLOOKUP($M518,PartnerSearch!B$2:G$16000,6,0),"--"))</f>
        <v/>
      </c>
      <c r="P518" s="15" t="str">
        <f t="shared" si="43"/>
        <v/>
      </c>
      <c r="Q518" s="15" t="str">
        <f t="shared" si="44"/>
        <v/>
      </c>
      <c r="R518" s="15" t="str">
        <f t="shared" si="45"/>
        <v/>
      </c>
      <c r="S518" s="7" t="str">
        <f t="shared" si="46"/>
        <v/>
      </c>
    </row>
    <row r="519" spans="8:19" x14ac:dyDescent="0.25">
      <c r="H519" s="153"/>
      <c r="M519" s="165" t="str">
        <f t="shared" si="42"/>
        <v/>
      </c>
      <c r="N519" s="255" t="str">
        <f>IF($M519="","",IFERROR(VLOOKUP($M519,PartnerSearch!B$2:G$16000,6,0),"--"))</f>
        <v/>
      </c>
      <c r="P519" s="15" t="str">
        <f t="shared" si="43"/>
        <v/>
      </c>
      <c r="Q519" s="15" t="str">
        <f t="shared" si="44"/>
        <v/>
      </c>
      <c r="R519" s="15" t="str">
        <f t="shared" si="45"/>
        <v/>
      </c>
      <c r="S519" s="7" t="str">
        <f t="shared" si="46"/>
        <v/>
      </c>
    </row>
    <row r="520" spans="8:19" x14ac:dyDescent="0.25">
      <c r="H520" s="153"/>
      <c r="M520" s="165" t="str">
        <f t="shared" si="42"/>
        <v/>
      </c>
      <c r="N520" s="255" t="str">
        <f>IF($M520="","",IFERROR(VLOOKUP($M520,PartnerSearch!B$2:G$16000,6,0),"--"))</f>
        <v/>
      </c>
      <c r="P520" s="15" t="str">
        <f t="shared" si="43"/>
        <v/>
      </c>
      <c r="Q520" s="15" t="str">
        <f t="shared" si="44"/>
        <v/>
      </c>
      <c r="R520" s="15" t="str">
        <f t="shared" si="45"/>
        <v/>
      </c>
      <c r="S520" s="7" t="str">
        <f t="shared" si="46"/>
        <v/>
      </c>
    </row>
    <row r="521" spans="8:19" x14ac:dyDescent="0.25">
      <c r="H521" s="153"/>
      <c r="M521" s="165" t="str">
        <f t="shared" si="42"/>
        <v/>
      </c>
      <c r="N521" s="255" t="str">
        <f>IF($M521="","",IFERROR(VLOOKUP($M521,PartnerSearch!B$2:G$16000,6,0),"--"))</f>
        <v/>
      </c>
      <c r="P521" s="15" t="str">
        <f t="shared" si="43"/>
        <v/>
      </c>
      <c r="Q521" s="15" t="str">
        <f t="shared" si="44"/>
        <v/>
      </c>
      <c r="R521" s="15" t="str">
        <f t="shared" si="45"/>
        <v/>
      </c>
      <c r="S521" s="7" t="str">
        <f t="shared" si="46"/>
        <v/>
      </c>
    </row>
    <row r="522" spans="8:19" x14ac:dyDescent="0.25">
      <c r="H522" s="153"/>
      <c r="M522" s="165" t="str">
        <f t="shared" si="42"/>
        <v/>
      </c>
      <c r="N522" s="255" t="str">
        <f>IF($M522="","",IFERROR(VLOOKUP($M522,PartnerSearch!B$2:G$16000,6,0),"--"))</f>
        <v/>
      </c>
      <c r="P522" s="15" t="str">
        <f t="shared" si="43"/>
        <v/>
      </c>
      <c r="Q522" s="15" t="str">
        <f t="shared" si="44"/>
        <v/>
      </c>
      <c r="R522" s="15" t="str">
        <f t="shared" si="45"/>
        <v/>
      </c>
      <c r="S522" s="7" t="str">
        <f t="shared" si="46"/>
        <v/>
      </c>
    </row>
    <row r="523" spans="8:19" x14ac:dyDescent="0.25">
      <c r="H523" s="153"/>
      <c r="M523" s="165" t="str">
        <f t="shared" si="42"/>
        <v/>
      </c>
      <c r="N523" s="255" t="str">
        <f>IF($M523="","",IFERROR(VLOOKUP($M523,PartnerSearch!B$2:G$16000,6,0),"--"))</f>
        <v/>
      </c>
      <c r="P523" s="15" t="str">
        <f t="shared" si="43"/>
        <v/>
      </c>
      <c r="Q523" s="15" t="str">
        <f t="shared" si="44"/>
        <v/>
      </c>
      <c r="R523" s="15" t="str">
        <f t="shared" si="45"/>
        <v/>
      </c>
      <c r="S523" s="7" t="str">
        <f t="shared" si="46"/>
        <v/>
      </c>
    </row>
    <row r="524" spans="8:19" x14ac:dyDescent="0.25">
      <c r="H524" s="153"/>
      <c r="M524" s="165" t="str">
        <f t="shared" si="42"/>
        <v/>
      </c>
      <c r="N524" s="255" t="str">
        <f>IF($M524="","",IFERROR(VLOOKUP($M524,PartnerSearch!B$2:G$16000,6,0),"--"))</f>
        <v/>
      </c>
      <c r="P524" s="15" t="str">
        <f t="shared" si="43"/>
        <v/>
      </c>
      <c r="Q524" s="15" t="str">
        <f t="shared" si="44"/>
        <v/>
      </c>
      <c r="R524" s="15" t="str">
        <f t="shared" si="45"/>
        <v/>
      </c>
      <c r="S524" s="7" t="str">
        <f t="shared" si="46"/>
        <v/>
      </c>
    </row>
    <row r="525" spans="8:19" x14ac:dyDescent="0.25">
      <c r="H525" s="153"/>
      <c r="M525" s="165" t="str">
        <f t="shared" si="42"/>
        <v/>
      </c>
      <c r="N525" s="255" t="str">
        <f>IF($M525="","",IFERROR(VLOOKUP($M525,PartnerSearch!B$2:G$16000,6,0),"--"))</f>
        <v/>
      </c>
      <c r="P525" s="15" t="str">
        <f t="shared" si="43"/>
        <v/>
      </c>
      <c r="Q525" s="15" t="str">
        <f t="shared" si="44"/>
        <v/>
      </c>
      <c r="R525" s="15" t="str">
        <f t="shared" si="45"/>
        <v/>
      </c>
      <c r="S525" s="7" t="str">
        <f t="shared" si="46"/>
        <v/>
      </c>
    </row>
    <row r="526" spans="8:19" x14ac:dyDescent="0.25">
      <c r="H526" s="153"/>
      <c r="M526" s="165" t="str">
        <f t="shared" si="42"/>
        <v/>
      </c>
      <c r="N526" s="255" t="str">
        <f>IF($M526="","",IFERROR(VLOOKUP($M526,PartnerSearch!B$2:G$16000,6,0),"--"))</f>
        <v/>
      </c>
      <c r="P526" s="15" t="str">
        <f t="shared" si="43"/>
        <v/>
      </c>
      <c r="Q526" s="15" t="str">
        <f t="shared" si="44"/>
        <v/>
      </c>
      <c r="R526" s="15" t="str">
        <f t="shared" si="45"/>
        <v/>
      </c>
      <c r="S526" s="7" t="str">
        <f t="shared" si="46"/>
        <v/>
      </c>
    </row>
    <row r="527" spans="8:19" x14ac:dyDescent="0.25">
      <c r="H527" s="153"/>
      <c r="M527" s="165" t="str">
        <f t="shared" si="42"/>
        <v/>
      </c>
      <c r="N527" s="255" t="str">
        <f>IF($M527="","",IFERROR(VLOOKUP($M527,PartnerSearch!B$2:G$16000,6,0),"--"))</f>
        <v/>
      </c>
      <c r="P527" s="15" t="str">
        <f t="shared" si="43"/>
        <v/>
      </c>
      <c r="Q527" s="15" t="str">
        <f t="shared" si="44"/>
        <v/>
      </c>
      <c r="R527" s="15" t="str">
        <f t="shared" si="45"/>
        <v/>
      </c>
      <c r="S527" s="7" t="str">
        <f t="shared" si="46"/>
        <v/>
      </c>
    </row>
    <row r="528" spans="8:19" x14ac:dyDescent="0.25">
      <c r="H528" s="153"/>
      <c r="M528" s="165" t="str">
        <f t="shared" si="42"/>
        <v/>
      </c>
      <c r="N528" s="255" t="str">
        <f>IF($M528="","",IFERROR(VLOOKUP($M528,PartnerSearch!B$2:G$16000,6,0),"--"))</f>
        <v/>
      </c>
      <c r="P528" s="15" t="str">
        <f t="shared" si="43"/>
        <v/>
      </c>
      <c r="Q528" s="15" t="str">
        <f t="shared" si="44"/>
        <v/>
      </c>
      <c r="R528" s="15" t="str">
        <f t="shared" si="45"/>
        <v/>
      </c>
      <c r="S528" s="7" t="str">
        <f t="shared" si="46"/>
        <v/>
      </c>
    </row>
    <row r="529" spans="8:19" x14ac:dyDescent="0.25">
      <c r="H529" s="153"/>
      <c r="M529" s="165" t="str">
        <f t="shared" si="42"/>
        <v/>
      </c>
      <c r="N529" s="255" t="str">
        <f>IF($M529="","",IFERROR(VLOOKUP($M529,PartnerSearch!B$2:G$16000,6,0),"--"))</f>
        <v/>
      </c>
      <c r="P529" s="15" t="str">
        <f t="shared" si="43"/>
        <v/>
      </c>
      <c r="Q529" s="15" t="str">
        <f t="shared" si="44"/>
        <v/>
      </c>
      <c r="R529" s="15" t="str">
        <f t="shared" si="45"/>
        <v/>
      </c>
      <c r="S529" s="7" t="str">
        <f t="shared" si="46"/>
        <v/>
      </c>
    </row>
    <row r="530" spans="8:19" x14ac:dyDescent="0.25">
      <c r="H530" s="153"/>
      <c r="M530" s="165" t="str">
        <f t="shared" si="42"/>
        <v/>
      </c>
      <c r="N530" s="255" t="str">
        <f>IF($M530="","",IFERROR(VLOOKUP($M530,PartnerSearch!B$2:G$16000,6,0),"--"))</f>
        <v/>
      </c>
      <c r="P530" s="15" t="str">
        <f t="shared" si="43"/>
        <v/>
      </c>
      <c r="Q530" s="15" t="str">
        <f t="shared" si="44"/>
        <v/>
      </c>
      <c r="R530" s="15" t="str">
        <f t="shared" si="45"/>
        <v/>
      </c>
      <c r="S530" s="7" t="str">
        <f t="shared" si="46"/>
        <v/>
      </c>
    </row>
    <row r="531" spans="8:19" x14ac:dyDescent="0.25">
      <c r="H531" s="153"/>
      <c r="M531" s="165" t="str">
        <f t="shared" si="42"/>
        <v/>
      </c>
      <c r="N531" s="255" t="str">
        <f>IF($M531="","",IFERROR(VLOOKUP($M531,PartnerSearch!B$2:G$16000,6,0),"--"))</f>
        <v/>
      </c>
      <c r="P531" s="15" t="str">
        <f t="shared" si="43"/>
        <v/>
      </c>
      <c r="Q531" s="15" t="str">
        <f t="shared" si="44"/>
        <v/>
      </c>
      <c r="R531" s="15" t="str">
        <f t="shared" si="45"/>
        <v/>
      </c>
      <c r="S531" s="7" t="str">
        <f t="shared" si="46"/>
        <v/>
      </c>
    </row>
    <row r="532" spans="8:19" x14ac:dyDescent="0.25">
      <c r="H532" s="153"/>
      <c r="M532" s="165" t="str">
        <f t="shared" si="42"/>
        <v/>
      </c>
      <c r="N532" s="255" t="str">
        <f>IF($M532="","",IFERROR(VLOOKUP($M532,PartnerSearch!B$2:G$16000,6,0),"--"))</f>
        <v/>
      </c>
      <c r="P532" s="15" t="str">
        <f t="shared" si="43"/>
        <v/>
      </c>
      <c r="Q532" s="15" t="str">
        <f t="shared" si="44"/>
        <v/>
      </c>
      <c r="R532" s="15" t="str">
        <f t="shared" si="45"/>
        <v/>
      </c>
      <c r="S532" s="7" t="str">
        <f t="shared" si="46"/>
        <v/>
      </c>
    </row>
    <row r="533" spans="8:19" x14ac:dyDescent="0.25">
      <c r="H533" s="153"/>
      <c r="M533" s="165" t="str">
        <f t="shared" si="42"/>
        <v/>
      </c>
      <c r="N533" s="255" t="str">
        <f>IF($M533="","",IFERROR(VLOOKUP($M533,PartnerSearch!B$2:G$16000,6,0),"--"))</f>
        <v/>
      </c>
      <c r="P533" s="15" t="str">
        <f t="shared" si="43"/>
        <v/>
      </c>
      <c r="Q533" s="15" t="str">
        <f t="shared" si="44"/>
        <v/>
      </c>
      <c r="R533" s="15" t="str">
        <f t="shared" si="45"/>
        <v/>
      </c>
      <c r="S533" s="7" t="str">
        <f t="shared" si="46"/>
        <v/>
      </c>
    </row>
    <row r="534" spans="8:19" x14ac:dyDescent="0.25">
      <c r="H534" s="153"/>
      <c r="M534" s="165" t="str">
        <f t="shared" si="42"/>
        <v/>
      </c>
      <c r="N534" s="255" t="str">
        <f>IF($M534="","",IFERROR(VLOOKUP($M534,PartnerSearch!B$2:G$16000,6,0),"--"))</f>
        <v/>
      </c>
      <c r="P534" s="15" t="str">
        <f t="shared" si="43"/>
        <v/>
      </c>
      <c r="Q534" s="15" t="str">
        <f t="shared" si="44"/>
        <v/>
      </c>
      <c r="R534" s="15" t="str">
        <f t="shared" si="45"/>
        <v/>
      </c>
      <c r="S534" s="7" t="str">
        <f t="shared" si="46"/>
        <v/>
      </c>
    </row>
    <row r="535" spans="8:19" x14ac:dyDescent="0.25">
      <c r="H535" s="153"/>
      <c r="M535" s="165" t="str">
        <f t="shared" si="42"/>
        <v/>
      </c>
      <c r="N535" s="255" t="str">
        <f>IF($M535="","",IFERROR(VLOOKUP($M535,PartnerSearch!B$2:G$16000,6,0),"--"))</f>
        <v/>
      </c>
      <c r="P535" s="15" t="str">
        <f t="shared" si="43"/>
        <v/>
      </c>
      <c r="Q535" s="15" t="str">
        <f t="shared" si="44"/>
        <v/>
      </c>
      <c r="R535" s="15" t="str">
        <f t="shared" si="45"/>
        <v/>
      </c>
      <c r="S535" s="7" t="str">
        <f t="shared" si="46"/>
        <v/>
      </c>
    </row>
    <row r="536" spans="8:19" x14ac:dyDescent="0.25">
      <c r="H536" s="153"/>
      <c r="M536" s="165" t="str">
        <f t="shared" si="42"/>
        <v/>
      </c>
      <c r="N536" s="255" t="str">
        <f>IF($M536="","",IFERROR(VLOOKUP($M536,PartnerSearch!B$2:G$16000,6,0),"--"))</f>
        <v/>
      </c>
      <c r="P536" s="15" t="str">
        <f t="shared" si="43"/>
        <v/>
      </c>
      <c r="Q536" s="15" t="str">
        <f t="shared" si="44"/>
        <v/>
      </c>
      <c r="R536" s="15" t="str">
        <f t="shared" si="45"/>
        <v/>
      </c>
      <c r="S536" s="7" t="str">
        <f t="shared" si="46"/>
        <v/>
      </c>
    </row>
    <row r="537" spans="8:19" x14ac:dyDescent="0.25">
      <c r="H537" s="153"/>
      <c r="M537" s="165" t="str">
        <f t="shared" si="42"/>
        <v/>
      </c>
      <c r="N537" s="255" t="str">
        <f>IF($M537="","",IFERROR(VLOOKUP($M537,PartnerSearch!B$2:G$16000,6,0),"--"))</f>
        <v/>
      </c>
      <c r="P537" s="15" t="str">
        <f t="shared" si="43"/>
        <v/>
      </c>
      <c r="Q537" s="15" t="str">
        <f t="shared" si="44"/>
        <v/>
      </c>
      <c r="R537" s="15" t="str">
        <f t="shared" si="45"/>
        <v/>
      </c>
      <c r="S537" s="7" t="str">
        <f t="shared" si="46"/>
        <v/>
      </c>
    </row>
    <row r="538" spans="8:19" x14ac:dyDescent="0.25">
      <c r="H538" s="153"/>
      <c r="M538" s="165" t="str">
        <f t="shared" si="42"/>
        <v/>
      </c>
      <c r="N538" s="255" t="str">
        <f>IF($M538="","",IFERROR(VLOOKUP($M538,PartnerSearch!B$2:G$16000,6,0),"--"))</f>
        <v/>
      </c>
      <c r="P538" s="15" t="str">
        <f t="shared" si="43"/>
        <v/>
      </c>
      <c r="Q538" s="15" t="str">
        <f t="shared" si="44"/>
        <v/>
      </c>
      <c r="R538" s="15" t="str">
        <f t="shared" si="45"/>
        <v/>
      </c>
      <c r="S538" s="7" t="str">
        <f t="shared" si="46"/>
        <v/>
      </c>
    </row>
    <row r="539" spans="8:19" x14ac:dyDescent="0.25">
      <c r="H539" s="153"/>
      <c r="M539" s="165" t="str">
        <f t="shared" si="42"/>
        <v/>
      </c>
      <c r="N539" s="255" t="str">
        <f>IF($M539="","",IFERROR(VLOOKUP($M539,PartnerSearch!B$2:G$16000,6,0),"--"))</f>
        <v/>
      </c>
      <c r="P539" s="15" t="str">
        <f t="shared" si="43"/>
        <v/>
      </c>
      <c r="Q539" s="15" t="str">
        <f t="shared" si="44"/>
        <v/>
      </c>
      <c r="R539" s="15" t="str">
        <f t="shared" si="45"/>
        <v/>
      </c>
      <c r="S539" s="7" t="str">
        <f t="shared" si="46"/>
        <v/>
      </c>
    </row>
    <row r="540" spans="8:19" x14ac:dyDescent="0.25">
      <c r="H540" s="153"/>
      <c r="M540" s="165" t="str">
        <f t="shared" si="42"/>
        <v/>
      </c>
      <c r="N540" s="255" t="str">
        <f>IF($M540="","",IFERROR(VLOOKUP($M540,PartnerSearch!B$2:G$16000,6,0),"--"))</f>
        <v/>
      </c>
      <c r="P540" s="15" t="str">
        <f t="shared" si="43"/>
        <v/>
      </c>
      <c r="Q540" s="15" t="str">
        <f t="shared" si="44"/>
        <v/>
      </c>
      <c r="R540" s="15" t="str">
        <f t="shared" si="45"/>
        <v/>
      </c>
      <c r="S540" s="7" t="str">
        <f t="shared" si="46"/>
        <v/>
      </c>
    </row>
    <row r="541" spans="8:19" x14ac:dyDescent="0.25">
      <c r="H541" s="153"/>
      <c r="M541" s="165" t="str">
        <f t="shared" si="42"/>
        <v/>
      </c>
      <c r="N541" s="255" t="str">
        <f>IF($M541="","",IFERROR(VLOOKUP($M541,PartnerSearch!B$2:G$16000,6,0),"--"))</f>
        <v/>
      </c>
      <c r="P541" s="15" t="str">
        <f t="shared" si="43"/>
        <v/>
      </c>
      <c r="Q541" s="15" t="str">
        <f t="shared" si="44"/>
        <v/>
      </c>
      <c r="R541" s="15" t="str">
        <f t="shared" si="45"/>
        <v/>
      </c>
      <c r="S541" s="7" t="str">
        <f t="shared" si="46"/>
        <v/>
      </c>
    </row>
    <row r="542" spans="8:19" x14ac:dyDescent="0.25">
      <c r="H542" s="153"/>
      <c r="M542" s="165" t="str">
        <f t="shared" si="42"/>
        <v/>
      </c>
      <c r="N542" s="255" t="str">
        <f>IF($M542="","",IFERROR(VLOOKUP($M542,PartnerSearch!B$2:G$16000,6,0),"--"))</f>
        <v/>
      </c>
      <c r="P542" s="15" t="str">
        <f t="shared" si="43"/>
        <v/>
      </c>
      <c r="Q542" s="15" t="str">
        <f t="shared" si="44"/>
        <v/>
      </c>
      <c r="R542" s="15" t="str">
        <f t="shared" si="45"/>
        <v/>
      </c>
      <c r="S542" s="7" t="str">
        <f t="shared" si="46"/>
        <v/>
      </c>
    </row>
    <row r="543" spans="8:19" x14ac:dyDescent="0.25">
      <c r="H543" s="153"/>
      <c r="M543" s="165" t="str">
        <f t="shared" si="42"/>
        <v/>
      </c>
      <c r="N543" s="255" t="str">
        <f>IF($M543="","",IFERROR(VLOOKUP($M543,PartnerSearch!B$2:G$16000,6,0),"--"))</f>
        <v/>
      </c>
      <c r="P543" s="15" t="str">
        <f t="shared" si="43"/>
        <v/>
      </c>
      <c r="Q543" s="15" t="str">
        <f t="shared" si="44"/>
        <v/>
      </c>
      <c r="R543" s="15" t="str">
        <f t="shared" si="45"/>
        <v/>
      </c>
      <c r="S543" s="7" t="str">
        <f t="shared" si="46"/>
        <v/>
      </c>
    </row>
    <row r="544" spans="8:19" x14ac:dyDescent="0.25">
      <c r="H544" s="153"/>
      <c r="M544" s="165" t="str">
        <f t="shared" si="42"/>
        <v/>
      </c>
      <c r="N544" s="255" t="str">
        <f>IF($M544="","",IFERROR(VLOOKUP($M544,PartnerSearch!B$2:G$16000,6,0),"--"))</f>
        <v/>
      </c>
      <c r="P544" s="15" t="str">
        <f t="shared" si="43"/>
        <v/>
      </c>
      <c r="Q544" s="15" t="str">
        <f t="shared" si="44"/>
        <v/>
      </c>
      <c r="R544" s="15" t="str">
        <f t="shared" si="45"/>
        <v/>
      </c>
      <c r="S544" s="7" t="str">
        <f t="shared" si="46"/>
        <v/>
      </c>
    </row>
    <row r="545" spans="8:19" x14ac:dyDescent="0.25">
      <c r="H545" s="153"/>
      <c r="M545" s="165" t="str">
        <f t="shared" si="42"/>
        <v/>
      </c>
      <c r="N545" s="255" t="str">
        <f>IF($M545="","",IFERROR(VLOOKUP($M545,PartnerSearch!B$2:G$16000,6,0),"--"))</f>
        <v/>
      </c>
      <c r="P545" s="15" t="str">
        <f t="shared" si="43"/>
        <v/>
      </c>
      <c r="Q545" s="15" t="str">
        <f t="shared" si="44"/>
        <v/>
      </c>
      <c r="R545" s="15" t="str">
        <f t="shared" si="45"/>
        <v/>
      </c>
      <c r="S545" s="7" t="str">
        <f t="shared" si="46"/>
        <v/>
      </c>
    </row>
    <row r="546" spans="8:19" x14ac:dyDescent="0.25">
      <c r="H546" s="153"/>
      <c r="M546" s="165" t="str">
        <f t="shared" si="42"/>
        <v/>
      </c>
      <c r="N546" s="255" t="str">
        <f>IF($M546="","",IFERROR(VLOOKUP($M546,PartnerSearch!B$2:G$16000,6,0),"--"))</f>
        <v/>
      </c>
      <c r="P546" s="15" t="str">
        <f t="shared" si="43"/>
        <v/>
      </c>
      <c r="Q546" s="15" t="str">
        <f t="shared" si="44"/>
        <v/>
      </c>
      <c r="R546" s="15" t="str">
        <f t="shared" si="45"/>
        <v/>
      </c>
      <c r="S546" s="7" t="str">
        <f t="shared" si="46"/>
        <v/>
      </c>
    </row>
    <row r="547" spans="8:19" x14ac:dyDescent="0.25">
      <c r="H547" s="153"/>
      <c r="M547" s="165" t="str">
        <f t="shared" si="42"/>
        <v/>
      </c>
      <c r="N547" s="255" t="str">
        <f>IF($M547="","",IFERROR(VLOOKUP($M547,PartnerSearch!B$2:G$16000,6,0),"--"))</f>
        <v/>
      </c>
      <c r="P547" s="15" t="str">
        <f t="shared" si="43"/>
        <v/>
      </c>
      <c r="Q547" s="15" t="str">
        <f t="shared" si="44"/>
        <v/>
      </c>
      <c r="R547" s="15" t="str">
        <f t="shared" si="45"/>
        <v/>
      </c>
      <c r="S547" s="7" t="str">
        <f t="shared" si="46"/>
        <v/>
      </c>
    </row>
    <row r="548" spans="8:19" x14ac:dyDescent="0.25">
      <c r="H548" s="153"/>
      <c r="M548" s="165" t="str">
        <f t="shared" si="42"/>
        <v/>
      </c>
      <c r="N548" s="255" t="str">
        <f>IF($M548="","",IFERROR(VLOOKUP($M548,PartnerSearch!B$2:G$16000,6,0),"--"))</f>
        <v/>
      </c>
      <c r="P548" s="15" t="str">
        <f t="shared" si="43"/>
        <v/>
      </c>
      <c r="Q548" s="15" t="str">
        <f t="shared" si="44"/>
        <v/>
      </c>
      <c r="R548" s="15" t="str">
        <f t="shared" si="45"/>
        <v/>
      </c>
      <c r="S548" s="7" t="str">
        <f t="shared" si="46"/>
        <v/>
      </c>
    </row>
    <row r="549" spans="8:19" x14ac:dyDescent="0.25">
      <c r="H549" s="153"/>
      <c r="M549" s="165" t="str">
        <f t="shared" si="42"/>
        <v/>
      </c>
      <c r="N549" s="255" t="str">
        <f>IF($M549="","",IFERROR(VLOOKUP($M549,PartnerSearch!B$2:G$16000,6,0),"--"))</f>
        <v/>
      </c>
      <c r="P549" s="15" t="str">
        <f t="shared" si="43"/>
        <v/>
      </c>
      <c r="Q549" s="15" t="str">
        <f t="shared" si="44"/>
        <v/>
      </c>
      <c r="R549" s="15" t="str">
        <f t="shared" si="45"/>
        <v/>
      </c>
      <c r="S549" s="7" t="str">
        <f t="shared" si="46"/>
        <v/>
      </c>
    </row>
    <row r="550" spans="8:19" x14ac:dyDescent="0.25">
      <c r="H550" s="153"/>
      <c r="M550" s="165" t="str">
        <f t="shared" si="42"/>
        <v/>
      </c>
      <c r="N550" s="255" t="str">
        <f>IF($M550="","",IFERROR(VLOOKUP($M550,PartnerSearch!B$2:G$16000,6,0),"--"))</f>
        <v/>
      </c>
      <c r="P550" s="15" t="str">
        <f t="shared" si="43"/>
        <v/>
      </c>
      <c r="Q550" s="15" t="str">
        <f t="shared" si="44"/>
        <v/>
      </c>
      <c r="R550" s="15" t="str">
        <f t="shared" si="45"/>
        <v/>
      </c>
      <c r="S550" s="7" t="str">
        <f t="shared" si="46"/>
        <v/>
      </c>
    </row>
    <row r="551" spans="8:19" x14ac:dyDescent="0.25">
      <c r="H551" s="153"/>
      <c r="M551" s="165" t="str">
        <f t="shared" si="42"/>
        <v/>
      </c>
      <c r="N551" s="255" t="str">
        <f>IF($M551="","",IFERROR(VLOOKUP($M551,PartnerSearch!B$2:G$16000,6,0),"--"))</f>
        <v/>
      </c>
      <c r="P551" s="15" t="str">
        <f t="shared" si="43"/>
        <v/>
      </c>
      <c r="Q551" s="15" t="str">
        <f t="shared" si="44"/>
        <v/>
      </c>
      <c r="R551" s="15" t="str">
        <f t="shared" si="45"/>
        <v/>
      </c>
      <c r="S551" s="7" t="str">
        <f t="shared" si="46"/>
        <v/>
      </c>
    </row>
    <row r="552" spans="8:19" x14ac:dyDescent="0.25">
      <c r="H552" s="153"/>
      <c r="M552" s="165" t="str">
        <f t="shared" si="42"/>
        <v/>
      </c>
      <c r="N552" s="255" t="str">
        <f>IF($M552="","",IFERROR(VLOOKUP($M552,PartnerSearch!B$2:G$16000,6,0),"--"))</f>
        <v/>
      </c>
      <c r="P552" s="15" t="str">
        <f t="shared" si="43"/>
        <v/>
      </c>
      <c r="Q552" s="15" t="str">
        <f t="shared" si="44"/>
        <v/>
      </c>
      <c r="R552" s="15" t="str">
        <f t="shared" si="45"/>
        <v/>
      </c>
      <c r="S552" s="7" t="str">
        <f t="shared" si="46"/>
        <v/>
      </c>
    </row>
    <row r="553" spans="8:19" x14ac:dyDescent="0.25">
      <c r="H553" s="153"/>
      <c r="M553" s="165" t="str">
        <f t="shared" si="42"/>
        <v/>
      </c>
      <c r="N553" s="255" t="str">
        <f>IF($M553="","",IFERROR(VLOOKUP($M553,PartnerSearch!B$2:G$16000,6,0),"--"))</f>
        <v/>
      </c>
      <c r="P553" s="15" t="str">
        <f t="shared" si="43"/>
        <v/>
      </c>
      <c r="Q553" s="15" t="str">
        <f t="shared" si="44"/>
        <v/>
      </c>
      <c r="R553" s="15" t="str">
        <f t="shared" si="45"/>
        <v/>
      </c>
      <c r="S553" s="7" t="str">
        <f t="shared" si="46"/>
        <v/>
      </c>
    </row>
    <row r="554" spans="8:19" x14ac:dyDescent="0.25">
      <c r="H554" s="153"/>
      <c r="M554" s="165" t="str">
        <f t="shared" si="42"/>
        <v/>
      </c>
      <c r="N554" s="255" t="str">
        <f>IF($M554="","",IFERROR(VLOOKUP($M554,PartnerSearch!B$2:G$16000,6,0),"--"))</f>
        <v/>
      </c>
      <c r="P554" s="15" t="str">
        <f t="shared" si="43"/>
        <v/>
      </c>
      <c r="Q554" s="15" t="str">
        <f t="shared" si="44"/>
        <v/>
      </c>
      <c r="R554" s="15" t="str">
        <f t="shared" si="45"/>
        <v/>
      </c>
      <c r="S554" s="7" t="str">
        <f t="shared" si="46"/>
        <v/>
      </c>
    </row>
    <row r="555" spans="8:19" x14ac:dyDescent="0.25">
      <c r="H555" s="153"/>
      <c r="M555" s="165" t="str">
        <f t="shared" si="42"/>
        <v/>
      </c>
      <c r="N555" s="255" t="str">
        <f>IF($M555="","",IFERROR(VLOOKUP($M555,PartnerSearch!B$2:G$16000,6,0),"--"))</f>
        <v/>
      </c>
      <c r="P555" s="15" t="str">
        <f t="shared" si="43"/>
        <v/>
      </c>
      <c r="Q555" s="15" t="str">
        <f t="shared" si="44"/>
        <v/>
      </c>
      <c r="R555" s="15" t="str">
        <f t="shared" si="45"/>
        <v/>
      </c>
      <c r="S555" s="7" t="str">
        <f t="shared" si="46"/>
        <v/>
      </c>
    </row>
    <row r="556" spans="8:19" x14ac:dyDescent="0.25">
      <c r="H556" s="153"/>
      <c r="M556" s="165" t="str">
        <f t="shared" si="42"/>
        <v/>
      </c>
      <c r="N556" s="255" t="str">
        <f>IF($M556="","",IFERROR(VLOOKUP($M556,PartnerSearch!B$2:G$16000,6,0),"--"))</f>
        <v/>
      </c>
      <c r="P556" s="15" t="str">
        <f t="shared" si="43"/>
        <v/>
      </c>
      <c r="Q556" s="15" t="str">
        <f t="shared" si="44"/>
        <v/>
      </c>
      <c r="R556" s="15" t="str">
        <f t="shared" si="45"/>
        <v/>
      </c>
      <c r="S556" s="7" t="str">
        <f t="shared" si="46"/>
        <v/>
      </c>
    </row>
    <row r="557" spans="8:19" x14ac:dyDescent="0.25">
      <c r="H557" s="153"/>
      <c r="M557" s="165" t="str">
        <f t="shared" si="42"/>
        <v/>
      </c>
      <c r="N557" s="255" t="str">
        <f>IF($M557="","",IFERROR(VLOOKUP($M557,PartnerSearch!B$2:G$16000,6,0),"--"))</f>
        <v/>
      </c>
      <c r="P557" s="15" t="str">
        <f t="shared" si="43"/>
        <v/>
      </c>
      <c r="Q557" s="15" t="str">
        <f t="shared" si="44"/>
        <v/>
      </c>
      <c r="R557" s="15" t="str">
        <f t="shared" si="45"/>
        <v/>
      </c>
      <c r="S557" s="7" t="str">
        <f t="shared" si="46"/>
        <v/>
      </c>
    </row>
    <row r="558" spans="8:19" x14ac:dyDescent="0.25">
      <c r="H558" s="153"/>
      <c r="M558" s="165" t="str">
        <f t="shared" si="42"/>
        <v/>
      </c>
      <c r="N558" s="255" t="str">
        <f>IF($M558="","",IFERROR(VLOOKUP($M558,PartnerSearch!B$2:G$16000,6,0),"--"))</f>
        <v/>
      </c>
      <c r="P558" s="15" t="str">
        <f t="shared" si="43"/>
        <v/>
      </c>
      <c r="Q558" s="15" t="str">
        <f t="shared" si="44"/>
        <v/>
      </c>
      <c r="R558" s="15" t="str">
        <f t="shared" si="45"/>
        <v/>
      </c>
      <c r="S558" s="7" t="str">
        <f t="shared" si="46"/>
        <v/>
      </c>
    </row>
    <row r="559" spans="8:19" x14ac:dyDescent="0.25">
      <c r="H559" s="153"/>
      <c r="M559" s="165" t="str">
        <f t="shared" si="42"/>
        <v/>
      </c>
      <c r="N559" s="255" t="str">
        <f>IF($M559="","",IFERROR(VLOOKUP($M559,PartnerSearch!B$2:G$16000,6,0),"--"))</f>
        <v/>
      </c>
      <c r="P559" s="15" t="str">
        <f t="shared" si="43"/>
        <v/>
      </c>
      <c r="Q559" s="15" t="str">
        <f t="shared" si="44"/>
        <v/>
      </c>
      <c r="R559" s="15" t="str">
        <f t="shared" si="45"/>
        <v/>
      </c>
      <c r="S559" s="7" t="str">
        <f t="shared" si="46"/>
        <v/>
      </c>
    </row>
    <row r="560" spans="8:19" x14ac:dyDescent="0.25">
      <c r="H560" s="153"/>
      <c r="M560" s="165" t="str">
        <f t="shared" si="42"/>
        <v/>
      </c>
      <c r="N560" s="255" t="str">
        <f>IF($M560="","",IFERROR(VLOOKUP($M560,PartnerSearch!B$2:G$16000,6,0),"--"))</f>
        <v/>
      </c>
      <c r="P560" s="15" t="str">
        <f t="shared" si="43"/>
        <v/>
      </c>
      <c r="Q560" s="15" t="str">
        <f t="shared" si="44"/>
        <v/>
      </c>
      <c r="R560" s="15" t="str">
        <f t="shared" si="45"/>
        <v/>
      </c>
      <c r="S560" s="7" t="str">
        <f t="shared" si="46"/>
        <v/>
      </c>
    </row>
    <row r="561" spans="8:19" x14ac:dyDescent="0.25">
      <c r="H561" s="153"/>
      <c r="M561" s="165" t="str">
        <f t="shared" si="42"/>
        <v/>
      </c>
      <c r="N561" s="255" t="str">
        <f>IF($M561="","",IFERROR(VLOOKUP($M561,PartnerSearch!B$2:G$16000,6,0),"--"))</f>
        <v/>
      </c>
      <c r="P561" s="15" t="str">
        <f t="shared" si="43"/>
        <v/>
      </c>
      <c r="Q561" s="15" t="str">
        <f t="shared" si="44"/>
        <v/>
      </c>
      <c r="R561" s="15" t="str">
        <f t="shared" si="45"/>
        <v/>
      </c>
      <c r="S561" s="7" t="str">
        <f t="shared" si="46"/>
        <v/>
      </c>
    </row>
    <row r="562" spans="8:19" x14ac:dyDescent="0.25">
      <c r="H562" s="153"/>
      <c r="M562" s="165" t="str">
        <f t="shared" si="42"/>
        <v/>
      </c>
      <c r="N562" s="255" t="str">
        <f>IF($M562="","",IFERROR(VLOOKUP($M562,PartnerSearch!B$2:G$16000,6,0),"--"))</f>
        <v/>
      </c>
      <c r="P562" s="15" t="str">
        <f t="shared" si="43"/>
        <v/>
      </c>
      <c r="Q562" s="15" t="str">
        <f t="shared" si="44"/>
        <v/>
      </c>
      <c r="R562" s="15" t="str">
        <f t="shared" si="45"/>
        <v/>
      </c>
      <c r="S562" s="7" t="str">
        <f t="shared" si="46"/>
        <v/>
      </c>
    </row>
    <row r="563" spans="8:19" x14ac:dyDescent="0.25">
      <c r="H563" s="153"/>
      <c r="M563" s="165" t="str">
        <f t="shared" si="42"/>
        <v/>
      </c>
      <c r="N563" s="255" t="str">
        <f>IF($M563="","",IFERROR(VLOOKUP($M563,PartnerSearch!B$2:G$16000,6,0),"--"))</f>
        <v/>
      </c>
      <c r="P563" s="15" t="str">
        <f t="shared" si="43"/>
        <v/>
      </c>
      <c r="Q563" s="15" t="str">
        <f t="shared" si="44"/>
        <v/>
      </c>
      <c r="R563" s="15" t="str">
        <f t="shared" si="45"/>
        <v/>
      </c>
      <c r="S563" s="7" t="str">
        <f t="shared" si="46"/>
        <v/>
      </c>
    </row>
    <row r="564" spans="8:19" x14ac:dyDescent="0.25">
      <c r="H564" s="153"/>
      <c r="M564" s="165" t="str">
        <f t="shared" si="42"/>
        <v/>
      </c>
      <c r="N564" s="255" t="str">
        <f>IF($M564="","",IFERROR(VLOOKUP($M564,PartnerSearch!B$2:G$16000,6,0),"--"))</f>
        <v/>
      </c>
      <c r="P564" s="15" t="str">
        <f t="shared" si="43"/>
        <v/>
      </c>
      <c r="Q564" s="15" t="str">
        <f t="shared" si="44"/>
        <v/>
      </c>
      <c r="R564" s="15" t="str">
        <f t="shared" si="45"/>
        <v/>
      </c>
      <c r="S564" s="7" t="str">
        <f t="shared" si="46"/>
        <v/>
      </c>
    </row>
    <row r="565" spans="8:19" x14ac:dyDescent="0.25">
      <c r="H565" s="153"/>
      <c r="M565" s="165" t="str">
        <f t="shared" si="42"/>
        <v/>
      </c>
      <c r="N565" s="255" t="str">
        <f>IF($M565="","",IFERROR(VLOOKUP($M565,PartnerSearch!B$2:G$16000,6,0),"--"))</f>
        <v/>
      </c>
      <c r="P565" s="15" t="str">
        <f t="shared" si="43"/>
        <v/>
      </c>
      <c r="Q565" s="15" t="str">
        <f t="shared" si="44"/>
        <v/>
      </c>
      <c r="R565" s="15" t="str">
        <f t="shared" si="45"/>
        <v/>
      </c>
      <c r="S565" s="7" t="str">
        <f t="shared" si="46"/>
        <v/>
      </c>
    </row>
    <row r="566" spans="8:19" x14ac:dyDescent="0.25">
      <c r="H566" s="153"/>
      <c r="M566" s="165" t="str">
        <f t="shared" si="42"/>
        <v/>
      </c>
      <c r="N566" s="255" t="str">
        <f>IF($M566="","",IFERROR(VLOOKUP($M566,PartnerSearch!B$2:G$16000,6,0),"--"))</f>
        <v/>
      </c>
      <c r="P566" s="15" t="str">
        <f t="shared" si="43"/>
        <v/>
      </c>
      <c r="Q566" s="15" t="str">
        <f t="shared" si="44"/>
        <v/>
      </c>
      <c r="R566" s="15" t="str">
        <f t="shared" si="45"/>
        <v/>
      </c>
      <c r="S566" s="7" t="str">
        <f t="shared" si="46"/>
        <v/>
      </c>
    </row>
    <row r="567" spans="8:19" x14ac:dyDescent="0.25">
      <c r="H567" s="153"/>
      <c r="M567" s="165" t="str">
        <f t="shared" si="42"/>
        <v/>
      </c>
      <c r="N567" s="255" t="str">
        <f>IF($M567="","",IFERROR(VLOOKUP($M567,PartnerSearch!B$2:G$16000,6,0),"--"))</f>
        <v/>
      </c>
      <c r="P567" s="15" t="str">
        <f t="shared" si="43"/>
        <v/>
      </c>
      <c r="Q567" s="15" t="str">
        <f t="shared" si="44"/>
        <v/>
      </c>
      <c r="R567" s="15" t="str">
        <f t="shared" si="45"/>
        <v/>
      </c>
      <c r="S567" s="7" t="str">
        <f t="shared" si="46"/>
        <v/>
      </c>
    </row>
    <row r="568" spans="8:19" x14ac:dyDescent="0.25">
      <c r="H568" s="153"/>
      <c r="M568" s="165" t="str">
        <f t="shared" si="42"/>
        <v/>
      </c>
      <c r="N568" s="255" t="str">
        <f>IF($M568="","",IFERROR(VLOOKUP($M568,PartnerSearch!B$2:G$16000,6,0),"--"))</f>
        <v/>
      </c>
      <c r="P568" s="15" t="str">
        <f t="shared" si="43"/>
        <v/>
      </c>
      <c r="Q568" s="15" t="str">
        <f t="shared" si="44"/>
        <v/>
      </c>
      <c r="R568" s="15" t="str">
        <f t="shared" si="45"/>
        <v/>
      </c>
      <c r="S568" s="7" t="str">
        <f t="shared" si="46"/>
        <v/>
      </c>
    </row>
    <row r="569" spans="8:19" x14ac:dyDescent="0.25">
      <c r="H569" s="153"/>
      <c r="M569" s="165" t="str">
        <f t="shared" si="42"/>
        <v/>
      </c>
      <c r="N569" s="255" t="str">
        <f>IF($M569="","",IFERROR(VLOOKUP($M569,PartnerSearch!B$2:G$16000,6,0),"--"))</f>
        <v/>
      </c>
      <c r="P569" s="15" t="str">
        <f t="shared" si="43"/>
        <v/>
      </c>
      <c r="Q569" s="15" t="str">
        <f t="shared" si="44"/>
        <v/>
      </c>
      <c r="R569" s="15" t="str">
        <f t="shared" si="45"/>
        <v/>
      </c>
      <c r="S569" s="7" t="str">
        <f t="shared" si="46"/>
        <v/>
      </c>
    </row>
    <row r="570" spans="8:19" x14ac:dyDescent="0.25">
      <c r="H570" s="153"/>
      <c r="M570" s="165" t="str">
        <f t="shared" si="42"/>
        <v/>
      </c>
      <c r="N570" s="255" t="str">
        <f>IF($M570="","",IFERROR(VLOOKUP($M570,PartnerSearch!B$2:G$16000,6,0),"--"))</f>
        <v/>
      </c>
      <c r="P570" s="15" t="str">
        <f t="shared" si="43"/>
        <v/>
      </c>
      <c r="Q570" s="15" t="str">
        <f t="shared" si="44"/>
        <v/>
      </c>
      <c r="R570" s="15" t="str">
        <f t="shared" si="45"/>
        <v/>
      </c>
      <c r="S570" s="7" t="str">
        <f t="shared" si="46"/>
        <v/>
      </c>
    </row>
    <row r="571" spans="8:19" x14ac:dyDescent="0.25">
      <c r="H571" s="153"/>
      <c r="M571" s="165" t="str">
        <f t="shared" si="42"/>
        <v/>
      </c>
      <c r="N571" s="255" t="str">
        <f>IF($M571="","",IFERROR(VLOOKUP($M571,PartnerSearch!B$2:G$16000,6,0),"--"))</f>
        <v/>
      </c>
      <c r="P571" s="15" t="str">
        <f t="shared" si="43"/>
        <v/>
      </c>
      <c r="Q571" s="15" t="str">
        <f t="shared" si="44"/>
        <v/>
      </c>
      <c r="R571" s="15" t="str">
        <f t="shared" si="45"/>
        <v/>
      </c>
      <c r="S571" s="7" t="str">
        <f t="shared" si="46"/>
        <v/>
      </c>
    </row>
    <row r="572" spans="8:19" x14ac:dyDescent="0.25">
      <c r="H572" s="153"/>
      <c r="M572" s="165" t="str">
        <f t="shared" si="42"/>
        <v/>
      </c>
      <c r="N572" s="255" t="str">
        <f>IF($M572="","",IFERROR(VLOOKUP($M572,PartnerSearch!B$2:G$16000,6,0),"--"))</f>
        <v/>
      </c>
      <c r="P572" s="15" t="str">
        <f t="shared" si="43"/>
        <v/>
      </c>
      <c r="Q572" s="15" t="str">
        <f t="shared" si="44"/>
        <v/>
      </c>
      <c r="R572" s="15" t="str">
        <f t="shared" si="45"/>
        <v/>
      </c>
      <c r="S572" s="7" t="str">
        <f t="shared" si="46"/>
        <v/>
      </c>
    </row>
    <row r="573" spans="8:19" x14ac:dyDescent="0.25">
      <c r="H573" s="153"/>
      <c r="M573" s="165" t="str">
        <f t="shared" si="42"/>
        <v/>
      </c>
      <c r="N573" s="255" t="str">
        <f>IF($M573="","",IFERROR(VLOOKUP($M573,PartnerSearch!B$2:G$16000,6,0),"--"))</f>
        <v/>
      </c>
      <c r="P573" s="15" t="str">
        <f t="shared" si="43"/>
        <v/>
      </c>
      <c r="Q573" s="15" t="str">
        <f t="shared" si="44"/>
        <v/>
      </c>
      <c r="R573" s="15" t="str">
        <f t="shared" si="45"/>
        <v/>
      </c>
      <c r="S573" s="7" t="str">
        <f t="shared" si="46"/>
        <v/>
      </c>
    </row>
    <row r="574" spans="8:19" x14ac:dyDescent="0.25">
      <c r="H574" s="153"/>
      <c r="M574" s="165" t="str">
        <f t="shared" si="42"/>
        <v/>
      </c>
      <c r="N574" s="255" t="str">
        <f>IF($M574="","",IFERROR(VLOOKUP($M574,PartnerSearch!B$2:G$16000,6,0),"--"))</f>
        <v/>
      </c>
      <c r="P574" s="15" t="str">
        <f t="shared" si="43"/>
        <v/>
      </c>
      <c r="Q574" s="15" t="str">
        <f t="shared" si="44"/>
        <v/>
      </c>
      <c r="R574" s="15" t="str">
        <f t="shared" si="45"/>
        <v/>
      </c>
      <c r="S574" s="7" t="str">
        <f t="shared" si="46"/>
        <v/>
      </c>
    </row>
    <row r="575" spans="8:19" x14ac:dyDescent="0.25">
      <c r="H575" s="153"/>
      <c r="M575" s="165" t="str">
        <f t="shared" si="42"/>
        <v/>
      </c>
      <c r="N575" s="255" t="str">
        <f>IF($M575="","",IFERROR(VLOOKUP($M575,PartnerSearch!B$2:G$16000,6,0),"--"))</f>
        <v/>
      </c>
      <c r="P575" s="15" t="str">
        <f t="shared" si="43"/>
        <v/>
      </c>
      <c r="Q575" s="15" t="str">
        <f t="shared" si="44"/>
        <v/>
      </c>
      <c r="R575" s="15" t="str">
        <f t="shared" si="45"/>
        <v/>
      </c>
      <c r="S575" s="7" t="str">
        <f t="shared" si="46"/>
        <v/>
      </c>
    </row>
    <row r="576" spans="8:19" x14ac:dyDescent="0.25">
      <c r="H576" s="153"/>
      <c r="M576" s="165" t="str">
        <f t="shared" si="42"/>
        <v/>
      </c>
      <c r="N576" s="255" t="str">
        <f>IF($M576="","",IFERROR(VLOOKUP($M576,PartnerSearch!B$2:G$16000,6,0),"--"))</f>
        <v/>
      </c>
      <c r="P576" s="15" t="str">
        <f t="shared" si="43"/>
        <v/>
      </c>
      <c r="Q576" s="15" t="str">
        <f t="shared" si="44"/>
        <v/>
      </c>
      <c r="R576" s="15" t="str">
        <f t="shared" si="45"/>
        <v/>
      </c>
      <c r="S576" s="7" t="str">
        <f t="shared" si="46"/>
        <v/>
      </c>
    </row>
    <row r="577" spans="8:19" x14ac:dyDescent="0.25">
      <c r="H577" s="153"/>
      <c r="M577" s="165" t="str">
        <f t="shared" si="42"/>
        <v/>
      </c>
      <c r="N577" s="255" t="str">
        <f>IF($M577="","",IFERROR(VLOOKUP($M577,PartnerSearch!B$2:G$16000,6,0),"--"))</f>
        <v/>
      </c>
      <c r="P577" s="15" t="str">
        <f t="shared" si="43"/>
        <v/>
      </c>
      <c r="Q577" s="15" t="str">
        <f t="shared" si="44"/>
        <v/>
      </c>
      <c r="R577" s="15" t="str">
        <f t="shared" si="45"/>
        <v/>
      </c>
      <c r="S577" s="7" t="str">
        <f t="shared" si="46"/>
        <v/>
      </c>
    </row>
    <row r="578" spans="8:19" x14ac:dyDescent="0.25">
      <c r="H578" s="153"/>
      <c r="M578" s="165" t="str">
        <f t="shared" si="42"/>
        <v/>
      </c>
      <c r="N578" s="255" t="str">
        <f>IF($M578="","",IFERROR(VLOOKUP($M578,PartnerSearch!B$2:G$16000,6,0),"--"))</f>
        <v/>
      </c>
      <c r="P578" s="15" t="str">
        <f t="shared" si="43"/>
        <v/>
      </c>
      <c r="Q578" s="15" t="str">
        <f t="shared" si="44"/>
        <v/>
      </c>
      <c r="R578" s="15" t="str">
        <f t="shared" si="45"/>
        <v/>
      </c>
      <c r="S578" s="7" t="str">
        <f t="shared" si="46"/>
        <v/>
      </c>
    </row>
    <row r="579" spans="8:19" x14ac:dyDescent="0.25">
      <c r="H579" s="153"/>
      <c r="M579" s="165" t="str">
        <f t="shared" ref="M579:M642" si="47">TRIM(SUBSTITUTE(SUBSTITUTE(SUBSTITUTE(SUBSTITUTE(SUBSTITUTE(SUBSTITUTE(SUBSTITUTE(SUBSTITUTE(SUBSTITUTE(SUBSTITUTE(SUBSTITUTE(SUBSTITUTE(SUBSTITUTE(SUBSTITUTE(E579,"00000 ","")," (Local)","")," (Tribal)","")," (State)","")," (Regional)","")," (Federal/National)","")," (International)","")," (Unknown)","")," (Academic Institution)","")," (Government)","")," (Industry/Business)","")," (NGO)","")," (Other)","")," (Sea Grant Program)",""))</f>
        <v/>
      </c>
      <c r="N579" s="255" t="str">
        <f>IF($M579="","",IFERROR(VLOOKUP($M579,PartnerSearch!B$2:G$16000,6,0),"--"))</f>
        <v/>
      </c>
      <c r="P579" s="15" t="str">
        <f t="shared" ref="P579:P642" si="48">IF(E579="","",IF(LEFT(E579&amp;"x",5)="00000","",IF(N579="--","NO","yes")))</f>
        <v/>
      </c>
      <c r="Q579" s="15" t="str">
        <f t="shared" ref="Q579:Q642" si="49">IF(LEFT(E579&amp;"x",5)&lt;&gt;"00000","",IF(N579="--","yes","NO"))</f>
        <v/>
      </c>
      <c r="R579" s="15" t="str">
        <f t="shared" ref="R579:R642" si="50">IF(Q579="","",IF((ISERROR(SEARCH("(Federal/National)",E579))*1+ISERROR(SEARCH("(International)",E579))*1+ISERROR(SEARCH("(Local)",E579))*1+ISERROR(SEARCH("(State)",E579))*1+ISERROR(SEARCH("(Regional)",E579))*1+ISERROR(SEARCH("(Tribal)",E579))*1+ISERROR(SEARCH("(Unknown) (",E579))*1)=6,"yes","NO"))</f>
        <v/>
      </c>
      <c r="S579" s="7" t="str">
        <f t="shared" ref="S579:S642" si="51">IF(Q579="","",IF(OR(NOT(ISERROR(SEARCH("(Academic Institution)",E579))),NOT(ISERROR(SEARCH("(Government)",E579))),NOT(ISERROR(SEARCH("(Industry/Business)",E579))),NOT(ISERROR(SEARCH("(NGO)",E579))),NOT(ISERROR(SEARCH("(Sea Grant Program)",E579))),NOT(ISERROR(SEARCH("(Other)",E579))),NOT(AND(NOT(ISERROR(SEARCH("(Unknown)",E579))),(ISERROR(SEARCH(") (Unknown)",E579)))))),"yes","NO"))</f>
        <v/>
      </c>
    </row>
    <row r="580" spans="8:19" x14ac:dyDescent="0.25">
      <c r="H580" s="153"/>
      <c r="M580" s="165" t="str">
        <f t="shared" si="47"/>
        <v/>
      </c>
      <c r="N580" s="255" t="str">
        <f>IF($M580="","",IFERROR(VLOOKUP($M580,PartnerSearch!B$2:G$16000,6,0),"--"))</f>
        <v/>
      </c>
      <c r="P580" s="15" t="str">
        <f t="shared" si="48"/>
        <v/>
      </c>
      <c r="Q580" s="15" t="str">
        <f t="shared" si="49"/>
        <v/>
      </c>
      <c r="R580" s="15" t="str">
        <f t="shared" si="50"/>
        <v/>
      </c>
      <c r="S580" s="7" t="str">
        <f t="shared" si="51"/>
        <v/>
      </c>
    </row>
    <row r="581" spans="8:19" x14ac:dyDescent="0.25">
      <c r="H581" s="153"/>
      <c r="M581" s="165" t="str">
        <f t="shared" si="47"/>
        <v/>
      </c>
      <c r="N581" s="255" t="str">
        <f>IF($M581="","",IFERROR(VLOOKUP($M581,PartnerSearch!B$2:G$16000,6,0),"--"))</f>
        <v/>
      </c>
      <c r="P581" s="15" t="str">
        <f t="shared" si="48"/>
        <v/>
      </c>
      <c r="Q581" s="15" t="str">
        <f t="shared" si="49"/>
        <v/>
      </c>
      <c r="R581" s="15" t="str">
        <f t="shared" si="50"/>
        <v/>
      </c>
      <c r="S581" s="7" t="str">
        <f t="shared" si="51"/>
        <v/>
      </c>
    </row>
    <row r="582" spans="8:19" x14ac:dyDescent="0.25">
      <c r="H582" s="153"/>
      <c r="M582" s="165" t="str">
        <f t="shared" si="47"/>
        <v/>
      </c>
      <c r="N582" s="255" t="str">
        <f>IF($M582="","",IFERROR(VLOOKUP($M582,PartnerSearch!B$2:G$16000,6,0),"--"))</f>
        <v/>
      </c>
      <c r="P582" s="15" t="str">
        <f t="shared" si="48"/>
        <v/>
      </c>
      <c r="Q582" s="15" t="str">
        <f t="shared" si="49"/>
        <v/>
      </c>
      <c r="R582" s="15" t="str">
        <f t="shared" si="50"/>
        <v/>
      </c>
      <c r="S582" s="7" t="str">
        <f t="shared" si="51"/>
        <v/>
      </c>
    </row>
    <row r="583" spans="8:19" x14ac:dyDescent="0.25">
      <c r="H583" s="153"/>
      <c r="M583" s="165" t="str">
        <f t="shared" si="47"/>
        <v/>
      </c>
      <c r="N583" s="255" t="str">
        <f>IF($M583="","",IFERROR(VLOOKUP($M583,PartnerSearch!B$2:G$16000,6,0),"--"))</f>
        <v/>
      </c>
      <c r="P583" s="15" t="str">
        <f t="shared" si="48"/>
        <v/>
      </c>
      <c r="Q583" s="15" t="str">
        <f t="shared" si="49"/>
        <v/>
      </c>
      <c r="R583" s="15" t="str">
        <f t="shared" si="50"/>
        <v/>
      </c>
      <c r="S583" s="7" t="str">
        <f t="shared" si="51"/>
        <v/>
      </c>
    </row>
    <row r="584" spans="8:19" x14ac:dyDescent="0.25">
      <c r="H584" s="153"/>
      <c r="M584" s="165" t="str">
        <f t="shared" si="47"/>
        <v/>
      </c>
      <c r="N584" s="255" t="str">
        <f>IF($M584="","",IFERROR(VLOOKUP($M584,PartnerSearch!B$2:G$16000,6,0),"--"))</f>
        <v/>
      </c>
      <c r="P584" s="15" t="str">
        <f t="shared" si="48"/>
        <v/>
      </c>
      <c r="Q584" s="15" t="str">
        <f t="shared" si="49"/>
        <v/>
      </c>
      <c r="R584" s="15" t="str">
        <f t="shared" si="50"/>
        <v/>
      </c>
      <c r="S584" s="7" t="str">
        <f t="shared" si="51"/>
        <v/>
      </c>
    </row>
    <row r="585" spans="8:19" x14ac:dyDescent="0.25">
      <c r="H585" s="153"/>
      <c r="M585" s="165" t="str">
        <f t="shared" si="47"/>
        <v/>
      </c>
      <c r="N585" s="255" t="str">
        <f>IF($M585="","",IFERROR(VLOOKUP($M585,PartnerSearch!B$2:G$16000,6,0),"--"))</f>
        <v/>
      </c>
      <c r="P585" s="15" t="str">
        <f t="shared" si="48"/>
        <v/>
      </c>
      <c r="Q585" s="15" t="str">
        <f t="shared" si="49"/>
        <v/>
      </c>
      <c r="R585" s="15" t="str">
        <f t="shared" si="50"/>
        <v/>
      </c>
      <c r="S585" s="7" t="str">
        <f t="shared" si="51"/>
        <v/>
      </c>
    </row>
    <row r="586" spans="8:19" x14ac:dyDescent="0.25">
      <c r="H586" s="153"/>
      <c r="M586" s="165" t="str">
        <f t="shared" si="47"/>
        <v/>
      </c>
      <c r="N586" s="255" t="str">
        <f>IF($M586="","",IFERROR(VLOOKUP($M586,PartnerSearch!B$2:G$16000,6,0),"--"))</f>
        <v/>
      </c>
      <c r="P586" s="15" t="str">
        <f t="shared" si="48"/>
        <v/>
      </c>
      <c r="Q586" s="15" t="str">
        <f t="shared" si="49"/>
        <v/>
      </c>
      <c r="R586" s="15" t="str">
        <f t="shared" si="50"/>
        <v/>
      </c>
      <c r="S586" s="7" t="str">
        <f t="shared" si="51"/>
        <v/>
      </c>
    </row>
    <row r="587" spans="8:19" x14ac:dyDescent="0.25">
      <c r="H587" s="153"/>
      <c r="M587" s="165" t="str">
        <f t="shared" si="47"/>
        <v/>
      </c>
      <c r="N587" s="255" t="str">
        <f>IF($M587="","",IFERROR(VLOOKUP($M587,PartnerSearch!B$2:G$16000,6,0),"--"))</f>
        <v/>
      </c>
      <c r="P587" s="15" t="str">
        <f t="shared" si="48"/>
        <v/>
      </c>
      <c r="Q587" s="15" t="str">
        <f t="shared" si="49"/>
        <v/>
      </c>
      <c r="R587" s="15" t="str">
        <f t="shared" si="50"/>
        <v/>
      </c>
      <c r="S587" s="7" t="str">
        <f t="shared" si="51"/>
        <v/>
      </c>
    </row>
    <row r="588" spans="8:19" x14ac:dyDescent="0.25">
      <c r="H588" s="153"/>
      <c r="M588" s="165" t="str">
        <f t="shared" si="47"/>
        <v/>
      </c>
      <c r="N588" s="255" t="str">
        <f>IF($M588="","",IFERROR(VLOOKUP($M588,PartnerSearch!B$2:G$16000,6,0),"--"))</f>
        <v/>
      </c>
      <c r="P588" s="15" t="str">
        <f t="shared" si="48"/>
        <v/>
      </c>
      <c r="Q588" s="15" t="str">
        <f t="shared" si="49"/>
        <v/>
      </c>
      <c r="R588" s="15" t="str">
        <f t="shared" si="50"/>
        <v/>
      </c>
      <c r="S588" s="7" t="str">
        <f t="shared" si="51"/>
        <v/>
      </c>
    </row>
    <row r="589" spans="8:19" x14ac:dyDescent="0.25">
      <c r="H589" s="153"/>
      <c r="M589" s="165" t="str">
        <f t="shared" si="47"/>
        <v/>
      </c>
      <c r="N589" s="255" t="str">
        <f>IF($M589="","",IFERROR(VLOOKUP($M589,PartnerSearch!B$2:G$16000,6,0),"--"))</f>
        <v/>
      </c>
      <c r="P589" s="15" t="str">
        <f t="shared" si="48"/>
        <v/>
      </c>
      <c r="Q589" s="15" t="str">
        <f t="shared" si="49"/>
        <v/>
      </c>
      <c r="R589" s="15" t="str">
        <f t="shared" si="50"/>
        <v/>
      </c>
      <c r="S589" s="7" t="str">
        <f t="shared" si="51"/>
        <v/>
      </c>
    </row>
    <row r="590" spans="8:19" x14ac:dyDescent="0.25">
      <c r="H590" s="153"/>
      <c r="M590" s="165" t="str">
        <f t="shared" si="47"/>
        <v/>
      </c>
      <c r="N590" s="255" t="str">
        <f>IF($M590="","",IFERROR(VLOOKUP($M590,PartnerSearch!B$2:G$16000,6,0),"--"))</f>
        <v/>
      </c>
      <c r="P590" s="15" t="str">
        <f t="shared" si="48"/>
        <v/>
      </c>
      <c r="Q590" s="15" t="str">
        <f t="shared" si="49"/>
        <v/>
      </c>
      <c r="R590" s="15" t="str">
        <f t="shared" si="50"/>
        <v/>
      </c>
      <c r="S590" s="7" t="str">
        <f t="shared" si="51"/>
        <v/>
      </c>
    </row>
    <row r="591" spans="8:19" x14ac:dyDescent="0.25">
      <c r="H591" s="153"/>
      <c r="M591" s="165" t="str">
        <f t="shared" si="47"/>
        <v/>
      </c>
      <c r="N591" s="255" t="str">
        <f>IF($M591="","",IFERROR(VLOOKUP($M591,PartnerSearch!B$2:G$16000,6,0),"--"))</f>
        <v/>
      </c>
      <c r="P591" s="15" t="str">
        <f t="shared" si="48"/>
        <v/>
      </c>
      <c r="Q591" s="15" t="str">
        <f t="shared" si="49"/>
        <v/>
      </c>
      <c r="R591" s="15" t="str">
        <f t="shared" si="50"/>
        <v/>
      </c>
      <c r="S591" s="7" t="str">
        <f t="shared" si="51"/>
        <v/>
      </c>
    </row>
    <row r="592" spans="8:19" x14ac:dyDescent="0.25">
      <c r="H592" s="153"/>
      <c r="M592" s="165" t="str">
        <f t="shared" si="47"/>
        <v/>
      </c>
      <c r="N592" s="255" t="str">
        <f>IF($M592="","",IFERROR(VLOOKUP($M592,PartnerSearch!B$2:G$16000,6,0),"--"))</f>
        <v/>
      </c>
      <c r="P592" s="15" t="str">
        <f t="shared" si="48"/>
        <v/>
      </c>
      <c r="Q592" s="15" t="str">
        <f t="shared" si="49"/>
        <v/>
      </c>
      <c r="R592" s="15" t="str">
        <f t="shared" si="50"/>
        <v/>
      </c>
      <c r="S592" s="7" t="str">
        <f t="shared" si="51"/>
        <v/>
      </c>
    </row>
    <row r="593" spans="8:19" x14ac:dyDescent="0.25">
      <c r="H593" s="153"/>
      <c r="M593" s="165" t="str">
        <f t="shared" si="47"/>
        <v/>
      </c>
      <c r="N593" s="255" t="str">
        <f>IF($M593="","",IFERROR(VLOOKUP($M593,PartnerSearch!B$2:G$16000,6,0),"--"))</f>
        <v/>
      </c>
      <c r="P593" s="15" t="str">
        <f t="shared" si="48"/>
        <v/>
      </c>
      <c r="Q593" s="15" t="str">
        <f t="shared" si="49"/>
        <v/>
      </c>
      <c r="R593" s="15" t="str">
        <f t="shared" si="50"/>
        <v/>
      </c>
      <c r="S593" s="7" t="str">
        <f t="shared" si="51"/>
        <v/>
      </c>
    </row>
    <row r="594" spans="8:19" x14ac:dyDescent="0.25">
      <c r="H594" s="153"/>
      <c r="M594" s="165" t="str">
        <f t="shared" si="47"/>
        <v/>
      </c>
      <c r="N594" s="255" t="str">
        <f>IF($M594="","",IFERROR(VLOOKUP($M594,PartnerSearch!B$2:G$16000,6,0),"--"))</f>
        <v/>
      </c>
      <c r="P594" s="15" t="str">
        <f t="shared" si="48"/>
        <v/>
      </c>
      <c r="Q594" s="15" t="str">
        <f t="shared" si="49"/>
        <v/>
      </c>
      <c r="R594" s="15" t="str">
        <f t="shared" si="50"/>
        <v/>
      </c>
      <c r="S594" s="7" t="str">
        <f t="shared" si="51"/>
        <v/>
      </c>
    </row>
    <row r="595" spans="8:19" x14ac:dyDescent="0.25">
      <c r="H595" s="153"/>
      <c r="M595" s="165" t="str">
        <f t="shared" si="47"/>
        <v/>
      </c>
      <c r="N595" s="255" t="str">
        <f>IF($M595="","",IFERROR(VLOOKUP($M595,PartnerSearch!B$2:G$16000,6,0),"--"))</f>
        <v/>
      </c>
      <c r="P595" s="15" t="str">
        <f t="shared" si="48"/>
        <v/>
      </c>
      <c r="Q595" s="15" t="str">
        <f t="shared" si="49"/>
        <v/>
      </c>
      <c r="R595" s="15" t="str">
        <f t="shared" si="50"/>
        <v/>
      </c>
      <c r="S595" s="7" t="str">
        <f t="shared" si="51"/>
        <v/>
      </c>
    </row>
    <row r="596" spans="8:19" x14ac:dyDescent="0.25">
      <c r="H596" s="153"/>
      <c r="M596" s="165" t="str">
        <f t="shared" si="47"/>
        <v/>
      </c>
      <c r="N596" s="255" t="str">
        <f>IF($M596="","",IFERROR(VLOOKUP($M596,PartnerSearch!B$2:G$16000,6,0),"--"))</f>
        <v/>
      </c>
      <c r="P596" s="15" t="str">
        <f t="shared" si="48"/>
        <v/>
      </c>
      <c r="Q596" s="15" t="str">
        <f t="shared" si="49"/>
        <v/>
      </c>
      <c r="R596" s="15" t="str">
        <f t="shared" si="50"/>
        <v/>
      </c>
      <c r="S596" s="7" t="str">
        <f t="shared" si="51"/>
        <v/>
      </c>
    </row>
    <row r="597" spans="8:19" x14ac:dyDescent="0.25">
      <c r="H597" s="153"/>
      <c r="M597" s="165" t="str">
        <f t="shared" si="47"/>
        <v/>
      </c>
      <c r="N597" s="255" t="str">
        <f>IF($M597="","",IFERROR(VLOOKUP($M597,PartnerSearch!B$2:G$16000,6,0),"--"))</f>
        <v/>
      </c>
      <c r="P597" s="15" t="str">
        <f t="shared" si="48"/>
        <v/>
      </c>
      <c r="Q597" s="15" t="str">
        <f t="shared" si="49"/>
        <v/>
      </c>
      <c r="R597" s="15" t="str">
        <f t="shared" si="50"/>
        <v/>
      </c>
      <c r="S597" s="7" t="str">
        <f t="shared" si="51"/>
        <v/>
      </c>
    </row>
    <row r="598" spans="8:19" x14ac:dyDescent="0.25">
      <c r="H598" s="153"/>
      <c r="M598" s="165" t="str">
        <f t="shared" si="47"/>
        <v/>
      </c>
      <c r="N598" s="255" t="str">
        <f>IF($M598="","",IFERROR(VLOOKUP($M598,PartnerSearch!B$2:G$16000,6,0),"--"))</f>
        <v/>
      </c>
      <c r="P598" s="15" t="str">
        <f t="shared" si="48"/>
        <v/>
      </c>
      <c r="Q598" s="15" t="str">
        <f t="shared" si="49"/>
        <v/>
      </c>
      <c r="R598" s="15" t="str">
        <f t="shared" si="50"/>
        <v/>
      </c>
      <c r="S598" s="7" t="str">
        <f t="shared" si="51"/>
        <v/>
      </c>
    </row>
    <row r="599" spans="8:19" x14ac:dyDescent="0.25">
      <c r="H599" s="153"/>
      <c r="M599" s="165" t="str">
        <f t="shared" si="47"/>
        <v/>
      </c>
      <c r="N599" s="255" t="str">
        <f>IF($M599="","",IFERROR(VLOOKUP($M599,PartnerSearch!B$2:G$16000,6,0),"--"))</f>
        <v/>
      </c>
      <c r="P599" s="15" t="str">
        <f t="shared" si="48"/>
        <v/>
      </c>
      <c r="Q599" s="15" t="str">
        <f t="shared" si="49"/>
        <v/>
      </c>
      <c r="R599" s="15" t="str">
        <f t="shared" si="50"/>
        <v/>
      </c>
      <c r="S599" s="7" t="str">
        <f t="shared" si="51"/>
        <v/>
      </c>
    </row>
    <row r="600" spans="8:19" x14ac:dyDescent="0.25">
      <c r="H600" s="153"/>
      <c r="M600" s="165" t="str">
        <f t="shared" si="47"/>
        <v/>
      </c>
      <c r="N600" s="255" t="str">
        <f>IF($M600="","",IFERROR(VLOOKUP($M600,PartnerSearch!B$2:G$16000,6,0),"--"))</f>
        <v/>
      </c>
      <c r="P600" s="15" t="str">
        <f t="shared" si="48"/>
        <v/>
      </c>
      <c r="Q600" s="15" t="str">
        <f t="shared" si="49"/>
        <v/>
      </c>
      <c r="R600" s="15" t="str">
        <f t="shared" si="50"/>
        <v/>
      </c>
      <c r="S600" s="7" t="str">
        <f t="shared" si="51"/>
        <v/>
      </c>
    </row>
    <row r="601" spans="8:19" x14ac:dyDescent="0.25">
      <c r="H601" s="153"/>
      <c r="M601" s="165" t="str">
        <f t="shared" si="47"/>
        <v/>
      </c>
      <c r="N601" s="255" t="str">
        <f>IF($M601="","",IFERROR(VLOOKUP($M601,PartnerSearch!B$2:G$16000,6,0),"--"))</f>
        <v/>
      </c>
      <c r="P601" s="15" t="str">
        <f t="shared" si="48"/>
        <v/>
      </c>
      <c r="Q601" s="15" t="str">
        <f t="shared" si="49"/>
        <v/>
      </c>
      <c r="R601" s="15" t="str">
        <f t="shared" si="50"/>
        <v/>
      </c>
      <c r="S601" s="7" t="str">
        <f t="shared" si="51"/>
        <v/>
      </c>
    </row>
    <row r="602" spans="8:19" x14ac:dyDescent="0.25">
      <c r="H602" s="153"/>
      <c r="M602" s="165" t="str">
        <f t="shared" si="47"/>
        <v/>
      </c>
      <c r="N602" s="255" t="str">
        <f>IF($M602="","",IFERROR(VLOOKUP($M602,PartnerSearch!B$2:G$16000,6,0),"--"))</f>
        <v/>
      </c>
      <c r="P602" s="15" t="str">
        <f t="shared" si="48"/>
        <v/>
      </c>
      <c r="Q602" s="15" t="str">
        <f t="shared" si="49"/>
        <v/>
      </c>
      <c r="R602" s="15" t="str">
        <f t="shared" si="50"/>
        <v/>
      </c>
      <c r="S602" s="7" t="str">
        <f t="shared" si="51"/>
        <v/>
      </c>
    </row>
    <row r="603" spans="8:19" x14ac:dyDescent="0.25">
      <c r="H603" s="153"/>
      <c r="M603" s="165" t="str">
        <f t="shared" si="47"/>
        <v/>
      </c>
      <c r="N603" s="255" t="str">
        <f>IF($M603="","",IFERROR(VLOOKUP($M603,PartnerSearch!B$2:G$16000,6,0),"--"))</f>
        <v/>
      </c>
      <c r="P603" s="15" t="str">
        <f t="shared" si="48"/>
        <v/>
      </c>
      <c r="Q603" s="15" t="str">
        <f t="shared" si="49"/>
        <v/>
      </c>
      <c r="R603" s="15" t="str">
        <f t="shared" si="50"/>
        <v/>
      </c>
      <c r="S603" s="7" t="str">
        <f t="shared" si="51"/>
        <v/>
      </c>
    </row>
    <row r="604" spans="8:19" x14ac:dyDescent="0.25">
      <c r="H604" s="153"/>
      <c r="M604" s="165" t="str">
        <f t="shared" si="47"/>
        <v/>
      </c>
      <c r="N604" s="255" t="str">
        <f>IF($M604="","",IFERROR(VLOOKUP($M604,PartnerSearch!B$2:G$16000,6,0),"--"))</f>
        <v/>
      </c>
      <c r="P604" s="15" t="str">
        <f t="shared" si="48"/>
        <v/>
      </c>
      <c r="Q604" s="15" t="str">
        <f t="shared" si="49"/>
        <v/>
      </c>
      <c r="R604" s="15" t="str">
        <f t="shared" si="50"/>
        <v/>
      </c>
      <c r="S604" s="7" t="str">
        <f t="shared" si="51"/>
        <v/>
      </c>
    </row>
    <row r="605" spans="8:19" x14ac:dyDescent="0.25">
      <c r="H605" s="153"/>
      <c r="M605" s="165" t="str">
        <f t="shared" si="47"/>
        <v/>
      </c>
      <c r="N605" s="255" t="str">
        <f>IF($M605="","",IFERROR(VLOOKUP($M605,PartnerSearch!B$2:G$16000,6,0),"--"))</f>
        <v/>
      </c>
      <c r="P605" s="15" t="str">
        <f t="shared" si="48"/>
        <v/>
      </c>
      <c r="Q605" s="15" t="str">
        <f t="shared" si="49"/>
        <v/>
      </c>
      <c r="R605" s="15" t="str">
        <f t="shared" si="50"/>
        <v/>
      </c>
      <c r="S605" s="7" t="str">
        <f t="shared" si="51"/>
        <v/>
      </c>
    </row>
    <row r="606" spans="8:19" x14ac:dyDescent="0.25">
      <c r="H606" s="153"/>
      <c r="M606" s="165" t="str">
        <f t="shared" si="47"/>
        <v/>
      </c>
      <c r="N606" s="255" t="str">
        <f>IF($M606="","",IFERROR(VLOOKUP($M606,PartnerSearch!B$2:G$16000,6,0),"--"))</f>
        <v/>
      </c>
      <c r="P606" s="15" t="str">
        <f t="shared" si="48"/>
        <v/>
      </c>
      <c r="Q606" s="15" t="str">
        <f t="shared" si="49"/>
        <v/>
      </c>
      <c r="R606" s="15" t="str">
        <f t="shared" si="50"/>
        <v/>
      </c>
      <c r="S606" s="7" t="str">
        <f t="shared" si="51"/>
        <v/>
      </c>
    </row>
    <row r="607" spans="8:19" x14ac:dyDescent="0.25">
      <c r="H607" s="153"/>
      <c r="M607" s="165" t="str">
        <f t="shared" si="47"/>
        <v/>
      </c>
      <c r="N607" s="255" t="str">
        <f>IF($M607="","",IFERROR(VLOOKUP($M607,PartnerSearch!B$2:G$16000,6,0),"--"))</f>
        <v/>
      </c>
      <c r="P607" s="15" t="str">
        <f t="shared" si="48"/>
        <v/>
      </c>
      <c r="Q607" s="15" t="str">
        <f t="shared" si="49"/>
        <v/>
      </c>
      <c r="R607" s="15" t="str">
        <f t="shared" si="50"/>
        <v/>
      </c>
      <c r="S607" s="7" t="str">
        <f t="shared" si="51"/>
        <v/>
      </c>
    </row>
    <row r="608" spans="8:19" x14ac:dyDescent="0.25">
      <c r="H608" s="153"/>
      <c r="M608" s="165" t="str">
        <f t="shared" si="47"/>
        <v/>
      </c>
      <c r="N608" s="255" t="str">
        <f>IF($M608="","",IFERROR(VLOOKUP($M608,PartnerSearch!B$2:G$16000,6,0),"--"))</f>
        <v/>
      </c>
      <c r="P608" s="15" t="str">
        <f t="shared" si="48"/>
        <v/>
      </c>
      <c r="Q608" s="15" t="str">
        <f t="shared" si="49"/>
        <v/>
      </c>
      <c r="R608" s="15" t="str">
        <f t="shared" si="50"/>
        <v/>
      </c>
      <c r="S608" s="7" t="str">
        <f t="shared" si="51"/>
        <v/>
      </c>
    </row>
    <row r="609" spans="8:19" x14ac:dyDescent="0.25">
      <c r="H609" s="153"/>
      <c r="M609" s="165" t="str">
        <f t="shared" si="47"/>
        <v/>
      </c>
      <c r="N609" s="255" t="str">
        <f>IF($M609="","",IFERROR(VLOOKUP($M609,PartnerSearch!B$2:G$16000,6,0),"--"))</f>
        <v/>
      </c>
      <c r="P609" s="15" t="str">
        <f t="shared" si="48"/>
        <v/>
      </c>
      <c r="Q609" s="15" t="str">
        <f t="shared" si="49"/>
        <v/>
      </c>
      <c r="R609" s="15" t="str">
        <f t="shared" si="50"/>
        <v/>
      </c>
      <c r="S609" s="7" t="str">
        <f t="shared" si="51"/>
        <v/>
      </c>
    </row>
    <row r="610" spans="8:19" x14ac:dyDescent="0.25">
      <c r="H610" s="153"/>
      <c r="M610" s="165" t="str">
        <f t="shared" si="47"/>
        <v/>
      </c>
      <c r="N610" s="255" t="str">
        <f>IF($M610="","",IFERROR(VLOOKUP($M610,PartnerSearch!B$2:G$16000,6,0),"--"))</f>
        <v/>
      </c>
      <c r="P610" s="15" t="str">
        <f t="shared" si="48"/>
        <v/>
      </c>
      <c r="Q610" s="15" t="str">
        <f t="shared" si="49"/>
        <v/>
      </c>
      <c r="R610" s="15" t="str">
        <f t="shared" si="50"/>
        <v/>
      </c>
      <c r="S610" s="7" t="str">
        <f t="shared" si="51"/>
        <v/>
      </c>
    </row>
    <row r="611" spans="8:19" x14ac:dyDescent="0.25">
      <c r="H611" s="153"/>
      <c r="M611" s="165" t="str">
        <f t="shared" si="47"/>
        <v/>
      </c>
      <c r="N611" s="255" t="str">
        <f>IF($M611="","",IFERROR(VLOOKUP($M611,PartnerSearch!B$2:G$16000,6,0),"--"))</f>
        <v/>
      </c>
      <c r="P611" s="15" t="str">
        <f t="shared" si="48"/>
        <v/>
      </c>
      <c r="Q611" s="15" t="str">
        <f t="shared" si="49"/>
        <v/>
      </c>
      <c r="R611" s="15" t="str">
        <f t="shared" si="50"/>
        <v/>
      </c>
      <c r="S611" s="7" t="str">
        <f t="shared" si="51"/>
        <v/>
      </c>
    </row>
    <row r="612" spans="8:19" x14ac:dyDescent="0.25">
      <c r="H612" s="153"/>
      <c r="M612" s="165" t="str">
        <f t="shared" si="47"/>
        <v/>
      </c>
      <c r="N612" s="255" t="str">
        <f>IF($M612="","",IFERROR(VLOOKUP($M612,PartnerSearch!B$2:G$16000,6,0),"--"))</f>
        <v/>
      </c>
      <c r="P612" s="15" t="str">
        <f t="shared" si="48"/>
        <v/>
      </c>
      <c r="Q612" s="15" t="str">
        <f t="shared" si="49"/>
        <v/>
      </c>
      <c r="R612" s="15" t="str">
        <f t="shared" si="50"/>
        <v/>
      </c>
      <c r="S612" s="7" t="str">
        <f t="shared" si="51"/>
        <v/>
      </c>
    </row>
    <row r="613" spans="8:19" x14ac:dyDescent="0.25">
      <c r="H613" s="153"/>
      <c r="M613" s="165" t="str">
        <f t="shared" si="47"/>
        <v/>
      </c>
      <c r="N613" s="255" t="str">
        <f>IF($M613="","",IFERROR(VLOOKUP($M613,PartnerSearch!B$2:G$16000,6,0),"--"))</f>
        <v/>
      </c>
      <c r="P613" s="15" t="str">
        <f t="shared" si="48"/>
        <v/>
      </c>
      <c r="Q613" s="15" t="str">
        <f t="shared" si="49"/>
        <v/>
      </c>
      <c r="R613" s="15" t="str">
        <f t="shared" si="50"/>
        <v/>
      </c>
      <c r="S613" s="7" t="str">
        <f t="shared" si="51"/>
        <v/>
      </c>
    </row>
    <row r="614" spans="8:19" x14ac:dyDescent="0.25">
      <c r="H614" s="153"/>
      <c r="M614" s="165" t="str">
        <f t="shared" si="47"/>
        <v/>
      </c>
      <c r="N614" s="255" t="str">
        <f>IF($M614="","",IFERROR(VLOOKUP($M614,PartnerSearch!B$2:G$16000,6,0),"--"))</f>
        <v/>
      </c>
      <c r="P614" s="15" t="str">
        <f t="shared" si="48"/>
        <v/>
      </c>
      <c r="Q614" s="15" t="str">
        <f t="shared" si="49"/>
        <v/>
      </c>
      <c r="R614" s="15" t="str">
        <f t="shared" si="50"/>
        <v/>
      </c>
      <c r="S614" s="7" t="str">
        <f t="shared" si="51"/>
        <v/>
      </c>
    </row>
    <row r="615" spans="8:19" x14ac:dyDescent="0.25">
      <c r="H615" s="153"/>
      <c r="M615" s="165" t="str">
        <f t="shared" si="47"/>
        <v/>
      </c>
      <c r="N615" s="255" t="str">
        <f>IF($M615="","",IFERROR(VLOOKUP($M615,PartnerSearch!B$2:G$16000,6,0),"--"))</f>
        <v/>
      </c>
      <c r="P615" s="15" t="str">
        <f t="shared" si="48"/>
        <v/>
      </c>
      <c r="Q615" s="15" t="str">
        <f t="shared" si="49"/>
        <v/>
      </c>
      <c r="R615" s="15" t="str">
        <f t="shared" si="50"/>
        <v/>
      </c>
      <c r="S615" s="7" t="str">
        <f t="shared" si="51"/>
        <v/>
      </c>
    </row>
    <row r="616" spans="8:19" x14ac:dyDescent="0.25">
      <c r="H616" s="153"/>
      <c r="M616" s="165" t="str">
        <f t="shared" si="47"/>
        <v/>
      </c>
      <c r="N616" s="255" t="str">
        <f>IF($M616="","",IFERROR(VLOOKUP($M616,PartnerSearch!B$2:G$16000,6,0),"--"))</f>
        <v/>
      </c>
      <c r="P616" s="15" t="str">
        <f t="shared" si="48"/>
        <v/>
      </c>
      <c r="Q616" s="15" t="str">
        <f t="shared" si="49"/>
        <v/>
      </c>
      <c r="R616" s="15" t="str">
        <f t="shared" si="50"/>
        <v/>
      </c>
      <c r="S616" s="7" t="str">
        <f t="shared" si="51"/>
        <v/>
      </c>
    </row>
    <row r="617" spans="8:19" x14ac:dyDescent="0.25">
      <c r="H617" s="153"/>
      <c r="M617" s="165" t="str">
        <f t="shared" si="47"/>
        <v/>
      </c>
      <c r="N617" s="255" t="str">
        <f>IF($M617="","",IFERROR(VLOOKUP($M617,PartnerSearch!B$2:G$16000,6,0),"--"))</f>
        <v/>
      </c>
      <c r="P617" s="15" t="str">
        <f t="shared" si="48"/>
        <v/>
      </c>
      <c r="Q617" s="15" t="str">
        <f t="shared" si="49"/>
        <v/>
      </c>
      <c r="R617" s="15" t="str">
        <f t="shared" si="50"/>
        <v/>
      </c>
      <c r="S617" s="7" t="str">
        <f t="shared" si="51"/>
        <v/>
      </c>
    </row>
    <row r="618" spans="8:19" x14ac:dyDescent="0.25">
      <c r="H618" s="153"/>
      <c r="M618" s="165" t="str">
        <f t="shared" si="47"/>
        <v/>
      </c>
      <c r="N618" s="255" t="str">
        <f>IF($M618="","",IFERROR(VLOOKUP($M618,PartnerSearch!B$2:G$16000,6,0),"--"))</f>
        <v/>
      </c>
      <c r="P618" s="15" t="str">
        <f t="shared" si="48"/>
        <v/>
      </c>
      <c r="Q618" s="15" t="str">
        <f t="shared" si="49"/>
        <v/>
      </c>
      <c r="R618" s="15" t="str">
        <f t="shared" si="50"/>
        <v/>
      </c>
      <c r="S618" s="7" t="str">
        <f t="shared" si="51"/>
        <v/>
      </c>
    </row>
    <row r="619" spans="8:19" x14ac:dyDescent="0.25">
      <c r="H619" s="153"/>
      <c r="M619" s="165" t="str">
        <f t="shared" si="47"/>
        <v/>
      </c>
      <c r="N619" s="255" t="str">
        <f>IF($M619="","",IFERROR(VLOOKUP($M619,PartnerSearch!B$2:G$16000,6,0),"--"))</f>
        <v/>
      </c>
      <c r="P619" s="15" t="str">
        <f t="shared" si="48"/>
        <v/>
      </c>
      <c r="Q619" s="15" t="str">
        <f t="shared" si="49"/>
        <v/>
      </c>
      <c r="R619" s="15" t="str">
        <f t="shared" si="50"/>
        <v/>
      </c>
      <c r="S619" s="7" t="str">
        <f t="shared" si="51"/>
        <v/>
      </c>
    </row>
    <row r="620" spans="8:19" x14ac:dyDescent="0.25">
      <c r="H620" s="153"/>
      <c r="M620" s="165" t="str">
        <f t="shared" si="47"/>
        <v/>
      </c>
      <c r="N620" s="255" t="str">
        <f>IF($M620="","",IFERROR(VLOOKUP($M620,PartnerSearch!B$2:G$16000,6,0),"--"))</f>
        <v/>
      </c>
      <c r="P620" s="15" t="str">
        <f t="shared" si="48"/>
        <v/>
      </c>
      <c r="Q620" s="15" t="str">
        <f t="shared" si="49"/>
        <v/>
      </c>
      <c r="R620" s="15" t="str">
        <f t="shared" si="50"/>
        <v/>
      </c>
      <c r="S620" s="7" t="str">
        <f t="shared" si="51"/>
        <v/>
      </c>
    </row>
    <row r="621" spans="8:19" x14ac:dyDescent="0.25">
      <c r="H621" s="153"/>
      <c r="M621" s="165" t="str">
        <f t="shared" si="47"/>
        <v/>
      </c>
      <c r="N621" s="255" t="str">
        <f>IF($M621="","",IFERROR(VLOOKUP($M621,PartnerSearch!B$2:G$16000,6,0),"--"))</f>
        <v/>
      </c>
      <c r="P621" s="15" t="str">
        <f t="shared" si="48"/>
        <v/>
      </c>
      <c r="Q621" s="15" t="str">
        <f t="shared" si="49"/>
        <v/>
      </c>
      <c r="R621" s="15" t="str">
        <f t="shared" si="50"/>
        <v/>
      </c>
      <c r="S621" s="7" t="str">
        <f t="shared" si="51"/>
        <v/>
      </c>
    </row>
    <row r="622" spans="8:19" x14ac:dyDescent="0.25">
      <c r="H622" s="153"/>
      <c r="M622" s="165" t="str">
        <f t="shared" si="47"/>
        <v/>
      </c>
      <c r="N622" s="255" t="str">
        <f>IF($M622="","",IFERROR(VLOOKUP($M622,PartnerSearch!B$2:G$16000,6,0),"--"))</f>
        <v/>
      </c>
      <c r="P622" s="15" t="str">
        <f t="shared" si="48"/>
        <v/>
      </c>
      <c r="Q622" s="15" t="str">
        <f t="shared" si="49"/>
        <v/>
      </c>
      <c r="R622" s="15" t="str">
        <f t="shared" si="50"/>
        <v/>
      </c>
      <c r="S622" s="7" t="str">
        <f t="shared" si="51"/>
        <v/>
      </c>
    </row>
    <row r="623" spans="8:19" x14ac:dyDescent="0.25">
      <c r="H623" s="153"/>
      <c r="M623" s="165" t="str">
        <f t="shared" si="47"/>
        <v/>
      </c>
      <c r="N623" s="255" t="str">
        <f>IF($M623="","",IFERROR(VLOOKUP($M623,PartnerSearch!B$2:G$16000,6,0),"--"))</f>
        <v/>
      </c>
      <c r="P623" s="15" t="str">
        <f t="shared" si="48"/>
        <v/>
      </c>
      <c r="Q623" s="15" t="str">
        <f t="shared" si="49"/>
        <v/>
      </c>
      <c r="R623" s="15" t="str">
        <f t="shared" si="50"/>
        <v/>
      </c>
      <c r="S623" s="7" t="str">
        <f t="shared" si="51"/>
        <v/>
      </c>
    </row>
    <row r="624" spans="8:19" x14ac:dyDescent="0.25">
      <c r="H624" s="153"/>
      <c r="M624" s="165" t="str">
        <f t="shared" si="47"/>
        <v/>
      </c>
      <c r="N624" s="255" t="str">
        <f>IF($M624="","",IFERROR(VLOOKUP($M624,PartnerSearch!B$2:G$16000,6,0),"--"))</f>
        <v/>
      </c>
      <c r="P624" s="15" t="str">
        <f t="shared" si="48"/>
        <v/>
      </c>
      <c r="Q624" s="15" t="str">
        <f t="shared" si="49"/>
        <v/>
      </c>
      <c r="R624" s="15" t="str">
        <f t="shared" si="50"/>
        <v/>
      </c>
      <c r="S624" s="7" t="str">
        <f t="shared" si="51"/>
        <v/>
      </c>
    </row>
    <row r="625" spans="8:19" x14ac:dyDescent="0.25">
      <c r="H625" s="153"/>
      <c r="M625" s="165" t="str">
        <f t="shared" si="47"/>
        <v/>
      </c>
      <c r="N625" s="255" t="str">
        <f>IF($M625="","",IFERROR(VLOOKUP($M625,PartnerSearch!B$2:G$16000,6,0),"--"))</f>
        <v/>
      </c>
      <c r="P625" s="15" t="str">
        <f t="shared" si="48"/>
        <v/>
      </c>
      <c r="Q625" s="15" t="str">
        <f t="shared" si="49"/>
        <v/>
      </c>
      <c r="R625" s="15" t="str">
        <f t="shared" si="50"/>
        <v/>
      </c>
      <c r="S625" s="7" t="str">
        <f t="shared" si="51"/>
        <v/>
      </c>
    </row>
    <row r="626" spans="8:19" x14ac:dyDescent="0.25">
      <c r="H626" s="153"/>
      <c r="M626" s="165" t="str">
        <f t="shared" si="47"/>
        <v/>
      </c>
      <c r="N626" s="255" t="str">
        <f>IF($M626="","",IFERROR(VLOOKUP($M626,PartnerSearch!B$2:G$16000,6,0),"--"))</f>
        <v/>
      </c>
      <c r="P626" s="15" t="str">
        <f t="shared" si="48"/>
        <v/>
      </c>
      <c r="Q626" s="15" t="str">
        <f t="shared" si="49"/>
        <v/>
      </c>
      <c r="R626" s="15" t="str">
        <f t="shared" si="50"/>
        <v/>
      </c>
      <c r="S626" s="7" t="str">
        <f t="shared" si="51"/>
        <v/>
      </c>
    </row>
    <row r="627" spans="8:19" x14ac:dyDescent="0.25">
      <c r="H627" s="153"/>
      <c r="M627" s="165" t="str">
        <f t="shared" si="47"/>
        <v/>
      </c>
      <c r="N627" s="255" t="str">
        <f>IF($M627="","",IFERROR(VLOOKUP($M627,PartnerSearch!B$2:G$16000,6,0),"--"))</f>
        <v/>
      </c>
      <c r="P627" s="15" t="str">
        <f t="shared" si="48"/>
        <v/>
      </c>
      <c r="Q627" s="15" t="str">
        <f t="shared" si="49"/>
        <v/>
      </c>
      <c r="R627" s="15" t="str">
        <f t="shared" si="50"/>
        <v/>
      </c>
      <c r="S627" s="7" t="str">
        <f t="shared" si="51"/>
        <v/>
      </c>
    </row>
    <row r="628" spans="8:19" x14ac:dyDescent="0.25">
      <c r="H628" s="153"/>
      <c r="M628" s="165" t="str">
        <f t="shared" si="47"/>
        <v/>
      </c>
      <c r="N628" s="255" t="str">
        <f>IF($M628="","",IFERROR(VLOOKUP($M628,PartnerSearch!B$2:G$16000,6,0),"--"))</f>
        <v/>
      </c>
      <c r="P628" s="15" t="str">
        <f t="shared" si="48"/>
        <v/>
      </c>
      <c r="Q628" s="15" t="str">
        <f t="shared" si="49"/>
        <v/>
      </c>
      <c r="R628" s="15" t="str">
        <f t="shared" si="50"/>
        <v/>
      </c>
      <c r="S628" s="7" t="str">
        <f t="shared" si="51"/>
        <v/>
      </c>
    </row>
    <row r="629" spans="8:19" x14ac:dyDescent="0.25">
      <c r="H629" s="153"/>
      <c r="M629" s="165" t="str">
        <f t="shared" si="47"/>
        <v/>
      </c>
      <c r="N629" s="255" t="str">
        <f>IF($M629="","",IFERROR(VLOOKUP($M629,PartnerSearch!B$2:G$16000,6,0),"--"))</f>
        <v/>
      </c>
      <c r="P629" s="15" t="str">
        <f t="shared" si="48"/>
        <v/>
      </c>
      <c r="Q629" s="15" t="str">
        <f t="shared" si="49"/>
        <v/>
      </c>
      <c r="R629" s="15" t="str">
        <f t="shared" si="50"/>
        <v/>
      </c>
      <c r="S629" s="7" t="str">
        <f t="shared" si="51"/>
        <v/>
      </c>
    </row>
    <row r="630" spans="8:19" x14ac:dyDescent="0.25">
      <c r="H630" s="153"/>
      <c r="M630" s="165" t="str">
        <f t="shared" si="47"/>
        <v/>
      </c>
      <c r="N630" s="255" t="str">
        <f>IF($M630="","",IFERROR(VLOOKUP($M630,PartnerSearch!B$2:G$16000,6,0),"--"))</f>
        <v/>
      </c>
      <c r="P630" s="15" t="str">
        <f t="shared" si="48"/>
        <v/>
      </c>
      <c r="Q630" s="15" t="str">
        <f t="shared" si="49"/>
        <v/>
      </c>
      <c r="R630" s="15" t="str">
        <f t="shared" si="50"/>
        <v/>
      </c>
      <c r="S630" s="7" t="str">
        <f t="shared" si="51"/>
        <v/>
      </c>
    </row>
    <row r="631" spans="8:19" x14ac:dyDescent="0.25">
      <c r="H631" s="153"/>
      <c r="M631" s="165" t="str">
        <f t="shared" si="47"/>
        <v/>
      </c>
      <c r="N631" s="255" t="str">
        <f>IF($M631="","",IFERROR(VLOOKUP($M631,PartnerSearch!B$2:G$16000,6,0),"--"))</f>
        <v/>
      </c>
      <c r="P631" s="15" t="str">
        <f t="shared" si="48"/>
        <v/>
      </c>
      <c r="Q631" s="15" t="str">
        <f t="shared" si="49"/>
        <v/>
      </c>
      <c r="R631" s="15" t="str">
        <f t="shared" si="50"/>
        <v/>
      </c>
      <c r="S631" s="7" t="str">
        <f t="shared" si="51"/>
        <v/>
      </c>
    </row>
    <row r="632" spans="8:19" x14ac:dyDescent="0.25">
      <c r="H632" s="153"/>
      <c r="M632" s="165" t="str">
        <f t="shared" si="47"/>
        <v/>
      </c>
      <c r="N632" s="255" t="str">
        <f>IF($M632="","",IFERROR(VLOOKUP($M632,PartnerSearch!B$2:G$16000,6,0),"--"))</f>
        <v/>
      </c>
      <c r="P632" s="15" t="str">
        <f t="shared" si="48"/>
        <v/>
      </c>
      <c r="Q632" s="15" t="str">
        <f t="shared" si="49"/>
        <v/>
      </c>
      <c r="R632" s="15" t="str">
        <f t="shared" si="50"/>
        <v/>
      </c>
      <c r="S632" s="7" t="str">
        <f t="shared" si="51"/>
        <v/>
      </c>
    </row>
    <row r="633" spans="8:19" x14ac:dyDescent="0.25">
      <c r="H633" s="153"/>
      <c r="M633" s="165" t="str">
        <f t="shared" si="47"/>
        <v/>
      </c>
      <c r="N633" s="255" t="str">
        <f>IF($M633="","",IFERROR(VLOOKUP($M633,PartnerSearch!B$2:G$16000,6,0),"--"))</f>
        <v/>
      </c>
      <c r="P633" s="15" t="str">
        <f t="shared" si="48"/>
        <v/>
      </c>
      <c r="Q633" s="15" t="str">
        <f t="shared" si="49"/>
        <v/>
      </c>
      <c r="R633" s="15" t="str">
        <f t="shared" si="50"/>
        <v/>
      </c>
      <c r="S633" s="7" t="str">
        <f t="shared" si="51"/>
        <v/>
      </c>
    </row>
    <row r="634" spans="8:19" x14ac:dyDescent="0.25">
      <c r="H634" s="153"/>
      <c r="M634" s="165" t="str">
        <f t="shared" si="47"/>
        <v/>
      </c>
      <c r="N634" s="255" t="str">
        <f>IF($M634="","",IFERROR(VLOOKUP($M634,PartnerSearch!B$2:G$16000,6,0),"--"))</f>
        <v/>
      </c>
      <c r="P634" s="15" t="str">
        <f t="shared" si="48"/>
        <v/>
      </c>
      <c r="Q634" s="15" t="str">
        <f t="shared" si="49"/>
        <v/>
      </c>
      <c r="R634" s="15" t="str">
        <f t="shared" si="50"/>
        <v/>
      </c>
      <c r="S634" s="7" t="str">
        <f t="shared" si="51"/>
        <v/>
      </c>
    </row>
    <row r="635" spans="8:19" x14ac:dyDescent="0.25">
      <c r="H635" s="153"/>
      <c r="M635" s="165" t="str">
        <f t="shared" si="47"/>
        <v/>
      </c>
      <c r="N635" s="255" t="str">
        <f>IF($M635="","",IFERROR(VLOOKUP($M635,PartnerSearch!B$2:G$16000,6,0),"--"))</f>
        <v/>
      </c>
      <c r="P635" s="15" t="str">
        <f t="shared" si="48"/>
        <v/>
      </c>
      <c r="Q635" s="15" t="str">
        <f t="shared" si="49"/>
        <v/>
      </c>
      <c r="R635" s="15" t="str">
        <f t="shared" si="50"/>
        <v/>
      </c>
      <c r="S635" s="7" t="str">
        <f t="shared" si="51"/>
        <v/>
      </c>
    </row>
    <row r="636" spans="8:19" x14ac:dyDescent="0.25">
      <c r="H636" s="153"/>
      <c r="M636" s="165" t="str">
        <f t="shared" si="47"/>
        <v/>
      </c>
      <c r="N636" s="255" t="str">
        <f>IF($M636="","",IFERROR(VLOOKUP($M636,PartnerSearch!B$2:G$16000,6,0),"--"))</f>
        <v/>
      </c>
      <c r="P636" s="15" t="str">
        <f t="shared" si="48"/>
        <v/>
      </c>
      <c r="Q636" s="15" t="str">
        <f t="shared" si="49"/>
        <v/>
      </c>
      <c r="R636" s="15" t="str">
        <f t="shared" si="50"/>
        <v/>
      </c>
      <c r="S636" s="7" t="str">
        <f t="shared" si="51"/>
        <v/>
      </c>
    </row>
    <row r="637" spans="8:19" x14ac:dyDescent="0.25">
      <c r="H637" s="153"/>
      <c r="M637" s="165" t="str">
        <f t="shared" si="47"/>
        <v/>
      </c>
      <c r="N637" s="255" t="str">
        <f>IF($M637="","",IFERROR(VLOOKUP($M637,PartnerSearch!B$2:G$16000,6,0),"--"))</f>
        <v/>
      </c>
      <c r="P637" s="15" t="str">
        <f t="shared" si="48"/>
        <v/>
      </c>
      <c r="Q637" s="15" t="str">
        <f t="shared" si="49"/>
        <v/>
      </c>
      <c r="R637" s="15" t="str">
        <f t="shared" si="50"/>
        <v/>
      </c>
      <c r="S637" s="7" t="str">
        <f t="shared" si="51"/>
        <v/>
      </c>
    </row>
    <row r="638" spans="8:19" x14ac:dyDescent="0.25">
      <c r="H638" s="153"/>
      <c r="M638" s="165" t="str">
        <f t="shared" si="47"/>
        <v/>
      </c>
      <c r="N638" s="255" t="str">
        <f>IF($M638="","",IFERROR(VLOOKUP($M638,PartnerSearch!B$2:G$16000,6,0),"--"))</f>
        <v/>
      </c>
      <c r="P638" s="15" t="str">
        <f t="shared" si="48"/>
        <v/>
      </c>
      <c r="Q638" s="15" t="str">
        <f t="shared" si="49"/>
        <v/>
      </c>
      <c r="R638" s="15" t="str">
        <f t="shared" si="50"/>
        <v/>
      </c>
      <c r="S638" s="7" t="str">
        <f t="shared" si="51"/>
        <v/>
      </c>
    </row>
    <row r="639" spans="8:19" x14ac:dyDescent="0.25">
      <c r="H639" s="153"/>
      <c r="M639" s="165" t="str">
        <f t="shared" si="47"/>
        <v/>
      </c>
      <c r="N639" s="255" t="str">
        <f>IF($M639="","",IFERROR(VLOOKUP($M639,PartnerSearch!B$2:G$16000,6,0),"--"))</f>
        <v/>
      </c>
      <c r="P639" s="15" t="str">
        <f t="shared" si="48"/>
        <v/>
      </c>
      <c r="Q639" s="15" t="str">
        <f t="shared" si="49"/>
        <v/>
      </c>
      <c r="R639" s="15" t="str">
        <f t="shared" si="50"/>
        <v/>
      </c>
      <c r="S639" s="7" t="str">
        <f t="shared" si="51"/>
        <v/>
      </c>
    </row>
    <row r="640" spans="8:19" x14ac:dyDescent="0.25">
      <c r="H640" s="153"/>
      <c r="M640" s="165" t="str">
        <f t="shared" si="47"/>
        <v/>
      </c>
      <c r="N640" s="255" t="str">
        <f>IF($M640="","",IFERROR(VLOOKUP($M640,PartnerSearch!B$2:G$16000,6,0),"--"))</f>
        <v/>
      </c>
      <c r="P640" s="15" t="str">
        <f t="shared" si="48"/>
        <v/>
      </c>
      <c r="Q640" s="15" t="str">
        <f t="shared" si="49"/>
        <v/>
      </c>
      <c r="R640" s="15" t="str">
        <f t="shared" si="50"/>
        <v/>
      </c>
      <c r="S640" s="7" t="str">
        <f t="shared" si="51"/>
        <v/>
      </c>
    </row>
    <row r="641" spans="8:19" x14ac:dyDescent="0.25">
      <c r="H641" s="153"/>
      <c r="M641" s="165" t="str">
        <f t="shared" si="47"/>
        <v/>
      </c>
      <c r="N641" s="255" t="str">
        <f>IF($M641="","",IFERROR(VLOOKUP($M641,PartnerSearch!B$2:G$16000,6,0),"--"))</f>
        <v/>
      </c>
      <c r="P641" s="15" t="str">
        <f t="shared" si="48"/>
        <v/>
      </c>
      <c r="Q641" s="15" t="str">
        <f t="shared" si="49"/>
        <v/>
      </c>
      <c r="R641" s="15" t="str">
        <f t="shared" si="50"/>
        <v/>
      </c>
      <c r="S641" s="7" t="str">
        <f t="shared" si="51"/>
        <v/>
      </c>
    </row>
    <row r="642" spans="8:19" x14ac:dyDescent="0.25">
      <c r="H642" s="153"/>
      <c r="M642" s="165" t="str">
        <f t="shared" si="47"/>
        <v/>
      </c>
      <c r="N642" s="255" t="str">
        <f>IF($M642="","",IFERROR(VLOOKUP($M642,PartnerSearch!B$2:G$16000,6,0),"--"))</f>
        <v/>
      </c>
      <c r="P642" s="15" t="str">
        <f t="shared" si="48"/>
        <v/>
      </c>
      <c r="Q642" s="15" t="str">
        <f t="shared" si="49"/>
        <v/>
      </c>
      <c r="R642" s="15" t="str">
        <f t="shared" si="50"/>
        <v/>
      </c>
      <c r="S642" s="7" t="str">
        <f t="shared" si="51"/>
        <v/>
      </c>
    </row>
    <row r="643" spans="8:19" x14ac:dyDescent="0.25">
      <c r="H643" s="153"/>
      <c r="M643" s="165" t="str">
        <f t="shared" ref="M643:M706" si="52">TRIM(SUBSTITUTE(SUBSTITUTE(SUBSTITUTE(SUBSTITUTE(SUBSTITUTE(SUBSTITUTE(SUBSTITUTE(SUBSTITUTE(SUBSTITUTE(SUBSTITUTE(SUBSTITUTE(SUBSTITUTE(SUBSTITUTE(SUBSTITUTE(E643,"00000 ","")," (Local)","")," (Tribal)","")," (State)","")," (Regional)","")," (Federal/National)","")," (International)","")," (Unknown)","")," (Academic Institution)","")," (Government)","")," (Industry/Business)","")," (NGO)","")," (Other)","")," (Sea Grant Program)",""))</f>
        <v/>
      </c>
      <c r="N643" s="255" t="str">
        <f>IF($M643="","",IFERROR(VLOOKUP($M643,PartnerSearch!B$2:G$16000,6,0),"--"))</f>
        <v/>
      </c>
      <c r="P643" s="15" t="str">
        <f t="shared" ref="P643:P706" si="53">IF(E643="","",IF(LEFT(E643&amp;"x",5)="00000","",IF(N643="--","NO","yes")))</f>
        <v/>
      </c>
      <c r="Q643" s="15" t="str">
        <f t="shared" ref="Q643:Q706" si="54">IF(LEFT(E643&amp;"x",5)&lt;&gt;"00000","",IF(N643="--","yes","NO"))</f>
        <v/>
      </c>
      <c r="R643" s="15" t="str">
        <f t="shared" ref="R643:R706" si="55">IF(Q643="","",IF((ISERROR(SEARCH("(Federal/National)",E643))*1+ISERROR(SEARCH("(International)",E643))*1+ISERROR(SEARCH("(Local)",E643))*1+ISERROR(SEARCH("(State)",E643))*1+ISERROR(SEARCH("(Regional)",E643))*1+ISERROR(SEARCH("(Tribal)",E643))*1+ISERROR(SEARCH("(Unknown) (",E643))*1)=6,"yes","NO"))</f>
        <v/>
      </c>
      <c r="S643" s="7" t="str">
        <f t="shared" ref="S643:S706" si="56">IF(Q643="","",IF(OR(NOT(ISERROR(SEARCH("(Academic Institution)",E643))),NOT(ISERROR(SEARCH("(Government)",E643))),NOT(ISERROR(SEARCH("(Industry/Business)",E643))),NOT(ISERROR(SEARCH("(NGO)",E643))),NOT(ISERROR(SEARCH("(Sea Grant Program)",E643))),NOT(ISERROR(SEARCH("(Other)",E643))),NOT(AND(NOT(ISERROR(SEARCH("(Unknown)",E643))),(ISERROR(SEARCH(") (Unknown)",E643)))))),"yes","NO"))</f>
        <v/>
      </c>
    </row>
    <row r="644" spans="8:19" x14ac:dyDescent="0.25">
      <c r="H644" s="153"/>
      <c r="M644" s="165" t="str">
        <f t="shared" si="52"/>
        <v/>
      </c>
      <c r="N644" s="255" t="str">
        <f>IF($M644="","",IFERROR(VLOOKUP($M644,PartnerSearch!B$2:G$16000,6,0),"--"))</f>
        <v/>
      </c>
      <c r="P644" s="15" t="str">
        <f t="shared" si="53"/>
        <v/>
      </c>
      <c r="Q644" s="15" t="str">
        <f t="shared" si="54"/>
        <v/>
      </c>
      <c r="R644" s="15" t="str">
        <f t="shared" si="55"/>
        <v/>
      </c>
      <c r="S644" s="7" t="str">
        <f t="shared" si="56"/>
        <v/>
      </c>
    </row>
    <row r="645" spans="8:19" x14ac:dyDescent="0.25">
      <c r="H645" s="153"/>
      <c r="M645" s="165" t="str">
        <f t="shared" si="52"/>
        <v/>
      </c>
      <c r="N645" s="255" t="str">
        <f>IF($M645="","",IFERROR(VLOOKUP($M645,PartnerSearch!B$2:G$16000,6,0),"--"))</f>
        <v/>
      </c>
      <c r="P645" s="15" t="str">
        <f t="shared" si="53"/>
        <v/>
      </c>
      <c r="Q645" s="15" t="str">
        <f t="shared" si="54"/>
        <v/>
      </c>
      <c r="R645" s="15" t="str">
        <f t="shared" si="55"/>
        <v/>
      </c>
      <c r="S645" s="7" t="str">
        <f t="shared" si="56"/>
        <v/>
      </c>
    </row>
    <row r="646" spans="8:19" x14ac:dyDescent="0.25">
      <c r="H646" s="153"/>
      <c r="M646" s="165" t="str">
        <f t="shared" si="52"/>
        <v/>
      </c>
      <c r="N646" s="255" t="str">
        <f>IF($M646="","",IFERROR(VLOOKUP($M646,PartnerSearch!B$2:G$16000,6,0),"--"))</f>
        <v/>
      </c>
      <c r="P646" s="15" t="str">
        <f t="shared" si="53"/>
        <v/>
      </c>
      <c r="Q646" s="15" t="str">
        <f t="shared" si="54"/>
        <v/>
      </c>
      <c r="R646" s="15" t="str">
        <f t="shared" si="55"/>
        <v/>
      </c>
      <c r="S646" s="7" t="str">
        <f t="shared" si="56"/>
        <v/>
      </c>
    </row>
    <row r="647" spans="8:19" x14ac:dyDescent="0.25">
      <c r="H647" s="153"/>
      <c r="M647" s="165" t="str">
        <f t="shared" si="52"/>
        <v/>
      </c>
      <c r="N647" s="255" t="str">
        <f>IF($M647="","",IFERROR(VLOOKUP($M647,PartnerSearch!B$2:G$16000,6,0),"--"))</f>
        <v/>
      </c>
      <c r="P647" s="15" t="str">
        <f t="shared" si="53"/>
        <v/>
      </c>
      <c r="Q647" s="15" t="str">
        <f t="shared" si="54"/>
        <v/>
      </c>
      <c r="R647" s="15" t="str">
        <f t="shared" si="55"/>
        <v/>
      </c>
      <c r="S647" s="7" t="str">
        <f t="shared" si="56"/>
        <v/>
      </c>
    </row>
    <row r="648" spans="8:19" x14ac:dyDescent="0.25">
      <c r="H648" s="153"/>
      <c r="M648" s="165" t="str">
        <f t="shared" si="52"/>
        <v/>
      </c>
      <c r="N648" s="255" t="str">
        <f>IF($M648="","",IFERROR(VLOOKUP($M648,PartnerSearch!B$2:G$16000,6,0),"--"))</f>
        <v/>
      </c>
      <c r="P648" s="15" t="str">
        <f t="shared" si="53"/>
        <v/>
      </c>
      <c r="Q648" s="15" t="str">
        <f t="shared" si="54"/>
        <v/>
      </c>
      <c r="R648" s="15" t="str">
        <f t="shared" si="55"/>
        <v/>
      </c>
      <c r="S648" s="7" t="str">
        <f t="shared" si="56"/>
        <v/>
      </c>
    </row>
    <row r="649" spans="8:19" x14ac:dyDescent="0.25">
      <c r="H649" s="153"/>
      <c r="M649" s="165" t="str">
        <f t="shared" si="52"/>
        <v/>
      </c>
      <c r="N649" s="255" t="str">
        <f>IF($M649="","",IFERROR(VLOOKUP($M649,PartnerSearch!B$2:G$16000,6,0),"--"))</f>
        <v/>
      </c>
      <c r="P649" s="15" t="str">
        <f t="shared" si="53"/>
        <v/>
      </c>
      <c r="Q649" s="15" t="str">
        <f t="shared" si="54"/>
        <v/>
      </c>
      <c r="R649" s="15" t="str">
        <f t="shared" si="55"/>
        <v/>
      </c>
      <c r="S649" s="7" t="str">
        <f t="shared" si="56"/>
        <v/>
      </c>
    </row>
    <row r="650" spans="8:19" x14ac:dyDescent="0.25">
      <c r="H650" s="153"/>
      <c r="M650" s="165" t="str">
        <f t="shared" si="52"/>
        <v/>
      </c>
      <c r="N650" s="255" t="str">
        <f>IF($M650="","",IFERROR(VLOOKUP($M650,PartnerSearch!B$2:G$16000,6,0),"--"))</f>
        <v/>
      </c>
      <c r="P650" s="15" t="str">
        <f t="shared" si="53"/>
        <v/>
      </c>
      <c r="Q650" s="15" t="str">
        <f t="shared" si="54"/>
        <v/>
      </c>
      <c r="R650" s="15" t="str">
        <f t="shared" si="55"/>
        <v/>
      </c>
      <c r="S650" s="7" t="str">
        <f t="shared" si="56"/>
        <v/>
      </c>
    </row>
    <row r="651" spans="8:19" x14ac:dyDescent="0.25">
      <c r="H651" s="153"/>
      <c r="M651" s="165" t="str">
        <f t="shared" si="52"/>
        <v/>
      </c>
      <c r="N651" s="255" t="str">
        <f>IF($M651="","",IFERROR(VLOOKUP($M651,PartnerSearch!B$2:G$16000,6,0),"--"))</f>
        <v/>
      </c>
      <c r="P651" s="15" t="str">
        <f t="shared" si="53"/>
        <v/>
      </c>
      <c r="Q651" s="15" t="str">
        <f t="shared" si="54"/>
        <v/>
      </c>
      <c r="R651" s="15" t="str">
        <f t="shared" si="55"/>
        <v/>
      </c>
      <c r="S651" s="7" t="str">
        <f t="shared" si="56"/>
        <v/>
      </c>
    </row>
    <row r="652" spans="8:19" x14ac:dyDescent="0.25">
      <c r="H652" s="153"/>
      <c r="M652" s="165" t="str">
        <f t="shared" si="52"/>
        <v/>
      </c>
      <c r="N652" s="255" t="str">
        <f>IF($M652="","",IFERROR(VLOOKUP($M652,PartnerSearch!B$2:G$16000,6,0),"--"))</f>
        <v/>
      </c>
      <c r="P652" s="15" t="str">
        <f t="shared" si="53"/>
        <v/>
      </c>
      <c r="Q652" s="15" t="str">
        <f t="shared" si="54"/>
        <v/>
      </c>
      <c r="R652" s="15" t="str">
        <f t="shared" si="55"/>
        <v/>
      </c>
      <c r="S652" s="7" t="str">
        <f t="shared" si="56"/>
        <v/>
      </c>
    </row>
    <row r="653" spans="8:19" x14ac:dyDescent="0.25">
      <c r="H653" s="153"/>
      <c r="M653" s="165" t="str">
        <f t="shared" si="52"/>
        <v/>
      </c>
      <c r="N653" s="255" t="str">
        <f>IF($M653="","",IFERROR(VLOOKUP($M653,PartnerSearch!B$2:G$16000,6,0),"--"))</f>
        <v/>
      </c>
      <c r="P653" s="15" t="str">
        <f t="shared" si="53"/>
        <v/>
      </c>
      <c r="Q653" s="15" t="str">
        <f t="shared" si="54"/>
        <v/>
      </c>
      <c r="R653" s="15" t="str">
        <f t="shared" si="55"/>
        <v/>
      </c>
      <c r="S653" s="7" t="str">
        <f t="shared" si="56"/>
        <v/>
      </c>
    </row>
    <row r="654" spans="8:19" x14ac:dyDescent="0.25">
      <c r="H654" s="153"/>
      <c r="M654" s="165" t="str">
        <f t="shared" si="52"/>
        <v/>
      </c>
      <c r="N654" s="255" t="str">
        <f>IF($M654="","",IFERROR(VLOOKUP($M654,PartnerSearch!B$2:G$16000,6,0),"--"))</f>
        <v/>
      </c>
      <c r="P654" s="15" t="str">
        <f t="shared" si="53"/>
        <v/>
      </c>
      <c r="Q654" s="15" t="str">
        <f t="shared" si="54"/>
        <v/>
      </c>
      <c r="R654" s="15" t="str">
        <f t="shared" si="55"/>
        <v/>
      </c>
      <c r="S654" s="7" t="str">
        <f t="shared" si="56"/>
        <v/>
      </c>
    </row>
    <row r="655" spans="8:19" x14ac:dyDescent="0.25">
      <c r="H655" s="153"/>
      <c r="M655" s="165" t="str">
        <f t="shared" si="52"/>
        <v/>
      </c>
      <c r="N655" s="255" t="str">
        <f>IF($M655="","",IFERROR(VLOOKUP($M655,PartnerSearch!B$2:G$16000,6,0),"--"))</f>
        <v/>
      </c>
      <c r="P655" s="15" t="str">
        <f t="shared" si="53"/>
        <v/>
      </c>
      <c r="Q655" s="15" t="str">
        <f t="shared" si="54"/>
        <v/>
      </c>
      <c r="R655" s="15" t="str">
        <f t="shared" si="55"/>
        <v/>
      </c>
      <c r="S655" s="7" t="str">
        <f t="shared" si="56"/>
        <v/>
      </c>
    </row>
    <row r="656" spans="8:19" x14ac:dyDescent="0.25">
      <c r="H656" s="153"/>
      <c r="M656" s="165" t="str">
        <f t="shared" si="52"/>
        <v/>
      </c>
      <c r="N656" s="255" t="str">
        <f>IF($M656="","",IFERROR(VLOOKUP($M656,PartnerSearch!B$2:G$16000,6,0),"--"))</f>
        <v/>
      </c>
      <c r="P656" s="15" t="str">
        <f t="shared" si="53"/>
        <v/>
      </c>
      <c r="Q656" s="15" t="str">
        <f t="shared" si="54"/>
        <v/>
      </c>
      <c r="R656" s="15" t="str">
        <f t="shared" si="55"/>
        <v/>
      </c>
      <c r="S656" s="7" t="str">
        <f t="shared" si="56"/>
        <v/>
      </c>
    </row>
    <row r="657" spans="8:19" x14ac:dyDescent="0.25">
      <c r="H657" s="153"/>
      <c r="M657" s="165" t="str">
        <f t="shared" si="52"/>
        <v/>
      </c>
      <c r="N657" s="255" t="str">
        <f>IF($M657="","",IFERROR(VLOOKUP($M657,PartnerSearch!B$2:G$16000,6,0),"--"))</f>
        <v/>
      </c>
      <c r="P657" s="15" t="str">
        <f t="shared" si="53"/>
        <v/>
      </c>
      <c r="Q657" s="15" t="str">
        <f t="shared" si="54"/>
        <v/>
      </c>
      <c r="R657" s="15" t="str">
        <f t="shared" si="55"/>
        <v/>
      </c>
      <c r="S657" s="7" t="str">
        <f t="shared" si="56"/>
        <v/>
      </c>
    </row>
    <row r="658" spans="8:19" x14ac:dyDescent="0.25">
      <c r="H658" s="153"/>
      <c r="M658" s="165" t="str">
        <f t="shared" si="52"/>
        <v/>
      </c>
      <c r="N658" s="255" t="str">
        <f>IF($M658="","",IFERROR(VLOOKUP($M658,PartnerSearch!B$2:G$16000,6,0),"--"))</f>
        <v/>
      </c>
      <c r="P658" s="15" t="str">
        <f t="shared" si="53"/>
        <v/>
      </c>
      <c r="Q658" s="15" t="str">
        <f t="shared" si="54"/>
        <v/>
      </c>
      <c r="R658" s="15" t="str">
        <f t="shared" si="55"/>
        <v/>
      </c>
      <c r="S658" s="7" t="str">
        <f t="shared" si="56"/>
        <v/>
      </c>
    </row>
    <row r="659" spans="8:19" x14ac:dyDescent="0.25">
      <c r="H659" s="153"/>
      <c r="M659" s="165" t="str">
        <f t="shared" si="52"/>
        <v/>
      </c>
      <c r="N659" s="255" t="str">
        <f>IF($M659="","",IFERROR(VLOOKUP($M659,PartnerSearch!B$2:G$16000,6,0),"--"))</f>
        <v/>
      </c>
      <c r="P659" s="15" t="str">
        <f t="shared" si="53"/>
        <v/>
      </c>
      <c r="Q659" s="15" t="str">
        <f t="shared" si="54"/>
        <v/>
      </c>
      <c r="R659" s="15" t="str">
        <f t="shared" si="55"/>
        <v/>
      </c>
      <c r="S659" s="7" t="str">
        <f t="shared" si="56"/>
        <v/>
      </c>
    </row>
    <row r="660" spans="8:19" x14ac:dyDescent="0.25">
      <c r="H660" s="153"/>
      <c r="M660" s="165" t="str">
        <f t="shared" si="52"/>
        <v/>
      </c>
      <c r="N660" s="255" t="str">
        <f>IF($M660="","",IFERROR(VLOOKUP($M660,PartnerSearch!B$2:G$16000,6,0),"--"))</f>
        <v/>
      </c>
      <c r="P660" s="15" t="str">
        <f t="shared" si="53"/>
        <v/>
      </c>
      <c r="Q660" s="15" t="str">
        <f t="shared" si="54"/>
        <v/>
      </c>
      <c r="R660" s="15" t="str">
        <f t="shared" si="55"/>
        <v/>
      </c>
      <c r="S660" s="7" t="str">
        <f t="shared" si="56"/>
        <v/>
      </c>
    </row>
    <row r="661" spans="8:19" x14ac:dyDescent="0.25">
      <c r="H661" s="153"/>
      <c r="M661" s="165" t="str">
        <f t="shared" si="52"/>
        <v/>
      </c>
      <c r="N661" s="255" t="str">
        <f>IF($M661="","",IFERROR(VLOOKUP($M661,PartnerSearch!B$2:G$16000,6,0),"--"))</f>
        <v/>
      </c>
      <c r="P661" s="15" t="str">
        <f t="shared" si="53"/>
        <v/>
      </c>
      <c r="Q661" s="15" t="str">
        <f t="shared" si="54"/>
        <v/>
      </c>
      <c r="R661" s="15" t="str">
        <f t="shared" si="55"/>
        <v/>
      </c>
      <c r="S661" s="7" t="str">
        <f t="shared" si="56"/>
        <v/>
      </c>
    </row>
    <row r="662" spans="8:19" x14ac:dyDescent="0.25">
      <c r="H662" s="153"/>
      <c r="M662" s="165" t="str">
        <f t="shared" si="52"/>
        <v/>
      </c>
      <c r="N662" s="255" t="str">
        <f>IF($M662="","",IFERROR(VLOOKUP($M662,PartnerSearch!B$2:G$16000,6,0),"--"))</f>
        <v/>
      </c>
      <c r="P662" s="15" t="str">
        <f t="shared" si="53"/>
        <v/>
      </c>
      <c r="Q662" s="15" t="str">
        <f t="shared" si="54"/>
        <v/>
      </c>
      <c r="R662" s="15" t="str">
        <f t="shared" si="55"/>
        <v/>
      </c>
      <c r="S662" s="7" t="str">
        <f t="shared" si="56"/>
        <v/>
      </c>
    </row>
    <row r="663" spans="8:19" x14ac:dyDescent="0.25">
      <c r="H663" s="153"/>
      <c r="M663" s="165" t="str">
        <f t="shared" si="52"/>
        <v/>
      </c>
      <c r="N663" s="255" t="str">
        <f>IF($M663="","",IFERROR(VLOOKUP($M663,PartnerSearch!B$2:G$16000,6,0),"--"))</f>
        <v/>
      </c>
      <c r="P663" s="15" t="str">
        <f t="shared" si="53"/>
        <v/>
      </c>
      <c r="Q663" s="15" t="str">
        <f t="shared" si="54"/>
        <v/>
      </c>
      <c r="R663" s="15" t="str">
        <f t="shared" si="55"/>
        <v/>
      </c>
      <c r="S663" s="7" t="str">
        <f t="shared" si="56"/>
        <v/>
      </c>
    </row>
    <row r="664" spans="8:19" x14ac:dyDescent="0.25">
      <c r="H664" s="153"/>
      <c r="M664" s="165" t="str">
        <f t="shared" si="52"/>
        <v/>
      </c>
      <c r="N664" s="255" t="str">
        <f>IF($M664="","",IFERROR(VLOOKUP($M664,PartnerSearch!B$2:G$16000,6,0),"--"))</f>
        <v/>
      </c>
      <c r="P664" s="15" t="str">
        <f t="shared" si="53"/>
        <v/>
      </c>
      <c r="Q664" s="15" t="str">
        <f t="shared" si="54"/>
        <v/>
      </c>
      <c r="R664" s="15" t="str">
        <f t="shared" si="55"/>
        <v/>
      </c>
      <c r="S664" s="7" t="str">
        <f t="shared" si="56"/>
        <v/>
      </c>
    </row>
    <row r="665" spans="8:19" x14ac:dyDescent="0.25">
      <c r="H665" s="153"/>
      <c r="M665" s="165" t="str">
        <f t="shared" si="52"/>
        <v/>
      </c>
      <c r="N665" s="255" t="str">
        <f>IF($M665="","",IFERROR(VLOOKUP($M665,PartnerSearch!B$2:G$16000,6,0),"--"))</f>
        <v/>
      </c>
      <c r="P665" s="15" t="str">
        <f t="shared" si="53"/>
        <v/>
      </c>
      <c r="Q665" s="15" t="str">
        <f t="shared" si="54"/>
        <v/>
      </c>
      <c r="R665" s="15" t="str">
        <f t="shared" si="55"/>
        <v/>
      </c>
      <c r="S665" s="7" t="str">
        <f t="shared" si="56"/>
        <v/>
      </c>
    </row>
    <row r="666" spans="8:19" x14ac:dyDescent="0.25">
      <c r="H666" s="153"/>
      <c r="M666" s="165" t="str">
        <f t="shared" si="52"/>
        <v/>
      </c>
      <c r="N666" s="255" t="str">
        <f>IF($M666="","",IFERROR(VLOOKUP($M666,PartnerSearch!B$2:G$16000,6,0),"--"))</f>
        <v/>
      </c>
      <c r="P666" s="15" t="str">
        <f t="shared" si="53"/>
        <v/>
      </c>
      <c r="Q666" s="15" t="str">
        <f t="shared" si="54"/>
        <v/>
      </c>
      <c r="R666" s="15" t="str">
        <f t="shared" si="55"/>
        <v/>
      </c>
      <c r="S666" s="7" t="str">
        <f t="shared" si="56"/>
        <v/>
      </c>
    </row>
    <row r="667" spans="8:19" x14ac:dyDescent="0.25">
      <c r="H667" s="153"/>
      <c r="M667" s="165" t="str">
        <f t="shared" si="52"/>
        <v/>
      </c>
      <c r="N667" s="255" t="str">
        <f>IF($M667="","",IFERROR(VLOOKUP($M667,PartnerSearch!B$2:G$16000,6,0),"--"))</f>
        <v/>
      </c>
      <c r="P667" s="15" t="str">
        <f t="shared" si="53"/>
        <v/>
      </c>
      <c r="Q667" s="15" t="str">
        <f t="shared" si="54"/>
        <v/>
      </c>
      <c r="R667" s="15" t="str">
        <f t="shared" si="55"/>
        <v/>
      </c>
      <c r="S667" s="7" t="str">
        <f t="shared" si="56"/>
        <v/>
      </c>
    </row>
    <row r="668" spans="8:19" x14ac:dyDescent="0.25">
      <c r="H668" s="153"/>
      <c r="M668" s="165" t="str">
        <f t="shared" si="52"/>
        <v/>
      </c>
      <c r="N668" s="255" t="str">
        <f>IF($M668="","",IFERROR(VLOOKUP($M668,PartnerSearch!B$2:G$16000,6,0),"--"))</f>
        <v/>
      </c>
      <c r="P668" s="15" t="str">
        <f t="shared" si="53"/>
        <v/>
      </c>
      <c r="Q668" s="15" t="str">
        <f t="shared" si="54"/>
        <v/>
      </c>
      <c r="R668" s="15" t="str">
        <f t="shared" si="55"/>
        <v/>
      </c>
      <c r="S668" s="7" t="str">
        <f t="shared" si="56"/>
        <v/>
      </c>
    </row>
    <row r="669" spans="8:19" x14ac:dyDescent="0.25">
      <c r="H669" s="153"/>
      <c r="M669" s="165" t="str">
        <f t="shared" si="52"/>
        <v/>
      </c>
      <c r="N669" s="255" t="str">
        <f>IF($M669="","",IFERROR(VLOOKUP($M669,PartnerSearch!B$2:G$16000,6,0),"--"))</f>
        <v/>
      </c>
      <c r="P669" s="15" t="str">
        <f t="shared" si="53"/>
        <v/>
      </c>
      <c r="Q669" s="15" t="str">
        <f t="shared" si="54"/>
        <v/>
      </c>
      <c r="R669" s="15" t="str">
        <f t="shared" si="55"/>
        <v/>
      </c>
      <c r="S669" s="7" t="str">
        <f t="shared" si="56"/>
        <v/>
      </c>
    </row>
    <row r="670" spans="8:19" x14ac:dyDescent="0.25">
      <c r="H670" s="153"/>
      <c r="M670" s="165" t="str">
        <f t="shared" si="52"/>
        <v/>
      </c>
      <c r="N670" s="255" t="str">
        <f>IF($M670="","",IFERROR(VLOOKUP($M670,PartnerSearch!B$2:G$16000,6,0),"--"))</f>
        <v/>
      </c>
      <c r="P670" s="15" t="str">
        <f t="shared" si="53"/>
        <v/>
      </c>
      <c r="Q670" s="15" t="str">
        <f t="shared" si="54"/>
        <v/>
      </c>
      <c r="R670" s="15" t="str">
        <f t="shared" si="55"/>
        <v/>
      </c>
      <c r="S670" s="7" t="str">
        <f t="shared" si="56"/>
        <v/>
      </c>
    </row>
    <row r="671" spans="8:19" x14ac:dyDescent="0.25">
      <c r="H671" s="153"/>
      <c r="M671" s="165" t="str">
        <f t="shared" si="52"/>
        <v/>
      </c>
      <c r="N671" s="255" t="str">
        <f>IF($M671="","",IFERROR(VLOOKUP($M671,PartnerSearch!B$2:G$16000,6,0),"--"))</f>
        <v/>
      </c>
      <c r="P671" s="15" t="str">
        <f t="shared" si="53"/>
        <v/>
      </c>
      <c r="Q671" s="15" t="str">
        <f t="shared" si="54"/>
        <v/>
      </c>
      <c r="R671" s="15" t="str">
        <f t="shared" si="55"/>
        <v/>
      </c>
      <c r="S671" s="7" t="str">
        <f t="shared" si="56"/>
        <v/>
      </c>
    </row>
    <row r="672" spans="8:19" x14ac:dyDescent="0.25">
      <c r="H672" s="153"/>
      <c r="M672" s="165" t="str">
        <f t="shared" si="52"/>
        <v/>
      </c>
      <c r="N672" s="255" t="str">
        <f>IF($M672="","",IFERROR(VLOOKUP($M672,PartnerSearch!B$2:G$16000,6,0),"--"))</f>
        <v/>
      </c>
      <c r="P672" s="15" t="str">
        <f t="shared" si="53"/>
        <v/>
      </c>
      <c r="Q672" s="15" t="str">
        <f t="shared" si="54"/>
        <v/>
      </c>
      <c r="R672" s="15" t="str">
        <f t="shared" si="55"/>
        <v/>
      </c>
      <c r="S672" s="7" t="str">
        <f t="shared" si="56"/>
        <v/>
      </c>
    </row>
    <row r="673" spans="8:19" x14ac:dyDescent="0.25">
      <c r="H673" s="153"/>
      <c r="M673" s="165" t="str">
        <f t="shared" si="52"/>
        <v/>
      </c>
      <c r="N673" s="255" t="str">
        <f>IF($M673="","",IFERROR(VLOOKUP($M673,PartnerSearch!B$2:G$16000,6,0),"--"))</f>
        <v/>
      </c>
      <c r="P673" s="15" t="str">
        <f t="shared" si="53"/>
        <v/>
      </c>
      <c r="Q673" s="15" t="str">
        <f t="shared" si="54"/>
        <v/>
      </c>
      <c r="R673" s="15" t="str">
        <f t="shared" si="55"/>
        <v/>
      </c>
      <c r="S673" s="7" t="str">
        <f t="shared" si="56"/>
        <v/>
      </c>
    </row>
    <row r="674" spans="8:19" x14ac:dyDescent="0.25">
      <c r="H674" s="153"/>
      <c r="M674" s="165" t="str">
        <f t="shared" si="52"/>
        <v/>
      </c>
      <c r="N674" s="255" t="str">
        <f>IF($M674="","",IFERROR(VLOOKUP($M674,PartnerSearch!B$2:G$16000,6,0),"--"))</f>
        <v/>
      </c>
      <c r="P674" s="15" t="str">
        <f t="shared" si="53"/>
        <v/>
      </c>
      <c r="Q674" s="15" t="str">
        <f t="shared" si="54"/>
        <v/>
      </c>
      <c r="R674" s="15" t="str">
        <f t="shared" si="55"/>
        <v/>
      </c>
      <c r="S674" s="7" t="str">
        <f t="shared" si="56"/>
        <v/>
      </c>
    </row>
    <row r="675" spans="8:19" x14ac:dyDescent="0.25">
      <c r="H675" s="153"/>
      <c r="M675" s="165" t="str">
        <f t="shared" si="52"/>
        <v/>
      </c>
      <c r="N675" s="255" t="str">
        <f>IF($M675="","",IFERROR(VLOOKUP($M675,PartnerSearch!B$2:G$16000,6,0),"--"))</f>
        <v/>
      </c>
      <c r="P675" s="15" t="str">
        <f t="shared" si="53"/>
        <v/>
      </c>
      <c r="Q675" s="15" t="str">
        <f t="shared" si="54"/>
        <v/>
      </c>
      <c r="R675" s="15" t="str">
        <f t="shared" si="55"/>
        <v/>
      </c>
      <c r="S675" s="7" t="str">
        <f t="shared" si="56"/>
        <v/>
      </c>
    </row>
    <row r="676" spans="8:19" x14ac:dyDescent="0.25">
      <c r="H676" s="153"/>
      <c r="M676" s="165" t="str">
        <f t="shared" si="52"/>
        <v/>
      </c>
      <c r="N676" s="255" t="str">
        <f>IF($M676="","",IFERROR(VLOOKUP($M676,PartnerSearch!B$2:G$16000,6,0),"--"))</f>
        <v/>
      </c>
      <c r="P676" s="15" t="str">
        <f t="shared" si="53"/>
        <v/>
      </c>
      <c r="Q676" s="15" t="str">
        <f t="shared" si="54"/>
        <v/>
      </c>
      <c r="R676" s="15" t="str">
        <f t="shared" si="55"/>
        <v/>
      </c>
      <c r="S676" s="7" t="str">
        <f t="shared" si="56"/>
        <v/>
      </c>
    </row>
    <row r="677" spans="8:19" x14ac:dyDescent="0.25">
      <c r="H677" s="153"/>
      <c r="M677" s="165" t="str">
        <f t="shared" si="52"/>
        <v/>
      </c>
      <c r="N677" s="255" t="str">
        <f>IF($M677="","",IFERROR(VLOOKUP($M677,PartnerSearch!B$2:G$16000,6,0),"--"))</f>
        <v/>
      </c>
      <c r="P677" s="15" t="str">
        <f t="shared" si="53"/>
        <v/>
      </c>
      <c r="Q677" s="15" t="str">
        <f t="shared" si="54"/>
        <v/>
      </c>
      <c r="R677" s="15" t="str">
        <f t="shared" si="55"/>
        <v/>
      </c>
      <c r="S677" s="7" t="str">
        <f t="shared" si="56"/>
        <v/>
      </c>
    </row>
    <row r="678" spans="8:19" x14ac:dyDescent="0.25">
      <c r="H678" s="153"/>
      <c r="M678" s="165" t="str">
        <f t="shared" si="52"/>
        <v/>
      </c>
      <c r="N678" s="255" t="str">
        <f>IF($M678="","",IFERROR(VLOOKUP($M678,PartnerSearch!B$2:G$16000,6,0),"--"))</f>
        <v/>
      </c>
      <c r="P678" s="15" t="str">
        <f t="shared" si="53"/>
        <v/>
      </c>
      <c r="Q678" s="15" t="str">
        <f t="shared" si="54"/>
        <v/>
      </c>
      <c r="R678" s="15" t="str">
        <f t="shared" si="55"/>
        <v/>
      </c>
      <c r="S678" s="7" t="str">
        <f t="shared" si="56"/>
        <v/>
      </c>
    </row>
    <row r="679" spans="8:19" x14ac:dyDescent="0.25">
      <c r="H679" s="153"/>
      <c r="M679" s="165" t="str">
        <f t="shared" si="52"/>
        <v/>
      </c>
      <c r="N679" s="255" t="str">
        <f>IF($M679="","",IFERROR(VLOOKUP($M679,PartnerSearch!B$2:G$16000,6,0),"--"))</f>
        <v/>
      </c>
      <c r="P679" s="15" t="str">
        <f t="shared" si="53"/>
        <v/>
      </c>
      <c r="Q679" s="15" t="str">
        <f t="shared" si="54"/>
        <v/>
      </c>
      <c r="R679" s="15" t="str">
        <f t="shared" si="55"/>
        <v/>
      </c>
      <c r="S679" s="7" t="str">
        <f t="shared" si="56"/>
        <v/>
      </c>
    </row>
    <row r="680" spans="8:19" x14ac:dyDescent="0.25">
      <c r="H680" s="153"/>
      <c r="M680" s="165" t="str">
        <f t="shared" si="52"/>
        <v/>
      </c>
      <c r="N680" s="255" t="str">
        <f>IF($M680="","",IFERROR(VLOOKUP($M680,PartnerSearch!B$2:G$16000,6,0),"--"))</f>
        <v/>
      </c>
      <c r="P680" s="15" t="str">
        <f t="shared" si="53"/>
        <v/>
      </c>
      <c r="Q680" s="15" t="str">
        <f t="shared" si="54"/>
        <v/>
      </c>
      <c r="R680" s="15" t="str">
        <f t="shared" si="55"/>
        <v/>
      </c>
      <c r="S680" s="7" t="str">
        <f t="shared" si="56"/>
        <v/>
      </c>
    </row>
    <row r="681" spans="8:19" x14ac:dyDescent="0.25">
      <c r="H681" s="153"/>
      <c r="M681" s="165" t="str">
        <f t="shared" si="52"/>
        <v/>
      </c>
      <c r="N681" s="255" t="str">
        <f>IF($M681="","",IFERROR(VLOOKUP($M681,PartnerSearch!B$2:G$16000,6,0),"--"))</f>
        <v/>
      </c>
      <c r="P681" s="15" t="str">
        <f t="shared" si="53"/>
        <v/>
      </c>
      <c r="Q681" s="15" t="str">
        <f t="shared" si="54"/>
        <v/>
      </c>
      <c r="R681" s="15" t="str">
        <f t="shared" si="55"/>
        <v/>
      </c>
      <c r="S681" s="7" t="str">
        <f t="shared" si="56"/>
        <v/>
      </c>
    </row>
    <row r="682" spans="8:19" x14ac:dyDescent="0.25">
      <c r="H682" s="153"/>
      <c r="M682" s="165" t="str">
        <f t="shared" si="52"/>
        <v/>
      </c>
      <c r="N682" s="255" t="str">
        <f>IF($M682="","",IFERROR(VLOOKUP($M682,PartnerSearch!B$2:G$16000,6,0),"--"))</f>
        <v/>
      </c>
      <c r="P682" s="15" t="str">
        <f t="shared" si="53"/>
        <v/>
      </c>
      <c r="Q682" s="15" t="str">
        <f t="shared" si="54"/>
        <v/>
      </c>
      <c r="R682" s="15" t="str">
        <f t="shared" si="55"/>
        <v/>
      </c>
      <c r="S682" s="7" t="str">
        <f t="shared" si="56"/>
        <v/>
      </c>
    </row>
    <row r="683" spans="8:19" x14ac:dyDescent="0.25">
      <c r="H683" s="153"/>
      <c r="M683" s="165" t="str">
        <f t="shared" si="52"/>
        <v/>
      </c>
      <c r="N683" s="255" t="str">
        <f>IF($M683="","",IFERROR(VLOOKUP($M683,PartnerSearch!B$2:G$16000,6,0),"--"))</f>
        <v/>
      </c>
      <c r="P683" s="15" t="str">
        <f t="shared" si="53"/>
        <v/>
      </c>
      <c r="Q683" s="15" t="str">
        <f t="shared" si="54"/>
        <v/>
      </c>
      <c r="R683" s="15" t="str">
        <f t="shared" si="55"/>
        <v/>
      </c>
      <c r="S683" s="7" t="str">
        <f t="shared" si="56"/>
        <v/>
      </c>
    </row>
    <row r="684" spans="8:19" x14ac:dyDescent="0.25">
      <c r="H684" s="153"/>
      <c r="M684" s="165" t="str">
        <f t="shared" si="52"/>
        <v/>
      </c>
      <c r="N684" s="255" t="str">
        <f>IF($M684="","",IFERROR(VLOOKUP($M684,PartnerSearch!B$2:G$16000,6,0),"--"))</f>
        <v/>
      </c>
      <c r="P684" s="15" t="str">
        <f t="shared" si="53"/>
        <v/>
      </c>
      <c r="Q684" s="15" t="str">
        <f t="shared" si="54"/>
        <v/>
      </c>
      <c r="R684" s="15" t="str">
        <f t="shared" si="55"/>
        <v/>
      </c>
      <c r="S684" s="7" t="str">
        <f t="shared" si="56"/>
        <v/>
      </c>
    </row>
    <row r="685" spans="8:19" x14ac:dyDescent="0.25">
      <c r="H685" s="153"/>
      <c r="M685" s="165" t="str">
        <f t="shared" si="52"/>
        <v/>
      </c>
      <c r="N685" s="255" t="str">
        <f>IF($M685="","",IFERROR(VLOOKUP($M685,PartnerSearch!B$2:G$16000,6,0),"--"))</f>
        <v/>
      </c>
      <c r="P685" s="15" t="str">
        <f t="shared" si="53"/>
        <v/>
      </c>
      <c r="Q685" s="15" t="str">
        <f t="shared" si="54"/>
        <v/>
      </c>
      <c r="R685" s="15" t="str">
        <f t="shared" si="55"/>
        <v/>
      </c>
      <c r="S685" s="7" t="str">
        <f t="shared" si="56"/>
        <v/>
      </c>
    </row>
    <row r="686" spans="8:19" x14ac:dyDescent="0.25">
      <c r="H686" s="153"/>
      <c r="M686" s="165" t="str">
        <f t="shared" si="52"/>
        <v/>
      </c>
      <c r="N686" s="255" t="str">
        <f>IF($M686="","",IFERROR(VLOOKUP($M686,PartnerSearch!B$2:G$16000,6,0),"--"))</f>
        <v/>
      </c>
      <c r="P686" s="15" t="str">
        <f t="shared" si="53"/>
        <v/>
      </c>
      <c r="Q686" s="15" t="str">
        <f t="shared" si="54"/>
        <v/>
      </c>
      <c r="R686" s="15" t="str">
        <f t="shared" si="55"/>
        <v/>
      </c>
      <c r="S686" s="7" t="str">
        <f t="shared" si="56"/>
        <v/>
      </c>
    </row>
    <row r="687" spans="8:19" x14ac:dyDescent="0.25">
      <c r="H687" s="153"/>
      <c r="M687" s="165" t="str">
        <f t="shared" si="52"/>
        <v/>
      </c>
      <c r="N687" s="255" t="str">
        <f>IF($M687="","",IFERROR(VLOOKUP($M687,PartnerSearch!B$2:G$16000,6,0),"--"))</f>
        <v/>
      </c>
      <c r="P687" s="15" t="str">
        <f t="shared" si="53"/>
        <v/>
      </c>
      <c r="Q687" s="15" t="str">
        <f t="shared" si="54"/>
        <v/>
      </c>
      <c r="R687" s="15" t="str">
        <f t="shared" si="55"/>
        <v/>
      </c>
      <c r="S687" s="7" t="str">
        <f t="shared" si="56"/>
        <v/>
      </c>
    </row>
    <row r="688" spans="8:19" x14ac:dyDescent="0.25">
      <c r="H688" s="153"/>
      <c r="M688" s="165" t="str">
        <f t="shared" si="52"/>
        <v/>
      </c>
      <c r="N688" s="255" t="str">
        <f>IF($M688="","",IFERROR(VLOOKUP($M688,PartnerSearch!B$2:G$16000,6,0),"--"))</f>
        <v/>
      </c>
      <c r="P688" s="15" t="str">
        <f t="shared" si="53"/>
        <v/>
      </c>
      <c r="Q688" s="15" t="str">
        <f t="shared" si="54"/>
        <v/>
      </c>
      <c r="R688" s="15" t="str">
        <f t="shared" si="55"/>
        <v/>
      </c>
      <c r="S688" s="7" t="str">
        <f t="shared" si="56"/>
        <v/>
      </c>
    </row>
    <row r="689" spans="8:19" x14ac:dyDescent="0.25">
      <c r="H689" s="153"/>
      <c r="M689" s="165" t="str">
        <f t="shared" si="52"/>
        <v/>
      </c>
      <c r="N689" s="255" t="str">
        <f>IF($M689="","",IFERROR(VLOOKUP($M689,PartnerSearch!B$2:G$16000,6,0),"--"))</f>
        <v/>
      </c>
      <c r="P689" s="15" t="str">
        <f t="shared" si="53"/>
        <v/>
      </c>
      <c r="Q689" s="15" t="str">
        <f t="shared" si="54"/>
        <v/>
      </c>
      <c r="R689" s="15" t="str">
        <f t="shared" si="55"/>
        <v/>
      </c>
      <c r="S689" s="7" t="str">
        <f t="shared" si="56"/>
        <v/>
      </c>
    </row>
    <row r="690" spans="8:19" x14ac:dyDescent="0.25">
      <c r="H690" s="153"/>
      <c r="M690" s="165" t="str">
        <f t="shared" si="52"/>
        <v/>
      </c>
      <c r="N690" s="255" t="str">
        <f>IF($M690="","",IFERROR(VLOOKUP($M690,PartnerSearch!B$2:G$16000,6,0),"--"))</f>
        <v/>
      </c>
      <c r="P690" s="15" t="str">
        <f t="shared" si="53"/>
        <v/>
      </c>
      <c r="Q690" s="15" t="str">
        <f t="shared" si="54"/>
        <v/>
      </c>
      <c r="R690" s="15" t="str">
        <f t="shared" si="55"/>
        <v/>
      </c>
      <c r="S690" s="7" t="str">
        <f t="shared" si="56"/>
        <v/>
      </c>
    </row>
    <row r="691" spans="8:19" x14ac:dyDescent="0.25">
      <c r="H691" s="153"/>
      <c r="M691" s="165" t="str">
        <f t="shared" si="52"/>
        <v/>
      </c>
      <c r="N691" s="255" t="str">
        <f>IF($M691="","",IFERROR(VLOOKUP($M691,PartnerSearch!B$2:G$16000,6,0),"--"))</f>
        <v/>
      </c>
      <c r="P691" s="15" t="str">
        <f t="shared" si="53"/>
        <v/>
      </c>
      <c r="Q691" s="15" t="str">
        <f t="shared" si="54"/>
        <v/>
      </c>
      <c r="R691" s="15" t="str">
        <f t="shared" si="55"/>
        <v/>
      </c>
      <c r="S691" s="7" t="str">
        <f t="shared" si="56"/>
        <v/>
      </c>
    </row>
    <row r="692" spans="8:19" x14ac:dyDescent="0.25">
      <c r="H692" s="153"/>
      <c r="M692" s="165" t="str">
        <f t="shared" si="52"/>
        <v/>
      </c>
      <c r="N692" s="255" t="str">
        <f>IF($M692="","",IFERROR(VLOOKUP($M692,PartnerSearch!B$2:G$16000,6,0),"--"))</f>
        <v/>
      </c>
      <c r="P692" s="15" t="str">
        <f t="shared" si="53"/>
        <v/>
      </c>
      <c r="Q692" s="15" t="str">
        <f t="shared" si="54"/>
        <v/>
      </c>
      <c r="R692" s="15" t="str">
        <f t="shared" si="55"/>
        <v/>
      </c>
      <c r="S692" s="7" t="str">
        <f t="shared" si="56"/>
        <v/>
      </c>
    </row>
    <row r="693" spans="8:19" x14ac:dyDescent="0.25">
      <c r="H693" s="153"/>
      <c r="M693" s="165" t="str">
        <f t="shared" si="52"/>
        <v/>
      </c>
      <c r="N693" s="255" t="str">
        <f>IF($M693="","",IFERROR(VLOOKUP($M693,PartnerSearch!B$2:G$16000,6,0),"--"))</f>
        <v/>
      </c>
      <c r="P693" s="15" t="str">
        <f t="shared" si="53"/>
        <v/>
      </c>
      <c r="Q693" s="15" t="str">
        <f t="shared" si="54"/>
        <v/>
      </c>
      <c r="R693" s="15" t="str">
        <f t="shared" si="55"/>
        <v/>
      </c>
      <c r="S693" s="7" t="str">
        <f t="shared" si="56"/>
        <v/>
      </c>
    </row>
    <row r="694" spans="8:19" x14ac:dyDescent="0.25">
      <c r="H694" s="153"/>
      <c r="M694" s="165" t="str">
        <f t="shared" si="52"/>
        <v/>
      </c>
      <c r="N694" s="255" t="str">
        <f>IF($M694="","",IFERROR(VLOOKUP($M694,PartnerSearch!B$2:G$16000,6,0),"--"))</f>
        <v/>
      </c>
      <c r="P694" s="15" t="str">
        <f t="shared" si="53"/>
        <v/>
      </c>
      <c r="Q694" s="15" t="str">
        <f t="shared" si="54"/>
        <v/>
      </c>
      <c r="R694" s="15" t="str">
        <f t="shared" si="55"/>
        <v/>
      </c>
      <c r="S694" s="7" t="str">
        <f t="shared" si="56"/>
        <v/>
      </c>
    </row>
    <row r="695" spans="8:19" x14ac:dyDescent="0.25">
      <c r="H695" s="153"/>
      <c r="M695" s="165" t="str">
        <f t="shared" si="52"/>
        <v/>
      </c>
      <c r="N695" s="255" t="str">
        <f>IF($M695="","",IFERROR(VLOOKUP($M695,PartnerSearch!B$2:G$16000,6,0),"--"))</f>
        <v/>
      </c>
      <c r="P695" s="15" t="str">
        <f t="shared" si="53"/>
        <v/>
      </c>
      <c r="Q695" s="15" t="str">
        <f t="shared" si="54"/>
        <v/>
      </c>
      <c r="R695" s="15" t="str">
        <f t="shared" si="55"/>
        <v/>
      </c>
      <c r="S695" s="7" t="str">
        <f t="shared" si="56"/>
        <v/>
      </c>
    </row>
    <row r="696" spans="8:19" x14ac:dyDescent="0.25">
      <c r="H696" s="153"/>
      <c r="M696" s="165" t="str">
        <f t="shared" si="52"/>
        <v/>
      </c>
      <c r="N696" s="255" t="str">
        <f>IF($M696="","",IFERROR(VLOOKUP($M696,PartnerSearch!B$2:G$16000,6,0),"--"))</f>
        <v/>
      </c>
      <c r="P696" s="15" t="str">
        <f t="shared" si="53"/>
        <v/>
      </c>
      <c r="Q696" s="15" t="str">
        <f t="shared" si="54"/>
        <v/>
      </c>
      <c r="R696" s="15" t="str">
        <f t="shared" si="55"/>
        <v/>
      </c>
      <c r="S696" s="7" t="str">
        <f t="shared" si="56"/>
        <v/>
      </c>
    </row>
    <row r="697" spans="8:19" x14ac:dyDescent="0.25">
      <c r="H697" s="153"/>
      <c r="M697" s="165" t="str">
        <f t="shared" si="52"/>
        <v/>
      </c>
      <c r="N697" s="255" t="str">
        <f>IF($M697="","",IFERROR(VLOOKUP($M697,PartnerSearch!B$2:G$16000,6,0),"--"))</f>
        <v/>
      </c>
      <c r="P697" s="15" t="str">
        <f t="shared" si="53"/>
        <v/>
      </c>
      <c r="Q697" s="15" t="str">
        <f t="shared" si="54"/>
        <v/>
      </c>
      <c r="R697" s="15" t="str">
        <f t="shared" si="55"/>
        <v/>
      </c>
      <c r="S697" s="7" t="str">
        <f t="shared" si="56"/>
        <v/>
      </c>
    </row>
    <row r="698" spans="8:19" x14ac:dyDescent="0.25">
      <c r="H698" s="153"/>
      <c r="M698" s="165" t="str">
        <f t="shared" si="52"/>
        <v/>
      </c>
      <c r="N698" s="255" t="str">
        <f>IF($M698="","",IFERROR(VLOOKUP($M698,PartnerSearch!B$2:G$16000,6,0),"--"))</f>
        <v/>
      </c>
      <c r="P698" s="15" t="str">
        <f t="shared" si="53"/>
        <v/>
      </c>
      <c r="Q698" s="15" t="str">
        <f t="shared" si="54"/>
        <v/>
      </c>
      <c r="R698" s="15" t="str">
        <f t="shared" si="55"/>
        <v/>
      </c>
      <c r="S698" s="7" t="str">
        <f t="shared" si="56"/>
        <v/>
      </c>
    </row>
    <row r="699" spans="8:19" x14ac:dyDescent="0.25">
      <c r="H699" s="153"/>
      <c r="M699" s="165" t="str">
        <f t="shared" si="52"/>
        <v/>
      </c>
      <c r="N699" s="255" t="str">
        <f>IF($M699="","",IFERROR(VLOOKUP($M699,PartnerSearch!B$2:G$16000,6,0),"--"))</f>
        <v/>
      </c>
      <c r="P699" s="15" t="str">
        <f t="shared" si="53"/>
        <v/>
      </c>
      <c r="Q699" s="15" t="str">
        <f t="shared" si="54"/>
        <v/>
      </c>
      <c r="R699" s="15" t="str">
        <f t="shared" si="55"/>
        <v/>
      </c>
      <c r="S699" s="7" t="str">
        <f t="shared" si="56"/>
        <v/>
      </c>
    </row>
    <row r="700" spans="8:19" x14ac:dyDescent="0.25">
      <c r="H700" s="153"/>
      <c r="M700" s="165" t="str">
        <f t="shared" si="52"/>
        <v/>
      </c>
      <c r="N700" s="255" t="str">
        <f>IF($M700="","",IFERROR(VLOOKUP($M700,PartnerSearch!B$2:G$16000,6,0),"--"))</f>
        <v/>
      </c>
      <c r="P700" s="15" t="str">
        <f t="shared" si="53"/>
        <v/>
      </c>
      <c r="Q700" s="15" t="str">
        <f t="shared" si="54"/>
        <v/>
      </c>
      <c r="R700" s="15" t="str">
        <f t="shared" si="55"/>
        <v/>
      </c>
      <c r="S700" s="7" t="str">
        <f t="shared" si="56"/>
        <v/>
      </c>
    </row>
    <row r="701" spans="8:19" x14ac:dyDescent="0.25">
      <c r="H701" s="153"/>
      <c r="M701" s="165" t="str">
        <f t="shared" si="52"/>
        <v/>
      </c>
      <c r="N701" s="255" t="str">
        <f>IF($M701="","",IFERROR(VLOOKUP($M701,PartnerSearch!B$2:G$16000,6,0),"--"))</f>
        <v/>
      </c>
      <c r="P701" s="15" t="str">
        <f t="shared" si="53"/>
        <v/>
      </c>
      <c r="Q701" s="15" t="str">
        <f t="shared" si="54"/>
        <v/>
      </c>
      <c r="R701" s="15" t="str">
        <f t="shared" si="55"/>
        <v/>
      </c>
      <c r="S701" s="7" t="str">
        <f t="shared" si="56"/>
        <v/>
      </c>
    </row>
    <row r="702" spans="8:19" x14ac:dyDescent="0.25">
      <c r="H702" s="153"/>
      <c r="M702" s="165" t="str">
        <f t="shared" si="52"/>
        <v/>
      </c>
      <c r="N702" s="255" t="str">
        <f>IF($M702="","",IFERROR(VLOOKUP($M702,PartnerSearch!B$2:G$16000,6,0),"--"))</f>
        <v/>
      </c>
      <c r="P702" s="15" t="str">
        <f t="shared" si="53"/>
        <v/>
      </c>
      <c r="Q702" s="15" t="str">
        <f t="shared" si="54"/>
        <v/>
      </c>
      <c r="R702" s="15" t="str">
        <f t="shared" si="55"/>
        <v/>
      </c>
      <c r="S702" s="7" t="str">
        <f t="shared" si="56"/>
        <v/>
      </c>
    </row>
    <row r="703" spans="8:19" x14ac:dyDescent="0.25">
      <c r="H703" s="153"/>
      <c r="M703" s="165" t="str">
        <f t="shared" si="52"/>
        <v/>
      </c>
      <c r="N703" s="255" t="str">
        <f>IF($M703="","",IFERROR(VLOOKUP($M703,PartnerSearch!B$2:G$16000,6,0),"--"))</f>
        <v/>
      </c>
      <c r="P703" s="15" t="str">
        <f t="shared" si="53"/>
        <v/>
      </c>
      <c r="Q703" s="15" t="str">
        <f t="shared" si="54"/>
        <v/>
      </c>
      <c r="R703" s="15" t="str">
        <f t="shared" si="55"/>
        <v/>
      </c>
      <c r="S703" s="7" t="str">
        <f t="shared" si="56"/>
        <v/>
      </c>
    </row>
    <row r="704" spans="8:19" x14ac:dyDescent="0.25">
      <c r="H704" s="153"/>
      <c r="M704" s="165" t="str">
        <f t="shared" si="52"/>
        <v/>
      </c>
      <c r="N704" s="255" t="str">
        <f>IF($M704="","",IFERROR(VLOOKUP($M704,PartnerSearch!B$2:G$16000,6,0),"--"))</f>
        <v/>
      </c>
      <c r="P704" s="15" t="str">
        <f t="shared" si="53"/>
        <v/>
      </c>
      <c r="Q704" s="15" t="str">
        <f t="shared" si="54"/>
        <v/>
      </c>
      <c r="R704" s="15" t="str">
        <f t="shared" si="55"/>
        <v/>
      </c>
      <c r="S704" s="7" t="str">
        <f t="shared" si="56"/>
        <v/>
      </c>
    </row>
    <row r="705" spans="8:19" x14ac:dyDescent="0.25">
      <c r="H705" s="153"/>
      <c r="M705" s="165" t="str">
        <f t="shared" si="52"/>
        <v/>
      </c>
      <c r="N705" s="255" t="str">
        <f>IF($M705="","",IFERROR(VLOOKUP($M705,PartnerSearch!B$2:G$16000,6,0),"--"))</f>
        <v/>
      </c>
      <c r="P705" s="15" t="str">
        <f t="shared" si="53"/>
        <v/>
      </c>
      <c r="Q705" s="15" t="str">
        <f t="shared" si="54"/>
        <v/>
      </c>
      <c r="R705" s="15" t="str">
        <f t="shared" si="55"/>
        <v/>
      </c>
      <c r="S705" s="7" t="str">
        <f t="shared" si="56"/>
        <v/>
      </c>
    </row>
    <row r="706" spans="8:19" x14ac:dyDescent="0.25">
      <c r="H706" s="153"/>
      <c r="M706" s="165" t="str">
        <f t="shared" si="52"/>
        <v/>
      </c>
      <c r="N706" s="255" t="str">
        <f>IF($M706="","",IFERROR(VLOOKUP($M706,PartnerSearch!B$2:G$16000,6,0),"--"))</f>
        <v/>
      </c>
      <c r="P706" s="15" t="str">
        <f t="shared" si="53"/>
        <v/>
      </c>
      <c r="Q706" s="15" t="str">
        <f t="shared" si="54"/>
        <v/>
      </c>
      <c r="R706" s="15" t="str">
        <f t="shared" si="55"/>
        <v/>
      </c>
      <c r="S706" s="7" t="str">
        <f t="shared" si="56"/>
        <v/>
      </c>
    </row>
    <row r="707" spans="8:19" x14ac:dyDescent="0.25">
      <c r="H707" s="153"/>
      <c r="M707" s="165" t="str">
        <f t="shared" ref="M707:M770" si="57">TRIM(SUBSTITUTE(SUBSTITUTE(SUBSTITUTE(SUBSTITUTE(SUBSTITUTE(SUBSTITUTE(SUBSTITUTE(SUBSTITUTE(SUBSTITUTE(SUBSTITUTE(SUBSTITUTE(SUBSTITUTE(SUBSTITUTE(SUBSTITUTE(E707,"00000 ","")," (Local)","")," (Tribal)","")," (State)","")," (Regional)","")," (Federal/National)","")," (International)","")," (Unknown)","")," (Academic Institution)","")," (Government)","")," (Industry/Business)","")," (NGO)","")," (Other)","")," (Sea Grant Program)",""))</f>
        <v/>
      </c>
      <c r="N707" s="255" t="str">
        <f>IF($M707="","",IFERROR(VLOOKUP($M707,PartnerSearch!B$2:G$16000,6,0),"--"))</f>
        <v/>
      </c>
      <c r="P707" s="15" t="str">
        <f t="shared" ref="P707:P770" si="58">IF(E707="","",IF(LEFT(E707&amp;"x",5)="00000","",IF(N707="--","NO","yes")))</f>
        <v/>
      </c>
      <c r="Q707" s="15" t="str">
        <f t="shared" ref="Q707:Q770" si="59">IF(LEFT(E707&amp;"x",5)&lt;&gt;"00000","",IF(N707="--","yes","NO"))</f>
        <v/>
      </c>
      <c r="R707" s="15" t="str">
        <f t="shared" ref="R707:R770" si="60">IF(Q707="","",IF((ISERROR(SEARCH("(Federal/National)",E707))*1+ISERROR(SEARCH("(International)",E707))*1+ISERROR(SEARCH("(Local)",E707))*1+ISERROR(SEARCH("(State)",E707))*1+ISERROR(SEARCH("(Regional)",E707))*1+ISERROR(SEARCH("(Tribal)",E707))*1+ISERROR(SEARCH("(Unknown) (",E707))*1)=6,"yes","NO"))</f>
        <v/>
      </c>
      <c r="S707" s="7" t="str">
        <f t="shared" ref="S707:S770" si="61">IF(Q707="","",IF(OR(NOT(ISERROR(SEARCH("(Academic Institution)",E707))),NOT(ISERROR(SEARCH("(Government)",E707))),NOT(ISERROR(SEARCH("(Industry/Business)",E707))),NOT(ISERROR(SEARCH("(NGO)",E707))),NOT(ISERROR(SEARCH("(Sea Grant Program)",E707))),NOT(ISERROR(SEARCH("(Other)",E707))),NOT(AND(NOT(ISERROR(SEARCH("(Unknown)",E707))),(ISERROR(SEARCH(") (Unknown)",E707)))))),"yes","NO"))</f>
        <v/>
      </c>
    </row>
    <row r="708" spans="8:19" x14ac:dyDescent="0.25">
      <c r="H708" s="153"/>
      <c r="M708" s="165" t="str">
        <f t="shared" si="57"/>
        <v/>
      </c>
      <c r="N708" s="255" t="str">
        <f>IF($M708="","",IFERROR(VLOOKUP($M708,PartnerSearch!B$2:G$16000,6,0),"--"))</f>
        <v/>
      </c>
      <c r="P708" s="15" t="str">
        <f t="shared" si="58"/>
        <v/>
      </c>
      <c r="Q708" s="15" t="str">
        <f t="shared" si="59"/>
        <v/>
      </c>
      <c r="R708" s="15" t="str">
        <f t="shared" si="60"/>
        <v/>
      </c>
      <c r="S708" s="7" t="str">
        <f t="shared" si="61"/>
        <v/>
      </c>
    </row>
    <row r="709" spans="8:19" x14ac:dyDescent="0.25">
      <c r="H709" s="153"/>
      <c r="M709" s="165" t="str">
        <f t="shared" si="57"/>
        <v/>
      </c>
      <c r="N709" s="255" t="str">
        <f>IF($M709="","",IFERROR(VLOOKUP($M709,PartnerSearch!B$2:G$16000,6,0),"--"))</f>
        <v/>
      </c>
      <c r="P709" s="15" t="str">
        <f t="shared" si="58"/>
        <v/>
      </c>
      <c r="Q709" s="15" t="str">
        <f t="shared" si="59"/>
        <v/>
      </c>
      <c r="R709" s="15" t="str">
        <f t="shared" si="60"/>
        <v/>
      </c>
      <c r="S709" s="7" t="str">
        <f t="shared" si="61"/>
        <v/>
      </c>
    </row>
    <row r="710" spans="8:19" x14ac:dyDescent="0.25">
      <c r="H710" s="153"/>
      <c r="M710" s="165" t="str">
        <f t="shared" si="57"/>
        <v/>
      </c>
      <c r="N710" s="255" t="str">
        <f>IF($M710="","",IFERROR(VLOOKUP($M710,PartnerSearch!B$2:G$16000,6,0),"--"))</f>
        <v/>
      </c>
      <c r="P710" s="15" t="str">
        <f t="shared" si="58"/>
        <v/>
      </c>
      <c r="Q710" s="15" t="str">
        <f t="shared" si="59"/>
        <v/>
      </c>
      <c r="R710" s="15" t="str">
        <f t="shared" si="60"/>
        <v/>
      </c>
      <c r="S710" s="7" t="str">
        <f t="shared" si="61"/>
        <v/>
      </c>
    </row>
    <row r="711" spans="8:19" x14ac:dyDescent="0.25">
      <c r="H711" s="153"/>
      <c r="M711" s="165" t="str">
        <f t="shared" si="57"/>
        <v/>
      </c>
      <c r="N711" s="255" t="str">
        <f>IF($M711="","",IFERROR(VLOOKUP($M711,PartnerSearch!B$2:G$16000,6,0),"--"))</f>
        <v/>
      </c>
      <c r="P711" s="15" t="str">
        <f t="shared" si="58"/>
        <v/>
      </c>
      <c r="Q711" s="15" t="str">
        <f t="shared" si="59"/>
        <v/>
      </c>
      <c r="R711" s="15" t="str">
        <f t="shared" si="60"/>
        <v/>
      </c>
      <c r="S711" s="7" t="str">
        <f t="shared" si="61"/>
        <v/>
      </c>
    </row>
    <row r="712" spans="8:19" x14ac:dyDescent="0.25">
      <c r="H712" s="153"/>
      <c r="M712" s="165" t="str">
        <f t="shared" si="57"/>
        <v/>
      </c>
      <c r="N712" s="255" t="str">
        <f>IF($M712="","",IFERROR(VLOOKUP($M712,PartnerSearch!B$2:G$16000,6,0),"--"))</f>
        <v/>
      </c>
      <c r="P712" s="15" t="str">
        <f t="shared" si="58"/>
        <v/>
      </c>
      <c r="Q712" s="15" t="str">
        <f t="shared" si="59"/>
        <v/>
      </c>
      <c r="R712" s="15" t="str">
        <f t="shared" si="60"/>
        <v/>
      </c>
      <c r="S712" s="7" t="str">
        <f t="shared" si="61"/>
        <v/>
      </c>
    </row>
    <row r="713" spans="8:19" x14ac:dyDescent="0.25">
      <c r="H713" s="153"/>
      <c r="M713" s="165" t="str">
        <f t="shared" si="57"/>
        <v/>
      </c>
      <c r="N713" s="255" t="str">
        <f>IF($M713="","",IFERROR(VLOOKUP($M713,PartnerSearch!B$2:G$16000,6,0),"--"))</f>
        <v/>
      </c>
      <c r="P713" s="15" t="str">
        <f t="shared" si="58"/>
        <v/>
      </c>
      <c r="Q713" s="15" t="str">
        <f t="shared" si="59"/>
        <v/>
      </c>
      <c r="R713" s="15" t="str">
        <f t="shared" si="60"/>
        <v/>
      </c>
      <c r="S713" s="7" t="str">
        <f t="shared" si="61"/>
        <v/>
      </c>
    </row>
    <row r="714" spans="8:19" x14ac:dyDescent="0.25">
      <c r="H714" s="153"/>
      <c r="M714" s="165" t="str">
        <f t="shared" si="57"/>
        <v/>
      </c>
      <c r="N714" s="255" t="str">
        <f>IF($M714="","",IFERROR(VLOOKUP($M714,PartnerSearch!B$2:G$16000,6,0),"--"))</f>
        <v/>
      </c>
      <c r="P714" s="15" t="str">
        <f t="shared" si="58"/>
        <v/>
      </c>
      <c r="Q714" s="15" t="str">
        <f t="shared" si="59"/>
        <v/>
      </c>
      <c r="R714" s="15" t="str">
        <f t="shared" si="60"/>
        <v/>
      </c>
      <c r="S714" s="7" t="str">
        <f t="shared" si="61"/>
        <v/>
      </c>
    </row>
    <row r="715" spans="8:19" x14ac:dyDescent="0.25">
      <c r="H715" s="153"/>
      <c r="M715" s="165" t="str">
        <f t="shared" si="57"/>
        <v/>
      </c>
      <c r="N715" s="255" t="str">
        <f>IF($M715="","",IFERROR(VLOOKUP($M715,PartnerSearch!B$2:G$16000,6,0),"--"))</f>
        <v/>
      </c>
      <c r="P715" s="15" t="str">
        <f t="shared" si="58"/>
        <v/>
      </c>
      <c r="Q715" s="15" t="str">
        <f t="shared" si="59"/>
        <v/>
      </c>
      <c r="R715" s="15" t="str">
        <f t="shared" si="60"/>
        <v/>
      </c>
      <c r="S715" s="7" t="str">
        <f t="shared" si="61"/>
        <v/>
      </c>
    </row>
    <row r="716" spans="8:19" x14ac:dyDescent="0.25">
      <c r="H716" s="153"/>
      <c r="M716" s="165" t="str">
        <f t="shared" si="57"/>
        <v/>
      </c>
      <c r="N716" s="255" t="str">
        <f>IF($M716="","",IFERROR(VLOOKUP($M716,PartnerSearch!B$2:G$16000,6,0),"--"))</f>
        <v/>
      </c>
      <c r="P716" s="15" t="str">
        <f t="shared" si="58"/>
        <v/>
      </c>
      <c r="Q716" s="15" t="str">
        <f t="shared" si="59"/>
        <v/>
      </c>
      <c r="R716" s="15" t="str">
        <f t="shared" si="60"/>
        <v/>
      </c>
      <c r="S716" s="7" t="str">
        <f t="shared" si="61"/>
        <v/>
      </c>
    </row>
    <row r="717" spans="8:19" x14ac:dyDescent="0.25">
      <c r="H717" s="153"/>
      <c r="M717" s="165" t="str">
        <f t="shared" si="57"/>
        <v/>
      </c>
      <c r="N717" s="255" t="str">
        <f>IF($M717="","",IFERROR(VLOOKUP($M717,PartnerSearch!B$2:G$16000,6,0),"--"))</f>
        <v/>
      </c>
      <c r="P717" s="15" t="str">
        <f t="shared" si="58"/>
        <v/>
      </c>
      <c r="Q717" s="15" t="str">
        <f t="shared" si="59"/>
        <v/>
      </c>
      <c r="R717" s="15" t="str">
        <f t="shared" si="60"/>
        <v/>
      </c>
      <c r="S717" s="7" t="str">
        <f t="shared" si="61"/>
        <v/>
      </c>
    </row>
    <row r="718" spans="8:19" x14ac:dyDescent="0.25">
      <c r="H718" s="153"/>
      <c r="M718" s="165" t="str">
        <f t="shared" si="57"/>
        <v/>
      </c>
      <c r="N718" s="255" t="str">
        <f>IF($M718="","",IFERROR(VLOOKUP($M718,PartnerSearch!B$2:G$16000,6,0),"--"))</f>
        <v/>
      </c>
      <c r="P718" s="15" t="str">
        <f t="shared" si="58"/>
        <v/>
      </c>
      <c r="Q718" s="15" t="str">
        <f t="shared" si="59"/>
        <v/>
      </c>
      <c r="R718" s="15" t="str">
        <f t="shared" si="60"/>
        <v/>
      </c>
      <c r="S718" s="7" t="str">
        <f t="shared" si="61"/>
        <v/>
      </c>
    </row>
    <row r="719" spans="8:19" x14ac:dyDescent="0.25">
      <c r="H719" s="153"/>
      <c r="M719" s="165" t="str">
        <f t="shared" si="57"/>
        <v/>
      </c>
      <c r="N719" s="255" t="str">
        <f>IF($M719="","",IFERROR(VLOOKUP($M719,PartnerSearch!B$2:G$16000,6,0),"--"))</f>
        <v/>
      </c>
      <c r="P719" s="15" t="str">
        <f t="shared" si="58"/>
        <v/>
      </c>
      <c r="Q719" s="15" t="str">
        <f t="shared" si="59"/>
        <v/>
      </c>
      <c r="R719" s="15" t="str">
        <f t="shared" si="60"/>
        <v/>
      </c>
      <c r="S719" s="7" t="str">
        <f t="shared" si="61"/>
        <v/>
      </c>
    </row>
    <row r="720" spans="8:19" x14ac:dyDescent="0.25">
      <c r="H720" s="153"/>
      <c r="M720" s="165" t="str">
        <f t="shared" si="57"/>
        <v/>
      </c>
      <c r="N720" s="255" t="str">
        <f>IF($M720="","",IFERROR(VLOOKUP($M720,PartnerSearch!B$2:G$16000,6,0),"--"))</f>
        <v/>
      </c>
      <c r="P720" s="15" t="str">
        <f t="shared" si="58"/>
        <v/>
      </c>
      <c r="Q720" s="15" t="str">
        <f t="shared" si="59"/>
        <v/>
      </c>
      <c r="R720" s="15" t="str">
        <f t="shared" si="60"/>
        <v/>
      </c>
      <c r="S720" s="7" t="str">
        <f t="shared" si="61"/>
        <v/>
      </c>
    </row>
    <row r="721" spans="8:19" x14ac:dyDescent="0.25">
      <c r="H721" s="153"/>
      <c r="M721" s="165" t="str">
        <f t="shared" si="57"/>
        <v/>
      </c>
      <c r="N721" s="255" t="str">
        <f>IF($M721="","",IFERROR(VLOOKUP($M721,PartnerSearch!B$2:G$16000,6,0),"--"))</f>
        <v/>
      </c>
      <c r="P721" s="15" t="str">
        <f t="shared" si="58"/>
        <v/>
      </c>
      <c r="Q721" s="15" t="str">
        <f t="shared" si="59"/>
        <v/>
      </c>
      <c r="R721" s="15" t="str">
        <f t="shared" si="60"/>
        <v/>
      </c>
      <c r="S721" s="7" t="str">
        <f t="shared" si="61"/>
        <v/>
      </c>
    </row>
    <row r="722" spans="8:19" x14ac:dyDescent="0.25">
      <c r="H722" s="153"/>
      <c r="M722" s="165" t="str">
        <f t="shared" si="57"/>
        <v/>
      </c>
      <c r="N722" s="255" t="str">
        <f>IF($M722="","",IFERROR(VLOOKUP($M722,PartnerSearch!B$2:G$16000,6,0),"--"))</f>
        <v/>
      </c>
      <c r="P722" s="15" t="str">
        <f t="shared" si="58"/>
        <v/>
      </c>
      <c r="Q722" s="15" t="str">
        <f t="shared" si="59"/>
        <v/>
      </c>
      <c r="R722" s="15" t="str">
        <f t="shared" si="60"/>
        <v/>
      </c>
      <c r="S722" s="7" t="str">
        <f t="shared" si="61"/>
        <v/>
      </c>
    </row>
    <row r="723" spans="8:19" x14ac:dyDescent="0.25">
      <c r="H723" s="153"/>
      <c r="M723" s="165" t="str">
        <f t="shared" si="57"/>
        <v/>
      </c>
      <c r="N723" s="255" t="str">
        <f>IF($M723="","",IFERROR(VLOOKUP($M723,PartnerSearch!B$2:G$16000,6,0),"--"))</f>
        <v/>
      </c>
      <c r="P723" s="15" t="str">
        <f t="shared" si="58"/>
        <v/>
      </c>
      <c r="Q723" s="15" t="str">
        <f t="shared" si="59"/>
        <v/>
      </c>
      <c r="R723" s="15" t="str">
        <f t="shared" si="60"/>
        <v/>
      </c>
      <c r="S723" s="7" t="str">
        <f t="shared" si="61"/>
        <v/>
      </c>
    </row>
    <row r="724" spans="8:19" x14ac:dyDescent="0.25">
      <c r="H724" s="153"/>
      <c r="M724" s="165" t="str">
        <f t="shared" si="57"/>
        <v/>
      </c>
      <c r="N724" s="255" t="str">
        <f>IF($M724="","",IFERROR(VLOOKUP($M724,PartnerSearch!B$2:G$16000,6,0),"--"))</f>
        <v/>
      </c>
      <c r="P724" s="15" t="str">
        <f t="shared" si="58"/>
        <v/>
      </c>
      <c r="Q724" s="15" t="str">
        <f t="shared" si="59"/>
        <v/>
      </c>
      <c r="R724" s="15" t="str">
        <f t="shared" si="60"/>
        <v/>
      </c>
      <c r="S724" s="7" t="str">
        <f t="shared" si="61"/>
        <v/>
      </c>
    </row>
    <row r="725" spans="8:19" x14ac:dyDescent="0.25">
      <c r="H725" s="153"/>
      <c r="M725" s="165" t="str">
        <f t="shared" si="57"/>
        <v/>
      </c>
      <c r="N725" s="255" t="str">
        <f>IF($M725="","",IFERROR(VLOOKUP($M725,PartnerSearch!B$2:G$16000,6,0),"--"))</f>
        <v/>
      </c>
      <c r="P725" s="15" t="str">
        <f t="shared" si="58"/>
        <v/>
      </c>
      <c r="Q725" s="15" t="str">
        <f t="shared" si="59"/>
        <v/>
      </c>
      <c r="R725" s="15" t="str">
        <f t="shared" si="60"/>
        <v/>
      </c>
      <c r="S725" s="7" t="str">
        <f t="shared" si="61"/>
        <v/>
      </c>
    </row>
    <row r="726" spans="8:19" x14ac:dyDescent="0.25">
      <c r="H726" s="153"/>
      <c r="M726" s="165" t="str">
        <f t="shared" si="57"/>
        <v/>
      </c>
      <c r="N726" s="255" t="str">
        <f>IF($M726="","",IFERROR(VLOOKUP($M726,PartnerSearch!B$2:G$16000,6,0),"--"))</f>
        <v/>
      </c>
      <c r="P726" s="15" t="str">
        <f t="shared" si="58"/>
        <v/>
      </c>
      <c r="Q726" s="15" t="str">
        <f t="shared" si="59"/>
        <v/>
      </c>
      <c r="R726" s="15" t="str">
        <f t="shared" si="60"/>
        <v/>
      </c>
      <c r="S726" s="7" t="str">
        <f t="shared" si="61"/>
        <v/>
      </c>
    </row>
    <row r="727" spans="8:19" x14ac:dyDescent="0.25">
      <c r="H727" s="153"/>
      <c r="M727" s="165" t="str">
        <f t="shared" si="57"/>
        <v/>
      </c>
      <c r="N727" s="255" t="str">
        <f>IF($M727="","",IFERROR(VLOOKUP($M727,PartnerSearch!B$2:G$16000,6,0),"--"))</f>
        <v/>
      </c>
      <c r="P727" s="15" t="str">
        <f t="shared" si="58"/>
        <v/>
      </c>
      <c r="Q727" s="15" t="str">
        <f t="shared" si="59"/>
        <v/>
      </c>
      <c r="R727" s="15" t="str">
        <f t="shared" si="60"/>
        <v/>
      </c>
      <c r="S727" s="7" t="str">
        <f t="shared" si="61"/>
        <v/>
      </c>
    </row>
    <row r="728" spans="8:19" x14ac:dyDescent="0.25">
      <c r="H728" s="153"/>
      <c r="M728" s="165" t="str">
        <f t="shared" si="57"/>
        <v/>
      </c>
      <c r="N728" s="255" t="str">
        <f>IF($M728="","",IFERROR(VLOOKUP($M728,PartnerSearch!B$2:G$16000,6,0),"--"))</f>
        <v/>
      </c>
      <c r="P728" s="15" t="str">
        <f t="shared" si="58"/>
        <v/>
      </c>
      <c r="Q728" s="15" t="str">
        <f t="shared" si="59"/>
        <v/>
      </c>
      <c r="R728" s="15" t="str">
        <f t="shared" si="60"/>
        <v/>
      </c>
      <c r="S728" s="7" t="str">
        <f t="shared" si="61"/>
        <v/>
      </c>
    </row>
    <row r="729" spans="8:19" x14ac:dyDescent="0.25">
      <c r="H729" s="153"/>
      <c r="M729" s="165" t="str">
        <f t="shared" si="57"/>
        <v/>
      </c>
      <c r="N729" s="255" t="str">
        <f>IF($M729="","",IFERROR(VLOOKUP($M729,PartnerSearch!B$2:G$16000,6,0),"--"))</f>
        <v/>
      </c>
      <c r="P729" s="15" t="str">
        <f t="shared" si="58"/>
        <v/>
      </c>
      <c r="Q729" s="15" t="str">
        <f t="shared" si="59"/>
        <v/>
      </c>
      <c r="R729" s="15" t="str">
        <f t="shared" si="60"/>
        <v/>
      </c>
      <c r="S729" s="7" t="str">
        <f t="shared" si="61"/>
        <v/>
      </c>
    </row>
    <row r="730" spans="8:19" x14ac:dyDescent="0.25">
      <c r="H730" s="153"/>
      <c r="M730" s="165" t="str">
        <f t="shared" si="57"/>
        <v/>
      </c>
      <c r="N730" s="255" t="str">
        <f>IF($M730="","",IFERROR(VLOOKUP($M730,PartnerSearch!B$2:G$16000,6,0),"--"))</f>
        <v/>
      </c>
      <c r="P730" s="15" t="str">
        <f t="shared" si="58"/>
        <v/>
      </c>
      <c r="Q730" s="15" t="str">
        <f t="shared" si="59"/>
        <v/>
      </c>
      <c r="R730" s="15" t="str">
        <f t="shared" si="60"/>
        <v/>
      </c>
      <c r="S730" s="7" t="str">
        <f t="shared" si="61"/>
        <v/>
      </c>
    </row>
    <row r="731" spans="8:19" x14ac:dyDescent="0.25">
      <c r="H731" s="153"/>
      <c r="M731" s="165" t="str">
        <f t="shared" si="57"/>
        <v/>
      </c>
      <c r="N731" s="255" t="str">
        <f>IF($M731="","",IFERROR(VLOOKUP($M731,PartnerSearch!B$2:G$16000,6,0),"--"))</f>
        <v/>
      </c>
      <c r="P731" s="15" t="str">
        <f t="shared" si="58"/>
        <v/>
      </c>
      <c r="Q731" s="15" t="str">
        <f t="shared" si="59"/>
        <v/>
      </c>
      <c r="R731" s="15" t="str">
        <f t="shared" si="60"/>
        <v/>
      </c>
      <c r="S731" s="7" t="str">
        <f t="shared" si="61"/>
        <v/>
      </c>
    </row>
    <row r="732" spans="8:19" x14ac:dyDescent="0.25">
      <c r="H732" s="153"/>
      <c r="M732" s="165" t="str">
        <f t="shared" si="57"/>
        <v/>
      </c>
      <c r="N732" s="255" t="str">
        <f>IF($M732="","",IFERROR(VLOOKUP($M732,PartnerSearch!B$2:G$16000,6,0),"--"))</f>
        <v/>
      </c>
      <c r="P732" s="15" t="str">
        <f t="shared" si="58"/>
        <v/>
      </c>
      <c r="Q732" s="15" t="str">
        <f t="shared" si="59"/>
        <v/>
      </c>
      <c r="R732" s="15" t="str">
        <f t="shared" si="60"/>
        <v/>
      </c>
      <c r="S732" s="7" t="str">
        <f t="shared" si="61"/>
        <v/>
      </c>
    </row>
    <row r="733" spans="8:19" x14ac:dyDescent="0.25">
      <c r="H733" s="153"/>
      <c r="M733" s="165" t="str">
        <f t="shared" si="57"/>
        <v/>
      </c>
      <c r="N733" s="255" t="str">
        <f>IF($M733="","",IFERROR(VLOOKUP($M733,PartnerSearch!B$2:G$16000,6,0),"--"))</f>
        <v/>
      </c>
      <c r="P733" s="15" t="str">
        <f t="shared" si="58"/>
        <v/>
      </c>
      <c r="Q733" s="15" t="str">
        <f t="shared" si="59"/>
        <v/>
      </c>
      <c r="R733" s="15" t="str">
        <f t="shared" si="60"/>
        <v/>
      </c>
      <c r="S733" s="7" t="str">
        <f t="shared" si="61"/>
        <v/>
      </c>
    </row>
    <row r="734" spans="8:19" x14ac:dyDescent="0.25">
      <c r="H734" s="153"/>
      <c r="M734" s="165" t="str">
        <f t="shared" si="57"/>
        <v/>
      </c>
      <c r="N734" s="255" t="str">
        <f>IF($M734="","",IFERROR(VLOOKUP($M734,PartnerSearch!B$2:G$16000,6,0),"--"))</f>
        <v/>
      </c>
      <c r="P734" s="15" t="str">
        <f t="shared" si="58"/>
        <v/>
      </c>
      <c r="Q734" s="15" t="str">
        <f t="shared" si="59"/>
        <v/>
      </c>
      <c r="R734" s="15" t="str">
        <f t="shared" si="60"/>
        <v/>
      </c>
      <c r="S734" s="7" t="str">
        <f t="shared" si="61"/>
        <v/>
      </c>
    </row>
    <row r="735" spans="8:19" x14ac:dyDescent="0.25">
      <c r="H735" s="153"/>
      <c r="M735" s="165" t="str">
        <f t="shared" si="57"/>
        <v/>
      </c>
      <c r="N735" s="255" t="str">
        <f>IF($M735="","",IFERROR(VLOOKUP($M735,PartnerSearch!B$2:G$16000,6,0),"--"))</f>
        <v/>
      </c>
      <c r="P735" s="15" t="str">
        <f t="shared" si="58"/>
        <v/>
      </c>
      <c r="Q735" s="15" t="str">
        <f t="shared" si="59"/>
        <v/>
      </c>
      <c r="R735" s="15" t="str">
        <f t="shared" si="60"/>
        <v/>
      </c>
      <c r="S735" s="7" t="str">
        <f t="shared" si="61"/>
        <v/>
      </c>
    </row>
    <row r="736" spans="8:19" x14ac:dyDescent="0.25">
      <c r="H736" s="153"/>
      <c r="M736" s="165" t="str">
        <f t="shared" si="57"/>
        <v/>
      </c>
      <c r="N736" s="255" t="str">
        <f>IF($M736="","",IFERROR(VLOOKUP($M736,PartnerSearch!B$2:G$16000,6,0),"--"))</f>
        <v/>
      </c>
      <c r="P736" s="15" t="str">
        <f t="shared" si="58"/>
        <v/>
      </c>
      <c r="Q736" s="15" t="str">
        <f t="shared" si="59"/>
        <v/>
      </c>
      <c r="R736" s="15" t="str">
        <f t="shared" si="60"/>
        <v/>
      </c>
      <c r="S736" s="7" t="str">
        <f t="shared" si="61"/>
        <v/>
      </c>
    </row>
    <row r="737" spans="8:19" x14ac:dyDescent="0.25">
      <c r="H737" s="153"/>
      <c r="M737" s="165" t="str">
        <f t="shared" si="57"/>
        <v/>
      </c>
      <c r="N737" s="255" t="str">
        <f>IF($M737="","",IFERROR(VLOOKUP($M737,PartnerSearch!B$2:G$16000,6,0),"--"))</f>
        <v/>
      </c>
      <c r="P737" s="15" t="str">
        <f t="shared" si="58"/>
        <v/>
      </c>
      <c r="Q737" s="15" t="str">
        <f t="shared" si="59"/>
        <v/>
      </c>
      <c r="R737" s="15" t="str">
        <f t="shared" si="60"/>
        <v/>
      </c>
      <c r="S737" s="7" t="str">
        <f t="shared" si="61"/>
        <v/>
      </c>
    </row>
    <row r="738" spans="8:19" x14ac:dyDescent="0.25">
      <c r="H738" s="153"/>
      <c r="M738" s="165" t="str">
        <f t="shared" si="57"/>
        <v/>
      </c>
      <c r="N738" s="255" t="str">
        <f>IF($M738="","",IFERROR(VLOOKUP($M738,PartnerSearch!B$2:G$16000,6,0),"--"))</f>
        <v/>
      </c>
      <c r="P738" s="15" t="str">
        <f t="shared" si="58"/>
        <v/>
      </c>
      <c r="Q738" s="15" t="str">
        <f t="shared" si="59"/>
        <v/>
      </c>
      <c r="R738" s="15" t="str">
        <f t="shared" si="60"/>
        <v/>
      </c>
      <c r="S738" s="7" t="str">
        <f t="shared" si="61"/>
        <v/>
      </c>
    </row>
    <row r="739" spans="8:19" x14ac:dyDescent="0.25">
      <c r="H739" s="153"/>
      <c r="M739" s="165" t="str">
        <f t="shared" si="57"/>
        <v/>
      </c>
      <c r="N739" s="255" t="str">
        <f>IF($M739="","",IFERROR(VLOOKUP($M739,PartnerSearch!B$2:G$16000,6,0),"--"))</f>
        <v/>
      </c>
      <c r="P739" s="15" t="str">
        <f t="shared" si="58"/>
        <v/>
      </c>
      <c r="Q739" s="15" t="str">
        <f t="shared" si="59"/>
        <v/>
      </c>
      <c r="R739" s="15" t="str">
        <f t="shared" si="60"/>
        <v/>
      </c>
      <c r="S739" s="7" t="str">
        <f t="shared" si="61"/>
        <v/>
      </c>
    </row>
    <row r="740" spans="8:19" x14ac:dyDescent="0.25">
      <c r="H740" s="153"/>
      <c r="M740" s="165" t="str">
        <f t="shared" si="57"/>
        <v/>
      </c>
      <c r="N740" s="255" t="str">
        <f>IF($M740="","",IFERROR(VLOOKUP($M740,PartnerSearch!B$2:G$16000,6,0),"--"))</f>
        <v/>
      </c>
      <c r="P740" s="15" t="str">
        <f t="shared" si="58"/>
        <v/>
      </c>
      <c r="Q740" s="15" t="str">
        <f t="shared" si="59"/>
        <v/>
      </c>
      <c r="R740" s="15" t="str">
        <f t="shared" si="60"/>
        <v/>
      </c>
      <c r="S740" s="7" t="str">
        <f t="shared" si="61"/>
        <v/>
      </c>
    </row>
    <row r="741" spans="8:19" x14ac:dyDescent="0.25">
      <c r="H741" s="153"/>
      <c r="M741" s="165" t="str">
        <f t="shared" si="57"/>
        <v/>
      </c>
      <c r="N741" s="255" t="str">
        <f>IF($M741="","",IFERROR(VLOOKUP($M741,PartnerSearch!B$2:G$16000,6,0),"--"))</f>
        <v/>
      </c>
      <c r="P741" s="15" t="str">
        <f t="shared" si="58"/>
        <v/>
      </c>
      <c r="Q741" s="15" t="str">
        <f t="shared" si="59"/>
        <v/>
      </c>
      <c r="R741" s="15" t="str">
        <f t="shared" si="60"/>
        <v/>
      </c>
      <c r="S741" s="7" t="str">
        <f t="shared" si="61"/>
        <v/>
      </c>
    </row>
    <row r="742" spans="8:19" x14ac:dyDescent="0.25">
      <c r="H742" s="153"/>
      <c r="M742" s="165" t="str">
        <f t="shared" si="57"/>
        <v/>
      </c>
      <c r="N742" s="255" t="str">
        <f>IF($M742="","",IFERROR(VLOOKUP($M742,PartnerSearch!B$2:G$16000,6,0),"--"))</f>
        <v/>
      </c>
      <c r="P742" s="15" t="str">
        <f t="shared" si="58"/>
        <v/>
      </c>
      <c r="Q742" s="15" t="str">
        <f t="shared" si="59"/>
        <v/>
      </c>
      <c r="R742" s="15" t="str">
        <f t="shared" si="60"/>
        <v/>
      </c>
      <c r="S742" s="7" t="str">
        <f t="shared" si="61"/>
        <v/>
      </c>
    </row>
    <row r="743" spans="8:19" x14ac:dyDescent="0.25">
      <c r="H743" s="153"/>
      <c r="M743" s="165" t="str">
        <f t="shared" si="57"/>
        <v/>
      </c>
      <c r="N743" s="255" t="str">
        <f>IF($M743="","",IFERROR(VLOOKUP($M743,PartnerSearch!B$2:G$16000,6,0),"--"))</f>
        <v/>
      </c>
      <c r="P743" s="15" t="str">
        <f t="shared" si="58"/>
        <v/>
      </c>
      <c r="Q743" s="15" t="str">
        <f t="shared" si="59"/>
        <v/>
      </c>
      <c r="R743" s="15" t="str">
        <f t="shared" si="60"/>
        <v/>
      </c>
      <c r="S743" s="7" t="str">
        <f t="shared" si="61"/>
        <v/>
      </c>
    </row>
    <row r="744" spans="8:19" x14ac:dyDescent="0.25">
      <c r="H744" s="153"/>
      <c r="M744" s="165" t="str">
        <f t="shared" si="57"/>
        <v/>
      </c>
      <c r="N744" s="255" t="str">
        <f>IF($M744="","",IFERROR(VLOOKUP($M744,PartnerSearch!B$2:G$16000,6,0),"--"))</f>
        <v/>
      </c>
      <c r="P744" s="15" t="str">
        <f t="shared" si="58"/>
        <v/>
      </c>
      <c r="Q744" s="15" t="str">
        <f t="shared" si="59"/>
        <v/>
      </c>
      <c r="R744" s="15" t="str">
        <f t="shared" si="60"/>
        <v/>
      </c>
      <c r="S744" s="7" t="str">
        <f t="shared" si="61"/>
        <v/>
      </c>
    </row>
    <row r="745" spans="8:19" x14ac:dyDescent="0.25">
      <c r="H745" s="153"/>
      <c r="M745" s="165" t="str">
        <f t="shared" si="57"/>
        <v/>
      </c>
      <c r="N745" s="255" t="str">
        <f>IF($M745="","",IFERROR(VLOOKUP($M745,PartnerSearch!B$2:G$16000,6,0),"--"))</f>
        <v/>
      </c>
      <c r="P745" s="15" t="str">
        <f t="shared" si="58"/>
        <v/>
      </c>
      <c r="Q745" s="15" t="str">
        <f t="shared" si="59"/>
        <v/>
      </c>
      <c r="R745" s="15" t="str">
        <f t="shared" si="60"/>
        <v/>
      </c>
      <c r="S745" s="7" t="str">
        <f t="shared" si="61"/>
        <v/>
      </c>
    </row>
    <row r="746" spans="8:19" x14ac:dyDescent="0.25">
      <c r="H746" s="153"/>
      <c r="M746" s="165" t="str">
        <f t="shared" si="57"/>
        <v/>
      </c>
      <c r="N746" s="255" t="str">
        <f>IF($M746="","",IFERROR(VLOOKUP($M746,PartnerSearch!B$2:G$16000,6,0),"--"))</f>
        <v/>
      </c>
      <c r="P746" s="15" t="str">
        <f t="shared" si="58"/>
        <v/>
      </c>
      <c r="Q746" s="15" t="str">
        <f t="shared" si="59"/>
        <v/>
      </c>
      <c r="R746" s="15" t="str">
        <f t="shared" si="60"/>
        <v/>
      </c>
      <c r="S746" s="7" t="str">
        <f t="shared" si="61"/>
        <v/>
      </c>
    </row>
    <row r="747" spans="8:19" x14ac:dyDescent="0.25">
      <c r="H747" s="153"/>
      <c r="M747" s="165" t="str">
        <f t="shared" si="57"/>
        <v/>
      </c>
      <c r="N747" s="255" t="str">
        <f>IF($M747="","",IFERROR(VLOOKUP($M747,PartnerSearch!B$2:G$16000,6,0),"--"))</f>
        <v/>
      </c>
      <c r="P747" s="15" t="str">
        <f t="shared" si="58"/>
        <v/>
      </c>
      <c r="Q747" s="15" t="str">
        <f t="shared" si="59"/>
        <v/>
      </c>
      <c r="R747" s="15" t="str">
        <f t="shared" si="60"/>
        <v/>
      </c>
      <c r="S747" s="7" t="str">
        <f t="shared" si="61"/>
        <v/>
      </c>
    </row>
    <row r="748" spans="8:19" x14ac:dyDescent="0.25">
      <c r="H748" s="153"/>
      <c r="M748" s="165" t="str">
        <f t="shared" si="57"/>
        <v/>
      </c>
      <c r="N748" s="255" t="str">
        <f>IF($M748="","",IFERROR(VLOOKUP($M748,PartnerSearch!B$2:G$16000,6,0),"--"))</f>
        <v/>
      </c>
      <c r="P748" s="15" t="str">
        <f t="shared" si="58"/>
        <v/>
      </c>
      <c r="Q748" s="15" t="str">
        <f t="shared" si="59"/>
        <v/>
      </c>
      <c r="R748" s="15" t="str">
        <f t="shared" si="60"/>
        <v/>
      </c>
      <c r="S748" s="7" t="str">
        <f t="shared" si="61"/>
        <v/>
      </c>
    </row>
    <row r="749" spans="8:19" x14ac:dyDescent="0.25">
      <c r="H749" s="153"/>
      <c r="M749" s="165" t="str">
        <f t="shared" si="57"/>
        <v/>
      </c>
      <c r="N749" s="255" t="str">
        <f>IF($M749="","",IFERROR(VLOOKUP($M749,PartnerSearch!B$2:G$16000,6,0),"--"))</f>
        <v/>
      </c>
      <c r="P749" s="15" t="str">
        <f t="shared" si="58"/>
        <v/>
      </c>
      <c r="Q749" s="15" t="str">
        <f t="shared" si="59"/>
        <v/>
      </c>
      <c r="R749" s="15" t="str">
        <f t="shared" si="60"/>
        <v/>
      </c>
      <c r="S749" s="7" t="str">
        <f t="shared" si="61"/>
        <v/>
      </c>
    </row>
    <row r="750" spans="8:19" x14ac:dyDescent="0.25">
      <c r="H750" s="153"/>
      <c r="M750" s="165" t="str">
        <f t="shared" si="57"/>
        <v/>
      </c>
      <c r="N750" s="255" t="str">
        <f>IF($M750="","",IFERROR(VLOOKUP($M750,PartnerSearch!B$2:G$16000,6,0),"--"))</f>
        <v/>
      </c>
      <c r="P750" s="15" t="str">
        <f t="shared" si="58"/>
        <v/>
      </c>
      <c r="Q750" s="15" t="str">
        <f t="shared" si="59"/>
        <v/>
      </c>
      <c r="R750" s="15" t="str">
        <f t="shared" si="60"/>
        <v/>
      </c>
      <c r="S750" s="7" t="str">
        <f t="shared" si="61"/>
        <v/>
      </c>
    </row>
    <row r="751" spans="8:19" x14ac:dyDescent="0.25">
      <c r="H751" s="153"/>
      <c r="M751" s="165" t="str">
        <f t="shared" si="57"/>
        <v/>
      </c>
      <c r="N751" s="255" t="str">
        <f>IF($M751="","",IFERROR(VLOOKUP($M751,PartnerSearch!B$2:G$16000,6,0),"--"))</f>
        <v/>
      </c>
      <c r="P751" s="15" t="str">
        <f t="shared" si="58"/>
        <v/>
      </c>
      <c r="Q751" s="15" t="str">
        <f t="shared" si="59"/>
        <v/>
      </c>
      <c r="R751" s="15" t="str">
        <f t="shared" si="60"/>
        <v/>
      </c>
      <c r="S751" s="7" t="str">
        <f t="shared" si="61"/>
        <v/>
      </c>
    </row>
    <row r="752" spans="8:19" x14ac:dyDescent="0.25">
      <c r="H752" s="153"/>
      <c r="M752" s="165" t="str">
        <f t="shared" si="57"/>
        <v/>
      </c>
      <c r="N752" s="255" t="str">
        <f>IF($M752="","",IFERROR(VLOOKUP($M752,PartnerSearch!B$2:G$16000,6,0),"--"))</f>
        <v/>
      </c>
      <c r="P752" s="15" t="str">
        <f t="shared" si="58"/>
        <v/>
      </c>
      <c r="Q752" s="15" t="str">
        <f t="shared" si="59"/>
        <v/>
      </c>
      <c r="R752" s="15" t="str">
        <f t="shared" si="60"/>
        <v/>
      </c>
      <c r="S752" s="7" t="str">
        <f t="shared" si="61"/>
        <v/>
      </c>
    </row>
    <row r="753" spans="8:19" x14ac:dyDescent="0.25">
      <c r="H753" s="153"/>
      <c r="M753" s="165" t="str">
        <f t="shared" si="57"/>
        <v/>
      </c>
      <c r="N753" s="255" t="str">
        <f>IF($M753="","",IFERROR(VLOOKUP($M753,PartnerSearch!B$2:G$16000,6,0),"--"))</f>
        <v/>
      </c>
      <c r="P753" s="15" t="str">
        <f t="shared" si="58"/>
        <v/>
      </c>
      <c r="Q753" s="15" t="str">
        <f t="shared" si="59"/>
        <v/>
      </c>
      <c r="R753" s="15" t="str">
        <f t="shared" si="60"/>
        <v/>
      </c>
      <c r="S753" s="7" t="str">
        <f t="shared" si="61"/>
        <v/>
      </c>
    </row>
    <row r="754" spans="8:19" x14ac:dyDescent="0.25">
      <c r="H754" s="153"/>
      <c r="M754" s="165" t="str">
        <f t="shared" si="57"/>
        <v/>
      </c>
      <c r="N754" s="255" t="str">
        <f>IF($M754="","",IFERROR(VLOOKUP($M754,PartnerSearch!B$2:G$16000,6,0),"--"))</f>
        <v/>
      </c>
      <c r="P754" s="15" t="str">
        <f t="shared" si="58"/>
        <v/>
      </c>
      <c r="Q754" s="15" t="str">
        <f t="shared" si="59"/>
        <v/>
      </c>
      <c r="R754" s="15" t="str">
        <f t="shared" si="60"/>
        <v/>
      </c>
      <c r="S754" s="7" t="str">
        <f t="shared" si="61"/>
        <v/>
      </c>
    </row>
    <row r="755" spans="8:19" x14ac:dyDescent="0.25">
      <c r="H755" s="153"/>
      <c r="M755" s="165" t="str">
        <f t="shared" si="57"/>
        <v/>
      </c>
      <c r="N755" s="255" t="str">
        <f>IF($M755="","",IFERROR(VLOOKUP($M755,PartnerSearch!B$2:G$16000,6,0),"--"))</f>
        <v/>
      </c>
      <c r="P755" s="15" t="str">
        <f t="shared" si="58"/>
        <v/>
      </c>
      <c r="Q755" s="15" t="str">
        <f t="shared" si="59"/>
        <v/>
      </c>
      <c r="R755" s="15" t="str">
        <f t="shared" si="60"/>
        <v/>
      </c>
      <c r="S755" s="7" t="str">
        <f t="shared" si="61"/>
        <v/>
      </c>
    </row>
    <row r="756" spans="8:19" x14ac:dyDescent="0.25">
      <c r="H756" s="153"/>
      <c r="M756" s="165" t="str">
        <f t="shared" si="57"/>
        <v/>
      </c>
      <c r="N756" s="255" t="str">
        <f>IF($M756="","",IFERROR(VLOOKUP($M756,PartnerSearch!B$2:G$16000,6,0),"--"))</f>
        <v/>
      </c>
      <c r="P756" s="15" t="str">
        <f t="shared" si="58"/>
        <v/>
      </c>
      <c r="Q756" s="15" t="str">
        <f t="shared" si="59"/>
        <v/>
      </c>
      <c r="R756" s="15" t="str">
        <f t="shared" si="60"/>
        <v/>
      </c>
      <c r="S756" s="7" t="str">
        <f t="shared" si="61"/>
        <v/>
      </c>
    </row>
    <row r="757" spans="8:19" x14ac:dyDescent="0.25">
      <c r="H757" s="153"/>
      <c r="M757" s="165" t="str">
        <f t="shared" si="57"/>
        <v/>
      </c>
      <c r="N757" s="255" t="str">
        <f>IF($M757="","",IFERROR(VLOOKUP($M757,PartnerSearch!B$2:G$16000,6,0),"--"))</f>
        <v/>
      </c>
      <c r="P757" s="15" t="str">
        <f t="shared" si="58"/>
        <v/>
      </c>
      <c r="Q757" s="15" t="str">
        <f t="shared" si="59"/>
        <v/>
      </c>
      <c r="R757" s="15" t="str">
        <f t="shared" si="60"/>
        <v/>
      </c>
      <c r="S757" s="7" t="str">
        <f t="shared" si="61"/>
        <v/>
      </c>
    </row>
    <row r="758" spans="8:19" x14ac:dyDescent="0.25">
      <c r="H758" s="153"/>
      <c r="M758" s="165" t="str">
        <f t="shared" si="57"/>
        <v/>
      </c>
      <c r="N758" s="255" t="str">
        <f>IF($M758="","",IFERROR(VLOOKUP($M758,PartnerSearch!B$2:G$16000,6,0),"--"))</f>
        <v/>
      </c>
      <c r="P758" s="15" t="str">
        <f t="shared" si="58"/>
        <v/>
      </c>
      <c r="Q758" s="15" t="str">
        <f t="shared" si="59"/>
        <v/>
      </c>
      <c r="R758" s="15" t="str">
        <f t="shared" si="60"/>
        <v/>
      </c>
      <c r="S758" s="7" t="str">
        <f t="shared" si="61"/>
        <v/>
      </c>
    </row>
    <row r="759" spans="8:19" x14ac:dyDescent="0.25">
      <c r="H759" s="153"/>
      <c r="M759" s="165" t="str">
        <f t="shared" si="57"/>
        <v/>
      </c>
      <c r="N759" s="255" t="str">
        <f>IF($M759="","",IFERROR(VLOOKUP($M759,PartnerSearch!B$2:G$16000,6,0),"--"))</f>
        <v/>
      </c>
      <c r="P759" s="15" t="str">
        <f t="shared" si="58"/>
        <v/>
      </c>
      <c r="Q759" s="15" t="str">
        <f t="shared" si="59"/>
        <v/>
      </c>
      <c r="R759" s="15" t="str">
        <f t="shared" si="60"/>
        <v/>
      </c>
      <c r="S759" s="7" t="str">
        <f t="shared" si="61"/>
        <v/>
      </c>
    </row>
    <row r="760" spans="8:19" x14ac:dyDescent="0.25">
      <c r="H760" s="153"/>
      <c r="M760" s="165" t="str">
        <f t="shared" si="57"/>
        <v/>
      </c>
      <c r="N760" s="255" t="str">
        <f>IF($M760="","",IFERROR(VLOOKUP($M760,PartnerSearch!B$2:G$16000,6,0),"--"))</f>
        <v/>
      </c>
      <c r="P760" s="15" t="str">
        <f t="shared" si="58"/>
        <v/>
      </c>
      <c r="Q760" s="15" t="str">
        <f t="shared" si="59"/>
        <v/>
      </c>
      <c r="R760" s="15" t="str">
        <f t="shared" si="60"/>
        <v/>
      </c>
      <c r="S760" s="7" t="str">
        <f t="shared" si="61"/>
        <v/>
      </c>
    </row>
    <row r="761" spans="8:19" x14ac:dyDescent="0.25">
      <c r="H761" s="153"/>
      <c r="M761" s="165" t="str">
        <f t="shared" si="57"/>
        <v/>
      </c>
      <c r="N761" s="255" t="str">
        <f>IF($M761="","",IFERROR(VLOOKUP($M761,PartnerSearch!B$2:G$16000,6,0),"--"))</f>
        <v/>
      </c>
      <c r="P761" s="15" t="str">
        <f t="shared" si="58"/>
        <v/>
      </c>
      <c r="Q761" s="15" t="str">
        <f t="shared" si="59"/>
        <v/>
      </c>
      <c r="R761" s="15" t="str">
        <f t="shared" si="60"/>
        <v/>
      </c>
      <c r="S761" s="7" t="str">
        <f t="shared" si="61"/>
        <v/>
      </c>
    </row>
    <row r="762" spans="8:19" x14ac:dyDescent="0.25">
      <c r="H762" s="153"/>
      <c r="M762" s="165" t="str">
        <f t="shared" si="57"/>
        <v/>
      </c>
      <c r="N762" s="255" t="str">
        <f>IF($M762="","",IFERROR(VLOOKUP($M762,PartnerSearch!B$2:G$16000,6,0),"--"))</f>
        <v/>
      </c>
      <c r="P762" s="15" t="str">
        <f t="shared" si="58"/>
        <v/>
      </c>
      <c r="Q762" s="15" t="str">
        <f t="shared" si="59"/>
        <v/>
      </c>
      <c r="R762" s="15" t="str">
        <f t="shared" si="60"/>
        <v/>
      </c>
      <c r="S762" s="7" t="str">
        <f t="shared" si="61"/>
        <v/>
      </c>
    </row>
    <row r="763" spans="8:19" x14ac:dyDescent="0.25">
      <c r="H763" s="153"/>
      <c r="M763" s="165" t="str">
        <f t="shared" si="57"/>
        <v/>
      </c>
      <c r="N763" s="255" t="str">
        <f>IF($M763="","",IFERROR(VLOOKUP($M763,PartnerSearch!B$2:G$16000,6,0),"--"))</f>
        <v/>
      </c>
      <c r="P763" s="15" t="str">
        <f t="shared" si="58"/>
        <v/>
      </c>
      <c r="Q763" s="15" t="str">
        <f t="shared" si="59"/>
        <v/>
      </c>
      <c r="R763" s="15" t="str">
        <f t="shared" si="60"/>
        <v/>
      </c>
      <c r="S763" s="7" t="str">
        <f t="shared" si="61"/>
        <v/>
      </c>
    </row>
    <row r="764" spans="8:19" x14ac:dyDescent="0.25">
      <c r="H764" s="153"/>
      <c r="M764" s="165" t="str">
        <f t="shared" si="57"/>
        <v/>
      </c>
      <c r="N764" s="255" t="str">
        <f>IF($M764="","",IFERROR(VLOOKUP($M764,PartnerSearch!B$2:G$16000,6,0),"--"))</f>
        <v/>
      </c>
      <c r="P764" s="15" t="str">
        <f t="shared" si="58"/>
        <v/>
      </c>
      <c r="Q764" s="15" t="str">
        <f t="shared" si="59"/>
        <v/>
      </c>
      <c r="R764" s="15" t="str">
        <f t="shared" si="60"/>
        <v/>
      </c>
      <c r="S764" s="7" t="str">
        <f t="shared" si="61"/>
        <v/>
      </c>
    </row>
    <row r="765" spans="8:19" x14ac:dyDescent="0.25">
      <c r="H765" s="153"/>
      <c r="M765" s="165" t="str">
        <f t="shared" si="57"/>
        <v/>
      </c>
      <c r="N765" s="255" t="str">
        <f>IF($M765="","",IFERROR(VLOOKUP($M765,PartnerSearch!B$2:G$16000,6,0),"--"))</f>
        <v/>
      </c>
      <c r="P765" s="15" t="str">
        <f t="shared" si="58"/>
        <v/>
      </c>
      <c r="Q765" s="15" t="str">
        <f t="shared" si="59"/>
        <v/>
      </c>
      <c r="R765" s="15" t="str">
        <f t="shared" si="60"/>
        <v/>
      </c>
      <c r="S765" s="7" t="str">
        <f t="shared" si="61"/>
        <v/>
      </c>
    </row>
    <row r="766" spans="8:19" x14ac:dyDescent="0.25">
      <c r="H766" s="153"/>
      <c r="M766" s="165" t="str">
        <f t="shared" si="57"/>
        <v/>
      </c>
      <c r="N766" s="255" t="str">
        <f>IF($M766="","",IFERROR(VLOOKUP($M766,PartnerSearch!B$2:G$16000,6,0),"--"))</f>
        <v/>
      </c>
      <c r="P766" s="15" t="str">
        <f t="shared" si="58"/>
        <v/>
      </c>
      <c r="Q766" s="15" t="str">
        <f t="shared" si="59"/>
        <v/>
      </c>
      <c r="R766" s="15" t="str">
        <f t="shared" si="60"/>
        <v/>
      </c>
      <c r="S766" s="7" t="str">
        <f t="shared" si="61"/>
        <v/>
      </c>
    </row>
    <row r="767" spans="8:19" x14ac:dyDescent="0.25">
      <c r="H767" s="153"/>
      <c r="M767" s="165" t="str">
        <f t="shared" si="57"/>
        <v/>
      </c>
      <c r="N767" s="255" t="str">
        <f>IF($M767="","",IFERROR(VLOOKUP($M767,PartnerSearch!B$2:G$16000,6,0),"--"))</f>
        <v/>
      </c>
      <c r="P767" s="15" t="str">
        <f t="shared" si="58"/>
        <v/>
      </c>
      <c r="Q767" s="15" t="str">
        <f t="shared" si="59"/>
        <v/>
      </c>
      <c r="R767" s="15" t="str">
        <f t="shared" si="60"/>
        <v/>
      </c>
      <c r="S767" s="7" t="str">
        <f t="shared" si="61"/>
        <v/>
      </c>
    </row>
    <row r="768" spans="8:19" x14ac:dyDescent="0.25">
      <c r="H768" s="153"/>
      <c r="M768" s="165" t="str">
        <f t="shared" si="57"/>
        <v/>
      </c>
      <c r="N768" s="255" t="str">
        <f>IF($M768="","",IFERROR(VLOOKUP($M768,PartnerSearch!B$2:G$16000,6,0),"--"))</f>
        <v/>
      </c>
      <c r="P768" s="15" t="str">
        <f t="shared" si="58"/>
        <v/>
      </c>
      <c r="Q768" s="15" t="str">
        <f t="shared" si="59"/>
        <v/>
      </c>
      <c r="R768" s="15" t="str">
        <f t="shared" si="60"/>
        <v/>
      </c>
      <c r="S768" s="7" t="str">
        <f t="shared" si="61"/>
        <v/>
      </c>
    </row>
    <row r="769" spans="8:19" x14ac:dyDescent="0.25">
      <c r="H769" s="153"/>
      <c r="M769" s="165" t="str">
        <f t="shared" si="57"/>
        <v/>
      </c>
      <c r="N769" s="255" t="str">
        <f>IF($M769="","",IFERROR(VLOOKUP($M769,PartnerSearch!B$2:G$16000,6,0),"--"))</f>
        <v/>
      </c>
      <c r="P769" s="15" t="str">
        <f t="shared" si="58"/>
        <v/>
      </c>
      <c r="Q769" s="15" t="str">
        <f t="shared" si="59"/>
        <v/>
      </c>
      <c r="R769" s="15" t="str">
        <f t="shared" si="60"/>
        <v/>
      </c>
      <c r="S769" s="7" t="str">
        <f t="shared" si="61"/>
        <v/>
      </c>
    </row>
    <row r="770" spans="8:19" x14ac:dyDescent="0.25">
      <c r="H770" s="153"/>
      <c r="M770" s="165" t="str">
        <f t="shared" si="57"/>
        <v/>
      </c>
      <c r="N770" s="255" t="str">
        <f>IF($M770="","",IFERROR(VLOOKUP($M770,PartnerSearch!B$2:G$16000,6,0),"--"))</f>
        <v/>
      </c>
      <c r="P770" s="15" t="str">
        <f t="shared" si="58"/>
        <v/>
      </c>
      <c r="Q770" s="15" t="str">
        <f t="shared" si="59"/>
        <v/>
      </c>
      <c r="R770" s="15" t="str">
        <f t="shared" si="60"/>
        <v/>
      </c>
      <c r="S770" s="7" t="str">
        <f t="shared" si="61"/>
        <v/>
      </c>
    </row>
    <row r="771" spans="8:19" x14ac:dyDescent="0.25">
      <c r="H771" s="153"/>
      <c r="M771" s="165" t="str">
        <f t="shared" ref="M771:M834" si="62">TRIM(SUBSTITUTE(SUBSTITUTE(SUBSTITUTE(SUBSTITUTE(SUBSTITUTE(SUBSTITUTE(SUBSTITUTE(SUBSTITUTE(SUBSTITUTE(SUBSTITUTE(SUBSTITUTE(SUBSTITUTE(SUBSTITUTE(SUBSTITUTE(E771,"00000 ","")," (Local)","")," (Tribal)","")," (State)","")," (Regional)","")," (Federal/National)","")," (International)","")," (Unknown)","")," (Academic Institution)","")," (Government)","")," (Industry/Business)","")," (NGO)","")," (Other)","")," (Sea Grant Program)",""))</f>
        <v/>
      </c>
      <c r="N771" s="255" t="str">
        <f>IF($M771="","",IFERROR(VLOOKUP($M771,PartnerSearch!B$2:G$16000,6,0),"--"))</f>
        <v/>
      </c>
      <c r="P771" s="15" t="str">
        <f t="shared" ref="P771:P834" si="63">IF(E771="","",IF(LEFT(E771&amp;"x",5)="00000","",IF(N771="--","NO","yes")))</f>
        <v/>
      </c>
      <c r="Q771" s="15" t="str">
        <f t="shared" ref="Q771:Q834" si="64">IF(LEFT(E771&amp;"x",5)&lt;&gt;"00000","",IF(N771="--","yes","NO"))</f>
        <v/>
      </c>
      <c r="R771" s="15" t="str">
        <f t="shared" ref="R771:R834" si="65">IF(Q771="","",IF((ISERROR(SEARCH("(Federal/National)",E771))*1+ISERROR(SEARCH("(International)",E771))*1+ISERROR(SEARCH("(Local)",E771))*1+ISERROR(SEARCH("(State)",E771))*1+ISERROR(SEARCH("(Regional)",E771))*1+ISERROR(SEARCH("(Tribal)",E771))*1+ISERROR(SEARCH("(Unknown) (",E771))*1)=6,"yes","NO"))</f>
        <v/>
      </c>
      <c r="S771" s="7" t="str">
        <f t="shared" ref="S771:S834" si="66">IF(Q771="","",IF(OR(NOT(ISERROR(SEARCH("(Academic Institution)",E771))),NOT(ISERROR(SEARCH("(Government)",E771))),NOT(ISERROR(SEARCH("(Industry/Business)",E771))),NOT(ISERROR(SEARCH("(NGO)",E771))),NOT(ISERROR(SEARCH("(Sea Grant Program)",E771))),NOT(ISERROR(SEARCH("(Other)",E771))),NOT(AND(NOT(ISERROR(SEARCH("(Unknown)",E771))),(ISERROR(SEARCH(") (Unknown)",E771)))))),"yes","NO"))</f>
        <v/>
      </c>
    </row>
    <row r="772" spans="8:19" x14ac:dyDescent="0.25">
      <c r="H772" s="153"/>
      <c r="M772" s="165" t="str">
        <f t="shared" si="62"/>
        <v/>
      </c>
      <c r="N772" s="255" t="str">
        <f>IF($M772="","",IFERROR(VLOOKUP($M772,PartnerSearch!B$2:G$16000,6,0),"--"))</f>
        <v/>
      </c>
      <c r="P772" s="15" t="str">
        <f t="shared" si="63"/>
        <v/>
      </c>
      <c r="Q772" s="15" t="str">
        <f t="shared" si="64"/>
        <v/>
      </c>
      <c r="R772" s="15" t="str">
        <f t="shared" si="65"/>
        <v/>
      </c>
      <c r="S772" s="7" t="str">
        <f t="shared" si="66"/>
        <v/>
      </c>
    </row>
    <row r="773" spans="8:19" x14ac:dyDescent="0.25">
      <c r="H773" s="153"/>
      <c r="M773" s="165" t="str">
        <f t="shared" si="62"/>
        <v/>
      </c>
      <c r="N773" s="255" t="str">
        <f>IF($M773="","",IFERROR(VLOOKUP($M773,PartnerSearch!B$2:G$16000,6,0),"--"))</f>
        <v/>
      </c>
      <c r="P773" s="15" t="str">
        <f t="shared" si="63"/>
        <v/>
      </c>
      <c r="Q773" s="15" t="str">
        <f t="shared" si="64"/>
        <v/>
      </c>
      <c r="R773" s="15" t="str">
        <f t="shared" si="65"/>
        <v/>
      </c>
      <c r="S773" s="7" t="str">
        <f t="shared" si="66"/>
        <v/>
      </c>
    </row>
    <row r="774" spans="8:19" x14ac:dyDescent="0.25">
      <c r="H774" s="153"/>
      <c r="M774" s="165" t="str">
        <f t="shared" si="62"/>
        <v/>
      </c>
      <c r="N774" s="255" t="str">
        <f>IF($M774="","",IFERROR(VLOOKUP($M774,PartnerSearch!B$2:G$16000,6,0),"--"))</f>
        <v/>
      </c>
      <c r="P774" s="15" t="str">
        <f t="shared" si="63"/>
        <v/>
      </c>
      <c r="Q774" s="15" t="str">
        <f t="shared" si="64"/>
        <v/>
      </c>
      <c r="R774" s="15" t="str">
        <f t="shared" si="65"/>
        <v/>
      </c>
      <c r="S774" s="7" t="str">
        <f t="shared" si="66"/>
        <v/>
      </c>
    </row>
    <row r="775" spans="8:19" x14ac:dyDescent="0.25">
      <c r="H775" s="153"/>
      <c r="M775" s="165" t="str">
        <f t="shared" si="62"/>
        <v/>
      </c>
      <c r="N775" s="255" t="str">
        <f>IF($M775="","",IFERROR(VLOOKUP($M775,PartnerSearch!B$2:G$16000,6,0),"--"))</f>
        <v/>
      </c>
      <c r="P775" s="15" t="str">
        <f t="shared" si="63"/>
        <v/>
      </c>
      <c r="Q775" s="15" t="str">
        <f t="shared" si="64"/>
        <v/>
      </c>
      <c r="R775" s="15" t="str">
        <f t="shared" si="65"/>
        <v/>
      </c>
      <c r="S775" s="7" t="str">
        <f t="shared" si="66"/>
        <v/>
      </c>
    </row>
    <row r="776" spans="8:19" x14ac:dyDescent="0.25">
      <c r="H776" s="153"/>
      <c r="M776" s="165" t="str">
        <f t="shared" si="62"/>
        <v/>
      </c>
      <c r="N776" s="255" t="str">
        <f>IF($M776="","",IFERROR(VLOOKUP($M776,PartnerSearch!B$2:G$16000,6,0),"--"))</f>
        <v/>
      </c>
      <c r="P776" s="15" t="str">
        <f t="shared" si="63"/>
        <v/>
      </c>
      <c r="Q776" s="15" t="str">
        <f t="shared" si="64"/>
        <v/>
      </c>
      <c r="R776" s="15" t="str">
        <f t="shared" si="65"/>
        <v/>
      </c>
      <c r="S776" s="7" t="str">
        <f t="shared" si="66"/>
        <v/>
      </c>
    </row>
    <row r="777" spans="8:19" x14ac:dyDescent="0.25">
      <c r="H777" s="153"/>
      <c r="M777" s="165" t="str">
        <f t="shared" si="62"/>
        <v/>
      </c>
      <c r="N777" s="255" t="str">
        <f>IF($M777="","",IFERROR(VLOOKUP($M777,PartnerSearch!B$2:G$16000,6,0),"--"))</f>
        <v/>
      </c>
      <c r="P777" s="15" t="str">
        <f t="shared" si="63"/>
        <v/>
      </c>
      <c r="Q777" s="15" t="str">
        <f t="shared" si="64"/>
        <v/>
      </c>
      <c r="R777" s="15" t="str">
        <f t="shared" si="65"/>
        <v/>
      </c>
      <c r="S777" s="7" t="str">
        <f t="shared" si="66"/>
        <v/>
      </c>
    </row>
    <row r="778" spans="8:19" x14ac:dyDescent="0.25">
      <c r="H778" s="153"/>
      <c r="M778" s="165" t="str">
        <f t="shared" si="62"/>
        <v/>
      </c>
      <c r="N778" s="255" t="str">
        <f>IF($M778="","",IFERROR(VLOOKUP($M778,PartnerSearch!B$2:G$16000,6,0),"--"))</f>
        <v/>
      </c>
      <c r="P778" s="15" t="str">
        <f t="shared" si="63"/>
        <v/>
      </c>
      <c r="Q778" s="15" t="str">
        <f t="shared" si="64"/>
        <v/>
      </c>
      <c r="R778" s="15" t="str">
        <f t="shared" si="65"/>
        <v/>
      </c>
      <c r="S778" s="7" t="str">
        <f t="shared" si="66"/>
        <v/>
      </c>
    </row>
    <row r="779" spans="8:19" x14ac:dyDescent="0.25">
      <c r="H779" s="153"/>
      <c r="M779" s="165" t="str">
        <f t="shared" si="62"/>
        <v/>
      </c>
      <c r="N779" s="255" t="str">
        <f>IF($M779="","",IFERROR(VLOOKUP($M779,PartnerSearch!B$2:G$16000,6,0),"--"))</f>
        <v/>
      </c>
      <c r="P779" s="15" t="str">
        <f t="shared" si="63"/>
        <v/>
      </c>
      <c r="Q779" s="15" t="str">
        <f t="shared" si="64"/>
        <v/>
      </c>
      <c r="R779" s="15" t="str">
        <f t="shared" si="65"/>
        <v/>
      </c>
      <c r="S779" s="7" t="str">
        <f t="shared" si="66"/>
        <v/>
      </c>
    </row>
    <row r="780" spans="8:19" x14ac:dyDescent="0.25">
      <c r="H780" s="153"/>
      <c r="M780" s="165" t="str">
        <f t="shared" si="62"/>
        <v/>
      </c>
      <c r="N780" s="255" t="str">
        <f>IF($M780="","",IFERROR(VLOOKUP($M780,PartnerSearch!B$2:G$16000,6,0),"--"))</f>
        <v/>
      </c>
      <c r="P780" s="15" t="str">
        <f t="shared" si="63"/>
        <v/>
      </c>
      <c r="Q780" s="15" t="str">
        <f t="shared" si="64"/>
        <v/>
      </c>
      <c r="R780" s="15" t="str">
        <f t="shared" si="65"/>
        <v/>
      </c>
      <c r="S780" s="7" t="str">
        <f t="shared" si="66"/>
        <v/>
      </c>
    </row>
    <row r="781" spans="8:19" x14ac:dyDescent="0.25">
      <c r="H781" s="153"/>
      <c r="M781" s="165" t="str">
        <f t="shared" si="62"/>
        <v/>
      </c>
      <c r="N781" s="255" t="str">
        <f>IF($M781="","",IFERROR(VLOOKUP($M781,PartnerSearch!B$2:G$16000,6,0),"--"))</f>
        <v/>
      </c>
      <c r="P781" s="15" t="str">
        <f t="shared" si="63"/>
        <v/>
      </c>
      <c r="Q781" s="15" t="str">
        <f t="shared" si="64"/>
        <v/>
      </c>
      <c r="R781" s="15" t="str">
        <f t="shared" si="65"/>
        <v/>
      </c>
      <c r="S781" s="7" t="str">
        <f t="shared" si="66"/>
        <v/>
      </c>
    </row>
    <row r="782" spans="8:19" x14ac:dyDescent="0.25">
      <c r="H782" s="153"/>
      <c r="M782" s="165" t="str">
        <f t="shared" si="62"/>
        <v/>
      </c>
      <c r="N782" s="255" t="str">
        <f>IF($M782="","",IFERROR(VLOOKUP($M782,PartnerSearch!B$2:G$16000,6,0),"--"))</f>
        <v/>
      </c>
      <c r="P782" s="15" t="str">
        <f t="shared" si="63"/>
        <v/>
      </c>
      <c r="Q782" s="15" t="str">
        <f t="shared" si="64"/>
        <v/>
      </c>
      <c r="R782" s="15" t="str">
        <f t="shared" si="65"/>
        <v/>
      </c>
      <c r="S782" s="7" t="str">
        <f t="shared" si="66"/>
        <v/>
      </c>
    </row>
    <row r="783" spans="8:19" x14ac:dyDescent="0.25">
      <c r="H783" s="153"/>
      <c r="M783" s="165" t="str">
        <f t="shared" si="62"/>
        <v/>
      </c>
      <c r="N783" s="255" t="str">
        <f>IF($M783="","",IFERROR(VLOOKUP($M783,PartnerSearch!B$2:G$16000,6,0),"--"))</f>
        <v/>
      </c>
      <c r="P783" s="15" t="str">
        <f t="shared" si="63"/>
        <v/>
      </c>
      <c r="Q783" s="15" t="str">
        <f t="shared" si="64"/>
        <v/>
      </c>
      <c r="R783" s="15" t="str">
        <f t="shared" si="65"/>
        <v/>
      </c>
      <c r="S783" s="7" t="str">
        <f t="shared" si="66"/>
        <v/>
      </c>
    </row>
    <row r="784" spans="8:19" x14ac:dyDescent="0.25">
      <c r="H784" s="153"/>
      <c r="M784" s="165" t="str">
        <f t="shared" si="62"/>
        <v/>
      </c>
      <c r="N784" s="255" t="str">
        <f>IF($M784="","",IFERROR(VLOOKUP($M784,PartnerSearch!B$2:G$16000,6,0),"--"))</f>
        <v/>
      </c>
      <c r="P784" s="15" t="str">
        <f t="shared" si="63"/>
        <v/>
      </c>
      <c r="Q784" s="15" t="str">
        <f t="shared" si="64"/>
        <v/>
      </c>
      <c r="R784" s="15" t="str">
        <f t="shared" si="65"/>
        <v/>
      </c>
      <c r="S784" s="7" t="str">
        <f t="shared" si="66"/>
        <v/>
      </c>
    </row>
    <row r="785" spans="8:19" x14ac:dyDescent="0.25">
      <c r="H785" s="153"/>
      <c r="M785" s="165" t="str">
        <f t="shared" si="62"/>
        <v/>
      </c>
      <c r="N785" s="255" t="str">
        <f>IF($M785="","",IFERROR(VLOOKUP($M785,PartnerSearch!B$2:G$16000,6,0),"--"))</f>
        <v/>
      </c>
      <c r="P785" s="15" t="str">
        <f t="shared" si="63"/>
        <v/>
      </c>
      <c r="Q785" s="15" t="str">
        <f t="shared" si="64"/>
        <v/>
      </c>
      <c r="R785" s="15" t="str">
        <f t="shared" si="65"/>
        <v/>
      </c>
      <c r="S785" s="7" t="str">
        <f t="shared" si="66"/>
        <v/>
      </c>
    </row>
    <row r="786" spans="8:19" x14ac:dyDescent="0.25">
      <c r="H786" s="153"/>
      <c r="M786" s="165" t="str">
        <f t="shared" si="62"/>
        <v/>
      </c>
      <c r="N786" s="255" t="str">
        <f>IF($M786="","",IFERROR(VLOOKUP($M786,PartnerSearch!B$2:G$16000,6,0),"--"))</f>
        <v/>
      </c>
      <c r="P786" s="15" t="str">
        <f t="shared" si="63"/>
        <v/>
      </c>
      <c r="Q786" s="15" t="str">
        <f t="shared" si="64"/>
        <v/>
      </c>
      <c r="R786" s="15" t="str">
        <f t="shared" si="65"/>
        <v/>
      </c>
      <c r="S786" s="7" t="str">
        <f t="shared" si="66"/>
        <v/>
      </c>
    </row>
    <row r="787" spans="8:19" x14ac:dyDescent="0.25">
      <c r="H787" s="153"/>
      <c r="M787" s="165" t="str">
        <f t="shared" si="62"/>
        <v/>
      </c>
      <c r="N787" s="255" t="str">
        <f>IF($M787="","",IFERROR(VLOOKUP($M787,PartnerSearch!B$2:G$16000,6,0),"--"))</f>
        <v/>
      </c>
      <c r="P787" s="15" t="str">
        <f t="shared" si="63"/>
        <v/>
      </c>
      <c r="Q787" s="15" t="str">
        <f t="shared" si="64"/>
        <v/>
      </c>
      <c r="R787" s="15" t="str">
        <f t="shared" si="65"/>
        <v/>
      </c>
      <c r="S787" s="7" t="str">
        <f t="shared" si="66"/>
        <v/>
      </c>
    </row>
    <row r="788" spans="8:19" x14ac:dyDescent="0.25">
      <c r="H788" s="153"/>
      <c r="M788" s="165" t="str">
        <f t="shared" si="62"/>
        <v/>
      </c>
      <c r="N788" s="255" t="str">
        <f>IF($M788="","",IFERROR(VLOOKUP($M788,PartnerSearch!B$2:G$16000,6,0),"--"))</f>
        <v/>
      </c>
      <c r="P788" s="15" t="str">
        <f t="shared" si="63"/>
        <v/>
      </c>
      <c r="Q788" s="15" t="str">
        <f t="shared" si="64"/>
        <v/>
      </c>
      <c r="R788" s="15" t="str">
        <f t="shared" si="65"/>
        <v/>
      </c>
      <c r="S788" s="7" t="str">
        <f t="shared" si="66"/>
        <v/>
      </c>
    </row>
    <row r="789" spans="8:19" x14ac:dyDescent="0.25">
      <c r="H789" s="153"/>
      <c r="M789" s="165" t="str">
        <f t="shared" si="62"/>
        <v/>
      </c>
      <c r="N789" s="255" t="str">
        <f>IF($M789="","",IFERROR(VLOOKUP($M789,PartnerSearch!B$2:G$16000,6,0),"--"))</f>
        <v/>
      </c>
      <c r="P789" s="15" t="str">
        <f t="shared" si="63"/>
        <v/>
      </c>
      <c r="Q789" s="15" t="str">
        <f t="shared" si="64"/>
        <v/>
      </c>
      <c r="R789" s="15" t="str">
        <f t="shared" si="65"/>
        <v/>
      </c>
      <c r="S789" s="7" t="str">
        <f t="shared" si="66"/>
        <v/>
      </c>
    </row>
    <row r="790" spans="8:19" x14ac:dyDescent="0.25">
      <c r="H790" s="153"/>
      <c r="M790" s="165" t="str">
        <f t="shared" si="62"/>
        <v/>
      </c>
      <c r="N790" s="255" t="str">
        <f>IF($M790="","",IFERROR(VLOOKUP($M790,PartnerSearch!B$2:G$16000,6,0),"--"))</f>
        <v/>
      </c>
      <c r="P790" s="15" t="str">
        <f t="shared" si="63"/>
        <v/>
      </c>
      <c r="Q790" s="15" t="str">
        <f t="shared" si="64"/>
        <v/>
      </c>
      <c r="R790" s="15" t="str">
        <f t="shared" si="65"/>
        <v/>
      </c>
      <c r="S790" s="7" t="str">
        <f t="shared" si="66"/>
        <v/>
      </c>
    </row>
    <row r="791" spans="8:19" x14ac:dyDescent="0.25">
      <c r="H791" s="153"/>
      <c r="M791" s="165" t="str">
        <f t="shared" si="62"/>
        <v/>
      </c>
      <c r="N791" s="255" t="str">
        <f>IF($M791="","",IFERROR(VLOOKUP($M791,PartnerSearch!B$2:G$16000,6,0),"--"))</f>
        <v/>
      </c>
      <c r="P791" s="15" t="str">
        <f t="shared" si="63"/>
        <v/>
      </c>
      <c r="Q791" s="15" t="str">
        <f t="shared" si="64"/>
        <v/>
      </c>
      <c r="R791" s="15" t="str">
        <f t="shared" si="65"/>
        <v/>
      </c>
      <c r="S791" s="7" t="str">
        <f t="shared" si="66"/>
        <v/>
      </c>
    </row>
    <row r="792" spans="8:19" x14ac:dyDescent="0.25">
      <c r="H792" s="153"/>
      <c r="M792" s="165" t="str">
        <f t="shared" si="62"/>
        <v/>
      </c>
      <c r="N792" s="255" t="str">
        <f>IF($M792="","",IFERROR(VLOOKUP($M792,PartnerSearch!B$2:G$16000,6,0),"--"))</f>
        <v/>
      </c>
      <c r="P792" s="15" t="str">
        <f t="shared" si="63"/>
        <v/>
      </c>
      <c r="Q792" s="15" t="str">
        <f t="shared" si="64"/>
        <v/>
      </c>
      <c r="R792" s="15" t="str">
        <f t="shared" si="65"/>
        <v/>
      </c>
      <c r="S792" s="7" t="str">
        <f t="shared" si="66"/>
        <v/>
      </c>
    </row>
    <row r="793" spans="8:19" x14ac:dyDescent="0.25">
      <c r="H793" s="153"/>
      <c r="M793" s="165" t="str">
        <f t="shared" si="62"/>
        <v/>
      </c>
      <c r="N793" s="255" t="str">
        <f>IF($M793="","",IFERROR(VLOOKUP($M793,PartnerSearch!B$2:G$16000,6,0),"--"))</f>
        <v/>
      </c>
      <c r="P793" s="15" t="str">
        <f t="shared" si="63"/>
        <v/>
      </c>
      <c r="Q793" s="15" t="str">
        <f t="shared" si="64"/>
        <v/>
      </c>
      <c r="R793" s="15" t="str">
        <f t="shared" si="65"/>
        <v/>
      </c>
      <c r="S793" s="7" t="str">
        <f t="shared" si="66"/>
        <v/>
      </c>
    </row>
    <row r="794" spans="8:19" x14ac:dyDescent="0.25">
      <c r="H794" s="153"/>
      <c r="M794" s="165" t="str">
        <f t="shared" si="62"/>
        <v/>
      </c>
      <c r="N794" s="255" t="str">
        <f>IF($M794="","",IFERROR(VLOOKUP($M794,PartnerSearch!B$2:G$16000,6,0),"--"))</f>
        <v/>
      </c>
      <c r="P794" s="15" t="str">
        <f t="shared" si="63"/>
        <v/>
      </c>
      <c r="Q794" s="15" t="str">
        <f t="shared" si="64"/>
        <v/>
      </c>
      <c r="R794" s="15" t="str">
        <f t="shared" si="65"/>
        <v/>
      </c>
      <c r="S794" s="7" t="str">
        <f t="shared" si="66"/>
        <v/>
      </c>
    </row>
    <row r="795" spans="8:19" x14ac:dyDescent="0.25">
      <c r="H795" s="153"/>
      <c r="M795" s="165" t="str">
        <f t="shared" si="62"/>
        <v/>
      </c>
      <c r="N795" s="255" t="str">
        <f>IF($M795="","",IFERROR(VLOOKUP($M795,PartnerSearch!B$2:G$16000,6,0),"--"))</f>
        <v/>
      </c>
      <c r="P795" s="15" t="str">
        <f t="shared" si="63"/>
        <v/>
      </c>
      <c r="Q795" s="15" t="str">
        <f t="shared" si="64"/>
        <v/>
      </c>
      <c r="R795" s="15" t="str">
        <f t="shared" si="65"/>
        <v/>
      </c>
      <c r="S795" s="7" t="str">
        <f t="shared" si="66"/>
        <v/>
      </c>
    </row>
    <row r="796" spans="8:19" x14ac:dyDescent="0.25">
      <c r="H796" s="153"/>
      <c r="M796" s="165" t="str">
        <f t="shared" si="62"/>
        <v/>
      </c>
      <c r="N796" s="255" t="str">
        <f>IF($M796="","",IFERROR(VLOOKUP($M796,PartnerSearch!B$2:G$16000,6,0),"--"))</f>
        <v/>
      </c>
      <c r="P796" s="15" t="str">
        <f t="shared" si="63"/>
        <v/>
      </c>
      <c r="Q796" s="15" t="str">
        <f t="shared" si="64"/>
        <v/>
      </c>
      <c r="R796" s="15" t="str">
        <f t="shared" si="65"/>
        <v/>
      </c>
      <c r="S796" s="7" t="str">
        <f t="shared" si="66"/>
        <v/>
      </c>
    </row>
    <row r="797" spans="8:19" x14ac:dyDescent="0.25">
      <c r="H797" s="153"/>
      <c r="M797" s="165" t="str">
        <f t="shared" si="62"/>
        <v/>
      </c>
      <c r="N797" s="255" t="str">
        <f>IF($M797="","",IFERROR(VLOOKUP($M797,PartnerSearch!B$2:G$16000,6,0),"--"))</f>
        <v/>
      </c>
      <c r="P797" s="15" t="str">
        <f t="shared" si="63"/>
        <v/>
      </c>
      <c r="Q797" s="15" t="str">
        <f t="shared" si="64"/>
        <v/>
      </c>
      <c r="R797" s="15" t="str">
        <f t="shared" si="65"/>
        <v/>
      </c>
      <c r="S797" s="7" t="str">
        <f t="shared" si="66"/>
        <v/>
      </c>
    </row>
    <row r="798" spans="8:19" x14ac:dyDescent="0.25">
      <c r="H798" s="153"/>
      <c r="M798" s="165" t="str">
        <f t="shared" si="62"/>
        <v/>
      </c>
      <c r="N798" s="255" t="str">
        <f>IF($M798="","",IFERROR(VLOOKUP($M798,PartnerSearch!B$2:G$16000,6,0),"--"))</f>
        <v/>
      </c>
      <c r="P798" s="15" t="str">
        <f t="shared" si="63"/>
        <v/>
      </c>
      <c r="Q798" s="15" t="str">
        <f t="shared" si="64"/>
        <v/>
      </c>
      <c r="R798" s="15" t="str">
        <f t="shared" si="65"/>
        <v/>
      </c>
      <c r="S798" s="7" t="str">
        <f t="shared" si="66"/>
        <v/>
      </c>
    </row>
    <row r="799" spans="8:19" x14ac:dyDescent="0.25">
      <c r="H799" s="153"/>
      <c r="M799" s="165" t="str">
        <f t="shared" si="62"/>
        <v/>
      </c>
      <c r="N799" s="255" t="str">
        <f>IF($M799="","",IFERROR(VLOOKUP($M799,PartnerSearch!B$2:G$16000,6,0),"--"))</f>
        <v/>
      </c>
      <c r="P799" s="15" t="str">
        <f t="shared" si="63"/>
        <v/>
      </c>
      <c r="Q799" s="15" t="str">
        <f t="shared" si="64"/>
        <v/>
      </c>
      <c r="R799" s="15" t="str">
        <f t="shared" si="65"/>
        <v/>
      </c>
      <c r="S799" s="7" t="str">
        <f t="shared" si="66"/>
        <v/>
      </c>
    </row>
    <row r="800" spans="8:19" x14ac:dyDescent="0.25">
      <c r="H800" s="153"/>
      <c r="M800" s="165" t="str">
        <f t="shared" si="62"/>
        <v/>
      </c>
      <c r="N800" s="255" t="str">
        <f>IF($M800="","",IFERROR(VLOOKUP($M800,PartnerSearch!B$2:G$16000,6,0),"--"))</f>
        <v/>
      </c>
      <c r="P800" s="15" t="str">
        <f t="shared" si="63"/>
        <v/>
      </c>
      <c r="Q800" s="15" t="str">
        <f t="shared" si="64"/>
        <v/>
      </c>
      <c r="R800" s="15" t="str">
        <f t="shared" si="65"/>
        <v/>
      </c>
      <c r="S800" s="7" t="str">
        <f t="shared" si="66"/>
        <v/>
      </c>
    </row>
    <row r="801" spans="8:19" x14ac:dyDescent="0.25">
      <c r="H801" s="153"/>
      <c r="M801" s="165" t="str">
        <f t="shared" si="62"/>
        <v/>
      </c>
      <c r="N801" s="255" t="str">
        <f>IF($M801="","",IFERROR(VLOOKUP($M801,PartnerSearch!B$2:G$16000,6,0),"--"))</f>
        <v/>
      </c>
      <c r="P801" s="15" t="str">
        <f t="shared" si="63"/>
        <v/>
      </c>
      <c r="Q801" s="15" t="str">
        <f t="shared" si="64"/>
        <v/>
      </c>
      <c r="R801" s="15" t="str">
        <f t="shared" si="65"/>
        <v/>
      </c>
      <c r="S801" s="7" t="str">
        <f t="shared" si="66"/>
        <v/>
      </c>
    </row>
    <row r="802" spans="8:19" x14ac:dyDescent="0.25">
      <c r="H802" s="153"/>
      <c r="M802" s="165" t="str">
        <f t="shared" si="62"/>
        <v/>
      </c>
      <c r="N802" s="255" t="str">
        <f>IF($M802="","",IFERROR(VLOOKUP($M802,PartnerSearch!B$2:G$16000,6,0),"--"))</f>
        <v/>
      </c>
      <c r="P802" s="15" t="str">
        <f t="shared" si="63"/>
        <v/>
      </c>
      <c r="Q802" s="15" t="str">
        <f t="shared" si="64"/>
        <v/>
      </c>
      <c r="R802" s="15" t="str">
        <f t="shared" si="65"/>
        <v/>
      </c>
      <c r="S802" s="7" t="str">
        <f t="shared" si="66"/>
        <v/>
      </c>
    </row>
    <row r="803" spans="8:19" x14ac:dyDescent="0.25">
      <c r="H803" s="153"/>
      <c r="M803" s="165" t="str">
        <f t="shared" si="62"/>
        <v/>
      </c>
      <c r="N803" s="255" t="str">
        <f>IF($M803="","",IFERROR(VLOOKUP($M803,PartnerSearch!B$2:G$16000,6,0),"--"))</f>
        <v/>
      </c>
      <c r="P803" s="15" t="str">
        <f t="shared" si="63"/>
        <v/>
      </c>
      <c r="Q803" s="15" t="str">
        <f t="shared" si="64"/>
        <v/>
      </c>
      <c r="R803" s="15" t="str">
        <f t="shared" si="65"/>
        <v/>
      </c>
      <c r="S803" s="7" t="str">
        <f t="shared" si="66"/>
        <v/>
      </c>
    </row>
    <row r="804" spans="8:19" x14ac:dyDescent="0.25">
      <c r="H804" s="153"/>
      <c r="M804" s="165" t="str">
        <f t="shared" si="62"/>
        <v/>
      </c>
      <c r="N804" s="255" t="str">
        <f>IF($M804="","",IFERROR(VLOOKUP($M804,PartnerSearch!B$2:G$16000,6,0),"--"))</f>
        <v/>
      </c>
      <c r="P804" s="15" t="str">
        <f t="shared" si="63"/>
        <v/>
      </c>
      <c r="Q804" s="15" t="str">
        <f t="shared" si="64"/>
        <v/>
      </c>
      <c r="R804" s="15" t="str">
        <f t="shared" si="65"/>
        <v/>
      </c>
      <c r="S804" s="7" t="str">
        <f t="shared" si="66"/>
        <v/>
      </c>
    </row>
    <row r="805" spans="8:19" x14ac:dyDescent="0.25">
      <c r="H805" s="153"/>
      <c r="M805" s="165" t="str">
        <f t="shared" si="62"/>
        <v/>
      </c>
      <c r="N805" s="255" t="str">
        <f>IF($M805="","",IFERROR(VLOOKUP($M805,PartnerSearch!B$2:G$16000,6,0),"--"))</f>
        <v/>
      </c>
      <c r="P805" s="15" t="str">
        <f t="shared" si="63"/>
        <v/>
      </c>
      <c r="Q805" s="15" t="str">
        <f t="shared" si="64"/>
        <v/>
      </c>
      <c r="R805" s="15" t="str">
        <f t="shared" si="65"/>
        <v/>
      </c>
      <c r="S805" s="7" t="str">
        <f t="shared" si="66"/>
        <v/>
      </c>
    </row>
    <row r="806" spans="8:19" x14ac:dyDescent="0.25">
      <c r="H806" s="153"/>
      <c r="M806" s="165" t="str">
        <f t="shared" si="62"/>
        <v/>
      </c>
      <c r="N806" s="255" t="str">
        <f>IF($M806="","",IFERROR(VLOOKUP($M806,PartnerSearch!B$2:G$16000,6,0),"--"))</f>
        <v/>
      </c>
      <c r="P806" s="15" t="str">
        <f t="shared" si="63"/>
        <v/>
      </c>
      <c r="Q806" s="15" t="str">
        <f t="shared" si="64"/>
        <v/>
      </c>
      <c r="R806" s="15" t="str">
        <f t="shared" si="65"/>
        <v/>
      </c>
      <c r="S806" s="7" t="str">
        <f t="shared" si="66"/>
        <v/>
      </c>
    </row>
    <row r="807" spans="8:19" x14ac:dyDescent="0.25">
      <c r="H807" s="153"/>
      <c r="M807" s="165" t="str">
        <f t="shared" si="62"/>
        <v/>
      </c>
      <c r="N807" s="255" t="str">
        <f>IF($M807="","",IFERROR(VLOOKUP($M807,PartnerSearch!B$2:G$16000,6,0),"--"))</f>
        <v/>
      </c>
      <c r="P807" s="15" t="str">
        <f t="shared" si="63"/>
        <v/>
      </c>
      <c r="Q807" s="15" t="str">
        <f t="shared" si="64"/>
        <v/>
      </c>
      <c r="R807" s="15" t="str">
        <f t="shared" si="65"/>
        <v/>
      </c>
      <c r="S807" s="7" t="str">
        <f t="shared" si="66"/>
        <v/>
      </c>
    </row>
    <row r="808" spans="8:19" x14ac:dyDescent="0.25">
      <c r="H808" s="153"/>
      <c r="M808" s="165" t="str">
        <f t="shared" si="62"/>
        <v/>
      </c>
      <c r="N808" s="255" t="str">
        <f>IF($M808="","",IFERROR(VLOOKUP($M808,PartnerSearch!B$2:G$16000,6,0),"--"))</f>
        <v/>
      </c>
      <c r="P808" s="15" t="str">
        <f t="shared" si="63"/>
        <v/>
      </c>
      <c r="Q808" s="15" t="str">
        <f t="shared" si="64"/>
        <v/>
      </c>
      <c r="R808" s="15" t="str">
        <f t="shared" si="65"/>
        <v/>
      </c>
      <c r="S808" s="7" t="str">
        <f t="shared" si="66"/>
        <v/>
      </c>
    </row>
    <row r="809" spans="8:19" x14ac:dyDescent="0.25">
      <c r="H809" s="153"/>
      <c r="M809" s="165" t="str">
        <f t="shared" si="62"/>
        <v/>
      </c>
      <c r="N809" s="255" t="str">
        <f>IF($M809="","",IFERROR(VLOOKUP($M809,PartnerSearch!B$2:G$16000,6,0),"--"))</f>
        <v/>
      </c>
      <c r="P809" s="15" t="str">
        <f t="shared" si="63"/>
        <v/>
      </c>
      <c r="Q809" s="15" t="str">
        <f t="shared" si="64"/>
        <v/>
      </c>
      <c r="R809" s="15" t="str">
        <f t="shared" si="65"/>
        <v/>
      </c>
      <c r="S809" s="7" t="str">
        <f t="shared" si="66"/>
        <v/>
      </c>
    </row>
    <row r="810" spans="8:19" x14ac:dyDescent="0.25">
      <c r="H810" s="153"/>
      <c r="M810" s="165" t="str">
        <f t="shared" si="62"/>
        <v/>
      </c>
      <c r="N810" s="255" t="str">
        <f>IF($M810="","",IFERROR(VLOOKUP($M810,PartnerSearch!B$2:G$16000,6,0),"--"))</f>
        <v/>
      </c>
      <c r="P810" s="15" t="str">
        <f t="shared" si="63"/>
        <v/>
      </c>
      <c r="Q810" s="15" t="str">
        <f t="shared" si="64"/>
        <v/>
      </c>
      <c r="R810" s="15" t="str">
        <f t="shared" si="65"/>
        <v/>
      </c>
      <c r="S810" s="7" t="str">
        <f t="shared" si="66"/>
        <v/>
      </c>
    </row>
    <row r="811" spans="8:19" x14ac:dyDescent="0.25">
      <c r="H811" s="153"/>
      <c r="M811" s="165" t="str">
        <f t="shared" si="62"/>
        <v/>
      </c>
      <c r="N811" s="255" t="str">
        <f>IF($M811="","",IFERROR(VLOOKUP($M811,PartnerSearch!B$2:G$16000,6,0),"--"))</f>
        <v/>
      </c>
      <c r="P811" s="15" t="str">
        <f t="shared" si="63"/>
        <v/>
      </c>
      <c r="Q811" s="15" t="str">
        <f t="shared" si="64"/>
        <v/>
      </c>
      <c r="R811" s="15" t="str">
        <f t="shared" si="65"/>
        <v/>
      </c>
      <c r="S811" s="7" t="str">
        <f t="shared" si="66"/>
        <v/>
      </c>
    </row>
    <row r="812" spans="8:19" x14ac:dyDescent="0.25">
      <c r="H812" s="153"/>
      <c r="M812" s="165" t="str">
        <f t="shared" si="62"/>
        <v/>
      </c>
      <c r="N812" s="255" t="str">
        <f>IF($M812="","",IFERROR(VLOOKUP($M812,PartnerSearch!B$2:G$16000,6,0),"--"))</f>
        <v/>
      </c>
      <c r="P812" s="15" t="str">
        <f t="shared" si="63"/>
        <v/>
      </c>
      <c r="Q812" s="15" t="str">
        <f t="shared" si="64"/>
        <v/>
      </c>
      <c r="R812" s="15" t="str">
        <f t="shared" si="65"/>
        <v/>
      </c>
      <c r="S812" s="7" t="str">
        <f t="shared" si="66"/>
        <v/>
      </c>
    </row>
    <row r="813" spans="8:19" x14ac:dyDescent="0.25">
      <c r="H813" s="153"/>
      <c r="M813" s="165" t="str">
        <f t="shared" si="62"/>
        <v/>
      </c>
      <c r="N813" s="255" t="str">
        <f>IF($M813="","",IFERROR(VLOOKUP($M813,PartnerSearch!B$2:G$16000,6,0),"--"))</f>
        <v/>
      </c>
      <c r="P813" s="15" t="str">
        <f t="shared" si="63"/>
        <v/>
      </c>
      <c r="Q813" s="15" t="str">
        <f t="shared" si="64"/>
        <v/>
      </c>
      <c r="R813" s="15" t="str">
        <f t="shared" si="65"/>
        <v/>
      </c>
      <c r="S813" s="7" t="str">
        <f t="shared" si="66"/>
        <v/>
      </c>
    </row>
    <row r="814" spans="8:19" x14ac:dyDescent="0.25">
      <c r="H814" s="153"/>
      <c r="M814" s="165" t="str">
        <f t="shared" si="62"/>
        <v/>
      </c>
      <c r="N814" s="255" t="str">
        <f>IF($M814="","",IFERROR(VLOOKUP($M814,PartnerSearch!B$2:G$16000,6,0),"--"))</f>
        <v/>
      </c>
      <c r="P814" s="15" t="str">
        <f t="shared" si="63"/>
        <v/>
      </c>
      <c r="Q814" s="15" t="str">
        <f t="shared" si="64"/>
        <v/>
      </c>
      <c r="R814" s="15" t="str">
        <f t="shared" si="65"/>
        <v/>
      </c>
      <c r="S814" s="7" t="str">
        <f t="shared" si="66"/>
        <v/>
      </c>
    </row>
    <row r="815" spans="8:19" x14ac:dyDescent="0.25">
      <c r="H815" s="153"/>
      <c r="M815" s="165" t="str">
        <f t="shared" si="62"/>
        <v/>
      </c>
      <c r="N815" s="255" t="str">
        <f>IF($M815="","",IFERROR(VLOOKUP($M815,PartnerSearch!B$2:G$16000,6,0),"--"))</f>
        <v/>
      </c>
      <c r="P815" s="15" t="str">
        <f t="shared" si="63"/>
        <v/>
      </c>
      <c r="Q815" s="15" t="str">
        <f t="shared" si="64"/>
        <v/>
      </c>
      <c r="R815" s="15" t="str">
        <f t="shared" si="65"/>
        <v/>
      </c>
      <c r="S815" s="7" t="str">
        <f t="shared" si="66"/>
        <v/>
      </c>
    </row>
    <row r="816" spans="8:19" x14ac:dyDescent="0.25">
      <c r="H816" s="153"/>
      <c r="M816" s="165" t="str">
        <f t="shared" si="62"/>
        <v/>
      </c>
      <c r="N816" s="255" t="str">
        <f>IF($M816="","",IFERROR(VLOOKUP($M816,PartnerSearch!B$2:G$16000,6,0),"--"))</f>
        <v/>
      </c>
      <c r="P816" s="15" t="str">
        <f t="shared" si="63"/>
        <v/>
      </c>
      <c r="Q816" s="15" t="str">
        <f t="shared" si="64"/>
        <v/>
      </c>
      <c r="R816" s="15" t="str">
        <f t="shared" si="65"/>
        <v/>
      </c>
      <c r="S816" s="7" t="str">
        <f t="shared" si="66"/>
        <v/>
      </c>
    </row>
    <row r="817" spans="8:19" x14ac:dyDescent="0.25">
      <c r="H817" s="153"/>
      <c r="M817" s="165" t="str">
        <f t="shared" si="62"/>
        <v/>
      </c>
      <c r="N817" s="255" t="str">
        <f>IF($M817="","",IFERROR(VLOOKUP($M817,PartnerSearch!B$2:G$16000,6,0),"--"))</f>
        <v/>
      </c>
      <c r="P817" s="15" t="str">
        <f t="shared" si="63"/>
        <v/>
      </c>
      <c r="Q817" s="15" t="str">
        <f t="shared" si="64"/>
        <v/>
      </c>
      <c r="R817" s="15" t="str">
        <f t="shared" si="65"/>
        <v/>
      </c>
      <c r="S817" s="7" t="str">
        <f t="shared" si="66"/>
        <v/>
      </c>
    </row>
    <row r="818" spans="8:19" x14ac:dyDescent="0.25">
      <c r="H818" s="153"/>
      <c r="M818" s="165" t="str">
        <f t="shared" si="62"/>
        <v/>
      </c>
      <c r="N818" s="255" t="str">
        <f>IF($M818="","",IFERROR(VLOOKUP($M818,PartnerSearch!B$2:G$16000,6,0),"--"))</f>
        <v/>
      </c>
      <c r="P818" s="15" t="str">
        <f t="shared" si="63"/>
        <v/>
      </c>
      <c r="Q818" s="15" t="str">
        <f t="shared" si="64"/>
        <v/>
      </c>
      <c r="R818" s="15" t="str">
        <f t="shared" si="65"/>
        <v/>
      </c>
      <c r="S818" s="7" t="str">
        <f t="shared" si="66"/>
        <v/>
      </c>
    </row>
    <row r="819" spans="8:19" x14ac:dyDescent="0.25">
      <c r="H819" s="153"/>
      <c r="M819" s="165" t="str">
        <f t="shared" si="62"/>
        <v/>
      </c>
      <c r="N819" s="255" t="str">
        <f>IF($M819="","",IFERROR(VLOOKUP($M819,PartnerSearch!B$2:G$16000,6,0),"--"))</f>
        <v/>
      </c>
      <c r="P819" s="15" t="str">
        <f t="shared" si="63"/>
        <v/>
      </c>
      <c r="Q819" s="15" t="str">
        <f t="shared" si="64"/>
        <v/>
      </c>
      <c r="R819" s="15" t="str">
        <f t="shared" si="65"/>
        <v/>
      </c>
      <c r="S819" s="7" t="str">
        <f t="shared" si="66"/>
        <v/>
      </c>
    </row>
    <row r="820" spans="8:19" x14ac:dyDescent="0.25">
      <c r="H820" s="153"/>
      <c r="M820" s="165" t="str">
        <f t="shared" si="62"/>
        <v/>
      </c>
      <c r="N820" s="255" t="str">
        <f>IF($M820="","",IFERROR(VLOOKUP($M820,PartnerSearch!B$2:G$16000,6,0),"--"))</f>
        <v/>
      </c>
      <c r="P820" s="15" t="str">
        <f t="shared" si="63"/>
        <v/>
      </c>
      <c r="Q820" s="15" t="str">
        <f t="shared" si="64"/>
        <v/>
      </c>
      <c r="R820" s="15" t="str">
        <f t="shared" si="65"/>
        <v/>
      </c>
      <c r="S820" s="7" t="str">
        <f t="shared" si="66"/>
        <v/>
      </c>
    </row>
    <row r="821" spans="8:19" x14ac:dyDescent="0.25">
      <c r="H821" s="153"/>
      <c r="M821" s="165" t="str">
        <f t="shared" si="62"/>
        <v/>
      </c>
      <c r="N821" s="255" t="str">
        <f>IF($M821="","",IFERROR(VLOOKUP($M821,PartnerSearch!B$2:G$16000,6,0),"--"))</f>
        <v/>
      </c>
      <c r="P821" s="15" t="str">
        <f t="shared" si="63"/>
        <v/>
      </c>
      <c r="Q821" s="15" t="str">
        <f t="shared" si="64"/>
        <v/>
      </c>
      <c r="R821" s="15" t="str">
        <f t="shared" si="65"/>
        <v/>
      </c>
      <c r="S821" s="7" t="str">
        <f t="shared" si="66"/>
        <v/>
      </c>
    </row>
    <row r="822" spans="8:19" x14ac:dyDescent="0.25">
      <c r="H822" s="153"/>
      <c r="M822" s="165" t="str">
        <f t="shared" si="62"/>
        <v/>
      </c>
      <c r="N822" s="255" t="str">
        <f>IF($M822="","",IFERROR(VLOOKUP($M822,PartnerSearch!B$2:G$16000,6,0),"--"))</f>
        <v/>
      </c>
      <c r="P822" s="15" t="str">
        <f t="shared" si="63"/>
        <v/>
      </c>
      <c r="Q822" s="15" t="str">
        <f t="shared" si="64"/>
        <v/>
      </c>
      <c r="R822" s="15" t="str">
        <f t="shared" si="65"/>
        <v/>
      </c>
      <c r="S822" s="7" t="str">
        <f t="shared" si="66"/>
        <v/>
      </c>
    </row>
    <row r="823" spans="8:19" x14ac:dyDescent="0.25">
      <c r="H823" s="153"/>
      <c r="M823" s="165" t="str">
        <f t="shared" si="62"/>
        <v/>
      </c>
      <c r="N823" s="255" t="str">
        <f>IF($M823="","",IFERROR(VLOOKUP($M823,PartnerSearch!B$2:G$16000,6,0),"--"))</f>
        <v/>
      </c>
      <c r="P823" s="15" t="str">
        <f t="shared" si="63"/>
        <v/>
      </c>
      <c r="Q823" s="15" t="str">
        <f t="shared" si="64"/>
        <v/>
      </c>
      <c r="R823" s="15" t="str">
        <f t="shared" si="65"/>
        <v/>
      </c>
      <c r="S823" s="7" t="str">
        <f t="shared" si="66"/>
        <v/>
      </c>
    </row>
    <row r="824" spans="8:19" x14ac:dyDescent="0.25">
      <c r="H824" s="153"/>
      <c r="M824" s="165" t="str">
        <f t="shared" si="62"/>
        <v/>
      </c>
      <c r="N824" s="255" t="str">
        <f>IF($M824="","",IFERROR(VLOOKUP($M824,PartnerSearch!B$2:G$16000,6,0),"--"))</f>
        <v/>
      </c>
      <c r="P824" s="15" t="str">
        <f t="shared" si="63"/>
        <v/>
      </c>
      <c r="Q824" s="15" t="str">
        <f t="shared" si="64"/>
        <v/>
      </c>
      <c r="R824" s="15" t="str">
        <f t="shared" si="65"/>
        <v/>
      </c>
      <c r="S824" s="7" t="str">
        <f t="shared" si="66"/>
        <v/>
      </c>
    </row>
    <row r="825" spans="8:19" x14ac:dyDescent="0.25">
      <c r="H825" s="153"/>
      <c r="M825" s="165" t="str">
        <f t="shared" si="62"/>
        <v/>
      </c>
      <c r="N825" s="255" t="str">
        <f>IF($M825="","",IFERROR(VLOOKUP($M825,PartnerSearch!B$2:G$16000,6,0),"--"))</f>
        <v/>
      </c>
      <c r="P825" s="15" t="str">
        <f t="shared" si="63"/>
        <v/>
      </c>
      <c r="Q825" s="15" t="str">
        <f t="shared" si="64"/>
        <v/>
      </c>
      <c r="R825" s="15" t="str">
        <f t="shared" si="65"/>
        <v/>
      </c>
      <c r="S825" s="7" t="str">
        <f t="shared" si="66"/>
        <v/>
      </c>
    </row>
    <row r="826" spans="8:19" x14ac:dyDescent="0.25">
      <c r="H826" s="153"/>
      <c r="M826" s="165" t="str">
        <f t="shared" si="62"/>
        <v/>
      </c>
      <c r="N826" s="255" t="str">
        <f>IF($M826="","",IFERROR(VLOOKUP($M826,PartnerSearch!B$2:G$16000,6,0),"--"))</f>
        <v/>
      </c>
      <c r="P826" s="15" t="str">
        <f t="shared" si="63"/>
        <v/>
      </c>
      <c r="Q826" s="15" t="str">
        <f t="shared" si="64"/>
        <v/>
      </c>
      <c r="R826" s="15" t="str">
        <f t="shared" si="65"/>
        <v/>
      </c>
      <c r="S826" s="7" t="str">
        <f t="shared" si="66"/>
        <v/>
      </c>
    </row>
    <row r="827" spans="8:19" x14ac:dyDescent="0.25">
      <c r="H827" s="153"/>
      <c r="M827" s="165" t="str">
        <f t="shared" si="62"/>
        <v/>
      </c>
      <c r="N827" s="255" t="str">
        <f>IF($M827="","",IFERROR(VLOOKUP($M827,PartnerSearch!B$2:G$16000,6,0),"--"))</f>
        <v/>
      </c>
      <c r="P827" s="15" t="str">
        <f t="shared" si="63"/>
        <v/>
      </c>
      <c r="Q827" s="15" t="str">
        <f t="shared" si="64"/>
        <v/>
      </c>
      <c r="R827" s="15" t="str">
        <f t="shared" si="65"/>
        <v/>
      </c>
      <c r="S827" s="7" t="str">
        <f t="shared" si="66"/>
        <v/>
      </c>
    </row>
    <row r="828" spans="8:19" x14ac:dyDescent="0.25">
      <c r="H828" s="153"/>
      <c r="M828" s="165" t="str">
        <f t="shared" si="62"/>
        <v/>
      </c>
      <c r="N828" s="255" t="str">
        <f>IF($M828="","",IFERROR(VLOOKUP($M828,PartnerSearch!B$2:G$16000,6,0),"--"))</f>
        <v/>
      </c>
      <c r="P828" s="15" t="str">
        <f t="shared" si="63"/>
        <v/>
      </c>
      <c r="Q828" s="15" t="str">
        <f t="shared" si="64"/>
        <v/>
      </c>
      <c r="R828" s="15" t="str">
        <f t="shared" si="65"/>
        <v/>
      </c>
      <c r="S828" s="7" t="str">
        <f t="shared" si="66"/>
        <v/>
      </c>
    </row>
    <row r="829" spans="8:19" x14ac:dyDescent="0.25">
      <c r="H829" s="153"/>
      <c r="M829" s="165" t="str">
        <f t="shared" si="62"/>
        <v/>
      </c>
      <c r="N829" s="255" t="str">
        <f>IF($M829="","",IFERROR(VLOOKUP($M829,PartnerSearch!B$2:G$16000,6,0),"--"))</f>
        <v/>
      </c>
      <c r="P829" s="15" t="str">
        <f t="shared" si="63"/>
        <v/>
      </c>
      <c r="Q829" s="15" t="str">
        <f t="shared" si="64"/>
        <v/>
      </c>
      <c r="R829" s="15" t="str">
        <f t="shared" si="65"/>
        <v/>
      </c>
      <c r="S829" s="7" t="str">
        <f t="shared" si="66"/>
        <v/>
      </c>
    </row>
    <row r="830" spans="8:19" x14ac:dyDescent="0.25">
      <c r="H830" s="153"/>
      <c r="M830" s="165" t="str">
        <f t="shared" si="62"/>
        <v/>
      </c>
      <c r="N830" s="255" t="str">
        <f>IF($M830="","",IFERROR(VLOOKUP($M830,PartnerSearch!B$2:G$16000,6,0),"--"))</f>
        <v/>
      </c>
      <c r="P830" s="15" t="str">
        <f t="shared" si="63"/>
        <v/>
      </c>
      <c r="Q830" s="15" t="str">
        <f t="shared" si="64"/>
        <v/>
      </c>
      <c r="R830" s="15" t="str">
        <f t="shared" si="65"/>
        <v/>
      </c>
      <c r="S830" s="7" t="str">
        <f t="shared" si="66"/>
        <v/>
      </c>
    </row>
    <row r="831" spans="8:19" x14ac:dyDescent="0.25">
      <c r="H831" s="153"/>
      <c r="M831" s="165" t="str">
        <f t="shared" si="62"/>
        <v/>
      </c>
      <c r="N831" s="255" t="str">
        <f>IF($M831="","",IFERROR(VLOOKUP($M831,PartnerSearch!B$2:G$16000,6,0),"--"))</f>
        <v/>
      </c>
      <c r="P831" s="15" t="str">
        <f t="shared" si="63"/>
        <v/>
      </c>
      <c r="Q831" s="15" t="str">
        <f t="shared" si="64"/>
        <v/>
      </c>
      <c r="R831" s="15" t="str">
        <f t="shared" si="65"/>
        <v/>
      </c>
      <c r="S831" s="7" t="str">
        <f t="shared" si="66"/>
        <v/>
      </c>
    </row>
    <row r="832" spans="8:19" x14ac:dyDescent="0.25">
      <c r="H832" s="153"/>
      <c r="M832" s="165" t="str">
        <f t="shared" si="62"/>
        <v/>
      </c>
      <c r="N832" s="255" t="str">
        <f>IF($M832="","",IFERROR(VLOOKUP($M832,PartnerSearch!B$2:G$16000,6,0),"--"))</f>
        <v/>
      </c>
      <c r="P832" s="15" t="str">
        <f t="shared" si="63"/>
        <v/>
      </c>
      <c r="Q832" s="15" t="str">
        <f t="shared" si="64"/>
        <v/>
      </c>
      <c r="R832" s="15" t="str">
        <f t="shared" si="65"/>
        <v/>
      </c>
      <c r="S832" s="7" t="str">
        <f t="shared" si="66"/>
        <v/>
      </c>
    </row>
    <row r="833" spans="8:19" x14ac:dyDescent="0.25">
      <c r="H833" s="153"/>
      <c r="M833" s="165" t="str">
        <f t="shared" si="62"/>
        <v/>
      </c>
      <c r="N833" s="255" t="str">
        <f>IF($M833="","",IFERROR(VLOOKUP($M833,PartnerSearch!B$2:G$16000,6,0),"--"))</f>
        <v/>
      </c>
      <c r="P833" s="15" t="str">
        <f t="shared" si="63"/>
        <v/>
      </c>
      <c r="Q833" s="15" t="str">
        <f t="shared" si="64"/>
        <v/>
      </c>
      <c r="R833" s="15" t="str">
        <f t="shared" si="65"/>
        <v/>
      </c>
      <c r="S833" s="7" t="str">
        <f t="shared" si="66"/>
        <v/>
      </c>
    </row>
    <row r="834" spans="8:19" x14ac:dyDescent="0.25">
      <c r="H834" s="153"/>
      <c r="M834" s="165" t="str">
        <f t="shared" si="62"/>
        <v/>
      </c>
      <c r="N834" s="255" t="str">
        <f>IF($M834="","",IFERROR(VLOOKUP($M834,PartnerSearch!B$2:G$16000,6,0),"--"))</f>
        <v/>
      </c>
      <c r="P834" s="15" t="str">
        <f t="shared" si="63"/>
        <v/>
      </c>
      <c r="Q834" s="15" t="str">
        <f t="shared" si="64"/>
        <v/>
      </c>
      <c r="R834" s="15" t="str">
        <f t="shared" si="65"/>
        <v/>
      </c>
      <c r="S834" s="7" t="str">
        <f t="shared" si="66"/>
        <v/>
      </c>
    </row>
    <row r="835" spans="8:19" x14ac:dyDescent="0.25">
      <c r="H835" s="153"/>
      <c r="M835" s="165" t="str">
        <f t="shared" ref="M835:M898" si="67">TRIM(SUBSTITUTE(SUBSTITUTE(SUBSTITUTE(SUBSTITUTE(SUBSTITUTE(SUBSTITUTE(SUBSTITUTE(SUBSTITUTE(SUBSTITUTE(SUBSTITUTE(SUBSTITUTE(SUBSTITUTE(SUBSTITUTE(SUBSTITUTE(E835,"00000 ","")," (Local)","")," (Tribal)","")," (State)","")," (Regional)","")," (Federal/National)","")," (International)","")," (Unknown)","")," (Academic Institution)","")," (Government)","")," (Industry/Business)","")," (NGO)","")," (Other)","")," (Sea Grant Program)",""))</f>
        <v/>
      </c>
      <c r="N835" s="255" t="str">
        <f>IF($M835="","",IFERROR(VLOOKUP($M835,PartnerSearch!B$2:G$16000,6,0),"--"))</f>
        <v/>
      </c>
      <c r="P835" s="15" t="str">
        <f t="shared" ref="P835:P898" si="68">IF(E835="","",IF(LEFT(E835&amp;"x",5)="00000","",IF(N835="--","NO","yes")))</f>
        <v/>
      </c>
      <c r="Q835" s="15" t="str">
        <f t="shared" ref="Q835:Q898" si="69">IF(LEFT(E835&amp;"x",5)&lt;&gt;"00000","",IF(N835="--","yes","NO"))</f>
        <v/>
      </c>
      <c r="R835" s="15" t="str">
        <f t="shared" ref="R835:R898" si="70">IF(Q835="","",IF((ISERROR(SEARCH("(Federal/National)",E835))*1+ISERROR(SEARCH("(International)",E835))*1+ISERROR(SEARCH("(Local)",E835))*1+ISERROR(SEARCH("(State)",E835))*1+ISERROR(SEARCH("(Regional)",E835))*1+ISERROR(SEARCH("(Tribal)",E835))*1+ISERROR(SEARCH("(Unknown) (",E835))*1)=6,"yes","NO"))</f>
        <v/>
      </c>
      <c r="S835" s="7" t="str">
        <f t="shared" ref="S835:S898" si="71">IF(Q835="","",IF(OR(NOT(ISERROR(SEARCH("(Academic Institution)",E835))),NOT(ISERROR(SEARCH("(Government)",E835))),NOT(ISERROR(SEARCH("(Industry/Business)",E835))),NOT(ISERROR(SEARCH("(NGO)",E835))),NOT(ISERROR(SEARCH("(Sea Grant Program)",E835))),NOT(ISERROR(SEARCH("(Other)",E835))),NOT(AND(NOT(ISERROR(SEARCH("(Unknown)",E835))),(ISERROR(SEARCH(") (Unknown)",E835)))))),"yes","NO"))</f>
        <v/>
      </c>
    </row>
    <row r="836" spans="8:19" x14ac:dyDescent="0.25">
      <c r="H836" s="153"/>
      <c r="M836" s="165" t="str">
        <f t="shared" si="67"/>
        <v/>
      </c>
      <c r="N836" s="255" t="str">
        <f>IF($M836="","",IFERROR(VLOOKUP($M836,PartnerSearch!B$2:G$16000,6,0),"--"))</f>
        <v/>
      </c>
      <c r="P836" s="15" t="str">
        <f t="shared" si="68"/>
        <v/>
      </c>
      <c r="Q836" s="15" t="str">
        <f t="shared" si="69"/>
        <v/>
      </c>
      <c r="R836" s="15" t="str">
        <f t="shared" si="70"/>
        <v/>
      </c>
      <c r="S836" s="7" t="str">
        <f t="shared" si="71"/>
        <v/>
      </c>
    </row>
    <row r="837" spans="8:19" x14ac:dyDescent="0.25">
      <c r="H837" s="153"/>
      <c r="M837" s="165" t="str">
        <f t="shared" si="67"/>
        <v/>
      </c>
      <c r="N837" s="255" t="str">
        <f>IF($M837="","",IFERROR(VLOOKUP($M837,PartnerSearch!B$2:G$16000,6,0),"--"))</f>
        <v/>
      </c>
      <c r="P837" s="15" t="str">
        <f t="shared" si="68"/>
        <v/>
      </c>
      <c r="Q837" s="15" t="str">
        <f t="shared" si="69"/>
        <v/>
      </c>
      <c r="R837" s="15" t="str">
        <f t="shared" si="70"/>
        <v/>
      </c>
      <c r="S837" s="7" t="str">
        <f t="shared" si="71"/>
        <v/>
      </c>
    </row>
    <row r="838" spans="8:19" x14ac:dyDescent="0.25">
      <c r="H838" s="153"/>
      <c r="M838" s="165" t="str">
        <f t="shared" si="67"/>
        <v/>
      </c>
      <c r="N838" s="255" t="str">
        <f>IF($M838="","",IFERROR(VLOOKUP($M838,PartnerSearch!B$2:G$16000,6,0),"--"))</f>
        <v/>
      </c>
      <c r="P838" s="15" t="str">
        <f t="shared" si="68"/>
        <v/>
      </c>
      <c r="Q838" s="15" t="str">
        <f t="shared" si="69"/>
        <v/>
      </c>
      <c r="R838" s="15" t="str">
        <f t="shared" si="70"/>
        <v/>
      </c>
      <c r="S838" s="7" t="str">
        <f t="shared" si="71"/>
        <v/>
      </c>
    </row>
    <row r="839" spans="8:19" x14ac:dyDescent="0.25">
      <c r="H839" s="153"/>
      <c r="M839" s="165" t="str">
        <f t="shared" si="67"/>
        <v/>
      </c>
      <c r="N839" s="255" t="str">
        <f>IF($M839="","",IFERROR(VLOOKUP($M839,PartnerSearch!B$2:G$16000,6,0),"--"))</f>
        <v/>
      </c>
      <c r="P839" s="15" t="str">
        <f t="shared" si="68"/>
        <v/>
      </c>
      <c r="Q839" s="15" t="str">
        <f t="shared" si="69"/>
        <v/>
      </c>
      <c r="R839" s="15" t="str">
        <f t="shared" si="70"/>
        <v/>
      </c>
      <c r="S839" s="7" t="str">
        <f t="shared" si="71"/>
        <v/>
      </c>
    </row>
    <row r="840" spans="8:19" x14ac:dyDescent="0.25">
      <c r="H840" s="153"/>
      <c r="M840" s="165" t="str">
        <f t="shared" si="67"/>
        <v/>
      </c>
      <c r="N840" s="255" t="str">
        <f>IF($M840="","",IFERROR(VLOOKUP($M840,PartnerSearch!B$2:G$16000,6,0),"--"))</f>
        <v/>
      </c>
      <c r="P840" s="15" t="str">
        <f t="shared" si="68"/>
        <v/>
      </c>
      <c r="Q840" s="15" t="str">
        <f t="shared" si="69"/>
        <v/>
      </c>
      <c r="R840" s="15" t="str">
        <f t="shared" si="70"/>
        <v/>
      </c>
      <c r="S840" s="7" t="str">
        <f t="shared" si="71"/>
        <v/>
      </c>
    </row>
    <row r="841" spans="8:19" x14ac:dyDescent="0.25">
      <c r="H841" s="153"/>
      <c r="M841" s="165" t="str">
        <f t="shared" si="67"/>
        <v/>
      </c>
      <c r="N841" s="255" t="str">
        <f>IF($M841="","",IFERROR(VLOOKUP($M841,PartnerSearch!B$2:G$16000,6,0),"--"))</f>
        <v/>
      </c>
      <c r="P841" s="15" t="str">
        <f t="shared" si="68"/>
        <v/>
      </c>
      <c r="Q841" s="15" t="str">
        <f t="shared" si="69"/>
        <v/>
      </c>
      <c r="R841" s="15" t="str">
        <f t="shared" si="70"/>
        <v/>
      </c>
      <c r="S841" s="7" t="str">
        <f t="shared" si="71"/>
        <v/>
      </c>
    </row>
    <row r="842" spans="8:19" x14ac:dyDescent="0.25">
      <c r="H842" s="153"/>
      <c r="M842" s="165" t="str">
        <f t="shared" si="67"/>
        <v/>
      </c>
      <c r="N842" s="255" t="str">
        <f>IF($M842="","",IFERROR(VLOOKUP($M842,PartnerSearch!B$2:G$16000,6,0),"--"))</f>
        <v/>
      </c>
      <c r="P842" s="15" t="str">
        <f t="shared" si="68"/>
        <v/>
      </c>
      <c r="Q842" s="15" t="str">
        <f t="shared" si="69"/>
        <v/>
      </c>
      <c r="R842" s="15" t="str">
        <f t="shared" si="70"/>
        <v/>
      </c>
      <c r="S842" s="7" t="str">
        <f t="shared" si="71"/>
        <v/>
      </c>
    </row>
    <row r="843" spans="8:19" x14ac:dyDescent="0.25">
      <c r="H843" s="153"/>
      <c r="M843" s="165" t="str">
        <f t="shared" si="67"/>
        <v/>
      </c>
      <c r="N843" s="255" t="str">
        <f>IF($M843="","",IFERROR(VLOOKUP($M843,PartnerSearch!B$2:G$16000,6,0),"--"))</f>
        <v/>
      </c>
      <c r="P843" s="15" t="str">
        <f t="shared" si="68"/>
        <v/>
      </c>
      <c r="Q843" s="15" t="str">
        <f t="shared" si="69"/>
        <v/>
      </c>
      <c r="R843" s="15" t="str">
        <f t="shared" si="70"/>
        <v/>
      </c>
      <c r="S843" s="7" t="str">
        <f t="shared" si="71"/>
        <v/>
      </c>
    </row>
    <row r="844" spans="8:19" x14ac:dyDescent="0.25">
      <c r="H844" s="153"/>
      <c r="M844" s="165" t="str">
        <f t="shared" si="67"/>
        <v/>
      </c>
      <c r="N844" s="255" t="str">
        <f>IF($M844="","",IFERROR(VLOOKUP($M844,PartnerSearch!B$2:G$16000,6,0),"--"))</f>
        <v/>
      </c>
      <c r="P844" s="15" t="str">
        <f t="shared" si="68"/>
        <v/>
      </c>
      <c r="Q844" s="15" t="str">
        <f t="shared" si="69"/>
        <v/>
      </c>
      <c r="R844" s="15" t="str">
        <f t="shared" si="70"/>
        <v/>
      </c>
      <c r="S844" s="7" t="str">
        <f t="shared" si="71"/>
        <v/>
      </c>
    </row>
    <row r="845" spans="8:19" x14ac:dyDescent="0.25">
      <c r="H845" s="153"/>
      <c r="M845" s="165" t="str">
        <f t="shared" si="67"/>
        <v/>
      </c>
      <c r="N845" s="255" t="str">
        <f>IF($M845="","",IFERROR(VLOOKUP($M845,PartnerSearch!B$2:G$16000,6,0),"--"))</f>
        <v/>
      </c>
      <c r="P845" s="15" t="str">
        <f t="shared" si="68"/>
        <v/>
      </c>
      <c r="Q845" s="15" t="str">
        <f t="shared" si="69"/>
        <v/>
      </c>
      <c r="R845" s="15" t="str">
        <f t="shared" si="70"/>
        <v/>
      </c>
      <c r="S845" s="7" t="str">
        <f t="shared" si="71"/>
        <v/>
      </c>
    </row>
    <row r="846" spans="8:19" x14ac:dyDescent="0.25">
      <c r="H846" s="153"/>
      <c r="M846" s="165" t="str">
        <f t="shared" si="67"/>
        <v/>
      </c>
      <c r="N846" s="255" t="str">
        <f>IF($M846="","",IFERROR(VLOOKUP($M846,PartnerSearch!B$2:G$16000,6,0),"--"))</f>
        <v/>
      </c>
      <c r="P846" s="15" t="str">
        <f t="shared" si="68"/>
        <v/>
      </c>
      <c r="Q846" s="15" t="str">
        <f t="shared" si="69"/>
        <v/>
      </c>
      <c r="R846" s="15" t="str">
        <f t="shared" si="70"/>
        <v/>
      </c>
      <c r="S846" s="7" t="str">
        <f t="shared" si="71"/>
        <v/>
      </c>
    </row>
    <row r="847" spans="8:19" x14ac:dyDescent="0.25">
      <c r="H847" s="153"/>
      <c r="M847" s="165" t="str">
        <f t="shared" si="67"/>
        <v/>
      </c>
      <c r="N847" s="255" t="str">
        <f>IF($M847="","",IFERROR(VLOOKUP($M847,PartnerSearch!B$2:G$16000,6,0),"--"))</f>
        <v/>
      </c>
      <c r="P847" s="15" t="str">
        <f t="shared" si="68"/>
        <v/>
      </c>
      <c r="Q847" s="15" t="str">
        <f t="shared" si="69"/>
        <v/>
      </c>
      <c r="R847" s="15" t="str">
        <f t="shared" si="70"/>
        <v/>
      </c>
      <c r="S847" s="7" t="str">
        <f t="shared" si="71"/>
        <v/>
      </c>
    </row>
    <row r="848" spans="8:19" x14ac:dyDescent="0.25">
      <c r="H848" s="153"/>
      <c r="M848" s="165" t="str">
        <f t="shared" si="67"/>
        <v/>
      </c>
      <c r="N848" s="255" t="str">
        <f>IF($M848="","",IFERROR(VLOOKUP($M848,PartnerSearch!B$2:G$16000,6,0),"--"))</f>
        <v/>
      </c>
      <c r="P848" s="15" t="str">
        <f t="shared" si="68"/>
        <v/>
      </c>
      <c r="Q848" s="15" t="str">
        <f t="shared" si="69"/>
        <v/>
      </c>
      <c r="R848" s="15" t="str">
        <f t="shared" si="70"/>
        <v/>
      </c>
      <c r="S848" s="7" t="str">
        <f t="shared" si="71"/>
        <v/>
      </c>
    </row>
    <row r="849" spans="8:19" x14ac:dyDescent="0.25">
      <c r="H849" s="153"/>
      <c r="M849" s="165" t="str">
        <f t="shared" si="67"/>
        <v/>
      </c>
      <c r="N849" s="255" t="str">
        <f>IF($M849="","",IFERROR(VLOOKUP($M849,PartnerSearch!B$2:G$16000,6,0),"--"))</f>
        <v/>
      </c>
      <c r="P849" s="15" t="str">
        <f t="shared" si="68"/>
        <v/>
      </c>
      <c r="Q849" s="15" t="str">
        <f t="shared" si="69"/>
        <v/>
      </c>
      <c r="R849" s="15" t="str">
        <f t="shared" si="70"/>
        <v/>
      </c>
      <c r="S849" s="7" t="str">
        <f t="shared" si="71"/>
        <v/>
      </c>
    </row>
    <row r="850" spans="8:19" x14ac:dyDescent="0.25">
      <c r="H850" s="153"/>
      <c r="M850" s="165" t="str">
        <f t="shared" si="67"/>
        <v/>
      </c>
      <c r="N850" s="255" t="str">
        <f>IF($M850="","",IFERROR(VLOOKUP($M850,PartnerSearch!B$2:G$16000,6,0),"--"))</f>
        <v/>
      </c>
      <c r="P850" s="15" t="str">
        <f t="shared" si="68"/>
        <v/>
      </c>
      <c r="Q850" s="15" t="str">
        <f t="shared" si="69"/>
        <v/>
      </c>
      <c r="R850" s="15" t="str">
        <f t="shared" si="70"/>
        <v/>
      </c>
      <c r="S850" s="7" t="str">
        <f t="shared" si="71"/>
        <v/>
      </c>
    </row>
    <row r="851" spans="8:19" x14ac:dyDescent="0.25">
      <c r="H851" s="153"/>
      <c r="M851" s="165" t="str">
        <f t="shared" si="67"/>
        <v/>
      </c>
      <c r="N851" s="255" t="str">
        <f>IF($M851="","",IFERROR(VLOOKUP($M851,PartnerSearch!B$2:G$16000,6,0),"--"))</f>
        <v/>
      </c>
      <c r="P851" s="15" t="str">
        <f t="shared" si="68"/>
        <v/>
      </c>
      <c r="Q851" s="15" t="str">
        <f t="shared" si="69"/>
        <v/>
      </c>
      <c r="R851" s="15" t="str">
        <f t="shared" si="70"/>
        <v/>
      </c>
      <c r="S851" s="7" t="str">
        <f t="shared" si="71"/>
        <v/>
      </c>
    </row>
    <row r="852" spans="8:19" x14ac:dyDescent="0.25">
      <c r="H852" s="153"/>
      <c r="M852" s="165" t="str">
        <f t="shared" si="67"/>
        <v/>
      </c>
      <c r="N852" s="255" t="str">
        <f>IF($M852="","",IFERROR(VLOOKUP($M852,PartnerSearch!B$2:G$16000,6,0),"--"))</f>
        <v/>
      </c>
      <c r="P852" s="15" t="str">
        <f t="shared" si="68"/>
        <v/>
      </c>
      <c r="Q852" s="15" t="str">
        <f t="shared" si="69"/>
        <v/>
      </c>
      <c r="R852" s="15" t="str">
        <f t="shared" si="70"/>
        <v/>
      </c>
      <c r="S852" s="7" t="str">
        <f t="shared" si="71"/>
        <v/>
      </c>
    </row>
    <row r="853" spans="8:19" x14ac:dyDescent="0.25">
      <c r="H853" s="153"/>
      <c r="M853" s="165" t="str">
        <f t="shared" si="67"/>
        <v/>
      </c>
      <c r="N853" s="255" t="str">
        <f>IF($M853="","",IFERROR(VLOOKUP($M853,PartnerSearch!B$2:G$16000,6,0),"--"))</f>
        <v/>
      </c>
      <c r="P853" s="15" t="str">
        <f t="shared" si="68"/>
        <v/>
      </c>
      <c r="Q853" s="15" t="str">
        <f t="shared" si="69"/>
        <v/>
      </c>
      <c r="R853" s="15" t="str">
        <f t="shared" si="70"/>
        <v/>
      </c>
      <c r="S853" s="7" t="str">
        <f t="shared" si="71"/>
        <v/>
      </c>
    </row>
    <row r="854" spans="8:19" x14ac:dyDescent="0.25">
      <c r="H854" s="153"/>
      <c r="M854" s="165" t="str">
        <f t="shared" si="67"/>
        <v/>
      </c>
      <c r="N854" s="255" t="str">
        <f>IF($M854="","",IFERROR(VLOOKUP($M854,PartnerSearch!B$2:G$16000,6,0),"--"))</f>
        <v/>
      </c>
      <c r="P854" s="15" t="str">
        <f t="shared" si="68"/>
        <v/>
      </c>
      <c r="Q854" s="15" t="str">
        <f t="shared" si="69"/>
        <v/>
      </c>
      <c r="R854" s="15" t="str">
        <f t="shared" si="70"/>
        <v/>
      </c>
      <c r="S854" s="7" t="str">
        <f t="shared" si="71"/>
        <v/>
      </c>
    </row>
    <row r="855" spans="8:19" x14ac:dyDescent="0.25">
      <c r="H855" s="153"/>
      <c r="M855" s="165" t="str">
        <f t="shared" si="67"/>
        <v/>
      </c>
      <c r="N855" s="255" t="str">
        <f>IF($M855="","",IFERROR(VLOOKUP($M855,PartnerSearch!B$2:G$16000,6,0),"--"))</f>
        <v/>
      </c>
      <c r="P855" s="15" t="str">
        <f t="shared" si="68"/>
        <v/>
      </c>
      <c r="Q855" s="15" t="str">
        <f t="shared" si="69"/>
        <v/>
      </c>
      <c r="R855" s="15" t="str">
        <f t="shared" si="70"/>
        <v/>
      </c>
      <c r="S855" s="7" t="str">
        <f t="shared" si="71"/>
        <v/>
      </c>
    </row>
    <row r="856" spans="8:19" x14ac:dyDescent="0.25">
      <c r="H856" s="153"/>
      <c r="M856" s="165" t="str">
        <f t="shared" si="67"/>
        <v/>
      </c>
      <c r="N856" s="255" t="str">
        <f>IF($M856="","",IFERROR(VLOOKUP($M856,PartnerSearch!B$2:G$16000,6,0),"--"))</f>
        <v/>
      </c>
      <c r="P856" s="15" t="str">
        <f t="shared" si="68"/>
        <v/>
      </c>
      <c r="Q856" s="15" t="str">
        <f t="shared" si="69"/>
        <v/>
      </c>
      <c r="R856" s="15" t="str">
        <f t="shared" si="70"/>
        <v/>
      </c>
      <c r="S856" s="7" t="str">
        <f t="shared" si="71"/>
        <v/>
      </c>
    </row>
    <row r="857" spans="8:19" x14ac:dyDescent="0.25">
      <c r="H857" s="153"/>
      <c r="M857" s="165" t="str">
        <f t="shared" si="67"/>
        <v/>
      </c>
      <c r="N857" s="255" t="str">
        <f>IF($M857="","",IFERROR(VLOOKUP($M857,PartnerSearch!B$2:G$16000,6,0),"--"))</f>
        <v/>
      </c>
      <c r="P857" s="15" t="str">
        <f t="shared" si="68"/>
        <v/>
      </c>
      <c r="Q857" s="15" t="str">
        <f t="shared" si="69"/>
        <v/>
      </c>
      <c r="R857" s="15" t="str">
        <f t="shared" si="70"/>
        <v/>
      </c>
      <c r="S857" s="7" t="str">
        <f t="shared" si="71"/>
        <v/>
      </c>
    </row>
    <row r="858" spans="8:19" x14ac:dyDescent="0.25">
      <c r="H858" s="153"/>
      <c r="M858" s="165" t="str">
        <f t="shared" si="67"/>
        <v/>
      </c>
      <c r="N858" s="255" t="str">
        <f>IF($M858="","",IFERROR(VLOOKUP($M858,PartnerSearch!B$2:G$16000,6,0),"--"))</f>
        <v/>
      </c>
      <c r="P858" s="15" t="str">
        <f t="shared" si="68"/>
        <v/>
      </c>
      <c r="Q858" s="15" t="str">
        <f t="shared" si="69"/>
        <v/>
      </c>
      <c r="R858" s="15" t="str">
        <f t="shared" si="70"/>
        <v/>
      </c>
      <c r="S858" s="7" t="str">
        <f t="shared" si="71"/>
        <v/>
      </c>
    </row>
    <row r="859" spans="8:19" x14ac:dyDescent="0.25">
      <c r="H859" s="153"/>
      <c r="M859" s="165" t="str">
        <f t="shared" si="67"/>
        <v/>
      </c>
      <c r="N859" s="255" t="str">
        <f>IF($M859="","",IFERROR(VLOOKUP($M859,PartnerSearch!B$2:G$16000,6,0),"--"))</f>
        <v/>
      </c>
      <c r="P859" s="15" t="str">
        <f t="shared" si="68"/>
        <v/>
      </c>
      <c r="Q859" s="15" t="str">
        <f t="shared" si="69"/>
        <v/>
      </c>
      <c r="R859" s="15" t="str">
        <f t="shared" si="70"/>
        <v/>
      </c>
      <c r="S859" s="7" t="str">
        <f t="shared" si="71"/>
        <v/>
      </c>
    </row>
    <row r="860" spans="8:19" x14ac:dyDescent="0.25">
      <c r="H860" s="153"/>
      <c r="M860" s="165" t="str">
        <f t="shared" si="67"/>
        <v/>
      </c>
      <c r="N860" s="255" t="str">
        <f>IF($M860="","",IFERROR(VLOOKUP($M860,PartnerSearch!B$2:G$16000,6,0),"--"))</f>
        <v/>
      </c>
      <c r="P860" s="15" t="str">
        <f t="shared" si="68"/>
        <v/>
      </c>
      <c r="Q860" s="15" t="str">
        <f t="shared" si="69"/>
        <v/>
      </c>
      <c r="R860" s="15" t="str">
        <f t="shared" si="70"/>
        <v/>
      </c>
      <c r="S860" s="7" t="str">
        <f t="shared" si="71"/>
        <v/>
      </c>
    </row>
    <row r="861" spans="8:19" x14ac:dyDescent="0.25">
      <c r="H861" s="153"/>
      <c r="M861" s="165" t="str">
        <f t="shared" si="67"/>
        <v/>
      </c>
      <c r="N861" s="255" t="str">
        <f>IF($M861="","",IFERROR(VLOOKUP($M861,PartnerSearch!B$2:G$16000,6,0),"--"))</f>
        <v/>
      </c>
      <c r="P861" s="15" t="str">
        <f t="shared" si="68"/>
        <v/>
      </c>
      <c r="Q861" s="15" t="str">
        <f t="shared" si="69"/>
        <v/>
      </c>
      <c r="R861" s="15" t="str">
        <f t="shared" si="70"/>
        <v/>
      </c>
      <c r="S861" s="7" t="str">
        <f t="shared" si="71"/>
        <v/>
      </c>
    </row>
    <row r="862" spans="8:19" x14ac:dyDescent="0.25">
      <c r="H862" s="153"/>
      <c r="M862" s="165" t="str">
        <f t="shared" si="67"/>
        <v/>
      </c>
      <c r="N862" s="255" t="str">
        <f>IF($M862="","",IFERROR(VLOOKUP($M862,PartnerSearch!B$2:G$16000,6,0),"--"))</f>
        <v/>
      </c>
      <c r="P862" s="15" t="str">
        <f t="shared" si="68"/>
        <v/>
      </c>
      <c r="Q862" s="15" t="str">
        <f t="shared" si="69"/>
        <v/>
      </c>
      <c r="R862" s="15" t="str">
        <f t="shared" si="70"/>
        <v/>
      </c>
      <c r="S862" s="7" t="str">
        <f t="shared" si="71"/>
        <v/>
      </c>
    </row>
    <row r="863" spans="8:19" x14ac:dyDescent="0.25">
      <c r="H863" s="153"/>
      <c r="M863" s="165" t="str">
        <f t="shared" si="67"/>
        <v/>
      </c>
      <c r="N863" s="255" t="str">
        <f>IF($M863="","",IFERROR(VLOOKUP($M863,PartnerSearch!B$2:G$16000,6,0),"--"))</f>
        <v/>
      </c>
      <c r="P863" s="15" t="str">
        <f t="shared" si="68"/>
        <v/>
      </c>
      <c r="Q863" s="15" t="str">
        <f t="shared" si="69"/>
        <v/>
      </c>
      <c r="R863" s="15" t="str">
        <f t="shared" si="70"/>
        <v/>
      </c>
      <c r="S863" s="7" t="str">
        <f t="shared" si="71"/>
        <v/>
      </c>
    </row>
    <row r="864" spans="8:19" x14ac:dyDescent="0.25">
      <c r="H864" s="153"/>
      <c r="M864" s="165" t="str">
        <f t="shared" si="67"/>
        <v/>
      </c>
      <c r="N864" s="255" t="str">
        <f>IF($M864="","",IFERROR(VLOOKUP($M864,PartnerSearch!B$2:G$16000,6,0),"--"))</f>
        <v/>
      </c>
      <c r="P864" s="15" t="str">
        <f t="shared" si="68"/>
        <v/>
      </c>
      <c r="Q864" s="15" t="str">
        <f t="shared" si="69"/>
        <v/>
      </c>
      <c r="R864" s="15" t="str">
        <f t="shared" si="70"/>
        <v/>
      </c>
      <c r="S864" s="7" t="str">
        <f t="shared" si="71"/>
        <v/>
      </c>
    </row>
    <row r="865" spans="8:19" x14ac:dyDescent="0.25">
      <c r="H865" s="153"/>
      <c r="M865" s="165" t="str">
        <f t="shared" si="67"/>
        <v/>
      </c>
      <c r="N865" s="255" t="str">
        <f>IF($M865="","",IFERROR(VLOOKUP($M865,PartnerSearch!B$2:G$16000,6,0),"--"))</f>
        <v/>
      </c>
      <c r="P865" s="15" t="str">
        <f t="shared" si="68"/>
        <v/>
      </c>
      <c r="Q865" s="15" t="str">
        <f t="shared" si="69"/>
        <v/>
      </c>
      <c r="R865" s="15" t="str">
        <f t="shared" si="70"/>
        <v/>
      </c>
      <c r="S865" s="7" t="str">
        <f t="shared" si="71"/>
        <v/>
      </c>
    </row>
    <row r="866" spans="8:19" x14ac:dyDescent="0.25">
      <c r="H866" s="153"/>
      <c r="M866" s="165" t="str">
        <f t="shared" si="67"/>
        <v/>
      </c>
      <c r="N866" s="255" t="str">
        <f>IF($M866="","",IFERROR(VLOOKUP($M866,PartnerSearch!B$2:G$16000,6,0),"--"))</f>
        <v/>
      </c>
      <c r="P866" s="15" t="str">
        <f t="shared" si="68"/>
        <v/>
      </c>
      <c r="Q866" s="15" t="str">
        <f t="shared" si="69"/>
        <v/>
      </c>
      <c r="R866" s="15" t="str">
        <f t="shared" si="70"/>
        <v/>
      </c>
      <c r="S866" s="7" t="str">
        <f t="shared" si="71"/>
        <v/>
      </c>
    </row>
    <row r="867" spans="8:19" x14ac:dyDescent="0.25">
      <c r="H867" s="153"/>
      <c r="M867" s="165" t="str">
        <f t="shared" si="67"/>
        <v/>
      </c>
      <c r="N867" s="255" t="str">
        <f>IF($M867="","",IFERROR(VLOOKUP($M867,PartnerSearch!B$2:G$16000,6,0),"--"))</f>
        <v/>
      </c>
      <c r="P867" s="15" t="str">
        <f t="shared" si="68"/>
        <v/>
      </c>
      <c r="Q867" s="15" t="str">
        <f t="shared" si="69"/>
        <v/>
      </c>
      <c r="R867" s="15" t="str">
        <f t="shared" si="70"/>
        <v/>
      </c>
      <c r="S867" s="7" t="str">
        <f t="shared" si="71"/>
        <v/>
      </c>
    </row>
    <row r="868" spans="8:19" x14ac:dyDescent="0.25">
      <c r="H868" s="153"/>
      <c r="M868" s="165" t="str">
        <f t="shared" si="67"/>
        <v/>
      </c>
      <c r="N868" s="255" t="str">
        <f>IF($M868="","",IFERROR(VLOOKUP($M868,PartnerSearch!B$2:G$16000,6,0),"--"))</f>
        <v/>
      </c>
      <c r="P868" s="15" t="str">
        <f t="shared" si="68"/>
        <v/>
      </c>
      <c r="Q868" s="15" t="str">
        <f t="shared" si="69"/>
        <v/>
      </c>
      <c r="R868" s="15" t="str">
        <f t="shared" si="70"/>
        <v/>
      </c>
      <c r="S868" s="7" t="str">
        <f t="shared" si="71"/>
        <v/>
      </c>
    </row>
    <row r="869" spans="8:19" x14ac:dyDescent="0.25">
      <c r="H869" s="153"/>
      <c r="M869" s="165" t="str">
        <f t="shared" si="67"/>
        <v/>
      </c>
      <c r="N869" s="255" t="str">
        <f>IF($M869="","",IFERROR(VLOOKUP($M869,PartnerSearch!B$2:G$16000,6,0),"--"))</f>
        <v/>
      </c>
      <c r="P869" s="15" t="str">
        <f t="shared" si="68"/>
        <v/>
      </c>
      <c r="Q869" s="15" t="str">
        <f t="shared" si="69"/>
        <v/>
      </c>
      <c r="R869" s="15" t="str">
        <f t="shared" si="70"/>
        <v/>
      </c>
      <c r="S869" s="7" t="str">
        <f t="shared" si="71"/>
        <v/>
      </c>
    </row>
    <row r="870" spans="8:19" x14ac:dyDescent="0.25">
      <c r="H870" s="153"/>
      <c r="M870" s="165" t="str">
        <f t="shared" si="67"/>
        <v/>
      </c>
      <c r="N870" s="255" t="str">
        <f>IF($M870="","",IFERROR(VLOOKUP($M870,PartnerSearch!B$2:G$16000,6,0),"--"))</f>
        <v/>
      </c>
      <c r="P870" s="15" t="str">
        <f t="shared" si="68"/>
        <v/>
      </c>
      <c r="Q870" s="15" t="str">
        <f t="shared" si="69"/>
        <v/>
      </c>
      <c r="R870" s="15" t="str">
        <f t="shared" si="70"/>
        <v/>
      </c>
      <c r="S870" s="7" t="str">
        <f t="shared" si="71"/>
        <v/>
      </c>
    </row>
    <row r="871" spans="8:19" x14ac:dyDescent="0.25">
      <c r="H871" s="153"/>
      <c r="M871" s="165" t="str">
        <f t="shared" si="67"/>
        <v/>
      </c>
      <c r="N871" s="255" t="str">
        <f>IF($M871="","",IFERROR(VLOOKUP($M871,PartnerSearch!B$2:G$16000,6,0),"--"))</f>
        <v/>
      </c>
      <c r="P871" s="15" t="str">
        <f t="shared" si="68"/>
        <v/>
      </c>
      <c r="Q871" s="15" t="str">
        <f t="shared" si="69"/>
        <v/>
      </c>
      <c r="R871" s="15" t="str">
        <f t="shared" si="70"/>
        <v/>
      </c>
      <c r="S871" s="7" t="str">
        <f t="shared" si="71"/>
        <v/>
      </c>
    </row>
    <row r="872" spans="8:19" x14ac:dyDescent="0.25">
      <c r="H872" s="153"/>
      <c r="M872" s="165" t="str">
        <f t="shared" si="67"/>
        <v/>
      </c>
      <c r="N872" s="255" t="str">
        <f>IF($M872="","",IFERROR(VLOOKUP($M872,PartnerSearch!B$2:G$16000,6,0),"--"))</f>
        <v/>
      </c>
      <c r="P872" s="15" t="str">
        <f t="shared" si="68"/>
        <v/>
      </c>
      <c r="Q872" s="15" t="str">
        <f t="shared" si="69"/>
        <v/>
      </c>
      <c r="R872" s="15" t="str">
        <f t="shared" si="70"/>
        <v/>
      </c>
      <c r="S872" s="7" t="str">
        <f t="shared" si="71"/>
        <v/>
      </c>
    </row>
    <row r="873" spans="8:19" x14ac:dyDescent="0.25">
      <c r="H873" s="153"/>
      <c r="M873" s="165" t="str">
        <f t="shared" si="67"/>
        <v/>
      </c>
      <c r="N873" s="255" t="str">
        <f>IF($M873="","",IFERROR(VLOOKUP($M873,PartnerSearch!B$2:G$16000,6,0),"--"))</f>
        <v/>
      </c>
      <c r="P873" s="15" t="str">
        <f t="shared" si="68"/>
        <v/>
      </c>
      <c r="Q873" s="15" t="str">
        <f t="shared" si="69"/>
        <v/>
      </c>
      <c r="R873" s="15" t="str">
        <f t="shared" si="70"/>
        <v/>
      </c>
      <c r="S873" s="7" t="str">
        <f t="shared" si="71"/>
        <v/>
      </c>
    </row>
    <row r="874" spans="8:19" x14ac:dyDescent="0.25">
      <c r="H874" s="153"/>
      <c r="M874" s="165" t="str">
        <f t="shared" si="67"/>
        <v/>
      </c>
      <c r="N874" s="255" t="str">
        <f>IF($M874="","",IFERROR(VLOOKUP($M874,PartnerSearch!B$2:G$16000,6,0),"--"))</f>
        <v/>
      </c>
      <c r="P874" s="15" t="str">
        <f t="shared" si="68"/>
        <v/>
      </c>
      <c r="Q874" s="15" t="str">
        <f t="shared" si="69"/>
        <v/>
      </c>
      <c r="R874" s="15" t="str">
        <f t="shared" si="70"/>
        <v/>
      </c>
      <c r="S874" s="7" t="str">
        <f t="shared" si="71"/>
        <v/>
      </c>
    </row>
    <row r="875" spans="8:19" x14ac:dyDescent="0.25">
      <c r="H875" s="153"/>
      <c r="M875" s="165" t="str">
        <f t="shared" si="67"/>
        <v/>
      </c>
      <c r="N875" s="255" t="str">
        <f>IF($M875="","",IFERROR(VLOOKUP($M875,PartnerSearch!B$2:G$16000,6,0),"--"))</f>
        <v/>
      </c>
      <c r="P875" s="15" t="str">
        <f t="shared" si="68"/>
        <v/>
      </c>
      <c r="Q875" s="15" t="str">
        <f t="shared" si="69"/>
        <v/>
      </c>
      <c r="R875" s="15" t="str">
        <f t="shared" si="70"/>
        <v/>
      </c>
      <c r="S875" s="7" t="str">
        <f t="shared" si="71"/>
        <v/>
      </c>
    </row>
    <row r="876" spans="8:19" x14ac:dyDescent="0.25">
      <c r="H876" s="153"/>
      <c r="M876" s="165" t="str">
        <f t="shared" si="67"/>
        <v/>
      </c>
      <c r="N876" s="255" t="str">
        <f>IF($M876="","",IFERROR(VLOOKUP($M876,PartnerSearch!B$2:G$16000,6,0),"--"))</f>
        <v/>
      </c>
      <c r="P876" s="15" t="str">
        <f t="shared" si="68"/>
        <v/>
      </c>
      <c r="Q876" s="15" t="str">
        <f t="shared" si="69"/>
        <v/>
      </c>
      <c r="R876" s="15" t="str">
        <f t="shared" si="70"/>
        <v/>
      </c>
      <c r="S876" s="7" t="str">
        <f t="shared" si="71"/>
        <v/>
      </c>
    </row>
    <row r="877" spans="8:19" x14ac:dyDescent="0.25">
      <c r="H877" s="153"/>
      <c r="M877" s="165" t="str">
        <f t="shared" si="67"/>
        <v/>
      </c>
      <c r="N877" s="255" t="str">
        <f>IF($M877="","",IFERROR(VLOOKUP($M877,PartnerSearch!B$2:G$16000,6,0),"--"))</f>
        <v/>
      </c>
      <c r="P877" s="15" t="str">
        <f t="shared" si="68"/>
        <v/>
      </c>
      <c r="Q877" s="15" t="str">
        <f t="shared" si="69"/>
        <v/>
      </c>
      <c r="R877" s="15" t="str">
        <f t="shared" si="70"/>
        <v/>
      </c>
      <c r="S877" s="7" t="str">
        <f t="shared" si="71"/>
        <v/>
      </c>
    </row>
    <row r="878" spans="8:19" x14ac:dyDescent="0.25">
      <c r="H878" s="153"/>
      <c r="M878" s="165" t="str">
        <f t="shared" si="67"/>
        <v/>
      </c>
      <c r="N878" s="255" t="str">
        <f>IF($M878="","",IFERROR(VLOOKUP($M878,PartnerSearch!B$2:G$16000,6,0),"--"))</f>
        <v/>
      </c>
      <c r="P878" s="15" t="str">
        <f t="shared" si="68"/>
        <v/>
      </c>
      <c r="Q878" s="15" t="str">
        <f t="shared" si="69"/>
        <v/>
      </c>
      <c r="R878" s="15" t="str">
        <f t="shared" si="70"/>
        <v/>
      </c>
      <c r="S878" s="7" t="str">
        <f t="shared" si="71"/>
        <v/>
      </c>
    </row>
    <row r="879" spans="8:19" x14ac:dyDescent="0.25">
      <c r="H879" s="153"/>
      <c r="M879" s="165" t="str">
        <f t="shared" si="67"/>
        <v/>
      </c>
      <c r="N879" s="255" t="str">
        <f>IF($M879="","",IFERROR(VLOOKUP($M879,PartnerSearch!B$2:G$16000,6,0),"--"))</f>
        <v/>
      </c>
      <c r="P879" s="15" t="str">
        <f t="shared" si="68"/>
        <v/>
      </c>
      <c r="Q879" s="15" t="str">
        <f t="shared" si="69"/>
        <v/>
      </c>
      <c r="R879" s="15" t="str">
        <f t="shared" si="70"/>
        <v/>
      </c>
      <c r="S879" s="7" t="str">
        <f t="shared" si="71"/>
        <v/>
      </c>
    </row>
    <row r="880" spans="8:19" x14ac:dyDescent="0.25">
      <c r="H880" s="153"/>
      <c r="M880" s="165" t="str">
        <f t="shared" si="67"/>
        <v/>
      </c>
      <c r="N880" s="255" t="str">
        <f>IF($M880="","",IFERROR(VLOOKUP($M880,PartnerSearch!B$2:G$16000,6,0),"--"))</f>
        <v/>
      </c>
      <c r="P880" s="15" t="str">
        <f t="shared" si="68"/>
        <v/>
      </c>
      <c r="Q880" s="15" t="str">
        <f t="shared" si="69"/>
        <v/>
      </c>
      <c r="R880" s="15" t="str">
        <f t="shared" si="70"/>
        <v/>
      </c>
      <c r="S880" s="7" t="str">
        <f t="shared" si="71"/>
        <v/>
      </c>
    </row>
    <row r="881" spans="8:19" x14ac:dyDescent="0.25">
      <c r="H881" s="153"/>
      <c r="M881" s="165" t="str">
        <f t="shared" si="67"/>
        <v/>
      </c>
      <c r="N881" s="255" t="str">
        <f>IF($M881="","",IFERROR(VLOOKUP($M881,PartnerSearch!B$2:G$16000,6,0),"--"))</f>
        <v/>
      </c>
      <c r="P881" s="15" t="str">
        <f t="shared" si="68"/>
        <v/>
      </c>
      <c r="Q881" s="15" t="str">
        <f t="shared" si="69"/>
        <v/>
      </c>
      <c r="R881" s="15" t="str">
        <f t="shared" si="70"/>
        <v/>
      </c>
      <c r="S881" s="7" t="str">
        <f t="shared" si="71"/>
        <v/>
      </c>
    </row>
    <row r="882" spans="8:19" x14ac:dyDescent="0.25">
      <c r="H882" s="153"/>
      <c r="M882" s="165" t="str">
        <f t="shared" si="67"/>
        <v/>
      </c>
      <c r="N882" s="255" t="str">
        <f>IF($M882="","",IFERROR(VLOOKUP($M882,PartnerSearch!B$2:G$16000,6,0),"--"))</f>
        <v/>
      </c>
      <c r="P882" s="15" t="str">
        <f t="shared" si="68"/>
        <v/>
      </c>
      <c r="Q882" s="15" t="str">
        <f t="shared" si="69"/>
        <v/>
      </c>
      <c r="R882" s="15" t="str">
        <f t="shared" si="70"/>
        <v/>
      </c>
      <c r="S882" s="7" t="str">
        <f t="shared" si="71"/>
        <v/>
      </c>
    </row>
    <row r="883" spans="8:19" x14ac:dyDescent="0.25">
      <c r="H883" s="153"/>
      <c r="M883" s="165" t="str">
        <f t="shared" si="67"/>
        <v/>
      </c>
      <c r="N883" s="255" t="str">
        <f>IF($M883="","",IFERROR(VLOOKUP($M883,PartnerSearch!B$2:G$16000,6,0),"--"))</f>
        <v/>
      </c>
      <c r="P883" s="15" t="str">
        <f t="shared" si="68"/>
        <v/>
      </c>
      <c r="Q883" s="15" t="str">
        <f t="shared" si="69"/>
        <v/>
      </c>
      <c r="R883" s="15" t="str">
        <f t="shared" si="70"/>
        <v/>
      </c>
      <c r="S883" s="7" t="str">
        <f t="shared" si="71"/>
        <v/>
      </c>
    </row>
    <row r="884" spans="8:19" x14ac:dyDescent="0.25">
      <c r="H884" s="153"/>
      <c r="M884" s="165" t="str">
        <f t="shared" si="67"/>
        <v/>
      </c>
      <c r="N884" s="255" t="str">
        <f>IF($M884="","",IFERROR(VLOOKUP($M884,PartnerSearch!B$2:G$16000,6,0),"--"))</f>
        <v/>
      </c>
      <c r="P884" s="15" t="str">
        <f t="shared" si="68"/>
        <v/>
      </c>
      <c r="Q884" s="15" t="str">
        <f t="shared" si="69"/>
        <v/>
      </c>
      <c r="R884" s="15" t="str">
        <f t="shared" si="70"/>
        <v/>
      </c>
      <c r="S884" s="7" t="str">
        <f t="shared" si="71"/>
        <v/>
      </c>
    </row>
    <row r="885" spans="8:19" x14ac:dyDescent="0.25">
      <c r="H885" s="153"/>
      <c r="M885" s="165" t="str">
        <f t="shared" si="67"/>
        <v/>
      </c>
      <c r="N885" s="255" t="str">
        <f>IF($M885="","",IFERROR(VLOOKUP($M885,PartnerSearch!B$2:G$16000,6,0),"--"))</f>
        <v/>
      </c>
      <c r="P885" s="15" t="str">
        <f t="shared" si="68"/>
        <v/>
      </c>
      <c r="Q885" s="15" t="str">
        <f t="shared" si="69"/>
        <v/>
      </c>
      <c r="R885" s="15" t="str">
        <f t="shared" si="70"/>
        <v/>
      </c>
      <c r="S885" s="7" t="str">
        <f t="shared" si="71"/>
        <v/>
      </c>
    </row>
    <row r="886" spans="8:19" x14ac:dyDescent="0.25">
      <c r="H886" s="153"/>
      <c r="M886" s="165" t="str">
        <f t="shared" si="67"/>
        <v/>
      </c>
      <c r="N886" s="255" t="str">
        <f>IF($M886="","",IFERROR(VLOOKUP($M886,PartnerSearch!B$2:G$16000,6,0),"--"))</f>
        <v/>
      </c>
      <c r="P886" s="15" t="str">
        <f t="shared" si="68"/>
        <v/>
      </c>
      <c r="Q886" s="15" t="str">
        <f t="shared" si="69"/>
        <v/>
      </c>
      <c r="R886" s="15" t="str">
        <f t="shared" si="70"/>
        <v/>
      </c>
      <c r="S886" s="7" t="str">
        <f t="shared" si="71"/>
        <v/>
      </c>
    </row>
    <row r="887" spans="8:19" x14ac:dyDescent="0.25">
      <c r="H887" s="153"/>
      <c r="M887" s="165" t="str">
        <f t="shared" si="67"/>
        <v/>
      </c>
      <c r="N887" s="255" t="str">
        <f>IF($M887="","",IFERROR(VLOOKUP($M887,PartnerSearch!B$2:G$16000,6,0),"--"))</f>
        <v/>
      </c>
      <c r="P887" s="15" t="str">
        <f t="shared" si="68"/>
        <v/>
      </c>
      <c r="Q887" s="15" t="str">
        <f t="shared" si="69"/>
        <v/>
      </c>
      <c r="R887" s="15" t="str">
        <f t="shared" si="70"/>
        <v/>
      </c>
      <c r="S887" s="7" t="str">
        <f t="shared" si="71"/>
        <v/>
      </c>
    </row>
    <row r="888" spans="8:19" x14ac:dyDescent="0.25">
      <c r="H888" s="153"/>
      <c r="M888" s="165" t="str">
        <f t="shared" si="67"/>
        <v/>
      </c>
      <c r="N888" s="255" t="str">
        <f>IF($M888="","",IFERROR(VLOOKUP($M888,PartnerSearch!B$2:G$16000,6,0),"--"))</f>
        <v/>
      </c>
      <c r="P888" s="15" t="str">
        <f t="shared" si="68"/>
        <v/>
      </c>
      <c r="Q888" s="15" t="str">
        <f t="shared" si="69"/>
        <v/>
      </c>
      <c r="R888" s="15" t="str">
        <f t="shared" si="70"/>
        <v/>
      </c>
      <c r="S888" s="7" t="str">
        <f t="shared" si="71"/>
        <v/>
      </c>
    </row>
    <row r="889" spans="8:19" x14ac:dyDescent="0.25">
      <c r="H889" s="153"/>
      <c r="M889" s="165" t="str">
        <f t="shared" si="67"/>
        <v/>
      </c>
      <c r="N889" s="255" t="str">
        <f>IF($M889="","",IFERROR(VLOOKUP($M889,PartnerSearch!B$2:G$16000,6,0),"--"))</f>
        <v/>
      </c>
      <c r="P889" s="15" t="str">
        <f t="shared" si="68"/>
        <v/>
      </c>
      <c r="Q889" s="15" t="str">
        <f t="shared" si="69"/>
        <v/>
      </c>
      <c r="R889" s="15" t="str">
        <f t="shared" si="70"/>
        <v/>
      </c>
      <c r="S889" s="7" t="str">
        <f t="shared" si="71"/>
        <v/>
      </c>
    </row>
    <row r="890" spans="8:19" x14ac:dyDescent="0.25">
      <c r="H890" s="153"/>
      <c r="M890" s="165" t="str">
        <f t="shared" si="67"/>
        <v/>
      </c>
      <c r="N890" s="255" t="str">
        <f>IF($M890="","",IFERROR(VLOOKUP($M890,PartnerSearch!B$2:G$16000,6,0),"--"))</f>
        <v/>
      </c>
      <c r="P890" s="15" t="str">
        <f t="shared" si="68"/>
        <v/>
      </c>
      <c r="Q890" s="15" t="str">
        <f t="shared" si="69"/>
        <v/>
      </c>
      <c r="R890" s="15" t="str">
        <f t="shared" si="70"/>
        <v/>
      </c>
      <c r="S890" s="7" t="str">
        <f t="shared" si="71"/>
        <v/>
      </c>
    </row>
    <row r="891" spans="8:19" x14ac:dyDescent="0.25">
      <c r="H891" s="153"/>
      <c r="M891" s="165" t="str">
        <f t="shared" si="67"/>
        <v/>
      </c>
      <c r="N891" s="255" t="str">
        <f>IF($M891="","",IFERROR(VLOOKUP($M891,PartnerSearch!B$2:G$16000,6,0),"--"))</f>
        <v/>
      </c>
      <c r="P891" s="15" t="str">
        <f t="shared" si="68"/>
        <v/>
      </c>
      <c r="Q891" s="15" t="str">
        <f t="shared" si="69"/>
        <v/>
      </c>
      <c r="R891" s="15" t="str">
        <f t="shared" si="70"/>
        <v/>
      </c>
      <c r="S891" s="7" t="str">
        <f t="shared" si="71"/>
        <v/>
      </c>
    </row>
    <row r="892" spans="8:19" x14ac:dyDescent="0.25">
      <c r="H892" s="153"/>
      <c r="M892" s="165" t="str">
        <f t="shared" si="67"/>
        <v/>
      </c>
      <c r="N892" s="255" t="str">
        <f>IF($M892="","",IFERROR(VLOOKUP($M892,PartnerSearch!B$2:G$16000,6,0),"--"))</f>
        <v/>
      </c>
      <c r="P892" s="15" t="str">
        <f t="shared" si="68"/>
        <v/>
      </c>
      <c r="Q892" s="15" t="str">
        <f t="shared" si="69"/>
        <v/>
      </c>
      <c r="R892" s="15" t="str">
        <f t="shared" si="70"/>
        <v/>
      </c>
      <c r="S892" s="7" t="str">
        <f t="shared" si="71"/>
        <v/>
      </c>
    </row>
    <row r="893" spans="8:19" x14ac:dyDescent="0.25">
      <c r="H893" s="153"/>
      <c r="M893" s="165" t="str">
        <f t="shared" si="67"/>
        <v/>
      </c>
      <c r="N893" s="255" t="str">
        <f>IF($M893="","",IFERROR(VLOOKUP($M893,PartnerSearch!B$2:G$16000,6,0),"--"))</f>
        <v/>
      </c>
      <c r="P893" s="15" t="str">
        <f t="shared" si="68"/>
        <v/>
      </c>
      <c r="Q893" s="15" t="str">
        <f t="shared" si="69"/>
        <v/>
      </c>
      <c r="R893" s="15" t="str">
        <f t="shared" si="70"/>
        <v/>
      </c>
      <c r="S893" s="7" t="str">
        <f t="shared" si="71"/>
        <v/>
      </c>
    </row>
    <row r="894" spans="8:19" x14ac:dyDescent="0.25">
      <c r="H894" s="153"/>
      <c r="M894" s="165" t="str">
        <f t="shared" si="67"/>
        <v/>
      </c>
      <c r="N894" s="255" t="str">
        <f>IF($M894="","",IFERROR(VLOOKUP($M894,PartnerSearch!B$2:G$16000,6,0),"--"))</f>
        <v/>
      </c>
      <c r="P894" s="15" t="str">
        <f t="shared" si="68"/>
        <v/>
      </c>
      <c r="Q894" s="15" t="str">
        <f t="shared" si="69"/>
        <v/>
      </c>
      <c r="R894" s="15" t="str">
        <f t="shared" si="70"/>
        <v/>
      </c>
      <c r="S894" s="7" t="str">
        <f t="shared" si="71"/>
        <v/>
      </c>
    </row>
    <row r="895" spans="8:19" x14ac:dyDescent="0.25">
      <c r="H895" s="153"/>
      <c r="M895" s="165" t="str">
        <f t="shared" si="67"/>
        <v/>
      </c>
      <c r="N895" s="255" t="str">
        <f>IF($M895="","",IFERROR(VLOOKUP($M895,PartnerSearch!B$2:G$16000,6,0),"--"))</f>
        <v/>
      </c>
      <c r="P895" s="15" t="str">
        <f t="shared" si="68"/>
        <v/>
      </c>
      <c r="Q895" s="15" t="str">
        <f t="shared" si="69"/>
        <v/>
      </c>
      <c r="R895" s="15" t="str">
        <f t="shared" si="70"/>
        <v/>
      </c>
      <c r="S895" s="7" t="str">
        <f t="shared" si="71"/>
        <v/>
      </c>
    </row>
    <row r="896" spans="8:19" x14ac:dyDescent="0.25">
      <c r="H896" s="153"/>
      <c r="M896" s="165" t="str">
        <f t="shared" si="67"/>
        <v/>
      </c>
      <c r="N896" s="255" t="str">
        <f>IF($M896="","",IFERROR(VLOOKUP($M896,PartnerSearch!B$2:G$16000,6,0),"--"))</f>
        <v/>
      </c>
      <c r="P896" s="15" t="str">
        <f t="shared" si="68"/>
        <v/>
      </c>
      <c r="Q896" s="15" t="str">
        <f t="shared" si="69"/>
        <v/>
      </c>
      <c r="R896" s="15" t="str">
        <f t="shared" si="70"/>
        <v/>
      </c>
      <c r="S896" s="7" t="str">
        <f t="shared" si="71"/>
        <v/>
      </c>
    </row>
    <row r="897" spans="8:19" x14ac:dyDescent="0.25">
      <c r="H897" s="153"/>
      <c r="M897" s="165" t="str">
        <f t="shared" si="67"/>
        <v/>
      </c>
      <c r="N897" s="255" t="str">
        <f>IF($M897="","",IFERROR(VLOOKUP($M897,PartnerSearch!B$2:G$16000,6,0),"--"))</f>
        <v/>
      </c>
      <c r="P897" s="15" t="str">
        <f t="shared" si="68"/>
        <v/>
      </c>
      <c r="Q897" s="15" t="str">
        <f t="shared" si="69"/>
        <v/>
      </c>
      <c r="R897" s="15" t="str">
        <f t="shared" si="70"/>
        <v/>
      </c>
      <c r="S897" s="7" t="str">
        <f t="shared" si="71"/>
        <v/>
      </c>
    </row>
    <row r="898" spans="8:19" x14ac:dyDescent="0.25">
      <c r="H898" s="153"/>
      <c r="M898" s="165" t="str">
        <f t="shared" si="67"/>
        <v/>
      </c>
      <c r="N898" s="255" t="str">
        <f>IF($M898="","",IFERROR(VLOOKUP($M898,PartnerSearch!B$2:G$16000,6,0),"--"))</f>
        <v/>
      </c>
      <c r="P898" s="15" t="str">
        <f t="shared" si="68"/>
        <v/>
      </c>
      <c r="Q898" s="15" t="str">
        <f t="shared" si="69"/>
        <v/>
      </c>
      <c r="R898" s="15" t="str">
        <f t="shared" si="70"/>
        <v/>
      </c>
      <c r="S898" s="7" t="str">
        <f t="shared" si="71"/>
        <v/>
      </c>
    </row>
    <row r="899" spans="8:19" x14ac:dyDescent="0.25">
      <c r="H899" s="153"/>
      <c r="M899" s="165" t="str">
        <f t="shared" ref="M899:M962" si="72">TRIM(SUBSTITUTE(SUBSTITUTE(SUBSTITUTE(SUBSTITUTE(SUBSTITUTE(SUBSTITUTE(SUBSTITUTE(SUBSTITUTE(SUBSTITUTE(SUBSTITUTE(SUBSTITUTE(SUBSTITUTE(SUBSTITUTE(SUBSTITUTE(E899,"00000 ","")," (Local)","")," (Tribal)","")," (State)","")," (Regional)","")," (Federal/National)","")," (International)","")," (Unknown)","")," (Academic Institution)","")," (Government)","")," (Industry/Business)","")," (NGO)","")," (Other)","")," (Sea Grant Program)",""))</f>
        <v/>
      </c>
      <c r="N899" s="255" t="str">
        <f>IF($M899="","",IFERROR(VLOOKUP($M899,PartnerSearch!B$2:G$16000,6,0),"--"))</f>
        <v/>
      </c>
      <c r="P899" s="15" t="str">
        <f t="shared" ref="P899:P962" si="73">IF(E899="","",IF(LEFT(E899&amp;"x",5)="00000","",IF(N899="--","NO","yes")))</f>
        <v/>
      </c>
      <c r="Q899" s="15" t="str">
        <f t="shared" ref="Q899:Q962" si="74">IF(LEFT(E899&amp;"x",5)&lt;&gt;"00000","",IF(N899="--","yes","NO"))</f>
        <v/>
      </c>
      <c r="R899" s="15" t="str">
        <f t="shared" ref="R899:R962" si="75">IF(Q899="","",IF((ISERROR(SEARCH("(Federal/National)",E899))*1+ISERROR(SEARCH("(International)",E899))*1+ISERROR(SEARCH("(Local)",E899))*1+ISERROR(SEARCH("(State)",E899))*1+ISERROR(SEARCH("(Regional)",E899))*1+ISERROR(SEARCH("(Tribal)",E899))*1+ISERROR(SEARCH("(Unknown) (",E899))*1)=6,"yes","NO"))</f>
        <v/>
      </c>
      <c r="S899" s="7" t="str">
        <f t="shared" ref="S899:S962" si="76">IF(Q899="","",IF(OR(NOT(ISERROR(SEARCH("(Academic Institution)",E899))),NOT(ISERROR(SEARCH("(Government)",E899))),NOT(ISERROR(SEARCH("(Industry/Business)",E899))),NOT(ISERROR(SEARCH("(NGO)",E899))),NOT(ISERROR(SEARCH("(Sea Grant Program)",E899))),NOT(ISERROR(SEARCH("(Other)",E899))),NOT(AND(NOT(ISERROR(SEARCH("(Unknown)",E899))),(ISERROR(SEARCH(") (Unknown)",E899)))))),"yes","NO"))</f>
        <v/>
      </c>
    </row>
    <row r="900" spans="8:19" x14ac:dyDescent="0.25">
      <c r="H900" s="153"/>
      <c r="M900" s="165" t="str">
        <f t="shared" si="72"/>
        <v/>
      </c>
      <c r="N900" s="255" t="str">
        <f>IF($M900="","",IFERROR(VLOOKUP($M900,PartnerSearch!B$2:G$16000,6,0),"--"))</f>
        <v/>
      </c>
      <c r="P900" s="15" t="str">
        <f t="shared" si="73"/>
        <v/>
      </c>
      <c r="Q900" s="15" t="str">
        <f t="shared" si="74"/>
        <v/>
      </c>
      <c r="R900" s="15" t="str">
        <f t="shared" si="75"/>
        <v/>
      </c>
      <c r="S900" s="7" t="str">
        <f t="shared" si="76"/>
        <v/>
      </c>
    </row>
    <row r="901" spans="8:19" x14ac:dyDescent="0.25">
      <c r="H901" s="153"/>
      <c r="M901" s="165" t="str">
        <f t="shared" si="72"/>
        <v/>
      </c>
      <c r="N901" s="255" t="str">
        <f>IF($M901="","",IFERROR(VLOOKUP($M901,PartnerSearch!B$2:G$16000,6,0),"--"))</f>
        <v/>
      </c>
      <c r="P901" s="15" t="str">
        <f t="shared" si="73"/>
        <v/>
      </c>
      <c r="Q901" s="15" t="str">
        <f t="shared" si="74"/>
        <v/>
      </c>
      <c r="R901" s="15" t="str">
        <f t="shared" si="75"/>
        <v/>
      </c>
      <c r="S901" s="7" t="str">
        <f t="shared" si="76"/>
        <v/>
      </c>
    </row>
    <row r="902" spans="8:19" x14ac:dyDescent="0.25">
      <c r="H902" s="153"/>
      <c r="M902" s="165" t="str">
        <f t="shared" si="72"/>
        <v/>
      </c>
      <c r="N902" s="255" t="str">
        <f>IF($M902="","",IFERROR(VLOOKUP($M902,PartnerSearch!B$2:G$16000,6,0),"--"))</f>
        <v/>
      </c>
      <c r="P902" s="15" t="str">
        <f t="shared" si="73"/>
        <v/>
      </c>
      <c r="Q902" s="15" t="str">
        <f t="shared" si="74"/>
        <v/>
      </c>
      <c r="R902" s="15" t="str">
        <f t="shared" si="75"/>
        <v/>
      </c>
      <c r="S902" s="7" t="str">
        <f t="shared" si="76"/>
        <v/>
      </c>
    </row>
    <row r="903" spans="8:19" x14ac:dyDescent="0.25">
      <c r="H903" s="153"/>
      <c r="M903" s="165" t="str">
        <f t="shared" si="72"/>
        <v/>
      </c>
      <c r="N903" s="255" t="str">
        <f>IF($M903="","",IFERROR(VLOOKUP($M903,PartnerSearch!B$2:G$16000,6,0),"--"))</f>
        <v/>
      </c>
      <c r="P903" s="15" t="str">
        <f t="shared" si="73"/>
        <v/>
      </c>
      <c r="Q903" s="15" t="str">
        <f t="shared" si="74"/>
        <v/>
      </c>
      <c r="R903" s="15" t="str">
        <f t="shared" si="75"/>
        <v/>
      </c>
      <c r="S903" s="7" t="str">
        <f t="shared" si="76"/>
        <v/>
      </c>
    </row>
    <row r="904" spans="8:19" x14ac:dyDescent="0.25">
      <c r="H904" s="153"/>
      <c r="M904" s="165" t="str">
        <f t="shared" si="72"/>
        <v/>
      </c>
      <c r="N904" s="255" t="str">
        <f>IF($M904="","",IFERROR(VLOOKUP($M904,PartnerSearch!B$2:G$16000,6,0),"--"))</f>
        <v/>
      </c>
      <c r="P904" s="15" t="str">
        <f t="shared" si="73"/>
        <v/>
      </c>
      <c r="Q904" s="15" t="str">
        <f t="shared" si="74"/>
        <v/>
      </c>
      <c r="R904" s="15" t="str">
        <f t="shared" si="75"/>
        <v/>
      </c>
      <c r="S904" s="7" t="str">
        <f t="shared" si="76"/>
        <v/>
      </c>
    </row>
    <row r="905" spans="8:19" x14ac:dyDescent="0.25">
      <c r="H905" s="153"/>
      <c r="M905" s="165" t="str">
        <f t="shared" si="72"/>
        <v/>
      </c>
      <c r="N905" s="255" t="str">
        <f>IF($M905="","",IFERROR(VLOOKUP($M905,PartnerSearch!B$2:G$16000,6,0),"--"))</f>
        <v/>
      </c>
      <c r="P905" s="15" t="str">
        <f t="shared" si="73"/>
        <v/>
      </c>
      <c r="Q905" s="15" t="str">
        <f t="shared" si="74"/>
        <v/>
      </c>
      <c r="R905" s="15" t="str">
        <f t="shared" si="75"/>
        <v/>
      </c>
      <c r="S905" s="7" t="str">
        <f t="shared" si="76"/>
        <v/>
      </c>
    </row>
    <row r="906" spans="8:19" x14ac:dyDescent="0.25">
      <c r="H906" s="153"/>
      <c r="M906" s="165" t="str">
        <f t="shared" si="72"/>
        <v/>
      </c>
      <c r="N906" s="255" t="str">
        <f>IF($M906="","",IFERROR(VLOOKUP($M906,PartnerSearch!B$2:G$16000,6,0),"--"))</f>
        <v/>
      </c>
      <c r="P906" s="15" t="str">
        <f t="shared" si="73"/>
        <v/>
      </c>
      <c r="Q906" s="15" t="str">
        <f t="shared" si="74"/>
        <v/>
      </c>
      <c r="R906" s="15" t="str">
        <f t="shared" si="75"/>
        <v/>
      </c>
      <c r="S906" s="7" t="str">
        <f t="shared" si="76"/>
        <v/>
      </c>
    </row>
    <row r="907" spans="8:19" x14ac:dyDescent="0.25">
      <c r="H907" s="153"/>
      <c r="M907" s="165" t="str">
        <f t="shared" si="72"/>
        <v/>
      </c>
      <c r="N907" s="255" t="str">
        <f>IF($M907="","",IFERROR(VLOOKUP($M907,PartnerSearch!B$2:G$16000,6,0),"--"))</f>
        <v/>
      </c>
      <c r="P907" s="15" t="str">
        <f t="shared" si="73"/>
        <v/>
      </c>
      <c r="Q907" s="15" t="str">
        <f t="shared" si="74"/>
        <v/>
      </c>
      <c r="R907" s="15" t="str">
        <f t="shared" si="75"/>
        <v/>
      </c>
      <c r="S907" s="7" t="str">
        <f t="shared" si="76"/>
        <v/>
      </c>
    </row>
    <row r="908" spans="8:19" x14ac:dyDescent="0.25">
      <c r="H908" s="153"/>
      <c r="M908" s="165" t="str">
        <f t="shared" si="72"/>
        <v/>
      </c>
      <c r="N908" s="255" t="str">
        <f>IF($M908="","",IFERROR(VLOOKUP($M908,PartnerSearch!B$2:G$16000,6,0),"--"))</f>
        <v/>
      </c>
      <c r="P908" s="15" t="str">
        <f t="shared" si="73"/>
        <v/>
      </c>
      <c r="Q908" s="15" t="str">
        <f t="shared" si="74"/>
        <v/>
      </c>
      <c r="R908" s="15" t="str">
        <f t="shared" si="75"/>
        <v/>
      </c>
      <c r="S908" s="7" t="str">
        <f t="shared" si="76"/>
        <v/>
      </c>
    </row>
    <row r="909" spans="8:19" x14ac:dyDescent="0.25">
      <c r="H909" s="153"/>
      <c r="M909" s="165" t="str">
        <f t="shared" si="72"/>
        <v/>
      </c>
      <c r="N909" s="255" t="str">
        <f>IF($M909="","",IFERROR(VLOOKUP($M909,PartnerSearch!B$2:G$16000,6,0),"--"))</f>
        <v/>
      </c>
      <c r="P909" s="15" t="str">
        <f t="shared" si="73"/>
        <v/>
      </c>
      <c r="Q909" s="15" t="str">
        <f t="shared" si="74"/>
        <v/>
      </c>
      <c r="R909" s="15" t="str">
        <f t="shared" si="75"/>
        <v/>
      </c>
      <c r="S909" s="7" t="str">
        <f t="shared" si="76"/>
        <v/>
      </c>
    </row>
    <row r="910" spans="8:19" x14ac:dyDescent="0.25">
      <c r="H910" s="153"/>
      <c r="M910" s="165" t="str">
        <f t="shared" si="72"/>
        <v/>
      </c>
      <c r="N910" s="255" t="str">
        <f>IF($M910="","",IFERROR(VLOOKUP($M910,PartnerSearch!B$2:G$16000,6,0),"--"))</f>
        <v/>
      </c>
      <c r="P910" s="15" t="str">
        <f t="shared" si="73"/>
        <v/>
      </c>
      <c r="Q910" s="15" t="str">
        <f t="shared" si="74"/>
        <v/>
      </c>
      <c r="R910" s="15" t="str">
        <f t="shared" si="75"/>
        <v/>
      </c>
      <c r="S910" s="7" t="str">
        <f t="shared" si="76"/>
        <v/>
      </c>
    </row>
    <row r="911" spans="8:19" x14ac:dyDescent="0.25">
      <c r="H911" s="153"/>
      <c r="M911" s="165" t="str">
        <f t="shared" si="72"/>
        <v/>
      </c>
      <c r="N911" s="255" t="str">
        <f>IF($M911="","",IFERROR(VLOOKUP($M911,PartnerSearch!B$2:G$16000,6,0),"--"))</f>
        <v/>
      </c>
      <c r="P911" s="15" t="str">
        <f t="shared" si="73"/>
        <v/>
      </c>
      <c r="Q911" s="15" t="str">
        <f t="shared" si="74"/>
        <v/>
      </c>
      <c r="R911" s="15" t="str">
        <f t="shared" si="75"/>
        <v/>
      </c>
      <c r="S911" s="7" t="str">
        <f t="shared" si="76"/>
        <v/>
      </c>
    </row>
    <row r="912" spans="8:19" x14ac:dyDescent="0.25">
      <c r="H912" s="153"/>
      <c r="M912" s="165" t="str">
        <f t="shared" si="72"/>
        <v/>
      </c>
      <c r="N912" s="255" t="str">
        <f>IF($M912="","",IFERROR(VLOOKUP($M912,PartnerSearch!B$2:G$16000,6,0),"--"))</f>
        <v/>
      </c>
      <c r="P912" s="15" t="str">
        <f t="shared" si="73"/>
        <v/>
      </c>
      <c r="Q912" s="15" t="str">
        <f t="shared" si="74"/>
        <v/>
      </c>
      <c r="R912" s="15" t="str">
        <f t="shared" si="75"/>
        <v/>
      </c>
      <c r="S912" s="7" t="str">
        <f t="shared" si="76"/>
        <v/>
      </c>
    </row>
    <row r="913" spans="8:19" x14ac:dyDescent="0.25">
      <c r="H913" s="153"/>
      <c r="M913" s="165" t="str">
        <f t="shared" si="72"/>
        <v/>
      </c>
      <c r="N913" s="255" t="str">
        <f>IF($M913="","",IFERROR(VLOOKUP($M913,PartnerSearch!B$2:G$16000,6,0),"--"))</f>
        <v/>
      </c>
      <c r="P913" s="15" t="str">
        <f t="shared" si="73"/>
        <v/>
      </c>
      <c r="Q913" s="15" t="str">
        <f t="shared" si="74"/>
        <v/>
      </c>
      <c r="R913" s="15" t="str">
        <f t="shared" si="75"/>
        <v/>
      </c>
      <c r="S913" s="7" t="str">
        <f t="shared" si="76"/>
        <v/>
      </c>
    </row>
    <row r="914" spans="8:19" x14ac:dyDescent="0.25">
      <c r="H914" s="153"/>
      <c r="M914" s="165" t="str">
        <f t="shared" si="72"/>
        <v/>
      </c>
      <c r="N914" s="255" t="str">
        <f>IF($M914="","",IFERROR(VLOOKUP($M914,PartnerSearch!B$2:G$16000,6,0),"--"))</f>
        <v/>
      </c>
      <c r="P914" s="15" t="str">
        <f t="shared" si="73"/>
        <v/>
      </c>
      <c r="Q914" s="15" t="str">
        <f t="shared" si="74"/>
        <v/>
      </c>
      <c r="R914" s="15" t="str">
        <f t="shared" si="75"/>
        <v/>
      </c>
      <c r="S914" s="7" t="str">
        <f t="shared" si="76"/>
        <v/>
      </c>
    </row>
    <row r="915" spans="8:19" x14ac:dyDescent="0.25">
      <c r="H915" s="153"/>
      <c r="M915" s="165" t="str">
        <f t="shared" si="72"/>
        <v/>
      </c>
      <c r="N915" s="255" t="str">
        <f>IF($M915="","",IFERROR(VLOOKUP($M915,PartnerSearch!B$2:G$16000,6,0),"--"))</f>
        <v/>
      </c>
      <c r="P915" s="15" t="str">
        <f t="shared" si="73"/>
        <v/>
      </c>
      <c r="Q915" s="15" t="str">
        <f t="shared" si="74"/>
        <v/>
      </c>
      <c r="R915" s="15" t="str">
        <f t="shared" si="75"/>
        <v/>
      </c>
      <c r="S915" s="7" t="str">
        <f t="shared" si="76"/>
        <v/>
      </c>
    </row>
    <row r="916" spans="8:19" x14ac:dyDescent="0.25">
      <c r="H916" s="153"/>
      <c r="M916" s="165" t="str">
        <f t="shared" si="72"/>
        <v/>
      </c>
      <c r="N916" s="255" t="str">
        <f>IF($M916="","",IFERROR(VLOOKUP($M916,PartnerSearch!B$2:G$16000,6,0),"--"))</f>
        <v/>
      </c>
      <c r="P916" s="15" t="str">
        <f t="shared" si="73"/>
        <v/>
      </c>
      <c r="Q916" s="15" t="str">
        <f t="shared" si="74"/>
        <v/>
      </c>
      <c r="R916" s="15" t="str">
        <f t="shared" si="75"/>
        <v/>
      </c>
      <c r="S916" s="7" t="str">
        <f t="shared" si="76"/>
        <v/>
      </c>
    </row>
    <row r="917" spans="8:19" x14ac:dyDescent="0.25">
      <c r="H917" s="153"/>
      <c r="M917" s="165" t="str">
        <f t="shared" si="72"/>
        <v/>
      </c>
      <c r="N917" s="255" t="str">
        <f>IF($M917="","",IFERROR(VLOOKUP($M917,PartnerSearch!B$2:G$16000,6,0),"--"))</f>
        <v/>
      </c>
      <c r="P917" s="15" t="str">
        <f t="shared" si="73"/>
        <v/>
      </c>
      <c r="Q917" s="15" t="str">
        <f t="shared" si="74"/>
        <v/>
      </c>
      <c r="R917" s="15" t="str">
        <f t="shared" si="75"/>
        <v/>
      </c>
      <c r="S917" s="7" t="str">
        <f t="shared" si="76"/>
        <v/>
      </c>
    </row>
    <row r="918" spans="8:19" x14ac:dyDescent="0.25">
      <c r="H918" s="153"/>
      <c r="M918" s="165" t="str">
        <f t="shared" si="72"/>
        <v/>
      </c>
      <c r="N918" s="255" t="str">
        <f>IF($M918="","",IFERROR(VLOOKUP($M918,PartnerSearch!B$2:G$16000,6,0),"--"))</f>
        <v/>
      </c>
      <c r="P918" s="15" t="str">
        <f t="shared" si="73"/>
        <v/>
      </c>
      <c r="Q918" s="15" t="str">
        <f t="shared" si="74"/>
        <v/>
      </c>
      <c r="R918" s="15" t="str">
        <f t="shared" si="75"/>
        <v/>
      </c>
      <c r="S918" s="7" t="str">
        <f t="shared" si="76"/>
        <v/>
      </c>
    </row>
    <row r="919" spans="8:19" x14ac:dyDescent="0.25">
      <c r="H919" s="153"/>
      <c r="M919" s="165" t="str">
        <f t="shared" si="72"/>
        <v/>
      </c>
      <c r="N919" s="255" t="str">
        <f>IF($M919="","",IFERROR(VLOOKUP($M919,PartnerSearch!B$2:G$16000,6,0),"--"))</f>
        <v/>
      </c>
      <c r="P919" s="15" t="str">
        <f t="shared" si="73"/>
        <v/>
      </c>
      <c r="Q919" s="15" t="str">
        <f t="shared" si="74"/>
        <v/>
      </c>
      <c r="R919" s="15" t="str">
        <f t="shared" si="75"/>
        <v/>
      </c>
      <c r="S919" s="7" t="str">
        <f t="shared" si="76"/>
        <v/>
      </c>
    </row>
    <row r="920" spans="8:19" x14ac:dyDescent="0.25">
      <c r="H920" s="153"/>
      <c r="M920" s="165" t="str">
        <f t="shared" si="72"/>
        <v/>
      </c>
      <c r="N920" s="255" t="str">
        <f>IF($M920="","",IFERROR(VLOOKUP($M920,PartnerSearch!B$2:G$16000,6,0),"--"))</f>
        <v/>
      </c>
      <c r="P920" s="15" t="str">
        <f t="shared" si="73"/>
        <v/>
      </c>
      <c r="Q920" s="15" t="str">
        <f t="shared" si="74"/>
        <v/>
      </c>
      <c r="R920" s="15" t="str">
        <f t="shared" si="75"/>
        <v/>
      </c>
      <c r="S920" s="7" t="str">
        <f t="shared" si="76"/>
        <v/>
      </c>
    </row>
    <row r="921" spans="8:19" x14ac:dyDescent="0.25">
      <c r="H921" s="153"/>
      <c r="M921" s="165" t="str">
        <f t="shared" si="72"/>
        <v/>
      </c>
      <c r="N921" s="255" t="str">
        <f>IF($M921="","",IFERROR(VLOOKUP($M921,PartnerSearch!B$2:G$16000,6,0),"--"))</f>
        <v/>
      </c>
      <c r="P921" s="15" t="str">
        <f t="shared" si="73"/>
        <v/>
      </c>
      <c r="Q921" s="15" t="str">
        <f t="shared" si="74"/>
        <v/>
      </c>
      <c r="R921" s="15" t="str">
        <f t="shared" si="75"/>
        <v/>
      </c>
      <c r="S921" s="7" t="str">
        <f t="shared" si="76"/>
        <v/>
      </c>
    </row>
    <row r="922" spans="8:19" x14ac:dyDescent="0.25">
      <c r="H922" s="153"/>
      <c r="M922" s="165" t="str">
        <f t="shared" si="72"/>
        <v/>
      </c>
      <c r="N922" s="255" t="str">
        <f>IF($M922="","",IFERROR(VLOOKUP($M922,PartnerSearch!B$2:G$16000,6,0),"--"))</f>
        <v/>
      </c>
      <c r="P922" s="15" t="str">
        <f t="shared" si="73"/>
        <v/>
      </c>
      <c r="Q922" s="15" t="str">
        <f t="shared" si="74"/>
        <v/>
      </c>
      <c r="R922" s="15" t="str">
        <f t="shared" si="75"/>
        <v/>
      </c>
      <c r="S922" s="7" t="str">
        <f t="shared" si="76"/>
        <v/>
      </c>
    </row>
    <row r="923" spans="8:19" x14ac:dyDescent="0.25">
      <c r="H923" s="153"/>
      <c r="M923" s="165" t="str">
        <f t="shared" si="72"/>
        <v/>
      </c>
      <c r="N923" s="255" t="str">
        <f>IF($M923="","",IFERROR(VLOOKUP($M923,PartnerSearch!B$2:G$16000,6,0),"--"))</f>
        <v/>
      </c>
      <c r="P923" s="15" t="str">
        <f t="shared" si="73"/>
        <v/>
      </c>
      <c r="Q923" s="15" t="str">
        <f t="shared" si="74"/>
        <v/>
      </c>
      <c r="R923" s="15" t="str">
        <f t="shared" si="75"/>
        <v/>
      </c>
      <c r="S923" s="7" t="str">
        <f t="shared" si="76"/>
        <v/>
      </c>
    </row>
    <row r="924" spans="8:19" x14ac:dyDescent="0.25">
      <c r="H924" s="153"/>
      <c r="M924" s="165" t="str">
        <f t="shared" si="72"/>
        <v/>
      </c>
      <c r="N924" s="255" t="str">
        <f>IF($M924="","",IFERROR(VLOOKUP($M924,PartnerSearch!B$2:G$16000,6,0),"--"))</f>
        <v/>
      </c>
      <c r="P924" s="15" t="str">
        <f t="shared" si="73"/>
        <v/>
      </c>
      <c r="Q924" s="15" t="str">
        <f t="shared" si="74"/>
        <v/>
      </c>
      <c r="R924" s="15" t="str">
        <f t="shared" si="75"/>
        <v/>
      </c>
      <c r="S924" s="7" t="str">
        <f t="shared" si="76"/>
        <v/>
      </c>
    </row>
    <row r="925" spans="8:19" x14ac:dyDescent="0.25">
      <c r="H925" s="153"/>
      <c r="M925" s="165" t="str">
        <f t="shared" si="72"/>
        <v/>
      </c>
      <c r="N925" s="255" t="str">
        <f>IF($M925="","",IFERROR(VLOOKUP($M925,PartnerSearch!B$2:G$16000,6,0),"--"))</f>
        <v/>
      </c>
      <c r="P925" s="15" t="str">
        <f t="shared" si="73"/>
        <v/>
      </c>
      <c r="Q925" s="15" t="str">
        <f t="shared" si="74"/>
        <v/>
      </c>
      <c r="R925" s="15" t="str">
        <f t="shared" si="75"/>
        <v/>
      </c>
      <c r="S925" s="7" t="str">
        <f t="shared" si="76"/>
        <v/>
      </c>
    </row>
    <row r="926" spans="8:19" x14ac:dyDescent="0.25">
      <c r="H926" s="153"/>
      <c r="M926" s="165" t="str">
        <f t="shared" si="72"/>
        <v/>
      </c>
      <c r="N926" s="255" t="str">
        <f>IF($M926="","",IFERROR(VLOOKUP($M926,PartnerSearch!B$2:G$16000,6,0),"--"))</f>
        <v/>
      </c>
      <c r="P926" s="15" t="str">
        <f t="shared" si="73"/>
        <v/>
      </c>
      <c r="Q926" s="15" t="str">
        <f t="shared" si="74"/>
        <v/>
      </c>
      <c r="R926" s="15" t="str">
        <f t="shared" si="75"/>
        <v/>
      </c>
      <c r="S926" s="7" t="str">
        <f t="shared" si="76"/>
        <v/>
      </c>
    </row>
    <row r="927" spans="8:19" x14ac:dyDescent="0.25">
      <c r="H927" s="153"/>
      <c r="M927" s="165" t="str">
        <f t="shared" si="72"/>
        <v/>
      </c>
      <c r="N927" s="255" t="str">
        <f>IF($M927="","",IFERROR(VLOOKUP($M927,PartnerSearch!B$2:G$16000,6,0),"--"))</f>
        <v/>
      </c>
      <c r="P927" s="15" t="str">
        <f t="shared" si="73"/>
        <v/>
      </c>
      <c r="Q927" s="15" t="str">
        <f t="shared" si="74"/>
        <v/>
      </c>
      <c r="R927" s="15" t="str">
        <f t="shared" si="75"/>
        <v/>
      </c>
      <c r="S927" s="7" t="str">
        <f t="shared" si="76"/>
        <v/>
      </c>
    </row>
    <row r="928" spans="8:19" x14ac:dyDescent="0.25">
      <c r="H928" s="153"/>
      <c r="M928" s="165" t="str">
        <f t="shared" si="72"/>
        <v/>
      </c>
      <c r="N928" s="255" t="str">
        <f>IF($M928="","",IFERROR(VLOOKUP($M928,PartnerSearch!B$2:G$16000,6,0),"--"))</f>
        <v/>
      </c>
      <c r="P928" s="15" t="str">
        <f t="shared" si="73"/>
        <v/>
      </c>
      <c r="Q928" s="15" t="str">
        <f t="shared" si="74"/>
        <v/>
      </c>
      <c r="R928" s="15" t="str">
        <f t="shared" si="75"/>
        <v/>
      </c>
      <c r="S928" s="7" t="str">
        <f t="shared" si="76"/>
        <v/>
      </c>
    </row>
    <row r="929" spans="8:19" x14ac:dyDescent="0.25">
      <c r="H929" s="153"/>
      <c r="M929" s="165" t="str">
        <f t="shared" si="72"/>
        <v/>
      </c>
      <c r="N929" s="255" t="str">
        <f>IF($M929="","",IFERROR(VLOOKUP($M929,PartnerSearch!B$2:G$16000,6,0),"--"))</f>
        <v/>
      </c>
      <c r="P929" s="15" t="str">
        <f t="shared" si="73"/>
        <v/>
      </c>
      <c r="Q929" s="15" t="str">
        <f t="shared" si="74"/>
        <v/>
      </c>
      <c r="R929" s="15" t="str">
        <f t="shared" si="75"/>
        <v/>
      </c>
      <c r="S929" s="7" t="str">
        <f t="shared" si="76"/>
        <v/>
      </c>
    </row>
    <row r="930" spans="8:19" x14ac:dyDescent="0.25">
      <c r="H930" s="153"/>
      <c r="M930" s="165" t="str">
        <f t="shared" si="72"/>
        <v/>
      </c>
      <c r="N930" s="255" t="str">
        <f>IF($M930="","",IFERROR(VLOOKUP($M930,PartnerSearch!B$2:G$16000,6,0),"--"))</f>
        <v/>
      </c>
      <c r="P930" s="15" t="str">
        <f t="shared" si="73"/>
        <v/>
      </c>
      <c r="Q930" s="15" t="str">
        <f t="shared" si="74"/>
        <v/>
      </c>
      <c r="R930" s="15" t="str">
        <f t="shared" si="75"/>
        <v/>
      </c>
      <c r="S930" s="7" t="str">
        <f t="shared" si="76"/>
        <v/>
      </c>
    </row>
    <row r="931" spans="8:19" x14ac:dyDescent="0.25">
      <c r="H931" s="153"/>
      <c r="M931" s="165" t="str">
        <f t="shared" si="72"/>
        <v/>
      </c>
      <c r="N931" s="255" t="str">
        <f>IF($M931="","",IFERROR(VLOOKUP($M931,PartnerSearch!B$2:G$16000,6,0),"--"))</f>
        <v/>
      </c>
      <c r="P931" s="15" t="str">
        <f t="shared" si="73"/>
        <v/>
      </c>
      <c r="Q931" s="15" t="str">
        <f t="shared" si="74"/>
        <v/>
      </c>
      <c r="R931" s="15" t="str">
        <f t="shared" si="75"/>
        <v/>
      </c>
      <c r="S931" s="7" t="str">
        <f t="shared" si="76"/>
        <v/>
      </c>
    </row>
    <row r="932" spans="8:19" x14ac:dyDescent="0.25">
      <c r="H932" s="153"/>
      <c r="M932" s="165" t="str">
        <f t="shared" si="72"/>
        <v/>
      </c>
      <c r="N932" s="255" t="str">
        <f>IF($M932="","",IFERROR(VLOOKUP($M932,PartnerSearch!B$2:G$16000,6,0),"--"))</f>
        <v/>
      </c>
      <c r="P932" s="15" t="str">
        <f t="shared" si="73"/>
        <v/>
      </c>
      <c r="Q932" s="15" t="str">
        <f t="shared" si="74"/>
        <v/>
      </c>
      <c r="R932" s="15" t="str">
        <f t="shared" si="75"/>
        <v/>
      </c>
      <c r="S932" s="7" t="str">
        <f t="shared" si="76"/>
        <v/>
      </c>
    </row>
    <row r="933" spans="8:19" x14ac:dyDescent="0.25">
      <c r="H933" s="153"/>
      <c r="M933" s="165" t="str">
        <f t="shared" si="72"/>
        <v/>
      </c>
      <c r="N933" s="255" t="str">
        <f>IF($M933="","",IFERROR(VLOOKUP($M933,PartnerSearch!B$2:G$16000,6,0),"--"))</f>
        <v/>
      </c>
      <c r="P933" s="15" t="str">
        <f t="shared" si="73"/>
        <v/>
      </c>
      <c r="Q933" s="15" t="str">
        <f t="shared" si="74"/>
        <v/>
      </c>
      <c r="R933" s="15" t="str">
        <f t="shared" si="75"/>
        <v/>
      </c>
      <c r="S933" s="7" t="str">
        <f t="shared" si="76"/>
        <v/>
      </c>
    </row>
    <row r="934" spans="8:19" x14ac:dyDescent="0.25">
      <c r="H934" s="153"/>
      <c r="M934" s="165" t="str">
        <f t="shared" si="72"/>
        <v/>
      </c>
      <c r="N934" s="255" t="str">
        <f>IF($M934="","",IFERROR(VLOOKUP($M934,PartnerSearch!B$2:G$16000,6,0),"--"))</f>
        <v/>
      </c>
      <c r="P934" s="15" t="str">
        <f t="shared" si="73"/>
        <v/>
      </c>
      <c r="Q934" s="15" t="str">
        <f t="shared" si="74"/>
        <v/>
      </c>
      <c r="R934" s="15" t="str">
        <f t="shared" si="75"/>
        <v/>
      </c>
      <c r="S934" s="7" t="str">
        <f t="shared" si="76"/>
        <v/>
      </c>
    </row>
    <row r="935" spans="8:19" x14ac:dyDescent="0.25">
      <c r="H935" s="153"/>
      <c r="M935" s="165" t="str">
        <f t="shared" si="72"/>
        <v/>
      </c>
      <c r="N935" s="255" t="str">
        <f>IF($M935="","",IFERROR(VLOOKUP($M935,PartnerSearch!B$2:G$16000,6,0),"--"))</f>
        <v/>
      </c>
      <c r="P935" s="15" t="str">
        <f t="shared" si="73"/>
        <v/>
      </c>
      <c r="Q935" s="15" t="str">
        <f t="shared" si="74"/>
        <v/>
      </c>
      <c r="R935" s="15" t="str">
        <f t="shared" si="75"/>
        <v/>
      </c>
      <c r="S935" s="7" t="str">
        <f t="shared" si="76"/>
        <v/>
      </c>
    </row>
    <row r="936" spans="8:19" x14ac:dyDescent="0.25">
      <c r="H936" s="153"/>
      <c r="M936" s="165" t="str">
        <f t="shared" si="72"/>
        <v/>
      </c>
      <c r="N936" s="255" t="str">
        <f>IF($M936="","",IFERROR(VLOOKUP($M936,PartnerSearch!B$2:G$16000,6,0),"--"))</f>
        <v/>
      </c>
      <c r="P936" s="15" t="str">
        <f t="shared" si="73"/>
        <v/>
      </c>
      <c r="Q936" s="15" t="str">
        <f t="shared" si="74"/>
        <v/>
      </c>
      <c r="R936" s="15" t="str">
        <f t="shared" si="75"/>
        <v/>
      </c>
      <c r="S936" s="7" t="str">
        <f t="shared" si="76"/>
        <v/>
      </c>
    </row>
    <row r="937" spans="8:19" x14ac:dyDescent="0.25">
      <c r="H937" s="153"/>
      <c r="M937" s="165" t="str">
        <f t="shared" si="72"/>
        <v/>
      </c>
      <c r="N937" s="255" t="str">
        <f>IF($M937="","",IFERROR(VLOOKUP($M937,PartnerSearch!B$2:G$16000,6,0),"--"))</f>
        <v/>
      </c>
      <c r="P937" s="15" t="str">
        <f t="shared" si="73"/>
        <v/>
      </c>
      <c r="Q937" s="15" t="str">
        <f t="shared" si="74"/>
        <v/>
      </c>
      <c r="R937" s="15" t="str">
        <f t="shared" si="75"/>
        <v/>
      </c>
      <c r="S937" s="7" t="str">
        <f t="shared" si="76"/>
        <v/>
      </c>
    </row>
    <row r="938" spans="8:19" x14ac:dyDescent="0.25">
      <c r="H938" s="153"/>
      <c r="M938" s="165" t="str">
        <f t="shared" si="72"/>
        <v/>
      </c>
      <c r="N938" s="255" t="str">
        <f>IF($M938="","",IFERROR(VLOOKUP($M938,PartnerSearch!B$2:G$16000,6,0),"--"))</f>
        <v/>
      </c>
      <c r="P938" s="15" t="str">
        <f t="shared" si="73"/>
        <v/>
      </c>
      <c r="Q938" s="15" t="str">
        <f t="shared" si="74"/>
        <v/>
      </c>
      <c r="R938" s="15" t="str">
        <f t="shared" si="75"/>
        <v/>
      </c>
      <c r="S938" s="7" t="str">
        <f t="shared" si="76"/>
        <v/>
      </c>
    </row>
    <row r="939" spans="8:19" x14ac:dyDescent="0.25">
      <c r="H939" s="153"/>
      <c r="M939" s="165" t="str">
        <f t="shared" si="72"/>
        <v/>
      </c>
      <c r="N939" s="255" t="str">
        <f>IF($M939="","",IFERROR(VLOOKUP($M939,PartnerSearch!B$2:G$16000,6,0),"--"))</f>
        <v/>
      </c>
      <c r="P939" s="15" t="str">
        <f t="shared" si="73"/>
        <v/>
      </c>
      <c r="Q939" s="15" t="str">
        <f t="shared" si="74"/>
        <v/>
      </c>
      <c r="R939" s="15" t="str">
        <f t="shared" si="75"/>
        <v/>
      </c>
      <c r="S939" s="7" t="str">
        <f t="shared" si="76"/>
        <v/>
      </c>
    </row>
    <row r="940" spans="8:19" x14ac:dyDescent="0.25">
      <c r="H940" s="153"/>
      <c r="M940" s="165" t="str">
        <f t="shared" si="72"/>
        <v/>
      </c>
      <c r="N940" s="255" t="str">
        <f>IF($M940="","",IFERROR(VLOOKUP($M940,PartnerSearch!B$2:G$16000,6,0),"--"))</f>
        <v/>
      </c>
      <c r="P940" s="15" t="str">
        <f t="shared" si="73"/>
        <v/>
      </c>
      <c r="Q940" s="15" t="str">
        <f t="shared" si="74"/>
        <v/>
      </c>
      <c r="R940" s="15" t="str">
        <f t="shared" si="75"/>
        <v/>
      </c>
      <c r="S940" s="7" t="str">
        <f t="shared" si="76"/>
        <v/>
      </c>
    </row>
    <row r="941" spans="8:19" x14ac:dyDescent="0.25">
      <c r="H941" s="153"/>
      <c r="M941" s="165" t="str">
        <f t="shared" si="72"/>
        <v/>
      </c>
      <c r="N941" s="255" t="str">
        <f>IF($M941="","",IFERROR(VLOOKUP($M941,PartnerSearch!B$2:G$16000,6,0),"--"))</f>
        <v/>
      </c>
      <c r="P941" s="15" t="str">
        <f t="shared" si="73"/>
        <v/>
      </c>
      <c r="Q941" s="15" t="str">
        <f t="shared" si="74"/>
        <v/>
      </c>
      <c r="R941" s="15" t="str">
        <f t="shared" si="75"/>
        <v/>
      </c>
      <c r="S941" s="7" t="str">
        <f t="shared" si="76"/>
        <v/>
      </c>
    </row>
    <row r="942" spans="8:19" x14ac:dyDescent="0.25">
      <c r="H942" s="153"/>
      <c r="M942" s="165" t="str">
        <f t="shared" si="72"/>
        <v/>
      </c>
      <c r="N942" s="255" t="str">
        <f>IF($M942="","",IFERROR(VLOOKUP($M942,PartnerSearch!B$2:G$16000,6,0),"--"))</f>
        <v/>
      </c>
      <c r="P942" s="15" t="str">
        <f t="shared" si="73"/>
        <v/>
      </c>
      <c r="Q942" s="15" t="str">
        <f t="shared" si="74"/>
        <v/>
      </c>
      <c r="R942" s="15" t="str">
        <f t="shared" si="75"/>
        <v/>
      </c>
      <c r="S942" s="7" t="str">
        <f t="shared" si="76"/>
        <v/>
      </c>
    </row>
    <row r="943" spans="8:19" x14ac:dyDescent="0.25">
      <c r="H943" s="153"/>
      <c r="M943" s="165" t="str">
        <f t="shared" si="72"/>
        <v/>
      </c>
      <c r="N943" s="255" t="str">
        <f>IF($M943="","",IFERROR(VLOOKUP($M943,PartnerSearch!B$2:G$16000,6,0),"--"))</f>
        <v/>
      </c>
      <c r="P943" s="15" t="str">
        <f t="shared" si="73"/>
        <v/>
      </c>
      <c r="Q943" s="15" t="str">
        <f t="shared" si="74"/>
        <v/>
      </c>
      <c r="R943" s="15" t="str">
        <f t="shared" si="75"/>
        <v/>
      </c>
      <c r="S943" s="7" t="str">
        <f t="shared" si="76"/>
        <v/>
      </c>
    </row>
    <row r="944" spans="8:19" x14ac:dyDescent="0.25">
      <c r="H944" s="153"/>
      <c r="M944" s="165" t="str">
        <f t="shared" si="72"/>
        <v/>
      </c>
      <c r="N944" s="255" t="str">
        <f>IF($M944="","",IFERROR(VLOOKUP($M944,PartnerSearch!B$2:G$16000,6,0),"--"))</f>
        <v/>
      </c>
      <c r="P944" s="15" t="str">
        <f t="shared" si="73"/>
        <v/>
      </c>
      <c r="Q944" s="15" t="str">
        <f t="shared" si="74"/>
        <v/>
      </c>
      <c r="R944" s="15" t="str">
        <f t="shared" si="75"/>
        <v/>
      </c>
      <c r="S944" s="7" t="str">
        <f t="shared" si="76"/>
        <v/>
      </c>
    </row>
    <row r="945" spans="8:19" x14ac:dyDescent="0.25">
      <c r="H945" s="153"/>
      <c r="M945" s="165" t="str">
        <f t="shared" si="72"/>
        <v/>
      </c>
      <c r="N945" s="255" t="str">
        <f>IF($M945="","",IFERROR(VLOOKUP($M945,PartnerSearch!B$2:G$16000,6,0),"--"))</f>
        <v/>
      </c>
      <c r="P945" s="15" t="str">
        <f t="shared" si="73"/>
        <v/>
      </c>
      <c r="Q945" s="15" t="str">
        <f t="shared" si="74"/>
        <v/>
      </c>
      <c r="R945" s="15" t="str">
        <f t="shared" si="75"/>
        <v/>
      </c>
      <c r="S945" s="7" t="str">
        <f t="shared" si="76"/>
        <v/>
      </c>
    </row>
    <row r="946" spans="8:19" x14ac:dyDescent="0.25">
      <c r="H946" s="153"/>
      <c r="M946" s="165" t="str">
        <f t="shared" si="72"/>
        <v/>
      </c>
      <c r="N946" s="255" t="str">
        <f>IF($M946="","",IFERROR(VLOOKUP($M946,PartnerSearch!B$2:G$16000,6,0),"--"))</f>
        <v/>
      </c>
      <c r="P946" s="15" t="str">
        <f t="shared" si="73"/>
        <v/>
      </c>
      <c r="Q946" s="15" t="str">
        <f t="shared" si="74"/>
        <v/>
      </c>
      <c r="R946" s="15" t="str">
        <f t="shared" si="75"/>
        <v/>
      </c>
      <c r="S946" s="7" t="str">
        <f t="shared" si="76"/>
        <v/>
      </c>
    </row>
    <row r="947" spans="8:19" x14ac:dyDescent="0.25">
      <c r="H947" s="153"/>
      <c r="M947" s="165" t="str">
        <f t="shared" si="72"/>
        <v/>
      </c>
      <c r="N947" s="255" t="str">
        <f>IF($M947="","",IFERROR(VLOOKUP($M947,PartnerSearch!B$2:G$16000,6,0),"--"))</f>
        <v/>
      </c>
      <c r="P947" s="15" t="str">
        <f t="shared" si="73"/>
        <v/>
      </c>
      <c r="Q947" s="15" t="str">
        <f t="shared" si="74"/>
        <v/>
      </c>
      <c r="R947" s="15" t="str">
        <f t="shared" si="75"/>
        <v/>
      </c>
      <c r="S947" s="7" t="str">
        <f t="shared" si="76"/>
        <v/>
      </c>
    </row>
    <row r="948" spans="8:19" x14ac:dyDescent="0.25">
      <c r="H948" s="153"/>
      <c r="M948" s="165" t="str">
        <f t="shared" si="72"/>
        <v/>
      </c>
      <c r="N948" s="255" t="str">
        <f>IF($M948="","",IFERROR(VLOOKUP($M948,PartnerSearch!B$2:G$16000,6,0),"--"))</f>
        <v/>
      </c>
      <c r="P948" s="15" t="str">
        <f t="shared" si="73"/>
        <v/>
      </c>
      <c r="Q948" s="15" t="str">
        <f t="shared" si="74"/>
        <v/>
      </c>
      <c r="R948" s="15" t="str">
        <f t="shared" si="75"/>
        <v/>
      </c>
      <c r="S948" s="7" t="str">
        <f t="shared" si="76"/>
        <v/>
      </c>
    </row>
    <row r="949" spans="8:19" x14ac:dyDescent="0.25">
      <c r="H949" s="153"/>
      <c r="M949" s="165" t="str">
        <f t="shared" si="72"/>
        <v/>
      </c>
      <c r="N949" s="255" t="str">
        <f>IF($M949="","",IFERROR(VLOOKUP($M949,PartnerSearch!B$2:G$16000,6,0),"--"))</f>
        <v/>
      </c>
      <c r="P949" s="15" t="str">
        <f t="shared" si="73"/>
        <v/>
      </c>
      <c r="Q949" s="15" t="str">
        <f t="shared" si="74"/>
        <v/>
      </c>
      <c r="R949" s="15" t="str">
        <f t="shared" si="75"/>
        <v/>
      </c>
      <c r="S949" s="7" t="str">
        <f t="shared" si="76"/>
        <v/>
      </c>
    </row>
    <row r="950" spans="8:19" x14ac:dyDescent="0.25">
      <c r="H950" s="153"/>
      <c r="M950" s="165" t="str">
        <f t="shared" si="72"/>
        <v/>
      </c>
      <c r="N950" s="255" t="str">
        <f>IF($M950="","",IFERROR(VLOOKUP($M950,PartnerSearch!B$2:G$16000,6,0),"--"))</f>
        <v/>
      </c>
      <c r="P950" s="15" t="str">
        <f t="shared" si="73"/>
        <v/>
      </c>
      <c r="Q950" s="15" t="str">
        <f t="shared" si="74"/>
        <v/>
      </c>
      <c r="R950" s="15" t="str">
        <f t="shared" si="75"/>
        <v/>
      </c>
      <c r="S950" s="7" t="str">
        <f t="shared" si="76"/>
        <v/>
      </c>
    </row>
    <row r="951" spans="8:19" x14ac:dyDescent="0.25">
      <c r="H951" s="153"/>
      <c r="M951" s="165" t="str">
        <f t="shared" si="72"/>
        <v/>
      </c>
      <c r="N951" s="255" t="str">
        <f>IF($M951="","",IFERROR(VLOOKUP($M951,PartnerSearch!B$2:G$16000,6,0),"--"))</f>
        <v/>
      </c>
      <c r="P951" s="15" t="str">
        <f t="shared" si="73"/>
        <v/>
      </c>
      <c r="Q951" s="15" t="str">
        <f t="shared" si="74"/>
        <v/>
      </c>
      <c r="R951" s="15" t="str">
        <f t="shared" si="75"/>
        <v/>
      </c>
      <c r="S951" s="7" t="str">
        <f t="shared" si="76"/>
        <v/>
      </c>
    </row>
    <row r="952" spans="8:19" x14ac:dyDescent="0.25">
      <c r="H952" s="153"/>
      <c r="M952" s="165" t="str">
        <f t="shared" si="72"/>
        <v/>
      </c>
      <c r="N952" s="255" t="str">
        <f>IF($M952="","",IFERROR(VLOOKUP($M952,PartnerSearch!B$2:G$16000,6,0),"--"))</f>
        <v/>
      </c>
      <c r="P952" s="15" t="str">
        <f t="shared" si="73"/>
        <v/>
      </c>
      <c r="Q952" s="15" t="str">
        <f t="shared" si="74"/>
        <v/>
      </c>
      <c r="R952" s="15" t="str">
        <f t="shared" si="75"/>
        <v/>
      </c>
      <c r="S952" s="7" t="str">
        <f t="shared" si="76"/>
        <v/>
      </c>
    </row>
    <row r="953" spans="8:19" x14ac:dyDescent="0.25">
      <c r="H953" s="153"/>
      <c r="M953" s="165" t="str">
        <f t="shared" si="72"/>
        <v/>
      </c>
      <c r="N953" s="255" t="str">
        <f>IF($M953="","",IFERROR(VLOOKUP($M953,PartnerSearch!B$2:G$16000,6,0),"--"))</f>
        <v/>
      </c>
      <c r="P953" s="15" t="str">
        <f t="shared" si="73"/>
        <v/>
      </c>
      <c r="Q953" s="15" t="str">
        <f t="shared" si="74"/>
        <v/>
      </c>
      <c r="R953" s="15" t="str">
        <f t="shared" si="75"/>
        <v/>
      </c>
      <c r="S953" s="7" t="str">
        <f t="shared" si="76"/>
        <v/>
      </c>
    </row>
    <row r="954" spans="8:19" x14ac:dyDescent="0.25">
      <c r="H954" s="153"/>
      <c r="M954" s="165" t="str">
        <f t="shared" si="72"/>
        <v/>
      </c>
      <c r="N954" s="255" t="str">
        <f>IF($M954="","",IFERROR(VLOOKUP($M954,PartnerSearch!B$2:G$16000,6,0),"--"))</f>
        <v/>
      </c>
      <c r="P954" s="15" t="str">
        <f t="shared" si="73"/>
        <v/>
      </c>
      <c r="Q954" s="15" t="str">
        <f t="shared" si="74"/>
        <v/>
      </c>
      <c r="R954" s="15" t="str">
        <f t="shared" si="75"/>
        <v/>
      </c>
      <c r="S954" s="7" t="str">
        <f t="shared" si="76"/>
        <v/>
      </c>
    </row>
    <row r="955" spans="8:19" x14ac:dyDescent="0.25">
      <c r="H955" s="153"/>
      <c r="M955" s="165" t="str">
        <f t="shared" si="72"/>
        <v/>
      </c>
      <c r="N955" s="255" t="str">
        <f>IF($M955="","",IFERROR(VLOOKUP($M955,PartnerSearch!B$2:G$16000,6,0),"--"))</f>
        <v/>
      </c>
      <c r="P955" s="15" t="str">
        <f t="shared" si="73"/>
        <v/>
      </c>
      <c r="Q955" s="15" t="str">
        <f t="shared" si="74"/>
        <v/>
      </c>
      <c r="R955" s="15" t="str">
        <f t="shared" si="75"/>
        <v/>
      </c>
      <c r="S955" s="7" t="str">
        <f t="shared" si="76"/>
        <v/>
      </c>
    </row>
    <row r="956" spans="8:19" x14ac:dyDescent="0.25">
      <c r="H956" s="153"/>
      <c r="M956" s="165" t="str">
        <f t="shared" si="72"/>
        <v/>
      </c>
      <c r="N956" s="255" t="str">
        <f>IF($M956="","",IFERROR(VLOOKUP($M956,PartnerSearch!B$2:G$16000,6,0),"--"))</f>
        <v/>
      </c>
      <c r="P956" s="15" t="str">
        <f t="shared" si="73"/>
        <v/>
      </c>
      <c r="Q956" s="15" t="str">
        <f t="shared" si="74"/>
        <v/>
      </c>
      <c r="R956" s="15" t="str">
        <f t="shared" si="75"/>
        <v/>
      </c>
      <c r="S956" s="7" t="str">
        <f t="shared" si="76"/>
        <v/>
      </c>
    </row>
    <row r="957" spans="8:19" x14ac:dyDescent="0.25">
      <c r="H957" s="153"/>
      <c r="M957" s="165" t="str">
        <f t="shared" si="72"/>
        <v/>
      </c>
      <c r="N957" s="255" t="str">
        <f>IF($M957="","",IFERROR(VLOOKUP($M957,PartnerSearch!B$2:G$16000,6,0),"--"))</f>
        <v/>
      </c>
      <c r="P957" s="15" t="str">
        <f t="shared" si="73"/>
        <v/>
      </c>
      <c r="Q957" s="15" t="str">
        <f t="shared" si="74"/>
        <v/>
      </c>
      <c r="R957" s="15" t="str">
        <f t="shared" si="75"/>
        <v/>
      </c>
      <c r="S957" s="7" t="str">
        <f t="shared" si="76"/>
        <v/>
      </c>
    </row>
    <row r="958" spans="8:19" x14ac:dyDescent="0.25">
      <c r="H958" s="153"/>
      <c r="M958" s="165" t="str">
        <f t="shared" si="72"/>
        <v/>
      </c>
      <c r="N958" s="255" t="str">
        <f>IF($M958="","",IFERROR(VLOOKUP($M958,PartnerSearch!B$2:G$16000,6,0),"--"))</f>
        <v/>
      </c>
      <c r="P958" s="15" t="str">
        <f t="shared" si="73"/>
        <v/>
      </c>
      <c r="Q958" s="15" t="str">
        <f t="shared" si="74"/>
        <v/>
      </c>
      <c r="R958" s="15" t="str">
        <f t="shared" si="75"/>
        <v/>
      </c>
      <c r="S958" s="7" t="str">
        <f t="shared" si="76"/>
        <v/>
      </c>
    </row>
    <row r="959" spans="8:19" x14ac:dyDescent="0.25">
      <c r="H959" s="153"/>
      <c r="M959" s="165" t="str">
        <f t="shared" si="72"/>
        <v/>
      </c>
      <c r="N959" s="255" t="str">
        <f>IF($M959="","",IFERROR(VLOOKUP($M959,PartnerSearch!B$2:G$16000,6,0),"--"))</f>
        <v/>
      </c>
      <c r="P959" s="15" t="str">
        <f t="shared" si="73"/>
        <v/>
      </c>
      <c r="Q959" s="15" t="str">
        <f t="shared" si="74"/>
        <v/>
      </c>
      <c r="R959" s="15" t="str">
        <f t="shared" si="75"/>
        <v/>
      </c>
      <c r="S959" s="7" t="str">
        <f t="shared" si="76"/>
        <v/>
      </c>
    </row>
    <row r="960" spans="8:19" x14ac:dyDescent="0.25">
      <c r="H960" s="153"/>
      <c r="M960" s="165" t="str">
        <f t="shared" si="72"/>
        <v/>
      </c>
      <c r="N960" s="255" t="str">
        <f>IF($M960="","",IFERROR(VLOOKUP($M960,PartnerSearch!B$2:G$16000,6,0),"--"))</f>
        <v/>
      </c>
      <c r="P960" s="15" t="str">
        <f t="shared" si="73"/>
        <v/>
      </c>
      <c r="Q960" s="15" t="str">
        <f t="shared" si="74"/>
        <v/>
      </c>
      <c r="R960" s="15" t="str">
        <f t="shared" si="75"/>
        <v/>
      </c>
      <c r="S960" s="7" t="str">
        <f t="shared" si="76"/>
        <v/>
      </c>
    </row>
    <row r="961" spans="8:19" x14ac:dyDescent="0.25">
      <c r="H961" s="153"/>
      <c r="M961" s="165" t="str">
        <f t="shared" si="72"/>
        <v/>
      </c>
      <c r="N961" s="255" t="str">
        <f>IF($M961="","",IFERROR(VLOOKUP($M961,PartnerSearch!B$2:G$16000,6,0),"--"))</f>
        <v/>
      </c>
      <c r="P961" s="15" t="str">
        <f t="shared" si="73"/>
        <v/>
      </c>
      <c r="Q961" s="15" t="str">
        <f t="shared" si="74"/>
        <v/>
      </c>
      <c r="R961" s="15" t="str">
        <f t="shared" si="75"/>
        <v/>
      </c>
      <c r="S961" s="7" t="str">
        <f t="shared" si="76"/>
        <v/>
      </c>
    </row>
    <row r="962" spans="8:19" x14ac:dyDescent="0.25">
      <c r="H962" s="153"/>
      <c r="M962" s="165" t="str">
        <f t="shared" si="72"/>
        <v/>
      </c>
      <c r="N962" s="255" t="str">
        <f>IF($M962="","",IFERROR(VLOOKUP($M962,PartnerSearch!B$2:G$16000,6,0),"--"))</f>
        <v/>
      </c>
      <c r="P962" s="15" t="str">
        <f t="shared" si="73"/>
        <v/>
      </c>
      <c r="Q962" s="15" t="str">
        <f t="shared" si="74"/>
        <v/>
      </c>
      <c r="R962" s="15" t="str">
        <f t="shared" si="75"/>
        <v/>
      </c>
      <c r="S962" s="7" t="str">
        <f t="shared" si="76"/>
        <v/>
      </c>
    </row>
    <row r="963" spans="8:19" x14ac:dyDescent="0.25">
      <c r="H963" s="153"/>
      <c r="M963" s="165" t="str">
        <f t="shared" ref="M963:M1026" si="77">TRIM(SUBSTITUTE(SUBSTITUTE(SUBSTITUTE(SUBSTITUTE(SUBSTITUTE(SUBSTITUTE(SUBSTITUTE(SUBSTITUTE(SUBSTITUTE(SUBSTITUTE(SUBSTITUTE(SUBSTITUTE(SUBSTITUTE(SUBSTITUTE(E963,"00000 ","")," (Local)","")," (Tribal)","")," (State)","")," (Regional)","")," (Federal/National)","")," (International)","")," (Unknown)","")," (Academic Institution)","")," (Government)","")," (Industry/Business)","")," (NGO)","")," (Other)","")," (Sea Grant Program)",""))</f>
        <v/>
      </c>
      <c r="N963" s="255" t="str">
        <f>IF($M963="","",IFERROR(VLOOKUP($M963,PartnerSearch!B$2:G$16000,6,0),"--"))</f>
        <v/>
      </c>
      <c r="P963" s="15" t="str">
        <f t="shared" ref="P963:P1026" si="78">IF(E963="","",IF(LEFT(E963&amp;"x",5)="00000","",IF(N963="--","NO","yes")))</f>
        <v/>
      </c>
      <c r="Q963" s="15" t="str">
        <f t="shared" ref="Q963:Q1026" si="79">IF(LEFT(E963&amp;"x",5)&lt;&gt;"00000","",IF(N963="--","yes","NO"))</f>
        <v/>
      </c>
      <c r="R963" s="15" t="str">
        <f t="shared" ref="R963:R1026" si="80">IF(Q963="","",IF((ISERROR(SEARCH("(Federal/National)",E963))*1+ISERROR(SEARCH("(International)",E963))*1+ISERROR(SEARCH("(Local)",E963))*1+ISERROR(SEARCH("(State)",E963))*1+ISERROR(SEARCH("(Regional)",E963))*1+ISERROR(SEARCH("(Tribal)",E963))*1+ISERROR(SEARCH("(Unknown) (",E963))*1)=6,"yes","NO"))</f>
        <v/>
      </c>
      <c r="S963" s="7" t="str">
        <f t="shared" ref="S963:S1026" si="81">IF(Q963="","",IF(OR(NOT(ISERROR(SEARCH("(Academic Institution)",E963))),NOT(ISERROR(SEARCH("(Government)",E963))),NOT(ISERROR(SEARCH("(Industry/Business)",E963))),NOT(ISERROR(SEARCH("(NGO)",E963))),NOT(ISERROR(SEARCH("(Sea Grant Program)",E963))),NOT(ISERROR(SEARCH("(Other)",E963))),NOT(AND(NOT(ISERROR(SEARCH("(Unknown)",E963))),(ISERROR(SEARCH(") (Unknown)",E963)))))),"yes","NO"))</f>
        <v/>
      </c>
    </row>
    <row r="964" spans="8:19" x14ac:dyDescent="0.25">
      <c r="H964" s="153"/>
      <c r="M964" s="165" t="str">
        <f t="shared" si="77"/>
        <v/>
      </c>
      <c r="N964" s="255" t="str">
        <f>IF($M964="","",IFERROR(VLOOKUP($M964,PartnerSearch!B$2:G$16000,6,0),"--"))</f>
        <v/>
      </c>
      <c r="P964" s="15" t="str">
        <f t="shared" si="78"/>
        <v/>
      </c>
      <c r="Q964" s="15" t="str">
        <f t="shared" si="79"/>
        <v/>
      </c>
      <c r="R964" s="15" t="str">
        <f t="shared" si="80"/>
        <v/>
      </c>
      <c r="S964" s="7" t="str">
        <f t="shared" si="81"/>
        <v/>
      </c>
    </row>
    <row r="965" spans="8:19" x14ac:dyDescent="0.25">
      <c r="H965" s="153"/>
      <c r="M965" s="165" t="str">
        <f t="shared" si="77"/>
        <v/>
      </c>
      <c r="N965" s="255" t="str">
        <f>IF($M965="","",IFERROR(VLOOKUP($M965,PartnerSearch!B$2:G$16000,6,0),"--"))</f>
        <v/>
      </c>
      <c r="P965" s="15" t="str">
        <f t="shared" si="78"/>
        <v/>
      </c>
      <c r="Q965" s="15" t="str">
        <f t="shared" si="79"/>
        <v/>
      </c>
      <c r="R965" s="15" t="str">
        <f t="shared" si="80"/>
        <v/>
      </c>
      <c r="S965" s="7" t="str">
        <f t="shared" si="81"/>
        <v/>
      </c>
    </row>
    <row r="966" spans="8:19" x14ac:dyDescent="0.25">
      <c r="H966" s="153"/>
      <c r="M966" s="165" t="str">
        <f t="shared" si="77"/>
        <v/>
      </c>
      <c r="N966" s="255" t="str">
        <f>IF($M966="","",IFERROR(VLOOKUP($M966,PartnerSearch!B$2:G$16000,6,0),"--"))</f>
        <v/>
      </c>
      <c r="P966" s="15" t="str">
        <f t="shared" si="78"/>
        <v/>
      </c>
      <c r="Q966" s="15" t="str">
        <f t="shared" si="79"/>
        <v/>
      </c>
      <c r="R966" s="15" t="str">
        <f t="shared" si="80"/>
        <v/>
      </c>
      <c r="S966" s="7" t="str">
        <f t="shared" si="81"/>
        <v/>
      </c>
    </row>
    <row r="967" spans="8:19" x14ac:dyDescent="0.25">
      <c r="H967" s="153"/>
      <c r="M967" s="165" t="str">
        <f t="shared" si="77"/>
        <v/>
      </c>
      <c r="N967" s="255" t="str">
        <f>IF($M967="","",IFERROR(VLOOKUP($M967,PartnerSearch!B$2:G$16000,6,0),"--"))</f>
        <v/>
      </c>
      <c r="P967" s="15" t="str">
        <f t="shared" si="78"/>
        <v/>
      </c>
      <c r="Q967" s="15" t="str">
        <f t="shared" si="79"/>
        <v/>
      </c>
      <c r="R967" s="15" t="str">
        <f t="shared" si="80"/>
        <v/>
      </c>
      <c r="S967" s="7" t="str">
        <f t="shared" si="81"/>
        <v/>
      </c>
    </row>
    <row r="968" spans="8:19" x14ac:dyDescent="0.25">
      <c r="H968" s="153"/>
      <c r="M968" s="165" t="str">
        <f t="shared" si="77"/>
        <v/>
      </c>
      <c r="N968" s="255" t="str">
        <f>IF($M968="","",IFERROR(VLOOKUP($M968,PartnerSearch!B$2:G$16000,6,0),"--"))</f>
        <v/>
      </c>
      <c r="P968" s="15" t="str">
        <f t="shared" si="78"/>
        <v/>
      </c>
      <c r="Q968" s="15" t="str">
        <f t="shared" si="79"/>
        <v/>
      </c>
      <c r="R968" s="15" t="str">
        <f t="shared" si="80"/>
        <v/>
      </c>
      <c r="S968" s="7" t="str">
        <f t="shared" si="81"/>
        <v/>
      </c>
    </row>
    <row r="969" spans="8:19" x14ac:dyDescent="0.25">
      <c r="H969" s="153"/>
      <c r="M969" s="165" t="str">
        <f t="shared" si="77"/>
        <v/>
      </c>
      <c r="N969" s="255" t="str">
        <f>IF($M969="","",IFERROR(VLOOKUP($M969,PartnerSearch!B$2:G$16000,6,0),"--"))</f>
        <v/>
      </c>
      <c r="P969" s="15" t="str">
        <f t="shared" si="78"/>
        <v/>
      </c>
      <c r="Q969" s="15" t="str">
        <f t="shared" si="79"/>
        <v/>
      </c>
      <c r="R969" s="15" t="str">
        <f t="shared" si="80"/>
        <v/>
      </c>
      <c r="S969" s="7" t="str">
        <f t="shared" si="81"/>
        <v/>
      </c>
    </row>
    <row r="970" spans="8:19" x14ac:dyDescent="0.25">
      <c r="H970" s="153"/>
      <c r="M970" s="165" t="str">
        <f t="shared" si="77"/>
        <v/>
      </c>
      <c r="N970" s="255" t="str">
        <f>IF($M970="","",IFERROR(VLOOKUP($M970,PartnerSearch!B$2:G$16000,6,0),"--"))</f>
        <v/>
      </c>
      <c r="P970" s="15" t="str">
        <f t="shared" si="78"/>
        <v/>
      </c>
      <c r="Q970" s="15" t="str">
        <f t="shared" si="79"/>
        <v/>
      </c>
      <c r="R970" s="15" t="str">
        <f t="shared" si="80"/>
        <v/>
      </c>
      <c r="S970" s="7" t="str">
        <f t="shared" si="81"/>
        <v/>
      </c>
    </row>
    <row r="971" spans="8:19" x14ac:dyDescent="0.25">
      <c r="H971" s="153"/>
      <c r="M971" s="165" t="str">
        <f t="shared" si="77"/>
        <v/>
      </c>
      <c r="N971" s="255" t="str">
        <f>IF($M971="","",IFERROR(VLOOKUP($M971,PartnerSearch!B$2:G$16000,6,0),"--"))</f>
        <v/>
      </c>
      <c r="P971" s="15" t="str">
        <f t="shared" si="78"/>
        <v/>
      </c>
      <c r="Q971" s="15" t="str">
        <f t="shared" si="79"/>
        <v/>
      </c>
      <c r="R971" s="15" t="str">
        <f t="shared" si="80"/>
        <v/>
      </c>
      <c r="S971" s="7" t="str">
        <f t="shared" si="81"/>
        <v/>
      </c>
    </row>
    <row r="972" spans="8:19" x14ac:dyDescent="0.25">
      <c r="H972" s="153"/>
      <c r="M972" s="165" t="str">
        <f t="shared" si="77"/>
        <v/>
      </c>
      <c r="N972" s="255" t="str">
        <f>IF($M972="","",IFERROR(VLOOKUP($M972,PartnerSearch!B$2:G$16000,6,0),"--"))</f>
        <v/>
      </c>
      <c r="P972" s="15" t="str">
        <f t="shared" si="78"/>
        <v/>
      </c>
      <c r="Q972" s="15" t="str">
        <f t="shared" si="79"/>
        <v/>
      </c>
      <c r="R972" s="15" t="str">
        <f t="shared" si="80"/>
        <v/>
      </c>
      <c r="S972" s="7" t="str">
        <f t="shared" si="81"/>
        <v/>
      </c>
    </row>
    <row r="973" spans="8:19" x14ac:dyDescent="0.25">
      <c r="H973" s="153"/>
      <c r="M973" s="165" t="str">
        <f t="shared" si="77"/>
        <v/>
      </c>
      <c r="N973" s="255" t="str">
        <f>IF($M973="","",IFERROR(VLOOKUP($M973,PartnerSearch!B$2:G$16000,6,0),"--"))</f>
        <v/>
      </c>
      <c r="P973" s="15" t="str">
        <f t="shared" si="78"/>
        <v/>
      </c>
      <c r="Q973" s="15" t="str">
        <f t="shared" si="79"/>
        <v/>
      </c>
      <c r="R973" s="15" t="str">
        <f t="shared" si="80"/>
        <v/>
      </c>
      <c r="S973" s="7" t="str">
        <f t="shared" si="81"/>
        <v/>
      </c>
    </row>
    <row r="974" spans="8:19" x14ac:dyDescent="0.25">
      <c r="H974" s="153"/>
      <c r="M974" s="165" t="str">
        <f t="shared" si="77"/>
        <v/>
      </c>
      <c r="N974" s="255" t="str">
        <f>IF($M974="","",IFERROR(VLOOKUP($M974,PartnerSearch!B$2:G$16000,6,0),"--"))</f>
        <v/>
      </c>
      <c r="P974" s="15" t="str">
        <f t="shared" si="78"/>
        <v/>
      </c>
      <c r="Q974" s="15" t="str">
        <f t="shared" si="79"/>
        <v/>
      </c>
      <c r="R974" s="15" t="str">
        <f t="shared" si="80"/>
        <v/>
      </c>
      <c r="S974" s="7" t="str">
        <f t="shared" si="81"/>
        <v/>
      </c>
    </row>
    <row r="975" spans="8:19" x14ac:dyDescent="0.25">
      <c r="H975" s="153"/>
      <c r="M975" s="165" t="str">
        <f t="shared" si="77"/>
        <v/>
      </c>
      <c r="N975" s="255" t="str">
        <f>IF($M975="","",IFERROR(VLOOKUP($M975,PartnerSearch!B$2:G$16000,6,0),"--"))</f>
        <v/>
      </c>
      <c r="P975" s="15" t="str">
        <f t="shared" si="78"/>
        <v/>
      </c>
      <c r="Q975" s="15" t="str">
        <f t="shared" si="79"/>
        <v/>
      </c>
      <c r="R975" s="15" t="str">
        <f t="shared" si="80"/>
        <v/>
      </c>
      <c r="S975" s="7" t="str">
        <f t="shared" si="81"/>
        <v/>
      </c>
    </row>
    <row r="976" spans="8:19" x14ac:dyDescent="0.25">
      <c r="H976" s="153"/>
      <c r="M976" s="165" t="str">
        <f t="shared" si="77"/>
        <v/>
      </c>
      <c r="N976" s="255" t="str">
        <f>IF($M976="","",IFERROR(VLOOKUP($M976,PartnerSearch!B$2:G$16000,6,0),"--"))</f>
        <v/>
      </c>
      <c r="P976" s="15" t="str">
        <f t="shared" si="78"/>
        <v/>
      </c>
      <c r="Q976" s="15" t="str">
        <f t="shared" si="79"/>
        <v/>
      </c>
      <c r="R976" s="15" t="str">
        <f t="shared" si="80"/>
        <v/>
      </c>
      <c r="S976" s="7" t="str">
        <f t="shared" si="81"/>
        <v/>
      </c>
    </row>
    <row r="977" spans="8:19" x14ac:dyDescent="0.25">
      <c r="H977" s="153"/>
      <c r="M977" s="165" t="str">
        <f t="shared" si="77"/>
        <v/>
      </c>
      <c r="N977" s="255" t="str">
        <f>IF($M977="","",IFERROR(VLOOKUP($M977,PartnerSearch!B$2:G$16000,6,0),"--"))</f>
        <v/>
      </c>
      <c r="P977" s="15" t="str">
        <f t="shared" si="78"/>
        <v/>
      </c>
      <c r="Q977" s="15" t="str">
        <f t="shared" si="79"/>
        <v/>
      </c>
      <c r="R977" s="15" t="str">
        <f t="shared" si="80"/>
        <v/>
      </c>
      <c r="S977" s="7" t="str">
        <f t="shared" si="81"/>
        <v/>
      </c>
    </row>
    <row r="978" spans="8:19" x14ac:dyDescent="0.25">
      <c r="H978" s="153"/>
      <c r="M978" s="165" t="str">
        <f t="shared" si="77"/>
        <v/>
      </c>
      <c r="N978" s="255" t="str">
        <f>IF($M978="","",IFERROR(VLOOKUP($M978,PartnerSearch!B$2:G$16000,6,0),"--"))</f>
        <v/>
      </c>
      <c r="P978" s="15" t="str">
        <f t="shared" si="78"/>
        <v/>
      </c>
      <c r="Q978" s="15" t="str">
        <f t="shared" si="79"/>
        <v/>
      </c>
      <c r="R978" s="15" t="str">
        <f t="shared" si="80"/>
        <v/>
      </c>
      <c r="S978" s="7" t="str">
        <f t="shared" si="81"/>
        <v/>
      </c>
    </row>
    <row r="979" spans="8:19" x14ac:dyDescent="0.25">
      <c r="H979" s="153"/>
      <c r="M979" s="165" t="str">
        <f t="shared" si="77"/>
        <v/>
      </c>
      <c r="N979" s="255" t="str">
        <f>IF($M979="","",IFERROR(VLOOKUP($M979,PartnerSearch!B$2:G$16000,6,0),"--"))</f>
        <v/>
      </c>
      <c r="P979" s="15" t="str">
        <f t="shared" si="78"/>
        <v/>
      </c>
      <c r="Q979" s="15" t="str">
        <f t="shared" si="79"/>
        <v/>
      </c>
      <c r="R979" s="15" t="str">
        <f t="shared" si="80"/>
        <v/>
      </c>
      <c r="S979" s="7" t="str">
        <f t="shared" si="81"/>
        <v/>
      </c>
    </row>
    <row r="980" spans="8:19" x14ac:dyDescent="0.25">
      <c r="H980" s="153"/>
      <c r="M980" s="165" t="str">
        <f t="shared" si="77"/>
        <v/>
      </c>
      <c r="N980" s="255" t="str">
        <f>IF($M980="","",IFERROR(VLOOKUP($M980,PartnerSearch!B$2:G$16000,6,0),"--"))</f>
        <v/>
      </c>
      <c r="P980" s="15" t="str">
        <f t="shared" si="78"/>
        <v/>
      </c>
      <c r="Q980" s="15" t="str">
        <f t="shared" si="79"/>
        <v/>
      </c>
      <c r="R980" s="15" t="str">
        <f t="shared" si="80"/>
        <v/>
      </c>
      <c r="S980" s="7" t="str">
        <f t="shared" si="81"/>
        <v/>
      </c>
    </row>
    <row r="981" spans="8:19" x14ac:dyDescent="0.25">
      <c r="H981" s="153"/>
      <c r="M981" s="165" t="str">
        <f t="shared" si="77"/>
        <v/>
      </c>
      <c r="N981" s="255" t="str">
        <f>IF($M981="","",IFERROR(VLOOKUP($M981,PartnerSearch!B$2:G$16000,6,0),"--"))</f>
        <v/>
      </c>
      <c r="P981" s="15" t="str">
        <f t="shared" si="78"/>
        <v/>
      </c>
      <c r="Q981" s="15" t="str">
        <f t="shared" si="79"/>
        <v/>
      </c>
      <c r="R981" s="15" t="str">
        <f t="shared" si="80"/>
        <v/>
      </c>
      <c r="S981" s="7" t="str">
        <f t="shared" si="81"/>
        <v/>
      </c>
    </row>
    <row r="982" spans="8:19" x14ac:dyDescent="0.25">
      <c r="H982" s="153"/>
      <c r="M982" s="165" t="str">
        <f t="shared" si="77"/>
        <v/>
      </c>
      <c r="N982" s="255" t="str">
        <f>IF($M982="","",IFERROR(VLOOKUP($M982,PartnerSearch!B$2:G$16000,6,0),"--"))</f>
        <v/>
      </c>
      <c r="P982" s="15" t="str">
        <f t="shared" si="78"/>
        <v/>
      </c>
      <c r="Q982" s="15" t="str">
        <f t="shared" si="79"/>
        <v/>
      </c>
      <c r="R982" s="15" t="str">
        <f t="shared" si="80"/>
        <v/>
      </c>
      <c r="S982" s="7" t="str">
        <f t="shared" si="81"/>
        <v/>
      </c>
    </row>
    <row r="983" spans="8:19" x14ac:dyDescent="0.25">
      <c r="H983" s="153"/>
      <c r="M983" s="165" t="str">
        <f t="shared" si="77"/>
        <v/>
      </c>
      <c r="N983" s="255" t="str">
        <f>IF($M983="","",IFERROR(VLOOKUP($M983,PartnerSearch!B$2:G$16000,6,0),"--"))</f>
        <v/>
      </c>
      <c r="P983" s="15" t="str">
        <f t="shared" si="78"/>
        <v/>
      </c>
      <c r="Q983" s="15" t="str">
        <f t="shared" si="79"/>
        <v/>
      </c>
      <c r="R983" s="15" t="str">
        <f t="shared" si="80"/>
        <v/>
      </c>
      <c r="S983" s="7" t="str">
        <f t="shared" si="81"/>
        <v/>
      </c>
    </row>
    <row r="984" spans="8:19" x14ac:dyDescent="0.25">
      <c r="H984" s="153"/>
      <c r="M984" s="165" t="str">
        <f t="shared" si="77"/>
        <v/>
      </c>
      <c r="N984" s="255" t="str">
        <f>IF($M984="","",IFERROR(VLOOKUP($M984,PartnerSearch!B$2:G$16000,6,0),"--"))</f>
        <v/>
      </c>
      <c r="P984" s="15" t="str">
        <f t="shared" si="78"/>
        <v/>
      </c>
      <c r="Q984" s="15" t="str">
        <f t="shared" si="79"/>
        <v/>
      </c>
      <c r="R984" s="15" t="str">
        <f t="shared" si="80"/>
        <v/>
      </c>
      <c r="S984" s="7" t="str">
        <f t="shared" si="81"/>
        <v/>
      </c>
    </row>
    <row r="985" spans="8:19" x14ac:dyDescent="0.25">
      <c r="H985" s="153"/>
      <c r="M985" s="165" t="str">
        <f t="shared" si="77"/>
        <v/>
      </c>
      <c r="N985" s="255" t="str">
        <f>IF($M985="","",IFERROR(VLOOKUP($M985,PartnerSearch!B$2:G$16000,6,0),"--"))</f>
        <v/>
      </c>
      <c r="P985" s="15" t="str">
        <f t="shared" si="78"/>
        <v/>
      </c>
      <c r="Q985" s="15" t="str">
        <f t="shared" si="79"/>
        <v/>
      </c>
      <c r="R985" s="15" t="str">
        <f t="shared" si="80"/>
        <v/>
      </c>
      <c r="S985" s="7" t="str">
        <f t="shared" si="81"/>
        <v/>
      </c>
    </row>
    <row r="986" spans="8:19" x14ac:dyDescent="0.25">
      <c r="H986" s="153"/>
      <c r="M986" s="165" t="str">
        <f t="shared" si="77"/>
        <v/>
      </c>
      <c r="N986" s="255" t="str">
        <f>IF($M986="","",IFERROR(VLOOKUP($M986,PartnerSearch!B$2:G$16000,6,0),"--"))</f>
        <v/>
      </c>
      <c r="P986" s="15" t="str">
        <f t="shared" si="78"/>
        <v/>
      </c>
      <c r="Q986" s="15" t="str">
        <f t="shared" si="79"/>
        <v/>
      </c>
      <c r="R986" s="15" t="str">
        <f t="shared" si="80"/>
        <v/>
      </c>
      <c r="S986" s="7" t="str">
        <f t="shared" si="81"/>
        <v/>
      </c>
    </row>
    <row r="987" spans="8:19" x14ac:dyDescent="0.25">
      <c r="H987" s="153"/>
      <c r="M987" s="165" t="str">
        <f t="shared" si="77"/>
        <v/>
      </c>
      <c r="N987" s="255" t="str">
        <f>IF($M987="","",IFERROR(VLOOKUP($M987,PartnerSearch!B$2:G$16000,6,0),"--"))</f>
        <v/>
      </c>
      <c r="P987" s="15" t="str">
        <f t="shared" si="78"/>
        <v/>
      </c>
      <c r="Q987" s="15" t="str">
        <f t="shared" si="79"/>
        <v/>
      </c>
      <c r="R987" s="15" t="str">
        <f t="shared" si="80"/>
        <v/>
      </c>
      <c r="S987" s="7" t="str">
        <f t="shared" si="81"/>
        <v/>
      </c>
    </row>
    <row r="988" spans="8:19" x14ac:dyDescent="0.25">
      <c r="H988" s="153"/>
      <c r="M988" s="165" t="str">
        <f t="shared" si="77"/>
        <v/>
      </c>
      <c r="N988" s="255" t="str">
        <f>IF($M988="","",IFERROR(VLOOKUP($M988,PartnerSearch!B$2:G$16000,6,0),"--"))</f>
        <v/>
      </c>
      <c r="P988" s="15" t="str">
        <f t="shared" si="78"/>
        <v/>
      </c>
      <c r="Q988" s="15" t="str">
        <f t="shared" si="79"/>
        <v/>
      </c>
      <c r="R988" s="15" t="str">
        <f t="shared" si="80"/>
        <v/>
      </c>
      <c r="S988" s="7" t="str">
        <f t="shared" si="81"/>
        <v/>
      </c>
    </row>
    <row r="989" spans="8:19" x14ac:dyDescent="0.25">
      <c r="H989" s="153"/>
      <c r="M989" s="165" t="str">
        <f t="shared" si="77"/>
        <v/>
      </c>
      <c r="N989" s="255" t="str">
        <f>IF($M989="","",IFERROR(VLOOKUP($M989,PartnerSearch!B$2:G$16000,6,0),"--"))</f>
        <v/>
      </c>
      <c r="P989" s="15" t="str">
        <f t="shared" si="78"/>
        <v/>
      </c>
      <c r="Q989" s="15" t="str">
        <f t="shared" si="79"/>
        <v/>
      </c>
      <c r="R989" s="15" t="str">
        <f t="shared" si="80"/>
        <v/>
      </c>
      <c r="S989" s="7" t="str">
        <f t="shared" si="81"/>
        <v/>
      </c>
    </row>
    <row r="990" spans="8:19" x14ac:dyDescent="0.25">
      <c r="H990" s="153"/>
      <c r="M990" s="165" t="str">
        <f t="shared" si="77"/>
        <v/>
      </c>
      <c r="N990" s="255" t="str">
        <f>IF($M990="","",IFERROR(VLOOKUP($M990,PartnerSearch!B$2:G$16000,6,0),"--"))</f>
        <v/>
      </c>
      <c r="P990" s="15" t="str">
        <f t="shared" si="78"/>
        <v/>
      </c>
      <c r="Q990" s="15" t="str">
        <f t="shared" si="79"/>
        <v/>
      </c>
      <c r="R990" s="15" t="str">
        <f t="shared" si="80"/>
        <v/>
      </c>
      <c r="S990" s="7" t="str">
        <f t="shared" si="81"/>
        <v/>
      </c>
    </row>
    <row r="991" spans="8:19" x14ac:dyDescent="0.25">
      <c r="H991" s="153"/>
      <c r="M991" s="165" t="str">
        <f t="shared" si="77"/>
        <v/>
      </c>
      <c r="N991" s="255" t="str">
        <f>IF($M991="","",IFERROR(VLOOKUP($M991,PartnerSearch!B$2:G$16000,6,0),"--"))</f>
        <v/>
      </c>
      <c r="P991" s="15" t="str">
        <f t="shared" si="78"/>
        <v/>
      </c>
      <c r="Q991" s="15" t="str">
        <f t="shared" si="79"/>
        <v/>
      </c>
      <c r="R991" s="15" t="str">
        <f t="shared" si="80"/>
        <v/>
      </c>
      <c r="S991" s="7" t="str">
        <f t="shared" si="81"/>
        <v/>
      </c>
    </row>
    <row r="992" spans="8:19" x14ac:dyDescent="0.25">
      <c r="H992" s="153"/>
      <c r="M992" s="165" t="str">
        <f t="shared" si="77"/>
        <v/>
      </c>
      <c r="N992" s="255" t="str">
        <f>IF($M992="","",IFERROR(VLOOKUP($M992,PartnerSearch!B$2:G$16000,6,0),"--"))</f>
        <v/>
      </c>
      <c r="P992" s="15" t="str">
        <f t="shared" si="78"/>
        <v/>
      </c>
      <c r="Q992" s="15" t="str">
        <f t="shared" si="79"/>
        <v/>
      </c>
      <c r="R992" s="15" t="str">
        <f t="shared" si="80"/>
        <v/>
      </c>
      <c r="S992" s="7" t="str">
        <f t="shared" si="81"/>
        <v/>
      </c>
    </row>
    <row r="993" spans="8:19" x14ac:dyDescent="0.25">
      <c r="H993" s="153"/>
      <c r="M993" s="165" t="str">
        <f t="shared" si="77"/>
        <v/>
      </c>
      <c r="N993" s="255" t="str">
        <f>IF($M993="","",IFERROR(VLOOKUP($M993,PartnerSearch!B$2:G$16000,6,0),"--"))</f>
        <v/>
      </c>
      <c r="P993" s="15" t="str">
        <f t="shared" si="78"/>
        <v/>
      </c>
      <c r="Q993" s="15" t="str">
        <f t="shared" si="79"/>
        <v/>
      </c>
      <c r="R993" s="15" t="str">
        <f t="shared" si="80"/>
        <v/>
      </c>
      <c r="S993" s="7" t="str">
        <f t="shared" si="81"/>
        <v/>
      </c>
    </row>
    <row r="994" spans="8:19" x14ac:dyDescent="0.25">
      <c r="H994" s="153"/>
      <c r="M994" s="165" t="str">
        <f t="shared" si="77"/>
        <v/>
      </c>
      <c r="N994" s="255" t="str">
        <f>IF($M994="","",IFERROR(VLOOKUP($M994,PartnerSearch!B$2:G$16000,6,0),"--"))</f>
        <v/>
      </c>
      <c r="P994" s="15" t="str">
        <f t="shared" si="78"/>
        <v/>
      </c>
      <c r="Q994" s="15" t="str">
        <f t="shared" si="79"/>
        <v/>
      </c>
      <c r="R994" s="15" t="str">
        <f t="shared" si="80"/>
        <v/>
      </c>
      <c r="S994" s="7" t="str">
        <f t="shared" si="81"/>
        <v/>
      </c>
    </row>
    <row r="995" spans="8:19" x14ac:dyDescent="0.25">
      <c r="H995" s="153"/>
      <c r="M995" s="165" t="str">
        <f t="shared" si="77"/>
        <v/>
      </c>
      <c r="N995" s="255" t="str">
        <f>IF($M995="","",IFERROR(VLOOKUP($M995,PartnerSearch!B$2:G$16000,6,0),"--"))</f>
        <v/>
      </c>
      <c r="P995" s="15" t="str">
        <f t="shared" si="78"/>
        <v/>
      </c>
      <c r="Q995" s="15" t="str">
        <f t="shared" si="79"/>
        <v/>
      </c>
      <c r="R995" s="15" t="str">
        <f t="shared" si="80"/>
        <v/>
      </c>
      <c r="S995" s="7" t="str">
        <f t="shared" si="81"/>
        <v/>
      </c>
    </row>
    <row r="996" spans="8:19" x14ac:dyDescent="0.25">
      <c r="H996" s="153"/>
      <c r="M996" s="165" t="str">
        <f t="shared" si="77"/>
        <v/>
      </c>
      <c r="N996" s="255" t="str">
        <f>IF($M996="","",IFERROR(VLOOKUP($M996,PartnerSearch!B$2:G$16000,6,0),"--"))</f>
        <v/>
      </c>
      <c r="P996" s="15" t="str">
        <f t="shared" si="78"/>
        <v/>
      </c>
      <c r="Q996" s="15" t="str">
        <f t="shared" si="79"/>
        <v/>
      </c>
      <c r="R996" s="15" t="str">
        <f t="shared" si="80"/>
        <v/>
      </c>
      <c r="S996" s="7" t="str">
        <f t="shared" si="81"/>
        <v/>
      </c>
    </row>
    <row r="997" spans="8:19" x14ac:dyDescent="0.25">
      <c r="H997" s="153"/>
      <c r="M997" s="165" t="str">
        <f t="shared" si="77"/>
        <v/>
      </c>
      <c r="N997" s="255" t="str">
        <f>IF($M997="","",IFERROR(VLOOKUP($M997,PartnerSearch!B$2:G$16000,6,0),"--"))</f>
        <v/>
      </c>
      <c r="P997" s="15" t="str">
        <f t="shared" si="78"/>
        <v/>
      </c>
      <c r="Q997" s="15" t="str">
        <f t="shared" si="79"/>
        <v/>
      </c>
      <c r="R997" s="15" t="str">
        <f t="shared" si="80"/>
        <v/>
      </c>
      <c r="S997" s="7" t="str">
        <f t="shared" si="81"/>
        <v/>
      </c>
    </row>
    <row r="998" spans="8:19" x14ac:dyDescent="0.25">
      <c r="H998" s="153"/>
      <c r="M998" s="165" t="str">
        <f t="shared" si="77"/>
        <v/>
      </c>
      <c r="N998" s="255" t="str">
        <f>IF($M998="","",IFERROR(VLOOKUP($M998,PartnerSearch!B$2:G$16000,6,0),"--"))</f>
        <v/>
      </c>
      <c r="P998" s="15" t="str">
        <f t="shared" si="78"/>
        <v/>
      </c>
      <c r="Q998" s="15" t="str">
        <f t="shared" si="79"/>
        <v/>
      </c>
      <c r="R998" s="15" t="str">
        <f t="shared" si="80"/>
        <v/>
      </c>
      <c r="S998" s="7" t="str">
        <f t="shared" si="81"/>
        <v/>
      </c>
    </row>
    <row r="999" spans="8:19" x14ac:dyDescent="0.25">
      <c r="H999" s="153"/>
      <c r="M999" s="165" t="str">
        <f t="shared" si="77"/>
        <v/>
      </c>
      <c r="N999" s="255" t="str">
        <f>IF($M999="","",IFERROR(VLOOKUP($M999,PartnerSearch!B$2:G$16000,6,0),"--"))</f>
        <v/>
      </c>
      <c r="P999" s="15" t="str">
        <f t="shared" si="78"/>
        <v/>
      </c>
      <c r="Q999" s="15" t="str">
        <f t="shared" si="79"/>
        <v/>
      </c>
      <c r="R999" s="15" t="str">
        <f t="shared" si="80"/>
        <v/>
      </c>
      <c r="S999" s="7" t="str">
        <f t="shared" si="81"/>
        <v/>
      </c>
    </row>
    <row r="1000" spans="8:19" x14ac:dyDescent="0.25">
      <c r="H1000" s="153"/>
      <c r="M1000" s="165" t="str">
        <f t="shared" si="77"/>
        <v/>
      </c>
      <c r="N1000" s="255" t="str">
        <f>IF($M1000="","",IFERROR(VLOOKUP($M1000,PartnerSearch!B$2:G$16000,6,0),"--"))</f>
        <v/>
      </c>
      <c r="P1000" s="15" t="str">
        <f t="shared" si="78"/>
        <v/>
      </c>
      <c r="Q1000" s="15" t="str">
        <f t="shared" si="79"/>
        <v/>
      </c>
      <c r="R1000" s="15" t="str">
        <f t="shared" si="80"/>
        <v/>
      </c>
      <c r="S1000" s="7" t="str">
        <f t="shared" si="81"/>
        <v/>
      </c>
    </row>
    <row r="1001" spans="8:19" x14ac:dyDescent="0.25">
      <c r="H1001" s="153"/>
      <c r="M1001" s="165" t="str">
        <f t="shared" si="77"/>
        <v/>
      </c>
      <c r="N1001" s="255" t="str">
        <f>IF($M1001="","",IFERROR(VLOOKUP($M1001,PartnerSearch!B$2:G$16000,6,0),"--"))</f>
        <v/>
      </c>
      <c r="P1001" s="15" t="str">
        <f t="shared" si="78"/>
        <v/>
      </c>
      <c r="Q1001" s="15" t="str">
        <f t="shared" si="79"/>
        <v/>
      </c>
      <c r="R1001" s="15" t="str">
        <f t="shared" si="80"/>
        <v/>
      </c>
      <c r="S1001" s="7" t="str">
        <f t="shared" si="81"/>
        <v/>
      </c>
    </row>
    <row r="1002" spans="8:19" x14ac:dyDescent="0.25">
      <c r="H1002" s="153"/>
      <c r="M1002" s="165" t="str">
        <f t="shared" si="77"/>
        <v/>
      </c>
      <c r="N1002" s="255" t="str">
        <f>IF($M1002="","",IFERROR(VLOOKUP($M1002,PartnerSearch!B$2:G$16000,6,0),"--"))</f>
        <v/>
      </c>
      <c r="P1002" s="15" t="str">
        <f t="shared" si="78"/>
        <v/>
      </c>
      <c r="Q1002" s="15" t="str">
        <f t="shared" si="79"/>
        <v/>
      </c>
      <c r="R1002" s="15" t="str">
        <f t="shared" si="80"/>
        <v/>
      </c>
      <c r="S1002" s="7" t="str">
        <f t="shared" si="81"/>
        <v/>
      </c>
    </row>
    <row r="1003" spans="8:19" x14ac:dyDescent="0.25">
      <c r="H1003" s="153"/>
      <c r="M1003" s="165" t="str">
        <f t="shared" si="77"/>
        <v/>
      </c>
      <c r="N1003" s="255" t="str">
        <f>IF($M1003="","",IFERROR(VLOOKUP($M1003,PartnerSearch!B$2:G$16000,6,0),"--"))</f>
        <v/>
      </c>
      <c r="P1003" s="15" t="str">
        <f t="shared" si="78"/>
        <v/>
      </c>
      <c r="Q1003" s="15" t="str">
        <f t="shared" si="79"/>
        <v/>
      </c>
      <c r="R1003" s="15" t="str">
        <f t="shared" si="80"/>
        <v/>
      </c>
      <c r="S1003" s="7" t="str">
        <f t="shared" si="81"/>
        <v/>
      </c>
    </row>
    <row r="1004" spans="8:19" x14ac:dyDescent="0.25">
      <c r="H1004" s="153"/>
      <c r="M1004" s="165" t="str">
        <f t="shared" si="77"/>
        <v/>
      </c>
      <c r="N1004" s="255" t="str">
        <f>IF($M1004="","",IFERROR(VLOOKUP($M1004,PartnerSearch!B$2:G$16000,6,0),"--"))</f>
        <v/>
      </c>
      <c r="P1004" s="15" t="str">
        <f t="shared" si="78"/>
        <v/>
      </c>
      <c r="Q1004" s="15" t="str">
        <f t="shared" si="79"/>
        <v/>
      </c>
      <c r="R1004" s="15" t="str">
        <f t="shared" si="80"/>
        <v/>
      </c>
      <c r="S1004" s="7" t="str">
        <f t="shared" si="81"/>
        <v/>
      </c>
    </row>
    <row r="1005" spans="8:19" x14ac:dyDescent="0.25">
      <c r="H1005" s="153"/>
      <c r="M1005" s="165" t="str">
        <f t="shared" si="77"/>
        <v/>
      </c>
      <c r="N1005" s="255" t="str">
        <f>IF($M1005="","",IFERROR(VLOOKUP($M1005,PartnerSearch!B$2:G$16000,6,0),"--"))</f>
        <v/>
      </c>
      <c r="P1005" s="15" t="str">
        <f t="shared" si="78"/>
        <v/>
      </c>
      <c r="Q1005" s="15" t="str">
        <f t="shared" si="79"/>
        <v/>
      </c>
      <c r="R1005" s="15" t="str">
        <f t="shared" si="80"/>
        <v/>
      </c>
      <c r="S1005" s="7" t="str">
        <f t="shared" si="81"/>
        <v/>
      </c>
    </row>
    <row r="1006" spans="8:19" x14ac:dyDescent="0.25">
      <c r="H1006" s="153"/>
      <c r="M1006" s="165" t="str">
        <f t="shared" si="77"/>
        <v/>
      </c>
      <c r="N1006" s="255" t="str">
        <f>IF($M1006="","",IFERROR(VLOOKUP($M1006,PartnerSearch!B$2:G$16000,6,0),"--"))</f>
        <v/>
      </c>
      <c r="P1006" s="15" t="str">
        <f t="shared" si="78"/>
        <v/>
      </c>
      <c r="Q1006" s="15" t="str">
        <f t="shared" si="79"/>
        <v/>
      </c>
      <c r="R1006" s="15" t="str">
        <f t="shared" si="80"/>
        <v/>
      </c>
      <c r="S1006" s="7" t="str">
        <f t="shared" si="81"/>
        <v/>
      </c>
    </row>
    <row r="1007" spans="8:19" x14ac:dyDescent="0.25">
      <c r="H1007" s="153"/>
      <c r="M1007" s="165" t="str">
        <f t="shared" si="77"/>
        <v/>
      </c>
      <c r="N1007" s="255" t="str">
        <f>IF($M1007="","",IFERROR(VLOOKUP($M1007,PartnerSearch!B$2:G$16000,6,0),"--"))</f>
        <v/>
      </c>
      <c r="P1007" s="15" t="str">
        <f t="shared" si="78"/>
        <v/>
      </c>
      <c r="Q1007" s="15" t="str">
        <f t="shared" si="79"/>
        <v/>
      </c>
      <c r="R1007" s="15" t="str">
        <f t="shared" si="80"/>
        <v/>
      </c>
      <c r="S1007" s="7" t="str">
        <f t="shared" si="81"/>
        <v/>
      </c>
    </row>
    <row r="1008" spans="8:19" x14ac:dyDescent="0.25">
      <c r="H1008" s="153"/>
      <c r="M1008" s="165" t="str">
        <f t="shared" si="77"/>
        <v/>
      </c>
      <c r="N1008" s="255" t="str">
        <f>IF($M1008="","",IFERROR(VLOOKUP($M1008,PartnerSearch!B$2:G$16000,6,0),"--"))</f>
        <v/>
      </c>
      <c r="P1008" s="15" t="str">
        <f t="shared" si="78"/>
        <v/>
      </c>
      <c r="Q1008" s="15" t="str">
        <f t="shared" si="79"/>
        <v/>
      </c>
      <c r="R1008" s="15" t="str">
        <f t="shared" si="80"/>
        <v/>
      </c>
      <c r="S1008" s="7" t="str">
        <f t="shared" si="81"/>
        <v/>
      </c>
    </row>
    <row r="1009" spans="8:19" x14ac:dyDescent="0.25">
      <c r="H1009" s="153"/>
      <c r="M1009" s="165" t="str">
        <f t="shared" si="77"/>
        <v/>
      </c>
      <c r="N1009" s="255" t="str">
        <f>IF($M1009="","",IFERROR(VLOOKUP($M1009,PartnerSearch!B$2:G$16000,6,0),"--"))</f>
        <v/>
      </c>
      <c r="P1009" s="15" t="str">
        <f t="shared" si="78"/>
        <v/>
      </c>
      <c r="Q1009" s="15" t="str">
        <f t="shared" si="79"/>
        <v/>
      </c>
      <c r="R1009" s="15" t="str">
        <f t="shared" si="80"/>
        <v/>
      </c>
      <c r="S1009" s="7" t="str">
        <f t="shared" si="81"/>
        <v/>
      </c>
    </row>
    <row r="1010" spans="8:19" x14ac:dyDescent="0.25">
      <c r="H1010" s="153"/>
      <c r="M1010" s="165" t="str">
        <f t="shared" si="77"/>
        <v/>
      </c>
      <c r="N1010" s="255" t="str">
        <f>IF($M1010="","",IFERROR(VLOOKUP($M1010,PartnerSearch!B$2:G$16000,6,0),"--"))</f>
        <v/>
      </c>
      <c r="P1010" s="15" t="str">
        <f t="shared" si="78"/>
        <v/>
      </c>
      <c r="Q1010" s="15" t="str">
        <f t="shared" si="79"/>
        <v/>
      </c>
      <c r="R1010" s="15" t="str">
        <f t="shared" si="80"/>
        <v/>
      </c>
      <c r="S1010" s="7" t="str">
        <f t="shared" si="81"/>
        <v/>
      </c>
    </row>
    <row r="1011" spans="8:19" x14ac:dyDescent="0.25">
      <c r="H1011" s="153"/>
      <c r="M1011" s="165" t="str">
        <f t="shared" si="77"/>
        <v/>
      </c>
      <c r="N1011" s="255" t="str">
        <f>IF($M1011="","",IFERROR(VLOOKUP($M1011,PartnerSearch!B$2:G$16000,6,0),"--"))</f>
        <v/>
      </c>
      <c r="P1011" s="15" t="str">
        <f t="shared" si="78"/>
        <v/>
      </c>
      <c r="Q1011" s="15" t="str">
        <f t="shared" si="79"/>
        <v/>
      </c>
      <c r="R1011" s="15" t="str">
        <f t="shared" si="80"/>
        <v/>
      </c>
      <c r="S1011" s="7" t="str">
        <f t="shared" si="81"/>
        <v/>
      </c>
    </row>
    <row r="1012" spans="8:19" x14ac:dyDescent="0.25">
      <c r="H1012" s="153"/>
      <c r="M1012" s="165" t="str">
        <f t="shared" si="77"/>
        <v/>
      </c>
      <c r="N1012" s="255" t="str">
        <f>IF($M1012="","",IFERROR(VLOOKUP($M1012,PartnerSearch!B$2:G$16000,6,0),"--"))</f>
        <v/>
      </c>
      <c r="P1012" s="15" t="str">
        <f t="shared" si="78"/>
        <v/>
      </c>
      <c r="Q1012" s="15" t="str">
        <f t="shared" si="79"/>
        <v/>
      </c>
      <c r="R1012" s="15" t="str">
        <f t="shared" si="80"/>
        <v/>
      </c>
      <c r="S1012" s="7" t="str">
        <f t="shared" si="81"/>
        <v/>
      </c>
    </row>
    <row r="1013" spans="8:19" x14ac:dyDescent="0.25">
      <c r="H1013" s="153"/>
      <c r="M1013" s="165" t="str">
        <f t="shared" si="77"/>
        <v/>
      </c>
      <c r="N1013" s="255" t="str">
        <f>IF($M1013="","",IFERROR(VLOOKUP($M1013,PartnerSearch!B$2:G$16000,6,0),"--"))</f>
        <v/>
      </c>
      <c r="P1013" s="15" t="str">
        <f t="shared" si="78"/>
        <v/>
      </c>
      <c r="Q1013" s="15" t="str">
        <f t="shared" si="79"/>
        <v/>
      </c>
      <c r="R1013" s="15" t="str">
        <f t="shared" si="80"/>
        <v/>
      </c>
      <c r="S1013" s="7" t="str">
        <f t="shared" si="81"/>
        <v/>
      </c>
    </row>
    <row r="1014" spans="8:19" x14ac:dyDescent="0.25">
      <c r="H1014" s="153"/>
      <c r="M1014" s="165" t="str">
        <f t="shared" si="77"/>
        <v/>
      </c>
      <c r="N1014" s="255" t="str">
        <f>IF($M1014="","",IFERROR(VLOOKUP($M1014,PartnerSearch!B$2:G$16000,6,0),"--"))</f>
        <v/>
      </c>
      <c r="P1014" s="15" t="str">
        <f t="shared" si="78"/>
        <v/>
      </c>
      <c r="Q1014" s="15" t="str">
        <f t="shared" si="79"/>
        <v/>
      </c>
      <c r="R1014" s="15" t="str">
        <f t="shared" si="80"/>
        <v/>
      </c>
      <c r="S1014" s="7" t="str">
        <f t="shared" si="81"/>
        <v/>
      </c>
    </row>
    <row r="1015" spans="8:19" x14ac:dyDescent="0.25">
      <c r="H1015" s="153"/>
      <c r="M1015" s="165" t="str">
        <f t="shared" si="77"/>
        <v/>
      </c>
      <c r="N1015" s="255" t="str">
        <f>IF($M1015="","",IFERROR(VLOOKUP($M1015,PartnerSearch!B$2:G$16000,6,0),"--"))</f>
        <v/>
      </c>
      <c r="P1015" s="15" t="str">
        <f t="shared" si="78"/>
        <v/>
      </c>
      <c r="Q1015" s="15" t="str">
        <f t="shared" si="79"/>
        <v/>
      </c>
      <c r="R1015" s="15" t="str">
        <f t="shared" si="80"/>
        <v/>
      </c>
      <c r="S1015" s="7" t="str">
        <f t="shared" si="81"/>
        <v/>
      </c>
    </row>
    <row r="1016" spans="8:19" x14ac:dyDescent="0.25">
      <c r="H1016" s="153"/>
      <c r="M1016" s="165" t="str">
        <f t="shared" si="77"/>
        <v/>
      </c>
      <c r="N1016" s="255" t="str">
        <f>IF($M1016="","",IFERROR(VLOOKUP($M1016,PartnerSearch!B$2:G$16000,6,0),"--"))</f>
        <v/>
      </c>
      <c r="P1016" s="15" t="str">
        <f t="shared" si="78"/>
        <v/>
      </c>
      <c r="Q1016" s="15" t="str">
        <f t="shared" si="79"/>
        <v/>
      </c>
      <c r="R1016" s="15" t="str">
        <f t="shared" si="80"/>
        <v/>
      </c>
      <c r="S1016" s="7" t="str">
        <f t="shared" si="81"/>
        <v/>
      </c>
    </row>
    <row r="1017" spans="8:19" x14ac:dyDescent="0.25">
      <c r="H1017" s="153"/>
      <c r="M1017" s="165" t="str">
        <f t="shared" si="77"/>
        <v/>
      </c>
      <c r="N1017" s="255" t="str">
        <f>IF($M1017="","",IFERROR(VLOOKUP($M1017,PartnerSearch!B$2:G$16000,6,0),"--"))</f>
        <v/>
      </c>
      <c r="P1017" s="15" t="str">
        <f t="shared" si="78"/>
        <v/>
      </c>
      <c r="Q1017" s="15" t="str">
        <f t="shared" si="79"/>
        <v/>
      </c>
      <c r="R1017" s="15" t="str">
        <f t="shared" si="80"/>
        <v/>
      </c>
      <c r="S1017" s="7" t="str">
        <f t="shared" si="81"/>
        <v/>
      </c>
    </row>
    <row r="1018" spans="8:19" x14ac:dyDescent="0.25">
      <c r="H1018" s="153"/>
      <c r="M1018" s="165" t="str">
        <f t="shared" si="77"/>
        <v/>
      </c>
      <c r="N1018" s="255" t="str">
        <f>IF($M1018="","",IFERROR(VLOOKUP($M1018,PartnerSearch!B$2:G$16000,6,0),"--"))</f>
        <v/>
      </c>
      <c r="P1018" s="15" t="str">
        <f t="shared" si="78"/>
        <v/>
      </c>
      <c r="Q1018" s="15" t="str">
        <f t="shared" si="79"/>
        <v/>
      </c>
      <c r="R1018" s="15" t="str">
        <f t="shared" si="80"/>
        <v/>
      </c>
      <c r="S1018" s="7" t="str">
        <f t="shared" si="81"/>
        <v/>
      </c>
    </row>
    <row r="1019" spans="8:19" x14ac:dyDescent="0.25">
      <c r="H1019" s="153"/>
      <c r="M1019" s="165" t="str">
        <f t="shared" si="77"/>
        <v/>
      </c>
      <c r="N1019" s="255" t="str">
        <f>IF($M1019="","",IFERROR(VLOOKUP($M1019,PartnerSearch!B$2:G$16000,6,0),"--"))</f>
        <v/>
      </c>
      <c r="P1019" s="15" t="str">
        <f t="shared" si="78"/>
        <v/>
      </c>
      <c r="Q1019" s="15" t="str">
        <f t="shared" si="79"/>
        <v/>
      </c>
      <c r="R1019" s="15" t="str">
        <f t="shared" si="80"/>
        <v/>
      </c>
      <c r="S1019" s="7" t="str">
        <f t="shared" si="81"/>
        <v/>
      </c>
    </row>
    <row r="1020" spans="8:19" x14ac:dyDescent="0.25">
      <c r="H1020" s="153"/>
      <c r="M1020" s="165" t="str">
        <f t="shared" si="77"/>
        <v/>
      </c>
      <c r="N1020" s="255" t="str">
        <f>IF($M1020="","",IFERROR(VLOOKUP($M1020,PartnerSearch!B$2:G$16000,6,0),"--"))</f>
        <v/>
      </c>
      <c r="P1020" s="15" t="str">
        <f t="shared" si="78"/>
        <v/>
      </c>
      <c r="Q1020" s="15" t="str">
        <f t="shared" si="79"/>
        <v/>
      </c>
      <c r="R1020" s="15" t="str">
        <f t="shared" si="80"/>
        <v/>
      </c>
      <c r="S1020" s="7" t="str">
        <f t="shared" si="81"/>
        <v/>
      </c>
    </row>
    <row r="1021" spans="8:19" x14ac:dyDescent="0.25">
      <c r="H1021" s="153"/>
      <c r="M1021" s="165" t="str">
        <f t="shared" si="77"/>
        <v/>
      </c>
      <c r="N1021" s="255" t="str">
        <f>IF($M1021="","",IFERROR(VLOOKUP($M1021,PartnerSearch!B$2:G$16000,6,0),"--"))</f>
        <v/>
      </c>
      <c r="P1021" s="15" t="str">
        <f t="shared" si="78"/>
        <v/>
      </c>
      <c r="Q1021" s="15" t="str">
        <f t="shared" si="79"/>
        <v/>
      </c>
      <c r="R1021" s="15" t="str">
        <f t="shared" si="80"/>
        <v/>
      </c>
      <c r="S1021" s="7" t="str">
        <f t="shared" si="81"/>
        <v/>
      </c>
    </row>
    <row r="1022" spans="8:19" x14ac:dyDescent="0.25">
      <c r="H1022" s="153"/>
      <c r="M1022" s="165" t="str">
        <f t="shared" si="77"/>
        <v/>
      </c>
      <c r="N1022" s="255" t="str">
        <f>IF($M1022="","",IFERROR(VLOOKUP($M1022,PartnerSearch!B$2:G$16000,6,0),"--"))</f>
        <v/>
      </c>
      <c r="P1022" s="15" t="str">
        <f t="shared" si="78"/>
        <v/>
      </c>
      <c r="Q1022" s="15" t="str">
        <f t="shared" si="79"/>
        <v/>
      </c>
      <c r="R1022" s="15" t="str">
        <f t="shared" si="80"/>
        <v/>
      </c>
      <c r="S1022" s="7" t="str">
        <f t="shared" si="81"/>
        <v/>
      </c>
    </row>
    <row r="1023" spans="8:19" x14ac:dyDescent="0.25">
      <c r="H1023" s="153"/>
      <c r="M1023" s="165" t="str">
        <f t="shared" si="77"/>
        <v/>
      </c>
      <c r="N1023" s="255" t="str">
        <f>IF($M1023="","",IFERROR(VLOOKUP($M1023,PartnerSearch!B$2:G$16000,6,0),"--"))</f>
        <v/>
      </c>
      <c r="P1023" s="15" t="str">
        <f t="shared" si="78"/>
        <v/>
      </c>
      <c r="Q1023" s="15" t="str">
        <f t="shared" si="79"/>
        <v/>
      </c>
      <c r="R1023" s="15" t="str">
        <f t="shared" si="80"/>
        <v/>
      </c>
      <c r="S1023" s="7" t="str">
        <f t="shared" si="81"/>
        <v/>
      </c>
    </row>
    <row r="1024" spans="8:19" x14ac:dyDescent="0.25">
      <c r="H1024" s="153"/>
      <c r="M1024" s="165" t="str">
        <f t="shared" si="77"/>
        <v/>
      </c>
      <c r="N1024" s="255" t="str">
        <f>IF($M1024="","",IFERROR(VLOOKUP($M1024,PartnerSearch!B$2:G$16000,6,0),"--"))</f>
        <v/>
      </c>
      <c r="P1024" s="15" t="str">
        <f t="shared" si="78"/>
        <v/>
      </c>
      <c r="Q1024" s="15" t="str">
        <f t="shared" si="79"/>
        <v/>
      </c>
      <c r="R1024" s="15" t="str">
        <f t="shared" si="80"/>
        <v/>
      </c>
      <c r="S1024" s="7" t="str">
        <f t="shared" si="81"/>
        <v/>
      </c>
    </row>
    <row r="1025" spans="8:19" x14ac:dyDescent="0.25">
      <c r="H1025" s="153"/>
      <c r="M1025" s="165" t="str">
        <f t="shared" si="77"/>
        <v/>
      </c>
      <c r="N1025" s="255" t="str">
        <f>IF($M1025="","",IFERROR(VLOOKUP($M1025,PartnerSearch!B$2:G$16000,6,0),"--"))</f>
        <v/>
      </c>
      <c r="P1025" s="15" t="str">
        <f t="shared" si="78"/>
        <v/>
      </c>
      <c r="Q1025" s="15" t="str">
        <f t="shared" si="79"/>
        <v/>
      </c>
      <c r="R1025" s="15" t="str">
        <f t="shared" si="80"/>
        <v/>
      </c>
      <c r="S1025" s="7" t="str">
        <f t="shared" si="81"/>
        <v/>
      </c>
    </row>
    <row r="1026" spans="8:19" x14ac:dyDescent="0.25">
      <c r="H1026" s="153"/>
      <c r="M1026" s="165" t="str">
        <f t="shared" si="77"/>
        <v/>
      </c>
      <c r="N1026" s="255" t="str">
        <f>IF($M1026="","",IFERROR(VLOOKUP($M1026,PartnerSearch!B$2:G$16000,6,0),"--"))</f>
        <v/>
      </c>
      <c r="P1026" s="15" t="str">
        <f t="shared" si="78"/>
        <v/>
      </c>
      <c r="Q1026" s="15" t="str">
        <f t="shared" si="79"/>
        <v/>
      </c>
      <c r="R1026" s="15" t="str">
        <f t="shared" si="80"/>
        <v/>
      </c>
      <c r="S1026" s="7" t="str">
        <f t="shared" si="81"/>
        <v/>
      </c>
    </row>
    <row r="1027" spans="8:19" x14ac:dyDescent="0.25">
      <c r="H1027" s="153"/>
      <c r="M1027" s="165" t="str">
        <f t="shared" ref="M1027:M1090" si="82">TRIM(SUBSTITUTE(SUBSTITUTE(SUBSTITUTE(SUBSTITUTE(SUBSTITUTE(SUBSTITUTE(SUBSTITUTE(SUBSTITUTE(SUBSTITUTE(SUBSTITUTE(SUBSTITUTE(SUBSTITUTE(SUBSTITUTE(SUBSTITUTE(E1027,"00000 ","")," (Local)","")," (Tribal)","")," (State)","")," (Regional)","")," (Federal/National)","")," (International)","")," (Unknown)","")," (Academic Institution)","")," (Government)","")," (Industry/Business)","")," (NGO)","")," (Other)","")," (Sea Grant Program)",""))</f>
        <v/>
      </c>
      <c r="N1027" s="255" t="str">
        <f>IF($M1027="","",IFERROR(VLOOKUP($M1027,PartnerSearch!B$2:G$16000,6,0),"--"))</f>
        <v/>
      </c>
      <c r="P1027" s="15" t="str">
        <f t="shared" ref="P1027:P1090" si="83">IF(E1027="","",IF(LEFT(E1027&amp;"x",5)="00000","",IF(N1027="--","NO","yes")))</f>
        <v/>
      </c>
      <c r="Q1027" s="15" t="str">
        <f t="shared" ref="Q1027:Q1090" si="84">IF(LEFT(E1027&amp;"x",5)&lt;&gt;"00000","",IF(N1027="--","yes","NO"))</f>
        <v/>
      </c>
      <c r="R1027" s="15" t="str">
        <f t="shared" ref="R1027:R1090" si="85">IF(Q1027="","",IF((ISERROR(SEARCH("(Federal/National)",E1027))*1+ISERROR(SEARCH("(International)",E1027))*1+ISERROR(SEARCH("(Local)",E1027))*1+ISERROR(SEARCH("(State)",E1027))*1+ISERROR(SEARCH("(Regional)",E1027))*1+ISERROR(SEARCH("(Tribal)",E1027))*1+ISERROR(SEARCH("(Unknown) (",E1027))*1)=6,"yes","NO"))</f>
        <v/>
      </c>
      <c r="S1027" s="7" t="str">
        <f t="shared" ref="S1027:S1090" si="86">IF(Q1027="","",IF(OR(NOT(ISERROR(SEARCH("(Academic Institution)",E1027))),NOT(ISERROR(SEARCH("(Government)",E1027))),NOT(ISERROR(SEARCH("(Industry/Business)",E1027))),NOT(ISERROR(SEARCH("(NGO)",E1027))),NOT(ISERROR(SEARCH("(Sea Grant Program)",E1027))),NOT(ISERROR(SEARCH("(Other)",E1027))),NOT(AND(NOT(ISERROR(SEARCH("(Unknown)",E1027))),(ISERROR(SEARCH(") (Unknown)",E1027)))))),"yes","NO"))</f>
        <v/>
      </c>
    </row>
    <row r="1028" spans="8:19" x14ac:dyDescent="0.25">
      <c r="H1028" s="153"/>
      <c r="M1028" s="165" t="str">
        <f t="shared" si="82"/>
        <v/>
      </c>
      <c r="N1028" s="255" t="str">
        <f>IF($M1028="","",IFERROR(VLOOKUP($M1028,PartnerSearch!B$2:G$16000,6,0),"--"))</f>
        <v/>
      </c>
      <c r="P1028" s="15" t="str">
        <f t="shared" si="83"/>
        <v/>
      </c>
      <c r="Q1028" s="15" t="str">
        <f t="shared" si="84"/>
        <v/>
      </c>
      <c r="R1028" s="15" t="str">
        <f t="shared" si="85"/>
        <v/>
      </c>
      <c r="S1028" s="7" t="str">
        <f t="shared" si="86"/>
        <v/>
      </c>
    </row>
    <row r="1029" spans="8:19" x14ac:dyDescent="0.25">
      <c r="H1029" s="153"/>
      <c r="M1029" s="165" t="str">
        <f t="shared" si="82"/>
        <v/>
      </c>
      <c r="N1029" s="255" t="str">
        <f>IF($M1029="","",IFERROR(VLOOKUP($M1029,PartnerSearch!B$2:G$16000,6,0),"--"))</f>
        <v/>
      </c>
      <c r="P1029" s="15" t="str">
        <f t="shared" si="83"/>
        <v/>
      </c>
      <c r="Q1029" s="15" t="str">
        <f t="shared" si="84"/>
        <v/>
      </c>
      <c r="R1029" s="15" t="str">
        <f t="shared" si="85"/>
        <v/>
      </c>
      <c r="S1029" s="7" t="str">
        <f t="shared" si="86"/>
        <v/>
      </c>
    </row>
    <row r="1030" spans="8:19" x14ac:dyDescent="0.25">
      <c r="H1030" s="153"/>
      <c r="M1030" s="165" t="str">
        <f t="shared" si="82"/>
        <v/>
      </c>
      <c r="N1030" s="255" t="str">
        <f>IF($M1030="","",IFERROR(VLOOKUP($M1030,PartnerSearch!B$2:G$16000,6,0),"--"))</f>
        <v/>
      </c>
      <c r="P1030" s="15" t="str">
        <f t="shared" si="83"/>
        <v/>
      </c>
      <c r="Q1030" s="15" t="str">
        <f t="shared" si="84"/>
        <v/>
      </c>
      <c r="R1030" s="15" t="str">
        <f t="shared" si="85"/>
        <v/>
      </c>
      <c r="S1030" s="7" t="str">
        <f t="shared" si="86"/>
        <v/>
      </c>
    </row>
    <row r="1031" spans="8:19" x14ac:dyDescent="0.25">
      <c r="H1031" s="153"/>
      <c r="M1031" s="165" t="str">
        <f t="shared" si="82"/>
        <v/>
      </c>
      <c r="N1031" s="255" t="str">
        <f>IF($M1031="","",IFERROR(VLOOKUP($M1031,PartnerSearch!B$2:G$16000,6,0),"--"))</f>
        <v/>
      </c>
      <c r="P1031" s="15" t="str">
        <f t="shared" si="83"/>
        <v/>
      </c>
      <c r="Q1031" s="15" t="str">
        <f t="shared" si="84"/>
        <v/>
      </c>
      <c r="R1031" s="15" t="str">
        <f t="shared" si="85"/>
        <v/>
      </c>
      <c r="S1031" s="7" t="str">
        <f t="shared" si="86"/>
        <v/>
      </c>
    </row>
    <row r="1032" spans="8:19" x14ac:dyDescent="0.25">
      <c r="H1032" s="153"/>
      <c r="M1032" s="165" t="str">
        <f t="shared" si="82"/>
        <v/>
      </c>
      <c r="N1032" s="255" t="str">
        <f>IF($M1032="","",IFERROR(VLOOKUP($M1032,PartnerSearch!B$2:G$16000,6,0),"--"))</f>
        <v/>
      </c>
      <c r="P1032" s="15" t="str">
        <f t="shared" si="83"/>
        <v/>
      </c>
      <c r="Q1032" s="15" t="str">
        <f t="shared" si="84"/>
        <v/>
      </c>
      <c r="R1032" s="15" t="str">
        <f t="shared" si="85"/>
        <v/>
      </c>
      <c r="S1032" s="7" t="str">
        <f t="shared" si="86"/>
        <v/>
      </c>
    </row>
    <row r="1033" spans="8:19" x14ac:dyDescent="0.25">
      <c r="H1033" s="153"/>
      <c r="M1033" s="165" t="str">
        <f t="shared" si="82"/>
        <v/>
      </c>
      <c r="N1033" s="255" t="str">
        <f>IF($M1033="","",IFERROR(VLOOKUP($M1033,PartnerSearch!B$2:G$16000,6,0),"--"))</f>
        <v/>
      </c>
      <c r="P1033" s="15" t="str">
        <f t="shared" si="83"/>
        <v/>
      </c>
      <c r="Q1033" s="15" t="str">
        <f t="shared" si="84"/>
        <v/>
      </c>
      <c r="R1033" s="15" t="str">
        <f t="shared" si="85"/>
        <v/>
      </c>
      <c r="S1033" s="7" t="str">
        <f t="shared" si="86"/>
        <v/>
      </c>
    </row>
    <row r="1034" spans="8:19" x14ac:dyDescent="0.25">
      <c r="H1034" s="153"/>
      <c r="M1034" s="165" t="str">
        <f t="shared" si="82"/>
        <v/>
      </c>
      <c r="N1034" s="255" t="str">
        <f>IF($M1034="","",IFERROR(VLOOKUP($M1034,PartnerSearch!B$2:G$16000,6,0),"--"))</f>
        <v/>
      </c>
      <c r="P1034" s="15" t="str">
        <f t="shared" si="83"/>
        <v/>
      </c>
      <c r="Q1034" s="15" t="str">
        <f t="shared" si="84"/>
        <v/>
      </c>
      <c r="R1034" s="15" t="str">
        <f t="shared" si="85"/>
        <v/>
      </c>
      <c r="S1034" s="7" t="str">
        <f t="shared" si="86"/>
        <v/>
      </c>
    </row>
    <row r="1035" spans="8:19" x14ac:dyDescent="0.25">
      <c r="H1035" s="153"/>
      <c r="M1035" s="165" t="str">
        <f t="shared" si="82"/>
        <v/>
      </c>
      <c r="N1035" s="255" t="str">
        <f>IF($M1035="","",IFERROR(VLOOKUP($M1035,PartnerSearch!B$2:G$16000,6,0),"--"))</f>
        <v/>
      </c>
      <c r="P1035" s="15" t="str">
        <f t="shared" si="83"/>
        <v/>
      </c>
      <c r="Q1035" s="15" t="str">
        <f t="shared" si="84"/>
        <v/>
      </c>
      <c r="R1035" s="15" t="str">
        <f t="shared" si="85"/>
        <v/>
      </c>
      <c r="S1035" s="7" t="str">
        <f t="shared" si="86"/>
        <v/>
      </c>
    </row>
    <row r="1036" spans="8:19" x14ac:dyDescent="0.25">
      <c r="H1036" s="153"/>
      <c r="M1036" s="165" t="str">
        <f t="shared" si="82"/>
        <v/>
      </c>
      <c r="N1036" s="255" t="str">
        <f>IF($M1036="","",IFERROR(VLOOKUP($M1036,PartnerSearch!B$2:G$16000,6,0),"--"))</f>
        <v/>
      </c>
      <c r="P1036" s="15" t="str">
        <f t="shared" si="83"/>
        <v/>
      </c>
      <c r="Q1036" s="15" t="str">
        <f t="shared" si="84"/>
        <v/>
      </c>
      <c r="R1036" s="15" t="str">
        <f t="shared" si="85"/>
        <v/>
      </c>
      <c r="S1036" s="7" t="str">
        <f t="shared" si="86"/>
        <v/>
      </c>
    </row>
    <row r="1037" spans="8:19" x14ac:dyDescent="0.25">
      <c r="H1037" s="153"/>
      <c r="M1037" s="165" t="str">
        <f t="shared" si="82"/>
        <v/>
      </c>
      <c r="N1037" s="255" t="str">
        <f>IF($M1037="","",IFERROR(VLOOKUP($M1037,PartnerSearch!B$2:G$16000,6,0),"--"))</f>
        <v/>
      </c>
      <c r="P1037" s="15" t="str">
        <f t="shared" si="83"/>
        <v/>
      </c>
      <c r="Q1037" s="15" t="str">
        <f t="shared" si="84"/>
        <v/>
      </c>
      <c r="R1037" s="15" t="str">
        <f t="shared" si="85"/>
        <v/>
      </c>
      <c r="S1037" s="7" t="str">
        <f t="shared" si="86"/>
        <v/>
      </c>
    </row>
    <row r="1038" spans="8:19" x14ac:dyDescent="0.25">
      <c r="H1038" s="153"/>
      <c r="M1038" s="165" t="str">
        <f t="shared" si="82"/>
        <v/>
      </c>
      <c r="N1038" s="255" t="str">
        <f>IF($M1038="","",IFERROR(VLOOKUP($M1038,PartnerSearch!B$2:G$16000,6,0),"--"))</f>
        <v/>
      </c>
      <c r="P1038" s="15" t="str">
        <f t="shared" si="83"/>
        <v/>
      </c>
      <c r="Q1038" s="15" t="str">
        <f t="shared" si="84"/>
        <v/>
      </c>
      <c r="R1038" s="15" t="str">
        <f t="shared" si="85"/>
        <v/>
      </c>
      <c r="S1038" s="7" t="str">
        <f t="shared" si="86"/>
        <v/>
      </c>
    </row>
    <row r="1039" spans="8:19" x14ac:dyDescent="0.25">
      <c r="H1039" s="153"/>
      <c r="M1039" s="165" t="str">
        <f t="shared" si="82"/>
        <v/>
      </c>
      <c r="N1039" s="255" t="str">
        <f>IF($M1039="","",IFERROR(VLOOKUP($M1039,PartnerSearch!B$2:G$16000,6,0),"--"))</f>
        <v/>
      </c>
      <c r="P1039" s="15" t="str">
        <f t="shared" si="83"/>
        <v/>
      </c>
      <c r="Q1039" s="15" t="str">
        <f t="shared" si="84"/>
        <v/>
      </c>
      <c r="R1039" s="15" t="str">
        <f t="shared" si="85"/>
        <v/>
      </c>
      <c r="S1039" s="7" t="str">
        <f t="shared" si="86"/>
        <v/>
      </c>
    </row>
    <row r="1040" spans="8:19" x14ac:dyDescent="0.25">
      <c r="H1040" s="153"/>
      <c r="M1040" s="165" t="str">
        <f t="shared" si="82"/>
        <v/>
      </c>
      <c r="N1040" s="255" t="str">
        <f>IF($M1040="","",IFERROR(VLOOKUP($M1040,PartnerSearch!B$2:G$16000,6,0),"--"))</f>
        <v/>
      </c>
      <c r="P1040" s="15" t="str">
        <f t="shared" si="83"/>
        <v/>
      </c>
      <c r="Q1040" s="15" t="str">
        <f t="shared" si="84"/>
        <v/>
      </c>
      <c r="R1040" s="15" t="str">
        <f t="shared" si="85"/>
        <v/>
      </c>
      <c r="S1040" s="7" t="str">
        <f t="shared" si="86"/>
        <v/>
      </c>
    </row>
    <row r="1041" spans="8:19" x14ac:dyDescent="0.25">
      <c r="H1041" s="153"/>
      <c r="M1041" s="165" t="str">
        <f t="shared" si="82"/>
        <v/>
      </c>
      <c r="N1041" s="255" t="str">
        <f>IF($M1041="","",IFERROR(VLOOKUP($M1041,PartnerSearch!B$2:G$16000,6,0),"--"))</f>
        <v/>
      </c>
      <c r="P1041" s="15" t="str">
        <f t="shared" si="83"/>
        <v/>
      </c>
      <c r="Q1041" s="15" t="str">
        <f t="shared" si="84"/>
        <v/>
      </c>
      <c r="R1041" s="15" t="str">
        <f t="shared" si="85"/>
        <v/>
      </c>
      <c r="S1041" s="7" t="str">
        <f t="shared" si="86"/>
        <v/>
      </c>
    </row>
    <row r="1042" spans="8:19" x14ac:dyDescent="0.25">
      <c r="H1042" s="153"/>
      <c r="M1042" s="165" t="str">
        <f t="shared" si="82"/>
        <v/>
      </c>
      <c r="N1042" s="255" t="str">
        <f>IF($M1042="","",IFERROR(VLOOKUP($M1042,PartnerSearch!B$2:G$16000,6,0),"--"))</f>
        <v/>
      </c>
      <c r="P1042" s="15" t="str">
        <f t="shared" si="83"/>
        <v/>
      </c>
      <c r="Q1042" s="15" t="str">
        <f t="shared" si="84"/>
        <v/>
      </c>
      <c r="R1042" s="15" t="str">
        <f t="shared" si="85"/>
        <v/>
      </c>
      <c r="S1042" s="7" t="str">
        <f t="shared" si="86"/>
        <v/>
      </c>
    </row>
    <row r="1043" spans="8:19" x14ac:dyDescent="0.25">
      <c r="H1043" s="153"/>
      <c r="M1043" s="165" t="str">
        <f t="shared" si="82"/>
        <v/>
      </c>
      <c r="N1043" s="255" t="str">
        <f>IF($M1043="","",IFERROR(VLOOKUP($M1043,PartnerSearch!B$2:G$16000,6,0),"--"))</f>
        <v/>
      </c>
      <c r="P1043" s="15" t="str">
        <f t="shared" si="83"/>
        <v/>
      </c>
      <c r="Q1043" s="15" t="str">
        <f t="shared" si="84"/>
        <v/>
      </c>
      <c r="R1043" s="15" t="str">
        <f t="shared" si="85"/>
        <v/>
      </c>
      <c r="S1043" s="7" t="str">
        <f t="shared" si="86"/>
        <v/>
      </c>
    </row>
    <row r="1044" spans="8:19" x14ac:dyDescent="0.25">
      <c r="H1044" s="153"/>
      <c r="M1044" s="165" t="str">
        <f t="shared" si="82"/>
        <v/>
      </c>
      <c r="N1044" s="255" t="str">
        <f>IF($M1044="","",IFERROR(VLOOKUP($M1044,PartnerSearch!B$2:G$16000,6,0),"--"))</f>
        <v/>
      </c>
      <c r="P1044" s="15" t="str">
        <f t="shared" si="83"/>
        <v/>
      </c>
      <c r="Q1044" s="15" t="str">
        <f t="shared" si="84"/>
        <v/>
      </c>
      <c r="R1044" s="15" t="str">
        <f t="shared" si="85"/>
        <v/>
      </c>
      <c r="S1044" s="7" t="str">
        <f t="shared" si="86"/>
        <v/>
      </c>
    </row>
    <row r="1045" spans="8:19" x14ac:dyDescent="0.25">
      <c r="H1045" s="153"/>
      <c r="M1045" s="165" t="str">
        <f t="shared" si="82"/>
        <v/>
      </c>
      <c r="N1045" s="255" t="str">
        <f>IF($M1045="","",IFERROR(VLOOKUP($M1045,PartnerSearch!B$2:G$16000,6,0),"--"))</f>
        <v/>
      </c>
      <c r="P1045" s="15" t="str">
        <f t="shared" si="83"/>
        <v/>
      </c>
      <c r="Q1045" s="15" t="str">
        <f t="shared" si="84"/>
        <v/>
      </c>
      <c r="R1045" s="15" t="str">
        <f t="shared" si="85"/>
        <v/>
      </c>
      <c r="S1045" s="7" t="str">
        <f t="shared" si="86"/>
        <v/>
      </c>
    </row>
    <row r="1046" spans="8:19" x14ac:dyDescent="0.25">
      <c r="H1046" s="153"/>
      <c r="M1046" s="165" t="str">
        <f t="shared" si="82"/>
        <v/>
      </c>
      <c r="N1046" s="255" t="str">
        <f>IF($M1046="","",IFERROR(VLOOKUP($M1046,PartnerSearch!B$2:G$16000,6,0),"--"))</f>
        <v/>
      </c>
      <c r="P1046" s="15" t="str">
        <f t="shared" si="83"/>
        <v/>
      </c>
      <c r="Q1046" s="15" t="str">
        <f t="shared" si="84"/>
        <v/>
      </c>
      <c r="R1046" s="15" t="str">
        <f t="shared" si="85"/>
        <v/>
      </c>
      <c r="S1046" s="7" t="str">
        <f t="shared" si="86"/>
        <v/>
      </c>
    </row>
    <row r="1047" spans="8:19" x14ac:dyDescent="0.25">
      <c r="H1047" s="153"/>
      <c r="M1047" s="165" t="str">
        <f t="shared" si="82"/>
        <v/>
      </c>
      <c r="N1047" s="255" t="str">
        <f>IF($M1047="","",IFERROR(VLOOKUP($M1047,PartnerSearch!B$2:G$16000,6,0),"--"))</f>
        <v/>
      </c>
      <c r="P1047" s="15" t="str">
        <f t="shared" si="83"/>
        <v/>
      </c>
      <c r="Q1047" s="15" t="str">
        <f t="shared" si="84"/>
        <v/>
      </c>
      <c r="R1047" s="15" t="str">
        <f t="shared" si="85"/>
        <v/>
      </c>
      <c r="S1047" s="7" t="str">
        <f t="shared" si="86"/>
        <v/>
      </c>
    </row>
    <row r="1048" spans="8:19" x14ac:dyDescent="0.25">
      <c r="H1048" s="153"/>
      <c r="M1048" s="165" t="str">
        <f t="shared" si="82"/>
        <v/>
      </c>
      <c r="N1048" s="255" t="str">
        <f>IF($M1048="","",IFERROR(VLOOKUP($M1048,PartnerSearch!B$2:G$16000,6,0),"--"))</f>
        <v/>
      </c>
      <c r="P1048" s="15" t="str">
        <f t="shared" si="83"/>
        <v/>
      </c>
      <c r="Q1048" s="15" t="str">
        <f t="shared" si="84"/>
        <v/>
      </c>
      <c r="R1048" s="15" t="str">
        <f t="shared" si="85"/>
        <v/>
      </c>
      <c r="S1048" s="7" t="str">
        <f t="shared" si="86"/>
        <v/>
      </c>
    </row>
    <row r="1049" spans="8:19" x14ac:dyDescent="0.25">
      <c r="H1049" s="153"/>
      <c r="M1049" s="165" t="str">
        <f t="shared" si="82"/>
        <v/>
      </c>
      <c r="N1049" s="255" t="str">
        <f>IF($M1049="","",IFERROR(VLOOKUP($M1049,PartnerSearch!B$2:G$16000,6,0),"--"))</f>
        <v/>
      </c>
      <c r="P1049" s="15" t="str">
        <f t="shared" si="83"/>
        <v/>
      </c>
      <c r="Q1049" s="15" t="str">
        <f t="shared" si="84"/>
        <v/>
      </c>
      <c r="R1049" s="15" t="str">
        <f t="shared" si="85"/>
        <v/>
      </c>
      <c r="S1049" s="7" t="str">
        <f t="shared" si="86"/>
        <v/>
      </c>
    </row>
    <row r="1050" spans="8:19" x14ac:dyDescent="0.25">
      <c r="H1050" s="153"/>
      <c r="M1050" s="165" t="str">
        <f t="shared" si="82"/>
        <v/>
      </c>
      <c r="N1050" s="255" t="str">
        <f>IF($M1050="","",IFERROR(VLOOKUP($M1050,PartnerSearch!B$2:G$16000,6,0),"--"))</f>
        <v/>
      </c>
      <c r="P1050" s="15" t="str">
        <f t="shared" si="83"/>
        <v/>
      </c>
      <c r="Q1050" s="15" t="str">
        <f t="shared" si="84"/>
        <v/>
      </c>
      <c r="R1050" s="15" t="str">
        <f t="shared" si="85"/>
        <v/>
      </c>
      <c r="S1050" s="7" t="str">
        <f t="shared" si="86"/>
        <v/>
      </c>
    </row>
    <row r="1051" spans="8:19" x14ac:dyDescent="0.25">
      <c r="H1051" s="153"/>
      <c r="M1051" s="165" t="str">
        <f t="shared" si="82"/>
        <v/>
      </c>
      <c r="N1051" s="255" t="str">
        <f>IF($M1051="","",IFERROR(VLOOKUP($M1051,PartnerSearch!B$2:G$16000,6,0),"--"))</f>
        <v/>
      </c>
      <c r="P1051" s="15" t="str">
        <f t="shared" si="83"/>
        <v/>
      </c>
      <c r="Q1051" s="15" t="str">
        <f t="shared" si="84"/>
        <v/>
      </c>
      <c r="R1051" s="15" t="str">
        <f t="shared" si="85"/>
        <v/>
      </c>
      <c r="S1051" s="7" t="str">
        <f t="shared" si="86"/>
        <v/>
      </c>
    </row>
    <row r="1052" spans="8:19" x14ac:dyDescent="0.25">
      <c r="H1052" s="153"/>
      <c r="M1052" s="165" t="str">
        <f t="shared" si="82"/>
        <v/>
      </c>
      <c r="N1052" s="255" t="str">
        <f>IF($M1052="","",IFERROR(VLOOKUP($M1052,PartnerSearch!B$2:G$16000,6,0),"--"))</f>
        <v/>
      </c>
      <c r="P1052" s="15" t="str">
        <f t="shared" si="83"/>
        <v/>
      </c>
      <c r="Q1052" s="15" t="str">
        <f t="shared" si="84"/>
        <v/>
      </c>
      <c r="R1052" s="15" t="str">
        <f t="shared" si="85"/>
        <v/>
      </c>
      <c r="S1052" s="7" t="str">
        <f t="shared" si="86"/>
        <v/>
      </c>
    </row>
    <row r="1053" spans="8:19" x14ac:dyDescent="0.25">
      <c r="H1053" s="153"/>
      <c r="M1053" s="165" t="str">
        <f t="shared" si="82"/>
        <v/>
      </c>
      <c r="N1053" s="255" t="str">
        <f>IF($M1053="","",IFERROR(VLOOKUP($M1053,PartnerSearch!B$2:G$16000,6,0),"--"))</f>
        <v/>
      </c>
      <c r="P1053" s="15" t="str">
        <f t="shared" si="83"/>
        <v/>
      </c>
      <c r="Q1053" s="15" t="str">
        <f t="shared" si="84"/>
        <v/>
      </c>
      <c r="R1053" s="15" t="str">
        <f t="shared" si="85"/>
        <v/>
      </c>
      <c r="S1053" s="7" t="str">
        <f t="shared" si="86"/>
        <v/>
      </c>
    </row>
    <row r="1054" spans="8:19" x14ac:dyDescent="0.25">
      <c r="H1054" s="153"/>
      <c r="M1054" s="165" t="str">
        <f t="shared" si="82"/>
        <v/>
      </c>
      <c r="N1054" s="255" t="str">
        <f>IF($M1054="","",IFERROR(VLOOKUP($M1054,PartnerSearch!B$2:G$16000,6,0),"--"))</f>
        <v/>
      </c>
      <c r="P1054" s="15" t="str">
        <f t="shared" si="83"/>
        <v/>
      </c>
      <c r="Q1054" s="15" t="str">
        <f t="shared" si="84"/>
        <v/>
      </c>
      <c r="R1054" s="15" t="str">
        <f t="shared" si="85"/>
        <v/>
      </c>
      <c r="S1054" s="7" t="str">
        <f t="shared" si="86"/>
        <v/>
      </c>
    </row>
    <row r="1055" spans="8:19" x14ac:dyDescent="0.25">
      <c r="H1055" s="153"/>
      <c r="M1055" s="165" t="str">
        <f t="shared" si="82"/>
        <v/>
      </c>
      <c r="N1055" s="255" t="str">
        <f>IF($M1055="","",IFERROR(VLOOKUP($M1055,PartnerSearch!B$2:G$16000,6,0),"--"))</f>
        <v/>
      </c>
      <c r="P1055" s="15" t="str">
        <f t="shared" si="83"/>
        <v/>
      </c>
      <c r="Q1055" s="15" t="str">
        <f t="shared" si="84"/>
        <v/>
      </c>
      <c r="R1055" s="15" t="str">
        <f t="shared" si="85"/>
        <v/>
      </c>
      <c r="S1055" s="7" t="str">
        <f t="shared" si="86"/>
        <v/>
      </c>
    </row>
    <row r="1056" spans="8:19" x14ac:dyDescent="0.25">
      <c r="H1056" s="153"/>
      <c r="M1056" s="165" t="str">
        <f t="shared" si="82"/>
        <v/>
      </c>
      <c r="N1056" s="255" t="str">
        <f>IF($M1056="","",IFERROR(VLOOKUP($M1056,PartnerSearch!B$2:G$16000,6,0),"--"))</f>
        <v/>
      </c>
      <c r="P1056" s="15" t="str">
        <f t="shared" si="83"/>
        <v/>
      </c>
      <c r="Q1056" s="15" t="str">
        <f t="shared" si="84"/>
        <v/>
      </c>
      <c r="R1056" s="15" t="str">
        <f t="shared" si="85"/>
        <v/>
      </c>
      <c r="S1056" s="7" t="str">
        <f t="shared" si="86"/>
        <v/>
      </c>
    </row>
    <row r="1057" spans="8:19" x14ac:dyDescent="0.25">
      <c r="H1057" s="153"/>
      <c r="M1057" s="165" t="str">
        <f t="shared" si="82"/>
        <v/>
      </c>
      <c r="N1057" s="255" t="str">
        <f>IF($M1057="","",IFERROR(VLOOKUP($M1057,PartnerSearch!B$2:G$16000,6,0),"--"))</f>
        <v/>
      </c>
      <c r="P1057" s="15" t="str">
        <f t="shared" si="83"/>
        <v/>
      </c>
      <c r="Q1057" s="15" t="str">
        <f t="shared" si="84"/>
        <v/>
      </c>
      <c r="R1057" s="15" t="str">
        <f t="shared" si="85"/>
        <v/>
      </c>
      <c r="S1057" s="7" t="str">
        <f t="shared" si="86"/>
        <v/>
      </c>
    </row>
    <row r="1058" spans="8:19" x14ac:dyDescent="0.25">
      <c r="H1058" s="153"/>
      <c r="M1058" s="165" t="str">
        <f t="shared" si="82"/>
        <v/>
      </c>
      <c r="N1058" s="255" t="str">
        <f>IF($M1058="","",IFERROR(VLOOKUP($M1058,PartnerSearch!B$2:G$16000,6,0),"--"))</f>
        <v/>
      </c>
      <c r="P1058" s="15" t="str">
        <f t="shared" si="83"/>
        <v/>
      </c>
      <c r="Q1058" s="15" t="str">
        <f t="shared" si="84"/>
        <v/>
      </c>
      <c r="R1058" s="15" t="str">
        <f t="shared" si="85"/>
        <v/>
      </c>
      <c r="S1058" s="7" t="str">
        <f t="shared" si="86"/>
        <v/>
      </c>
    </row>
    <row r="1059" spans="8:19" x14ac:dyDescent="0.25">
      <c r="H1059" s="153"/>
      <c r="M1059" s="165" t="str">
        <f t="shared" si="82"/>
        <v/>
      </c>
      <c r="N1059" s="255" t="str">
        <f>IF($M1059="","",IFERROR(VLOOKUP($M1059,PartnerSearch!B$2:G$16000,6,0),"--"))</f>
        <v/>
      </c>
      <c r="P1059" s="15" t="str">
        <f t="shared" si="83"/>
        <v/>
      </c>
      <c r="Q1059" s="15" t="str">
        <f t="shared" si="84"/>
        <v/>
      </c>
      <c r="R1059" s="15" t="str">
        <f t="shared" si="85"/>
        <v/>
      </c>
      <c r="S1059" s="7" t="str">
        <f t="shared" si="86"/>
        <v/>
      </c>
    </row>
    <row r="1060" spans="8:19" x14ac:dyDescent="0.25">
      <c r="H1060" s="153"/>
      <c r="M1060" s="165" t="str">
        <f t="shared" si="82"/>
        <v/>
      </c>
      <c r="N1060" s="255" t="str">
        <f>IF($M1060="","",IFERROR(VLOOKUP($M1060,PartnerSearch!B$2:G$16000,6,0),"--"))</f>
        <v/>
      </c>
      <c r="P1060" s="15" t="str">
        <f t="shared" si="83"/>
        <v/>
      </c>
      <c r="Q1060" s="15" t="str">
        <f t="shared" si="84"/>
        <v/>
      </c>
      <c r="R1060" s="15" t="str">
        <f t="shared" si="85"/>
        <v/>
      </c>
      <c r="S1060" s="7" t="str">
        <f t="shared" si="86"/>
        <v/>
      </c>
    </row>
    <row r="1061" spans="8:19" x14ac:dyDescent="0.25">
      <c r="H1061" s="153"/>
      <c r="M1061" s="165" t="str">
        <f t="shared" si="82"/>
        <v/>
      </c>
      <c r="N1061" s="255" t="str">
        <f>IF($M1061="","",IFERROR(VLOOKUP($M1061,PartnerSearch!B$2:G$16000,6,0),"--"))</f>
        <v/>
      </c>
      <c r="P1061" s="15" t="str">
        <f t="shared" si="83"/>
        <v/>
      </c>
      <c r="Q1061" s="15" t="str">
        <f t="shared" si="84"/>
        <v/>
      </c>
      <c r="R1061" s="15" t="str">
        <f t="shared" si="85"/>
        <v/>
      </c>
      <c r="S1061" s="7" t="str">
        <f t="shared" si="86"/>
        <v/>
      </c>
    </row>
    <row r="1062" spans="8:19" x14ac:dyDescent="0.25">
      <c r="H1062" s="153"/>
      <c r="M1062" s="165" t="str">
        <f t="shared" si="82"/>
        <v/>
      </c>
      <c r="N1062" s="255" t="str">
        <f>IF($M1062="","",IFERROR(VLOOKUP($M1062,PartnerSearch!B$2:G$16000,6,0),"--"))</f>
        <v/>
      </c>
      <c r="P1062" s="15" t="str">
        <f t="shared" si="83"/>
        <v/>
      </c>
      <c r="Q1062" s="15" t="str">
        <f t="shared" si="84"/>
        <v/>
      </c>
      <c r="R1062" s="15" t="str">
        <f t="shared" si="85"/>
        <v/>
      </c>
      <c r="S1062" s="7" t="str">
        <f t="shared" si="86"/>
        <v/>
      </c>
    </row>
    <row r="1063" spans="8:19" x14ac:dyDescent="0.25">
      <c r="H1063" s="153"/>
      <c r="M1063" s="165" t="str">
        <f t="shared" si="82"/>
        <v/>
      </c>
      <c r="N1063" s="255" t="str">
        <f>IF($M1063="","",IFERROR(VLOOKUP($M1063,PartnerSearch!B$2:G$16000,6,0),"--"))</f>
        <v/>
      </c>
      <c r="P1063" s="15" t="str">
        <f t="shared" si="83"/>
        <v/>
      </c>
      <c r="Q1063" s="15" t="str">
        <f t="shared" si="84"/>
        <v/>
      </c>
      <c r="R1063" s="15" t="str">
        <f t="shared" si="85"/>
        <v/>
      </c>
      <c r="S1063" s="7" t="str">
        <f t="shared" si="86"/>
        <v/>
      </c>
    </row>
    <row r="1064" spans="8:19" x14ac:dyDescent="0.25">
      <c r="H1064" s="153"/>
      <c r="M1064" s="165" t="str">
        <f t="shared" si="82"/>
        <v/>
      </c>
      <c r="N1064" s="255" t="str">
        <f>IF($M1064="","",IFERROR(VLOOKUP($M1064,PartnerSearch!B$2:G$16000,6,0),"--"))</f>
        <v/>
      </c>
      <c r="P1064" s="15" t="str">
        <f t="shared" si="83"/>
        <v/>
      </c>
      <c r="Q1064" s="15" t="str">
        <f t="shared" si="84"/>
        <v/>
      </c>
      <c r="R1064" s="15" t="str">
        <f t="shared" si="85"/>
        <v/>
      </c>
      <c r="S1064" s="7" t="str">
        <f t="shared" si="86"/>
        <v/>
      </c>
    </row>
    <row r="1065" spans="8:19" x14ac:dyDescent="0.25">
      <c r="H1065" s="153"/>
      <c r="M1065" s="165" t="str">
        <f t="shared" si="82"/>
        <v/>
      </c>
      <c r="N1065" s="255" t="str">
        <f>IF($M1065="","",IFERROR(VLOOKUP($M1065,PartnerSearch!B$2:G$16000,6,0),"--"))</f>
        <v/>
      </c>
      <c r="P1065" s="15" t="str">
        <f t="shared" si="83"/>
        <v/>
      </c>
      <c r="Q1065" s="15" t="str">
        <f t="shared" si="84"/>
        <v/>
      </c>
      <c r="R1065" s="15" t="str">
        <f t="shared" si="85"/>
        <v/>
      </c>
      <c r="S1065" s="7" t="str">
        <f t="shared" si="86"/>
        <v/>
      </c>
    </row>
    <row r="1066" spans="8:19" x14ac:dyDescent="0.25">
      <c r="H1066" s="153"/>
      <c r="M1066" s="165" t="str">
        <f t="shared" si="82"/>
        <v/>
      </c>
      <c r="N1066" s="255" t="str">
        <f>IF($M1066="","",IFERROR(VLOOKUP($M1066,PartnerSearch!B$2:G$16000,6,0),"--"))</f>
        <v/>
      </c>
      <c r="P1066" s="15" t="str">
        <f t="shared" si="83"/>
        <v/>
      </c>
      <c r="Q1066" s="15" t="str">
        <f t="shared" si="84"/>
        <v/>
      </c>
      <c r="R1066" s="15" t="str">
        <f t="shared" si="85"/>
        <v/>
      </c>
      <c r="S1066" s="7" t="str">
        <f t="shared" si="86"/>
        <v/>
      </c>
    </row>
    <row r="1067" spans="8:19" x14ac:dyDescent="0.25">
      <c r="H1067" s="153"/>
      <c r="M1067" s="165" t="str">
        <f t="shared" si="82"/>
        <v/>
      </c>
      <c r="N1067" s="255" t="str">
        <f>IF($M1067="","",IFERROR(VLOOKUP($M1067,PartnerSearch!B$2:G$16000,6,0),"--"))</f>
        <v/>
      </c>
      <c r="P1067" s="15" t="str">
        <f t="shared" si="83"/>
        <v/>
      </c>
      <c r="Q1067" s="15" t="str">
        <f t="shared" si="84"/>
        <v/>
      </c>
      <c r="R1067" s="15" t="str">
        <f t="shared" si="85"/>
        <v/>
      </c>
      <c r="S1067" s="7" t="str">
        <f t="shared" si="86"/>
        <v/>
      </c>
    </row>
    <row r="1068" spans="8:19" x14ac:dyDescent="0.25">
      <c r="H1068" s="153"/>
      <c r="M1068" s="165" t="str">
        <f t="shared" si="82"/>
        <v/>
      </c>
      <c r="N1068" s="255" t="str">
        <f>IF($M1068="","",IFERROR(VLOOKUP($M1068,PartnerSearch!B$2:G$16000,6,0),"--"))</f>
        <v/>
      </c>
      <c r="P1068" s="15" t="str">
        <f t="shared" si="83"/>
        <v/>
      </c>
      <c r="Q1068" s="15" t="str">
        <f t="shared" si="84"/>
        <v/>
      </c>
      <c r="R1068" s="15" t="str">
        <f t="shared" si="85"/>
        <v/>
      </c>
      <c r="S1068" s="7" t="str">
        <f t="shared" si="86"/>
        <v/>
      </c>
    </row>
    <row r="1069" spans="8:19" x14ac:dyDescent="0.25">
      <c r="H1069" s="153"/>
      <c r="M1069" s="165" t="str">
        <f t="shared" si="82"/>
        <v/>
      </c>
      <c r="N1069" s="255" t="str">
        <f>IF($M1069="","",IFERROR(VLOOKUP($M1069,PartnerSearch!B$2:G$16000,6,0),"--"))</f>
        <v/>
      </c>
      <c r="P1069" s="15" t="str">
        <f t="shared" si="83"/>
        <v/>
      </c>
      <c r="Q1069" s="15" t="str">
        <f t="shared" si="84"/>
        <v/>
      </c>
      <c r="R1069" s="15" t="str">
        <f t="shared" si="85"/>
        <v/>
      </c>
      <c r="S1069" s="7" t="str">
        <f t="shared" si="86"/>
        <v/>
      </c>
    </row>
    <row r="1070" spans="8:19" x14ac:dyDescent="0.25">
      <c r="H1070" s="153"/>
      <c r="M1070" s="165" t="str">
        <f t="shared" si="82"/>
        <v/>
      </c>
      <c r="N1070" s="255" t="str">
        <f>IF($M1070="","",IFERROR(VLOOKUP($M1070,PartnerSearch!B$2:G$16000,6,0),"--"))</f>
        <v/>
      </c>
      <c r="P1070" s="15" t="str">
        <f t="shared" si="83"/>
        <v/>
      </c>
      <c r="Q1070" s="15" t="str">
        <f t="shared" si="84"/>
        <v/>
      </c>
      <c r="R1070" s="15" t="str">
        <f t="shared" si="85"/>
        <v/>
      </c>
      <c r="S1070" s="7" t="str">
        <f t="shared" si="86"/>
        <v/>
      </c>
    </row>
    <row r="1071" spans="8:19" x14ac:dyDescent="0.25">
      <c r="H1071" s="153"/>
      <c r="M1071" s="165" t="str">
        <f t="shared" si="82"/>
        <v/>
      </c>
      <c r="N1071" s="255" t="str">
        <f>IF($M1071="","",IFERROR(VLOOKUP($M1071,PartnerSearch!B$2:G$16000,6,0),"--"))</f>
        <v/>
      </c>
      <c r="P1071" s="15" t="str">
        <f t="shared" si="83"/>
        <v/>
      </c>
      <c r="Q1071" s="15" t="str">
        <f t="shared" si="84"/>
        <v/>
      </c>
      <c r="R1071" s="15" t="str">
        <f t="shared" si="85"/>
        <v/>
      </c>
      <c r="S1071" s="7" t="str">
        <f t="shared" si="86"/>
        <v/>
      </c>
    </row>
    <row r="1072" spans="8:19" x14ac:dyDescent="0.25">
      <c r="H1072" s="153"/>
      <c r="M1072" s="165" t="str">
        <f t="shared" si="82"/>
        <v/>
      </c>
      <c r="N1072" s="255" t="str">
        <f>IF($M1072="","",IFERROR(VLOOKUP($M1072,PartnerSearch!B$2:G$16000,6,0),"--"))</f>
        <v/>
      </c>
      <c r="P1072" s="15" t="str">
        <f t="shared" si="83"/>
        <v/>
      </c>
      <c r="Q1072" s="15" t="str">
        <f t="shared" si="84"/>
        <v/>
      </c>
      <c r="R1072" s="15" t="str">
        <f t="shared" si="85"/>
        <v/>
      </c>
      <c r="S1072" s="7" t="str">
        <f t="shared" si="86"/>
        <v/>
      </c>
    </row>
    <row r="1073" spans="8:19" x14ac:dyDescent="0.25">
      <c r="H1073" s="153"/>
      <c r="M1073" s="165" t="str">
        <f t="shared" si="82"/>
        <v/>
      </c>
      <c r="N1073" s="255" t="str">
        <f>IF($M1073="","",IFERROR(VLOOKUP($M1073,PartnerSearch!B$2:G$16000,6,0),"--"))</f>
        <v/>
      </c>
      <c r="P1073" s="15" t="str">
        <f t="shared" si="83"/>
        <v/>
      </c>
      <c r="Q1073" s="15" t="str">
        <f t="shared" si="84"/>
        <v/>
      </c>
      <c r="R1073" s="15" t="str">
        <f t="shared" si="85"/>
        <v/>
      </c>
      <c r="S1073" s="7" t="str">
        <f t="shared" si="86"/>
        <v/>
      </c>
    </row>
    <row r="1074" spans="8:19" x14ac:dyDescent="0.25">
      <c r="H1074" s="153"/>
      <c r="M1074" s="165" t="str">
        <f t="shared" si="82"/>
        <v/>
      </c>
      <c r="N1074" s="255" t="str">
        <f>IF($M1074="","",IFERROR(VLOOKUP($M1074,PartnerSearch!B$2:G$16000,6,0),"--"))</f>
        <v/>
      </c>
      <c r="P1074" s="15" t="str">
        <f t="shared" si="83"/>
        <v/>
      </c>
      <c r="Q1074" s="15" t="str">
        <f t="shared" si="84"/>
        <v/>
      </c>
      <c r="R1074" s="15" t="str">
        <f t="shared" si="85"/>
        <v/>
      </c>
      <c r="S1074" s="7" t="str">
        <f t="shared" si="86"/>
        <v/>
      </c>
    </row>
    <row r="1075" spans="8:19" x14ac:dyDescent="0.25">
      <c r="H1075" s="153"/>
      <c r="M1075" s="165" t="str">
        <f t="shared" si="82"/>
        <v/>
      </c>
      <c r="N1075" s="255" t="str">
        <f>IF($M1075="","",IFERROR(VLOOKUP($M1075,PartnerSearch!B$2:G$16000,6,0),"--"))</f>
        <v/>
      </c>
      <c r="P1075" s="15" t="str">
        <f t="shared" si="83"/>
        <v/>
      </c>
      <c r="Q1075" s="15" t="str">
        <f t="shared" si="84"/>
        <v/>
      </c>
      <c r="R1075" s="15" t="str">
        <f t="shared" si="85"/>
        <v/>
      </c>
      <c r="S1075" s="7" t="str">
        <f t="shared" si="86"/>
        <v/>
      </c>
    </row>
    <row r="1076" spans="8:19" x14ac:dyDescent="0.25">
      <c r="H1076" s="153"/>
      <c r="M1076" s="165" t="str">
        <f t="shared" si="82"/>
        <v/>
      </c>
      <c r="N1076" s="255" t="str">
        <f>IF($M1076="","",IFERROR(VLOOKUP($M1076,PartnerSearch!B$2:G$16000,6,0),"--"))</f>
        <v/>
      </c>
      <c r="P1076" s="15" t="str">
        <f t="shared" si="83"/>
        <v/>
      </c>
      <c r="Q1076" s="15" t="str">
        <f t="shared" si="84"/>
        <v/>
      </c>
      <c r="R1076" s="15" t="str">
        <f t="shared" si="85"/>
        <v/>
      </c>
      <c r="S1076" s="7" t="str">
        <f t="shared" si="86"/>
        <v/>
      </c>
    </row>
    <row r="1077" spans="8:19" x14ac:dyDescent="0.25">
      <c r="H1077" s="153"/>
      <c r="M1077" s="165" t="str">
        <f t="shared" si="82"/>
        <v/>
      </c>
      <c r="N1077" s="255" t="str">
        <f>IF($M1077="","",IFERROR(VLOOKUP($M1077,PartnerSearch!B$2:G$16000,6,0),"--"))</f>
        <v/>
      </c>
      <c r="P1077" s="15" t="str">
        <f t="shared" si="83"/>
        <v/>
      </c>
      <c r="Q1077" s="15" t="str">
        <f t="shared" si="84"/>
        <v/>
      </c>
      <c r="R1077" s="15" t="str">
        <f t="shared" si="85"/>
        <v/>
      </c>
      <c r="S1077" s="7" t="str">
        <f t="shared" si="86"/>
        <v/>
      </c>
    </row>
    <row r="1078" spans="8:19" x14ac:dyDescent="0.25">
      <c r="H1078" s="153"/>
      <c r="M1078" s="165" t="str">
        <f t="shared" si="82"/>
        <v/>
      </c>
      <c r="N1078" s="255" t="str">
        <f>IF($M1078="","",IFERROR(VLOOKUP($M1078,PartnerSearch!B$2:G$16000,6,0),"--"))</f>
        <v/>
      </c>
      <c r="P1078" s="15" t="str">
        <f t="shared" si="83"/>
        <v/>
      </c>
      <c r="Q1078" s="15" t="str">
        <f t="shared" si="84"/>
        <v/>
      </c>
      <c r="R1078" s="15" t="str">
        <f t="shared" si="85"/>
        <v/>
      </c>
      <c r="S1078" s="7" t="str">
        <f t="shared" si="86"/>
        <v/>
      </c>
    </row>
    <row r="1079" spans="8:19" x14ac:dyDescent="0.25">
      <c r="H1079" s="153"/>
      <c r="M1079" s="165" t="str">
        <f t="shared" si="82"/>
        <v/>
      </c>
      <c r="N1079" s="255" t="str">
        <f>IF($M1079="","",IFERROR(VLOOKUP($M1079,PartnerSearch!B$2:G$16000,6,0),"--"))</f>
        <v/>
      </c>
      <c r="P1079" s="15" t="str">
        <f t="shared" si="83"/>
        <v/>
      </c>
      <c r="Q1079" s="15" t="str">
        <f t="shared" si="84"/>
        <v/>
      </c>
      <c r="R1079" s="15" t="str">
        <f t="shared" si="85"/>
        <v/>
      </c>
      <c r="S1079" s="7" t="str">
        <f t="shared" si="86"/>
        <v/>
      </c>
    </row>
    <row r="1080" spans="8:19" x14ac:dyDescent="0.25">
      <c r="H1080" s="153"/>
      <c r="M1080" s="165" t="str">
        <f t="shared" si="82"/>
        <v/>
      </c>
      <c r="N1080" s="255" t="str">
        <f>IF($M1080="","",IFERROR(VLOOKUP($M1080,PartnerSearch!B$2:G$16000,6,0),"--"))</f>
        <v/>
      </c>
      <c r="P1080" s="15" t="str">
        <f t="shared" si="83"/>
        <v/>
      </c>
      <c r="Q1080" s="15" t="str">
        <f t="shared" si="84"/>
        <v/>
      </c>
      <c r="R1080" s="15" t="str">
        <f t="shared" si="85"/>
        <v/>
      </c>
      <c r="S1080" s="7" t="str">
        <f t="shared" si="86"/>
        <v/>
      </c>
    </row>
    <row r="1081" spans="8:19" x14ac:dyDescent="0.25">
      <c r="H1081" s="153"/>
      <c r="M1081" s="165" t="str">
        <f t="shared" si="82"/>
        <v/>
      </c>
      <c r="N1081" s="255" t="str">
        <f>IF($M1081="","",IFERROR(VLOOKUP($M1081,PartnerSearch!B$2:G$16000,6,0),"--"))</f>
        <v/>
      </c>
      <c r="P1081" s="15" t="str">
        <f t="shared" si="83"/>
        <v/>
      </c>
      <c r="Q1081" s="15" t="str">
        <f t="shared" si="84"/>
        <v/>
      </c>
      <c r="R1081" s="15" t="str">
        <f t="shared" si="85"/>
        <v/>
      </c>
      <c r="S1081" s="7" t="str">
        <f t="shared" si="86"/>
        <v/>
      </c>
    </row>
    <row r="1082" spans="8:19" x14ac:dyDescent="0.25">
      <c r="H1082" s="153"/>
      <c r="M1082" s="165" t="str">
        <f t="shared" si="82"/>
        <v/>
      </c>
      <c r="N1082" s="255" t="str">
        <f>IF($M1082="","",IFERROR(VLOOKUP($M1082,PartnerSearch!B$2:G$16000,6,0),"--"))</f>
        <v/>
      </c>
      <c r="P1082" s="15" t="str">
        <f t="shared" si="83"/>
        <v/>
      </c>
      <c r="Q1082" s="15" t="str">
        <f t="shared" si="84"/>
        <v/>
      </c>
      <c r="R1082" s="15" t="str">
        <f t="shared" si="85"/>
        <v/>
      </c>
      <c r="S1082" s="7" t="str">
        <f t="shared" si="86"/>
        <v/>
      </c>
    </row>
    <row r="1083" spans="8:19" x14ac:dyDescent="0.25">
      <c r="H1083" s="153"/>
      <c r="M1083" s="165" t="str">
        <f t="shared" si="82"/>
        <v/>
      </c>
      <c r="N1083" s="255" t="str">
        <f>IF($M1083="","",IFERROR(VLOOKUP($M1083,PartnerSearch!B$2:G$16000,6,0),"--"))</f>
        <v/>
      </c>
      <c r="P1083" s="15" t="str">
        <f t="shared" si="83"/>
        <v/>
      </c>
      <c r="Q1083" s="15" t="str">
        <f t="shared" si="84"/>
        <v/>
      </c>
      <c r="R1083" s="15" t="str">
        <f t="shared" si="85"/>
        <v/>
      </c>
      <c r="S1083" s="7" t="str">
        <f t="shared" si="86"/>
        <v/>
      </c>
    </row>
    <row r="1084" spans="8:19" x14ac:dyDescent="0.25">
      <c r="H1084" s="153"/>
      <c r="M1084" s="165" t="str">
        <f t="shared" si="82"/>
        <v/>
      </c>
      <c r="N1084" s="255" t="str">
        <f>IF($M1084="","",IFERROR(VLOOKUP($M1084,PartnerSearch!B$2:G$16000,6,0),"--"))</f>
        <v/>
      </c>
      <c r="P1084" s="15" t="str">
        <f t="shared" si="83"/>
        <v/>
      </c>
      <c r="Q1084" s="15" t="str">
        <f t="shared" si="84"/>
        <v/>
      </c>
      <c r="R1084" s="15" t="str">
        <f t="shared" si="85"/>
        <v/>
      </c>
      <c r="S1084" s="7" t="str">
        <f t="shared" si="86"/>
        <v/>
      </c>
    </row>
    <row r="1085" spans="8:19" x14ac:dyDescent="0.25">
      <c r="H1085" s="153"/>
      <c r="M1085" s="165" t="str">
        <f t="shared" si="82"/>
        <v/>
      </c>
      <c r="N1085" s="255" t="str">
        <f>IF($M1085="","",IFERROR(VLOOKUP($M1085,PartnerSearch!B$2:G$16000,6,0),"--"))</f>
        <v/>
      </c>
      <c r="P1085" s="15" t="str">
        <f t="shared" si="83"/>
        <v/>
      </c>
      <c r="Q1085" s="15" t="str">
        <f t="shared" si="84"/>
        <v/>
      </c>
      <c r="R1085" s="15" t="str">
        <f t="shared" si="85"/>
        <v/>
      </c>
      <c r="S1085" s="7" t="str">
        <f t="shared" si="86"/>
        <v/>
      </c>
    </row>
    <row r="1086" spans="8:19" x14ac:dyDescent="0.25">
      <c r="H1086" s="153"/>
      <c r="M1086" s="165" t="str">
        <f t="shared" si="82"/>
        <v/>
      </c>
      <c r="N1086" s="255" t="str">
        <f>IF($M1086="","",IFERROR(VLOOKUP($M1086,PartnerSearch!B$2:G$16000,6,0),"--"))</f>
        <v/>
      </c>
      <c r="P1086" s="15" t="str">
        <f t="shared" si="83"/>
        <v/>
      </c>
      <c r="Q1086" s="15" t="str">
        <f t="shared" si="84"/>
        <v/>
      </c>
      <c r="R1086" s="15" t="str">
        <f t="shared" si="85"/>
        <v/>
      </c>
      <c r="S1086" s="7" t="str">
        <f t="shared" si="86"/>
        <v/>
      </c>
    </row>
    <row r="1087" spans="8:19" x14ac:dyDescent="0.25">
      <c r="H1087" s="153"/>
      <c r="M1087" s="165" t="str">
        <f t="shared" si="82"/>
        <v/>
      </c>
      <c r="N1087" s="255" t="str">
        <f>IF($M1087="","",IFERROR(VLOOKUP($M1087,PartnerSearch!B$2:G$16000,6,0),"--"))</f>
        <v/>
      </c>
      <c r="P1087" s="15" t="str">
        <f t="shared" si="83"/>
        <v/>
      </c>
      <c r="Q1087" s="15" t="str">
        <f t="shared" si="84"/>
        <v/>
      </c>
      <c r="R1087" s="15" t="str">
        <f t="shared" si="85"/>
        <v/>
      </c>
      <c r="S1087" s="7" t="str">
        <f t="shared" si="86"/>
        <v/>
      </c>
    </row>
    <row r="1088" spans="8:19" x14ac:dyDescent="0.25">
      <c r="H1088" s="153"/>
      <c r="M1088" s="165" t="str">
        <f t="shared" si="82"/>
        <v/>
      </c>
      <c r="N1088" s="255" t="str">
        <f>IF($M1088="","",IFERROR(VLOOKUP($M1088,PartnerSearch!B$2:G$16000,6,0),"--"))</f>
        <v/>
      </c>
      <c r="P1088" s="15" t="str">
        <f t="shared" si="83"/>
        <v/>
      </c>
      <c r="Q1088" s="15" t="str">
        <f t="shared" si="84"/>
        <v/>
      </c>
      <c r="R1088" s="15" t="str">
        <f t="shared" si="85"/>
        <v/>
      </c>
      <c r="S1088" s="7" t="str">
        <f t="shared" si="86"/>
        <v/>
      </c>
    </row>
    <row r="1089" spans="8:19" x14ac:dyDescent="0.25">
      <c r="H1089" s="153"/>
      <c r="M1089" s="165" t="str">
        <f t="shared" si="82"/>
        <v/>
      </c>
      <c r="N1089" s="255" t="str">
        <f>IF($M1089="","",IFERROR(VLOOKUP($M1089,PartnerSearch!B$2:G$16000,6,0),"--"))</f>
        <v/>
      </c>
      <c r="P1089" s="15" t="str">
        <f t="shared" si="83"/>
        <v/>
      </c>
      <c r="Q1089" s="15" t="str">
        <f t="shared" si="84"/>
        <v/>
      </c>
      <c r="R1089" s="15" t="str">
        <f t="shared" si="85"/>
        <v/>
      </c>
      <c r="S1089" s="7" t="str">
        <f t="shared" si="86"/>
        <v/>
      </c>
    </row>
    <row r="1090" spans="8:19" x14ac:dyDescent="0.25">
      <c r="H1090" s="153"/>
      <c r="M1090" s="165" t="str">
        <f t="shared" si="82"/>
        <v/>
      </c>
      <c r="N1090" s="255" t="str">
        <f>IF($M1090="","",IFERROR(VLOOKUP($M1090,PartnerSearch!B$2:G$16000,6,0),"--"))</f>
        <v/>
      </c>
      <c r="P1090" s="15" t="str">
        <f t="shared" si="83"/>
        <v/>
      </c>
      <c r="Q1090" s="15" t="str">
        <f t="shared" si="84"/>
        <v/>
      </c>
      <c r="R1090" s="15" t="str">
        <f t="shared" si="85"/>
        <v/>
      </c>
      <c r="S1090" s="7" t="str">
        <f t="shared" si="86"/>
        <v/>
      </c>
    </row>
    <row r="1091" spans="8:19" x14ac:dyDescent="0.25">
      <c r="H1091" s="153"/>
      <c r="M1091" s="165" t="str">
        <f t="shared" ref="M1091:M1154" si="87">TRIM(SUBSTITUTE(SUBSTITUTE(SUBSTITUTE(SUBSTITUTE(SUBSTITUTE(SUBSTITUTE(SUBSTITUTE(SUBSTITUTE(SUBSTITUTE(SUBSTITUTE(SUBSTITUTE(SUBSTITUTE(SUBSTITUTE(SUBSTITUTE(E1091,"00000 ","")," (Local)","")," (Tribal)","")," (State)","")," (Regional)","")," (Federal/National)","")," (International)","")," (Unknown)","")," (Academic Institution)","")," (Government)","")," (Industry/Business)","")," (NGO)","")," (Other)","")," (Sea Grant Program)",""))</f>
        <v/>
      </c>
      <c r="N1091" s="255" t="str">
        <f>IF($M1091="","",IFERROR(VLOOKUP($M1091,PartnerSearch!B$2:G$16000,6,0),"--"))</f>
        <v/>
      </c>
      <c r="P1091" s="15" t="str">
        <f t="shared" ref="P1091:P1154" si="88">IF(E1091="","",IF(LEFT(E1091&amp;"x",5)="00000","",IF(N1091="--","NO","yes")))</f>
        <v/>
      </c>
      <c r="Q1091" s="15" t="str">
        <f t="shared" ref="Q1091:Q1154" si="89">IF(LEFT(E1091&amp;"x",5)&lt;&gt;"00000","",IF(N1091="--","yes","NO"))</f>
        <v/>
      </c>
      <c r="R1091" s="15" t="str">
        <f t="shared" ref="R1091:R1154" si="90">IF(Q1091="","",IF((ISERROR(SEARCH("(Federal/National)",E1091))*1+ISERROR(SEARCH("(International)",E1091))*1+ISERROR(SEARCH("(Local)",E1091))*1+ISERROR(SEARCH("(State)",E1091))*1+ISERROR(SEARCH("(Regional)",E1091))*1+ISERROR(SEARCH("(Tribal)",E1091))*1+ISERROR(SEARCH("(Unknown) (",E1091))*1)=6,"yes","NO"))</f>
        <v/>
      </c>
      <c r="S1091" s="7" t="str">
        <f t="shared" ref="S1091:S1154" si="91">IF(Q1091="","",IF(OR(NOT(ISERROR(SEARCH("(Academic Institution)",E1091))),NOT(ISERROR(SEARCH("(Government)",E1091))),NOT(ISERROR(SEARCH("(Industry/Business)",E1091))),NOT(ISERROR(SEARCH("(NGO)",E1091))),NOT(ISERROR(SEARCH("(Sea Grant Program)",E1091))),NOT(ISERROR(SEARCH("(Other)",E1091))),NOT(AND(NOT(ISERROR(SEARCH("(Unknown)",E1091))),(ISERROR(SEARCH(") (Unknown)",E1091)))))),"yes","NO"))</f>
        <v/>
      </c>
    </row>
    <row r="1092" spans="8:19" x14ac:dyDescent="0.25">
      <c r="H1092" s="153"/>
      <c r="M1092" s="165" t="str">
        <f t="shared" si="87"/>
        <v/>
      </c>
      <c r="N1092" s="255" t="str">
        <f>IF($M1092="","",IFERROR(VLOOKUP($M1092,PartnerSearch!B$2:G$16000,6,0),"--"))</f>
        <v/>
      </c>
      <c r="P1092" s="15" t="str">
        <f t="shared" si="88"/>
        <v/>
      </c>
      <c r="Q1092" s="15" t="str">
        <f t="shared" si="89"/>
        <v/>
      </c>
      <c r="R1092" s="15" t="str">
        <f t="shared" si="90"/>
        <v/>
      </c>
      <c r="S1092" s="7" t="str">
        <f t="shared" si="91"/>
        <v/>
      </c>
    </row>
    <row r="1093" spans="8:19" x14ac:dyDescent="0.25">
      <c r="H1093" s="153"/>
      <c r="M1093" s="165" t="str">
        <f t="shared" si="87"/>
        <v/>
      </c>
      <c r="N1093" s="255" t="str">
        <f>IF($M1093="","",IFERROR(VLOOKUP($M1093,PartnerSearch!B$2:G$16000,6,0),"--"))</f>
        <v/>
      </c>
      <c r="P1093" s="15" t="str">
        <f t="shared" si="88"/>
        <v/>
      </c>
      <c r="Q1093" s="15" t="str">
        <f t="shared" si="89"/>
        <v/>
      </c>
      <c r="R1093" s="15" t="str">
        <f t="shared" si="90"/>
        <v/>
      </c>
      <c r="S1093" s="7" t="str">
        <f t="shared" si="91"/>
        <v/>
      </c>
    </row>
    <row r="1094" spans="8:19" x14ac:dyDescent="0.25">
      <c r="H1094" s="153"/>
      <c r="M1094" s="165" t="str">
        <f t="shared" si="87"/>
        <v/>
      </c>
      <c r="N1094" s="255" t="str">
        <f>IF($M1094="","",IFERROR(VLOOKUP($M1094,PartnerSearch!B$2:G$16000,6,0),"--"))</f>
        <v/>
      </c>
      <c r="P1094" s="15" t="str">
        <f t="shared" si="88"/>
        <v/>
      </c>
      <c r="Q1094" s="15" t="str">
        <f t="shared" si="89"/>
        <v/>
      </c>
      <c r="R1094" s="15" t="str">
        <f t="shared" si="90"/>
        <v/>
      </c>
      <c r="S1094" s="7" t="str">
        <f t="shared" si="91"/>
        <v/>
      </c>
    </row>
    <row r="1095" spans="8:19" x14ac:dyDescent="0.25">
      <c r="H1095" s="153"/>
      <c r="M1095" s="165" t="str">
        <f t="shared" si="87"/>
        <v/>
      </c>
      <c r="N1095" s="255" t="str">
        <f>IF($M1095="","",IFERROR(VLOOKUP($M1095,PartnerSearch!B$2:G$16000,6,0),"--"))</f>
        <v/>
      </c>
      <c r="P1095" s="15" t="str">
        <f t="shared" si="88"/>
        <v/>
      </c>
      <c r="Q1095" s="15" t="str">
        <f t="shared" si="89"/>
        <v/>
      </c>
      <c r="R1095" s="15" t="str">
        <f t="shared" si="90"/>
        <v/>
      </c>
      <c r="S1095" s="7" t="str">
        <f t="shared" si="91"/>
        <v/>
      </c>
    </row>
    <row r="1096" spans="8:19" x14ac:dyDescent="0.25">
      <c r="H1096" s="153"/>
      <c r="M1096" s="165" t="str">
        <f t="shared" si="87"/>
        <v/>
      </c>
      <c r="N1096" s="255" t="str">
        <f>IF($M1096="","",IFERROR(VLOOKUP($M1096,PartnerSearch!B$2:G$16000,6,0),"--"))</f>
        <v/>
      </c>
      <c r="P1096" s="15" t="str">
        <f t="shared" si="88"/>
        <v/>
      </c>
      <c r="Q1096" s="15" t="str">
        <f t="shared" si="89"/>
        <v/>
      </c>
      <c r="R1096" s="15" t="str">
        <f t="shared" si="90"/>
        <v/>
      </c>
      <c r="S1096" s="7" t="str">
        <f t="shared" si="91"/>
        <v/>
      </c>
    </row>
    <row r="1097" spans="8:19" x14ac:dyDescent="0.25">
      <c r="H1097" s="153"/>
      <c r="M1097" s="165" t="str">
        <f t="shared" si="87"/>
        <v/>
      </c>
      <c r="N1097" s="255" t="str">
        <f>IF($M1097="","",IFERROR(VLOOKUP($M1097,PartnerSearch!B$2:G$16000,6,0),"--"))</f>
        <v/>
      </c>
      <c r="P1097" s="15" t="str">
        <f t="shared" si="88"/>
        <v/>
      </c>
      <c r="Q1097" s="15" t="str">
        <f t="shared" si="89"/>
        <v/>
      </c>
      <c r="R1097" s="15" t="str">
        <f t="shared" si="90"/>
        <v/>
      </c>
      <c r="S1097" s="7" t="str">
        <f t="shared" si="91"/>
        <v/>
      </c>
    </row>
    <row r="1098" spans="8:19" x14ac:dyDescent="0.25">
      <c r="H1098" s="153"/>
      <c r="M1098" s="165" t="str">
        <f t="shared" si="87"/>
        <v/>
      </c>
      <c r="N1098" s="255" t="str">
        <f>IF($M1098="","",IFERROR(VLOOKUP($M1098,PartnerSearch!B$2:G$16000,6,0),"--"))</f>
        <v/>
      </c>
      <c r="P1098" s="15" t="str">
        <f t="shared" si="88"/>
        <v/>
      </c>
      <c r="Q1098" s="15" t="str">
        <f t="shared" si="89"/>
        <v/>
      </c>
      <c r="R1098" s="15" t="str">
        <f t="shared" si="90"/>
        <v/>
      </c>
      <c r="S1098" s="7" t="str">
        <f t="shared" si="91"/>
        <v/>
      </c>
    </row>
    <row r="1099" spans="8:19" x14ac:dyDescent="0.25">
      <c r="H1099" s="153"/>
      <c r="M1099" s="165" t="str">
        <f t="shared" si="87"/>
        <v/>
      </c>
      <c r="N1099" s="255" t="str">
        <f>IF($M1099="","",IFERROR(VLOOKUP($M1099,PartnerSearch!B$2:G$16000,6,0),"--"))</f>
        <v/>
      </c>
      <c r="P1099" s="15" t="str">
        <f t="shared" si="88"/>
        <v/>
      </c>
      <c r="Q1099" s="15" t="str">
        <f t="shared" si="89"/>
        <v/>
      </c>
      <c r="R1099" s="15" t="str">
        <f t="shared" si="90"/>
        <v/>
      </c>
      <c r="S1099" s="7" t="str">
        <f t="shared" si="91"/>
        <v/>
      </c>
    </row>
    <row r="1100" spans="8:19" x14ac:dyDescent="0.25">
      <c r="H1100" s="153"/>
      <c r="M1100" s="165" t="str">
        <f t="shared" si="87"/>
        <v/>
      </c>
      <c r="N1100" s="255" t="str">
        <f>IF($M1100="","",IFERROR(VLOOKUP($M1100,PartnerSearch!B$2:G$16000,6,0),"--"))</f>
        <v/>
      </c>
      <c r="P1100" s="15" t="str">
        <f t="shared" si="88"/>
        <v/>
      </c>
      <c r="Q1100" s="15" t="str">
        <f t="shared" si="89"/>
        <v/>
      </c>
      <c r="R1100" s="15" t="str">
        <f t="shared" si="90"/>
        <v/>
      </c>
      <c r="S1100" s="7" t="str">
        <f t="shared" si="91"/>
        <v/>
      </c>
    </row>
    <row r="1101" spans="8:19" x14ac:dyDescent="0.25">
      <c r="H1101" s="153"/>
      <c r="M1101" s="165" t="str">
        <f t="shared" si="87"/>
        <v/>
      </c>
      <c r="N1101" s="255" t="str">
        <f>IF($M1101="","",IFERROR(VLOOKUP($M1101,PartnerSearch!B$2:G$16000,6,0),"--"))</f>
        <v/>
      </c>
      <c r="P1101" s="15" t="str">
        <f t="shared" si="88"/>
        <v/>
      </c>
      <c r="Q1101" s="15" t="str">
        <f t="shared" si="89"/>
        <v/>
      </c>
      <c r="R1101" s="15" t="str">
        <f t="shared" si="90"/>
        <v/>
      </c>
      <c r="S1101" s="7" t="str">
        <f t="shared" si="91"/>
        <v/>
      </c>
    </row>
    <row r="1102" spans="8:19" x14ac:dyDescent="0.25">
      <c r="H1102" s="153"/>
      <c r="M1102" s="165" t="str">
        <f t="shared" si="87"/>
        <v/>
      </c>
      <c r="N1102" s="255" t="str">
        <f>IF($M1102="","",IFERROR(VLOOKUP($M1102,PartnerSearch!B$2:G$16000,6,0),"--"))</f>
        <v/>
      </c>
      <c r="P1102" s="15" t="str">
        <f t="shared" si="88"/>
        <v/>
      </c>
      <c r="Q1102" s="15" t="str">
        <f t="shared" si="89"/>
        <v/>
      </c>
      <c r="R1102" s="15" t="str">
        <f t="shared" si="90"/>
        <v/>
      </c>
      <c r="S1102" s="7" t="str">
        <f t="shared" si="91"/>
        <v/>
      </c>
    </row>
    <row r="1103" spans="8:19" x14ac:dyDescent="0.25">
      <c r="H1103" s="153"/>
      <c r="M1103" s="165" t="str">
        <f t="shared" si="87"/>
        <v/>
      </c>
      <c r="N1103" s="255" t="str">
        <f>IF($M1103="","",IFERROR(VLOOKUP($M1103,PartnerSearch!B$2:G$16000,6,0),"--"))</f>
        <v/>
      </c>
      <c r="P1103" s="15" t="str">
        <f t="shared" si="88"/>
        <v/>
      </c>
      <c r="Q1103" s="15" t="str">
        <f t="shared" si="89"/>
        <v/>
      </c>
      <c r="R1103" s="15" t="str">
        <f t="shared" si="90"/>
        <v/>
      </c>
      <c r="S1103" s="7" t="str">
        <f t="shared" si="91"/>
        <v/>
      </c>
    </row>
    <row r="1104" spans="8:19" x14ac:dyDescent="0.25">
      <c r="H1104" s="153"/>
      <c r="M1104" s="165" t="str">
        <f t="shared" si="87"/>
        <v/>
      </c>
      <c r="N1104" s="255" t="str">
        <f>IF($M1104="","",IFERROR(VLOOKUP($M1104,PartnerSearch!B$2:G$16000,6,0),"--"))</f>
        <v/>
      </c>
      <c r="P1104" s="15" t="str">
        <f t="shared" si="88"/>
        <v/>
      </c>
      <c r="Q1104" s="15" t="str">
        <f t="shared" si="89"/>
        <v/>
      </c>
      <c r="R1104" s="15" t="str">
        <f t="shared" si="90"/>
        <v/>
      </c>
      <c r="S1104" s="7" t="str">
        <f t="shared" si="91"/>
        <v/>
      </c>
    </row>
    <row r="1105" spans="8:19" x14ac:dyDescent="0.25">
      <c r="H1105" s="153"/>
      <c r="M1105" s="165" t="str">
        <f t="shared" si="87"/>
        <v/>
      </c>
      <c r="N1105" s="255" t="str">
        <f>IF($M1105="","",IFERROR(VLOOKUP($M1105,PartnerSearch!B$2:G$16000,6,0),"--"))</f>
        <v/>
      </c>
      <c r="P1105" s="15" t="str">
        <f t="shared" si="88"/>
        <v/>
      </c>
      <c r="Q1105" s="15" t="str">
        <f t="shared" si="89"/>
        <v/>
      </c>
      <c r="R1105" s="15" t="str">
        <f t="shared" si="90"/>
        <v/>
      </c>
      <c r="S1105" s="7" t="str">
        <f t="shared" si="91"/>
        <v/>
      </c>
    </row>
    <row r="1106" spans="8:19" x14ac:dyDescent="0.25">
      <c r="H1106" s="153"/>
      <c r="M1106" s="165" t="str">
        <f t="shared" si="87"/>
        <v/>
      </c>
      <c r="N1106" s="255" t="str">
        <f>IF($M1106="","",IFERROR(VLOOKUP($M1106,PartnerSearch!B$2:G$16000,6,0),"--"))</f>
        <v/>
      </c>
      <c r="P1106" s="15" t="str">
        <f t="shared" si="88"/>
        <v/>
      </c>
      <c r="Q1106" s="15" t="str">
        <f t="shared" si="89"/>
        <v/>
      </c>
      <c r="R1106" s="15" t="str">
        <f t="shared" si="90"/>
        <v/>
      </c>
      <c r="S1106" s="7" t="str">
        <f t="shared" si="91"/>
        <v/>
      </c>
    </row>
    <row r="1107" spans="8:19" x14ac:dyDescent="0.25">
      <c r="H1107" s="153"/>
      <c r="M1107" s="165" t="str">
        <f t="shared" si="87"/>
        <v/>
      </c>
      <c r="N1107" s="255" t="str">
        <f>IF($M1107="","",IFERROR(VLOOKUP($M1107,PartnerSearch!B$2:G$16000,6,0),"--"))</f>
        <v/>
      </c>
      <c r="P1107" s="15" t="str">
        <f t="shared" si="88"/>
        <v/>
      </c>
      <c r="Q1107" s="15" t="str">
        <f t="shared" si="89"/>
        <v/>
      </c>
      <c r="R1107" s="15" t="str">
        <f t="shared" si="90"/>
        <v/>
      </c>
      <c r="S1107" s="7" t="str">
        <f t="shared" si="91"/>
        <v/>
      </c>
    </row>
    <row r="1108" spans="8:19" x14ac:dyDescent="0.25">
      <c r="H1108" s="153"/>
      <c r="M1108" s="165" t="str">
        <f t="shared" si="87"/>
        <v/>
      </c>
      <c r="N1108" s="255" t="str">
        <f>IF($M1108="","",IFERROR(VLOOKUP($M1108,PartnerSearch!B$2:G$16000,6,0),"--"))</f>
        <v/>
      </c>
      <c r="P1108" s="15" t="str">
        <f t="shared" si="88"/>
        <v/>
      </c>
      <c r="Q1108" s="15" t="str">
        <f t="shared" si="89"/>
        <v/>
      </c>
      <c r="R1108" s="15" t="str">
        <f t="shared" si="90"/>
        <v/>
      </c>
      <c r="S1108" s="7" t="str">
        <f t="shared" si="91"/>
        <v/>
      </c>
    </row>
    <row r="1109" spans="8:19" x14ac:dyDescent="0.25">
      <c r="H1109" s="153"/>
      <c r="M1109" s="165" t="str">
        <f t="shared" si="87"/>
        <v/>
      </c>
      <c r="N1109" s="255" t="str">
        <f>IF($M1109="","",IFERROR(VLOOKUP($M1109,PartnerSearch!B$2:G$16000,6,0),"--"))</f>
        <v/>
      </c>
      <c r="P1109" s="15" t="str">
        <f t="shared" si="88"/>
        <v/>
      </c>
      <c r="Q1109" s="15" t="str">
        <f t="shared" si="89"/>
        <v/>
      </c>
      <c r="R1109" s="15" t="str">
        <f t="shared" si="90"/>
        <v/>
      </c>
      <c r="S1109" s="7" t="str">
        <f t="shared" si="91"/>
        <v/>
      </c>
    </row>
    <row r="1110" spans="8:19" x14ac:dyDescent="0.25">
      <c r="H1110" s="153"/>
      <c r="M1110" s="165" t="str">
        <f t="shared" si="87"/>
        <v/>
      </c>
      <c r="N1110" s="255" t="str">
        <f>IF($M1110="","",IFERROR(VLOOKUP($M1110,PartnerSearch!B$2:G$16000,6,0),"--"))</f>
        <v/>
      </c>
      <c r="P1110" s="15" t="str">
        <f t="shared" si="88"/>
        <v/>
      </c>
      <c r="Q1110" s="15" t="str">
        <f t="shared" si="89"/>
        <v/>
      </c>
      <c r="R1110" s="15" t="str">
        <f t="shared" si="90"/>
        <v/>
      </c>
      <c r="S1110" s="7" t="str">
        <f t="shared" si="91"/>
        <v/>
      </c>
    </row>
    <row r="1111" spans="8:19" x14ac:dyDescent="0.25">
      <c r="H1111" s="153"/>
      <c r="M1111" s="165" t="str">
        <f t="shared" si="87"/>
        <v/>
      </c>
      <c r="N1111" s="255" t="str">
        <f>IF($M1111="","",IFERROR(VLOOKUP($M1111,PartnerSearch!B$2:G$16000,6,0),"--"))</f>
        <v/>
      </c>
      <c r="P1111" s="15" t="str">
        <f t="shared" si="88"/>
        <v/>
      </c>
      <c r="Q1111" s="15" t="str">
        <f t="shared" si="89"/>
        <v/>
      </c>
      <c r="R1111" s="15" t="str">
        <f t="shared" si="90"/>
        <v/>
      </c>
      <c r="S1111" s="7" t="str">
        <f t="shared" si="91"/>
        <v/>
      </c>
    </row>
    <row r="1112" spans="8:19" x14ac:dyDescent="0.25">
      <c r="H1112" s="153"/>
      <c r="M1112" s="165" t="str">
        <f t="shared" si="87"/>
        <v/>
      </c>
      <c r="N1112" s="255" t="str">
        <f>IF($M1112="","",IFERROR(VLOOKUP($M1112,PartnerSearch!B$2:G$16000,6,0),"--"))</f>
        <v/>
      </c>
      <c r="P1112" s="15" t="str">
        <f t="shared" si="88"/>
        <v/>
      </c>
      <c r="Q1112" s="15" t="str">
        <f t="shared" si="89"/>
        <v/>
      </c>
      <c r="R1112" s="15" t="str">
        <f t="shared" si="90"/>
        <v/>
      </c>
      <c r="S1112" s="7" t="str">
        <f t="shared" si="91"/>
        <v/>
      </c>
    </row>
    <row r="1113" spans="8:19" x14ac:dyDescent="0.25">
      <c r="H1113" s="153"/>
      <c r="M1113" s="165" t="str">
        <f t="shared" si="87"/>
        <v/>
      </c>
      <c r="N1113" s="255" t="str">
        <f>IF($M1113="","",IFERROR(VLOOKUP($M1113,PartnerSearch!B$2:G$16000,6,0),"--"))</f>
        <v/>
      </c>
      <c r="P1113" s="15" t="str">
        <f t="shared" si="88"/>
        <v/>
      </c>
      <c r="Q1113" s="15" t="str">
        <f t="shared" si="89"/>
        <v/>
      </c>
      <c r="R1113" s="15" t="str">
        <f t="shared" si="90"/>
        <v/>
      </c>
      <c r="S1113" s="7" t="str">
        <f t="shared" si="91"/>
        <v/>
      </c>
    </row>
    <row r="1114" spans="8:19" x14ac:dyDescent="0.25">
      <c r="H1114" s="153"/>
      <c r="M1114" s="165" t="str">
        <f t="shared" si="87"/>
        <v/>
      </c>
      <c r="N1114" s="255" t="str">
        <f>IF($M1114="","",IFERROR(VLOOKUP($M1114,PartnerSearch!B$2:G$16000,6,0),"--"))</f>
        <v/>
      </c>
      <c r="P1114" s="15" t="str">
        <f t="shared" si="88"/>
        <v/>
      </c>
      <c r="Q1114" s="15" t="str">
        <f t="shared" si="89"/>
        <v/>
      </c>
      <c r="R1114" s="15" t="str">
        <f t="shared" si="90"/>
        <v/>
      </c>
      <c r="S1114" s="7" t="str">
        <f t="shared" si="91"/>
        <v/>
      </c>
    </row>
    <row r="1115" spans="8:19" x14ac:dyDescent="0.25">
      <c r="H1115" s="153"/>
      <c r="M1115" s="165" t="str">
        <f t="shared" si="87"/>
        <v/>
      </c>
      <c r="N1115" s="255" t="str">
        <f>IF($M1115="","",IFERROR(VLOOKUP($M1115,PartnerSearch!B$2:G$16000,6,0),"--"))</f>
        <v/>
      </c>
      <c r="P1115" s="15" t="str">
        <f t="shared" si="88"/>
        <v/>
      </c>
      <c r="Q1115" s="15" t="str">
        <f t="shared" si="89"/>
        <v/>
      </c>
      <c r="R1115" s="15" t="str">
        <f t="shared" si="90"/>
        <v/>
      </c>
      <c r="S1115" s="7" t="str">
        <f t="shared" si="91"/>
        <v/>
      </c>
    </row>
    <row r="1116" spans="8:19" x14ac:dyDescent="0.25">
      <c r="H1116" s="153"/>
      <c r="M1116" s="165" t="str">
        <f t="shared" si="87"/>
        <v/>
      </c>
      <c r="N1116" s="255" t="str">
        <f>IF($M1116="","",IFERROR(VLOOKUP($M1116,PartnerSearch!B$2:G$16000,6,0),"--"))</f>
        <v/>
      </c>
      <c r="P1116" s="15" t="str">
        <f t="shared" si="88"/>
        <v/>
      </c>
      <c r="Q1116" s="15" t="str">
        <f t="shared" si="89"/>
        <v/>
      </c>
      <c r="R1116" s="15" t="str">
        <f t="shared" si="90"/>
        <v/>
      </c>
      <c r="S1116" s="7" t="str">
        <f t="shared" si="91"/>
        <v/>
      </c>
    </row>
    <row r="1117" spans="8:19" x14ac:dyDescent="0.25">
      <c r="H1117" s="153"/>
      <c r="M1117" s="165" t="str">
        <f t="shared" si="87"/>
        <v/>
      </c>
      <c r="N1117" s="255" t="str">
        <f>IF($M1117="","",IFERROR(VLOOKUP($M1117,PartnerSearch!B$2:G$16000,6,0),"--"))</f>
        <v/>
      </c>
      <c r="P1117" s="15" t="str">
        <f t="shared" si="88"/>
        <v/>
      </c>
      <c r="Q1117" s="15" t="str">
        <f t="shared" si="89"/>
        <v/>
      </c>
      <c r="R1117" s="15" t="str">
        <f t="shared" si="90"/>
        <v/>
      </c>
      <c r="S1117" s="7" t="str">
        <f t="shared" si="91"/>
        <v/>
      </c>
    </row>
    <row r="1118" spans="8:19" x14ac:dyDescent="0.25">
      <c r="H1118" s="153"/>
      <c r="M1118" s="165" t="str">
        <f t="shared" si="87"/>
        <v/>
      </c>
      <c r="N1118" s="255" t="str">
        <f>IF($M1118="","",IFERROR(VLOOKUP($M1118,PartnerSearch!B$2:G$16000,6,0),"--"))</f>
        <v/>
      </c>
      <c r="P1118" s="15" t="str">
        <f t="shared" si="88"/>
        <v/>
      </c>
      <c r="Q1118" s="15" t="str">
        <f t="shared" si="89"/>
        <v/>
      </c>
      <c r="R1118" s="15" t="str">
        <f t="shared" si="90"/>
        <v/>
      </c>
      <c r="S1118" s="7" t="str">
        <f t="shared" si="91"/>
        <v/>
      </c>
    </row>
    <row r="1119" spans="8:19" x14ac:dyDescent="0.25">
      <c r="H1119" s="153"/>
      <c r="M1119" s="165" t="str">
        <f t="shared" si="87"/>
        <v/>
      </c>
      <c r="N1119" s="255" t="str">
        <f>IF($M1119="","",IFERROR(VLOOKUP($M1119,PartnerSearch!B$2:G$16000,6,0),"--"))</f>
        <v/>
      </c>
      <c r="P1119" s="15" t="str">
        <f t="shared" si="88"/>
        <v/>
      </c>
      <c r="Q1119" s="15" t="str">
        <f t="shared" si="89"/>
        <v/>
      </c>
      <c r="R1119" s="15" t="str">
        <f t="shared" si="90"/>
        <v/>
      </c>
      <c r="S1119" s="7" t="str">
        <f t="shared" si="91"/>
        <v/>
      </c>
    </row>
    <row r="1120" spans="8:19" x14ac:dyDescent="0.25">
      <c r="H1120" s="153"/>
      <c r="M1120" s="165" t="str">
        <f t="shared" si="87"/>
        <v/>
      </c>
      <c r="N1120" s="255" t="str">
        <f>IF($M1120="","",IFERROR(VLOOKUP($M1120,PartnerSearch!B$2:G$16000,6,0),"--"))</f>
        <v/>
      </c>
      <c r="P1120" s="15" t="str">
        <f t="shared" si="88"/>
        <v/>
      </c>
      <c r="Q1120" s="15" t="str">
        <f t="shared" si="89"/>
        <v/>
      </c>
      <c r="R1120" s="15" t="str">
        <f t="shared" si="90"/>
        <v/>
      </c>
      <c r="S1120" s="7" t="str">
        <f t="shared" si="91"/>
        <v/>
      </c>
    </row>
    <row r="1121" spans="8:19" x14ac:dyDescent="0.25">
      <c r="H1121" s="153"/>
      <c r="M1121" s="165" t="str">
        <f t="shared" si="87"/>
        <v/>
      </c>
      <c r="N1121" s="255" t="str">
        <f>IF($M1121="","",IFERROR(VLOOKUP($M1121,PartnerSearch!B$2:G$16000,6,0),"--"))</f>
        <v/>
      </c>
      <c r="P1121" s="15" t="str">
        <f t="shared" si="88"/>
        <v/>
      </c>
      <c r="Q1121" s="15" t="str">
        <f t="shared" si="89"/>
        <v/>
      </c>
      <c r="R1121" s="15" t="str">
        <f t="shared" si="90"/>
        <v/>
      </c>
      <c r="S1121" s="7" t="str">
        <f t="shared" si="91"/>
        <v/>
      </c>
    </row>
    <row r="1122" spans="8:19" x14ac:dyDescent="0.25">
      <c r="H1122" s="153"/>
      <c r="M1122" s="165" t="str">
        <f t="shared" si="87"/>
        <v/>
      </c>
      <c r="N1122" s="255" t="str">
        <f>IF($M1122="","",IFERROR(VLOOKUP($M1122,PartnerSearch!B$2:G$16000,6,0),"--"))</f>
        <v/>
      </c>
      <c r="P1122" s="15" t="str">
        <f t="shared" si="88"/>
        <v/>
      </c>
      <c r="Q1122" s="15" t="str">
        <f t="shared" si="89"/>
        <v/>
      </c>
      <c r="R1122" s="15" t="str">
        <f t="shared" si="90"/>
        <v/>
      </c>
      <c r="S1122" s="7" t="str">
        <f t="shared" si="91"/>
        <v/>
      </c>
    </row>
    <row r="1123" spans="8:19" x14ac:dyDescent="0.25">
      <c r="H1123" s="153"/>
      <c r="M1123" s="165" t="str">
        <f t="shared" si="87"/>
        <v/>
      </c>
      <c r="N1123" s="255" t="str">
        <f>IF($M1123="","",IFERROR(VLOOKUP($M1123,PartnerSearch!B$2:G$16000,6,0),"--"))</f>
        <v/>
      </c>
      <c r="P1123" s="15" t="str">
        <f t="shared" si="88"/>
        <v/>
      </c>
      <c r="Q1123" s="15" t="str">
        <f t="shared" si="89"/>
        <v/>
      </c>
      <c r="R1123" s="15" t="str">
        <f t="shared" si="90"/>
        <v/>
      </c>
      <c r="S1123" s="7" t="str">
        <f t="shared" si="91"/>
        <v/>
      </c>
    </row>
    <row r="1124" spans="8:19" x14ac:dyDescent="0.25">
      <c r="H1124" s="153"/>
      <c r="M1124" s="165" t="str">
        <f t="shared" si="87"/>
        <v/>
      </c>
      <c r="N1124" s="255" t="str">
        <f>IF($M1124="","",IFERROR(VLOOKUP($M1124,PartnerSearch!B$2:G$16000,6,0),"--"))</f>
        <v/>
      </c>
      <c r="P1124" s="15" t="str">
        <f t="shared" si="88"/>
        <v/>
      </c>
      <c r="Q1124" s="15" t="str">
        <f t="shared" si="89"/>
        <v/>
      </c>
      <c r="R1124" s="15" t="str">
        <f t="shared" si="90"/>
        <v/>
      </c>
      <c r="S1124" s="7" t="str">
        <f t="shared" si="91"/>
        <v/>
      </c>
    </row>
    <row r="1125" spans="8:19" x14ac:dyDescent="0.25">
      <c r="H1125" s="153"/>
      <c r="M1125" s="165" t="str">
        <f t="shared" si="87"/>
        <v/>
      </c>
      <c r="N1125" s="255" t="str">
        <f>IF($M1125="","",IFERROR(VLOOKUP($M1125,PartnerSearch!B$2:G$16000,6,0),"--"))</f>
        <v/>
      </c>
      <c r="P1125" s="15" t="str">
        <f t="shared" si="88"/>
        <v/>
      </c>
      <c r="Q1125" s="15" t="str">
        <f t="shared" si="89"/>
        <v/>
      </c>
      <c r="R1125" s="15" t="str">
        <f t="shared" si="90"/>
        <v/>
      </c>
      <c r="S1125" s="7" t="str">
        <f t="shared" si="91"/>
        <v/>
      </c>
    </row>
    <row r="1126" spans="8:19" x14ac:dyDescent="0.25">
      <c r="H1126" s="153"/>
      <c r="M1126" s="165" t="str">
        <f t="shared" si="87"/>
        <v/>
      </c>
      <c r="N1126" s="255" t="str">
        <f>IF($M1126="","",IFERROR(VLOOKUP($M1126,PartnerSearch!B$2:G$16000,6,0),"--"))</f>
        <v/>
      </c>
      <c r="P1126" s="15" t="str">
        <f t="shared" si="88"/>
        <v/>
      </c>
      <c r="Q1126" s="15" t="str">
        <f t="shared" si="89"/>
        <v/>
      </c>
      <c r="R1126" s="15" t="str">
        <f t="shared" si="90"/>
        <v/>
      </c>
      <c r="S1126" s="7" t="str">
        <f t="shared" si="91"/>
        <v/>
      </c>
    </row>
    <row r="1127" spans="8:19" x14ac:dyDescent="0.25">
      <c r="H1127" s="153"/>
      <c r="M1127" s="165" t="str">
        <f t="shared" si="87"/>
        <v/>
      </c>
      <c r="N1127" s="255" t="str">
        <f>IF($M1127="","",IFERROR(VLOOKUP($M1127,PartnerSearch!B$2:G$16000,6,0),"--"))</f>
        <v/>
      </c>
      <c r="P1127" s="15" t="str">
        <f t="shared" si="88"/>
        <v/>
      </c>
      <c r="Q1127" s="15" t="str">
        <f t="shared" si="89"/>
        <v/>
      </c>
      <c r="R1127" s="15" t="str">
        <f t="shared" si="90"/>
        <v/>
      </c>
      <c r="S1127" s="7" t="str">
        <f t="shared" si="91"/>
        <v/>
      </c>
    </row>
    <row r="1128" spans="8:19" x14ac:dyDescent="0.25">
      <c r="H1128" s="153"/>
      <c r="M1128" s="165" t="str">
        <f t="shared" si="87"/>
        <v/>
      </c>
      <c r="N1128" s="255" t="str">
        <f>IF($M1128="","",IFERROR(VLOOKUP($M1128,PartnerSearch!B$2:G$16000,6,0),"--"))</f>
        <v/>
      </c>
      <c r="P1128" s="15" t="str">
        <f t="shared" si="88"/>
        <v/>
      </c>
      <c r="Q1128" s="15" t="str">
        <f t="shared" si="89"/>
        <v/>
      </c>
      <c r="R1128" s="15" t="str">
        <f t="shared" si="90"/>
        <v/>
      </c>
      <c r="S1128" s="7" t="str">
        <f t="shared" si="91"/>
        <v/>
      </c>
    </row>
    <row r="1129" spans="8:19" x14ac:dyDescent="0.25">
      <c r="H1129" s="153"/>
      <c r="M1129" s="165" t="str">
        <f t="shared" si="87"/>
        <v/>
      </c>
      <c r="N1129" s="255" t="str">
        <f>IF($M1129="","",IFERROR(VLOOKUP($M1129,PartnerSearch!B$2:G$16000,6,0),"--"))</f>
        <v/>
      </c>
      <c r="P1129" s="15" t="str">
        <f t="shared" si="88"/>
        <v/>
      </c>
      <c r="Q1129" s="15" t="str">
        <f t="shared" si="89"/>
        <v/>
      </c>
      <c r="R1129" s="15" t="str">
        <f t="shared" si="90"/>
        <v/>
      </c>
      <c r="S1129" s="7" t="str">
        <f t="shared" si="91"/>
        <v/>
      </c>
    </row>
    <row r="1130" spans="8:19" x14ac:dyDescent="0.25">
      <c r="H1130" s="153"/>
      <c r="M1130" s="165" t="str">
        <f t="shared" si="87"/>
        <v/>
      </c>
      <c r="N1130" s="255" t="str">
        <f>IF($M1130="","",IFERROR(VLOOKUP($M1130,PartnerSearch!B$2:G$16000,6,0),"--"))</f>
        <v/>
      </c>
      <c r="P1130" s="15" t="str">
        <f t="shared" si="88"/>
        <v/>
      </c>
      <c r="Q1130" s="15" t="str">
        <f t="shared" si="89"/>
        <v/>
      </c>
      <c r="R1130" s="15" t="str">
        <f t="shared" si="90"/>
        <v/>
      </c>
      <c r="S1130" s="7" t="str">
        <f t="shared" si="91"/>
        <v/>
      </c>
    </row>
    <row r="1131" spans="8:19" x14ac:dyDescent="0.25">
      <c r="H1131" s="153"/>
      <c r="M1131" s="165" t="str">
        <f t="shared" si="87"/>
        <v/>
      </c>
      <c r="N1131" s="255" t="str">
        <f>IF($M1131="","",IFERROR(VLOOKUP($M1131,PartnerSearch!B$2:G$16000,6,0),"--"))</f>
        <v/>
      </c>
      <c r="P1131" s="15" t="str">
        <f t="shared" si="88"/>
        <v/>
      </c>
      <c r="Q1131" s="15" t="str">
        <f t="shared" si="89"/>
        <v/>
      </c>
      <c r="R1131" s="15" t="str">
        <f t="shared" si="90"/>
        <v/>
      </c>
      <c r="S1131" s="7" t="str">
        <f t="shared" si="91"/>
        <v/>
      </c>
    </row>
    <row r="1132" spans="8:19" x14ac:dyDescent="0.25">
      <c r="H1132" s="153"/>
      <c r="M1132" s="165" t="str">
        <f t="shared" si="87"/>
        <v/>
      </c>
      <c r="N1132" s="255" t="str">
        <f>IF($M1132="","",IFERROR(VLOOKUP($M1132,PartnerSearch!B$2:G$16000,6,0),"--"))</f>
        <v/>
      </c>
      <c r="P1132" s="15" t="str">
        <f t="shared" si="88"/>
        <v/>
      </c>
      <c r="Q1132" s="15" t="str">
        <f t="shared" si="89"/>
        <v/>
      </c>
      <c r="R1132" s="15" t="str">
        <f t="shared" si="90"/>
        <v/>
      </c>
      <c r="S1132" s="7" t="str">
        <f t="shared" si="91"/>
        <v/>
      </c>
    </row>
    <row r="1133" spans="8:19" x14ac:dyDescent="0.25">
      <c r="H1133" s="153"/>
      <c r="M1133" s="165" t="str">
        <f t="shared" si="87"/>
        <v/>
      </c>
      <c r="N1133" s="255" t="str">
        <f>IF($M1133="","",IFERROR(VLOOKUP($M1133,PartnerSearch!B$2:G$16000,6,0),"--"))</f>
        <v/>
      </c>
      <c r="P1133" s="15" t="str">
        <f t="shared" si="88"/>
        <v/>
      </c>
      <c r="Q1133" s="15" t="str">
        <f t="shared" si="89"/>
        <v/>
      </c>
      <c r="R1133" s="15" t="str">
        <f t="shared" si="90"/>
        <v/>
      </c>
      <c r="S1133" s="7" t="str">
        <f t="shared" si="91"/>
        <v/>
      </c>
    </row>
    <row r="1134" spans="8:19" x14ac:dyDescent="0.25">
      <c r="H1134" s="153"/>
      <c r="M1134" s="165" t="str">
        <f t="shared" si="87"/>
        <v/>
      </c>
      <c r="N1134" s="255" t="str">
        <f>IF($M1134="","",IFERROR(VLOOKUP($M1134,PartnerSearch!B$2:G$16000,6,0),"--"))</f>
        <v/>
      </c>
      <c r="P1134" s="15" t="str">
        <f t="shared" si="88"/>
        <v/>
      </c>
      <c r="Q1134" s="15" t="str">
        <f t="shared" si="89"/>
        <v/>
      </c>
      <c r="R1134" s="15" t="str">
        <f t="shared" si="90"/>
        <v/>
      </c>
      <c r="S1134" s="7" t="str">
        <f t="shared" si="91"/>
        <v/>
      </c>
    </row>
    <row r="1135" spans="8:19" x14ac:dyDescent="0.25">
      <c r="H1135" s="153"/>
      <c r="M1135" s="165" t="str">
        <f t="shared" si="87"/>
        <v/>
      </c>
      <c r="N1135" s="255" t="str">
        <f>IF($M1135="","",IFERROR(VLOOKUP($M1135,PartnerSearch!B$2:G$16000,6,0),"--"))</f>
        <v/>
      </c>
      <c r="P1135" s="15" t="str">
        <f t="shared" si="88"/>
        <v/>
      </c>
      <c r="Q1135" s="15" t="str">
        <f t="shared" si="89"/>
        <v/>
      </c>
      <c r="R1135" s="15" t="str">
        <f t="shared" si="90"/>
        <v/>
      </c>
      <c r="S1135" s="7" t="str">
        <f t="shared" si="91"/>
        <v/>
      </c>
    </row>
    <row r="1136" spans="8:19" x14ac:dyDescent="0.25">
      <c r="H1136" s="153"/>
      <c r="M1136" s="165" t="str">
        <f t="shared" si="87"/>
        <v/>
      </c>
      <c r="N1136" s="255" t="str">
        <f>IF($M1136="","",IFERROR(VLOOKUP($M1136,PartnerSearch!B$2:G$16000,6,0),"--"))</f>
        <v/>
      </c>
      <c r="P1136" s="15" t="str">
        <f t="shared" si="88"/>
        <v/>
      </c>
      <c r="Q1136" s="15" t="str">
        <f t="shared" si="89"/>
        <v/>
      </c>
      <c r="R1136" s="15" t="str">
        <f t="shared" si="90"/>
        <v/>
      </c>
      <c r="S1136" s="7" t="str">
        <f t="shared" si="91"/>
        <v/>
      </c>
    </row>
    <row r="1137" spans="8:19" x14ac:dyDescent="0.25">
      <c r="H1137" s="153"/>
      <c r="M1137" s="165" t="str">
        <f t="shared" si="87"/>
        <v/>
      </c>
      <c r="N1137" s="255" t="str">
        <f>IF($M1137="","",IFERROR(VLOOKUP($M1137,PartnerSearch!B$2:G$16000,6,0),"--"))</f>
        <v/>
      </c>
      <c r="P1137" s="15" t="str">
        <f t="shared" si="88"/>
        <v/>
      </c>
      <c r="Q1137" s="15" t="str">
        <f t="shared" si="89"/>
        <v/>
      </c>
      <c r="R1137" s="15" t="str">
        <f t="shared" si="90"/>
        <v/>
      </c>
      <c r="S1137" s="7" t="str">
        <f t="shared" si="91"/>
        <v/>
      </c>
    </row>
    <row r="1138" spans="8:19" x14ac:dyDescent="0.25">
      <c r="H1138" s="153"/>
      <c r="M1138" s="165" t="str">
        <f t="shared" si="87"/>
        <v/>
      </c>
      <c r="N1138" s="255" t="str">
        <f>IF($M1138="","",IFERROR(VLOOKUP($M1138,PartnerSearch!B$2:G$16000,6,0),"--"))</f>
        <v/>
      </c>
      <c r="P1138" s="15" t="str">
        <f t="shared" si="88"/>
        <v/>
      </c>
      <c r="Q1138" s="15" t="str">
        <f t="shared" si="89"/>
        <v/>
      </c>
      <c r="R1138" s="15" t="str">
        <f t="shared" si="90"/>
        <v/>
      </c>
      <c r="S1138" s="7" t="str">
        <f t="shared" si="91"/>
        <v/>
      </c>
    </row>
    <row r="1139" spans="8:19" x14ac:dyDescent="0.25">
      <c r="H1139" s="153"/>
      <c r="M1139" s="165" t="str">
        <f t="shared" si="87"/>
        <v/>
      </c>
      <c r="N1139" s="255" t="str">
        <f>IF($M1139="","",IFERROR(VLOOKUP($M1139,PartnerSearch!B$2:G$16000,6,0),"--"))</f>
        <v/>
      </c>
      <c r="P1139" s="15" t="str">
        <f t="shared" si="88"/>
        <v/>
      </c>
      <c r="Q1139" s="15" t="str">
        <f t="shared" si="89"/>
        <v/>
      </c>
      <c r="R1139" s="15" t="str">
        <f t="shared" si="90"/>
        <v/>
      </c>
      <c r="S1139" s="7" t="str">
        <f t="shared" si="91"/>
        <v/>
      </c>
    </row>
    <row r="1140" spans="8:19" x14ac:dyDescent="0.25">
      <c r="H1140" s="153"/>
      <c r="M1140" s="165" t="str">
        <f t="shared" si="87"/>
        <v/>
      </c>
      <c r="N1140" s="255" t="str">
        <f>IF($M1140="","",IFERROR(VLOOKUP($M1140,PartnerSearch!B$2:G$16000,6,0),"--"))</f>
        <v/>
      </c>
      <c r="P1140" s="15" t="str">
        <f t="shared" si="88"/>
        <v/>
      </c>
      <c r="Q1140" s="15" t="str">
        <f t="shared" si="89"/>
        <v/>
      </c>
      <c r="R1140" s="15" t="str">
        <f t="shared" si="90"/>
        <v/>
      </c>
      <c r="S1140" s="7" t="str">
        <f t="shared" si="91"/>
        <v/>
      </c>
    </row>
    <row r="1141" spans="8:19" x14ac:dyDescent="0.25">
      <c r="H1141" s="153"/>
      <c r="M1141" s="165" t="str">
        <f t="shared" si="87"/>
        <v/>
      </c>
      <c r="N1141" s="255" t="str">
        <f>IF($M1141="","",IFERROR(VLOOKUP($M1141,PartnerSearch!B$2:G$16000,6,0),"--"))</f>
        <v/>
      </c>
      <c r="P1141" s="15" t="str">
        <f t="shared" si="88"/>
        <v/>
      </c>
      <c r="Q1141" s="15" t="str">
        <f t="shared" si="89"/>
        <v/>
      </c>
      <c r="R1141" s="15" t="str">
        <f t="shared" si="90"/>
        <v/>
      </c>
      <c r="S1141" s="7" t="str">
        <f t="shared" si="91"/>
        <v/>
      </c>
    </row>
    <row r="1142" spans="8:19" x14ac:dyDescent="0.25">
      <c r="H1142" s="153"/>
      <c r="M1142" s="165" t="str">
        <f t="shared" si="87"/>
        <v/>
      </c>
      <c r="N1142" s="255" t="str">
        <f>IF($M1142="","",IFERROR(VLOOKUP($M1142,PartnerSearch!B$2:G$16000,6,0),"--"))</f>
        <v/>
      </c>
      <c r="P1142" s="15" t="str">
        <f t="shared" si="88"/>
        <v/>
      </c>
      <c r="Q1142" s="15" t="str">
        <f t="shared" si="89"/>
        <v/>
      </c>
      <c r="R1142" s="15" t="str">
        <f t="shared" si="90"/>
        <v/>
      </c>
      <c r="S1142" s="7" t="str">
        <f t="shared" si="91"/>
        <v/>
      </c>
    </row>
    <row r="1143" spans="8:19" x14ac:dyDescent="0.25">
      <c r="H1143" s="153"/>
      <c r="M1143" s="165" t="str">
        <f t="shared" si="87"/>
        <v/>
      </c>
      <c r="N1143" s="255" t="str">
        <f>IF($M1143="","",IFERROR(VLOOKUP($M1143,PartnerSearch!B$2:G$16000,6,0),"--"))</f>
        <v/>
      </c>
      <c r="P1143" s="15" t="str">
        <f t="shared" si="88"/>
        <v/>
      </c>
      <c r="Q1143" s="15" t="str">
        <f t="shared" si="89"/>
        <v/>
      </c>
      <c r="R1143" s="15" t="str">
        <f t="shared" si="90"/>
        <v/>
      </c>
      <c r="S1143" s="7" t="str">
        <f t="shared" si="91"/>
        <v/>
      </c>
    </row>
    <row r="1144" spans="8:19" x14ac:dyDescent="0.25">
      <c r="H1144" s="153"/>
      <c r="M1144" s="165" t="str">
        <f t="shared" si="87"/>
        <v/>
      </c>
      <c r="N1144" s="255" t="str">
        <f>IF($M1144="","",IFERROR(VLOOKUP($M1144,PartnerSearch!B$2:G$16000,6,0),"--"))</f>
        <v/>
      </c>
      <c r="P1144" s="15" t="str">
        <f t="shared" si="88"/>
        <v/>
      </c>
      <c r="Q1144" s="15" t="str">
        <f t="shared" si="89"/>
        <v/>
      </c>
      <c r="R1144" s="15" t="str">
        <f t="shared" si="90"/>
        <v/>
      </c>
      <c r="S1144" s="7" t="str">
        <f t="shared" si="91"/>
        <v/>
      </c>
    </row>
    <row r="1145" spans="8:19" x14ac:dyDescent="0.25">
      <c r="H1145" s="153"/>
      <c r="M1145" s="165" t="str">
        <f t="shared" si="87"/>
        <v/>
      </c>
      <c r="N1145" s="255" t="str">
        <f>IF($M1145="","",IFERROR(VLOOKUP($M1145,PartnerSearch!B$2:G$16000,6,0),"--"))</f>
        <v/>
      </c>
      <c r="P1145" s="15" t="str">
        <f t="shared" si="88"/>
        <v/>
      </c>
      <c r="Q1145" s="15" t="str">
        <f t="shared" si="89"/>
        <v/>
      </c>
      <c r="R1145" s="15" t="str">
        <f t="shared" si="90"/>
        <v/>
      </c>
      <c r="S1145" s="7" t="str">
        <f t="shared" si="91"/>
        <v/>
      </c>
    </row>
    <row r="1146" spans="8:19" x14ac:dyDescent="0.25">
      <c r="H1146" s="153"/>
      <c r="M1146" s="165" t="str">
        <f t="shared" si="87"/>
        <v/>
      </c>
      <c r="N1146" s="255" t="str">
        <f>IF($M1146="","",IFERROR(VLOOKUP($M1146,PartnerSearch!B$2:G$16000,6,0),"--"))</f>
        <v/>
      </c>
      <c r="P1146" s="15" t="str">
        <f t="shared" si="88"/>
        <v/>
      </c>
      <c r="Q1146" s="15" t="str">
        <f t="shared" si="89"/>
        <v/>
      </c>
      <c r="R1146" s="15" t="str">
        <f t="shared" si="90"/>
        <v/>
      </c>
      <c r="S1146" s="7" t="str">
        <f t="shared" si="91"/>
        <v/>
      </c>
    </row>
    <row r="1147" spans="8:19" x14ac:dyDescent="0.25">
      <c r="H1147" s="153"/>
      <c r="M1147" s="165" t="str">
        <f t="shared" si="87"/>
        <v/>
      </c>
      <c r="N1147" s="255" t="str">
        <f>IF($M1147="","",IFERROR(VLOOKUP($M1147,PartnerSearch!B$2:G$16000,6,0),"--"))</f>
        <v/>
      </c>
      <c r="P1147" s="15" t="str">
        <f t="shared" si="88"/>
        <v/>
      </c>
      <c r="Q1147" s="15" t="str">
        <f t="shared" si="89"/>
        <v/>
      </c>
      <c r="R1147" s="15" t="str">
        <f t="shared" si="90"/>
        <v/>
      </c>
      <c r="S1147" s="7" t="str">
        <f t="shared" si="91"/>
        <v/>
      </c>
    </row>
    <row r="1148" spans="8:19" x14ac:dyDescent="0.25">
      <c r="H1148" s="153"/>
      <c r="M1148" s="165" t="str">
        <f t="shared" si="87"/>
        <v/>
      </c>
      <c r="N1148" s="255" t="str">
        <f>IF($M1148="","",IFERROR(VLOOKUP($M1148,PartnerSearch!B$2:G$16000,6,0),"--"))</f>
        <v/>
      </c>
      <c r="P1148" s="15" t="str">
        <f t="shared" si="88"/>
        <v/>
      </c>
      <c r="Q1148" s="15" t="str">
        <f t="shared" si="89"/>
        <v/>
      </c>
      <c r="R1148" s="15" t="str">
        <f t="shared" si="90"/>
        <v/>
      </c>
      <c r="S1148" s="7" t="str">
        <f t="shared" si="91"/>
        <v/>
      </c>
    </row>
    <row r="1149" spans="8:19" x14ac:dyDescent="0.25">
      <c r="H1149" s="153"/>
      <c r="M1149" s="165" t="str">
        <f t="shared" si="87"/>
        <v/>
      </c>
      <c r="N1149" s="255" t="str">
        <f>IF($M1149="","",IFERROR(VLOOKUP($M1149,PartnerSearch!B$2:G$16000,6,0),"--"))</f>
        <v/>
      </c>
      <c r="P1149" s="15" t="str">
        <f t="shared" si="88"/>
        <v/>
      </c>
      <c r="Q1149" s="15" t="str">
        <f t="shared" si="89"/>
        <v/>
      </c>
      <c r="R1149" s="15" t="str">
        <f t="shared" si="90"/>
        <v/>
      </c>
      <c r="S1149" s="7" t="str">
        <f t="shared" si="91"/>
        <v/>
      </c>
    </row>
    <row r="1150" spans="8:19" x14ac:dyDescent="0.25">
      <c r="H1150" s="153"/>
      <c r="M1150" s="165" t="str">
        <f t="shared" si="87"/>
        <v/>
      </c>
      <c r="N1150" s="255" t="str">
        <f>IF($M1150="","",IFERROR(VLOOKUP($M1150,PartnerSearch!B$2:G$16000,6,0),"--"))</f>
        <v/>
      </c>
      <c r="P1150" s="15" t="str">
        <f t="shared" si="88"/>
        <v/>
      </c>
      <c r="Q1150" s="15" t="str">
        <f t="shared" si="89"/>
        <v/>
      </c>
      <c r="R1150" s="15" t="str">
        <f t="shared" si="90"/>
        <v/>
      </c>
      <c r="S1150" s="7" t="str">
        <f t="shared" si="91"/>
        <v/>
      </c>
    </row>
    <row r="1151" spans="8:19" x14ac:dyDescent="0.25">
      <c r="H1151" s="153"/>
      <c r="M1151" s="165" t="str">
        <f t="shared" si="87"/>
        <v/>
      </c>
      <c r="N1151" s="255" t="str">
        <f>IF($M1151="","",IFERROR(VLOOKUP($M1151,PartnerSearch!B$2:G$16000,6,0),"--"))</f>
        <v/>
      </c>
      <c r="P1151" s="15" t="str">
        <f t="shared" si="88"/>
        <v/>
      </c>
      <c r="Q1151" s="15" t="str">
        <f t="shared" si="89"/>
        <v/>
      </c>
      <c r="R1151" s="15" t="str">
        <f t="shared" si="90"/>
        <v/>
      </c>
      <c r="S1151" s="7" t="str">
        <f t="shared" si="91"/>
        <v/>
      </c>
    </row>
    <row r="1152" spans="8:19" x14ac:dyDescent="0.25">
      <c r="H1152" s="153"/>
      <c r="M1152" s="165" t="str">
        <f t="shared" si="87"/>
        <v/>
      </c>
      <c r="N1152" s="255" t="str">
        <f>IF($M1152="","",IFERROR(VLOOKUP($M1152,PartnerSearch!B$2:G$16000,6,0),"--"))</f>
        <v/>
      </c>
      <c r="P1152" s="15" t="str">
        <f t="shared" si="88"/>
        <v/>
      </c>
      <c r="Q1152" s="15" t="str">
        <f t="shared" si="89"/>
        <v/>
      </c>
      <c r="R1152" s="15" t="str">
        <f t="shared" si="90"/>
        <v/>
      </c>
      <c r="S1152" s="7" t="str">
        <f t="shared" si="91"/>
        <v/>
      </c>
    </row>
    <row r="1153" spans="8:19" x14ac:dyDescent="0.25">
      <c r="H1153" s="153"/>
      <c r="M1153" s="165" t="str">
        <f t="shared" si="87"/>
        <v/>
      </c>
      <c r="N1153" s="255" t="str">
        <f>IF($M1153="","",IFERROR(VLOOKUP($M1153,PartnerSearch!B$2:G$16000,6,0),"--"))</f>
        <v/>
      </c>
      <c r="P1153" s="15" t="str">
        <f t="shared" si="88"/>
        <v/>
      </c>
      <c r="Q1153" s="15" t="str">
        <f t="shared" si="89"/>
        <v/>
      </c>
      <c r="R1153" s="15" t="str">
        <f t="shared" si="90"/>
        <v/>
      </c>
      <c r="S1153" s="7" t="str">
        <f t="shared" si="91"/>
        <v/>
      </c>
    </row>
    <row r="1154" spans="8:19" x14ac:dyDescent="0.25">
      <c r="H1154" s="153"/>
      <c r="M1154" s="165" t="str">
        <f t="shared" si="87"/>
        <v/>
      </c>
      <c r="N1154" s="255" t="str">
        <f>IF($M1154="","",IFERROR(VLOOKUP($M1154,PartnerSearch!B$2:G$16000,6,0),"--"))</f>
        <v/>
      </c>
      <c r="P1154" s="15" t="str">
        <f t="shared" si="88"/>
        <v/>
      </c>
      <c r="Q1154" s="15" t="str">
        <f t="shared" si="89"/>
        <v/>
      </c>
      <c r="R1154" s="15" t="str">
        <f t="shared" si="90"/>
        <v/>
      </c>
      <c r="S1154" s="7" t="str">
        <f t="shared" si="91"/>
        <v/>
      </c>
    </row>
    <row r="1155" spans="8:19" x14ac:dyDescent="0.25">
      <c r="H1155" s="153"/>
      <c r="M1155" s="165" t="str">
        <f t="shared" ref="M1155:M1218" si="92">TRIM(SUBSTITUTE(SUBSTITUTE(SUBSTITUTE(SUBSTITUTE(SUBSTITUTE(SUBSTITUTE(SUBSTITUTE(SUBSTITUTE(SUBSTITUTE(SUBSTITUTE(SUBSTITUTE(SUBSTITUTE(SUBSTITUTE(SUBSTITUTE(E1155,"00000 ","")," (Local)","")," (Tribal)","")," (State)","")," (Regional)","")," (Federal/National)","")," (International)","")," (Unknown)","")," (Academic Institution)","")," (Government)","")," (Industry/Business)","")," (NGO)","")," (Other)","")," (Sea Grant Program)",""))</f>
        <v/>
      </c>
      <c r="N1155" s="255" t="str">
        <f>IF($M1155="","",IFERROR(VLOOKUP($M1155,PartnerSearch!B$2:G$16000,6,0),"--"))</f>
        <v/>
      </c>
      <c r="P1155" s="15" t="str">
        <f t="shared" ref="P1155:P1218" si="93">IF(E1155="","",IF(LEFT(E1155&amp;"x",5)="00000","",IF(N1155="--","NO","yes")))</f>
        <v/>
      </c>
      <c r="Q1155" s="15" t="str">
        <f t="shared" ref="Q1155:Q1218" si="94">IF(LEFT(E1155&amp;"x",5)&lt;&gt;"00000","",IF(N1155="--","yes","NO"))</f>
        <v/>
      </c>
      <c r="R1155" s="15" t="str">
        <f t="shared" ref="R1155:R1218" si="95">IF(Q1155="","",IF((ISERROR(SEARCH("(Federal/National)",E1155))*1+ISERROR(SEARCH("(International)",E1155))*1+ISERROR(SEARCH("(Local)",E1155))*1+ISERROR(SEARCH("(State)",E1155))*1+ISERROR(SEARCH("(Regional)",E1155))*1+ISERROR(SEARCH("(Tribal)",E1155))*1+ISERROR(SEARCH("(Unknown) (",E1155))*1)=6,"yes","NO"))</f>
        <v/>
      </c>
      <c r="S1155" s="7" t="str">
        <f t="shared" ref="S1155:S1218" si="96">IF(Q1155="","",IF(OR(NOT(ISERROR(SEARCH("(Academic Institution)",E1155))),NOT(ISERROR(SEARCH("(Government)",E1155))),NOT(ISERROR(SEARCH("(Industry/Business)",E1155))),NOT(ISERROR(SEARCH("(NGO)",E1155))),NOT(ISERROR(SEARCH("(Sea Grant Program)",E1155))),NOT(ISERROR(SEARCH("(Other)",E1155))),NOT(AND(NOT(ISERROR(SEARCH("(Unknown)",E1155))),(ISERROR(SEARCH(") (Unknown)",E1155)))))),"yes","NO"))</f>
        <v/>
      </c>
    </row>
    <row r="1156" spans="8:19" x14ac:dyDescent="0.25">
      <c r="H1156" s="153"/>
      <c r="M1156" s="165" t="str">
        <f t="shared" si="92"/>
        <v/>
      </c>
      <c r="N1156" s="255" t="str">
        <f>IF($M1156="","",IFERROR(VLOOKUP($M1156,PartnerSearch!B$2:G$16000,6,0),"--"))</f>
        <v/>
      </c>
      <c r="P1156" s="15" t="str">
        <f t="shared" si="93"/>
        <v/>
      </c>
      <c r="Q1156" s="15" t="str">
        <f t="shared" si="94"/>
        <v/>
      </c>
      <c r="R1156" s="15" t="str">
        <f t="shared" si="95"/>
        <v/>
      </c>
      <c r="S1156" s="7" t="str">
        <f t="shared" si="96"/>
        <v/>
      </c>
    </row>
    <row r="1157" spans="8:19" x14ac:dyDescent="0.25">
      <c r="H1157" s="153"/>
      <c r="M1157" s="165" t="str">
        <f t="shared" si="92"/>
        <v/>
      </c>
      <c r="N1157" s="255" t="str">
        <f>IF($M1157="","",IFERROR(VLOOKUP($M1157,PartnerSearch!B$2:G$16000,6,0),"--"))</f>
        <v/>
      </c>
      <c r="P1157" s="15" t="str">
        <f t="shared" si="93"/>
        <v/>
      </c>
      <c r="Q1157" s="15" t="str">
        <f t="shared" si="94"/>
        <v/>
      </c>
      <c r="R1157" s="15" t="str">
        <f t="shared" si="95"/>
        <v/>
      </c>
      <c r="S1157" s="7" t="str">
        <f t="shared" si="96"/>
        <v/>
      </c>
    </row>
    <row r="1158" spans="8:19" x14ac:dyDescent="0.25">
      <c r="H1158" s="153"/>
      <c r="M1158" s="165" t="str">
        <f t="shared" si="92"/>
        <v/>
      </c>
      <c r="N1158" s="255" t="str">
        <f>IF($M1158="","",IFERROR(VLOOKUP($M1158,PartnerSearch!B$2:G$16000,6,0),"--"))</f>
        <v/>
      </c>
      <c r="P1158" s="15" t="str">
        <f t="shared" si="93"/>
        <v/>
      </c>
      <c r="Q1158" s="15" t="str">
        <f t="shared" si="94"/>
        <v/>
      </c>
      <c r="R1158" s="15" t="str">
        <f t="shared" si="95"/>
        <v/>
      </c>
      <c r="S1158" s="7" t="str">
        <f t="shared" si="96"/>
        <v/>
      </c>
    </row>
    <row r="1159" spans="8:19" x14ac:dyDescent="0.25">
      <c r="H1159" s="153"/>
      <c r="M1159" s="165" t="str">
        <f t="shared" si="92"/>
        <v/>
      </c>
      <c r="N1159" s="255" t="str">
        <f>IF($M1159="","",IFERROR(VLOOKUP($M1159,PartnerSearch!B$2:G$16000,6,0),"--"))</f>
        <v/>
      </c>
      <c r="P1159" s="15" t="str">
        <f t="shared" si="93"/>
        <v/>
      </c>
      <c r="Q1159" s="15" t="str">
        <f t="shared" si="94"/>
        <v/>
      </c>
      <c r="R1159" s="15" t="str">
        <f t="shared" si="95"/>
        <v/>
      </c>
      <c r="S1159" s="7" t="str">
        <f t="shared" si="96"/>
        <v/>
      </c>
    </row>
    <row r="1160" spans="8:19" x14ac:dyDescent="0.25">
      <c r="H1160" s="153"/>
      <c r="M1160" s="165" t="str">
        <f t="shared" si="92"/>
        <v/>
      </c>
      <c r="N1160" s="255" t="str">
        <f>IF($M1160="","",IFERROR(VLOOKUP($M1160,PartnerSearch!B$2:G$16000,6,0),"--"))</f>
        <v/>
      </c>
      <c r="P1160" s="15" t="str">
        <f t="shared" si="93"/>
        <v/>
      </c>
      <c r="Q1160" s="15" t="str">
        <f t="shared" si="94"/>
        <v/>
      </c>
      <c r="R1160" s="15" t="str">
        <f t="shared" si="95"/>
        <v/>
      </c>
      <c r="S1160" s="7" t="str">
        <f t="shared" si="96"/>
        <v/>
      </c>
    </row>
    <row r="1161" spans="8:19" x14ac:dyDescent="0.25">
      <c r="H1161" s="153"/>
      <c r="M1161" s="165" t="str">
        <f t="shared" si="92"/>
        <v/>
      </c>
      <c r="N1161" s="255" t="str">
        <f>IF($M1161="","",IFERROR(VLOOKUP($M1161,PartnerSearch!B$2:G$16000,6,0),"--"))</f>
        <v/>
      </c>
      <c r="P1161" s="15" t="str">
        <f t="shared" si="93"/>
        <v/>
      </c>
      <c r="Q1161" s="15" t="str">
        <f t="shared" si="94"/>
        <v/>
      </c>
      <c r="R1161" s="15" t="str">
        <f t="shared" si="95"/>
        <v/>
      </c>
      <c r="S1161" s="7" t="str">
        <f t="shared" si="96"/>
        <v/>
      </c>
    </row>
    <row r="1162" spans="8:19" x14ac:dyDescent="0.25">
      <c r="H1162" s="153"/>
      <c r="M1162" s="165" t="str">
        <f t="shared" si="92"/>
        <v/>
      </c>
      <c r="N1162" s="255" t="str">
        <f>IF($M1162="","",IFERROR(VLOOKUP($M1162,PartnerSearch!B$2:G$16000,6,0),"--"))</f>
        <v/>
      </c>
      <c r="P1162" s="15" t="str">
        <f t="shared" si="93"/>
        <v/>
      </c>
      <c r="Q1162" s="15" t="str">
        <f t="shared" si="94"/>
        <v/>
      </c>
      <c r="R1162" s="15" t="str">
        <f t="shared" si="95"/>
        <v/>
      </c>
      <c r="S1162" s="7" t="str">
        <f t="shared" si="96"/>
        <v/>
      </c>
    </row>
    <row r="1163" spans="8:19" x14ac:dyDescent="0.25">
      <c r="H1163" s="153"/>
      <c r="M1163" s="165" t="str">
        <f t="shared" si="92"/>
        <v/>
      </c>
      <c r="N1163" s="255" t="str">
        <f>IF($M1163="","",IFERROR(VLOOKUP($M1163,PartnerSearch!B$2:G$16000,6,0),"--"))</f>
        <v/>
      </c>
      <c r="P1163" s="15" t="str">
        <f t="shared" si="93"/>
        <v/>
      </c>
      <c r="Q1163" s="15" t="str">
        <f t="shared" si="94"/>
        <v/>
      </c>
      <c r="R1163" s="15" t="str">
        <f t="shared" si="95"/>
        <v/>
      </c>
      <c r="S1163" s="7" t="str">
        <f t="shared" si="96"/>
        <v/>
      </c>
    </row>
    <row r="1164" spans="8:19" x14ac:dyDescent="0.25">
      <c r="H1164" s="153"/>
      <c r="M1164" s="165" t="str">
        <f t="shared" si="92"/>
        <v/>
      </c>
      <c r="N1164" s="255" t="str">
        <f>IF($M1164="","",IFERROR(VLOOKUP($M1164,PartnerSearch!B$2:G$16000,6,0),"--"))</f>
        <v/>
      </c>
      <c r="P1164" s="15" t="str">
        <f t="shared" si="93"/>
        <v/>
      </c>
      <c r="Q1164" s="15" t="str">
        <f t="shared" si="94"/>
        <v/>
      </c>
      <c r="R1164" s="15" t="str">
        <f t="shared" si="95"/>
        <v/>
      </c>
      <c r="S1164" s="7" t="str">
        <f t="shared" si="96"/>
        <v/>
      </c>
    </row>
    <row r="1165" spans="8:19" x14ac:dyDescent="0.25">
      <c r="H1165" s="153"/>
      <c r="M1165" s="165" t="str">
        <f t="shared" si="92"/>
        <v/>
      </c>
      <c r="N1165" s="255" t="str">
        <f>IF($M1165="","",IFERROR(VLOOKUP($M1165,PartnerSearch!B$2:G$16000,6,0),"--"))</f>
        <v/>
      </c>
      <c r="P1165" s="15" t="str">
        <f t="shared" si="93"/>
        <v/>
      </c>
      <c r="Q1165" s="15" t="str">
        <f t="shared" si="94"/>
        <v/>
      </c>
      <c r="R1165" s="15" t="str">
        <f t="shared" si="95"/>
        <v/>
      </c>
      <c r="S1165" s="7" t="str">
        <f t="shared" si="96"/>
        <v/>
      </c>
    </row>
    <row r="1166" spans="8:19" x14ac:dyDescent="0.25">
      <c r="H1166" s="153"/>
      <c r="M1166" s="165" t="str">
        <f t="shared" si="92"/>
        <v/>
      </c>
      <c r="N1166" s="255" t="str">
        <f>IF($M1166="","",IFERROR(VLOOKUP($M1166,PartnerSearch!B$2:G$16000,6,0),"--"))</f>
        <v/>
      </c>
      <c r="P1166" s="15" t="str">
        <f t="shared" si="93"/>
        <v/>
      </c>
      <c r="Q1166" s="15" t="str">
        <f t="shared" si="94"/>
        <v/>
      </c>
      <c r="R1166" s="15" t="str">
        <f t="shared" si="95"/>
        <v/>
      </c>
      <c r="S1166" s="7" t="str">
        <f t="shared" si="96"/>
        <v/>
      </c>
    </row>
    <row r="1167" spans="8:19" x14ac:dyDescent="0.25">
      <c r="H1167" s="153"/>
      <c r="M1167" s="165" t="str">
        <f t="shared" si="92"/>
        <v/>
      </c>
      <c r="N1167" s="255" t="str">
        <f>IF($M1167="","",IFERROR(VLOOKUP($M1167,PartnerSearch!B$2:G$16000,6,0),"--"))</f>
        <v/>
      </c>
      <c r="P1167" s="15" t="str">
        <f t="shared" si="93"/>
        <v/>
      </c>
      <c r="Q1167" s="15" t="str">
        <f t="shared" si="94"/>
        <v/>
      </c>
      <c r="R1167" s="15" t="str">
        <f t="shared" si="95"/>
        <v/>
      </c>
      <c r="S1167" s="7" t="str">
        <f t="shared" si="96"/>
        <v/>
      </c>
    </row>
    <row r="1168" spans="8:19" x14ac:dyDescent="0.25">
      <c r="H1168" s="153"/>
      <c r="M1168" s="165" t="str">
        <f t="shared" si="92"/>
        <v/>
      </c>
      <c r="N1168" s="255" t="str">
        <f>IF($M1168="","",IFERROR(VLOOKUP($M1168,PartnerSearch!B$2:G$16000,6,0),"--"))</f>
        <v/>
      </c>
      <c r="P1168" s="15" t="str">
        <f t="shared" si="93"/>
        <v/>
      </c>
      <c r="Q1168" s="15" t="str">
        <f t="shared" si="94"/>
        <v/>
      </c>
      <c r="R1168" s="15" t="str">
        <f t="shared" si="95"/>
        <v/>
      </c>
      <c r="S1168" s="7" t="str">
        <f t="shared" si="96"/>
        <v/>
      </c>
    </row>
    <row r="1169" spans="8:19" x14ac:dyDescent="0.25">
      <c r="H1169" s="153"/>
      <c r="M1169" s="165" t="str">
        <f t="shared" si="92"/>
        <v/>
      </c>
      <c r="N1169" s="255" t="str">
        <f>IF($M1169="","",IFERROR(VLOOKUP($M1169,PartnerSearch!B$2:G$16000,6,0),"--"))</f>
        <v/>
      </c>
      <c r="P1169" s="15" t="str">
        <f t="shared" si="93"/>
        <v/>
      </c>
      <c r="Q1169" s="15" t="str">
        <f t="shared" si="94"/>
        <v/>
      </c>
      <c r="R1169" s="15" t="str">
        <f t="shared" si="95"/>
        <v/>
      </c>
      <c r="S1169" s="7" t="str">
        <f t="shared" si="96"/>
        <v/>
      </c>
    </row>
    <row r="1170" spans="8:19" x14ac:dyDescent="0.25">
      <c r="H1170" s="153"/>
      <c r="M1170" s="165" t="str">
        <f t="shared" si="92"/>
        <v/>
      </c>
      <c r="N1170" s="255" t="str">
        <f>IF($M1170="","",IFERROR(VLOOKUP($M1170,PartnerSearch!B$2:G$16000,6,0),"--"))</f>
        <v/>
      </c>
      <c r="P1170" s="15" t="str">
        <f t="shared" si="93"/>
        <v/>
      </c>
      <c r="Q1170" s="15" t="str">
        <f t="shared" si="94"/>
        <v/>
      </c>
      <c r="R1170" s="15" t="str">
        <f t="shared" si="95"/>
        <v/>
      </c>
      <c r="S1170" s="7" t="str">
        <f t="shared" si="96"/>
        <v/>
      </c>
    </row>
    <row r="1171" spans="8:19" x14ac:dyDescent="0.25">
      <c r="H1171" s="153"/>
      <c r="M1171" s="165" t="str">
        <f t="shared" si="92"/>
        <v/>
      </c>
      <c r="N1171" s="255" t="str">
        <f>IF($M1171="","",IFERROR(VLOOKUP($M1171,PartnerSearch!B$2:G$16000,6,0),"--"))</f>
        <v/>
      </c>
      <c r="P1171" s="15" t="str">
        <f t="shared" si="93"/>
        <v/>
      </c>
      <c r="Q1171" s="15" t="str">
        <f t="shared" si="94"/>
        <v/>
      </c>
      <c r="R1171" s="15" t="str">
        <f t="shared" si="95"/>
        <v/>
      </c>
      <c r="S1171" s="7" t="str">
        <f t="shared" si="96"/>
        <v/>
      </c>
    </row>
    <row r="1172" spans="8:19" x14ac:dyDescent="0.25">
      <c r="H1172" s="153"/>
      <c r="M1172" s="165" t="str">
        <f t="shared" si="92"/>
        <v/>
      </c>
      <c r="N1172" s="255" t="str">
        <f>IF($M1172="","",IFERROR(VLOOKUP($M1172,PartnerSearch!B$2:G$16000,6,0),"--"))</f>
        <v/>
      </c>
      <c r="P1172" s="15" t="str">
        <f t="shared" si="93"/>
        <v/>
      </c>
      <c r="Q1172" s="15" t="str">
        <f t="shared" si="94"/>
        <v/>
      </c>
      <c r="R1172" s="15" t="str">
        <f t="shared" si="95"/>
        <v/>
      </c>
      <c r="S1172" s="7" t="str">
        <f t="shared" si="96"/>
        <v/>
      </c>
    </row>
    <row r="1173" spans="8:19" x14ac:dyDescent="0.25">
      <c r="H1173" s="153"/>
      <c r="M1173" s="165" t="str">
        <f t="shared" si="92"/>
        <v/>
      </c>
      <c r="N1173" s="255" t="str">
        <f>IF($M1173="","",IFERROR(VLOOKUP($M1173,PartnerSearch!B$2:G$16000,6,0),"--"))</f>
        <v/>
      </c>
      <c r="P1173" s="15" t="str">
        <f t="shared" si="93"/>
        <v/>
      </c>
      <c r="Q1173" s="15" t="str">
        <f t="shared" si="94"/>
        <v/>
      </c>
      <c r="R1173" s="15" t="str">
        <f t="shared" si="95"/>
        <v/>
      </c>
      <c r="S1173" s="7" t="str">
        <f t="shared" si="96"/>
        <v/>
      </c>
    </row>
    <row r="1174" spans="8:19" x14ac:dyDescent="0.25">
      <c r="H1174" s="153"/>
      <c r="M1174" s="165" t="str">
        <f t="shared" si="92"/>
        <v/>
      </c>
      <c r="N1174" s="255" t="str">
        <f>IF($M1174="","",IFERROR(VLOOKUP($M1174,PartnerSearch!B$2:G$16000,6,0),"--"))</f>
        <v/>
      </c>
      <c r="P1174" s="15" t="str">
        <f t="shared" si="93"/>
        <v/>
      </c>
      <c r="Q1174" s="15" t="str">
        <f t="shared" si="94"/>
        <v/>
      </c>
      <c r="R1174" s="15" t="str">
        <f t="shared" si="95"/>
        <v/>
      </c>
      <c r="S1174" s="7" t="str">
        <f t="shared" si="96"/>
        <v/>
      </c>
    </row>
    <row r="1175" spans="8:19" x14ac:dyDescent="0.25">
      <c r="H1175" s="153"/>
      <c r="M1175" s="165" t="str">
        <f t="shared" si="92"/>
        <v/>
      </c>
      <c r="N1175" s="255" t="str">
        <f>IF($M1175="","",IFERROR(VLOOKUP($M1175,PartnerSearch!B$2:G$16000,6,0),"--"))</f>
        <v/>
      </c>
      <c r="P1175" s="15" t="str">
        <f t="shared" si="93"/>
        <v/>
      </c>
      <c r="Q1175" s="15" t="str">
        <f t="shared" si="94"/>
        <v/>
      </c>
      <c r="R1175" s="15" t="str">
        <f t="shared" si="95"/>
        <v/>
      </c>
      <c r="S1175" s="7" t="str">
        <f t="shared" si="96"/>
        <v/>
      </c>
    </row>
    <row r="1176" spans="8:19" x14ac:dyDescent="0.25">
      <c r="H1176" s="153"/>
      <c r="M1176" s="165" t="str">
        <f t="shared" si="92"/>
        <v/>
      </c>
      <c r="N1176" s="255" t="str">
        <f>IF($M1176="","",IFERROR(VLOOKUP($M1176,PartnerSearch!B$2:G$16000,6,0),"--"))</f>
        <v/>
      </c>
      <c r="P1176" s="15" t="str">
        <f t="shared" si="93"/>
        <v/>
      </c>
      <c r="Q1176" s="15" t="str">
        <f t="shared" si="94"/>
        <v/>
      </c>
      <c r="R1176" s="15" t="str">
        <f t="shared" si="95"/>
        <v/>
      </c>
      <c r="S1176" s="7" t="str">
        <f t="shared" si="96"/>
        <v/>
      </c>
    </row>
    <row r="1177" spans="8:19" x14ac:dyDescent="0.25">
      <c r="H1177" s="153"/>
      <c r="M1177" s="165" t="str">
        <f t="shared" si="92"/>
        <v/>
      </c>
      <c r="N1177" s="255" t="str">
        <f>IF($M1177="","",IFERROR(VLOOKUP($M1177,PartnerSearch!B$2:G$16000,6,0),"--"))</f>
        <v/>
      </c>
      <c r="P1177" s="15" t="str">
        <f t="shared" si="93"/>
        <v/>
      </c>
      <c r="Q1177" s="15" t="str">
        <f t="shared" si="94"/>
        <v/>
      </c>
      <c r="R1177" s="15" t="str">
        <f t="shared" si="95"/>
        <v/>
      </c>
      <c r="S1177" s="7" t="str">
        <f t="shared" si="96"/>
        <v/>
      </c>
    </row>
    <row r="1178" spans="8:19" x14ac:dyDescent="0.25">
      <c r="H1178" s="153"/>
      <c r="M1178" s="165" t="str">
        <f t="shared" si="92"/>
        <v/>
      </c>
      <c r="N1178" s="255" t="str">
        <f>IF($M1178="","",IFERROR(VLOOKUP($M1178,PartnerSearch!B$2:G$16000,6,0),"--"))</f>
        <v/>
      </c>
      <c r="P1178" s="15" t="str">
        <f t="shared" si="93"/>
        <v/>
      </c>
      <c r="Q1178" s="15" t="str">
        <f t="shared" si="94"/>
        <v/>
      </c>
      <c r="R1178" s="15" t="str">
        <f t="shared" si="95"/>
        <v/>
      </c>
      <c r="S1178" s="7" t="str">
        <f t="shared" si="96"/>
        <v/>
      </c>
    </row>
    <row r="1179" spans="8:19" x14ac:dyDescent="0.25">
      <c r="H1179" s="153"/>
      <c r="M1179" s="165" t="str">
        <f t="shared" si="92"/>
        <v/>
      </c>
      <c r="N1179" s="255" t="str">
        <f>IF($M1179="","",IFERROR(VLOOKUP($M1179,PartnerSearch!B$2:G$16000,6,0),"--"))</f>
        <v/>
      </c>
      <c r="P1179" s="15" t="str">
        <f t="shared" si="93"/>
        <v/>
      </c>
      <c r="Q1179" s="15" t="str">
        <f t="shared" si="94"/>
        <v/>
      </c>
      <c r="R1179" s="15" t="str">
        <f t="shared" si="95"/>
        <v/>
      </c>
      <c r="S1179" s="7" t="str">
        <f t="shared" si="96"/>
        <v/>
      </c>
    </row>
    <row r="1180" spans="8:19" x14ac:dyDescent="0.25">
      <c r="H1180" s="153"/>
      <c r="M1180" s="165" t="str">
        <f t="shared" si="92"/>
        <v/>
      </c>
      <c r="N1180" s="255" t="str">
        <f>IF($M1180="","",IFERROR(VLOOKUP($M1180,PartnerSearch!B$2:G$16000,6,0),"--"))</f>
        <v/>
      </c>
      <c r="P1180" s="15" t="str">
        <f t="shared" si="93"/>
        <v/>
      </c>
      <c r="Q1180" s="15" t="str">
        <f t="shared" si="94"/>
        <v/>
      </c>
      <c r="R1180" s="15" t="str">
        <f t="shared" si="95"/>
        <v/>
      </c>
      <c r="S1180" s="7" t="str">
        <f t="shared" si="96"/>
        <v/>
      </c>
    </row>
    <row r="1181" spans="8:19" x14ac:dyDescent="0.25">
      <c r="H1181" s="153"/>
      <c r="M1181" s="165" t="str">
        <f t="shared" si="92"/>
        <v/>
      </c>
      <c r="N1181" s="255" t="str">
        <f>IF($M1181="","",IFERROR(VLOOKUP($M1181,PartnerSearch!B$2:G$16000,6,0),"--"))</f>
        <v/>
      </c>
      <c r="P1181" s="15" t="str">
        <f t="shared" si="93"/>
        <v/>
      </c>
      <c r="Q1181" s="15" t="str">
        <f t="shared" si="94"/>
        <v/>
      </c>
      <c r="R1181" s="15" t="str">
        <f t="shared" si="95"/>
        <v/>
      </c>
      <c r="S1181" s="7" t="str">
        <f t="shared" si="96"/>
        <v/>
      </c>
    </row>
    <row r="1182" spans="8:19" x14ac:dyDescent="0.25">
      <c r="H1182" s="153"/>
      <c r="M1182" s="165" t="str">
        <f t="shared" si="92"/>
        <v/>
      </c>
      <c r="N1182" s="255" t="str">
        <f>IF($M1182="","",IFERROR(VLOOKUP($M1182,PartnerSearch!B$2:G$16000,6,0),"--"))</f>
        <v/>
      </c>
      <c r="P1182" s="15" t="str">
        <f t="shared" si="93"/>
        <v/>
      </c>
      <c r="Q1182" s="15" t="str">
        <f t="shared" si="94"/>
        <v/>
      </c>
      <c r="R1182" s="15" t="str">
        <f t="shared" si="95"/>
        <v/>
      </c>
      <c r="S1182" s="7" t="str">
        <f t="shared" si="96"/>
        <v/>
      </c>
    </row>
    <row r="1183" spans="8:19" x14ac:dyDescent="0.25">
      <c r="H1183" s="153"/>
      <c r="M1183" s="165" t="str">
        <f t="shared" si="92"/>
        <v/>
      </c>
      <c r="N1183" s="255" t="str">
        <f>IF($M1183="","",IFERROR(VLOOKUP($M1183,PartnerSearch!B$2:G$16000,6,0),"--"))</f>
        <v/>
      </c>
      <c r="P1183" s="15" t="str">
        <f t="shared" si="93"/>
        <v/>
      </c>
      <c r="Q1183" s="15" t="str">
        <f t="shared" si="94"/>
        <v/>
      </c>
      <c r="R1183" s="15" t="str">
        <f t="shared" si="95"/>
        <v/>
      </c>
      <c r="S1183" s="7" t="str">
        <f t="shared" si="96"/>
        <v/>
      </c>
    </row>
    <row r="1184" spans="8:19" x14ac:dyDescent="0.25">
      <c r="H1184" s="153"/>
      <c r="M1184" s="165" t="str">
        <f t="shared" si="92"/>
        <v/>
      </c>
      <c r="N1184" s="255" t="str">
        <f>IF($M1184="","",IFERROR(VLOOKUP($M1184,PartnerSearch!B$2:G$16000,6,0),"--"))</f>
        <v/>
      </c>
      <c r="P1184" s="15" t="str">
        <f t="shared" si="93"/>
        <v/>
      </c>
      <c r="Q1184" s="15" t="str">
        <f t="shared" si="94"/>
        <v/>
      </c>
      <c r="R1184" s="15" t="str">
        <f t="shared" si="95"/>
        <v/>
      </c>
      <c r="S1184" s="7" t="str">
        <f t="shared" si="96"/>
        <v/>
      </c>
    </row>
    <row r="1185" spans="8:19" x14ac:dyDescent="0.25">
      <c r="H1185" s="153"/>
      <c r="M1185" s="165" t="str">
        <f t="shared" si="92"/>
        <v/>
      </c>
      <c r="N1185" s="255" t="str">
        <f>IF($M1185="","",IFERROR(VLOOKUP($M1185,PartnerSearch!B$2:G$16000,6,0),"--"))</f>
        <v/>
      </c>
      <c r="P1185" s="15" t="str">
        <f t="shared" si="93"/>
        <v/>
      </c>
      <c r="Q1185" s="15" t="str">
        <f t="shared" si="94"/>
        <v/>
      </c>
      <c r="R1185" s="15" t="str">
        <f t="shared" si="95"/>
        <v/>
      </c>
      <c r="S1185" s="7" t="str">
        <f t="shared" si="96"/>
        <v/>
      </c>
    </row>
    <row r="1186" spans="8:19" x14ac:dyDescent="0.25">
      <c r="H1186" s="153"/>
      <c r="M1186" s="165" t="str">
        <f t="shared" si="92"/>
        <v/>
      </c>
      <c r="N1186" s="255" t="str">
        <f>IF($M1186="","",IFERROR(VLOOKUP($M1186,PartnerSearch!B$2:G$16000,6,0),"--"))</f>
        <v/>
      </c>
      <c r="P1186" s="15" t="str">
        <f t="shared" si="93"/>
        <v/>
      </c>
      <c r="Q1186" s="15" t="str">
        <f t="shared" si="94"/>
        <v/>
      </c>
      <c r="R1186" s="15" t="str">
        <f t="shared" si="95"/>
        <v/>
      </c>
      <c r="S1186" s="7" t="str">
        <f t="shared" si="96"/>
        <v/>
      </c>
    </row>
    <row r="1187" spans="8:19" x14ac:dyDescent="0.25">
      <c r="H1187" s="153"/>
      <c r="M1187" s="165" t="str">
        <f t="shared" si="92"/>
        <v/>
      </c>
      <c r="N1187" s="255" t="str">
        <f>IF($M1187="","",IFERROR(VLOOKUP($M1187,PartnerSearch!B$2:G$16000,6,0),"--"))</f>
        <v/>
      </c>
      <c r="P1187" s="15" t="str">
        <f t="shared" si="93"/>
        <v/>
      </c>
      <c r="Q1187" s="15" t="str">
        <f t="shared" si="94"/>
        <v/>
      </c>
      <c r="R1187" s="15" t="str">
        <f t="shared" si="95"/>
        <v/>
      </c>
      <c r="S1187" s="7" t="str">
        <f t="shared" si="96"/>
        <v/>
      </c>
    </row>
    <row r="1188" spans="8:19" x14ac:dyDescent="0.25">
      <c r="H1188" s="153"/>
      <c r="M1188" s="165" t="str">
        <f t="shared" si="92"/>
        <v/>
      </c>
      <c r="N1188" s="255" t="str">
        <f>IF($M1188="","",IFERROR(VLOOKUP($M1188,PartnerSearch!B$2:G$16000,6,0),"--"))</f>
        <v/>
      </c>
      <c r="P1188" s="15" t="str">
        <f t="shared" si="93"/>
        <v/>
      </c>
      <c r="Q1188" s="15" t="str">
        <f t="shared" si="94"/>
        <v/>
      </c>
      <c r="R1188" s="15" t="str">
        <f t="shared" si="95"/>
        <v/>
      </c>
      <c r="S1188" s="7" t="str">
        <f t="shared" si="96"/>
        <v/>
      </c>
    </row>
    <row r="1189" spans="8:19" x14ac:dyDescent="0.25">
      <c r="H1189" s="153"/>
      <c r="M1189" s="165" t="str">
        <f t="shared" si="92"/>
        <v/>
      </c>
      <c r="N1189" s="255" t="str">
        <f>IF($M1189="","",IFERROR(VLOOKUP($M1189,PartnerSearch!B$2:G$16000,6,0),"--"))</f>
        <v/>
      </c>
      <c r="P1189" s="15" t="str">
        <f t="shared" si="93"/>
        <v/>
      </c>
      <c r="Q1189" s="15" t="str">
        <f t="shared" si="94"/>
        <v/>
      </c>
      <c r="R1189" s="15" t="str">
        <f t="shared" si="95"/>
        <v/>
      </c>
      <c r="S1189" s="7" t="str">
        <f t="shared" si="96"/>
        <v/>
      </c>
    </row>
    <row r="1190" spans="8:19" x14ac:dyDescent="0.25">
      <c r="H1190" s="153"/>
      <c r="M1190" s="165" t="str">
        <f t="shared" si="92"/>
        <v/>
      </c>
      <c r="N1190" s="255" t="str">
        <f>IF($M1190="","",IFERROR(VLOOKUP($M1190,PartnerSearch!B$2:G$16000,6,0),"--"))</f>
        <v/>
      </c>
      <c r="P1190" s="15" t="str">
        <f t="shared" si="93"/>
        <v/>
      </c>
      <c r="Q1190" s="15" t="str">
        <f t="shared" si="94"/>
        <v/>
      </c>
      <c r="R1190" s="15" t="str">
        <f t="shared" si="95"/>
        <v/>
      </c>
      <c r="S1190" s="7" t="str">
        <f t="shared" si="96"/>
        <v/>
      </c>
    </row>
    <row r="1191" spans="8:19" x14ac:dyDescent="0.25">
      <c r="H1191" s="153"/>
      <c r="M1191" s="165" t="str">
        <f t="shared" si="92"/>
        <v/>
      </c>
      <c r="N1191" s="255" t="str">
        <f>IF($M1191="","",IFERROR(VLOOKUP($M1191,PartnerSearch!B$2:G$16000,6,0),"--"))</f>
        <v/>
      </c>
      <c r="P1191" s="15" t="str">
        <f t="shared" si="93"/>
        <v/>
      </c>
      <c r="Q1191" s="15" t="str">
        <f t="shared" si="94"/>
        <v/>
      </c>
      <c r="R1191" s="15" t="str">
        <f t="shared" si="95"/>
        <v/>
      </c>
      <c r="S1191" s="7" t="str">
        <f t="shared" si="96"/>
        <v/>
      </c>
    </row>
    <row r="1192" spans="8:19" x14ac:dyDescent="0.25">
      <c r="H1192" s="153"/>
      <c r="M1192" s="165" t="str">
        <f t="shared" si="92"/>
        <v/>
      </c>
      <c r="N1192" s="255" t="str">
        <f>IF($M1192="","",IFERROR(VLOOKUP($M1192,PartnerSearch!B$2:G$16000,6,0),"--"))</f>
        <v/>
      </c>
      <c r="P1192" s="15" t="str">
        <f t="shared" si="93"/>
        <v/>
      </c>
      <c r="Q1192" s="15" t="str">
        <f t="shared" si="94"/>
        <v/>
      </c>
      <c r="R1192" s="15" t="str">
        <f t="shared" si="95"/>
        <v/>
      </c>
      <c r="S1192" s="7" t="str">
        <f t="shared" si="96"/>
        <v/>
      </c>
    </row>
    <row r="1193" spans="8:19" x14ac:dyDescent="0.25">
      <c r="H1193" s="153"/>
      <c r="M1193" s="165" t="str">
        <f t="shared" si="92"/>
        <v/>
      </c>
      <c r="N1193" s="255" t="str">
        <f>IF($M1193="","",IFERROR(VLOOKUP($M1193,PartnerSearch!B$2:G$16000,6,0),"--"))</f>
        <v/>
      </c>
      <c r="P1193" s="15" t="str">
        <f t="shared" si="93"/>
        <v/>
      </c>
      <c r="Q1193" s="15" t="str">
        <f t="shared" si="94"/>
        <v/>
      </c>
      <c r="R1193" s="15" t="str">
        <f t="shared" si="95"/>
        <v/>
      </c>
      <c r="S1193" s="7" t="str">
        <f t="shared" si="96"/>
        <v/>
      </c>
    </row>
    <row r="1194" spans="8:19" x14ac:dyDescent="0.25">
      <c r="H1194" s="153"/>
      <c r="M1194" s="165" t="str">
        <f t="shared" si="92"/>
        <v/>
      </c>
      <c r="N1194" s="255" t="str">
        <f>IF($M1194="","",IFERROR(VLOOKUP($M1194,PartnerSearch!B$2:G$16000,6,0),"--"))</f>
        <v/>
      </c>
      <c r="P1194" s="15" t="str">
        <f t="shared" si="93"/>
        <v/>
      </c>
      <c r="Q1194" s="15" t="str">
        <f t="shared" si="94"/>
        <v/>
      </c>
      <c r="R1194" s="15" t="str">
        <f t="shared" si="95"/>
        <v/>
      </c>
      <c r="S1194" s="7" t="str">
        <f t="shared" si="96"/>
        <v/>
      </c>
    </row>
    <row r="1195" spans="8:19" x14ac:dyDescent="0.25">
      <c r="H1195" s="153"/>
      <c r="M1195" s="165" t="str">
        <f t="shared" si="92"/>
        <v/>
      </c>
      <c r="N1195" s="255" t="str">
        <f>IF($M1195="","",IFERROR(VLOOKUP($M1195,PartnerSearch!B$2:G$16000,6,0),"--"))</f>
        <v/>
      </c>
      <c r="P1195" s="15" t="str">
        <f t="shared" si="93"/>
        <v/>
      </c>
      <c r="Q1195" s="15" t="str">
        <f t="shared" si="94"/>
        <v/>
      </c>
      <c r="R1195" s="15" t="str">
        <f t="shared" si="95"/>
        <v/>
      </c>
      <c r="S1195" s="7" t="str">
        <f t="shared" si="96"/>
        <v/>
      </c>
    </row>
    <row r="1196" spans="8:19" x14ac:dyDescent="0.25">
      <c r="H1196" s="153"/>
      <c r="M1196" s="165" t="str">
        <f t="shared" si="92"/>
        <v/>
      </c>
      <c r="N1196" s="255" t="str">
        <f>IF($M1196="","",IFERROR(VLOOKUP($M1196,PartnerSearch!B$2:G$16000,6,0),"--"))</f>
        <v/>
      </c>
      <c r="P1196" s="15" t="str">
        <f t="shared" si="93"/>
        <v/>
      </c>
      <c r="Q1196" s="15" t="str">
        <f t="shared" si="94"/>
        <v/>
      </c>
      <c r="R1196" s="15" t="str">
        <f t="shared" si="95"/>
        <v/>
      </c>
      <c r="S1196" s="7" t="str">
        <f t="shared" si="96"/>
        <v/>
      </c>
    </row>
    <row r="1197" spans="8:19" x14ac:dyDescent="0.25">
      <c r="H1197" s="153"/>
      <c r="M1197" s="165" t="str">
        <f t="shared" si="92"/>
        <v/>
      </c>
      <c r="N1197" s="255" t="str">
        <f>IF($M1197="","",IFERROR(VLOOKUP($M1197,PartnerSearch!B$2:G$16000,6,0),"--"))</f>
        <v/>
      </c>
      <c r="P1197" s="15" t="str">
        <f t="shared" si="93"/>
        <v/>
      </c>
      <c r="Q1197" s="15" t="str">
        <f t="shared" si="94"/>
        <v/>
      </c>
      <c r="R1197" s="15" t="str">
        <f t="shared" si="95"/>
        <v/>
      </c>
      <c r="S1197" s="7" t="str">
        <f t="shared" si="96"/>
        <v/>
      </c>
    </row>
    <row r="1198" spans="8:19" x14ac:dyDescent="0.25">
      <c r="H1198" s="153"/>
      <c r="M1198" s="165" t="str">
        <f t="shared" si="92"/>
        <v/>
      </c>
      <c r="N1198" s="255" t="str">
        <f>IF($M1198="","",IFERROR(VLOOKUP($M1198,PartnerSearch!B$2:G$16000,6,0),"--"))</f>
        <v/>
      </c>
      <c r="P1198" s="15" t="str">
        <f t="shared" si="93"/>
        <v/>
      </c>
      <c r="Q1198" s="15" t="str">
        <f t="shared" si="94"/>
        <v/>
      </c>
      <c r="R1198" s="15" t="str">
        <f t="shared" si="95"/>
        <v/>
      </c>
      <c r="S1198" s="7" t="str">
        <f t="shared" si="96"/>
        <v/>
      </c>
    </row>
    <row r="1199" spans="8:19" x14ac:dyDescent="0.25">
      <c r="H1199" s="153"/>
      <c r="M1199" s="165" t="str">
        <f t="shared" si="92"/>
        <v/>
      </c>
      <c r="N1199" s="255" t="str">
        <f>IF($M1199="","",IFERROR(VLOOKUP($M1199,PartnerSearch!B$2:G$16000,6,0),"--"))</f>
        <v/>
      </c>
      <c r="P1199" s="15" t="str">
        <f t="shared" si="93"/>
        <v/>
      </c>
      <c r="Q1199" s="15" t="str">
        <f t="shared" si="94"/>
        <v/>
      </c>
      <c r="R1199" s="15" t="str">
        <f t="shared" si="95"/>
        <v/>
      </c>
      <c r="S1199" s="7" t="str">
        <f t="shared" si="96"/>
        <v/>
      </c>
    </row>
    <row r="1200" spans="8:19" x14ac:dyDescent="0.25">
      <c r="H1200" s="153"/>
      <c r="M1200" s="165" t="str">
        <f t="shared" si="92"/>
        <v/>
      </c>
      <c r="N1200" s="255" t="str">
        <f>IF($M1200="","",IFERROR(VLOOKUP($M1200,PartnerSearch!B$2:G$16000,6,0),"--"))</f>
        <v/>
      </c>
      <c r="P1200" s="15" t="str">
        <f t="shared" si="93"/>
        <v/>
      </c>
      <c r="Q1200" s="15" t="str">
        <f t="shared" si="94"/>
        <v/>
      </c>
      <c r="R1200" s="15" t="str">
        <f t="shared" si="95"/>
        <v/>
      </c>
      <c r="S1200" s="7" t="str">
        <f t="shared" si="96"/>
        <v/>
      </c>
    </row>
    <row r="1201" spans="8:19" x14ac:dyDescent="0.25">
      <c r="H1201" s="153"/>
      <c r="M1201" s="165" t="str">
        <f t="shared" si="92"/>
        <v/>
      </c>
      <c r="N1201" s="255" t="str">
        <f>IF($M1201="","",IFERROR(VLOOKUP($M1201,PartnerSearch!B$2:G$16000,6,0),"--"))</f>
        <v/>
      </c>
      <c r="P1201" s="15" t="str">
        <f t="shared" si="93"/>
        <v/>
      </c>
      <c r="Q1201" s="15" t="str">
        <f t="shared" si="94"/>
        <v/>
      </c>
      <c r="R1201" s="15" t="str">
        <f t="shared" si="95"/>
        <v/>
      </c>
      <c r="S1201" s="7" t="str">
        <f t="shared" si="96"/>
        <v/>
      </c>
    </row>
    <row r="1202" spans="8:19" x14ac:dyDescent="0.25">
      <c r="H1202" s="153"/>
      <c r="M1202" s="165" t="str">
        <f t="shared" si="92"/>
        <v/>
      </c>
      <c r="N1202" s="255" t="str">
        <f>IF($M1202="","",IFERROR(VLOOKUP($M1202,PartnerSearch!B$2:G$16000,6,0),"--"))</f>
        <v/>
      </c>
      <c r="P1202" s="15" t="str">
        <f t="shared" si="93"/>
        <v/>
      </c>
      <c r="Q1202" s="15" t="str">
        <f t="shared" si="94"/>
        <v/>
      </c>
      <c r="R1202" s="15" t="str">
        <f t="shared" si="95"/>
        <v/>
      </c>
      <c r="S1202" s="7" t="str">
        <f t="shared" si="96"/>
        <v/>
      </c>
    </row>
    <row r="1203" spans="8:19" x14ac:dyDescent="0.25">
      <c r="H1203" s="153"/>
      <c r="M1203" s="165" t="str">
        <f t="shared" si="92"/>
        <v/>
      </c>
      <c r="N1203" s="255" t="str">
        <f>IF($M1203="","",IFERROR(VLOOKUP($M1203,PartnerSearch!B$2:G$16000,6,0),"--"))</f>
        <v/>
      </c>
      <c r="P1203" s="15" t="str">
        <f t="shared" si="93"/>
        <v/>
      </c>
      <c r="Q1203" s="15" t="str">
        <f t="shared" si="94"/>
        <v/>
      </c>
      <c r="R1203" s="15" t="str">
        <f t="shared" si="95"/>
        <v/>
      </c>
      <c r="S1203" s="7" t="str">
        <f t="shared" si="96"/>
        <v/>
      </c>
    </row>
    <row r="1204" spans="8:19" x14ac:dyDescent="0.25">
      <c r="H1204" s="153"/>
      <c r="M1204" s="165" t="str">
        <f t="shared" si="92"/>
        <v/>
      </c>
      <c r="N1204" s="255" t="str">
        <f>IF($M1204="","",IFERROR(VLOOKUP($M1204,PartnerSearch!B$2:G$16000,6,0),"--"))</f>
        <v/>
      </c>
      <c r="P1204" s="15" t="str">
        <f t="shared" si="93"/>
        <v/>
      </c>
      <c r="Q1204" s="15" t="str">
        <f t="shared" si="94"/>
        <v/>
      </c>
      <c r="R1204" s="15" t="str">
        <f t="shared" si="95"/>
        <v/>
      </c>
      <c r="S1204" s="7" t="str">
        <f t="shared" si="96"/>
        <v/>
      </c>
    </row>
    <row r="1205" spans="8:19" x14ac:dyDescent="0.25">
      <c r="H1205" s="153"/>
      <c r="M1205" s="165" t="str">
        <f t="shared" si="92"/>
        <v/>
      </c>
      <c r="N1205" s="255" t="str">
        <f>IF($M1205="","",IFERROR(VLOOKUP($M1205,PartnerSearch!B$2:G$16000,6,0),"--"))</f>
        <v/>
      </c>
      <c r="P1205" s="15" t="str">
        <f t="shared" si="93"/>
        <v/>
      </c>
      <c r="Q1205" s="15" t="str">
        <f t="shared" si="94"/>
        <v/>
      </c>
      <c r="R1205" s="15" t="str">
        <f t="shared" si="95"/>
        <v/>
      </c>
      <c r="S1205" s="7" t="str">
        <f t="shared" si="96"/>
        <v/>
      </c>
    </row>
    <row r="1206" spans="8:19" x14ac:dyDescent="0.25">
      <c r="H1206" s="153"/>
      <c r="M1206" s="165" t="str">
        <f t="shared" si="92"/>
        <v/>
      </c>
      <c r="N1206" s="255" t="str">
        <f>IF($M1206="","",IFERROR(VLOOKUP($M1206,PartnerSearch!B$2:G$16000,6,0),"--"))</f>
        <v/>
      </c>
      <c r="P1206" s="15" t="str">
        <f t="shared" si="93"/>
        <v/>
      </c>
      <c r="Q1206" s="15" t="str">
        <f t="shared" si="94"/>
        <v/>
      </c>
      <c r="R1206" s="15" t="str">
        <f t="shared" si="95"/>
        <v/>
      </c>
      <c r="S1206" s="7" t="str">
        <f t="shared" si="96"/>
        <v/>
      </c>
    </row>
    <row r="1207" spans="8:19" x14ac:dyDescent="0.25">
      <c r="H1207" s="153"/>
      <c r="M1207" s="165" t="str">
        <f t="shared" si="92"/>
        <v/>
      </c>
      <c r="N1207" s="255" t="str">
        <f>IF($M1207="","",IFERROR(VLOOKUP($M1207,PartnerSearch!B$2:G$16000,6,0),"--"))</f>
        <v/>
      </c>
      <c r="P1207" s="15" t="str">
        <f t="shared" si="93"/>
        <v/>
      </c>
      <c r="Q1207" s="15" t="str">
        <f t="shared" si="94"/>
        <v/>
      </c>
      <c r="R1207" s="15" t="str">
        <f t="shared" si="95"/>
        <v/>
      </c>
      <c r="S1207" s="7" t="str">
        <f t="shared" si="96"/>
        <v/>
      </c>
    </row>
    <row r="1208" spans="8:19" x14ac:dyDescent="0.25">
      <c r="H1208" s="153"/>
      <c r="M1208" s="165" t="str">
        <f t="shared" si="92"/>
        <v/>
      </c>
      <c r="N1208" s="255" t="str">
        <f>IF($M1208="","",IFERROR(VLOOKUP($M1208,PartnerSearch!B$2:G$16000,6,0),"--"))</f>
        <v/>
      </c>
      <c r="P1208" s="15" t="str">
        <f t="shared" si="93"/>
        <v/>
      </c>
      <c r="Q1208" s="15" t="str">
        <f t="shared" si="94"/>
        <v/>
      </c>
      <c r="R1208" s="15" t="str">
        <f t="shared" si="95"/>
        <v/>
      </c>
      <c r="S1208" s="7" t="str">
        <f t="shared" si="96"/>
        <v/>
      </c>
    </row>
    <row r="1209" spans="8:19" x14ac:dyDescent="0.25">
      <c r="H1209" s="153"/>
      <c r="M1209" s="165" t="str">
        <f t="shared" si="92"/>
        <v/>
      </c>
      <c r="N1209" s="255" t="str">
        <f>IF($M1209="","",IFERROR(VLOOKUP($M1209,PartnerSearch!B$2:G$16000,6,0),"--"))</f>
        <v/>
      </c>
      <c r="P1209" s="15" t="str">
        <f t="shared" si="93"/>
        <v/>
      </c>
      <c r="Q1209" s="15" t="str">
        <f t="shared" si="94"/>
        <v/>
      </c>
      <c r="R1209" s="15" t="str">
        <f t="shared" si="95"/>
        <v/>
      </c>
      <c r="S1209" s="7" t="str">
        <f t="shared" si="96"/>
        <v/>
      </c>
    </row>
    <row r="1210" spans="8:19" x14ac:dyDescent="0.25">
      <c r="H1210" s="153"/>
      <c r="M1210" s="165" t="str">
        <f t="shared" si="92"/>
        <v/>
      </c>
      <c r="N1210" s="255" t="str">
        <f>IF($M1210="","",IFERROR(VLOOKUP($M1210,PartnerSearch!B$2:G$16000,6,0),"--"))</f>
        <v/>
      </c>
      <c r="P1210" s="15" t="str">
        <f t="shared" si="93"/>
        <v/>
      </c>
      <c r="Q1210" s="15" t="str">
        <f t="shared" si="94"/>
        <v/>
      </c>
      <c r="R1210" s="15" t="str">
        <f t="shared" si="95"/>
        <v/>
      </c>
      <c r="S1210" s="7" t="str">
        <f t="shared" si="96"/>
        <v/>
      </c>
    </row>
    <row r="1211" spans="8:19" x14ac:dyDescent="0.25">
      <c r="H1211" s="153"/>
      <c r="M1211" s="165" t="str">
        <f t="shared" si="92"/>
        <v/>
      </c>
      <c r="N1211" s="255" t="str">
        <f>IF($M1211="","",IFERROR(VLOOKUP($M1211,PartnerSearch!B$2:G$16000,6,0),"--"))</f>
        <v/>
      </c>
      <c r="P1211" s="15" t="str">
        <f t="shared" si="93"/>
        <v/>
      </c>
      <c r="Q1211" s="15" t="str">
        <f t="shared" si="94"/>
        <v/>
      </c>
      <c r="R1211" s="15" t="str">
        <f t="shared" si="95"/>
        <v/>
      </c>
      <c r="S1211" s="7" t="str">
        <f t="shared" si="96"/>
        <v/>
      </c>
    </row>
    <row r="1212" spans="8:19" x14ac:dyDescent="0.25">
      <c r="H1212" s="153"/>
      <c r="M1212" s="165" t="str">
        <f t="shared" si="92"/>
        <v/>
      </c>
      <c r="N1212" s="255" t="str">
        <f>IF($M1212="","",IFERROR(VLOOKUP($M1212,PartnerSearch!B$2:G$16000,6,0),"--"))</f>
        <v/>
      </c>
      <c r="P1212" s="15" t="str">
        <f t="shared" si="93"/>
        <v/>
      </c>
      <c r="Q1212" s="15" t="str">
        <f t="shared" si="94"/>
        <v/>
      </c>
      <c r="R1212" s="15" t="str">
        <f t="shared" si="95"/>
        <v/>
      </c>
      <c r="S1212" s="7" t="str">
        <f t="shared" si="96"/>
        <v/>
      </c>
    </row>
    <row r="1213" spans="8:19" x14ac:dyDescent="0.25">
      <c r="H1213" s="153"/>
      <c r="M1213" s="165" t="str">
        <f t="shared" si="92"/>
        <v/>
      </c>
      <c r="N1213" s="255" t="str">
        <f>IF($M1213="","",IFERROR(VLOOKUP($M1213,PartnerSearch!B$2:G$16000,6,0),"--"))</f>
        <v/>
      </c>
      <c r="P1213" s="15" t="str">
        <f t="shared" si="93"/>
        <v/>
      </c>
      <c r="Q1213" s="15" t="str">
        <f t="shared" si="94"/>
        <v/>
      </c>
      <c r="R1213" s="15" t="str">
        <f t="shared" si="95"/>
        <v/>
      </c>
      <c r="S1213" s="7" t="str">
        <f t="shared" si="96"/>
        <v/>
      </c>
    </row>
    <row r="1214" spans="8:19" x14ac:dyDescent="0.25">
      <c r="H1214" s="153"/>
      <c r="M1214" s="165" t="str">
        <f t="shared" si="92"/>
        <v/>
      </c>
      <c r="N1214" s="255" t="str">
        <f>IF($M1214="","",IFERROR(VLOOKUP($M1214,PartnerSearch!B$2:G$16000,6,0),"--"))</f>
        <v/>
      </c>
      <c r="P1214" s="15" t="str">
        <f t="shared" si="93"/>
        <v/>
      </c>
      <c r="Q1214" s="15" t="str">
        <f t="shared" si="94"/>
        <v/>
      </c>
      <c r="R1214" s="15" t="str">
        <f t="shared" si="95"/>
        <v/>
      </c>
      <c r="S1214" s="7" t="str">
        <f t="shared" si="96"/>
        <v/>
      </c>
    </row>
    <row r="1215" spans="8:19" x14ac:dyDescent="0.25">
      <c r="H1215" s="153"/>
      <c r="M1215" s="165" t="str">
        <f t="shared" si="92"/>
        <v/>
      </c>
      <c r="N1215" s="255" t="str">
        <f>IF($M1215="","",IFERROR(VLOOKUP($M1215,PartnerSearch!B$2:G$16000,6,0),"--"))</f>
        <v/>
      </c>
      <c r="P1215" s="15" t="str">
        <f t="shared" si="93"/>
        <v/>
      </c>
      <c r="Q1215" s="15" t="str">
        <f t="shared" si="94"/>
        <v/>
      </c>
      <c r="R1215" s="15" t="str">
        <f t="shared" si="95"/>
        <v/>
      </c>
      <c r="S1215" s="7" t="str">
        <f t="shared" si="96"/>
        <v/>
      </c>
    </row>
    <row r="1216" spans="8:19" x14ac:dyDescent="0.25">
      <c r="H1216" s="153"/>
      <c r="M1216" s="165" t="str">
        <f t="shared" si="92"/>
        <v/>
      </c>
      <c r="N1216" s="255" t="str">
        <f>IF($M1216="","",IFERROR(VLOOKUP($M1216,PartnerSearch!B$2:G$16000,6,0),"--"))</f>
        <v/>
      </c>
      <c r="P1216" s="15" t="str">
        <f t="shared" si="93"/>
        <v/>
      </c>
      <c r="Q1216" s="15" t="str">
        <f t="shared" si="94"/>
        <v/>
      </c>
      <c r="R1216" s="15" t="str">
        <f t="shared" si="95"/>
        <v/>
      </c>
      <c r="S1216" s="7" t="str">
        <f t="shared" si="96"/>
        <v/>
      </c>
    </row>
    <row r="1217" spans="8:19" x14ac:dyDescent="0.25">
      <c r="H1217" s="153"/>
      <c r="M1217" s="165" t="str">
        <f t="shared" si="92"/>
        <v/>
      </c>
      <c r="N1217" s="255" t="str">
        <f>IF($M1217="","",IFERROR(VLOOKUP($M1217,PartnerSearch!B$2:G$16000,6,0),"--"))</f>
        <v/>
      </c>
      <c r="P1217" s="15" t="str">
        <f t="shared" si="93"/>
        <v/>
      </c>
      <c r="Q1217" s="15" t="str">
        <f t="shared" si="94"/>
        <v/>
      </c>
      <c r="R1217" s="15" t="str">
        <f t="shared" si="95"/>
        <v/>
      </c>
      <c r="S1217" s="7" t="str">
        <f t="shared" si="96"/>
        <v/>
      </c>
    </row>
    <row r="1218" spans="8:19" x14ac:dyDescent="0.25">
      <c r="H1218" s="153"/>
      <c r="M1218" s="165" t="str">
        <f t="shared" si="92"/>
        <v/>
      </c>
      <c r="N1218" s="255" t="str">
        <f>IF($M1218="","",IFERROR(VLOOKUP($M1218,PartnerSearch!B$2:G$16000,6,0),"--"))</f>
        <v/>
      </c>
      <c r="P1218" s="15" t="str">
        <f t="shared" si="93"/>
        <v/>
      </c>
      <c r="Q1218" s="15" t="str">
        <f t="shared" si="94"/>
        <v/>
      </c>
      <c r="R1218" s="15" t="str">
        <f t="shared" si="95"/>
        <v/>
      </c>
      <c r="S1218" s="7" t="str">
        <f t="shared" si="96"/>
        <v/>
      </c>
    </row>
    <row r="1219" spans="8:19" x14ac:dyDescent="0.25">
      <c r="H1219" s="153"/>
      <c r="M1219" s="165" t="str">
        <f t="shared" ref="M1219:M1282" si="97">TRIM(SUBSTITUTE(SUBSTITUTE(SUBSTITUTE(SUBSTITUTE(SUBSTITUTE(SUBSTITUTE(SUBSTITUTE(SUBSTITUTE(SUBSTITUTE(SUBSTITUTE(SUBSTITUTE(SUBSTITUTE(SUBSTITUTE(SUBSTITUTE(E1219,"00000 ","")," (Local)","")," (Tribal)","")," (State)","")," (Regional)","")," (Federal/National)","")," (International)","")," (Unknown)","")," (Academic Institution)","")," (Government)","")," (Industry/Business)","")," (NGO)","")," (Other)","")," (Sea Grant Program)",""))</f>
        <v/>
      </c>
      <c r="N1219" s="255" t="str">
        <f>IF($M1219="","",IFERROR(VLOOKUP($M1219,PartnerSearch!B$2:G$16000,6,0),"--"))</f>
        <v/>
      </c>
      <c r="P1219" s="15" t="str">
        <f t="shared" ref="P1219:P1282" si="98">IF(E1219="","",IF(LEFT(E1219&amp;"x",5)="00000","",IF(N1219="--","NO","yes")))</f>
        <v/>
      </c>
      <c r="Q1219" s="15" t="str">
        <f t="shared" ref="Q1219:Q1282" si="99">IF(LEFT(E1219&amp;"x",5)&lt;&gt;"00000","",IF(N1219="--","yes","NO"))</f>
        <v/>
      </c>
      <c r="R1219" s="15" t="str">
        <f t="shared" ref="R1219:R1282" si="100">IF(Q1219="","",IF((ISERROR(SEARCH("(Federal/National)",E1219))*1+ISERROR(SEARCH("(International)",E1219))*1+ISERROR(SEARCH("(Local)",E1219))*1+ISERROR(SEARCH("(State)",E1219))*1+ISERROR(SEARCH("(Regional)",E1219))*1+ISERROR(SEARCH("(Tribal)",E1219))*1+ISERROR(SEARCH("(Unknown) (",E1219))*1)=6,"yes","NO"))</f>
        <v/>
      </c>
      <c r="S1219" s="7" t="str">
        <f t="shared" ref="S1219:S1282" si="101">IF(Q1219="","",IF(OR(NOT(ISERROR(SEARCH("(Academic Institution)",E1219))),NOT(ISERROR(SEARCH("(Government)",E1219))),NOT(ISERROR(SEARCH("(Industry/Business)",E1219))),NOT(ISERROR(SEARCH("(NGO)",E1219))),NOT(ISERROR(SEARCH("(Sea Grant Program)",E1219))),NOT(ISERROR(SEARCH("(Other)",E1219))),NOT(AND(NOT(ISERROR(SEARCH("(Unknown)",E1219))),(ISERROR(SEARCH(") (Unknown)",E1219)))))),"yes","NO"))</f>
        <v/>
      </c>
    </row>
    <row r="1220" spans="8:19" x14ac:dyDescent="0.25">
      <c r="H1220" s="153"/>
      <c r="M1220" s="165" t="str">
        <f t="shared" si="97"/>
        <v/>
      </c>
      <c r="N1220" s="255" t="str">
        <f>IF($M1220="","",IFERROR(VLOOKUP($M1220,PartnerSearch!B$2:G$16000,6,0),"--"))</f>
        <v/>
      </c>
      <c r="P1220" s="15" t="str">
        <f t="shared" si="98"/>
        <v/>
      </c>
      <c r="Q1220" s="15" t="str">
        <f t="shared" si="99"/>
        <v/>
      </c>
      <c r="R1220" s="15" t="str">
        <f t="shared" si="100"/>
        <v/>
      </c>
      <c r="S1220" s="7" t="str">
        <f t="shared" si="101"/>
        <v/>
      </c>
    </row>
    <row r="1221" spans="8:19" x14ac:dyDescent="0.25">
      <c r="H1221" s="153"/>
      <c r="M1221" s="165" t="str">
        <f t="shared" si="97"/>
        <v/>
      </c>
      <c r="N1221" s="255" t="str">
        <f>IF($M1221="","",IFERROR(VLOOKUP($M1221,PartnerSearch!B$2:G$16000,6,0),"--"))</f>
        <v/>
      </c>
      <c r="P1221" s="15" t="str">
        <f t="shared" si="98"/>
        <v/>
      </c>
      <c r="Q1221" s="15" t="str">
        <f t="shared" si="99"/>
        <v/>
      </c>
      <c r="R1221" s="15" t="str">
        <f t="shared" si="100"/>
        <v/>
      </c>
      <c r="S1221" s="7" t="str">
        <f t="shared" si="101"/>
        <v/>
      </c>
    </row>
    <row r="1222" spans="8:19" x14ac:dyDescent="0.25">
      <c r="H1222" s="153"/>
      <c r="M1222" s="165" t="str">
        <f t="shared" si="97"/>
        <v/>
      </c>
      <c r="N1222" s="255" t="str">
        <f>IF($M1222="","",IFERROR(VLOOKUP($M1222,PartnerSearch!B$2:G$16000,6,0),"--"))</f>
        <v/>
      </c>
      <c r="P1222" s="15" t="str">
        <f t="shared" si="98"/>
        <v/>
      </c>
      <c r="Q1222" s="15" t="str">
        <f t="shared" si="99"/>
        <v/>
      </c>
      <c r="R1222" s="15" t="str">
        <f t="shared" si="100"/>
        <v/>
      </c>
      <c r="S1222" s="7" t="str">
        <f t="shared" si="101"/>
        <v/>
      </c>
    </row>
    <row r="1223" spans="8:19" x14ac:dyDescent="0.25">
      <c r="H1223" s="153"/>
      <c r="M1223" s="165" t="str">
        <f t="shared" si="97"/>
        <v/>
      </c>
      <c r="N1223" s="255" t="str">
        <f>IF($M1223="","",IFERROR(VLOOKUP($M1223,PartnerSearch!B$2:G$16000,6,0),"--"))</f>
        <v/>
      </c>
      <c r="P1223" s="15" t="str">
        <f t="shared" si="98"/>
        <v/>
      </c>
      <c r="Q1223" s="15" t="str">
        <f t="shared" si="99"/>
        <v/>
      </c>
      <c r="R1223" s="15" t="str">
        <f t="shared" si="100"/>
        <v/>
      </c>
      <c r="S1223" s="7" t="str">
        <f t="shared" si="101"/>
        <v/>
      </c>
    </row>
    <row r="1224" spans="8:19" x14ac:dyDescent="0.25">
      <c r="H1224" s="153"/>
      <c r="M1224" s="165" t="str">
        <f t="shared" si="97"/>
        <v/>
      </c>
      <c r="N1224" s="255" t="str">
        <f>IF($M1224="","",IFERROR(VLOOKUP($M1224,PartnerSearch!B$2:G$16000,6,0),"--"))</f>
        <v/>
      </c>
      <c r="P1224" s="15" t="str">
        <f t="shared" si="98"/>
        <v/>
      </c>
      <c r="Q1224" s="15" t="str">
        <f t="shared" si="99"/>
        <v/>
      </c>
      <c r="R1224" s="15" t="str">
        <f t="shared" si="100"/>
        <v/>
      </c>
      <c r="S1224" s="7" t="str">
        <f t="shared" si="101"/>
        <v/>
      </c>
    </row>
    <row r="1225" spans="8:19" x14ac:dyDescent="0.25">
      <c r="H1225" s="153"/>
      <c r="M1225" s="165" t="str">
        <f t="shared" si="97"/>
        <v/>
      </c>
      <c r="N1225" s="255" t="str">
        <f>IF($M1225="","",IFERROR(VLOOKUP($M1225,PartnerSearch!B$2:G$16000,6,0),"--"))</f>
        <v/>
      </c>
      <c r="P1225" s="15" t="str">
        <f t="shared" si="98"/>
        <v/>
      </c>
      <c r="Q1225" s="15" t="str">
        <f t="shared" si="99"/>
        <v/>
      </c>
      <c r="R1225" s="15" t="str">
        <f t="shared" si="100"/>
        <v/>
      </c>
      <c r="S1225" s="7" t="str">
        <f t="shared" si="101"/>
        <v/>
      </c>
    </row>
    <row r="1226" spans="8:19" x14ac:dyDescent="0.25">
      <c r="H1226" s="153"/>
      <c r="M1226" s="165" t="str">
        <f t="shared" si="97"/>
        <v/>
      </c>
      <c r="N1226" s="255" t="str">
        <f>IF($M1226="","",IFERROR(VLOOKUP($M1226,PartnerSearch!B$2:G$16000,6,0),"--"))</f>
        <v/>
      </c>
      <c r="P1226" s="15" t="str">
        <f t="shared" si="98"/>
        <v/>
      </c>
      <c r="Q1226" s="15" t="str">
        <f t="shared" si="99"/>
        <v/>
      </c>
      <c r="R1226" s="15" t="str">
        <f t="shared" si="100"/>
        <v/>
      </c>
      <c r="S1226" s="7" t="str">
        <f t="shared" si="101"/>
        <v/>
      </c>
    </row>
    <row r="1227" spans="8:19" x14ac:dyDescent="0.25">
      <c r="H1227" s="153"/>
      <c r="M1227" s="165" t="str">
        <f t="shared" si="97"/>
        <v/>
      </c>
      <c r="N1227" s="255" t="str">
        <f>IF($M1227="","",IFERROR(VLOOKUP($M1227,PartnerSearch!B$2:G$16000,6,0),"--"))</f>
        <v/>
      </c>
      <c r="P1227" s="15" t="str">
        <f t="shared" si="98"/>
        <v/>
      </c>
      <c r="Q1227" s="15" t="str">
        <f t="shared" si="99"/>
        <v/>
      </c>
      <c r="R1227" s="15" t="str">
        <f t="shared" si="100"/>
        <v/>
      </c>
      <c r="S1227" s="7" t="str">
        <f t="shared" si="101"/>
        <v/>
      </c>
    </row>
    <row r="1228" spans="8:19" x14ac:dyDescent="0.25">
      <c r="H1228" s="153"/>
      <c r="M1228" s="165" t="str">
        <f t="shared" si="97"/>
        <v/>
      </c>
      <c r="N1228" s="255" t="str">
        <f>IF($M1228="","",IFERROR(VLOOKUP($M1228,PartnerSearch!B$2:G$16000,6,0),"--"))</f>
        <v/>
      </c>
      <c r="P1228" s="15" t="str">
        <f t="shared" si="98"/>
        <v/>
      </c>
      <c r="Q1228" s="15" t="str">
        <f t="shared" si="99"/>
        <v/>
      </c>
      <c r="R1228" s="15" t="str">
        <f t="shared" si="100"/>
        <v/>
      </c>
      <c r="S1228" s="7" t="str">
        <f t="shared" si="101"/>
        <v/>
      </c>
    </row>
    <row r="1229" spans="8:19" x14ac:dyDescent="0.25">
      <c r="H1229" s="153"/>
      <c r="M1229" s="165" t="str">
        <f t="shared" si="97"/>
        <v/>
      </c>
      <c r="N1229" s="255" t="str">
        <f>IF($M1229="","",IFERROR(VLOOKUP($M1229,PartnerSearch!B$2:G$16000,6,0),"--"))</f>
        <v/>
      </c>
      <c r="P1229" s="15" t="str">
        <f t="shared" si="98"/>
        <v/>
      </c>
      <c r="Q1229" s="15" t="str">
        <f t="shared" si="99"/>
        <v/>
      </c>
      <c r="R1229" s="15" t="str">
        <f t="shared" si="100"/>
        <v/>
      </c>
      <c r="S1229" s="7" t="str">
        <f t="shared" si="101"/>
        <v/>
      </c>
    </row>
    <row r="1230" spans="8:19" x14ac:dyDescent="0.25">
      <c r="H1230" s="153"/>
      <c r="M1230" s="165" t="str">
        <f t="shared" si="97"/>
        <v/>
      </c>
      <c r="N1230" s="255" t="str">
        <f>IF($M1230="","",IFERROR(VLOOKUP($M1230,PartnerSearch!B$2:G$16000,6,0),"--"))</f>
        <v/>
      </c>
      <c r="P1230" s="15" t="str">
        <f t="shared" si="98"/>
        <v/>
      </c>
      <c r="Q1230" s="15" t="str">
        <f t="shared" si="99"/>
        <v/>
      </c>
      <c r="R1230" s="15" t="str">
        <f t="shared" si="100"/>
        <v/>
      </c>
      <c r="S1230" s="7" t="str">
        <f t="shared" si="101"/>
        <v/>
      </c>
    </row>
    <row r="1231" spans="8:19" x14ac:dyDescent="0.25">
      <c r="H1231" s="153"/>
      <c r="M1231" s="165" t="str">
        <f t="shared" si="97"/>
        <v/>
      </c>
      <c r="N1231" s="255" t="str">
        <f>IF($M1231="","",IFERROR(VLOOKUP($M1231,PartnerSearch!B$2:G$16000,6,0),"--"))</f>
        <v/>
      </c>
      <c r="P1231" s="15" t="str">
        <f t="shared" si="98"/>
        <v/>
      </c>
      <c r="Q1231" s="15" t="str">
        <f t="shared" si="99"/>
        <v/>
      </c>
      <c r="R1231" s="15" t="str">
        <f t="shared" si="100"/>
        <v/>
      </c>
      <c r="S1231" s="7" t="str">
        <f t="shared" si="101"/>
        <v/>
      </c>
    </row>
    <row r="1232" spans="8:19" x14ac:dyDescent="0.25">
      <c r="H1232" s="153"/>
      <c r="M1232" s="165" t="str">
        <f t="shared" si="97"/>
        <v/>
      </c>
      <c r="N1232" s="255" t="str">
        <f>IF($M1232="","",IFERROR(VLOOKUP($M1232,PartnerSearch!B$2:G$16000,6,0),"--"))</f>
        <v/>
      </c>
      <c r="P1232" s="15" t="str">
        <f t="shared" si="98"/>
        <v/>
      </c>
      <c r="Q1232" s="15" t="str">
        <f t="shared" si="99"/>
        <v/>
      </c>
      <c r="R1232" s="15" t="str">
        <f t="shared" si="100"/>
        <v/>
      </c>
      <c r="S1232" s="7" t="str">
        <f t="shared" si="101"/>
        <v/>
      </c>
    </row>
    <row r="1233" spans="8:19" x14ac:dyDescent="0.25">
      <c r="H1233" s="153"/>
      <c r="M1233" s="165" t="str">
        <f t="shared" si="97"/>
        <v/>
      </c>
      <c r="N1233" s="255" t="str">
        <f>IF($M1233="","",IFERROR(VLOOKUP($M1233,PartnerSearch!B$2:G$16000,6,0),"--"))</f>
        <v/>
      </c>
      <c r="P1233" s="15" t="str">
        <f t="shared" si="98"/>
        <v/>
      </c>
      <c r="Q1233" s="15" t="str">
        <f t="shared" si="99"/>
        <v/>
      </c>
      <c r="R1233" s="15" t="str">
        <f t="shared" si="100"/>
        <v/>
      </c>
      <c r="S1233" s="7" t="str">
        <f t="shared" si="101"/>
        <v/>
      </c>
    </row>
    <row r="1234" spans="8:19" x14ac:dyDescent="0.25">
      <c r="H1234" s="153"/>
      <c r="M1234" s="165" t="str">
        <f t="shared" si="97"/>
        <v/>
      </c>
      <c r="N1234" s="255" t="str">
        <f>IF($M1234="","",IFERROR(VLOOKUP($M1234,PartnerSearch!B$2:G$16000,6,0),"--"))</f>
        <v/>
      </c>
      <c r="P1234" s="15" t="str">
        <f t="shared" si="98"/>
        <v/>
      </c>
      <c r="Q1234" s="15" t="str">
        <f t="shared" si="99"/>
        <v/>
      </c>
      <c r="R1234" s="15" t="str">
        <f t="shared" si="100"/>
        <v/>
      </c>
      <c r="S1234" s="7" t="str">
        <f t="shared" si="101"/>
        <v/>
      </c>
    </row>
    <row r="1235" spans="8:19" x14ac:dyDescent="0.25">
      <c r="H1235" s="153"/>
      <c r="M1235" s="165" t="str">
        <f t="shared" si="97"/>
        <v/>
      </c>
      <c r="N1235" s="255" t="str">
        <f>IF($M1235="","",IFERROR(VLOOKUP($M1235,PartnerSearch!B$2:G$16000,6,0),"--"))</f>
        <v/>
      </c>
      <c r="P1235" s="15" t="str">
        <f t="shared" si="98"/>
        <v/>
      </c>
      <c r="Q1235" s="15" t="str">
        <f t="shared" si="99"/>
        <v/>
      </c>
      <c r="R1235" s="15" t="str">
        <f t="shared" si="100"/>
        <v/>
      </c>
      <c r="S1235" s="7" t="str">
        <f t="shared" si="101"/>
        <v/>
      </c>
    </row>
    <row r="1236" spans="8:19" x14ac:dyDescent="0.25">
      <c r="H1236" s="153"/>
      <c r="M1236" s="165" t="str">
        <f t="shared" si="97"/>
        <v/>
      </c>
      <c r="N1236" s="255" t="str">
        <f>IF($M1236="","",IFERROR(VLOOKUP($M1236,PartnerSearch!B$2:G$16000,6,0),"--"))</f>
        <v/>
      </c>
      <c r="P1236" s="15" t="str">
        <f t="shared" si="98"/>
        <v/>
      </c>
      <c r="Q1236" s="15" t="str">
        <f t="shared" si="99"/>
        <v/>
      </c>
      <c r="R1236" s="15" t="str">
        <f t="shared" si="100"/>
        <v/>
      </c>
      <c r="S1236" s="7" t="str">
        <f t="shared" si="101"/>
        <v/>
      </c>
    </row>
    <row r="1237" spans="8:19" x14ac:dyDescent="0.25">
      <c r="H1237" s="153"/>
      <c r="M1237" s="165" t="str">
        <f t="shared" si="97"/>
        <v/>
      </c>
      <c r="N1237" s="255" t="str">
        <f>IF($M1237="","",IFERROR(VLOOKUP($M1237,PartnerSearch!B$2:G$16000,6,0),"--"))</f>
        <v/>
      </c>
      <c r="P1237" s="15" t="str">
        <f t="shared" si="98"/>
        <v/>
      </c>
      <c r="Q1237" s="15" t="str">
        <f t="shared" si="99"/>
        <v/>
      </c>
      <c r="R1237" s="15" t="str">
        <f t="shared" si="100"/>
        <v/>
      </c>
      <c r="S1237" s="7" t="str">
        <f t="shared" si="101"/>
        <v/>
      </c>
    </row>
    <row r="1238" spans="8:19" x14ac:dyDescent="0.25">
      <c r="H1238" s="153"/>
      <c r="M1238" s="165" t="str">
        <f t="shared" si="97"/>
        <v/>
      </c>
      <c r="N1238" s="255" t="str">
        <f>IF($M1238="","",IFERROR(VLOOKUP($M1238,PartnerSearch!B$2:G$16000,6,0),"--"))</f>
        <v/>
      </c>
      <c r="P1238" s="15" t="str">
        <f t="shared" si="98"/>
        <v/>
      </c>
      <c r="Q1238" s="15" t="str">
        <f t="shared" si="99"/>
        <v/>
      </c>
      <c r="R1238" s="15" t="str">
        <f t="shared" si="100"/>
        <v/>
      </c>
      <c r="S1238" s="7" t="str">
        <f t="shared" si="101"/>
        <v/>
      </c>
    </row>
    <row r="1239" spans="8:19" x14ac:dyDescent="0.25">
      <c r="H1239" s="153"/>
      <c r="M1239" s="165" t="str">
        <f t="shared" si="97"/>
        <v/>
      </c>
      <c r="N1239" s="255" t="str">
        <f>IF($M1239="","",IFERROR(VLOOKUP($M1239,PartnerSearch!B$2:G$16000,6,0),"--"))</f>
        <v/>
      </c>
      <c r="P1239" s="15" t="str">
        <f t="shared" si="98"/>
        <v/>
      </c>
      <c r="Q1239" s="15" t="str">
        <f t="shared" si="99"/>
        <v/>
      </c>
      <c r="R1239" s="15" t="str">
        <f t="shared" si="100"/>
        <v/>
      </c>
      <c r="S1239" s="7" t="str">
        <f t="shared" si="101"/>
        <v/>
      </c>
    </row>
    <row r="1240" spans="8:19" x14ac:dyDescent="0.25">
      <c r="H1240" s="153"/>
      <c r="M1240" s="165" t="str">
        <f t="shared" si="97"/>
        <v/>
      </c>
      <c r="N1240" s="255" t="str">
        <f>IF($M1240="","",IFERROR(VLOOKUP($M1240,PartnerSearch!B$2:G$16000,6,0),"--"))</f>
        <v/>
      </c>
      <c r="P1240" s="15" t="str">
        <f t="shared" si="98"/>
        <v/>
      </c>
      <c r="Q1240" s="15" t="str">
        <f t="shared" si="99"/>
        <v/>
      </c>
      <c r="R1240" s="15" t="str">
        <f t="shared" si="100"/>
        <v/>
      </c>
      <c r="S1240" s="7" t="str">
        <f t="shared" si="101"/>
        <v/>
      </c>
    </row>
    <row r="1241" spans="8:19" x14ac:dyDescent="0.25">
      <c r="H1241" s="153"/>
      <c r="M1241" s="165" t="str">
        <f t="shared" si="97"/>
        <v/>
      </c>
      <c r="N1241" s="255" t="str">
        <f>IF($M1241="","",IFERROR(VLOOKUP($M1241,PartnerSearch!B$2:G$16000,6,0),"--"))</f>
        <v/>
      </c>
      <c r="P1241" s="15" t="str">
        <f t="shared" si="98"/>
        <v/>
      </c>
      <c r="Q1241" s="15" t="str">
        <f t="shared" si="99"/>
        <v/>
      </c>
      <c r="R1241" s="15" t="str">
        <f t="shared" si="100"/>
        <v/>
      </c>
      <c r="S1241" s="7" t="str">
        <f t="shared" si="101"/>
        <v/>
      </c>
    </row>
    <row r="1242" spans="8:19" x14ac:dyDescent="0.25">
      <c r="H1242" s="153"/>
      <c r="M1242" s="165" t="str">
        <f t="shared" si="97"/>
        <v/>
      </c>
      <c r="N1242" s="255" t="str">
        <f>IF($M1242="","",IFERROR(VLOOKUP($M1242,PartnerSearch!B$2:G$16000,6,0),"--"))</f>
        <v/>
      </c>
      <c r="P1242" s="15" t="str">
        <f t="shared" si="98"/>
        <v/>
      </c>
      <c r="Q1242" s="15" t="str">
        <f t="shared" si="99"/>
        <v/>
      </c>
      <c r="R1242" s="15" t="str">
        <f t="shared" si="100"/>
        <v/>
      </c>
      <c r="S1242" s="7" t="str">
        <f t="shared" si="101"/>
        <v/>
      </c>
    </row>
    <row r="1243" spans="8:19" x14ac:dyDescent="0.25">
      <c r="H1243" s="153"/>
      <c r="M1243" s="165" t="str">
        <f t="shared" si="97"/>
        <v/>
      </c>
      <c r="N1243" s="255" t="str">
        <f>IF($M1243="","",IFERROR(VLOOKUP($M1243,PartnerSearch!B$2:G$16000,6,0),"--"))</f>
        <v/>
      </c>
      <c r="P1243" s="15" t="str">
        <f t="shared" si="98"/>
        <v/>
      </c>
      <c r="Q1243" s="15" t="str">
        <f t="shared" si="99"/>
        <v/>
      </c>
      <c r="R1243" s="15" t="str">
        <f t="shared" si="100"/>
        <v/>
      </c>
      <c r="S1243" s="7" t="str">
        <f t="shared" si="101"/>
        <v/>
      </c>
    </row>
    <row r="1244" spans="8:19" x14ac:dyDescent="0.25">
      <c r="H1244" s="153"/>
      <c r="M1244" s="165" t="str">
        <f t="shared" si="97"/>
        <v/>
      </c>
      <c r="N1244" s="255" t="str">
        <f>IF($M1244="","",IFERROR(VLOOKUP($M1244,PartnerSearch!B$2:G$16000,6,0),"--"))</f>
        <v/>
      </c>
      <c r="P1244" s="15" t="str">
        <f t="shared" si="98"/>
        <v/>
      </c>
      <c r="Q1244" s="15" t="str">
        <f t="shared" si="99"/>
        <v/>
      </c>
      <c r="R1244" s="15" t="str">
        <f t="shared" si="100"/>
        <v/>
      </c>
      <c r="S1244" s="7" t="str">
        <f t="shared" si="101"/>
        <v/>
      </c>
    </row>
    <row r="1245" spans="8:19" x14ac:dyDescent="0.25">
      <c r="H1245" s="153"/>
      <c r="M1245" s="165" t="str">
        <f t="shared" si="97"/>
        <v/>
      </c>
      <c r="N1245" s="255" t="str">
        <f>IF($M1245="","",IFERROR(VLOOKUP($M1245,PartnerSearch!B$2:G$16000,6,0),"--"))</f>
        <v/>
      </c>
      <c r="P1245" s="15" t="str">
        <f t="shared" si="98"/>
        <v/>
      </c>
      <c r="Q1245" s="15" t="str">
        <f t="shared" si="99"/>
        <v/>
      </c>
      <c r="R1245" s="15" t="str">
        <f t="shared" si="100"/>
        <v/>
      </c>
      <c r="S1245" s="7" t="str">
        <f t="shared" si="101"/>
        <v/>
      </c>
    </row>
    <row r="1246" spans="8:19" x14ac:dyDescent="0.25">
      <c r="H1246" s="153"/>
      <c r="M1246" s="165" t="str">
        <f t="shared" si="97"/>
        <v/>
      </c>
      <c r="N1246" s="255" t="str">
        <f>IF($M1246="","",IFERROR(VLOOKUP($M1246,PartnerSearch!B$2:G$16000,6,0),"--"))</f>
        <v/>
      </c>
      <c r="P1246" s="15" t="str">
        <f t="shared" si="98"/>
        <v/>
      </c>
      <c r="Q1246" s="15" t="str">
        <f t="shared" si="99"/>
        <v/>
      </c>
      <c r="R1246" s="15" t="str">
        <f t="shared" si="100"/>
        <v/>
      </c>
      <c r="S1246" s="7" t="str">
        <f t="shared" si="101"/>
        <v/>
      </c>
    </row>
    <row r="1247" spans="8:19" x14ac:dyDescent="0.25">
      <c r="H1247" s="153"/>
      <c r="M1247" s="165" t="str">
        <f t="shared" si="97"/>
        <v/>
      </c>
      <c r="N1247" s="255" t="str">
        <f>IF($M1247="","",IFERROR(VLOOKUP($M1247,PartnerSearch!B$2:G$16000,6,0),"--"))</f>
        <v/>
      </c>
      <c r="P1247" s="15" t="str">
        <f t="shared" si="98"/>
        <v/>
      </c>
      <c r="Q1247" s="15" t="str">
        <f t="shared" si="99"/>
        <v/>
      </c>
      <c r="R1247" s="15" t="str">
        <f t="shared" si="100"/>
        <v/>
      </c>
      <c r="S1247" s="7" t="str">
        <f t="shared" si="101"/>
        <v/>
      </c>
    </row>
    <row r="1248" spans="8:19" x14ac:dyDescent="0.25">
      <c r="H1248" s="153"/>
      <c r="M1248" s="165" t="str">
        <f t="shared" si="97"/>
        <v/>
      </c>
      <c r="N1248" s="255" t="str">
        <f>IF($M1248="","",IFERROR(VLOOKUP($M1248,PartnerSearch!B$2:G$16000,6,0),"--"))</f>
        <v/>
      </c>
      <c r="P1248" s="15" t="str">
        <f t="shared" si="98"/>
        <v/>
      </c>
      <c r="Q1248" s="15" t="str">
        <f t="shared" si="99"/>
        <v/>
      </c>
      <c r="R1248" s="15" t="str">
        <f t="shared" si="100"/>
        <v/>
      </c>
      <c r="S1248" s="7" t="str">
        <f t="shared" si="101"/>
        <v/>
      </c>
    </row>
    <row r="1249" spans="8:19" x14ac:dyDescent="0.25">
      <c r="H1249" s="153"/>
      <c r="M1249" s="165" t="str">
        <f t="shared" si="97"/>
        <v/>
      </c>
      <c r="N1249" s="255" t="str">
        <f>IF($M1249="","",IFERROR(VLOOKUP($M1249,PartnerSearch!B$2:G$16000,6,0),"--"))</f>
        <v/>
      </c>
      <c r="P1249" s="15" t="str">
        <f t="shared" si="98"/>
        <v/>
      </c>
      <c r="Q1249" s="15" t="str">
        <f t="shared" si="99"/>
        <v/>
      </c>
      <c r="R1249" s="15" t="str">
        <f t="shared" si="100"/>
        <v/>
      </c>
      <c r="S1249" s="7" t="str">
        <f t="shared" si="101"/>
        <v/>
      </c>
    </row>
    <row r="1250" spans="8:19" x14ac:dyDescent="0.25">
      <c r="H1250" s="153"/>
      <c r="M1250" s="165" t="str">
        <f t="shared" si="97"/>
        <v/>
      </c>
      <c r="N1250" s="255" t="str">
        <f>IF($M1250="","",IFERROR(VLOOKUP($M1250,PartnerSearch!B$2:G$16000,6,0),"--"))</f>
        <v/>
      </c>
      <c r="P1250" s="15" t="str">
        <f t="shared" si="98"/>
        <v/>
      </c>
      <c r="Q1250" s="15" t="str">
        <f t="shared" si="99"/>
        <v/>
      </c>
      <c r="R1250" s="15" t="str">
        <f t="shared" si="100"/>
        <v/>
      </c>
      <c r="S1250" s="7" t="str">
        <f t="shared" si="101"/>
        <v/>
      </c>
    </row>
    <row r="1251" spans="8:19" x14ac:dyDescent="0.25">
      <c r="H1251" s="153"/>
      <c r="M1251" s="165" t="str">
        <f t="shared" si="97"/>
        <v/>
      </c>
      <c r="N1251" s="255" t="str">
        <f>IF($M1251="","",IFERROR(VLOOKUP($M1251,PartnerSearch!B$2:G$16000,6,0),"--"))</f>
        <v/>
      </c>
      <c r="P1251" s="15" t="str">
        <f t="shared" si="98"/>
        <v/>
      </c>
      <c r="Q1251" s="15" t="str">
        <f t="shared" si="99"/>
        <v/>
      </c>
      <c r="R1251" s="15" t="str">
        <f t="shared" si="100"/>
        <v/>
      </c>
      <c r="S1251" s="7" t="str">
        <f t="shared" si="101"/>
        <v/>
      </c>
    </row>
    <row r="1252" spans="8:19" x14ac:dyDescent="0.25">
      <c r="H1252" s="153"/>
      <c r="M1252" s="165" t="str">
        <f t="shared" si="97"/>
        <v/>
      </c>
      <c r="N1252" s="255" t="str">
        <f>IF($M1252="","",IFERROR(VLOOKUP($M1252,PartnerSearch!B$2:G$16000,6,0),"--"))</f>
        <v/>
      </c>
      <c r="P1252" s="15" t="str">
        <f t="shared" si="98"/>
        <v/>
      </c>
      <c r="Q1252" s="15" t="str">
        <f t="shared" si="99"/>
        <v/>
      </c>
      <c r="R1252" s="15" t="str">
        <f t="shared" si="100"/>
        <v/>
      </c>
      <c r="S1252" s="7" t="str">
        <f t="shared" si="101"/>
        <v/>
      </c>
    </row>
    <row r="1253" spans="8:19" x14ac:dyDescent="0.25">
      <c r="H1253" s="153"/>
      <c r="M1253" s="165" t="str">
        <f t="shared" si="97"/>
        <v/>
      </c>
      <c r="N1253" s="255" t="str">
        <f>IF($M1253="","",IFERROR(VLOOKUP($M1253,PartnerSearch!B$2:G$16000,6,0),"--"))</f>
        <v/>
      </c>
      <c r="P1253" s="15" t="str">
        <f t="shared" si="98"/>
        <v/>
      </c>
      <c r="Q1253" s="15" t="str">
        <f t="shared" si="99"/>
        <v/>
      </c>
      <c r="R1253" s="15" t="str">
        <f t="shared" si="100"/>
        <v/>
      </c>
      <c r="S1253" s="7" t="str">
        <f t="shared" si="101"/>
        <v/>
      </c>
    </row>
    <row r="1254" spans="8:19" x14ac:dyDescent="0.25">
      <c r="H1254" s="153"/>
      <c r="M1254" s="165" t="str">
        <f t="shared" si="97"/>
        <v/>
      </c>
      <c r="N1254" s="255" t="str">
        <f>IF($M1254="","",IFERROR(VLOOKUP($M1254,PartnerSearch!B$2:G$16000,6,0),"--"))</f>
        <v/>
      </c>
      <c r="P1254" s="15" t="str">
        <f t="shared" si="98"/>
        <v/>
      </c>
      <c r="Q1254" s="15" t="str">
        <f t="shared" si="99"/>
        <v/>
      </c>
      <c r="R1254" s="15" t="str">
        <f t="shared" si="100"/>
        <v/>
      </c>
      <c r="S1254" s="7" t="str">
        <f t="shared" si="101"/>
        <v/>
      </c>
    </row>
    <row r="1255" spans="8:19" x14ac:dyDescent="0.25">
      <c r="H1255" s="153"/>
      <c r="M1255" s="165" t="str">
        <f t="shared" si="97"/>
        <v/>
      </c>
      <c r="N1255" s="255" t="str">
        <f>IF($M1255="","",IFERROR(VLOOKUP($M1255,PartnerSearch!B$2:G$16000,6,0),"--"))</f>
        <v/>
      </c>
      <c r="P1255" s="15" t="str">
        <f t="shared" si="98"/>
        <v/>
      </c>
      <c r="Q1255" s="15" t="str">
        <f t="shared" si="99"/>
        <v/>
      </c>
      <c r="R1255" s="15" t="str">
        <f t="shared" si="100"/>
        <v/>
      </c>
      <c r="S1255" s="7" t="str">
        <f t="shared" si="101"/>
        <v/>
      </c>
    </row>
    <row r="1256" spans="8:19" x14ac:dyDescent="0.25">
      <c r="H1256" s="153"/>
      <c r="M1256" s="165" t="str">
        <f t="shared" si="97"/>
        <v/>
      </c>
      <c r="N1256" s="255" t="str">
        <f>IF($M1256="","",IFERROR(VLOOKUP($M1256,PartnerSearch!B$2:G$16000,6,0),"--"))</f>
        <v/>
      </c>
      <c r="P1256" s="15" t="str">
        <f t="shared" si="98"/>
        <v/>
      </c>
      <c r="Q1256" s="15" t="str">
        <f t="shared" si="99"/>
        <v/>
      </c>
      <c r="R1256" s="15" t="str">
        <f t="shared" si="100"/>
        <v/>
      </c>
      <c r="S1256" s="7" t="str">
        <f t="shared" si="101"/>
        <v/>
      </c>
    </row>
    <row r="1257" spans="8:19" x14ac:dyDescent="0.25">
      <c r="H1257" s="153"/>
      <c r="M1257" s="165" t="str">
        <f t="shared" si="97"/>
        <v/>
      </c>
      <c r="N1257" s="255" t="str">
        <f>IF($M1257="","",IFERROR(VLOOKUP($M1257,PartnerSearch!B$2:G$16000,6,0),"--"))</f>
        <v/>
      </c>
      <c r="P1257" s="15" t="str">
        <f t="shared" si="98"/>
        <v/>
      </c>
      <c r="Q1257" s="15" t="str">
        <f t="shared" si="99"/>
        <v/>
      </c>
      <c r="R1257" s="15" t="str">
        <f t="shared" si="100"/>
        <v/>
      </c>
      <c r="S1257" s="7" t="str">
        <f t="shared" si="101"/>
        <v/>
      </c>
    </row>
    <row r="1258" spans="8:19" x14ac:dyDescent="0.25">
      <c r="H1258" s="153"/>
      <c r="M1258" s="165" t="str">
        <f t="shared" si="97"/>
        <v/>
      </c>
      <c r="N1258" s="255" t="str">
        <f>IF($M1258="","",IFERROR(VLOOKUP($M1258,PartnerSearch!B$2:G$16000,6,0),"--"))</f>
        <v/>
      </c>
      <c r="P1258" s="15" t="str">
        <f t="shared" si="98"/>
        <v/>
      </c>
      <c r="Q1258" s="15" t="str">
        <f t="shared" si="99"/>
        <v/>
      </c>
      <c r="R1258" s="15" t="str">
        <f t="shared" si="100"/>
        <v/>
      </c>
      <c r="S1258" s="7" t="str">
        <f t="shared" si="101"/>
        <v/>
      </c>
    </row>
    <row r="1259" spans="8:19" x14ac:dyDescent="0.25">
      <c r="H1259" s="153"/>
      <c r="M1259" s="165" t="str">
        <f t="shared" si="97"/>
        <v/>
      </c>
      <c r="N1259" s="255" t="str">
        <f>IF($M1259="","",IFERROR(VLOOKUP($M1259,PartnerSearch!B$2:G$16000,6,0),"--"))</f>
        <v/>
      </c>
      <c r="P1259" s="15" t="str">
        <f t="shared" si="98"/>
        <v/>
      </c>
      <c r="Q1259" s="15" t="str">
        <f t="shared" si="99"/>
        <v/>
      </c>
      <c r="R1259" s="15" t="str">
        <f t="shared" si="100"/>
        <v/>
      </c>
      <c r="S1259" s="7" t="str">
        <f t="shared" si="101"/>
        <v/>
      </c>
    </row>
    <row r="1260" spans="8:19" x14ac:dyDescent="0.25">
      <c r="H1260" s="153"/>
      <c r="M1260" s="165" t="str">
        <f t="shared" si="97"/>
        <v/>
      </c>
      <c r="N1260" s="255" t="str">
        <f>IF($M1260="","",IFERROR(VLOOKUP($M1260,PartnerSearch!B$2:G$16000,6,0),"--"))</f>
        <v/>
      </c>
      <c r="P1260" s="15" t="str">
        <f t="shared" si="98"/>
        <v/>
      </c>
      <c r="Q1260" s="15" t="str">
        <f t="shared" si="99"/>
        <v/>
      </c>
      <c r="R1260" s="15" t="str">
        <f t="shared" si="100"/>
        <v/>
      </c>
      <c r="S1260" s="7" t="str">
        <f t="shared" si="101"/>
        <v/>
      </c>
    </row>
    <row r="1261" spans="8:19" x14ac:dyDescent="0.25">
      <c r="H1261" s="153"/>
      <c r="M1261" s="165" t="str">
        <f t="shared" si="97"/>
        <v/>
      </c>
      <c r="N1261" s="255" t="str">
        <f>IF($M1261="","",IFERROR(VLOOKUP($M1261,PartnerSearch!B$2:G$16000,6,0),"--"))</f>
        <v/>
      </c>
      <c r="P1261" s="15" t="str">
        <f t="shared" si="98"/>
        <v/>
      </c>
      <c r="Q1261" s="15" t="str">
        <f t="shared" si="99"/>
        <v/>
      </c>
      <c r="R1261" s="15" t="str">
        <f t="shared" si="100"/>
        <v/>
      </c>
      <c r="S1261" s="7" t="str">
        <f t="shared" si="101"/>
        <v/>
      </c>
    </row>
    <row r="1262" spans="8:19" x14ac:dyDescent="0.25">
      <c r="H1262" s="153"/>
      <c r="M1262" s="165" t="str">
        <f t="shared" si="97"/>
        <v/>
      </c>
      <c r="N1262" s="255" t="str">
        <f>IF($M1262="","",IFERROR(VLOOKUP($M1262,PartnerSearch!B$2:G$16000,6,0),"--"))</f>
        <v/>
      </c>
      <c r="P1262" s="15" t="str">
        <f t="shared" si="98"/>
        <v/>
      </c>
      <c r="Q1262" s="15" t="str">
        <f t="shared" si="99"/>
        <v/>
      </c>
      <c r="R1262" s="15" t="str">
        <f t="shared" si="100"/>
        <v/>
      </c>
      <c r="S1262" s="7" t="str">
        <f t="shared" si="101"/>
        <v/>
      </c>
    </row>
    <row r="1263" spans="8:19" x14ac:dyDescent="0.25">
      <c r="H1263" s="153"/>
      <c r="M1263" s="165" t="str">
        <f t="shared" si="97"/>
        <v/>
      </c>
      <c r="N1263" s="255" t="str">
        <f>IF($M1263="","",IFERROR(VLOOKUP($M1263,PartnerSearch!B$2:G$16000,6,0),"--"))</f>
        <v/>
      </c>
      <c r="P1263" s="15" t="str">
        <f t="shared" si="98"/>
        <v/>
      </c>
      <c r="Q1263" s="15" t="str">
        <f t="shared" si="99"/>
        <v/>
      </c>
      <c r="R1263" s="15" t="str">
        <f t="shared" si="100"/>
        <v/>
      </c>
      <c r="S1263" s="7" t="str">
        <f t="shared" si="101"/>
        <v/>
      </c>
    </row>
    <row r="1264" spans="8:19" x14ac:dyDescent="0.25">
      <c r="H1264" s="153"/>
      <c r="M1264" s="165" t="str">
        <f t="shared" si="97"/>
        <v/>
      </c>
      <c r="N1264" s="255" t="str">
        <f>IF($M1264="","",IFERROR(VLOOKUP($M1264,PartnerSearch!B$2:G$16000,6,0),"--"))</f>
        <v/>
      </c>
      <c r="P1264" s="15" t="str">
        <f t="shared" si="98"/>
        <v/>
      </c>
      <c r="Q1264" s="15" t="str">
        <f t="shared" si="99"/>
        <v/>
      </c>
      <c r="R1264" s="15" t="str">
        <f t="shared" si="100"/>
        <v/>
      </c>
      <c r="S1264" s="7" t="str">
        <f t="shared" si="101"/>
        <v/>
      </c>
    </row>
    <row r="1265" spans="8:19" x14ac:dyDescent="0.25">
      <c r="H1265" s="153"/>
      <c r="M1265" s="165" t="str">
        <f t="shared" si="97"/>
        <v/>
      </c>
      <c r="N1265" s="255" t="str">
        <f>IF($M1265="","",IFERROR(VLOOKUP($M1265,PartnerSearch!B$2:G$16000,6,0),"--"))</f>
        <v/>
      </c>
      <c r="P1265" s="15" t="str">
        <f t="shared" si="98"/>
        <v/>
      </c>
      <c r="Q1265" s="15" t="str">
        <f t="shared" si="99"/>
        <v/>
      </c>
      <c r="R1265" s="15" t="str">
        <f t="shared" si="100"/>
        <v/>
      </c>
      <c r="S1265" s="7" t="str">
        <f t="shared" si="101"/>
        <v/>
      </c>
    </row>
    <row r="1266" spans="8:19" x14ac:dyDescent="0.25">
      <c r="H1266" s="153"/>
      <c r="M1266" s="165" t="str">
        <f t="shared" si="97"/>
        <v/>
      </c>
      <c r="N1266" s="255" t="str">
        <f>IF($M1266="","",IFERROR(VLOOKUP($M1266,PartnerSearch!B$2:G$16000,6,0),"--"))</f>
        <v/>
      </c>
      <c r="P1266" s="15" t="str">
        <f t="shared" si="98"/>
        <v/>
      </c>
      <c r="Q1266" s="15" t="str">
        <f t="shared" si="99"/>
        <v/>
      </c>
      <c r="R1266" s="15" t="str">
        <f t="shared" si="100"/>
        <v/>
      </c>
      <c r="S1266" s="7" t="str">
        <f t="shared" si="101"/>
        <v/>
      </c>
    </row>
    <row r="1267" spans="8:19" x14ac:dyDescent="0.25">
      <c r="H1267" s="153"/>
      <c r="M1267" s="165" t="str">
        <f t="shared" si="97"/>
        <v/>
      </c>
      <c r="N1267" s="255" t="str">
        <f>IF($M1267="","",IFERROR(VLOOKUP($M1267,PartnerSearch!B$2:G$16000,6,0),"--"))</f>
        <v/>
      </c>
      <c r="P1267" s="15" t="str">
        <f t="shared" si="98"/>
        <v/>
      </c>
      <c r="Q1267" s="15" t="str">
        <f t="shared" si="99"/>
        <v/>
      </c>
      <c r="R1267" s="15" t="str">
        <f t="shared" si="100"/>
        <v/>
      </c>
      <c r="S1267" s="7" t="str">
        <f t="shared" si="101"/>
        <v/>
      </c>
    </row>
    <row r="1268" spans="8:19" x14ac:dyDescent="0.25">
      <c r="H1268" s="153"/>
      <c r="M1268" s="165" t="str">
        <f t="shared" si="97"/>
        <v/>
      </c>
      <c r="N1268" s="255" t="str">
        <f>IF($M1268="","",IFERROR(VLOOKUP($M1268,PartnerSearch!B$2:G$16000,6,0),"--"))</f>
        <v/>
      </c>
      <c r="P1268" s="15" t="str">
        <f t="shared" si="98"/>
        <v/>
      </c>
      <c r="Q1268" s="15" t="str">
        <f t="shared" si="99"/>
        <v/>
      </c>
      <c r="R1268" s="15" t="str">
        <f t="shared" si="100"/>
        <v/>
      </c>
      <c r="S1268" s="7" t="str">
        <f t="shared" si="101"/>
        <v/>
      </c>
    </row>
    <row r="1269" spans="8:19" x14ac:dyDescent="0.25">
      <c r="H1269" s="153"/>
      <c r="M1269" s="165" t="str">
        <f t="shared" si="97"/>
        <v/>
      </c>
      <c r="N1269" s="255" t="str">
        <f>IF($M1269="","",IFERROR(VLOOKUP($M1269,PartnerSearch!B$2:G$16000,6,0),"--"))</f>
        <v/>
      </c>
      <c r="P1269" s="15" t="str">
        <f t="shared" si="98"/>
        <v/>
      </c>
      <c r="Q1269" s="15" t="str">
        <f t="shared" si="99"/>
        <v/>
      </c>
      <c r="R1269" s="15" t="str">
        <f t="shared" si="100"/>
        <v/>
      </c>
      <c r="S1269" s="7" t="str">
        <f t="shared" si="101"/>
        <v/>
      </c>
    </row>
    <row r="1270" spans="8:19" x14ac:dyDescent="0.25">
      <c r="H1270" s="153"/>
      <c r="M1270" s="165" t="str">
        <f t="shared" si="97"/>
        <v/>
      </c>
      <c r="N1270" s="255" t="str">
        <f>IF($M1270="","",IFERROR(VLOOKUP($M1270,PartnerSearch!B$2:G$16000,6,0),"--"))</f>
        <v/>
      </c>
      <c r="P1270" s="15" t="str">
        <f t="shared" si="98"/>
        <v/>
      </c>
      <c r="Q1270" s="15" t="str">
        <f t="shared" si="99"/>
        <v/>
      </c>
      <c r="R1270" s="15" t="str">
        <f t="shared" si="100"/>
        <v/>
      </c>
      <c r="S1270" s="7" t="str">
        <f t="shared" si="101"/>
        <v/>
      </c>
    </row>
    <row r="1271" spans="8:19" x14ac:dyDescent="0.25">
      <c r="H1271" s="153"/>
      <c r="M1271" s="165" t="str">
        <f t="shared" si="97"/>
        <v/>
      </c>
      <c r="N1271" s="255" t="str">
        <f>IF($M1271="","",IFERROR(VLOOKUP($M1271,PartnerSearch!B$2:G$16000,6,0),"--"))</f>
        <v/>
      </c>
      <c r="P1271" s="15" t="str">
        <f t="shared" si="98"/>
        <v/>
      </c>
      <c r="Q1271" s="15" t="str">
        <f t="shared" si="99"/>
        <v/>
      </c>
      <c r="R1271" s="15" t="str">
        <f t="shared" si="100"/>
        <v/>
      </c>
      <c r="S1271" s="7" t="str">
        <f t="shared" si="101"/>
        <v/>
      </c>
    </row>
    <row r="1272" spans="8:19" x14ac:dyDescent="0.25">
      <c r="H1272" s="153"/>
      <c r="M1272" s="165" t="str">
        <f t="shared" si="97"/>
        <v/>
      </c>
      <c r="N1272" s="255" t="str">
        <f>IF($M1272="","",IFERROR(VLOOKUP($M1272,PartnerSearch!B$2:G$16000,6,0),"--"))</f>
        <v/>
      </c>
      <c r="P1272" s="15" t="str">
        <f t="shared" si="98"/>
        <v/>
      </c>
      <c r="Q1272" s="15" t="str">
        <f t="shared" si="99"/>
        <v/>
      </c>
      <c r="R1272" s="15" t="str">
        <f t="shared" si="100"/>
        <v/>
      </c>
      <c r="S1272" s="7" t="str">
        <f t="shared" si="101"/>
        <v/>
      </c>
    </row>
    <row r="1273" spans="8:19" x14ac:dyDescent="0.25">
      <c r="H1273" s="153"/>
      <c r="M1273" s="165" t="str">
        <f t="shared" si="97"/>
        <v/>
      </c>
      <c r="N1273" s="255" t="str">
        <f>IF($M1273="","",IFERROR(VLOOKUP($M1273,PartnerSearch!B$2:G$16000,6,0),"--"))</f>
        <v/>
      </c>
      <c r="P1273" s="15" t="str">
        <f t="shared" si="98"/>
        <v/>
      </c>
      <c r="Q1273" s="15" t="str">
        <f t="shared" si="99"/>
        <v/>
      </c>
      <c r="R1273" s="15" t="str">
        <f t="shared" si="100"/>
        <v/>
      </c>
      <c r="S1273" s="7" t="str">
        <f t="shared" si="101"/>
        <v/>
      </c>
    </row>
    <row r="1274" spans="8:19" x14ac:dyDescent="0.25">
      <c r="H1274" s="153"/>
      <c r="M1274" s="165" t="str">
        <f t="shared" si="97"/>
        <v/>
      </c>
      <c r="N1274" s="255" t="str">
        <f>IF($M1274="","",IFERROR(VLOOKUP($M1274,PartnerSearch!B$2:G$16000,6,0),"--"))</f>
        <v/>
      </c>
      <c r="P1274" s="15" t="str">
        <f t="shared" si="98"/>
        <v/>
      </c>
      <c r="Q1274" s="15" t="str">
        <f t="shared" si="99"/>
        <v/>
      </c>
      <c r="R1274" s="15" t="str">
        <f t="shared" si="100"/>
        <v/>
      </c>
      <c r="S1274" s="7" t="str">
        <f t="shared" si="101"/>
        <v/>
      </c>
    </row>
    <row r="1275" spans="8:19" x14ac:dyDescent="0.25">
      <c r="H1275" s="153"/>
      <c r="M1275" s="165" t="str">
        <f t="shared" si="97"/>
        <v/>
      </c>
      <c r="N1275" s="255" t="str">
        <f>IF($M1275="","",IFERROR(VLOOKUP($M1275,PartnerSearch!B$2:G$16000,6,0),"--"))</f>
        <v/>
      </c>
      <c r="P1275" s="15" t="str">
        <f t="shared" si="98"/>
        <v/>
      </c>
      <c r="Q1275" s="15" t="str">
        <f t="shared" si="99"/>
        <v/>
      </c>
      <c r="R1275" s="15" t="str">
        <f t="shared" si="100"/>
        <v/>
      </c>
      <c r="S1275" s="7" t="str">
        <f t="shared" si="101"/>
        <v/>
      </c>
    </row>
    <row r="1276" spans="8:19" x14ac:dyDescent="0.25">
      <c r="H1276" s="153"/>
      <c r="M1276" s="165" t="str">
        <f t="shared" si="97"/>
        <v/>
      </c>
      <c r="N1276" s="255" t="str">
        <f>IF($M1276="","",IFERROR(VLOOKUP($M1276,PartnerSearch!B$2:G$16000,6,0),"--"))</f>
        <v/>
      </c>
      <c r="P1276" s="15" t="str">
        <f t="shared" si="98"/>
        <v/>
      </c>
      <c r="Q1276" s="15" t="str">
        <f t="shared" si="99"/>
        <v/>
      </c>
      <c r="R1276" s="15" t="str">
        <f t="shared" si="100"/>
        <v/>
      </c>
      <c r="S1276" s="7" t="str">
        <f t="shared" si="101"/>
        <v/>
      </c>
    </row>
    <row r="1277" spans="8:19" x14ac:dyDescent="0.25">
      <c r="H1277" s="153"/>
      <c r="M1277" s="165" t="str">
        <f t="shared" si="97"/>
        <v/>
      </c>
      <c r="N1277" s="255" t="str">
        <f>IF($M1277="","",IFERROR(VLOOKUP($M1277,PartnerSearch!B$2:G$16000,6,0),"--"))</f>
        <v/>
      </c>
      <c r="P1277" s="15" t="str">
        <f t="shared" si="98"/>
        <v/>
      </c>
      <c r="Q1277" s="15" t="str">
        <f t="shared" si="99"/>
        <v/>
      </c>
      <c r="R1277" s="15" t="str">
        <f t="shared" si="100"/>
        <v/>
      </c>
      <c r="S1277" s="7" t="str">
        <f t="shared" si="101"/>
        <v/>
      </c>
    </row>
    <row r="1278" spans="8:19" x14ac:dyDescent="0.25">
      <c r="H1278" s="153"/>
      <c r="M1278" s="165" t="str">
        <f t="shared" si="97"/>
        <v/>
      </c>
      <c r="N1278" s="255" t="str">
        <f>IF($M1278="","",IFERROR(VLOOKUP($M1278,PartnerSearch!B$2:G$16000,6,0),"--"))</f>
        <v/>
      </c>
      <c r="P1278" s="15" t="str">
        <f t="shared" si="98"/>
        <v/>
      </c>
      <c r="Q1278" s="15" t="str">
        <f t="shared" si="99"/>
        <v/>
      </c>
      <c r="R1278" s="15" t="str">
        <f t="shared" si="100"/>
        <v/>
      </c>
      <c r="S1278" s="7" t="str">
        <f t="shared" si="101"/>
        <v/>
      </c>
    </row>
    <row r="1279" spans="8:19" x14ac:dyDescent="0.25">
      <c r="H1279" s="153"/>
      <c r="M1279" s="165" t="str">
        <f t="shared" si="97"/>
        <v/>
      </c>
      <c r="N1279" s="255" t="str">
        <f>IF($M1279="","",IFERROR(VLOOKUP($M1279,PartnerSearch!B$2:G$16000,6,0),"--"))</f>
        <v/>
      </c>
      <c r="P1279" s="15" t="str">
        <f t="shared" si="98"/>
        <v/>
      </c>
      <c r="Q1279" s="15" t="str">
        <f t="shared" si="99"/>
        <v/>
      </c>
      <c r="R1279" s="15" t="str">
        <f t="shared" si="100"/>
        <v/>
      </c>
      <c r="S1279" s="7" t="str">
        <f t="shared" si="101"/>
        <v/>
      </c>
    </row>
    <row r="1280" spans="8:19" x14ac:dyDescent="0.25">
      <c r="H1280" s="153"/>
      <c r="M1280" s="165" t="str">
        <f t="shared" si="97"/>
        <v/>
      </c>
      <c r="N1280" s="255" t="str">
        <f>IF($M1280="","",IFERROR(VLOOKUP($M1280,PartnerSearch!B$2:G$16000,6,0),"--"))</f>
        <v/>
      </c>
      <c r="P1280" s="15" t="str">
        <f t="shared" si="98"/>
        <v/>
      </c>
      <c r="Q1280" s="15" t="str">
        <f t="shared" si="99"/>
        <v/>
      </c>
      <c r="R1280" s="15" t="str">
        <f t="shared" si="100"/>
        <v/>
      </c>
      <c r="S1280" s="7" t="str">
        <f t="shared" si="101"/>
        <v/>
      </c>
    </row>
    <row r="1281" spans="8:19" x14ac:dyDescent="0.25">
      <c r="H1281" s="153"/>
      <c r="M1281" s="165" t="str">
        <f t="shared" si="97"/>
        <v/>
      </c>
      <c r="N1281" s="255" t="str">
        <f>IF($M1281="","",IFERROR(VLOOKUP($M1281,PartnerSearch!B$2:G$16000,6,0),"--"))</f>
        <v/>
      </c>
      <c r="P1281" s="15" t="str">
        <f t="shared" si="98"/>
        <v/>
      </c>
      <c r="Q1281" s="15" t="str">
        <f t="shared" si="99"/>
        <v/>
      </c>
      <c r="R1281" s="15" t="str">
        <f t="shared" si="100"/>
        <v/>
      </c>
      <c r="S1281" s="7" t="str">
        <f t="shared" si="101"/>
        <v/>
      </c>
    </row>
    <row r="1282" spans="8:19" x14ac:dyDescent="0.25">
      <c r="H1282" s="153"/>
      <c r="M1282" s="165" t="str">
        <f t="shared" si="97"/>
        <v/>
      </c>
      <c r="N1282" s="255" t="str">
        <f>IF($M1282="","",IFERROR(VLOOKUP($M1282,PartnerSearch!B$2:G$16000,6,0),"--"))</f>
        <v/>
      </c>
      <c r="P1282" s="15" t="str">
        <f t="shared" si="98"/>
        <v/>
      </c>
      <c r="Q1282" s="15" t="str">
        <f t="shared" si="99"/>
        <v/>
      </c>
      <c r="R1282" s="15" t="str">
        <f t="shared" si="100"/>
        <v/>
      </c>
      <c r="S1282" s="7" t="str">
        <f t="shared" si="101"/>
        <v/>
      </c>
    </row>
    <row r="1283" spans="8:19" x14ac:dyDescent="0.25">
      <c r="H1283" s="153"/>
      <c r="M1283" s="165" t="str">
        <f t="shared" ref="M1283:M1346" si="102">TRIM(SUBSTITUTE(SUBSTITUTE(SUBSTITUTE(SUBSTITUTE(SUBSTITUTE(SUBSTITUTE(SUBSTITUTE(SUBSTITUTE(SUBSTITUTE(SUBSTITUTE(SUBSTITUTE(SUBSTITUTE(SUBSTITUTE(SUBSTITUTE(E1283,"00000 ","")," (Local)","")," (Tribal)","")," (State)","")," (Regional)","")," (Federal/National)","")," (International)","")," (Unknown)","")," (Academic Institution)","")," (Government)","")," (Industry/Business)","")," (NGO)","")," (Other)","")," (Sea Grant Program)",""))</f>
        <v/>
      </c>
      <c r="N1283" s="255" t="str">
        <f>IF($M1283="","",IFERROR(VLOOKUP($M1283,PartnerSearch!B$2:G$16000,6,0),"--"))</f>
        <v/>
      </c>
      <c r="P1283" s="15" t="str">
        <f t="shared" ref="P1283:P1346" si="103">IF(E1283="","",IF(LEFT(E1283&amp;"x",5)="00000","",IF(N1283="--","NO","yes")))</f>
        <v/>
      </c>
      <c r="Q1283" s="15" t="str">
        <f t="shared" ref="Q1283:Q1346" si="104">IF(LEFT(E1283&amp;"x",5)&lt;&gt;"00000","",IF(N1283="--","yes","NO"))</f>
        <v/>
      </c>
      <c r="R1283" s="15" t="str">
        <f t="shared" ref="R1283:R1346" si="105">IF(Q1283="","",IF((ISERROR(SEARCH("(Federal/National)",E1283))*1+ISERROR(SEARCH("(International)",E1283))*1+ISERROR(SEARCH("(Local)",E1283))*1+ISERROR(SEARCH("(State)",E1283))*1+ISERROR(SEARCH("(Regional)",E1283))*1+ISERROR(SEARCH("(Tribal)",E1283))*1+ISERROR(SEARCH("(Unknown) (",E1283))*1)=6,"yes","NO"))</f>
        <v/>
      </c>
      <c r="S1283" s="7" t="str">
        <f t="shared" ref="S1283:S1346" si="106">IF(Q1283="","",IF(OR(NOT(ISERROR(SEARCH("(Academic Institution)",E1283))),NOT(ISERROR(SEARCH("(Government)",E1283))),NOT(ISERROR(SEARCH("(Industry/Business)",E1283))),NOT(ISERROR(SEARCH("(NGO)",E1283))),NOT(ISERROR(SEARCH("(Sea Grant Program)",E1283))),NOT(ISERROR(SEARCH("(Other)",E1283))),NOT(AND(NOT(ISERROR(SEARCH("(Unknown)",E1283))),(ISERROR(SEARCH(") (Unknown)",E1283)))))),"yes","NO"))</f>
        <v/>
      </c>
    </row>
    <row r="1284" spans="8:19" x14ac:dyDescent="0.25">
      <c r="H1284" s="153"/>
      <c r="M1284" s="165" t="str">
        <f t="shared" si="102"/>
        <v/>
      </c>
      <c r="N1284" s="255" t="str">
        <f>IF($M1284="","",IFERROR(VLOOKUP($M1284,PartnerSearch!B$2:G$16000,6,0),"--"))</f>
        <v/>
      </c>
      <c r="P1284" s="15" t="str">
        <f t="shared" si="103"/>
        <v/>
      </c>
      <c r="Q1284" s="15" t="str">
        <f t="shared" si="104"/>
        <v/>
      </c>
      <c r="R1284" s="15" t="str">
        <f t="shared" si="105"/>
        <v/>
      </c>
      <c r="S1284" s="7" t="str">
        <f t="shared" si="106"/>
        <v/>
      </c>
    </row>
    <row r="1285" spans="8:19" x14ac:dyDescent="0.25">
      <c r="H1285" s="153"/>
      <c r="M1285" s="165" t="str">
        <f t="shared" si="102"/>
        <v/>
      </c>
      <c r="N1285" s="255" t="str">
        <f>IF($M1285="","",IFERROR(VLOOKUP($M1285,PartnerSearch!B$2:G$16000,6,0),"--"))</f>
        <v/>
      </c>
      <c r="P1285" s="15" t="str">
        <f t="shared" si="103"/>
        <v/>
      </c>
      <c r="Q1285" s="15" t="str">
        <f t="shared" si="104"/>
        <v/>
      </c>
      <c r="R1285" s="15" t="str">
        <f t="shared" si="105"/>
        <v/>
      </c>
      <c r="S1285" s="7" t="str">
        <f t="shared" si="106"/>
        <v/>
      </c>
    </row>
    <row r="1286" spans="8:19" x14ac:dyDescent="0.25">
      <c r="H1286" s="153"/>
      <c r="M1286" s="165" t="str">
        <f t="shared" si="102"/>
        <v/>
      </c>
      <c r="N1286" s="255" t="str">
        <f>IF($M1286="","",IFERROR(VLOOKUP($M1286,PartnerSearch!B$2:G$16000,6,0),"--"))</f>
        <v/>
      </c>
      <c r="P1286" s="15" t="str">
        <f t="shared" si="103"/>
        <v/>
      </c>
      <c r="Q1286" s="15" t="str">
        <f t="shared" si="104"/>
        <v/>
      </c>
      <c r="R1286" s="15" t="str">
        <f t="shared" si="105"/>
        <v/>
      </c>
      <c r="S1286" s="7" t="str">
        <f t="shared" si="106"/>
        <v/>
      </c>
    </row>
    <row r="1287" spans="8:19" x14ac:dyDescent="0.25">
      <c r="H1287" s="153"/>
      <c r="M1287" s="165" t="str">
        <f t="shared" si="102"/>
        <v/>
      </c>
      <c r="N1287" s="255" t="str">
        <f>IF($M1287="","",IFERROR(VLOOKUP($M1287,PartnerSearch!B$2:G$16000,6,0),"--"))</f>
        <v/>
      </c>
      <c r="P1287" s="15" t="str">
        <f t="shared" si="103"/>
        <v/>
      </c>
      <c r="Q1287" s="15" t="str">
        <f t="shared" si="104"/>
        <v/>
      </c>
      <c r="R1287" s="15" t="str">
        <f t="shared" si="105"/>
        <v/>
      </c>
      <c r="S1287" s="7" t="str">
        <f t="shared" si="106"/>
        <v/>
      </c>
    </row>
    <row r="1288" spans="8:19" x14ac:dyDescent="0.25">
      <c r="H1288" s="153"/>
      <c r="M1288" s="165" t="str">
        <f t="shared" si="102"/>
        <v/>
      </c>
      <c r="N1288" s="255" t="str">
        <f>IF($M1288="","",IFERROR(VLOOKUP($M1288,PartnerSearch!B$2:G$16000,6,0),"--"))</f>
        <v/>
      </c>
      <c r="P1288" s="15" t="str">
        <f t="shared" si="103"/>
        <v/>
      </c>
      <c r="Q1288" s="15" t="str">
        <f t="shared" si="104"/>
        <v/>
      </c>
      <c r="R1288" s="15" t="str">
        <f t="shared" si="105"/>
        <v/>
      </c>
      <c r="S1288" s="7" t="str">
        <f t="shared" si="106"/>
        <v/>
      </c>
    </row>
    <row r="1289" spans="8:19" x14ac:dyDescent="0.25">
      <c r="H1289" s="153"/>
      <c r="M1289" s="165" t="str">
        <f t="shared" si="102"/>
        <v/>
      </c>
      <c r="N1289" s="255" t="str">
        <f>IF($M1289="","",IFERROR(VLOOKUP($M1289,PartnerSearch!B$2:G$16000,6,0),"--"))</f>
        <v/>
      </c>
      <c r="P1289" s="15" t="str">
        <f t="shared" si="103"/>
        <v/>
      </c>
      <c r="Q1289" s="15" t="str">
        <f t="shared" si="104"/>
        <v/>
      </c>
      <c r="R1289" s="15" t="str">
        <f t="shared" si="105"/>
        <v/>
      </c>
      <c r="S1289" s="7" t="str">
        <f t="shared" si="106"/>
        <v/>
      </c>
    </row>
    <row r="1290" spans="8:19" x14ac:dyDescent="0.25">
      <c r="H1290" s="153"/>
      <c r="M1290" s="165" t="str">
        <f t="shared" si="102"/>
        <v/>
      </c>
      <c r="N1290" s="255" t="str">
        <f>IF($M1290="","",IFERROR(VLOOKUP($M1290,PartnerSearch!B$2:G$16000,6,0),"--"))</f>
        <v/>
      </c>
      <c r="P1290" s="15" t="str">
        <f t="shared" si="103"/>
        <v/>
      </c>
      <c r="Q1290" s="15" t="str">
        <f t="shared" si="104"/>
        <v/>
      </c>
      <c r="R1290" s="15" t="str">
        <f t="shared" si="105"/>
        <v/>
      </c>
      <c r="S1290" s="7" t="str">
        <f t="shared" si="106"/>
        <v/>
      </c>
    </row>
    <row r="1291" spans="8:19" x14ac:dyDescent="0.25">
      <c r="H1291" s="153"/>
      <c r="M1291" s="165" t="str">
        <f t="shared" si="102"/>
        <v/>
      </c>
      <c r="N1291" s="255" t="str">
        <f>IF($M1291="","",IFERROR(VLOOKUP($M1291,PartnerSearch!B$2:G$16000,6,0),"--"))</f>
        <v/>
      </c>
      <c r="P1291" s="15" t="str">
        <f t="shared" si="103"/>
        <v/>
      </c>
      <c r="Q1291" s="15" t="str">
        <f t="shared" si="104"/>
        <v/>
      </c>
      <c r="R1291" s="15" t="str">
        <f t="shared" si="105"/>
        <v/>
      </c>
      <c r="S1291" s="7" t="str">
        <f t="shared" si="106"/>
        <v/>
      </c>
    </row>
    <row r="1292" spans="8:19" x14ac:dyDescent="0.25">
      <c r="H1292" s="153"/>
      <c r="M1292" s="165" t="str">
        <f t="shared" si="102"/>
        <v/>
      </c>
      <c r="N1292" s="255" t="str">
        <f>IF($M1292="","",IFERROR(VLOOKUP($M1292,PartnerSearch!B$2:G$16000,6,0),"--"))</f>
        <v/>
      </c>
      <c r="P1292" s="15" t="str">
        <f t="shared" si="103"/>
        <v/>
      </c>
      <c r="Q1292" s="15" t="str">
        <f t="shared" si="104"/>
        <v/>
      </c>
      <c r="R1292" s="15" t="str">
        <f t="shared" si="105"/>
        <v/>
      </c>
      <c r="S1292" s="7" t="str">
        <f t="shared" si="106"/>
        <v/>
      </c>
    </row>
    <row r="1293" spans="8:19" x14ac:dyDescent="0.25">
      <c r="H1293" s="153"/>
      <c r="M1293" s="165" t="str">
        <f t="shared" si="102"/>
        <v/>
      </c>
      <c r="N1293" s="255" t="str">
        <f>IF($M1293="","",IFERROR(VLOOKUP($M1293,PartnerSearch!B$2:G$16000,6,0),"--"))</f>
        <v/>
      </c>
      <c r="P1293" s="15" t="str">
        <f t="shared" si="103"/>
        <v/>
      </c>
      <c r="Q1293" s="15" t="str">
        <f t="shared" si="104"/>
        <v/>
      </c>
      <c r="R1293" s="15" t="str">
        <f t="shared" si="105"/>
        <v/>
      </c>
      <c r="S1293" s="7" t="str">
        <f t="shared" si="106"/>
        <v/>
      </c>
    </row>
    <row r="1294" spans="8:19" x14ac:dyDescent="0.25">
      <c r="H1294" s="153"/>
      <c r="M1294" s="165" t="str">
        <f t="shared" si="102"/>
        <v/>
      </c>
      <c r="N1294" s="255" t="str">
        <f>IF($M1294="","",IFERROR(VLOOKUP($M1294,PartnerSearch!B$2:G$16000,6,0),"--"))</f>
        <v/>
      </c>
      <c r="P1294" s="15" t="str">
        <f t="shared" si="103"/>
        <v/>
      </c>
      <c r="Q1294" s="15" t="str">
        <f t="shared" si="104"/>
        <v/>
      </c>
      <c r="R1294" s="15" t="str">
        <f t="shared" si="105"/>
        <v/>
      </c>
      <c r="S1294" s="7" t="str">
        <f t="shared" si="106"/>
        <v/>
      </c>
    </row>
    <row r="1295" spans="8:19" x14ac:dyDescent="0.25">
      <c r="H1295" s="153"/>
      <c r="M1295" s="165" t="str">
        <f t="shared" si="102"/>
        <v/>
      </c>
      <c r="N1295" s="255" t="str">
        <f>IF($M1295="","",IFERROR(VLOOKUP($M1295,PartnerSearch!B$2:G$16000,6,0),"--"))</f>
        <v/>
      </c>
      <c r="P1295" s="15" t="str">
        <f t="shared" si="103"/>
        <v/>
      </c>
      <c r="Q1295" s="15" t="str">
        <f t="shared" si="104"/>
        <v/>
      </c>
      <c r="R1295" s="15" t="str">
        <f t="shared" si="105"/>
        <v/>
      </c>
      <c r="S1295" s="7" t="str">
        <f t="shared" si="106"/>
        <v/>
      </c>
    </row>
    <row r="1296" spans="8:19" x14ac:dyDescent="0.25">
      <c r="H1296" s="153"/>
      <c r="M1296" s="165" t="str">
        <f t="shared" si="102"/>
        <v/>
      </c>
      <c r="N1296" s="255" t="str">
        <f>IF($M1296="","",IFERROR(VLOOKUP($M1296,PartnerSearch!B$2:G$16000,6,0),"--"))</f>
        <v/>
      </c>
      <c r="P1296" s="15" t="str">
        <f t="shared" si="103"/>
        <v/>
      </c>
      <c r="Q1296" s="15" t="str">
        <f t="shared" si="104"/>
        <v/>
      </c>
      <c r="R1296" s="15" t="str">
        <f t="shared" si="105"/>
        <v/>
      </c>
      <c r="S1296" s="7" t="str">
        <f t="shared" si="106"/>
        <v/>
      </c>
    </row>
    <row r="1297" spans="8:19" x14ac:dyDescent="0.25">
      <c r="H1297" s="153"/>
      <c r="M1297" s="165" t="str">
        <f t="shared" si="102"/>
        <v/>
      </c>
      <c r="N1297" s="255" t="str">
        <f>IF($M1297="","",IFERROR(VLOOKUP($M1297,PartnerSearch!B$2:G$16000,6,0),"--"))</f>
        <v/>
      </c>
      <c r="P1297" s="15" t="str">
        <f t="shared" si="103"/>
        <v/>
      </c>
      <c r="Q1297" s="15" t="str">
        <f t="shared" si="104"/>
        <v/>
      </c>
      <c r="R1297" s="15" t="str">
        <f t="shared" si="105"/>
        <v/>
      </c>
      <c r="S1297" s="7" t="str">
        <f t="shared" si="106"/>
        <v/>
      </c>
    </row>
    <row r="1298" spans="8:19" x14ac:dyDescent="0.25">
      <c r="H1298" s="153"/>
      <c r="M1298" s="165" t="str">
        <f t="shared" si="102"/>
        <v/>
      </c>
      <c r="N1298" s="255" t="str">
        <f>IF($M1298="","",IFERROR(VLOOKUP($M1298,PartnerSearch!B$2:G$16000,6,0),"--"))</f>
        <v/>
      </c>
      <c r="P1298" s="15" t="str">
        <f t="shared" si="103"/>
        <v/>
      </c>
      <c r="Q1298" s="15" t="str">
        <f t="shared" si="104"/>
        <v/>
      </c>
      <c r="R1298" s="15" t="str">
        <f t="shared" si="105"/>
        <v/>
      </c>
      <c r="S1298" s="7" t="str">
        <f t="shared" si="106"/>
        <v/>
      </c>
    </row>
    <row r="1299" spans="8:19" x14ac:dyDescent="0.25">
      <c r="H1299" s="153"/>
      <c r="M1299" s="165" t="str">
        <f t="shared" si="102"/>
        <v/>
      </c>
      <c r="N1299" s="255" t="str">
        <f>IF($M1299="","",IFERROR(VLOOKUP($M1299,PartnerSearch!B$2:G$16000,6,0),"--"))</f>
        <v/>
      </c>
      <c r="P1299" s="15" t="str">
        <f t="shared" si="103"/>
        <v/>
      </c>
      <c r="Q1299" s="15" t="str">
        <f t="shared" si="104"/>
        <v/>
      </c>
      <c r="R1299" s="15" t="str">
        <f t="shared" si="105"/>
        <v/>
      </c>
      <c r="S1299" s="7" t="str">
        <f t="shared" si="106"/>
        <v/>
      </c>
    </row>
    <row r="1300" spans="8:19" x14ac:dyDescent="0.25">
      <c r="H1300" s="153"/>
      <c r="M1300" s="165" t="str">
        <f t="shared" si="102"/>
        <v/>
      </c>
      <c r="N1300" s="255" t="str">
        <f>IF($M1300="","",IFERROR(VLOOKUP($M1300,PartnerSearch!B$2:G$16000,6,0),"--"))</f>
        <v/>
      </c>
      <c r="P1300" s="15" t="str">
        <f t="shared" si="103"/>
        <v/>
      </c>
      <c r="Q1300" s="15" t="str">
        <f t="shared" si="104"/>
        <v/>
      </c>
      <c r="R1300" s="15" t="str">
        <f t="shared" si="105"/>
        <v/>
      </c>
      <c r="S1300" s="7" t="str">
        <f t="shared" si="106"/>
        <v/>
      </c>
    </row>
    <row r="1301" spans="8:19" x14ac:dyDescent="0.25">
      <c r="H1301" s="153"/>
      <c r="M1301" s="165" t="str">
        <f t="shared" si="102"/>
        <v/>
      </c>
      <c r="N1301" s="255" t="str">
        <f>IF($M1301="","",IFERROR(VLOOKUP($M1301,PartnerSearch!B$2:G$16000,6,0),"--"))</f>
        <v/>
      </c>
      <c r="P1301" s="15" t="str">
        <f t="shared" si="103"/>
        <v/>
      </c>
      <c r="Q1301" s="15" t="str">
        <f t="shared" si="104"/>
        <v/>
      </c>
      <c r="R1301" s="15" t="str">
        <f t="shared" si="105"/>
        <v/>
      </c>
      <c r="S1301" s="7" t="str">
        <f t="shared" si="106"/>
        <v/>
      </c>
    </row>
    <row r="1302" spans="8:19" x14ac:dyDescent="0.25">
      <c r="H1302" s="153"/>
      <c r="M1302" s="165" t="str">
        <f t="shared" si="102"/>
        <v/>
      </c>
      <c r="N1302" s="255" t="str">
        <f>IF($M1302="","",IFERROR(VLOOKUP($M1302,PartnerSearch!B$2:G$16000,6,0),"--"))</f>
        <v/>
      </c>
      <c r="P1302" s="15" t="str">
        <f t="shared" si="103"/>
        <v/>
      </c>
      <c r="Q1302" s="15" t="str">
        <f t="shared" si="104"/>
        <v/>
      </c>
      <c r="R1302" s="15" t="str">
        <f t="shared" si="105"/>
        <v/>
      </c>
      <c r="S1302" s="7" t="str">
        <f t="shared" si="106"/>
        <v/>
      </c>
    </row>
    <row r="1303" spans="8:19" x14ac:dyDescent="0.25">
      <c r="H1303" s="153"/>
      <c r="M1303" s="165" t="str">
        <f t="shared" si="102"/>
        <v/>
      </c>
      <c r="N1303" s="255" t="str">
        <f>IF($M1303="","",IFERROR(VLOOKUP($M1303,PartnerSearch!B$2:G$16000,6,0),"--"))</f>
        <v/>
      </c>
      <c r="P1303" s="15" t="str">
        <f t="shared" si="103"/>
        <v/>
      </c>
      <c r="Q1303" s="15" t="str">
        <f t="shared" si="104"/>
        <v/>
      </c>
      <c r="R1303" s="15" t="str">
        <f t="shared" si="105"/>
        <v/>
      </c>
      <c r="S1303" s="7" t="str">
        <f t="shared" si="106"/>
        <v/>
      </c>
    </row>
    <row r="1304" spans="8:19" x14ac:dyDescent="0.25">
      <c r="H1304" s="153"/>
      <c r="M1304" s="165" t="str">
        <f t="shared" si="102"/>
        <v/>
      </c>
      <c r="N1304" s="255" t="str">
        <f>IF($M1304="","",IFERROR(VLOOKUP($M1304,PartnerSearch!B$2:G$16000,6,0),"--"))</f>
        <v/>
      </c>
      <c r="P1304" s="15" t="str">
        <f t="shared" si="103"/>
        <v/>
      </c>
      <c r="Q1304" s="15" t="str">
        <f t="shared" si="104"/>
        <v/>
      </c>
      <c r="R1304" s="15" t="str">
        <f t="shared" si="105"/>
        <v/>
      </c>
      <c r="S1304" s="7" t="str">
        <f t="shared" si="106"/>
        <v/>
      </c>
    </row>
    <row r="1305" spans="8:19" x14ac:dyDescent="0.25">
      <c r="H1305" s="153"/>
      <c r="M1305" s="165" t="str">
        <f t="shared" si="102"/>
        <v/>
      </c>
      <c r="N1305" s="255" t="str">
        <f>IF($M1305="","",IFERROR(VLOOKUP($M1305,PartnerSearch!B$2:G$16000,6,0),"--"))</f>
        <v/>
      </c>
      <c r="P1305" s="15" t="str">
        <f t="shared" si="103"/>
        <v/>
      </c>
      <c r="Q1305" s="15" t="str">
        <f t="shared" si="104"/>
        <v/>
      </c>
      <c r="R1305" s="15" t="str">
        <f t="shared" si="105"/>
        <v/>
      </c>
      <c r="S1305" s="7" t="str">
        <f t="shared" si="106"/>
        <v/>
      </c>
    </row>
    <row r="1306" spans="8:19" x14ac:dyDescent="0.25">
      <c r="H1306" s="153"/>
      <c r="M1306" s="165" t="str">
        <f t="shared" si="102"/>
        <v/>
      </c>
      <c r="N1306" s="255" t="str">
        <f>IF($M1306="","",IFERROR(VLOOKUP($M1306,PartnerSearch!B$2:G$16000,6,0),"--"))</f>
        <v/>
      </c>
      <c r="P1306" s="15" t="str">
        <f t="shared" si="103"/>
        <v/>
      </c>
      <c r="Q1306" s="15" t="str">
        <f t="shared" si="104"/>
        <v/>
      </c>
      <c r="R1306" s="15" t="str">
        <f t="shared" si="105"/>
        <v/>
      </c>
      <c r="S1306" s="7" t="str">
        <f t="shared" si="106"/>
        <v/>
      </c>
    </row>
    <row r="1307" spans="8:19" x14ac:dyDescent="0.25">
      <c r="H1307" s="153"/>
      <c r="M1307" s="165" t="str">
        <f t="shared" si="102"/>
        <v/>
      </c>
      <c r="N1307" s="255" t="str">
        <f>IF($M1307="","",IFERROR(VLOOKUP($M1307,PartnerSearch!B$2:G$16000,6,0),"--"))</f>
        <v/>
      </c>
      <c r="P1307" s="15" t="str">
        <f t="shared" si="103"/>
        <v/>
      </c>
      <c r="Q1307" s="15" t="str">
        <f t="shared" si="104"/>
        <v/>
      </c>
      <c r="R1307" s="15" t="str">
        <f t="shared" si="105"/>
        <v/>
      </c>
      <c r="S1307" s="7" t="str">
        <f t="shared" si="106"/>
        <v/>
      </c>
    </row>
    <row r="1308" spans="8:19" x14ac:dyDescent="0.25">
      <c r="H1308" s="153"/>
      <c r="M1308" s="165" t="str">
        <f t="shared" si="102"/>
        <v/>
      </c>
      <c r="N1308" s="255" t="str">
        <f>IF($M1308="","",IFERROR(VLOOKUP($M1308,PartnerSearch!B$2:G$16000,6,0),"--"))</f>
        <v/>
      </c>
      <c r="P1308" s="15" t="str">
        <f t="shared" si="103"/>
        <v/>
      </c>
      <c r="Q1308" s="15" t="str">
        <f t="shared" si="104"/>
        <v/>
      </c>
      <c r="R1308" s="15" t="str">
        <f t="shared" si="105"/>
        <v/>
      </c>
      <c r="S1308" s="7" t="str">
        <f t="shared" si="106"/>
        <v/>
      </c>
    </row>
    <row r="1309" spans="8:19" x14ac:dyDescent="0.25">
      <c r="H1309" s="153"/>
      <c r="M1309" s="165" t="str">
        <f t="shared" si="102"/>
        <v/>
      </c>
      <c r="N1309" s="255" t="str">
        <f>IF($M1309="","",IFERROR(VLOOKUP($M1309,PartnerSearch!B$2:G$16000,6,0),"--"))</f>
        <v/>
      </c>
      <c r="P1309" s="15" t="str">
        <f t="shared" si="103"/>
        <v/>
      </c>
      <c r="Q1309" s="15" t="str">
        <f t="shared" si="104"/>
        <v/>
      </c>
      <c r="R1309" s="15" t="str">
        <f t="shared" si="105"/>
        <v/>
      </c>
      <c r="S1309" s="7" t="str">
        <f t="shared" si="106"/>
        <v/>
      </c>
    </row>
    <row r="1310" spans="8:19" x14ac:dyDescent="0.25">
      <c r="H1310" s="153"/>
      <c r="M1310" s="165" t="str">
        <f t="shared" si="102"/>
        <v/>
      </c>
      <c r="N1310" s="255" t="str">
        <f>IF($M1310="","",IFERROR(VLOOKUP($M1310,PartnerSearch!B$2:G$16000,6,0),"--"))</f>
        <v/>
      </c>
      <c r="P1310" s="15" t="str">
        <f t="shared" si="103"/>
        <v/>
      </c>
      <c r="Q1310" s="15" t="str">
        <f t="shared" si="104"/>
        <v/>
      </c>
      <c r="R1310" s="15" t="str">
        <f t="shared" si="105"/>
        <v/>
      </c>
      <c r="S1310" s="7" t="str">
        <f t="shared" si="106"/>
        <v/>
      </c>
    </row>
    <row r="1311" spans="8:19" x14ac:dyDescent="0.25">
      <c r="H1311" s="153"/>
      <c r="M1311" s="165" t="str">
        <f t="shared" si="102"/>
        <v/>
      </c>
      <c r="N1311" s="255" t="str">
        <f>IF($M1311="","",IFERROR(VLOOKUP($M1311,PartnerSearch!B$2:G$16000,6,0),"--"))</f>
        <v/>
      </c>
      <c r="P1311" s="15" t="str">
        <f t="shared" si="103"/>
        <v/>
      </c>
      <c r="Q1311" s="15" t="str">
        <f t="shared" si="104"/>
        <v/>
      </c>
      <c r="R1311" s="15" t="str">
        <f t="shared" si="105"/>
        <v/>
      </c>
      <c r="S1311" s="7" t="str">
        <f t="shared" si="106"/>
        <v/>
      </c>
    </row>
    <row r="1312" spans="8:19" x14ac:dyDescent="0.25">
      <c r="H1312" s="153"/>
      <c r="M1312" s="165" t="str">
        <f t="shared" si="102"/>
        <v/>
      </c>
      <c r="N1312" s="255" t="str">
        <f>IF($M1312="","",IFERROR(VLOOKUP($M1312,PartnerSearch!B$2:G$16000,6,0),"--"))</f>
        <v/>
      </c>
      <c r="P1312" s="15" t="str">
        <f t="shared" si="103"/>
        <v/>
      </c>
      <c r="Q1312" s="15" t="str">
        <f t="shared" si="104"/>
        <v/>
      </c>
      <c r="R1312" s="15" t="str">
        <f t="shared" si="105"/>
        <v/>
      </c>
      <c r="S1312" s="7" t="str">
        <f t="shared" si="106"/>
        <v/>
      </c>
    </row>
    <row r="1313" spans="8:19" x14ac:dyDescent="0.25">
      <c r="H1313" s="153"/>
      <c r="M1313" s="165" t="str">
        <f t="shared" si="102"/>
        <v/>
      </c>
      <c r="N1313" s="255" t="str">
        <f>IF($M1313="","",IFERROR(VLOOKUP($M1313,PartnerSearch!B$2:G$16000,6,0),"--"))</f>
        <v/>
      </c>
      <c r="P1313" s="15" t="str">
        <f t="shared" si="103"/>
        <v/>
      </c>
      <c r="Q1313" s="15" t="str">
        <f t="shared" si="104"/>
        <v/>
      </c>
      <c r="R1313" s="15" t="str">
        <f t="shared" si="105"/>
        <v/>
      </c>
      <c r="S1313" s="7" t="str">
        <f t="shared" si="106"/>
        <v/>
      </c>
    </row>
    <row r="1314" spans="8:19" x14ac:dyDescent="0.25">
      <c r="H1314" s="153"/>
      <c r="M1314" s="165" t="str">
        <f t="shared" si="102"/>
        <v/>
      </c>
      <c r="N1314" s="255" t="str">
        <f>IF($M1314="","",IFERROR(VLOOKUP($M1314,PartnerSearch!B$2:G$16000,6,0),"--"))</f>
        <v/>
      </c>
      <c r="P1314" s="15" t="str">
        <f t="shared" si="103"/>
        <v/>
      </c>
      <c r="Q1314" s="15" t="str">
        <f t="shared" si="104"/>
        <v/>
      </c>
      <c r="R1314" s="15" t="str">
        <f t="shared" si="105"/>
        <v/>
      </c>
      <c r="S1314" s="7" t="str">
        <f t="shared" si="106"/>
        <v/>
      </c>
    </row>
    <row r="1315" spans="8:19" x14ac:dyDescent="0.25">
      <c r="H1315" s="153"/>
      <c r="M1315" s="165" t="str">
        <f t="shared" si="102"/>
        <v/>
      </c>
      <c r="N1315" s="255" t="str">
        <f>IF($M1315="","",IFERROR(VLOOKUP($M1315,PartnerSearch!B$2:G$16000,6,0),"--"))</f>
        <v/>
      </c>
      <c r="P1315" s="15" t="str">
        <f t="shared" si="103"/>
        <v/>
      </c>
      <c r="Q1315" s="15" t="str">
        <f t="shared" si="104"/>
        <v/>
      </c>
      <c r="R1315" s="15" t="str">
        <f t="shared" si="105"/>
        <v/>
      </c>
      <c r="S1315" s="7" t="str">
        <f t="shared" si="106"/>
        <v/>
      </c>
    </row>
    <row r="1316" spans="8:19" x14ac:dyDescent="0.25">
      <c r="H1316" s="153"/>
      <c r="M1316" s="165" t="str">
        <f t="shared" si="102"/>
        <v/>
      </c>
      <c r="N1316" s="255" t="str">
        <f>IF($M1316="","",IFERROR(VLOOKUP($M1316,PartnerSearch!B$2:G$16000,6,0),"--"))</f>
        <v/>
      </c>
      <c r="P1316" s="15" t="str">
        <f t="shared" si="103"/>
        <v/>
      </c>
      <c r="Q1316" s="15" t="str">
        <f t="shared" si="104"/>
        <v/>
      </c>
      <c r="R1316" s="15" t="str">
        <f t="shared" si="105"/>
        <v/>
      </c>
      <c r="S1316" s="7" t="str">
        <f t="shared" si="106"/>
        <v/>
      </c>
    </row>
    <row r="1317" spans="8:19" x14ac:dyDescent="0.25">
      <c r="H1317" s="153"/>
      <c r="M1317" s="165" t="str">
        <f t="shared" si="102"/>
        <v/>
      </c>
      <c r="N1317" s="255" t="str">
        <f>IF($M1317="","",IFERROR(VLOOKUP($M1317,PartnerSearch!B$2:G$16000,6,0),"--"))</f>
        <v/>
      </c>
      <c r="P1317" s="15" t="str">
        <f t="shared" si="103"/>
        <v/>
      </c>
      <c r="Q1317" s="15" t="str">
        <f t="shared" si="104"/>
        <v/>
      </c>
      <c r="R1317" s="15" t="str">
        <f t="shared" si="105"/>
        <v/>
      </c>
      <c r="S1317" s="7" t="str">
        <f t="shared" si="106"/>
        <v/>
      </c>
    </row>
    <row r="1318" spans="8:19" x14ac:dyDescent="0.25">
      <c r="H1318" s="153"/>
      <c r="M1318" s="165" t="str">
        <f t="shared" si="102"/>
        <v/>
      </c>
      <c r="N1318" s="255" t="str">
        <f>IF($M1318="","",IFERROR(VLOOKUP($M1318,PartnerSearch!B$2:G$16000,6,0),"--"))</f>
        <v/>
      </c>
      <c r="P1318" s="15" t="str">
        <f t="shared" si="103"/>
        <v/>
      </c>
      <c r="Q1318" s="15" t="str">
        <f t="shared" si="104"/>
        <v/>
      </c>
      <c r="R1318" s="15" t="str">
        <f t="shared" si="105"/>
        <v/>
      </c>
      <c r="S1318" s="7" t="str">
        <f t="shared" si="106"/>
        <v/>
      </c>
    </row>
    <row r="1319" spans="8:19" x14ac:dyDescent="0.25">
      <c r="H1319" s="153"/>
      <c r="M1319" s="165" t="str">
        <f t="shared" si="102"/>
        <v/>
      </c>
      <c r="N1319" s="255" t="str">
        <f>IF($M1319="","",IFERROR(VLOOKUP($M1319,PartnerSearch!B$2:G$16000,6,0),"--"))</f>
        <v/>
      </c>
      <c r="P1319" s="15" t="str">
        <f t="shared" si="103"/>
        <v/>
      </c>
      <c r="Q1319" s="15" t="str">
        <f t="shared" si="104"/>
        <v/>
      </c>
      <c r="R1319" s="15" t="str">
        <f t="shared" si="105"/>
        <v/>
      </c>
      <c r="S1319" s="7" t="str">
        <f t="shared" si="106"/>
        <v/>
      </c>
    </row>
    <row r="1320" spans="8:19" x14ac:dyDescent="0.25">
      <c r="H1320" s="153"/>
      <c r="M1320" s="165" t="str">
        <f t="shared" si="102"/>
        <v/>
      </c>
      <c r="N1320" s="255" t="str">
        <f>IF($M1320="","",IFERROR(VLOOKUP($M1320,PartnerSearch!B$2:G$16000,6,0),"--"))</f>
        <v/>
      </c>
      <c r="P1320" s="15" t="str">
        <f t="shared" si="103"/>
        <v/>
      </c>
      <c r="Q1320" s="15" t="str">
        <f t="shared" si="104"/>
        <v/>
      </c>
      <c r="R1320" s="15" t="str">
        <f t="shared" si="105"/>
        <v/>
      </c>
      <c r="S1320" s="7" t="str">
        <f t="shared" si="106"/>
        <v/>
      </c>
    </row>
    <row r="1321" spans="8:19" x14ac:dyDescent="0.25">
      <c r="H1321" s="153"/>
      <c r="M1321" s="165" t="str">
        <f t="shared" si="102"/>
        <v/>
      </c>
      <c r="N1321" s="255" t="str">
        <f>IF($M1321="","",IFERROR(VLOOKUP($M1321,PartnerSearch!B$2:G$16000,6,0),"--"))</f>
        <v/>
      </c>
      <c r="P1321" s="15" t="str">
        <f t="shared" si="103"/>
        <v/>
      </c>
      <c r="Q1321" s="15" t="str">
        <f t="shared" si="104"/>
        <v/>
      </c>
      <c r="R1321" s="15" t="str">
        <f t="shared" si="105"/>
        <v/>
      </c>
      <c r="S1321" s="7" t="str">
        <f t="shared" si="106"/>
        <v/>
      </c>
    </row>
    <row r="1322" spans="8:19" x14ac:dyDescent="0.25">
      <c r="H1322" s="153"/>
      <c r="M1322" s="165" t="str">
        <f t="shared" si="102"/>
        <v/>
      </c>
      <c r="N1322" s="255" t="str">
        <f>IF($M1322="","",IFERROR(VLOOKUP($M1322,PartnerSearch!B$2:G$16000,6,0),"--"))</f>
        <v/>
      </c>
      <c r="P1322" s="15" t="str">
        <f t="shared" si="103"/>
        <v/>
      </c>
      <c r="Q1322" s="15" t="str">
        <f t="shared" si="104"/>
        <v/>
      </c>
      <c r="R1322" s="15" t="str">
        <f t="shared" si="105"/>
        <v/>
      </c>
      <c r="S1322" s="7" t="str">
        <f t="shared" si="106"/>
        <v/>
      </c>
    </row>
    <row r="1323" spans="8:19" x14ac:dyDescent="0.25">
      <c r="H1323" s="153"/>
      <c r="M1323" s="165" t="str">
        <f t="shared" si="102"/>
        <v/>
      </c>
      <c r="N1323" s="255" t="str">
        <f>IF($M1323="","",IFERROR(VLOOKUP($M1323,PartnerSearch!B$2:G$16000,6,0),"--"))</f>
        <v/>
      </c>
      <c r="P1323" s="15" t="str">
        <f t="shared" si="103"/>
        <v/>
      </c>
      <c r="Q1323" s="15" t="str">
        <f t="shared" si="104"/>
        <v/>
      </c>
      <c r="R1323" s="15" t="str">
        <f t="shared" si="105"/>
        <v/>
      </c>
      <c r="S1323" s="7" t="str">
        <f t="shared" si="106"/>
        <v/>
      </c>
    </row>
    <row r="1324" spans="8:19" x14ac:dyDescent="0.25">
      <c r="H1324" s="153"/>
      <c r="M1324" s="165" t="str">
        <f t="shared" si="102"/>
        <v/>
      </c>
      <c r="N1324" s="255" t="str">
        <f>IF($M1324="","",IFERROR(VLOOKUP($M1324,PartnerSearch!B$2:G$16000,6,0),"--"))</f>
        <v/>
      </c>
      <c r="P1324" s="15" t="str">
        <f t="shared" si="103"/>
        <v/>
      </c>
      <c r="Q1324" s="15" t="str">
        <f t="shared" si="104"/>
        <v/>
      </c>
      <c r="R1324" s="15" t="str">
        <f t="shared" si="105"/>
        <v/>
      </c>
      <c r="S1324" s="7" t="str">
        <f t="shared" si="106"/>
        <v/>
      </c>
    </row>
    <row r="1325" spans="8:19" x14ac:dyDescent="0.25">
      <c r="H1325" s="153"/>
      <c r="M1325" s="165" t="str">
        <f t="shared" si="102"/>
        <v/>
      </c>
      <c r="N1325" s="255" t="str">
        <f>IF($M1325="","",IFERROR(VLOOKUP($M1325,PartnerSearch!B$2:G$16000,6,0),"--"))</f>
        <v/>
      </c>
      <c r="P1325" s="15" t="str">
        <f t="shared" si="103"/>
        <v/>
      </c>
      <c r="Q1325" s="15" t="str">
        <f t="shared" si="104"/>
        <v/>
      </c>
      <c r="R1325" s="15" t="str">
        <f t="shared" si="105"/>
        <v/>
      </c>
      <c r="S1325" s="7" t="str">
        <f t="shared" si="106"/>
        <v/>
      </c>
    </row>
    <row r="1326" spans="8:19" x14ac:dyDescent="0.25">
      <c r="H1326" s="153"/>
      <c r="M1326" s="165" t="str">
        <f t="shared" si="102"/>
        <v/>
      </c>
      <c r="N1326" s="255" t="str">
        <f>IF($M1326="","",IFERROR(VLOOKUP($M1326,PartnerSearch!B$2:G$16000,6,0),"--"))</f>
        <v/>
      </c>
      <c r="P1326" s="15" t="str">
        <f t="shared" si="103"/>
        <v/>
      </c>
      <c r="Q1326" s="15" t="str">
        <f t="shared" si="104"/>
        <v/>
      </c>
      <c r="R1326" s="15" t="str">
        <f t="shared" si="105"/>
        <v/>
      </c>
      <c r="S1326" s="7" t="str">
        <f t="shared" si="106"/>
        <v/>
      </c>
    </row>
    <row r="1327" spans="8:19" x14ac:dyDescent="0.25">
      <c r="H1327" s="153"/>
      <c r="M1327" s="165" t="str">
        <f t="shared" si="102"/>
        <v/>
      </c>
      <c r="N1327" s="255" t="str">
        <f>IF($M1327="","",IFERROR(VLOOKUP($M1327,PartnerSearch!B$2:G$16000,6,0),"--"))</f>
        <v/>
      </c>
      <c r="P1327" s="15" t="str">
        <f t="shared" si="103"/>
        <v/>
      </c>
      <c r="Q1327" s="15" t="str">
        <f t="shared" si="104"/>
        <v/>
      </c>
      <c r="R1327" s="15" t="str">
        <f t="shared" si="105"/>
        <v/>
      </c>
      <c r="S1327" s="7" t="str">
        <f t="shared" si="106"/>
        <v/>
      </c>
    </row>
    <row r="1328" spans="8:19" x14ac:dyDescent="0.25">
      <c r="H1328" s="153"/>
      <c r="M1328" s="165" t="str">
        <f t="shared" si="102"/>
        <v/>
      </c>
      <c r="N1328" s="255" t="str">
        <f>IF($M1328="","",IFERROR(VLOOKUP($M1328,PartnerSearch!B$2:G$16000,6,0),"--"))</f>
        <v/>
      </c>
      <c r="P1328" s="15" t="str">
        <f t="shared" si="103"/>
        <v/>
      </c>
      <c r="Q1328" s="15" t="str">
        <f t="shared" si="104"/>
        <v/>
      </c>
      <c r="R1328" s="15" t="str">
        <f t="shared" si="105"/>
        <v/>
      </c>
      <c r="S1328" s="7" t="str">
        <f t="shared" si="106"/>
        <v/>
      </c>
    </row>
    <row r="1329" spans="8:19" x14ac:dyDescent="0.25">
      <c r="H1329" s="153"/>
      <c r="M1329" s="165" t="str">
        <f t="shared" si="102"/>
        <v/>
      </c>
      <c r="N1329" s="255" t="str">
        <f>IF($M1329="","",IFERROR(VLOOKUP($M1329,PartnerSearch!B$2:G$16000,6,0),"--"))</f>
        <v/>
      </c>
      <c r="P1329" s="15" t="str">
        <f t="shared" si="103"/>
        <v/>
      </c>
      <c r="Q1329" s="15" t="str">
        <f t="shared" si="104"/>
        <v/>
      </c>
      <c r="R1329" s="15" t="str">
        <f t="shared" si="105"/>
        <v/>
      </c>
      <c r="S1329" s="7" t="str">
        <f t="shared" si="106"/>
        <v/>
      </c>
    </row>
    <row r="1330" spans="8:19" x14ac:dyDescent="0.25">
      <c r="H1330" s="153"/>
      <c r="M1330" s="165" t="str">
        <f t="shared" si="102"/>
        <v/>
      </c>
      <c r="N1330" s="255" t="str">
        <f>IF($M1330="","",IFERROR(VLOOKUP($M1330,PartnerSearch!B$2:G$16000,6,0),"--"))</f>
        <v/>
      </c>
      <c r="P1330" s="15" t="str">
        <f t="shared" si="103"/>
        <v/>
      </c>
      <c r="Q1330" s="15" t="str">
        <f t="shared" si="104"/>
        <v/>
      </c>
      <c r="R1330" s="15" t="str">
        <f t="shared" si="105"/>
        <v/>
      </c>
      <c r="S1330" s="7" t="str">
        <f t="shared" si="106"/>
        <v/>
      </c>
    </row>
    <row r="1331" spans="8:19" x14ac:dyDescent="0.25">
      <c r="H1331" s="153"/>
      <c r="M1331" s="165" t="str">
        <f t="shared" si="102"/>
        <v/>
      </c>
      <c r="N1331" s="255" t="str">
        <f>IF($M1331="","",IFERROR(VLOOKUP($M1331,PartnerSearch!B$2:G$16000,6,0),"--"))</f>
        <v/>
      </c>
      <c r="P1331" s="15" t="str">
        <f t="shared" si="103"/>
        <v/>
      </c>
      <c r="Q1331" s="15" t="str">
        <f t="shared" si="104"/>
        <v/>
      </c>
      <c r="R1331" s="15" t="str">
        <f t="shared" si="105"/>
        <v/>
      </c>
      <c r="S1331" s="7" t="str">
        <f t="shared" si="106"/>
        <v/>
      </c>
    </row>
    <row r="1332" spans="8:19" x14ac:dyDescent="0.25">
      <c r="H1332" s="153"/>
      <c r="M1332" s="165" t="str">
        <f t="shared" si="102"/>
        <v/>
      </c>
      <c r="N1332" s="255" t="str">
        <f>IF($M1332="","",IFERROR(VLOOKUP($M1332,PartnerSearch!B$2:G$16000,6,0),"--"))</f>
        <v/>
      </c>
      <c r="P1332" s="15" t="str">
        <f t="shared" si="103"/>
        <v/>
      </c>
      <c r="Q1332" s="15" t="str">
        <f t="shared" si="104"/>
        <v/>
      </c>
      <c r="R1332" s="15" t="str">
        <f t="shared" si="105"/>
        <v/>
      </c>
      <c r="S1332" s="7" t="str">
        <f t="shared" si="106"/>
        <v/>
      </c>
    </row>
    <row r="1333" spans="8:19" x14ac:dyDescent="0.25">
      <c r="H1333" s="153"/>
      <c r="M1333" s="165" t="str">
        <f t="shared" si="102"/>
        <v/>
      </c>
      <c r="N1333" s="255" t="str">
        <f>IF($M1333="","",IFERROR(VLOOKUP($M1333,PartnerSearch!B$2:G$16000,6,0),"--"))</f>
        <v/>
      </c>
      <c r="P1333" s="15" t="str">
        <f t="shared" si="103"/>
        <v/>
      </c>
      <c r="Q1333" s="15" t="str">
        <f t="shared" si="104"/>
        <v/>
      </c>
      <c r="R1333" s="15" t="str">
        <f t="shared" si="105"/>
        <v/>
      </c>
      <c r="S1333" s="7" t="str">
        <f t="shared" si="106"/>
        <v/>
      </c>
    </row>
    <row r="1334" spans="8:19" x14ac:dyDescent="0.25">
      <c r="H1334" s="153"/>
      <c r="M1334" s="165" t="str">
        <f t="shared" si="102"/>
        <v/>
      </c>
      <c r="N1334" s="255" t="str">
        <f>IF($M1334="","",IFERROR(VLOOKUP($M1334,PartnerSearch!B$2:G$16000,6,0),"--"))</f>
        <v/>
      </c>
      <c r="P1334" s="15" t="str">
        <f t="shared" si="103"/>
        <v/>
      </c>
      <c r="Q1334" s="15" t="str">
        <f t="shared" si="104"/>
        <v/>
      </c>
      <c r="R1334" s="15" t="str">
        <f t="shared" si="105"/>
        <v/>
      </c>
      <c r="S1334" s="7" t="str">
        <f t="shared" si="106"/>
        <v/>
      </c>
    </row>
    <row r="1335" spans="8:19" x14ac:dyDescent="0.25">
      <c r="H1335" s="153"/>
      <c r="M1335" s="165" t="str">
        <f t="shared" si="102"/>
        <v/>
      </c>
      <c r="N1335" s="255" t="str">
        <f>IF($M1335="","",IFERROR(VLOOKUP($M1335,PartnerSearch!B$2:G$16000,6,0),"--"))</f>
        <v/>
      </c>
      <c r="P1335" s="15" t="str">
        <f t="shared" si="103"/>
        <v/>
      </c>
      <c r="Q1335" s="15" t="str">
        <f t="shared" si="104"/>
        <v/>
      </c>
      <c r="R1335" s="15" t="str">
        <f t="shared" si="105"/>
        <v/>
      </c>
      <c r="S1335" s="7" t="str">
        <f t="shared" si="106"/>
        <v/>
      </c>
    </row>
    <row r="1336" spans="8:19" x14ac:dyDescent="0.25">
      <c r="H1336" s="153"/>
      <c r="M1336" s="165" t="str">
        <f t="shared" si="102"/>
        <v/>
      </c>
      <c r="N1336" s="255" t="str">
        <f>IF($M1336="","",IFERROR(VLOOKUP($M1336,PartnerSearch!B$2:G$16000,6,0),"--"))</f>
        <v/>
      </c>
      <c r="P1336" s="15" t="str">
        <f t="shared" si="103"/>
        <v/>
      </c>
      <c r="Q1336" s="15" t="str">
        <f t="shared" si="104"/>
        <v/>
      </c>
      <c r="R1336" s="15" t="str">
        <f t="shared" si="105"/>
        <v/>
      </c>
      <c r="S1336" s="7" t="str">
        <f t="shared" si="106"/>
        <v/>
      </c>
    </row>
    <row r="1337" spans="8:19" x14ac:dyDescent="0.25">
      <c r="H1337" s="153"/>
      <c r="M1337" s="165" t="str">
        <f t="shared" si="102"/>
        <v/>
      </c>
      <c r="N1337" s="255" t="str">
        <f>IF($M1337="","",IFERROR(VLOOKUP($M1337,PartnerSearch!B$2:G$16000,6,0),"--"))</f>
        <v/>
      </c>
      <c r="P1337" s="15" t="str">
        <f t="shared" si="103"/>
        <v/>
      </c>
      <c r="Q1337" s="15" t="str">
        <f t="shared" si="104"/>
        <v/>
      </c>
      <c r="R1337" s="15" t="str">
        <f t="shared" si="105"/>
        <v/>
      </c>
      <c r="S1337" s="7" t="str">
        <f t="shared" si="106"/>
        <v/>
      </c>
    </row>
    <row r="1338" spans="8:19" x14ac:dyDescent="0.25">
      <c r="H1338" s="153"/>
      <c r="M1338" s="165" t="str">
        <f t="shared" si="102"/>
        <v/>
      </c>
      <c r="N1338" s="255" t="str">
        <f>IF($M1338="","",IFERROR(VLOOKUP($M1338,PartnerSearch!B$2:G$16000,6,0),"--"))</f>
        <v/>
      </c>
      <c r="P1338" s="15" t="str">
        <f t="shared" si="103"/>
        <v/>
      </c>
      <c r="Q1338" s="15" t="str">
        <f t="shared" si="104"/>
        <v/>
      </c>
      <c r="R1338" s="15" t="str">
        <f t="shared" si="105"/>
        <v/>
      </c>
      <c r="S1338" s="7" t="str">
        <f t="shared" si="106"/>
        <v/>
      </c>
    </row>
    <row r="1339" spans="8:19" x14ac:dyDescent="0.25">
      <c r="H1339" s="153"/>
      <c r="M1339" s="165" t="str">
        <f t="shared" si="102"/>
        <v/>
      </c>
      <c r="N1339" s="255" t="str">
        <f>IF($M1339="","",IFERROR(VLOOKUP($M1339,PartnerSearch!B$2:G$16000,6,0),"--"))</f>
        <v/>
      </c>
      <c r="P1339" s="15" t="str">
        <f t="shared" si="103"/>
        <v/>
      </c>
      <c r="Q1339" s="15" t="str">
        <f t="shared" si="104"/>
        <v/>
      </c>
      <c r="R1339" s="15" t="str">
        <f t="shared" si="105"/>
        <v/>
      </c>
      <c r="S1339" s="7" t="str">
        <f t="shared" si="106"/>
        <v/>
      </c>
    </row>
    <row r="1340" spans="8:19" x14ac:dyDescent="0.25">
      <c r="H1340" s="153"/>
      <c r="M1340" s="165" t="str">
        <f t="shared" si="102"/>
        <v/>
      </c>
      <c r="N1340" s="255" t="str">
        <f>IF($M1340="","",IFERROR(VLOOKUP($M1340,PartnerSearch!B$2:G$16000,6,0),"--"))</f>
        <v/>
      </c>
      <c r="P1340" s="15" t="str">
        <f t="shared" si="103"/>
        <v/>
      </c>
      <c r="Q1340" s="15" t="str">
        <f t="shared" si="104"/>
        <v/>
      </c>
      <c r="R1340" s="15" t="str">
        <f t="shared" si="105"/>
        <v/>
      </c>
      <c r="S1340" s="7" t="str">
        <f t="shared" si="106"/>
        <v/>
      </c>
    </row>
    <row r="1341" spans="8:19" x14ac:dyDescent="0.25">
      <c r="H1341" s="153"/>
      <c r="M1341" s="165" t="str">
        <f t="shared" si="102"/>
        <v/>
      </c>
      <c r="N1341" s="255" t="str">
        <f>IF($M1341="","",IFERROR(VLOOKUP($M1341,PartnerSearch!B$2:G$16000,6,0),"--"))</f>
        <v/>
      </c>
      <c r="P1341" s="15" t="str">
        <f t="shared" si="103"/>
        <v/>
      </c>
      <c r="Q1341" s="15" t="str">
        <f t="shared" si="104"/>
        <v/>
      </c>
      <c r="R1341" s="15" t="str">
        <f t="shared" si="105"/>
        <v/>
      </c>
      <c r="S1341" s="7" t="str">
        <f t="shared" si="106"/>
        <v/>
      </c>
    </row>
    <row r="1342" spans="8:19" x14ac:dyDescent="0.25">
      <c r="H1342" s="153"/>
      <c r="M1342" s="165" t="str">
        <f t="shared" si="102"/>
        <v/>
      </c>
      <c r="N1342" s="255" t="str">
        <f>IF($M1342="","",IFERROR(VLOOKUP($M1342,PartnerSearch!B$2:G$16000,6,0),"--"))</f>
        <v/>
      </c>
      <c r="P1342" s="15" t="str">
        <f t="shared" si="103"/>
        <v/>
      </c>
      <c r="Q1342" s="15" t="str">
        <f t="shared" si="104"/>
        <v/>
      </c>
      <c r="R1342" s="15" t="str">
        <f t="shared" si="105"/>
        <v/>
      </c>
      <c r="S1342" s="7" t="str">
        <f t="shared" si="106"/>
        <v/>
      </c>
    </row>
    <row r="1343" spans="8:19" x14ac:dyDescent="0.25">
      <c r="H1343" s="153"/>
      <c r="M1343" s="165" t="str">
        <f t="shared" si="102"/>
        <v/>
      </c>
      <c r="N1343" s="255" t="str">
        <f>IF($M1343="","",IFERROR(VLOOKUP($M1343,PartnerSearch!B$2:G$16000,6,0),"--"))</f>
        <v/>
      </c>
      <c r="P1343" s="15" t="str">
        <f t="shared" si="103"/>
        <v/>
      </c>
      <c r="Q1343" s="15" t="str">
        <f t="shared" si="104"/>
        <v/>
      </c>
      <c r="R1343" s="15" t="str">
        <f t="shared" si="105"/>
        <v/>
      </c>
      <c r="S1343" s="7" t="str">
        <f t="shared" si="106"/>
        <v/>
      </c>
    </row>
    <row r="1344" spans="8:19" x14ac:dyDescent="0.25">
      <c r="H1344" s="153"/>
      <c r="M1344" s="165" t="str">
        <f t="shared" si="102"/>
        <v/>
      </c>
      <c r="N1344" s="255" t="str">
        <f>IF($M1344="","",IFERROR(VLOOKUP($M1344,PartnerSearch!B$2:G$16000,6,0),"--"))</f>
        <v/>
      </c>
      <c r="P1344" s="15" t="str">
        <f t="shared" si="103"/>
        <v/>
      </c>
      <c r="Q1344" s="15" t="str">
        <f t="shared" si="104"/>
        <v/>
      </c>
      <c r="R1344" s="15" t="str">
        <f t="shared" si="105"/>
        <v/>
      </c>
      <c r="S1344" s="7" t="str">
        <f t="shared" si="106"/>
        <v/>
      </c>
    </row>
    <row r="1345" spans="8:19" x14ac:dyDescent="0.25">
      <c r="H1345" s="153"/>
      <c r="M1345" s="165" t="str">
        <f t="shared" si="102"/>
        <v/>
      </c>
      <c r="N1345" s="255" t="str">
        <f>IF($M1345="","",IFERROR(VLOOKUP($M1345,PartnerSearch!B$2:G$16000,6,0),"--"))</f>
        <v/>
      </c>
      <c r="P1345" s="15" t="str">
        <f t="shared" si="103"/>
        <v/>
      </c>
      <c r="Q1345" s="15" t="str">
        <f t="shared" si="104"/>
        <v/>
      </c>
      <c r="R1345" s="15" t="str">
        <f t="shared" si="105"/>
        <v/>
      </c>
      <c r="S1345" s="7" t="str">
        <f t="shared" si="106"/>
        <v/>
      </c>
    </row>
    <row r="1346" spans="8:19" x14ac:dyDescent="0.25">
      <c r="H1346" s="153"/>
      <c r="M1346" s="165" t="str">
        <f t="shared" si="102"/>
        <v/>
      </c>
      <c r="N1346" s="255" t="str">
        <f>IF($M1346="","",IFERROR(VLOOKUP($M1346,PartnerSearch!B$2:G$16000,6,0),"--"))</f>
        <v/>
      </c>
      <c r="P1346" s="15" t="str">
        <f t="shared" si="103"/>
        <v/>
      </c>
      <c r="Q1346" s="15" t="str">
        <f t="shared" si="104"/>
        <v/>
      </c>
      <c r="R1346" s="15" t="str">
        <f t="shared" si="105"/>
        <v/>
      </c>
      <c r="S1346" s="7" t="str">
        <f t="shared" si="106"/>
        <v/>
      </c>
    </row>
    <row r="1347" spans="8:19" x14ac:dyDescent="0.25">
      <c r="H1347" s="153"/>
      <c r="M1347" s="165" t="str">
        <f t="shared" ref="M1347:M1410" si="107">TRIM(SUBSTITUTE(SUBSTITUTE(SUBSTITUTE(SUBSTITUTE(SUBSTITUTE(SUBSTITUTE(SUBSTITUTE(SUBSTITUTE(SUBSTITUTE(SUBSTITUTE(SUBSTITUTE(SUBSTITUTE(SUBSTITUTE(SUBSTITUTE(E1347,"00000 ","")," (Local)","")," (Tribal)","")," (State)","")," (Regional)","")," (Federal/National)","")," (International)","")," (Unknown)","")," (Academic Institution)","")," (Government)","")," (Industry/Business)","")," (NGO)","")," (Other)","")," (Sea Grant Program)",""))</f>
        <v/>
      </c>
      <c r="N1347" s="255" t="str">
        <f>IF($M1347="","",IFERROR(VLOOKUP($M1347,PartnerSearch!B$2:G$16000,6,0),"--"))</f>
        <v/>
      </c>
      <c r="P1347" s="15" t="str">
        <f t="shared" ref="P1347:P1410" si="108">IF(E1347="","",IF(LEFT(E1347&amp;"x",5)="00000","",IF(N1347="--","NO","yes")))</f>
        <v/>
      </c>
      <c r="Q1347" s="15" t="str">
        <f t="shared" ref="Q1347:Q1410" si="109">IF(LEFT(E1347&amp;"x",5)&lt;&gt;"00000","",IF(N1347="--","yes","NO"))</f>
        <v/>
      </c>
      <c r="R1347" s="15" t="str">
        <f t="shared" ref="R1347:R1410" si="110">IF(Q1347="","",IF((ISERROR(SEARCH("(Federal/National)",E1347))*1+ISERROR(SEARCH("(International)",E1347))*1+ISERROR(SEARCH("(Local)",E1347))*1+ISERROR(SEARCH("(State)",E1347))*1+ISERROR(SEARCH("(Regional)",E1347))*1+ISERROR(SEARCH("(Tribal)",E1347))*1+ISERROR(SEARCH("(Unknown) (",E1347))*1)=6,"yes","NO"))</f>
        <v/>
      </c>
      <c r="S1347" s="7" t="str">
        <f t="shared" ref="S1347:S1410" si="111">IF(Q1347="","",IF(OR(NOT(ISERROR(SEARCH("(Academic Institution)",E1347))),NOT(ISERROR(SEARCH("(Government)",E1347))),NOT(ISERROR(SEARCH("(Industry/Business)",E1347))),NOT(ISERROR(SEARCH("(NGO)",E1347))),NOT(ISERROR(SEARCH("(Sea Grant Program)",E1347))),NOT(ISERROR(SEARCH("(Other)",E1347))),NOT(AND(NOT(ISERROR(SEARCH("(Unknown)",E1347))),(ISERROR(SEARCH(") (Unknown)",E1347)))))),"yes","NO"))</f>
        <v/>
      </c>
    </row>
    <row r="1348" spans="8:19" x14ac:dyDescent="0.25">
      <c r="H1348" s="153"/>
      <c r="M1348" s="165" t="str">
        <f t="shared" si="107"/>
        <v/>
      </c>
      <c r="N1348" s="255" t="str">
        <f>IF($M1348="","",IFERROR(VLOOKUP($M1348,PartnerSearch!B$2:G$16000,6,0),"--"))</f>
        <v/>
      </c>
      <c r="P1348" s="15" t="str">
        <f t="shared" si="108"/>
        <v/>
      </c>
      <c r="Q1348" s="15" t="str">
        <f t="shared" si="109"/>
        <v/>
      </c>
      <c r="R1348" s="15" t="str">
        <f t="shared" si="110"/>
        <v/>
      </c>
      <c r="S1348" s="7" t="str">
        <f t="shared" si="111"/>
        <v/>
      </c>
    </row>
    <row r="1349" spans="8:19" x14ac:dyDescent="0.25">
      <c r="H1349" s="153"/>
      <c r="M1349" s="165" t="str">
        <f t="shared" si="107"/>
        <v/>
      </c>
      <c r="N1349" s="255" t="str">
        <f>IF($M1349="","",IFERROR(VLOOKUP($M1349,PartnerSearch!B$2:G$16000,6,0),"--"))</f>
        <v/>
      </c>
      <c r="P1349" s="15" t="str">
        <f t="shared" si="108"/>
        <v/>
      </c>
      <c r="Q1349" s="15" t="str">
        <f t="shared" si="109"/>
        <v/>
      </c>
      <c r="R1349" s="15" t="str">
        <f t="shared" si="110"/>
        <v/>
      </c>
      <c r="S1349" s="7" t="str">
        <f t="shared" si="111"/>
        <v/>
      </c>
    </row>
    <row r="1350" spans="8:19" x14ac:dyDescent="0.25">
      <c r="H1350" s="153"/>
      <c r="M1350" s="165" t="str">
        <f t="shared" si="107"/>
        <v/>
      </c>
      <c r="N1350" s="255" t="str">
        <f>IF($M1350="","",IFERROR(VLOOKUP($M1350,PartnerSearch!B$2:G$16000,6,0),"--"))</f>
        <v/>
      </c>
      <c r="P1350" s="15" t="str">
        <f t="shared" si="108"/>
        <v/>
      </c>
      <c r="Q1350" s="15" t="str">
        <f t="shared" si="109"/>
        <v/>
      </c>
      <c r="R1350" s="15" t="str">
        <f t="shared" si="110"/>
        <v/>
      </c>
      <c r="S1350" s="7" t="str">
        <f t="shared" si="111"/>
        <v/>
      </c>
    </row>
    <row r="1351" spans="8:19" x14ac:dyDescent="0.25">
      <c r="H1351" s="153"/>
      <c r="M1351" s="165" t="str">
        <f t="shared" si="107"/>
        <v/>
      </c>
      <c r="N1351" s="255" t="str">
        <f>IF($M1351="","",IFERROR(VLOOKUP($M1351,PartnerSearch!B$2:G$16000,6,0),"--"))</f>
        <v/>
      </c>
      <c r="P1351" s="15" t="str">
        <f t="shared" si="108"/>
        <v/>
      </c>
      <c r="Q1351" s="15" t="str">
        <f t="shared" si="109"/>
        <v/>
      </c>
      <c r="R1351" s="15" t="str">
        <f t="shared" si="110"/>
        <v/>
      </c>
      <c r="S1351" s="7" t="str">
        <f t="shared" si="111"/>
        <v/>
      </c>
    </row>
    <row r="1352" spans="8:19" x14ac:dyDescent="0.25">
      <c r="H1352" s="153"/>
      <c r="M1352" s="165" t="str">
        <f t="shared" si="107"/>
        <v/>
      </c>
      <c r="N1352" s="255" t="str">
        <f>IF($M1352="","",IFERROR(VLOOKUP($M1352,PartnerSearch!B$2:G$16000,6,0),"--"))</f>
        <v/>
      </c>
      <c r="P1352" s="15" t="str">
        <f t="shared" si="108"/>
        <v/>
      </c>
      <c r="Q1352" s="15" t="str">
        <f t="shared" si="109"/>
        <v/>
      </c>
      <c r="R1352" s="15" t="str">
        <f t="shared" si="110"/>
        <v/>
      </c>
      <c r="S1352" s="7" t="str">
        <f t="shared" si="111"/>
        <v/>
      </c>
    </row>
    <row r="1353" spans="8:19" x14ac:dyDescent="0.25">
      <c r="H1353" s="153"/>
      <c r="M1353" s="165" t="str">
        <f t="shared" si="107"/>
        <v/>
      </c>
      <c r="N1353" s="255" t="str">
        <f>IF($M1353="","",IFERROR(VLOOKUP($M1353,PartnerSearch!B$2:G$16000,6,0),"--"))</f>
        <v/>
      </c>
      <c r="P1353" s="15" t="str">
        <f t="shared" si="108"/>
        <v/>
      </c>
      <c r="Q1353" s="15" t="str">
        <f t="shared" si="109"/>
        <v/>
      </c>
      <c r="R1353" s="15" t="str">
        <f t="shared" si="110"/>
        <v/>
      </c>
      <c r="S1353" s="7" t="str">
        <f t="shared" si="111"/>
        <v/>
      </c>
    </row>
    <row r="1354" spans="8:19" x14ac:dyDescent="0.25">
      <c r="H1354" s="153"/>
      <c r="M1354" s="165" t="str">
        <f t="shared" si="107"/>
        <v/>
      </c>
      <c r="N1354" s="255" t="str">
        <f>IF($M1354="","",IFERROR(VLOOKUP($M1354,PartnerSearch!B$2:G$16000,6,0),"--"))</f>
        <v/>
      </c>
      <c r="P1354" s="15" t="str">
        <f t="shared" si="108"/>
        <v/>
      </c>
      <c r="Q1354" s="15" t="str">
        <f t="shared" si="109"/>
        <v/>
      </c>
      <c r="R1354" s="15" t="str">
        <f t="shared" si="110"/>
        <v/>
      </c>
      <c r="S1354" s="7" t="str">
        <f t="shared" si="111"/>
        <v/>
      </c>
    </row>
    <row r="1355" spans="8:19" x14ac:dyDescent="0.25">
      <c r="H1355" s="153"/>
      <c r="M1355" s="165" t="str">
        <f t="shared" si="107"/>
        <v/>
      </c>
      <c r="N1355" s="255" t="str">
        <f>IF($M1355="","",IFERROR(VLOOKUP($M1355,PartnerSearch!B$2:G$16000,6,0),"--"))</f>
        <v/>
      </c>
      <c r="P1355" s="15" t="str">
        <f t="shared" si="108"/>
        <v/>
      </c>
      <c r="Q1355" s="15" t="str">
        <f t="shared" si="109"/>
        <v/>
      </c>
      <c r="R1355" s="15" t="str">
        <f t="shared" si="110"/>
        <v/>
      </c>
      <c r="S1355" s="7" t="str">
        <f t="shared" si="111"/>
        <v/>
      </c>
    </row>
    <row r="1356" spans="8:19" x14ac:dyDescent="0.25">
      <c r="H1356" s="153"/>
      <c r="M1356" s="165" t="str">
        <f t="shared" si="107"/>
        <v/>
      </c>
      <c r="N1356" s="255" t="str">
        <f>IF($M1356="","",IFERROR(VLOOKUP($M1356,PartnerSearch!B$2:G$16000,6,0),"--"))</f>
        <v/>
      </c>
      <c r="P1356" s="15" t="str">
        <f t="shared" si="108"/>
        <v/>
      </c>
      <c r="Q1356" s="15" t="str">
        <f t="shared" si="109"/>
        <v/>
      </c>
      <c r="R1356" s="15" t="str">
        <f t="shared" si="110"/>
        <v/>
      </c>
      <c r="S1356" s="7" t="str">
        <f t="shared" si="111"/>
        <v/>
      </c>
    </row>
    <row r="1357" spans="8:19" x14ac:dyDescent="0.25">
      <c r="H1357" s="153"/>
      <c r="M1357" s="165" t="str">
        <f t="shared" si="107"/>
        <v/>
      </c>
      <c r="N1357" s="255" t="str">
        <f>IF($M1357="","",IFERROR(VLOOKUP($M1357,PartnerSearch!B$2:G$16000,6,0),"--"))</f>
        <v/>
      </c>
      <c r="P1357" s="15" t="str">
        <f t="shared" si="108"/>
        <v/>
      </c>
      <c r="Q1357" s="15" t="str">
        <f t="shared" si="109"/>
        <v/>
      </c>
      <c r="R1357" s="15" t="str">
        <f t="shared" si="110"/>
        <v/>
      </c>
      <c r="S1357" s="7" t="str">
        <f t="shared" si="111"/>
        <v/>
      </c>
    </row>
    <row r="1358" spans="8:19" x14ac:dyDescent="0.25">
      <c r="H1358" s="153"/>
      <c r="M1358" s="165" t="str">
        <f t="shared" si="107"/>
        <v/>
      </c>
      <c r="N1358" s="255" t="str">
        <f>IF($M1358="","",IFERROR(VLOOKUP($M1358,PartnerSearch!B$2:G$16000,6,0),"--"))</f>
        <v/>
      </c>
      <c r="P1358" s="15" t="str">
        <f t="shared" si="108"/>
        <v/>
      </c>
      <c r="Q1358" s="15" t="str">
        <f t="shared" si="109"/>
        <v/>
      </c>
      <c r="R1358" s="15" t="str">
        <f t="shared" si="110"/>
        <v/>
      </c>
      <c r="S1358" s="7" t="str">
        <f t="shared" si="111"/>
        <v/>
      </c>
    </row>
    <row r="1359" spans="8:19" x14ac:dyDescent="0.25">
      <c r="H1359" s="153"/>
      <c r="M1359" s="165" t="str">
        <f t="shared" si="107"/>
        <v/>
      </c>
      <c r="N1359" s="255" t="str">
        <f>IF($M1359="","",IFERROR(VLOOKUP($M1359,PartnerSearch!B$2:G$16000,6,0),"--"))</f>
        <v/>
      </c>
      <c r="P1359" s="15" t="str">
        <f t="shared" si="108"/>
        <v/>
      </c>
      <c r="Q1359" s="15" t="str">
        <f t="shared" si="109"/>
        <v/>
      </c>
      <c r="R1359" s="15" t="str">
        <f t="shared" si="110"/>
        <v/>
      </c>
      <c r="S1359" s="7" t="str">
        <f t="shared" si="111"/>
        <v/>
      </c>
    </row>
    <row r="1360" spans="8:19" x14ac:dyDescent="0.25">
      <c r="H1360" s="153"/>
      <c r="M1360" s="165" t="str">
        <f t="shared" si="107"/>
        <v/>
      </c>
      <c r="N1360" s="255" t="str">
        <f>IF($M1360="","",IFERROR(VLOOKUP($M1360,PartnerSearch!B$2:G$16000,6,0),"--"))</f>
        <v/>
      </c>
      <c r="P1360" s="15" t="str">
        <f t="shared" si="108"/>
        <v/>
      </c>
      <c r="Q1360" s="15" t="str">
        <f t="shared" si="109"/>
        <v/>
      </c>
      <c r="R1360" s="15" t="str">
        <f t="shared" si="110"/>
        <v/>
      </c>
      <c r="S1360" s="7" t="str">
        <f t="shared" si="111"/>
        <v/>
      </c>
    </row>
    <row r="1361" spans="8:19" x14ac:dyDescent="0.25">
      <c r="H1361" s="153"/>
      <c r="M1361" s="165" t="str">
        <f t="shared" si="107"/>
        <v/>
      </c>
      <c r="N1361" s="255" t="str">
        <f>IF($M1361="","",IFERROR(VLOOKUP($M1361,PartnerSearch!B$2:G$16000,6,0),"--"))</f>
        <v/>
      </c>
      <c r="P1361" s="15" t="str">
        <f t="shared" si="108"/>
        <v/>
      </c>
      <c r="Q1361" s="15" t="str">
        <f t="shared" si="109"/>
        <v/>
      </c>
      <c r="R1361" s="15" t="str">
        <f t="shared" si="110"/>
        <v/>
      </c>
      <c r="S1361" s="7" t="str">
        <f t="shared" si="111"/>
        <v/>
      </c>
    </row>
    <row r="1362" spans="8:19" x14ac:dyDescent="0.25">
      <c r="H1362" s="153"/>
      <c r="M1362" s="165" t="str">
        <f t="shared" si="107"/>
        <v/>
      </c>
      <c r="N1362" s="255" t="str">
        <f>IF($M1362="","",IFERROR(VLOOKUP($M1362,PartnerSearch!B$2:G$16000,6,0),"--"))</f>
        <v/>
      </c>
      <c r="P1362" s="15" t="str">
        <f t="shared" si="108"/>
        <v/>
      </c>
      <c r="Q1362" s="15" t="str">
        <f t="shared" si="109"/>
        <v/>
      </c>
      <c r="R1362" s="15" t="str">
        <f t="shared" si="110"/>
        <v/>
      </c>
      <c r="S1362" s="7" t="str">
        <f t="shared" si="111"/>
        <v/>
      </c>
    </row>
    <row r="1363" spans="8:19" x14ac:dyDescent="0.25">
      <c r="H1363" s="153"/>
      <c r="M1363" s="165" t="str">
        <f t="shared" si="107"/>
        <v/>
      </c>
      <c r="N1363" s="255" t="str">
        <f>IF($M1363="","",IFERROR(VLOOKUP($M1363,PartnerSearch!B$2:G$16000,6,0),"--"))</f>
        <v/>
      </c>
      <c r="P1363" s="15" t="str">
        <f t="shared" si="108"/>
        <v/>
      </c>
      <c r="Q1363" s="15" t="str">
        <f t="shared" si="109"/>
        <v/>
      </c>
      <c r="R1363" s="15" t="str">
        <f t="shared" si="110"/>
        <v/>
      </c>
      <c r="S1363" s="7" t="str">
        <f t="shared" si="111"/>
        <v/>
      </c>
    </row>
    <row r="1364" spans="8:19" x14ac:dyDescent="0.25">
      <c r="H1364" s="153"/>
      <c r="M1364" s="165" t="str">
        <f t="shared" si="107"/>
        <v/>
      </c>
      <c r="N1364" s="255" t="str">
        <f>IF($M1364="","",IFERROR(VLOOKUP($M1364,PartnerSearch!B$2:G$16000,6,0),"--"))</f>
        <v/>
      </c>
      <c r="P1364" s="15" t="str">
        <f t="shared" si="108"/>
        <v/>
      </c>
      <c r="Q1364" s="15" t="str">
        <f t="shared" si="109"/>
        <v/>
      </c>
      <c r="R1364" s="15" t="str">
        <f t="shared" si="110"/>
        <v/>
      </c>
      <c r="S1364" s="7" t="str">
        <f t="shared" si="111"/>
        <v/>
      </c>
    </row>
    <row r="1365" spans="8:19" x14ac:dyDescent="0.25">
      <c r="H1365" s="153"/>
      <c r="M1365" s="165" t="str">
        <f t="shared" si="107"/>
        <v/>
      </c>
      <c r="N1365" s="255" t="str">
        <f>IF($M1365="","",IFERROR(VLOOKUP($M1365,PartnerSearch!B$2:G$16000,6,0),"--"))</f>
        <v/>
      </c>
      <c r="P1365" s="15" t="str">
        <f t="shared" si="108"/>
        <v/>
      </c>
      <c r="Q1365" s="15" t="str">
        <f t="shared" si="109"/>
        <v/>
      </c>
      <c r="R1365" s="15" t="str">
        <f t="shared" si="110"/>
        <v/>
      </c>
      <c r="S1365" s="7" t="str">
        <f t="shared" si="111"/>
        <v/>
      </c>
    </row>
    <row r="1366" spans="8:19" x14ac:dyDescent="0.25">
      <c r="H1366" s="153"/>
      <c r="M1366" s="165" t="str">
        <f t="shared" si="107"/>
        <v/>
      </c>
      <c r="N1366" s="255" t="str">
        <f>IF($M1366="","",IFERROR(VLOOKUP($M1366,PartnerSearch!B$2:G$16000,6,0),"--"))</f>
        <v/>
      </c>
      <c r="P1366" s="15" t="str">
        <f t="shared" si="108"/>
        <v/>
      </c>
      <c r="Q1366" s="15" t="str">
        <f t="shared" si="109"/>
        <v/>
      </c>
      <c r="R1366" s="15" t="str">
        <f t="shared" si="110"/>
        <v/>
      </c>
      <c r="S1366" s="7" t="str">
        <f t="shared" si="111"/>
        <v/>
      </c>
    </row>
    <row r="1367" spans="8:19" x14ac:dyDescent="0.25">
      <c r="H1367" s="153"/>
      <c r="M1367" s="165" t="str">
        <f t="shared" si="107"/>
        <v/>
      </c>
      <c r="N1367" s="255" t="str">
        <f>IF($M1367="","",IFERROR(VLOOKUP($M1367,PartnerSearch!B$2:G$16000,6,0),"--"))</f>
        <v/>
      </c>
      <c r="P1367" s="15" t="str">
        <f t="shared" si="108"/>
        <v/>
      </c>
      <c r="Q1367" s="15" t="str">
        <f t="shared" si="109"/>
        <v/>
      </c>
      <c r="R1367" s="15" t="str">
        <f t="shared" si="110"/>
        <v/>
      </c>
      <c r="S1367" s="7" t="str">
        <f t="shared" si="111"/>
        <v/>
      </c>
    </row>
    <row r="1368" spans="8:19" x14ac:dyDescent="0.25">
      <c r="H1368" s="153"/>
      <c r="M1368" s="165" t="str">
        <f t="shared" si="107"/>
        <v/>
      </c>
      <c r="N1368" s="255" t="str">
        <f>IF($M1368="","",IFERROR(VLOOKUP($M1368,PartnerSearch!B$2:G$16000,6,0),"--"))</f>
        <v/>
      </c>
      <c r="P1368" s="15" t="str">
        <f t="shared" si="108"/>
        <v/>
      </c>
      <c r="Q1368" s="15" t="str">
        <f t="shared" si="109"/>
        <v/>
      </c>
      <c r="R1368" s="15" t="str">
        <f t="shared" si="110"/>
        <v/>
      </c>
      <c r="S1368" s="7" t="str">
        <f t="shared" si="111"/>
        <v/>
      </c>
    </row>
    <row r="1369" spans="8:19" x14ac:dyDescent="0.25">
      <c r="H1369" s="153"/>
      <c r="M1369" s="165" t="str">
        <f t="shared" si="107"/>
        <v/>
      </c>
      <c r="N1369" s="255" t="str">
        <f>IF($M1369="","",IFERROR(VLOOKUP($M1369,PartnerSearch!B$2:G$16000,6,0),"--"))</f>
        <v/>
      </c>
      <c r="P1369" s="15" t="str">
        <f t="shared" si="108"/>
        <v/>
      </c>
      <c r="Q1369" s="15" t="str">
        <f t="shared" si="109"/>
        <v/>
      </c>
      <c r="R1369" s="15" t="str">
        <f t="shared" si="110"/>
        <v/>
      </c>
      <c r="S1369" s="7" t="str">
        <f t="shared" si="111"/>
        <v/>
      </c>
    </row>
    <row r="1370" spans="8:19" x14ac:dyDescent="0.25">
      <c r="H1370" s="153"/>
      <c r="M1370" s="165" t="str">
        <f t="shared" si="107"/>
        <v/>
      </c>
      <c r="N1370" s="255" t="str">
        <f>IF($M1370="","",IFERROR(VLOOKUP($M1370,PartnerSearch!B$2:G$16000,6,0),"--"))</f>
        <v/>
      </c>
      <c r="P1370" s="15" t="str">
        <f t="shared" si="108"/>
        <v/>
      </c>
      <c r="Q1370" s="15" t="str">
        <f t="shared" si="109"/>
        <v/>
      </c>
      <c r="R1370" s="15" t="str">
        <f t="shared" si="110"/>
        <v/>
      </c>
      <c r="S1370" s="7" t="str">
        <f t="shared" si="111"/>
        <v/>
      </c>
    </row>
    <row r="1371" spans="8:19" x14ac:dyDescent="0.25">
      <c r="H1371" s="153"/>
      <c r="M1371" s="165" t="str">
        <f t="shared" si="107"/>
        <v/>
      </c>
      <c r="N1371" s="255" t="str">
        <f>IF($M1371="","",IFERROR(VLOOKUP($M1371,PartnerSearch!B$2:G$16000,6,0),"--"))</f>
        <v/>
      </c>
      <c r="P1371" s="15" t="str">
        <f t="shared" si="108"/>
        <v/>
      </c>
      <c r="Q1371" s="15" t="str">
        <f t="shared" si="109"/>
        <v/>
      </c>
      <c r="R1371" s="15" t="str">
        <f t="shared" si="110"/>
        <v/>
      </c>
      <c r="S1371" s="7" t="str">
        <f t="shared" si="111"/>
        <v/>
      </c>
    </row>
    <row r="1372" spans="8:19" x14ac:dyDescent="0.25">
      <c r="H1372" s="153"/>
      <c r="M1372" s="165" t="str">
        <f t="shared" si="107"/>
        <v/>
      </c>
      <c r="N1372" s="255" t="str">
        <f>IF($M1372="","",IFERROR(VLOOKUP($M1372,PartnerSearch!B$2:G$16000,6,0),"--"))</f>
        <v/>
      </c>
      <c r="P1372" s="15" t="str">
        <f t="shared" si="108"/>
        <v/>
      </c>
      <c r="Q1372" s="15" t="str">
        <f t="shared" si="109"/>
        <v/>
      </c>
      <c r="R1372" s="15" t="str">
        <f t="shared" si="110"/>
        <v/>
      </c>
      <c r="S1372" s="7" t="str">
        <f t="shared" si="111"/>
        <v/>
      </c>
    </row>
    <row r="1373" spans="8:19" x14ac:dyDescent="0.25">
      <c r="H1373" s="153"/>
      <c r="M1373" s="165" t="str">
        <f t="shared" si="107"/>
        <v/>
      </c>
      <c r="N1373" s="255" t="str">
        <f>IF($M1373="","",IFERROR(VLOOKUP($M1373,PartnerSearch!B$2:G$16000,6,0),"--"))</f>
        <v/>
      </c>
      <c r="P1373" s="15" t="str">
        <f t="shared" si="108"/>
        <v/>
      </c>
      <c r="Q1373" s="15" t="str">
        <f t="shared" si="109"/>
        <v/>
      </c>
      <c r="R1373" s="15" t="str">
        <f t="shared" si="110"/>
        <v/>
      </c>
      <c r="S1373" s="7" t="str">
        <f t="shared" si="111"/>
        <v/>
      </c>
    </row>
    <row r="1374" spans="8:19" x14ac:dyDescent="0.25">
      <c r="H1374" s="153"/>
      <c r="M1374" s="165" t="str">
        <f t="shared" si="107"/>
        <v/>
      </c>
      <c r="N1374" s="255" t="str">
        <f>IF($M1374="","",IFERROR(VLOOKUP($M1374,PartnerSearch!B$2:G$16000,6,0),"--"))</f>
        <v/>
      </c>
      <c r="P1374" s="15" t="str">
        <f t="shared" si="108"/>
        <v/>
      </c>
      <c r="Q1374" s="15" t="str">
        <f t="shared" si="109"/>
        <v/>
      </c>
      <c r="R1374" s="15" t="str">
        <f t="shared" si="110"/>
        <v/>
      </c>
      <c r="S1374" s="7" t="str">
        <f t="shared" si="111"/>
        <v/>
      </c>
    </row>
    <row r="1375" spans="8:19" x14ac:dyDescent="0.25">
      <c r="H1375" s="153"/>
      <c r="M1375" s="165" t="str">
        <f t="shared" si="107"/>
        <v/>
      </c>
      <c r="N1375" s="255" t="str">
        <f>IF($M1375="","",IFERROR(VLOOKUP($M1375,PartnerSearch!B$2:G$16000,6,0),"--"))</f>
        <v/>
      </c>
      <c r="P1375" s="15" t="str">
        <f t="shared" si="108"/>
        <v/>
      </c>
      <c r="Q1375" s="15" t="str">
        <f t="shared" si="109"/>
        <v/>
      </c>
      <c r="R1375" s="15" t="str">
        <f t="shared" si="110"/>
        <v/>
      </c>
      <c r="S1375" s="7" t="str">
        <f t="shared" si="111"/>
        <v/>
      </c>
    </row>
    <row r="1376" spans="8:19" x14ac:dyDescent="0.25">
      <c r="H1376" s="153"/>
      <c r="M1376" s="165" t="str">
        <f t="shared" si="107"/>
        <v/>
      </c>
      <c r="N1376" s="255" t="str">
        <f>IF($M1376="","",IFERROR(VLOOKUP($M1376,PartnerSearch!B$2:G$16000,6,0),"--"))</f>
        <v/>
      </c>
      <c r="P1376" s="15" t="str">
        <f t="shared" si="108"/>
        <v/>
      </c>
      <c r="Q1376" s="15" t="str">
        <f t="shared" si="109"/>
        <v/>
      </c>
      <c r="R1376" s="15" t="str">
        <f t="shared" si="110"/>
        <v/>
      </c>
      <c r="S1376" s="7" t="str">
        <f t="shared" si="111"/>
        <v/>
      </c>
    </row>
    <row r="1377" spans="8:19" x14ac:dyDescent="0.25">
      <c r="H1377" s="153"/>
      <c r="M1377" s="165" t="str">
        <f t="shared" si="107"/>
        <v/>
      </c>
      <c r="N1377" s="255" t="str">
        <f>IF($M1377="","",IFERROR(VLOOKUP($M1377,PartnerSearch!B$2:G$16000,6,0),"--"))</f>
        <v/>
      </c>
      <c r="P1377" s="15" t="str">
        <f t="shared" si="108"/>
        <v/>
      </c>
      <c r="Q1377" s="15" t="str">
        <f t="shared" si="109"/>
        <v/>
      </c>
      <c r="R1377" s="15" t="str">
        <f t="shared" si="110"/>
        <v/>
      </c>
      <c r="S1377" s="7" t="str">
        <f t="shared" si="111"/>
        <v/>
      </c>
    </row>
    <row r="1378" spans="8:19" x14ac:dyDescent="0.25">
      <c r="H1378" s="153"/>
      <c r="M1378" s="165" t="str">
        <f t="shared" si="107"/>
        <v/>
      </c>
      <c r="N1378" s="255" t="str">
        <f>IF($M1378="","",IFERROR(VLOOKUP($M1378,PartnerSearch!B$2:G$16000,6,0),"--"))</f>
        <v/>
      </c>
      <c r="P1378" s="15" t="str">
        <f t="shared" si="108"/>
        <v/>
      </c>
      <c r="Q1378" s="15" t="str">
        <f t="shared" si="109"/>
        <v/>
      </c>
      <c r="R1378" s="15" t="str">
        <f t="shared" si="110"/>
        <v/>
      </c>
      <c r="S1378" s="7" t="str">
        <f t="shared" si="111"/>
        <v/>
      </c>
    </row>
    <row r="1379" spans="8:19" x14ac:dyDescent="0.25">
      <c r="H1379" s="153"/>
      <c r="M1379" s="165" t="str">
        <f t="shared" si="107"/>
        <v/>
      </c>
      <c r="N1379" s="255" t="str">
        <f>IF($M1379="","",IFERROR(VLOOKUP($M1379,PartnerSearch!B$2:G$16000,6,0),"--"))</f>
        <v/>
      </c>
      <c r="P1379" s="15" t="str">
        <f t="shared" si="108"/>
        <v/>
      </c>
      <c r="Q1379" s="15" t="str">
        <f t="shared" si="109"/>
        <v/>
      </c>
      <c r="R1379" s="15" t="str">
        <f t="shared" si="110"/>
        <v/>
      </c>
      <c r="S1379" s="7" t="str">
        <f t="shared" si="111"/>
        <v/>
      </c>
    </row>
    <row r="1380" spans="8:19" x14ac:dyDescent="0.25">
      <c r="H1380" s="153"/>
      <c r="M1380" s="165" t="str">
        <f t="shared" si="107"/>
        <v/>
      </c>
      <c r="N1380" s="255" t="str">
        <f>IF($M1380="","",IFERROR(VLOOKUP($M1380,PartnerSearch!B$2:G$16000,6,0),"--"))</f>
        <v/>
      </c>
      <c r="P1380" s="15" t="str">
        <f t="shared" si="108"/>
        <v/>
      </c>
      <c r="Q1380" s="15" t="str">
        <f t="shared" si="109"/>
        <v/>
      </c>
      <c r="R1380" s="15" t="str">
        <f t="shared" si="110"/>
        <v/>
      </c>
      <c r="S1380" s="7" t="str">
        <f t="shared" si="111"/>
        <v/>
      </c>
    </row>
    <row r="1381" spans="8:19" x14ac:dyDescent="0.25">
      <c r="H1381" s="153"/>
      <c r="M1381" s="165" t="str">
        <f t="shared" si="107"/>
        <v/>
      </c>
      <c r="N1381" s="255" t="str">
        <f>IF($M1381="","",IFERROR(VLOOKUP($M1381,PartnerSearch!B$2:G$16000,6,0),"--"))</f>
        <v/>
      </c>
      <c r="P1381" s="15" t="str">
        <f t="shared" si="108"/>
        <v/>
      </c>
      <c r="Q1381" s="15" t="str">
        <f t="shared" si="109"/>
        <v/>
      </c>
      <c r="R1381" s="15" t="str">
        <f t="shared" si="110"/>
        <v/>
      </c>
      <c r="S1381" s="7" t="str">
        <f t="shared" si="111"/>
        <v/>
      </c>
    </row>
    <row r="1382" spans="8:19" x14ac:dyDescent="0.25">
      <c r="H1382" s="153"/>
      <c r="M1382" s="165" t="str">
        <f t="shared" si="107"/>
        <v/>
      </c>
      <c r="N1382" s="255" t="str">
        <f>IF($M1382="","",IFERROR(VLOOKUP($M1382,PartnerSearch!B$2:G$16000,6,0),"--"))</f>
        <v/>
      </c>
      <c r="P1382" s="15" t="str">
        <f t="shared" si="108"/>
        <v/>
      </c>
      <c r="Q1382" s="15" t="str">
        <f t="shared" si="109"/>
        <v/>
      </c>
      <c r="R1382" s="15" t="str">
        <f t="shared" si="110"/>
        <v/>
      </c>
      <c r="S1382" s="7" t="str">
        <f t="shared" si="111"/>
        <v/>
      </c>
    </row>
    <row r="1383" spans="8:19" x14ac:dyDescent="0.25">
      <c r="H1383" s="153"/>
      <c r="M1383" s="165" t="str">
        <f t="shared" si="107"/>
        <v/>
      </c>
      <c r="N1383" s="255" t="str">
        <f>IF($M1383="","",IFERROR(VLOOKUP($M1383,PartnerSearch!B$2:G$16000,6,0),"--"))</f>
        <v/>
      </c>
      <c r="P1383" s="15" t="str">
        <f t="shared" si="108"/>
        <v/>
      </c>
      <c r="Q1383" s="15" t="str">
        <f t="shared" si="109"/>
        <v/>
      </c>
      <c r="R1383" s="15" t="str">
        <f t="shared" si="110"/>
        <v/>
      </c>
      <c r="S1383" s="7" t="str">
        <f t="shared" si="111"/>
        <v/>
      </c>
    </row>
    <row r="1384" spans="8:19" x14ac:dyDescent="0.25">
      <c r="H1384" s="153"/>
      <c r="M1384" s="165" t="str">
        <f t="shared" si="107"/>
        <v/>
      </c>
      <c r="N1384" s="255" t="str">
        <f>IF($M1384="","",IFERROR(VLOOKUP($M1384,PartnerSearch!B$2:G$16000,6,0),"--"))</f>
        <v/>
      </c>
      <c r="P1384" s="15" t="str">
        <f t="shared" si="108"/>
        <v/>
      </c>
      <c r="Q1384" s="15" t="str">
        <f t="shared" si="109"/>
        <v/>
      </c>
      <c r="R1384" s="15" t="str">
        <f t="shared" si="110"/>
        <v/>
      </c>
      <c r="S1384" s="7" t="str">
        <f t="shared" si="111"/>
        <v/>
      </c>
    </row>
    <row r="1385" spans="8:19" x14ac:dyDescent="0.25">
      <c r="H1385" s="153"/>
      <c r="M1385" s="165" t="str">
        <f t="shared" si="107"/>
        <v/>
      </c>
      <c r="N1385" s="255" t="str">
        <f>IF($M1385="","",IFERROR(VLOOKUP($M1385,PartnerSearch!B$2:G$16000,6,0),"--"))</f>
        <v/>
      </c>
      <c r="P1385" s="15" t="str">
        <f t="shared" si="108"/>
        <v/>
      </c>
      <c r="Q1385" s="15" t="str">
        <f t="shared" si="109"/>
        <v/>
      </c>
      <c r="R1385" s="15" t="str">
        <f t="shared" si="110"/>
        <v/>
      </c>
      <c r="S1385" s="7" t="str">
        <f t="shared" si="111"/>
        <v/>
      </c>
    </row>
    <row r="1386" spans="8:19" x14ac:dyDescent="0.25">
      <c r="H1386" s="153"/>
      <c r="M1386" s="165" t="str">
        <f t="shared" si="107"/>
        <v/>
      </c>
      <c r="N1386" s="255" t="str">
        <f>IF($M1386="","",IFERROR(VLOOKUP($M1386,PartnerSearch!B$2:G$16000,6,0),"--"))</f>
        <v/>
      </c>
      <c r="P1386" s="15" t="str">
        <f t="shared" si="108"/>
        <v/>
      </c>
      <c r="Q1386" s="15" t="str">
        <f t="shared" si="109"/>
        <v/>
      </c>
      <c r="R1386" s="15" t="str">
        <f t="shared" si="110"/>
        <v/>
      </c>
      <c r="S1386" s="7" t="str">
        <f t="shared" si="111"/>
        <v/>
      </c>
    </row>
    <row r="1387" spans="8:19" x14ac:dyDescent="0.25">
      <c r="H1387" s="153"/>
      <c r="M1387" s="165" t="str">
        <f t="shared" si="107"/>
        <v/>
      </c>
      <c r="N1387" s="255" t="str">
        <f>IF($M1387="","",IFERROR(VLOOKUP($M1387,PartnerSearch!B$2:G$16000,6,0),"--"))</f>
        <v/>
      </c>
      <c r="P1387" s="15" t="str">
        <f t="shared" si="108"/>
        <v/>
      </c>
      <c r="Q1387" s="15" t="str">
        <f t="shared" si="109"/>
        <v/>
      </c>
      <c r="R1387" s="15" t="str">
        <f t="shared" si="110"/>
        <v/>
      </c>
      <c r="S1387" s="7" t="str">
        <f t="shared" si="111"/>
        <v/>
      </c>
    </row>
    <row r="1388" spans="8:19" x14ac:dyDescent="0.25">
      <c r="H1388" s="153"/>
      <c r="M1388" s="165" t="str">
        <f t="shared" si="107"/>
        <v/>
      </c>
      <c r="N1388" s="255" t="str">
        <f>IF($M1388="","",IFERROR(VLOOKUP($M1388,PartnerSearch!B$2:G$16000,6,0),"--"))</f>
        <v/>
      </c>
      <c r="P1388" s="15" t="str">
        <f t="shared" si="108"/>
        <v/>
      </c>
      <c r="Q1388" s="15" t="str">
        <f t="shared" si="109"/>
        <v/>
      </c>
      <c r="R1388" s="15" t="str">
        <f t="shared" si="110"/>
        <v/>
      </c>
      <c r="S1388" s="7" t="str">
        <f t="shared" si="111"/>
        <v/>
      </c>
    </row>
    <row r="1389" spans="8:19" x14ac:dyDescent="0.25">
      <c r="H1389" s="153"/>
      <c r="M1389" s="165" t="str">
        <f t="shared" si="107"/>
        <v/>
      </c>
      <c r="N1389" s="255" t="str">
        <f>IF($M1389="","",IFERROR(VLOOKUP($M1389,PartnerSearch!B$2:G$16000,6,0),"--"))</f>
        <v/>
      </c>
      <c r="P1389" s="15" t="str">
        <f t="shared" si="108"/>
        <v/>
      </c>
      <c r="Q1389" s="15" t="str">
        <f t="shared" si="109"/>
        <v/>
      </c>
      <c r="R1389" s="15" t="str">
        <f t="shared" si="110"/>
        <v/>
      </c>
      <c r="S1389" s="7" t="str">
        <f t="shared" si="111"/>
        <v/>
      </c>
    </row>
    <row r="1390" spans="8:19" x14ac:dyDescent="0.25">
      <c r="H1390" s="153"/>
      <c r="M1390" s="165" t="str">
        <f t="shared" si="107"/>
        <v/>
      </c>
      <c r="N1390" s="255" t="str">
        <f>IF($M1390="","",IFERROR(VLOOKUP($M1390,PartnerSearch!B$2:G$16000,6,0),"--"))</f>
        <v/>
      </c>
      <c r="P1390" s="15" t="str">
        <f t="shared" si="108"/>
        <v/>
      </c>
      <c r="Q1390" s="15" t="str">
        <f t="shared" si="109"/>
        <v/>
      </c>
      <c r="R1390" s="15" t="str">
        <f t="shared" si="110"/>
        <v/>
      </c>
      <c r="S1390" s="7" t="str">
        <f t="shared" si="111"/>
        <v/>
      </c>
    </row>
    <row r="1391" spans="8:19" x14ac:dyDescent="0.25">
      <c r="H1391" s="153"/>
      <c r="M1391" s="165" t="str">
        <f t="shared" si="107"/>
        <v/>
      </c>
      <c r="N1391" s="255" t="str">
        <f>IF($M1391="","",IFERROR(VLOOKUP($M1391,PartnerSearch!B$2:G$16000,6,0),"--"))</f>
        <v/>
      </c>
      <c r="P1391" s="15" t="str">
        <f t="shared" si="108"/>
        <v/>
      </c>
      <c r="Q1391" s="15" t="str">
        <f t="shared" si="109"/>
        <v/>
      </c>
      <c r="R1391" s="15" t="str">
        <f t="shared" si="110"/>
        <v/>
      </c>
      <c r="S1391" s="7" t="str">
        <f t="shared" si="111"/>
        <v/>
      </c>
    </row>
    <row r="1392" spans="8:19" x14ac:dyDescent="0.25">
      <c r="H1392" s="153"/>
      <c r="M1392" s="165" t="str">
        <f t="shared" si="107"/>
        <v/>
      </c>
      <c r="N1392" s="255" t="str">
        <f>IF($M1392="","",IFERROR(VLOOKUP($M1392,PartnerSearch!B$2:G$16000,6,0),"--"))</f>
        <v/>
      </c>
      <c r="P1392" s="15" t="str">
        <f t="shared" si="108"/>
        <v/>
      </c>
      <c r="Q1392" s="15" t="str">
        <f t="shared" si="109"/>
        <v/>
      </c>
      <c r="R1392" s="15" t="str">
        <f t="shared" si="110"/>
        <v/>
      </c>
      <c r="S1392" s="7" t="str">
        <f t="shared" si="111"/>
        <v/>
      </c>
    </row>
    <row r="1393" spans="8:19" x14ac:dyDescent="0.25">
      <c r="H1393" s="153"/>
      <c r="M1393" s="165" t="str">
        <f t="shared" si="107"/>
        <v/>
      </c>
      <c r="N1393" s="255" t="str">
        <f>IF($M1393="","",IFERROR(VLOOKUP($M1393,PartnerSearch!B$2:G$16000,6,0),"--"))</f>
        <v/>
      </c>
      <c r="P1393" s="15" t="str">
        <f t="shared" si="108"/>
        <v/>
      </c>
      <c r="Q1393" s="15" t="str">
        <f t="shared" si="109"/>
        <v/>
      </c>
      <c r="R1393" s="15" t="str">
        <f t="shared" si="110"/>
        <v/>
      </c>
      <c r="S1393" s="7" t="str">
        <f t="shared" si="111"/>
        <v/>
      </c>
    </row>
    <row r="1394" spans="8:19" x14ac:dyDescent="0.25">
      <c r="H1394" s="153"/>
      <c r="M1394" s="165" t="str">
        <f t="shared" si="107"/>
        <v/>
      </c>
      <c r="N1394" s="255" t="str">
        <f>IF($M1394="","",IFERROR(VLOOKUP($M1394,PartnerSearch!B$2:G$16000,6,0),"--"))</f>
        <v/>
      </c>
      <c r="P1394" s="15" t="str">
        <f t="shared" si="108"/>
        <v/>
      </c>
      <c r="Q1394" s="15" t="str">
        <f t="shared" si="109"/>
        <v/>
      </c>
      <c r="R1394" s="15" t="str">
        <f t="shared" si="110"/>
        <v/>
      </c>
      <c r="S1394" s="7" t="str">
        <f t="shared" si="111"/>
        <v/>
      </c>
    </row>
    <row r="1395" spans="8:19" x14ac:dyDescent="0.25">
      <c r="H1395" s="153"/>
      <c r="M1395" s="165" t="str">
        <f t="shared" si="107"/>
        <v/>
      </c>
      <c r="N1395" s="255" t="str">
        <f>IF($M1395="","",IFERROR(VLOOKUP($M1395,PartnerSearch!B$2:G$16000,6,0),"--"))</f>
        <v/>
      </c>
      <c r="P1395" s="15" t="str">
        <f t="shared" si="108"/>
        <v/>
      </c>
      <c r="Q1395" s="15" t="str">
        <f t="shared" si="109"/>
        <v/>
      </c>
      <c r="R1395" s="15" t="str">
        <f t="shared" si="110"/>
        <v/>
      </c>
      <c r="S1395" s="7" t="str">
        <f t="shared" si="111"/>
        <v/>
      </c>
    </row>
    <row r="1396" spans="8:19" x14ac:dyDescent="0.25">
      <c r="H1396" s="153"/>
      <c r="M1396" s="165" t="str">
        <f t="shared" si="107"/>
        <v/>
      </c>
      <c r="N1396" s="255" t="str">
        <f>IF($M1396="","",IFERROR(VLOOKUP($M1396,PartnerSearch!B$2:G$16000,6,0),"--"))</f>
        <v/>
      </c>
      <c r="P1396" s="15" t="str">
        <f t="shared" si="108"/>
        <v/>
      </c>
      <c r="Q1396" s="15" t="str">
        <f t="shared" si="109"/>
        <v/>
      </c>
      <c r="R1396" s="15" t="str">
        <f t="shared" si="110"/>
        <v/>
      </c>
      <c r="S1396" s="7" t="str">
        <f t="shared" si="111"/>
        <v/>
      </c>
    </row>
    <row r="1397" spans="8:19" x14ac:dyDescent="0.25">
      <c r="H1397" s="153"/>
      <c r="M1397" s="165" t="str">
        <f t="shared" si="107"/>
        <v/>
      </c>
      <c r="N1397" s="255" t="str">
        <f>IF($M1397="","",IFERROR(VLOOKUP($M1397,PartnerSearch!B$2:G$16000,6,0),"--"))</f>
        <v/>
      </c>
      <c r="P1397" s="15" t="str">
        <f t="shared" si="108"/>
        <v/>
      </c>
      <c r="Q1397" s="15" t="str">
        <f t="shared" si="109"/>
        <v/>
      </c>
      <c r="R1397" s="15" t="str">
        <f t="shared" si="110"/>
        <v/>
      </c>
      <c r="S1397" s="7" t="str">
        <f t="shared" si="111"/>
        <v/>
      </c>
    </row>
    <row r="1398" spans="8:19" x14ac:dyDescent="0.25">
      <c r="H1398" s="153"/>
      <c r="M1398" s="165" t="str">
        <f t="shared" si="107"/>
        <v/>
      </c>
      <c r="N1398" s="255" t="str">
        <f>IF($M1398="","",IFERROR(VLOOKUP($M1398,PartnerSearch!B$2:G$16000,6,0),"--"))</f>
        <v/>
      </c>
      <c r="P1398" s="15" t="str">
        <f t="shared" si="108"/>
        <v/>
      </c>
      <c r="Q1398" s="15" t="str">
        <f t="shared" si="109"/>
        <v/>
      </c>
      <c r="R1398" s="15" t="str">
        <f t="shared" si="110"/>
        <v/>
      </c>
      <c r="S1398" s="7" t="str">
        <f t="shared" si="111"/>
        <v/>
      </c>
    </row>
    <row r="1399" spans="8:19" x14ac:dyDescent="0.25">
      <c r="H1399" s="153"/>
      <c r="M1399" s="165" t="str">
        <f t="shared" si="107"/>
        <v/>
      </c>
      <c r="N1399" s="255" t="str">
        <f>IF($M1399="","",IFERROR(VLOOKUP($M1399,PartnerSearch!B$2:G$16000,6,0),"--"))</f>
        <v/>
      </c>
      <c r="P1399" s="15" t="str">
        <f t="shared" si="108"/>
        <v/>
      </c>
      <c r="Q1399" s="15" t="str">
        <f t="shared" si="109"/>
        <v/>
      </c>
      <c r="R1399" s="15" t="str">
        <f t="shared" si="110"/>
        <v/>
      </c>
      <c r="S1399" s="7" t="str">
        <f t="shared" si="111"/>
        <v/>
      </c>
    </row>
    <row r="1400" spans="8:19" x14ac:dyDescent="0.25">
      <c r="H1400" s="153"/>
      <c r="M1400" s="165" t="str">
        <f t="shared" si="107"/>
        <v/>
      </c>
      <c r="N1400" s="255" t="str">
        <f>IF($M1400="","",IFERROR(VLOOKUP($M1400,PartnerSearch!B$2:G$16000,6,0),"--"))</f>
        <v/>
      </c>
      <c r="P1400" s="15" t="str">
        <f t="shared" si="108"/>
        <v/>
      </c>
      <c r="Q1400" s="15" t="str">
        <f t="shared" si="109"/>
        <v/>
      </c>
      <c r="R1400" s="15" t="str">
        <f t="shared" si="110"/>
        <v/>
      </c>
      <c r="S1400" s="7" t="str">
        <f t="shared" si="111"/>
        <v/>
      </c>
    </row>
    <row r="1401" spans="8:19" x14ac:dyDescent="0.25">
      <c r="H1401" s="153"/>
      <c r="M1401" s="165" t="str">
        <f t="shared" si="107"/>
        <v/>
      </c>
      <c r="N1401" s="255" t="str">
        <f>IF($M1401="","",IFERROR(VLOOKUP($M1401,PartnerSearch!B$2:G$16000,6,0),"--"))</f>
        <v/>
      </c>
      <c r="P1401" s="15" t="str">
        <f t="shared" si="108"/>
        <v/>
      </c>
      <c r="Q1401" s="15" t="str">
        <f t="shared" si="109"/>
        <v/>
      </c>
      <c r="R1401" s="15" t="str">
        <f t="shared" si="110"/>
        <v/>
      </c>
      <c r="S1401" s="7" t="str">
        <f t="shared" si="111"/>
        <v/>
      </c>
    </row>
    <row r="1402" spans="8:19" x14ac:dyDescent="0.25">
      <c r="H1402" s="153"/>
      <c r="M1402" s="165" t="str">
        <f t="shared" si="107"/>
        <v/>
      </c>
      <c r="N1402" s="255" t="str">
        <f>IF($M1402="","",IFERROR(VLOOKUP($M1402,PartnerSearch!B$2:G$16000,6,0),"--"))</f>
        <v/>
      </c>
      <c r="P1402" s="15" t="str">
        <f t="shared" si="108"/>
        <v/>
      </c>
      <c r="Q1402" s="15" t="str">
        <f t="shared" si="109"/>
        <v/>
      </c>
      <c r="R1402" s="15" t="str">
        <f t="shared" si="110"/>
        <v/>
      </c>
      <c r="S1402" s="7" t="str">
        <f t="shared" si="111"/>
        <v/>
      </c>
    </row>
    <row r="1403" spans="8:19" x14ac:dyDescent="0.25">
      <c r="H1403" s="153"/>
      <c r="M1403" s="165" t="str">
        <f t="shared" si="107"/>
        <v/>
      </c>
      <c r="N1403" s="255" t="str">
        <f>IF($M1403="","",IFERROR(VLOOKUP($M1403,PartnerSearch!B$2:G$16000,6,0),"--"))</f>
        <v/>
      </c>
      <c r="P1403" s="15" t="str">
        <f t="shared" si="108"/>
        <v/>
      </c>
      <c r="Q1403" s="15" t="str">
        <f t="shared" si="109"/>
        <v/>
      </c>
      <c r="R1403" s="15" t="str">
        <f t="shared" si="110"/>
        <v/>
      </c>
      <c r="S1403" s="7" t="str">
        <f t="shared" si="111"/>
        <v/>
      </c>
    </row>
    <row r="1404" spans="8:19" x14ac:dyDescent="0.25">
      <c r="H1404" s="153"/>
      <c r="M1404" s="165" t="str">
        <f t="shared" si="107"/>
        <v/>
      </c>
      <c r="N1404" s="255" t="str">
        <f>IF($M1404="","",IFERROR(VLOOKUP($M1404,PartnerSearch!B$2:G$16000,6,0),"--"))</f>
        <v/>
      </c>
      <c r="P1404" s="15" t="str">
        <f t="shared" si="108"/>
        <v/>
      </c>
      <c r="Q1404" s="15" t="str">
        <f t="shared" si="109"/>
        <v/>
      </c>
      <c r="R1404" s="15" t="str">
        <f t="shared" si="110"/>
        <v/>
      </c>
      <c r="S1404" s="7" t="str">
        <f t="shared" si="111"/>
        <v/>
      </c>
    </row>
    <row r="1405" spans="8:19" x14ac:dyDescent="0.25">
      <c r="H1405" s="153"/>
      <c r="M1405" s="165" t="str">
        <f t="shared" si="107"/>
        <v/>
      </c>
      <c r="N1405" s="255" t="str">
        <f>IF($M1405="","",IFERROR(VLOOKUP($M1405,PartnerSearch!B$2:G$16000,6,0),"--"))</f>
        <v/>
      </c>
      <c r="P1405" s="15" t="str">
        <f t="shared" si="108"/>
        <v/>
      </c>
      <c r="Q1405" s="15" t="str">
        <f t="shared" si="109"/>
        <v/>
      </c>
      <c r="R1405" s="15" t="str">
        <f t="shared" si="110"/>
        <v/>
      </c>
      <c r="S1405" s="7" t="str">
        <f t="shared" si="111"/>
        <v/>
      </c>
    </row>
    <row r="1406" spans="8:19" x14ac:dyDescent="0.25">
      <c r="H1406" s="153"/>
      <c r="M1406" s="165" t="str">
        <f t="shared" si="107"/>
        <v/>
      </c>
      <c r="N1406" s="255" t="str">
        <f>IF($M1406="","",IFERROR(VLOOKUP($M1406,PartnerSearch!B$2:G$16000,6,0),"--"))</f>
        <v/>
      </c>
      <c r="P1406" s="15" t="str">
        <f t="shared" si="108"/>
        <v/>
      </c>
      <c r="Q1406" s="15" t="str">
        <f t="shared" si="109"/>
        <v/>
      </c>
      <c r="R1406" s="15" t="str">
        <f t="shared" si="110"/>
        <v/>
      </c>
      <c r="S1406" s="7" t="str">
        <f t="shared" si="111"/>
        <v/>
      </c>
    </row>
    <row r="1407" spans="8:19" x14ac:dyDescent="0.25">
      <c r="H1407" s="153"/>
      <c r="M1407" s="165" t="str">
        <f t="shared" si="107"/>
        <v/>
      </c>
      <c r="N1407" s="255" t="str">
        <f>IF($M1407="","",IFERROR(VLOOKUP($M1407,PartnerSearch!B$2:G$16000,6,0),"--"))</f>
        <v/>
      </c>
      <c r="P1407" s="15" t="str">
        <f t="shared" si="108"/>
        <v/>
      </c>
      <c r="Q1407" s="15" t="str">
        <f t="shared" si="109"/>
        <v/>
      </c>
      <c r="R1407" s="15" t="str">
        <f t="shared" si="110"/>
        <v/>
      </c>
      <c r="S1407" s="7" t="str">
        <f t="shared" si="111"/>
        <v/>
      </c>
    </row>
    <row r="1408" spans="8:19" x14ac:dyDescent="0.25">
      <c r="H1408" s="153"/>
      <c r="M1408" s="165" t="str">
        <f t="shared" si="107"/>
        <v/>
      </c>
      <c r="N1408" s="255" t="str">
        <f>IF($M1408="","",IFERROR(VLOOKUP($M1408,PartnerSearch!B$2:G$16000,6,0),"--"))</f>
        <v/>
      </c>
      <c r="P1408" s="15" t="str">
        <f t="shared" si="108"/>
        <v/>
      </c>
      <c r="Q1408" s="15" t="str">
        <f t="shared" si="109"/>
        <v/>
      </c>
      <c r="R1408" s="15" t="str">
        <f t="shared" si="110"/>
        <v/>
      </c>
      <c r="S1408" s="7" t="str">
        <f t="shared" si="111"/>
        <v/>
      </c>
    </row>
    <row r="1409" spans="8:19" x14ac:dyDescent="0.25">
      <c r="H1409" s="153"/>
      <c r="M1409" s="165" t="str">
        <f t="shared" si="107"/>
        <v/>
      </c>
      <c r="N1409" s="255" t="str">
        <f>IF($M1409="","",IFERROR(VLOOKUP($M1409,PartnerSearch!B$2:G$16000,6,0),"--"))</f>
        <v/>
      </c>
      <c r="P1409" s="15" t="str">
        <f t="shared" si="108"/>
        <v/>
      </c>
      <c r="Q1409" s="15" t="str">
        <f t="shared" si="109"/>
        <v/>
      </c>
      <c r="R1409" s="15" t="str">
        <f t="shared" si="110"/>
        <v/>
      </c>
      <c r="S1409" s="7" t="str">
        <f t="shared" si="111"/>
        <v/>
      </c>
    </row>
    <row r="1410" spans="8:19" x14ac:dyDescent="0.25">
      <c r="H1410" s="153"/>
      <c r="M1410" s="165" t="str">
        <f t="shared" si="107"/>
        <v/>
      </c>
      <c r="N1410" s="255" t="str">
        <f>IF($M1410="","",IFERROR(VLOOKUP($M1410,PartnerSearch!B$2:G$16000,6,0),"--"))</f>
        <v/>
      </c>
      <c r="P1410" s="15" t="str">
        <f t="shared" si="108"/>
        <v/>
      </c>
      <c r="Q1410" s="15" t="str">
        <f t="shared" si="109"/>
        <v/>
      </c>
      <c r="R1410" s="15" t="str">
        <f t="shared" si="110"/>
        <v/>
      </c>
      <c r="S1410" s="7" t="str">
        <f t="shared" si="111"/>
        <v/>
      </c>
    </row>
    <row r="1411" spans="8:19" x14ac:dyDescent="0.25">
      <c r="H1411" s="153"/>
      <c r="M1411" s="165" t="str">
        <f t="shared" ref="M1411:M1474" si="112">TRIM(SUBSTITUTE(SUBSTITUTE(SUBSTITUTE(SUBSTITUTE(SUBSTITUTE(SUBSTITUTE(SUBSTITUTE(SUBSTITUTE(SUBSTITUTE(SUBSTITUTE(SUBSTITUTE(SUBSTITUTE(SUBSTITUTE(SUBSTITUTE(E1411,"00000 ","")," (Local)","")," (Tribal)","")," (State)","")," (Regional)","")," (Federal/National)","")," (International)","")," (Unknown)","")," (Academic Institution)","")," (Government)","")," (Industry/Business)","")," (NGO)","")," (Other)","")," (Sea Grant Program)",""))</f>
        <v/>
      </c>
      <c r="N1411" s="255" t="str">
        <f>IF($M1411="","",IFERROR(VLOOKUP($M1411,PartnerSearch!B$2:G$16000,6,0),"--"))</f>
        <v/>
      </c>
      <c r="P1411" s="15" t="str">
        <f t="shared" ref="P1411:P1474" si="113">IF(E1411="","",IF(LEFT(E1411&amp;"x",5)="00000","",IF(N1411="--","NO","yes")))</f>
        <v/>
      </c>
      <c r="Q1411" s="15" t="str">
        <f t="shared" ref="Q1411:Q1474" si="114">IF(LEFT(E1411&amp;"x",5)&lt;&gt;"00000","",IF(N1411="--","yes","NO"))</f>
        <v/>
      </c>
      <c r="R1411" s="15" t="str">
        <f t="shared" ref="R1411:R1474" si="115">IF(Q1411="","",IF((ISERROR(SEARCH("(Federal/National)",E1411))*1+ISERROR(SEARCH("(International)",E1411))*1+ISERROR(SEARCH("(Local)",E1411))*1+ISERROR(SEARCH("(State)",E1411))*1+ISERROR(SEARCH("(Regional)",E1411))*1+ISERROR(SEARCH("(Tribal)",E1411))*1+ISERROR(SEARCH("(Unknown) (",E1411))*1)=6,"yes","NO"))</f>
        <v/>
      </c>
      <c r="S1411" s="7" t="str">
        <f t="shared" ref="S1411:S1474" si="116">IF(Q1411="","",IF(OR(NOT(ISERROR(SEARCH("(Academic Institution)",E1411))),NOT(ISERROR(SEARCH("(Government)",E1411))),NOT(ISERROR(SEARCH("(Industry/Business)",E1411))),NOT(ISERROR(SEARCH("(NGO)",E1411))),NOT(ISERROR(SEARCH("(Sea Grant Program)",E1411))),NOT(ISERROR(SEARCH("(Other)",E1411))),NOT(AND(NOT(ISERROR(SEARCH("(Unknown)",E1411))),(ISERROR(SEARCH(") (Unknown)",E1411)))))),"yes","NO"))</f>
        <v/>
      </c>
    </row>
    <row r="1412" spans="8:19" x14ac:dyDescent="0.25">
      <c r="H1412" s="153"/>
      <c r="M1412" s="165" t="str">
        <f t="shared" si="112"/>
        <v/>
      </c>
      <c r="N1412" s="255" t="str">
        <f>IF($M1412="","",IFERROR(VLOOKUP($M1412,PartnerSearch!B$2:G$16000,6,0),"--"))</f>
        <v/>
      </c>
      <c r="P1412" s="15" t="str">
        <f t="shared" si="113"/>
        <v/>
      </c>
      <c r="Q1412" s="15" t="str">
        <f t="shared" si="114"/>
        <v/>
      </c>
      <c r="R1412" s="15" t="str">
        <f t="shared" si="115"/>
        <v/>
      </c>
      <c r="S1412" s="7" t="str">
        <f t="shared" si="116"/>
        <v/>
      </c>
    </row>
    <row r="1413" spans="8:19" x14ac:dyDescent="0.25">
      <c r="H1413" s="153"/>
      <c r="M1413" s="165" t="str">
        <f t="shared" si="112"/>
        <v/>
      </c>
      <c r="N1413" s="255" t="str">
        <f>IF($M1413="","",IFERROR(VLOOKUP($M1413,PartnerSearch!B$2:G$16000,6,0),"--"))</f>
        <v/>
      </c>
      <c r="P1413" s="15" t="str">
        <f t="shared" si="113"/>
        <v/>
      </c>
      <c r="Q1413" s="15" t="str">
        <f t="shared" si="114"/>
        <v/>
      </c>
      <c r="R1413" s="15" t="str">
        <f t="shared" si="115"/>
        <v/>
      </c>
      <c r="S1413" s="7" t="str">
        <f t="shared" si="116"/>
        <v/>
      </c>
    </row>
    <row r="1414" spans="8:19" x14ac:dyDescent="0.25">
      <c r="H1414" s="153"/>
      <c r="M1414" s="165" t="str">
        <f t="shared" si="112"/>
        <v/>
      </c>
      <c r="N1414" s="255" t="str">
        <f>IF($M1414="","",IFERROR(VLOOKUP($M1414,PartnerSearch!B$2:G$16000,6,0),"--"))</f>
        <v/>
      </c>
      <c r="P1414" s="15" t="str">
        <f t="shared" si="113"/>
        <v/>
      </c>
      <c r="Q1414" s="15" t="str">
        <f t="shared" si="114"/>
        <v/>
      </c>
      <c r="R1414" s="15" t="str">
        <f t="shared" si="115"/>
        <v/>
      </c>
      <c r="S1414" s="7" t="str">
        <f t="shared" si="116"/>
        <v/>
      </c>
    </row>
    <row r="1415" spans="8:19" x14ac:dyDescent="0.25">
      <c r="H1415" s="153"/>
      <c r="M1415" s="165" t="str">
        <f t="shared" si="112"/>
        <v/>
      </c>
      <c r="N1415" s="255" t="str">
        <f>IF($M1415="","",IFERROR(VLOOKUP($M1415,PartnerSearch!B$2:G$16000,6,0),"--"))</f>
        <v/>
      </c>
      <c r="P1415" s="15" t="str">
        <f t="shared" si="113"/>
        <v/>
      </c>
      <c r="Q1415" s="15" t="str">
        <f t="shared" si="114"/>
        <v/>
      </c>
      <c r="R1415" s="15" t="str">
        <f t="shared" si="115"/>
        <v/>
      </c>
      <c r="S1415" s="7" t="str">
        <f t="shared" si="116"/>
        <v/>
      </c>
    </row>
    <row r="1416" spans="8:19" x14ac:dyDescent="0.25">
      <c r="H1416" s="153"/>
      <c r="M1416" s="165" t="str">
        <f t="shared" si="112"/>
        <v/>
      </c>
      <c r="N1416" s="255" t="str">
        <f>IF($M1416="","",IFERROR(VLOOKUP($M1416,PartnerSearch!B$2:G$16000,6,0),"--"))</f>
        <v/>
      </c>
      <c r="P1416" s="15" t="str">
        <f t="shared" si="113"/>
        <v/>
      </c>
      <c r="Q1416" s="15" t="str">
        <f t="shared" si="114"/>
        <v/>
      </c>
      <c r="R1416" s="15" t="str">
        <f t="shared" si="115"/>
        <v/>
      </c>
      <c r="S1416" s="7" t="str">
        <f t="shared" si="116"/>
        <v/>
      </c>
    </row>
    <row r="1417" spans="8:19" x14ac:dyDescent="0.25">
      <c r="H1417" s="153"/>
      <c r="M1417" s="165" t="str">
        <f t="shared" si="112"/>
        <v/>
      </c>
      <c r="N1417" s="255" t="str">
        <f>IF($M1417="","",IFERROR(VLOOKUP($M1417,PartnerSearch!B$2:G$16000,6,0),"--"))</f>
        <v/>
      </c>
      <c r="P1417" s="15" t="str">
        <f t="shared" si="113"/>
        <v/>
      </c>
      <c r="Q1417" s="15" t="str">
        <f t="shared" si="114"/>
        <v/>
      </c>
      <c r="R1417" s="15" t="str">
        <f t="shared" si="115"/>
        <v/>
      </c>
      <c r="S1417" s="7" t="str">
        <f t="shared" si="116"/>
        <v/>
      </c>
    </row>
    <row r="1418" spans="8:19" x14ac:dyDescent="0.25">
      <c r="H1418" s="153"/>
      <c r="M1418" s="165" t="str">
        <f t="shared" si="112"/>
        <v/>
      </c>
      <c r="N1418" s="255" t="str">
        <f>IF($M1418="","",IFERROR(VLOOKUP($M1418,PartnerSearch!B$2:G$16000,6,0),"--"))</f>
        <v/>
      </c>
      <c r="P1418" s="15" t="str">
        <f t="shared" si="113"/>
        <v/>
      </c>
      <c r="Q1418" s="15" t="str">
        <f t="shared" si="114"/>
        <v/>
      </c>
      <c r="R1418" s="15" t="str">
        <f t="shared" si="115"/>
        <v/>
      </c>
      <c r="S1418" s="7" t="str">
        <f t="shared" si="116"/>
        <v/>
      </c>
    </row>
    <row r="1419" spans="8:19" x14ac:dyDescent="0.25">
      <c r="H1419" s="153"/>
      <c r="M1419" s="165" t="str">
        <f t="shared" si="112"/>
        <v/>
      </c>
      <c r="N1419" s="255" t="str">
        <f>IF($M1419="","",IFERROR(VLOOKUP($M1419,PartnerSearch!B$2:G$16000,6,0),"--"))</f>
        <v/>
      </c>
      <c r="P1419" s="15" t="str">
        <f t="shared" si="113"/>
        <v/>
      </c>
      <c r="Q1419" s="15" t="str">
        <f t="shared" si="114"/>
        <v/>
      </c>
      <c r="R1419" s="15" t="str">
        <f t="shared" si="115"/>
        <v/>
      </c>
      <c r="S1419" s="7" t="str">
        <f t="shared" si="116"/>
        <v/>
      </c>
    </row>
    <row r="1420" spans="8:19" x14ac:dyDescent="0.25">
      <c r="H1420" s="153"/>
      <c r="M1420" s="165" t="str">
        <f t="shared" si="112"/>
        <v/>
      </c>
      <c r="N1420" s="255" t="str">
        <f>IF($M1420="","",IFERROR(VLOOKUP($M1420,PartnerSearch!B$2:G$16000,6,0),"--"))</f>
        <v/>
      </c>
      <c r="P1420" s="15" t="str">
        <f t="shared" si="113"/>
        <v/>
      </c>
      <c r="Q1420" s="15" t="str">
        <f t="shared" si="114"/>
        <v/>
      </c>
      <c r="R1420" s="15" t="str">
        <f t="shared" si="115"/>
        <v/>
      </c>
      <c r="S1420" s="7" t="str">
        <f t="shared" si="116"/>
        <v/>
      </c>
    </row>
    <row r="1421" spans="8:19" x14ac:dyDescent="0.25">
      <c r="H1421" s="153"/>
      <c r="M1421" s="165" t="str">
        <f t="shared" si="112"/>
        <v/>
      </c>
      <c r="N1421" s="255" t="str">
        <f>IF($M1421="","",IFERROR(VLOOKUP($M1421,PartnerSearch!B$2:G$16000,6,0),"--"))</f>
        <v/>
      </c>
      <c r="P1421" s="15" t="str">
        <f t="shared" si="113"/>
        <v/>
      </c>
      <c r="Q1421" s="15" t="str">
        <f t="shared" si="114"/>
        <v/>
      </c>
      <c r="R1421" s="15" t="str">
        <f t="shared" si="115"/>
        <v/>
      </c>
      <c r="S1421" s="7" t="str">
        <f t="shared" si="116"/>
        <v/>
      </c>
    </row>
    <row r="1422" spans="8:19" x14ac:dyDescent="0.25">
      <c r="H1422" s="153"/>
      <c r="M1422" s="165" t="str">
        <f t="shared" si="112"/>
        <v/>
      </c>
      <c r="N1422" s="255" t="str">
        <f>IF($M1422="","",IFERROR(VLOOKUP($M1422,PartnerSearch!B$2:G$16000,6,0),"--"))</f>
        <v/>
      </c>
      <c r="P1422" s="15" t="str">
        <f t="shared" si="113"/>
        <v/>
      </c>
      <c r="Q1422" s="15" t="str">
        <f t="shared" si="114"/>
        <v/>
      </c>
      <c r="R1422" s="15" t="str">
        <f t="shared" si="115"/>
        <v/>
      </c>
      <c r="S1422" s="7" t="str">
        <f t="shared" si="116"/>
        <v/>
      </c>
    </row>
    <row r="1423" spans="8:19" x14ac:dyDescent="0.25">
      <c r="H1423" s="153"/>
      <c r="M1423" s="165" t="str">
        <f t="shared" si="112"/>
        <v/>
      </c>
      <c r="N1423" s="255" t="str">
        <f>IF($M1423="","",IFERROR(VLOOKUP($M1423,PartnerSearch!B$2:G$16000,6,0),"--"))</f>
        <v/>
      </c>
      <c r="P1423" s="15" t="str">
        <f t="shared" si="113"/>
        <v/>
      </c>
      <c r="Q1423" s="15" t="str">
        <f t="shared" si="114"/>
        <v/>
      </c>
      <c r="R1423" s="15" t="str">
        <f t="shared" si="115"/>
        <v/>
      </c>
      <c r="S1423" s="7" t="str">
        <f t="shared" si="116"/>
        <v/>
      </c>
    </row>
    <row r="1424" spans="8:19" x14ac:dyDescent="0.25">
      <c r="H1424" s="153"/>
      <c r="M1424" s="165" t="str">
        <f t="shared" si="112"/>
        <v/>
      </c>
      <c r="N1424" s="255" t="str">
        <f>IF($M1424="","",IFERROR(VLOOKUP($M1424,PartnerSearch!B$2:G$16000,6,0),"--"))</f>
        <v/>
      </c>
      <c r="P1424" s="15" t="str">
        <f t="shared" si="113"/>
        <v/>
      </c>
      <c r="Q1424" s="15" t="str">
        <f t="shared" si="114"/>
        <v/>
      </c>
      <c r="R1424" s="15" t="str">
        <f t="shared" si="115"/>
        <v/>
      </c>
      <c r="S1424" s="7" t="str">
        <f t="shared" si="116"/>
        <v/>
      </c>
    </row>
    <row r="1425" spans="8:19" x14ac:dyDescent="0.25">
      <c r="H1425" s="153"/>
      <c r="M1425" s="165" t="str">
        <f t="shared" si="112"/>
        <v/>
      </c>
      <c r="N1425" s="255" t="str">
        <f>IF($M1425="","",IFERROR(VLOOKUP($M1425,PartnerSearch!B$2:G$16000,6,0),"--"))</f>
        <v/>
      </c>
      <c r="P1425" s="15" t="str">
        <f t="shared" si="113"/>
        <v/>
      </c>
      <c r="Q1425" s="15" t="str">
        <f t="shared" si="114"/>
        <v/>
      </c>
      <c r="R1425" s="15" t="str">
        <f t="shared" si="115"/>
        <v/>
      </c>
      <c r="S1425" s="7" t="str">
        <f t="shared" si="116"/>
        <v/>
      </c>
    </row>
    <row r="1426" spans="8:19" x14ac:dyDescent="0.25">
      <c r="H1426" s="153"/>
      <c r="M1426" s="165" t="str">
        <f t="shared" si="112"/>
        <v/>
      </c>
      <c r="N1426" s="255" t="str">
        <f>IF($M1426="","",IFERROR(VLOOKUP($M1426,PartnerSearch!B$2:G$16000,6,0),"--"))</f>
        <v/>
      </c>
      <c r="P1426" s="15" t="str">
        <f t="shared" si="113"/>
        <v/>
      </c>
      <c r="Q1426" s="15" t="str">
        <f t="shared" si="114"/>
        <v/>
      </c>
      <c r="R1426" s="15" t="str">
        <f t="shared" si="115"/>
        <v/>
      </c>
      <c r="S1426" s="7" t="str">
        <f t="shared" si="116"/>
        <v/>
      </c>
    </row>
    <row r="1427" spans="8:19" x14ac:dyDescent="0.25">
      <c r="H1427" s="153"/>
      <c r="M1427" s="165" t="str">
        <f t="shared" si="112"/>
        <v/>
      </c>
      <c r="N1427" s="255" t="str">
        <f>IF($M1427="","",IFERROR(VLOOKUP($M1427,PartnerSearch!B$2:G$16000,6,0),"--"))</f>
        <v/>
      </c>
      <c r="P1427" s="15" t="str">
        <f t="shared" si="113"/>
        <v/>
      </c>
      <c r="Q1427" s="15" t="str">
        <f t="shared" si="114"/>
        <v/>
      </c>
      <c r="R1427" s="15" t="str">
        <f t="shared" si="115"/>
        <v/>
      </c>
      <c r="S1427" s="7" t="str">
        <f t="shared" si="116"/>
        <v/>
      </c>
    </row>
    <row r="1428" spans="8:19" x14ac:dyDescent="0.25">
      <c r="H1428" s="153"/>
      <c r="M1428" s="165" t="str">
        <f t="shared" si="112"/>
        <v/>
      </c>
      <c r="N1428" s="255" t="str">
        <f>IF($M1428="","",IFERROR(VLOOKUP($M1428,PartnerSearch!B$2:G$16000,6,0),"--"))</f>
        <v/>
      </c>
      <c r="P1428" s="15" t="str">
        <f t="shared" si="113"/>
        <v/>
      </c>
      <c r="Q1428" s="15" t="str">
        <f t="shared" si="114"/>
        <v/>
      </c>
      <c r="R1428" s="15" t="str">
        <f t="shared" si="115"/>
        <v/>
      </c>
      <c r="S1428" s="7" t="str">
        <f t="shared" si="116"/>
        <v/>
      </c>
    </row>
    <row r="1429" spans="8:19" x14ac:dyDescent="0.25">
      <c r="H1429" s="153"/>
      <c r="M1429" s="165" t="str">
        <f t="shared" si="112"/>
        <v/>
      </c>
      <c r="N1429" s="255" t="str">
        <f>IF($M1429="","",IFERROR(VLOOKUP($M1429,PartnerSearch!B$2:G$16000,6,0),"--"))</f>
        <v/>
      </c>
      <c r="P1429" s="15" t="str">
        <f t="shared" si="113"/>
        <v/>
      </c>
      <c r="Q1429" s="15" t="str">
        <f t="shared" si="114"/>
        <v/>
      </c>
      <c r="R1429" s="15" t="str">
        <f t="shared" si="115"/>
        <v/>
      </c>
      <c r="S1429" s="7" t="str">
        <f t="shared" si="116"/>
        <v/>
      </c>
    </row>
    <row r="1430" spans="8:19" x14ac:dyDescent="0.25">
      <c r="H1430" s="153"/>
      <c r="M1430" s="165" t="str">
        <f t="shared" si="112"/>
        <v/>
      </c>
      <c r="N1430" s="255" t="str">
        <f>IF($M1430="","",IFERROR(VLOOKUP($M1430,PartnerSearch!B$2:G$16000,6,0),"--"))</f>
        <v/>
      </c>
      <c r="P1430" s="15" t="str">
        <f t="shared" si="113"/>
        <v/>
      </c>
      <c r="Q1430" s="15" t="str">
        <f t="shared" si="114"/>
        <v/>
      </c>
      <c r="R1430" s="15" t="str">
        <f t="shared" si="115"/>
        <v/>
      </c>
      <c r="S1430" s="7" t="str">
        <f t="shared" si="116"/>
        <v/>
      </c>
    </row>
    <row r="1431" spans="8:19" x14ac:dyDescent="0.25">
      <c r="H1431" s="153"/>
      <c r="M1431" s="165" t="str">
        <f t="shared" si="112"/>
        <v/>
      </c>
      <c r="N1431" s="255" t="str">
        <f>IF($M1431="","",IFERROR(VLOOKUP($M1431,PartnerSearch!B$2:G$16000,6,0),"--"))</f>
        <v/>
      </c>
      <c r="P1431" s="15" t="str">
        <f t="shared" si="113"/>
        <v/>
      </c>
      <c r="Q1431" s="15" t="str">
        <f t="shared" si="114"/>
        <v/>
      </c>
      <c r="R1431" s="15" t="str">
        <f t="shared" si="115"/>
        <v/>
      </c>
      <c r="S1431" s="7" t="str">
        <f t="shared" si="116"/>
        <v/>
      </c>
    </row>
    <row r="1432" spans="8:19" x14ac:dyDescent="0.25">
      <c r="H1432" s="153"/>
      <c r="M1432" s="165" t="str">
        <f t="shared" si="112"/>
        <v/>
      </c>
      <c r="N1432" s="255" t="str">
        <f>IF($M1432="","",IFERROR(VLOOKUP($M1432,PartnerSearch!B$2:G$16000,6,0),"--"))</f>
        <v/>
      </c>
      <c r="P1432" s="15" t="str">
        <f t="shared" si="113"/>
        <v/>
      </c>
      <c r="Q1432" s="15" t="str">
        <f t="shared" si="114"/>
        <v/>
      </c>
      <c r="R1432" s="15" t="str">
        <f t="shared" si="115"/>
        <v/>
      </c>
      <c r="S1432" s="7" t="str">
        <f t="shared" si="116"/>
        <v/>
      </c>
    </row>
    <row r="1433" spans="8:19" x14ac:dyDescent="0.25">
      <c r="H1433" s="153"/>
      <c r="M1433" s="165" t="str">
        <f t="shared" si="112"/>
        <v/>
      </c>
      <c r="N1433" s="255" t="str">
        <f>IF($M1433="","",IFERROR(VLOOKUP($M1433,PartnerSearch!B$2:G$16000,6,0),"--"))</f>
        <v/>
      </c>
      <c r="P1433" s="15" t="str">
        <f t="shared" si="113"/>
        <v/>
      </c>
      <c r="Q1433" s="15" t="str">
        <f t="shared" si="114"/>
        <v/>
      </c>
      <c r="R1433" s="15" t="str">
        <f t="shared" si="115"/>
        <v/>
      </c>
      <c r="S1433" s="7" t="str">
        <f t="shared" si="116"/>
        <v/>
      </c>
    </row>
    <row r="1434" spans="8:19" x14ac:dyDescent="0.25">
      <c r="H1434" s="153"/>
      <c r="M1434" s="165" t="str">
        <f t="shared" si="112"/>
        <v/>
      </c>
      <c r="N1434" s="255" t="str">
        <f>IF($M1434="","",IFERROR(VLOOKUP($M1434,PartnerSearch!B$2:G$16000,6,0),"--"))</f>
        <v/>
      </c>
      <c r="P1434" s="15" t="str">
        <f t="shared" si="113"/>
        <v/>
      </c>
      <c r="Q1434" s="15" t="str">
        <f t="shared" si="114"/>
        <v/>
      </c>
      <c r="R1434" s="15" t="str">
        <f t="shared" si="115"/>
        <v/>
      </c>
      <c r="S1434" s="7" t="str">
        <f t="shared" si="116"/>
        <v/>
      </c>
    </row>
    <row r="1435" spans="8:19" x14ac:dyDescent="0.25">
      <c r="H1435" s="153"/>
      <c r="M1435" s="165" t="str">
        <f t="shared" si="112"/>
        <v/>
      </c>
      <c r="N1435" s="255" t="str">
        <f>IF($M1435="","",IFERROR(VLOOKUP($M1435,PartnerSearch!B$2:G$16000,6,0),"--"))</f>
        <v/>
      </c>
      <c r="P1435" s="15" t="str">
        <f t="shared" si="113"/>
        <v/>
      </c>
      <c r="Q1435" s="15" t="str">
        <f t="shared" si="114"/>
        <v/>
      </c>
      <c r="R1435" s="15" t="str">
        <f t="shared" si="115"/>
        <v/>
      </c>
      <c r="S1435" s="7" t="str">
        <f t="shared" si="116"/>
        <v/>
      </c>
    </row>
    <row r="1436" spans="8:19" x14ac:dyDescent="0.25">
      <c r="H1436" s="153"/>
      <c r="M1436" s="165" t="str">
        <f t="shared" si="112"/>
        <v/>
      </c>
      <c r="N1436" s="255" t="str">
        <f>IF($M1436="","",IFERROR(VLOOKUP($M1436,PartnerSearch!B$2:G$16000,6,0),"--"))</f>
        <v/>
      </c>
      <c r="P1436" s="15" t="str">
        <f t="shared" si="113"/>
        <v/>
      </c>
      <c r="Q1436" s="15" t="str">
        <f t="shared" si="114"/>
        <v/>
      </c>
      <c r="R1436" s="15" t="str">
        <f t="shared" si="115"/>
        <v/>
      </c>
      <c r="S1436" s="7" t="str">
        <f t="shared" si="116"/>
        <v/>
      </c>
    </row>
    <row r="1437" spans="8:19" x14ac:dyDescent="0.25">
      <c r="H1437" s="153"/>
      <c r="M1437" s="165" t="str">
        <f t="shared" si="112"/>
        <v/>
      </c>
      <c r="N1437" s="255" t="str">
        <f>IF($M1437="","",IFERROR(VLOOKUP($M1437,PartnerSearch!B$2:G$16000,6,0),"--"))</f>
        <v/>
      </c>
      <c r="P1437" s="15" t="str">
        <f t="shared" si="113"/>
        <v/>
      </c>
      <c r="Q1437" s="15" t="str">
        <f t="shared" si="114"/>
        <v/>
      </c>
      <c r="R1437" s="15" t="str">
        <f t="shared" si="115"/>
        <v/>
      </c>
      <c r="S1437" s="7" t="str">
        <f t="shared" si="116"/>
        <v/>
      </c>
    </row>
    <row r="1438" spans="8:19" x14ac:dyDescent="0.25">
      <c r="H1438" s="153"/>
      <c r="M1438" s="165" t="str">
        <f t="shared" si="112"/>
        <v/>
      </c>
      <c r="N1438" s="255" t="str">
        <f>IF($M1438="","",IFERROR(VLOOKUP($M1438,PartnerSearch!B$2:G$16000,6,0),"--"))</f>
        <v/>
      </c>
      <c r="P1438" s="15" t="str">
        <f t="shared" si="113"/>
        <v/>
      </c>
      <c r="Q1438" s="15" t="str">
        <f t="shared" si="114"/>
        <v/>
      </c>
      <c r="R1438" s="15" t="str">
        <f t="shared" si="115"/>
        <v/>
      </c>
      <c r="S1438" s="7" t="str">
        <f t="shared" si="116"/>
        <v/>
      </c>
    </row>
    <row r="1439" spans="8:19" x14ac:dyDescent="0.25">
      <c r="H1439" s="153"/>
      <c r="M1439" s="165" t="str">
        <f t="shared" si="112"/>
        <v/>
      </c>
      <c r="N1439" s="255" t="str">
        <f>IF($M1439="","",IFERROR(VLOOKUP($M1439,PartnerSearch!B$2:G$16000,6,0),"--"))</f>
        <v/>
      </c>
      <c r="P1439" s="15" t="str">
        <f t="shared" si="113"/>
        <v/>
      </c>
      <c r="Q1439" s="15" t="str">
        <f t="shared" si="114"/>
        <v/>
      </c>
      <c r="R1439" s="15" t="str">
        <f t="shared" si="115"/>
        <v/>
      </c>
      <c r="S1439" s="7" t="str">
        <f t="shared" si="116"/>
        <v/>
      </c>
    </row>
    <row r="1440" spans="8:19" x14ac:dyDescent="0.25">
      <c r="H1440" s="153"/>
      <c r="M1440" s="165" t="str">
        <f t="shared" si="112"/>
        <v/>
      </c>
      <c r="N1440" s="255" t="str">
        <f>IF($M1440="","",IFERROR(VLOOKUP($M1440,PartnerSearch!B$2:G$16000,6,0),"--"))</f>
        <v/>
      </c>
      <c r="P1440" s="15" t="str">
        <f t="shared" si="113"/>
        <v/>
      </c>
      <c r="Q1440" s="15" t="str">
        <f t="shared" si="114"/>
        <v/>
      </c>
      <c r="R1440" s="15" t="str">
        <f t="shared" si="115"/>
        <v/>
      </c>
      <c r="S1440" s="7" t="str">
        <f t="shared" si="116"/>
        <v/>
      </c>
    </row>
    <row r="1441" spans="8:19" x14ac:dyDescent="0.25">
      <c r="H1441" s="153"/>
      <c r="M1441" s="165" t="str">
        <f t="shared" si="112"/>
        <v/>
      </c>
      <c r="N1441" s="255" t="str">
        <f>IF($M1441="","",IFERROR(VLOOKUP($M1441,PartnerSearch!B$2:G$16000,6,0),"--"))</f>
        <v/>
      </c>
      <c r="P1441" s="15" t="str">
        <f t="shared" si="113"/>
        <v/>
      </c>
      <c r="Q1441" s="15" t="str">
        <f t="shared" si="114"/>
        <v/>
      </c>
      <c r="R1441" s="15" t="str">
        <f t="shared" si="115"/>
        <v/>
      </c>
      <c r="S1441" s="7" t="str">
        <f t="shared" si="116"/>
        <v/>
      </c>
    </row>
    <row r="1442" spans="8:19" x14ac:dyDescent="0.25">
      <c r="H1442" s="153"/>
      <c r="M1442" s="165" t="str">
        <f t="shared" si="112"/>
        <v/>
      </c>
      <c r="N1442" s="255" t="str">
        <f>IF($M1442="","",IFERROR(VLOOKUP($M1442,PartnerSearch!B$2:G$16000,6,0),"--"))</f>
        <v/>
      </c>
      <c r="P1442" s="15" t="str">
        <f t="shared" si="113"/>
        <v/>
      </c>
      <c r="Q1442" s="15" t="str">
        <f t="shared" si="114"/>
        <v/>
      </c>
      <c r="R1442" s="15" t="str">
        <f t="shared" si="115"/>
        <v/>
      </c>
      <c r="S1442" s="7" t="str">
        <f t="shared" si="116"/>
        <v/>
      </c>
    </row>
    <row r="1443" spans="8:19" x14ac:dyDescent="0.25">
      <c r="H1443" s="153"/>
      <c r="M1443" s="165" t="str">
        <f t="shared" si="112"/>
        <v/>
      </c>
      <c r="N1443" s="255" t="str">
        <f>IF($M1443="","",IFERROR(VLOOKUP($M1443,PartnerSearch!B$2:G$16000,6,0),"--"))</f>
        <v/>
      </c>
      <c r="P1443" s="15" t="str">
        <f t="shared" si="113"/>
        <v/>
      </c>
      <c r="Q1443" s="15" t="str">
        <f t="shared" si="114"/>
        <v/>
      </c>
      <c r="R1443" s="15" t="str">
        <f t="shared" si="115"/>
        <v/>
      </c>
      <c r="S1443" s="7" t="str">
        <f t="shared" si="116"/>
        <v/>
      </c>
    </row>
    <row r="1444" spans="8:19" x14ac:dyDescent="0.25">
      <c r="H1444" s="153"/>
      <c r="M1444" s="165" t="str">
        <f t="shared" si="112"/>
        <v/>
      </c>
      <c r="N1444" s="255" t="str">
        <f>IF($M1444="","",IFERROR(VLOOKUP($M1444,PartnerSearch!B$2:G$16000,6,0),"--"))</f>
        <v/>
      </c>
      <c r="P1444" s="15" t="str">
        <f t="shared" si="113"/>
        <v/>
      </c>
      <c r="Q1444" s="15" t="str">
        <f t="shared" si="114"/>
        <v/>
      </c>
      <c r="R1444" s="15" t="str">
        <f t="shared" si="115"/>
        <v/>
      </c>
      <c r="S1444" s="7" t="str">
        <f t="shared" si="116"/>
        <v/>
      </c>
    </row>
    <row r="1445" spans="8:19" x14ac:dyDescent="0.25">
      <c r="H1445" s="153"/>
      <c r="M1445" s="165" t="str">
        <f t="shared" si="112"/>
        <v/>
      </c>
      <c r="N1445" s="255" t="str">
        <f>IF($M1445="","",IFERROR(VLOOKUP($M1445,PartnerSearch!B$2:G$16000,6,0),"--"))</f>
        <v/>
      </c>
      <c r="P1445" s="15" t="str">
        <f t="shared" si="113"/>
        <v/>
      </c>
      <c r="Q1445" s="15" t="str">
        <f t="shared" si="114"/>
        <v/>
      </c>
      <c r="R1445" s="15" t="str">
        <f t="shared" si="115"/>
        <v/>
      </c>
      <c r="S1445" s="7" t="str">
        <f t="shared" si="116"/>
        <v/>
      </c>
    </row>
    <row r="1446" spans="8:19" x14ac:dyDescent="0.25">
      <c r="H1446" s="153"/>
      <c r="M1446" s="165" t="str">
        <f t="shared" si="112"/>
        <v/>
      </c>
      <c r="N1446" s="255" t="str">
        <f>IF($M1446="","",IFERROR(VLOOKUP($M1446,PartnerSearch!B$2:G$16000,6,0),"--"))</f>
        <v/>
      </c>
      <c r="P1446" s="15" t="str">
        <f t="shared" si="113"/>
        <v/>
      </c>
      <c r="Q1446" s="15" t="str">
        <f t="shared" si="114"/>
        <v/>
      </c>
      <c r="R1446" s="15" t="str">
        <f t="shared" si="115"/>
        <v/>
      </c>
      <c r="S1446" s="7" t="str">
        <f t="shared" si="116"/>
        <v/>
      </c>
    </row>
    <row r="1447" spans="8:19" x14ac:dyDescent="0.25">
      <c r="H1447" s="153"/>
      <c r="M1447" s="165" t="str">
        <f t="shared" si="112"/>
        <v/>
      </c>
      <c r="N1447" s="255" t="str">
        <f>IF($M1447="","",IFERROR(VLOOKUP($M1447,PartnerSearch!B$2:G$16000,6,0),"--"))</f>
        <v/>
      </c>
      <c r="P1447" s="15" t="str">
        <f t="shared" si="113"/>
        <v/>
      </c>
      <c r="Q1447" s="15" t="str">
        <f t="shared" si="114"/>
        <v/>
      </c>
      <c r="R1447" s="15" t="str">
        <f t="shared" si="115"/>
        <v/>
      </c>
      <c r="S1447" s="7" t="str">
        <f t="shared" si="116"/>
        <v/>
      </c>
    </row>
    <row r="1448" spans="8:19" x14ac:dyDescent="0.25">
      <c r="H1448" s="153"/>
      <c r="M1448" s="165" t="str">
        <f t="shared" si="112"/>
        <v/>
      </c>
      <c r="N1448" s="255" t="str">
        <f>IF($M1448="","",IFERROR(VLOOKUP($M1448,PartnerSearch!B$2:G$16000,6,0),"--"))</f>
        <v/>
      </c>
      <c r="P1448" s="15" t="str">
        <f t="shared" si="113"/>
        <v/>
      </c>
      <c r="Q1448" s="15" t="str">
        <f t="shared" si="114"/>
        <v/>
      </c>
      <c r="R1448" s="15" t="str">
        <f t="shared" si="115"/>
        <v/>
      </c>
      <c r="S1448" s="7" t="str">
        <f t="shared" si="116"/>
        <v/>
      </c>
    </row>
    <row r="1449" spans="8:19" x14ac:dyDescent="0.25">
      <c r="H1449" s="153"/>
      <c r="M1449" s="165" t="str">
        <f t="shared" si="112"/>
        <v/>
      </c>
      <c r="N1449" s="255" t="str">
        <f>IF($M1449="","",IFERROR(VLOOKUP($M1449,PartnerSearch!B$2:G$16000,6,0),"--"))</f>
        <v/>
      </c>
      <c r="P1449" s="15" t="str">
        <f t="shared" si="113"/>
        <v/>
      </c>
      <c r="Q1449" s="15" t="str">
        <f t="shared" si="114"/>
        <v/>
      </c>
      <c r="R1449" s="15" t="str">
        <f t="shared" si="115"/>
        <v/>
      </c>
      <c r="S1449" s="7" t="str">
        <f t="shared" si="116"/>
        <v/>
      </c>
    </row>
    <row r="1450" spans="8:19" x14ac:dyDescent="0.25">
      <c r="H1450" s="153"/>
      <c r="M1450" s="165" t="str">
        <f t="shared" si="112"/>
        <v/>
      </c>
      <c r="N1450" s="255" t="str">
        <f>IF($M1450="","",IFERROR(VLOOKUP($M1450,PartnerSearch!B$2:G$16000,6,0),"--"))</f>
        <v/>
      </c>
      <c r="P1450" s="15" t="str">
        <f t="shared" si="113"/>
        <v/>
      </c>
      <c r="Q1450" s="15" t="str">
        <f t="shared" si="114"/>
        <v/>
      </c>
      <c r="R1450" s="15" t="str">
        <f t="shared" si="115"/>
        <v/>
      </c>
      <c r="S1450" s="7" t="str">
        <f t="shared" si="116"/>
        <v/>
      </c>
    </row>
    <row r="1451" spans="8:19" x14ac:dyDescent="0.25">
      <c r="H1451" s="153"/>
      <c r="M1451" s="165" t="str">
        <f t="shared" si="112"/>
        <v/>
      </c>
      <c r="N1451" s="255" t="str">
        <f>IF($M1451="","",IFERROR(VLOOKUP($M1451,PartnerSearch!B$2:G$16000,6,0),"--"))</f>
        <v/>
      </c>
      <c r="P1451" s="15" t="str">
        <f t="shared" si="113"/>
        <v/>
      </c>
      <c r="Q1451" s="15" t="str">
        <f t="shared" si="114"/>
        <v/>
      </c>
      <c r="R1451" s="15" t="str">
        <f t="shared" si="115"/>
        <v/>
      </c>
      <c r="S1451" s="7" t="str">
        <f t="shared" si="116"/>
        <v/>
      </c>
    </row>
    <row r="1452" spans="8:19" x14ac:dyDescent="0.25">
      <c r="H1452" s="153"/>
      <c r="M1452" s="165" t="str">
        <f t="shared" si="112"/>
        <v/>
      </c>
      <c r="N1452" s="255" t="str">
        <f>IF($M1452="","",IFERROR(VLOOKUP($M1452,PartnerSearch!B$2:G$16000,6,0),"--"))</f>
        <v/>
      </c>
      <c r="P1452" s="15" t="str">
        <f t="shared" si="113"/>
        <v/>
      </c>
      <c r="Q1452" s="15" t="str">
        <f t="shared" si="114"/>
        <v/>
      </c>
      <c r="R1452" s="15" t="str">
        <f t="shared" si="115"/>
        <v/>
      </c>
      <c r="S1452" s="7" t="str">
        <f t="shared" si="116"/>
        <v/>
      </c>
    </row>
    <row r="1453" spans="8:19" x14ac:dyDescent="0.25">
      <c r="H1453" s="153"/>
      <c r="M1453" s="165" t="str">
        <f t="shared" si="112"/>
        <v/>
      </c>
      <c r="N1453" s="255" t="str">
        <f>IF($M1453="","",IFERROR(VLOOKUP($M1453,PartnerSearch!B$2:G$16000,6,0),"--"))</f>
        <v/>
      </c>
      <c r="P1453" s="15" t="str">
        <f t="shared" si="113"/>
        <v/>
      </c>
      <c r="Q1453" s="15" t="str">
        <f t="shared" si="114"/>
        <v/>
      </c>
      <c r="R1453" s="15" t="str">
        <f t="shared" si="115"/>
        <v/>
      </c>
      <c r="S1453" s="7" t="str">
        <f t="shared" si="116"/>
        <v/>
      </c>
    </row>
    <row r="1454" spans="8:19" x14ac:dyDescent="0.25">
      <c r="H1454" s="153"/>
      <c r="M1454" s="165" t="str">
        <f t="shared" si="112"/>
        <v/>
      </c>
      <c r="N1454" s="255" t="str">
        <f>IF($M1454="","",IFERROR(VLOOKUP($M1454,PartnerSearch!B$2:G$16000,6,0),"--"))</f>
        <v/>
      </c>
      <c r="P1454" s="15" t="str">
        <f t="shared" si="113"/>
        <v/>
      </c>
      <c r="Q1454" s="15" t="str">
        <f t="shared" si="114"/>
        <v/>
      </c>
      <c r="R1454" s="15" t="str">
        <f t="shared" si="115"/>
        <v/>
      </c>
      <c r="S1454" s="7" t="str">
        <f t="shared" si="116"/>
        <v/>
      </c>
    </row>
    <row r="1455" spans="8:19" x14ac:dyDescent="0.25">
      <c r="H1455" s="153"/>
      <c r="M1455" s="165" t="str">
        <f t="shared" si="112"/>
        <v/>
      </c>
      <c r="N1455" s="255" t="str">
        <f>IF($M1455="","",IFERROR(VLOOKUP($M1455,PartnerSearch!B$2:G$16000,6,0),"--"))</f>
        <v/>
      </c>
      <c r="P1455" s="15" t="str">
        <f t="shared" si="113"/>
        <v/>
      </c>
      <c r="Q1455" s="15" t="str">
        <f t="shared" si="114"/>
        <v/>
      </c>
      <c r="R1455" s="15" t="str">
        <f t="shared" si="115"/>
        <v/>
      </c>
      <c r="S1455" s="7" t="str">
        <f t="shared" si="116"/>
        <v/>
      </c>
    </row>
    <row r="1456" spans="8:19" x14ac:dyDescent="0.25">
      <c r="H1456" s="153"/>
      <c r="M1456" s="165" t="str">
        <f t="shared" si="112"/>
        <v/>
      </c>
      <c r="N1456" s="255" t="str">
        <f>IF($M1456="","",IFERROR(VLOOKUP($M1456,PartnerSearch!B$2:G$16000,6,0),"--"))</f>
        <v/>
      </c>
      <c r="P1456" s="15" t="str">
        <f t="shared" si="113"/>
        <v/>
      </c>
      <c r="Q1456" s="15" t="str">
        <f t="shared" si="114"/>
        <v/>
      </c>
      <c r="R1456" s="15" t="str">
        <f t="shared" si="115"/>
        <v/>
      </c>
      <c r="S1456" s="7" t="str">
        <f t="shared" si="116"/>
        <v/>
      </c>
    </row>
    <row r="1457" spans="8:19" x14ac:dyDescent="0.25">
      <c r="H1457" s="153"/>
      <c r="M1457" s="165" t="str">
        <f t="shared" si="112"/>
        <v/>
      </c>
      <c r="N1457" s="255" t="str">
        <f>IF($M1457="","",IFERROR(VLOOKUP($M1457,PartnerSearch!B$2:G$16000,6,0),"--"))</f>
        <v/>
      </c>
      <c r="P1457" s="15" t="str">
        <f t="shared" si="113"/>
        <v/>
      </c>
      <c r="Q1457" s="15" t="str">
        <f t="shared" si="114"/>
        <v/>
      </c>
      <c r="R1457" s="15" t="str">
        <f t="shared" si="115"/>
        <v/>
      </c>
      <c r="S1457" s="7" t="str">
        <f t="shared" si="116"/>
        <v/>
      </c>
    </row>
    <row r="1458" spans="8:19" x14ac:dyDescent="0.25">
      <c r="H1458" s="153"/>
      <c r="M1458" s="165" t="str">
        <f t="shared" si="112"/>
        <v/>
      </c>
      <c r="N1458" s="255" t="str">
        <f>IF($M1458="","",IFERROR(VLOOKUP($M1458,PartnerSearch!B$2:G$16000,6,0),"--"))</f>
        <v/>
      </c>
      <c r="P1458" s="15" t="str">
        <f t="shared" si="113"/>
        <v/>
      </c>
      <c r="Q1458" s="15" t="str">
        <f t="shared" si="114"/>
        <v/>
      </c>
      <c r="R1458" s="15" t="str">
        <f t="shared" si="115"/>
        <v/>
      </c>
      <c r="S1458" s="7" t="str">
        <f t="shared" si="116"/>
        <v/>
      </c>
    </row>
    <row r="1459" spans="8:19" x14ac:dyDescent="0.25">
      <c r="H1459" s="153"/>
      <c r="M1459" s="165" t="str">
        <f t="shared" si="112"/>
        <v/>
      </c>
      <c r="N1459" s="255" t="str">
        <f>IF($M1459="","",IFERROR(VLOOKUP($M1459,PartnerSearch!B$2:G$16000,6,0),"--"))</f>
        <v/>
      </c>
      <c r="P1459" s="15" t="str">
        <f t="shared" si="113"/>
        <v/>
      </c>
      <c r="Q1459" s="15" t="str">
        <f t="shared" si="114"/>
        <v/>
      </c>
      <c r="R1459" s="15" t="str">
        <f t="shared" si="115"/>
        <v/>
      </c>
      <c r="S1459" s="7" t="str">
        <f t="shared" si="116"/>
        <v/>
      </c>
    </row>
    <row r="1460" spans="8:19" x14ac:dyDescent="0.25">
      <c r="H1460" s="153"/>
      <c r="M1460" s="165" t="str">
        <f t="shared" si="112"/>
        <v/>
      </c>
      <c r="N1460" s="255" t="str">
        <f>IF($M1460="","",IFERROR(VLOOKUP($M1460,PartnerSearch!B$2:G$16000,6,0),"--"))</f>
        <v/>
      </c>
      <c r="P1460" s="15" t="str">
        <f t="shared" si="113"/>
        <v/>
      </c>
      <c r="Q1460" s="15" t="str">
        <f t="shared" si="114"/>
        <v/>
      </c>
      <c r="R1460" s="15" t="str">
        <f t="shared" si="115"/>
        <v/>
      </c>
      <c r="S1460" s="7" t="str">
        <f t="shared" si="116"/>
        <v/>
      </c>
    </row>
    <row r="1461" spans="8:19" x14ac:dyDescent="0.25">
      <c r="H1461" s="153"/>
      <c r="M1461" s="165" t="str">
        <f t="shared" si="112"/>
        <v/>
      </c>
      <c r="N1461" s="255" t="str">
        <f>IF($M1461="","",IFERROR(VLOOKUP($M1461,PartnerSearch!B$2:G$16000,6,0),"--"))</f>
        <v/>
      </c>
      <c r="P1461" s="15" t="str">
        <f t="shared" si="113"/>
        <v/>
      </c>
      <c r="Q1461" s="15" t="str">
        <f t="shared" si="114"/>
        <v/>
      </c>
      <c r="R1461" s="15" t="str">
        <f t="shared" si="115"/>
        <v/>
      </c>
      <c r="S1461" s="7" t="str">
        <f t="shared" si="116"/>
        <v/>
      </c>
    </row>
    <row r="1462" spans="8:19" x14ac:dyDescent="0.25">
      <c r="H1462" s="153"/>
      <c r="M1462" s="165" t="str">
        <f t="shared" si="112"/>
        <v/>
      </c>
      <c r="N1462" s="255" t="str">
        <f>IF($M1462="","",IFERROR(VLOOKUP($M1462,PartnerSearch!B$2:G$16000,6,0),"--"))</f>
        <v/>
      </c>
      <c r="P1462" s="15" t="str">
        <f t="shared" si="113"/>
        <v/>
      </c>
      <c r="Q1462" s="15" t="str">
        <f t="shared" si="114"/>
        <v/>
      </c>
      <c r="R1462" s="15" t="str">
        <f t="shared" si="115"/>
        <v/>
      </c>
      <c r="S1462" s="7" t="str">
        <f t="shared" si="116"/>
        <v/>
      </c>
    </row>
    <row r="1463" spans="8:19" x14ac:dyDescent="0.25">
      <c r="H1463" s="153"/>
      <c r="M1463" s="165" t="str">
        <f t="shared" si="112"/>
        <v/>
      </c>
      <c r="N1463" s="255" t="str">
        <f>IF($M1463="","",IFERROR(VLOOKUP($M1463,PartnerSearch!B$2:G$16000,6,0),"--"))</f>
        <v/>
      </c>
      <c r="P1463" s="15" t="str">
        <f t="shared" si="113"/>
        <v/>
      </c>
      <c r="Q1463" s="15" t="str">
        <f t="shared" si="114"/>
        <v/>
      </c>
      <c r="R1463" s="15" t="str">
        <f t="shared" si="115"/>
        <v/>
      </c>
      <c r="S1463" s="7" t="str">
        <f t="shared" si="116"/>
        <v/>
      </c>
    </row>
    <row r="1464" spans="8:19" x14ac:dyDescent="0.25">
      <c r="H1464" s="153"/>
      <c r="M1464" s="165" t="str">
        <f t="shared" si="112"/>
        <v/>
      </c>
      <c r="N1464" s="255" t="str">
        <f>IF($M1464="","",IFERROR(VLOOKUP($M1464,PartnerSearch!B$2:G$16000,6,0),"--"))</f>
        <v/>
      </c>
      <c r="P1464" s="15" t="str">
        <f t="shared" si="113"/>
        <v/>
      </c>
      <c r="Q1464" s="15" t="str">
        <f t="shared" si="114"/>
        <v/>
      </c>
      <c r="R1464" s="15" t="str">
        <f t="shared" si="115"/>
        <v/>
      </c>
      <c r="S1464" s="7" t="str">
        <f t="shared" si="116"/>
        <v/>
      </c>
    </row>
    <row r="1465" spans="8:19" x14ac:dyDescent="0.25">
      <c r="H1465" s="153"/>
      <c r="M1465" s="165" t="str">
        <f t="shared" si="112"/>
        <v/>
      </c>
      <c r="N1465" s="255" t="str">
        <f>IF($M1465="","",IFERROR(VLOOKUP($M1465,PartnerSearch!B$2:G$16000,6,0),"--"))</f>
        <v/>
      </c>
      <c r="P1465" s="15" t="str">
        <f t="shared" si="113"/>
        <v/>
      </c>
      <c r="Q1465" s="15" t="str">
        <f t="shared" si="114"/>
        <v/>
      </c>
      <c r="R1465" s="15" t="str">
        <f t="shared" si="115"/>
        <v/>
      </c>
      <c r="S1465" s="7" t="str">
        <f t="shared" si="116"/>
        <v/>
      </c>
    </row>
    <row r="1466" spans="8:19" x14ac:dyDescent="0.25">
      <c r="H1466" s="153"/>
      <c r="M1466" s="165" t="str">
        <f t="shared" si="112"/>
        <v/>
      </c>
      <c r="N1466" s="255" t="str">
        <f>IF($M1466="","",IFERROR(VLOOKUP($M1466,PartnerSearch!B$2:G$16000,6,0),"--"))</f>
        <v/>
      </c>
      <c r="P1466" s="15" t="str">
        <f t="shared" si="113"/>
        <v/>
      </c>
      <c r="Q1466" s="15" t="str">
        <f t="shared" si="114"/>
        <v/>
      </c>
      <c r="R1466" s="15" t="str">
        <f t="shared" si="115"/>
        <v/>
      </c>
      <c r="S1466" s="7" t="str">
        <f t="shared" si="116"/>
        <v/>
      </c>
    </row>
    <row r="1467" spans="8:19" x14ac:dyDescent="0.25">
      <c r="H1467" s="153"/>
      <c r="M1467" s="165" t="str">
        <f t="shared" si="112"/>
        <v/>
      </c>
      <c r="N1467" s="255" t="str">
        <f>IF($M1467="","",IFERROR(VLOOKUP($M1467,PartnerSearch!B$2:G$16000,6,0),"--"))</f>
        <v/>
      </c>
      <c r="P1467" s="15" t="str">
        <f t="shared" si="113"/>
        <v/>
      </c>
      <c r="Q1467" s="15" t="str">
        <f t="shared" si="114"/>
        <v/>
      </c>
      <c r="R1467" s="15" t="str">
        <f t="shared" si="115"/>
        <v/>
      </c>
      <c r="S1467" s="7" t="str">
        <f t="shared" si="116"/>
        <v/>
      </c>
    </row>
    <row r="1468" spans="8:19" x14ac:dyDescent="0.25">
      <c r="H1468" s="153"/>
      <c r="M1468" s="165" t="str">
        <f t="shared" si="112"/>
        <v/>
      </c>
      <c r="N1468" s="255" t="str">
        <f>IF($M1468="","",IFERROR(VLOOKUP($M1468,PartnerSearch!B$2:G$16000,6,0),"--"))</f>
        <v/>
      </c>
      <c r="P1468" s="15" t="str">
        <f t="shared" si="113"/>
        <v/>
      </c>
      <c r="Q1468" s="15" t="str">
        <f t="shared" si="114"/>
        <v/>
      </c>
      <c r="R1468" s="15" t="str">
        <f t="shared" si="115"/>
        <v/>
      </c>
      <c r="S1468" s="7" t="str">
        <f t="shared" si="116"/>
        <v/>
      </c>
    </row>
    <row r="1469" spans="8:19" x14ac:dyDescent="0.25">
      <c r="H1469" s="153"/>
      <c r="M1469" s="165" t="str">
        <f t="shared" si="112"/>
        <v/>
      </c>
      <c r="N1469" s="255" t="str">
        <f>IF($M1469="","",IFERROR(VLOOKUP($M1469,PartnerSearch!B$2:G$16000,6,0),"--"))</f>
        <v/>
      </c>
      <c r="P1469" s="15" t="str">
        <f t="shared" si="113"/>
        <v/>
      </c>
      <c r="Q1469" s="15" t="str">
        <f t="shared" si="114"/>
        <v/>
      </c>
      <c r="R1469" s="15" t="str">
        <f t="shared" si="115"/>
        <v/>
      </c>
      <c r="S1469" s="7" t="str">
        <f t="shared" si="116"/>
        <v/>
      </c>
    </row>
    <row r="1470" spans="8:19" x14ac:dyDescent="0.25">
      <c r="H1470" s="153"/>
      <c r="M1470" s="165" t="str">
        <f t="shared" si="112"/>
        <v/>
      </c>
      <c r="N1470" s="255" t="str">
        <f>IF($M1470="","",IFERROR(VLOOKUP($M1470,PartnerSearch!B$2:G$16000,6,0),"--"))</f>
        <v/>
      </c>
      <c r="P1470" s="15" t="str">
        <f t="shared" si="113"/>
        <v/>
      </c>
      <c r="Q1470" s="15" t="str">
        <f t="shared" si="114"/>
        <v/>
      </c>
      <c r="R1470" s="15" t="str">
        <f t="shared" si="115"/>
        <v/>
      </c>
      <c r="S1470" s="7" t="str">
        <f t="shared" si="116"/>
        <v/>
      </c>
    </row>
    <row r="1471" spans="8:19" x14ac:dyDescent="0.25">
      <c r="H1471" s="153"/>
      <c r="M1471" s="165" t="str">
        <f t="shared" si="112"/>
        <v/>
      </c>
      <c r="N1471" s="255" t="str">
        <f>IF($M1471="","",IFERROR(VLOOKUP($M1471,PartnerSearch!B$2:G$16000,6,0),"--"))</f>
        <v/>
      </c>
      <c r="P1471" s="15" t="str">
        <f t="shared" si="113"/>
        <v/>
      </c>
      <c r="Q1471" s="15" t="str">
        <f t="shared" si="114"/>
        <v/>
      </c>
      <c r="R1471" s="15" t="str">
        <f t="shared" si="115"/>
        <v/>
      </c>
      <c r="S1471" s="7" t="str">
        <f t="shared" si="116"/>
        <v/>
      </c>
    </row>
    <row r="1472" spans="8:19" x14ac:dyDescent="0.25">
      <c r="H1472" s="153"/>
      <c r="M1472" s="165" t="str">
        <f t="shared" si="112"/>
        <v/>
      </c>
      <c r="N1472" s="255" t="str">
        <f>IF($M1472="","",IFERROR(VLOOKUP($M1472,PartnerSearch!B$2:G$16000,6,0),"--"))</f>
        <v/>
      </c>
      <c r="P1472" s="15" t="str">
        <f t="shared" si="113"/>
        <v/>
      </c>
      <c r="Q1472" s="15" t="str">
        <f t="shared" si="114"/>
        <v/>
      </c>
      <c r="R1472" s="15" t="str">
        <f t="shared" si="115"/>
        <v/>
      </c>
      <c r="S1472" s="7" t="str">
        <f t="shared" si="116"/>
        <v/>
      </c>
    </row>
    <row r="1473" spans="8:19" x14ac:dyDescent="0.25">
      <c r="H1473" s="153"/>
      <c r="M1473" s="165" t="str">
        <f t="shared" si="112"/>
        <v/>
      </c>
      <c r="N1473" s="255" t="str">
        <f>IF($M1473="","",IFERROR(VLOOKUP($M1473,PartnerSearch!B$2:G$16000,6,0),"--"))</f>
        <v/>
      </c>
      <c r="P1473" s="15" t="str">
        <f t="shared" si="113"/>
        <v/>
      </c>
      <c r="Q1473" s="15" t="str">
        <f t="shared" si="114"/>
        <v/>
      </c>
      <c r="R1473" s="15" t="str">
        <f t="shared" si="115"/>
        <v/>
      </c>
      <c r="S1473" s="7" t="str">
        <f t="shared" si="116"/>
        <v/>
      </c>
    </row>
    <row r="1474" spans="8:19" x14ac:dyDescent="0.25">
      <c r="H1474" s="153"/>
      <c r="M1474" s="165" t="str">
        <f t="shared" si="112"/>
        <v/>
      </c>
      <c r="N1474" s="255" t="str">
        <f>IF($M1474="","",IFERROR(VLOOKUP($M1474,PartnerSearch!B$2:G$16000,6,0),"--"))</f>
        <v/>
      </c>
      <c r="P1474" s="15" t="str">
        <f t="shared" si="113"/>
        <v/>
      </c>
      <c r="Q1474" s="15" t="str">
        <f t="shared" si="114"/>
        <v/>
      </c>
      <c r="R1474" s="15" t="str">
        <f t="shared" si="115"/>
        <v/>
      </c>
      <c r="S1474" s="7" t="str">
        <f t="shared" si="116"/>
        <v/>
      </c>
    </row>
    <row r="1475" spans="8:19" x14ac:dyDescent="0.25">
      <c r="H1475" s="153"/>
      <c r="M1475" s="165" t="str">
        <f t="shared" ref="M1475:M1538" si="117">TRIM(SUBSTITUTE(SUBSTITUTE(SUBSTITUTE(SUBSTITUTE(SUBSTITUTE(SUBSTITUTE(SUBSTITUTE(SUBSTITUTE(SUBSTITUTE(SUBSTITUTE(SUBSTITUTE(SUBSTITUTE(SUBSTITUTE(SUBSTITUTE(E1475,"00000 ","")," (Local)","")," (Tribal)","")," (State)","")," (Regional)","")," (Federal/National)","")," (International)","")," (Unknown)","")," (Academic Institution)","")," (Government)","")," (Industry/Business)","")," (NGO)","")," (Other)","")," (Sea Grant Program)",""))</f>
        <v/>
      </c>
      <c r="N1475" s="255" t="str">
        <f>IF($M1475="","",IFERROR(VLOOKUP($M1475,PartnerSearch!B$2:G$16000,6,0),"--"))</f>
        <v/>
      </c>
      <c r="P1475" s="15" t="str">
        <f t="shared" ref="P1475:P1538" si="118">IF(E1475="","",IF(LEFT(E1475&amp;"x",5)="00000","",IF(N1475="--","NO","yes")))</f>
        <v/>
      </c>
      <c r="Q1475" s="15" t="str">
        <f t="shared" ref="Q1475:Q1538" si="119">IF(LEFT(E1475&amp;"x",5)&lt;&gt;"00000","",IF(N1475="--","yes","NO"))</f>
        <v/>
      </c>
      <c r="R1475" s="15" t="str">
        <f t="shared" ref="R1475:R1538" si="120">IF(Q1475="","",IF((ISERROR(SEARCH("(Federal/National)",E1475))*1+ISERROR(SEARCH("(International)",E1475))*1+ISERROR(SEARCH("(Local)",E1475))*1+ISERROR(SEARCH("(State)",E1475))*1+ISERROR(SEARCH("(Regional)",E1475))*1+ISERROR(SEARCH("(Tribal)",E1475))*1+ISERROR(SEARCH("(Unknown) (",E1475))*1)=6,"yes","NO"))</f>
        <v/>
      </c>
      <c r="S1475" s="7" t="str">
        <f t="shared" ref="S1475:S1538" si="121">IF(Q1475="","",IF(OR(NOT(ISERROR(SEARCH("(Academic Institution)",E1475))),NOT(ISERROR(SEARCH("(Government)",E1475))),NOT(ISERROR(SEARCH("(Industry/Business)",E1475))),NOT(ISERROR(SEARCH("(NGO)",E1475))),NOT(ISERROR(SEARCH("(Sea Grant Program)",E1475))),NOT(ISERROR(SEARCH("(Other)",E1475))),NOT(AND(NOT(ISERROR(SEARCH("(Unknown)",E1475))),(ISERROR(SEARCH(") (Unknown)",E1475)))))),"yes","NO"))</f>
        <v/>
      </c>
    </row>
    <row r="1476" spans="8:19" x14ac:dyDescent="0.25">
      <c r="H1476" s="153"/>
      <c r="M1476" s="165" t="str">
        <f t="shared" si="117"/>
        <v/>
      </c>
      <c r="N1476" s="255" t="str">
        <f>IF($M1476="","",IFERROR(VLOOKUP($M1476,PartnerSearch!B$2:G$16000,6,0),"--"))</f>
        <v/>
      </c>
      <c r="P1476" s="15" t="str">
        <f t="shared" si="118"/>
        <v/>
      </c>
      <c r="Q1476" s="15" t="str">
        <f t="shared" si="119"/>
        <v/>
      </c>
      <c r="R1476" s="15" t="str">
        <f t="shared" si="120"/>
        <v/>
      </c>
      <c r="S1476" s="7" t="str">
        <f t="shared" si="121"/>
        <v/>
      </c>
    </row>
    <row r="1477" spans="8:19" x14ac:dyDescent="0.25">
      <c r="H1477" s="153"/>
      <c r="M1477" s="165" t="str">
        <f t="shared" si="117"/>
        <v/>
      </c>
      <c r="N1477" s="255" t="str">
        <f>IF($M1477="","",IFERROR(VLOOKUP($M1477,PartnerSearch!B$2:G$16000,6,0),"--"))</f>
        <v/>
      </c>
      <c r="P1477" s="15" t="str">
        <f t="shared" si="118"/>
        <v/>
      </c>
      <c r="Q1477" s="15" t="str">
        <f t="shared" si="119"/>
        <v/>
      </c>
      <c r="R1477" s="15" t="str">
        <f t="shared" si="120"/>
        <v/>
      </c>
      <c r="S1477" s="7" t="str">
        <f t="shared" si="121"/>
        <v/>
      </c>
    </row>
    <row r="1478" spans="8:19" x14ac:dyDescent="0.25">
      <c r="H1478" s="153"/>
      <c r="M1478" s="165" t="str">
        <f t="shared" si="117"/>
        <v/>
      </c>
      <c r="N1478" s="255" t="str">
        <f>IF($M1478="","",IFERROR(VLOOKUP($M1478,PartnerSearch!B$2:G$16000,6,0),"--"))</f>
        <v/>
      </c>
      <c r="P1478" s="15" t="str">
        <f t="shared" si="118"/>
        <v/>
      </c>
      <c r="Q1478" s="15" t="str">
        <f t="shared" si="119"/>
        <v/>
      </c>
      <c r="R1478" s="15" t="str">
        <f t="shared" si="120"/>
        <v/>
      </c>
      <c r="S1478" s="7" t="str">
        <f t="shared" si="121"/>
        <v/>
      </c>
    </row>
    <row r="1479" spans="8:19" x14ac:dyDescent="0.25">
      <c r="H1479" s="153"/>
      <c r="M1479" s="165" t="str">
        <f t="shared" si="117"/>
        <v/>
      </c>
      <c r="N1479" s="255" t="str">
        <f>IF($M1479="","",IFERROR(VLOOKUP($M1479,PartnerSearch!B$2:G$16000,6,0),"--"))</f>
        <v/>
      </c>
      <c r="P1479" s="15" t="str">
        <f t="shared" si="118"/>
        <v/>
      </c>
      <c r="Q1479" s="15" t="str">
        <f t="shared" si="119"/>
        <v/>
      </c>
      <c r="R1479" s="15" t="str">
        <f t="shared" si="120"/>
        <v/>
      </c>
      <c r="S1479" s="7" t="str">
        <f t="shared" si="121"/>
        <v/>
      </c>
    </row>
    <row r="1480" spans="8:19" x14ac:dyDescent="0.25">
      <c r="H1480" s="153"/>
      <c r="M1480" s="165" t="str">
        <f t="shared" si="117"/>
        <v/>
      </c>
      <c r="N1480" s="255" t="str">
        <f>IF($M1480="","",IFERROR(VLOOKUP($M1480,PartnerSearch!B$2:G$16000,6,0),"--"))</f>
        <v/>
      </c>
      <c r="P1480" s="15" t="str">
        <f t="shared" si="118"/>
        <v/>
      </c>
      <c r="Q1480" s="15" t="str">
        <f t="shared" si="119"/>
        <v/>
      </c>
      <c r="R1480" s="15" t="str">
        <f t="shared" si="120"/>
        <v/>
      </c>
      <c r="S1480" s="7" t="str">
        <f t="shared" si="121"/>
        <v/>
      </c>
    </row>
    <row r="1481" spans="8:19" x14ac:dyDescent="0.25">
      <c r="H1481" s="153"/>
      <c r="M1481" s="165" t="str">
        <f t="shared" si="117"/>
        <v/>
      </c>
      <c r="N1481" s="255" t="str">
        <f>IF($M1481="","",IFERROR(VLOOKUP($M1481,PartnerSearch!B$2:G$16000,6,0),"--"))</f>
        <v/>
      </c>
      <c r="P1481" s="15" t="str">
        <f t="shared" si="118"/>
        <v/>
      </c>
      <c r="Q1481" s="15" t="str">
        <f t="shared" si="119"/>
        <v/>
      </c>
      <c r="R1481" s="15" t="str">
        <f t="shared" si="120"/>
        <v/>
      </c>
      <c r="S1481" s="7" t="str">
        <f t="shared" si="121"/>
        <v/>
      </c>
    </row>
    <row r="1482" spans="8:19" x14ac:dyDescent="0.25">
      <c r="H1482" s="153"/>
      <c r="M1482" s="165" t="str">
        <f t="shared" si="117"/>
        <v/>
      </c>
      <c r="N1482" s="255" t="str">
        <f>IF($M1482="","",IFERROR(VLOOKUP($M1482,PartnerSearch!B$2:G$16000,6,0),"--"))</f>
        <v/>
      </c>
      <c r="P1482" s="15" t="str">
        <f t="shared" si="118"/>
        <v/>
      </c>
      <c r="Q1482" s="15" t="str">
        <f t="shared" si="119"/>
        <v/>
      </c>
      <c r="R1482" s="15" t="str">
        <f t="shared" si="120"/>
        <v/>
      </c>
      <c r="S1482" s="7" t="str">
        <f t="shared" si="121"/>
        <v/>
      </c>
    </row>
    <row r="1483" spans="8:19" x14ac:dyDescent="0.25">
      <c r="H1483" s="153"/>
      <c r="M1483" s="165" t="str">
        <f t="shared" si="117"/>
        <v/>
      </c>
      <c r="N1483" s="255" t="str">
        <f>IF($M1483="","",IFERROR(VLOOKUP($M1483,PartnerSearch!B$2:G$16000,6,0),"--"))</f>
        <v/>
      </c>
      <c r="P1483" s="15" t="str">
        <f t="shared" si="118"/>
        <v/>
      </c>
      <c r="Q1483" s="15" t="str">
        <f t="shared" si="119"/>
        <v/>
      </c>
      <c r="R1483" s="15" t="str">
        <f t="shared" si="120"/>
        <v/>
      </c>
      <c r="S1483" s="7" t="str">
        <f t="shared" si="121"/>
        <v/>
      </c>
    </row>
    <row r="1484" spans="8:19" x14ac:dyDescent="0.25">
      <c r="H1484" s="153"/>
      <c r="M1484" s="165" t="str">
        <f t="shared" si="117"/>
        <v/>
      </c>
      <c r="N1484" s="255" t="str">
        <f>IF($M1484="","",IFERROR(VLOOKUP($M1484,PartnerSearch!B$2:G$16000,6,0),"--"))</f>
        <v/>
      </c>
      <c r="P1484" s="15" t="str">
        <f t="shared" si="118"/>
        <v/>
      </c>
      <c r="Q1484" s="15" t="str">
        <f t="shared" si="119"/>
        <v/>
      </c>
      <c r="R1484" s="15" t="str">
        <f t="shared" si="120"/>
        <v/>
      </c>
      <c r="S1484" s="7" t="str">
        <f t="shared" si="121"/>
        <v/>
      </c>
    </row>
    <row r="1485" spans="8:19" x14ac:dyDescent="0.25">
      <c r="H1485" s="153"/>
      <c r="M1485" s="165" t="str">
        <f t="shared" si="117"/>
        <v/>
      </c>
      <c r="N1485" s="255" t="str">
        <f>IF($M1485="","",IFERROR(VLOOKUP($M1485,PartnerSearch!B$2:G$16000,6,0),"--"))</f>
        <v/>
      </c>
      <c r="P1485" s="15" t="str">
        <f t="shared" si="118"/>
        <v/>
      </c>
      <c r="Q1485" s="15" t="str">
        <f t="shared" si="119"/>
        <v/>
      </c>
      <c r="R1485" s="15" t="str">
        <f t="shared" si="120"/>
        <v/>
      </c>
      <c r="S1485" s="7" t="str">
        <f t="shared" si="121"/>
        <v/>
      </c>
    </row>
    <row r="1486" spans="8:19" x14ac:dyDescent="0.25">
      <c r="H1486" s="153"/>
      <c r="M1486" s="165" t="str">
        <f t="shared" si="117"/>
        <v/>
      </c>
      <c r="N1486" s="255" t="str">
        <f>IF($M1486="","",IFERROR(VLOOKUP($M1486,PartnerSearch!B$2:G$16000,6,0),"--"))</f>
        <v/>
      </c>
      <c r="P1486" s="15" t="str">
        <f t="shared" si="118"/>
        <v/>
      </c>
      <c r="Q1486" s="15" t="str">
        <f t="shared" si="119"/>
        <v/>
      </c>
      <c r="R1486" s="15" t="str">
        <f t="shared" si="120"/>
        <v/>
      </c>
      <c r="S1486" s="7" t="str">
        <f t="shared" si="121"/>
        <v/>
      </c>
    </row>
    <row r="1487" spans="8:19" x14ac:dyDescent="0.25">
      <c r="H1487" s="153"/>
      <c r="M1487" s="165" t="str">
        <f t="shared" si="117"/>
        <v/>
      </c>
      <c r="N1487" s="255" t="str">
        <f>IF($M1487="","",IFERROR(VLOOKUP($M1487,PartnerSearch!B$2:G$16000,6,0),"--"))</f>
        <v/>
      </c>
      <c r="P1487" s="15" t="str">
        <f t="shared" si="118"/>
        <v/>
      </c>
      <c r="Q1487" s="15" t="str">
        <f t="shared" si="119"/>
        <v/>
      </c>
      <c r="R1487" s="15" t="str">
        <f t="shared" si="120"/>
        <v/>
      </c>
      <c r="S1487" s="7" t="str">
        <f t="shared" si="121"/>
        <v/>
      </c>
    </row>
    <row r="1488" spans="8:19" x14ac:dyDescent="0.25">
      <c r="H1488" s="153"/>
      <c r="M1488" s="165" t="str">
        <f t="shared" si="117"/>
        <v/>
      </c>
      <c r="N1488" s="255" t="str">
        <f>IF($M1488="","",IFERROR(VLOOKUP($M1488,PartnerSearch!B$2:G$16000,6,0),"--"))</f>
        <v/>
      </c>
      <c r="P1488" s="15" t="str">
        <f t="shared" si="118"/>
        <v/>
      </c>
      <c r="Q1488" s="15" t="str">
        <f t="shared" si="119"/>
        <v/>
      </c>
      <c r="R1488" s="15" t="str">
        <f t="shared" si="120"/>
        <v/>
      </c>
      <c r="S1488" s="7" t="str">
        <f t="shared" si="121"/>
        <v/>
      </c>
    </row>
    <row r="1489" spans="8:19" x14ac:dyDescent="0.25">
      <c r="H1489" s="153"/>
      <c r="M1489" s="165" t="str">
        <f t="shared" si="117"/>
        <v/>
      </c>
      <c r="N1489" s="255" t="str">
        <f>IF($M1489="","",IFERROR(VLOOKUP($M1489,PartnerSearch!B$2:G$16000,6,0),"--"))</f>
        <v/>
      </c>
      <c r="P1489" s="15" t="str">
        <f t="shared" si="118"/>
        <v/>
      </c>
      <c r="Q1489" s="15" t="str">
        <f t="shared" si="119"/>
        <v/>
      </c>
      <c r="R1489" s="15" t="str">
        <f t="shared" si="120"/>
        <v/>
      </c>
      <c r="S1489" s="7" t="str">
        <f t="shared" si="121"/>
        <v/>
      </c>
    </row>
    <row r="1490" spans="8:19" x14ac:dyDescent="0.25">
      <c r="H1490" s="153"/>
      <c r="M1490" s="165" t="str">
        <f t="shared" si="117"/>
        <v/>
      </c>
      <c r="N1490" s="255" t="str">
        <f>IF($M1490="","",IFERROR(VLOOKUP($M1490,PartnerSearch!B$2:G$16000,6,0),"--"))</f>
        <v/>
      </c>
      <c r="P1490" s="15" t="str">
        <f t="shared" si="118"/>
        <v/>
      </c>
      <c r="Q1490" s="15" t="str">
        <f t="shared" si="119"/>
        <v/>
      </c>
      <c r="R1490" s="15" t="str">
        <f t="shared" si="120"/>
        <v/>
      </c>
      <c r="S1490" s="7" t="str">
        <f t="shared" si="121"/>
        <v/>
      </c>
    </row>
    <row r="1491" spans="8:19" x14ac:dyDescent="0.25">
      <c r="H1491" s="153"/>
      <c r="M1491" s="165" t="str">
        <f t="shared" si="117"/>
        <v/>
      </c>
      <c r="N1491" s="255" t="str">
        <f>IF($M1491="","",IFERROR(VLOOKUP($M1491,PartnerSearch!B$2:G$16000,6,0),"--"))</f>
        <v/>
      </c>
      <c r="P1491" s="15" t="str">
        <f t="shared" si="118"/>
        <v/>
      </c>
      <c r="Q1491" s="15" t="str">
        <f t="shared" si="119"/>
        <v/>
      </c>
      <c r="R1491" s="15" t="str">
        <f t="shared" si="120"/>
        <v/>
      </c>
      <c r="S1491" s="7" t="str">
        <f t="shared" si="121"/>
        <v/>
      </c>
    </row>
    <row r="1492" spans="8:19" x14ac:dyDescent="0.25">
      <c r="H1492" s="153"/>
      <c r="M1492" s="165" t="str">
        <f t="shared" si="117"/>
        <v/>
      </c>
      <c r="N1492" s="255" t="str">
        <f>IF($M1492="","",IFERROR(VLOOKUP($M1492,PartnerSearch!B$2:G$16000,6,0),"--"))</f>
        <v/>
      </c>
      <c r="P1492" s="15" t="str">
        <f t="shared" si="118"/>
        <v/>
      </c>
      <c r="Q1492" s="15" t="str">
        <f t="shared" si="119"/>
        <v/>
      </c>
      <c r="R1492" s="15" t="str">
        <f t="shared" si="120"/>
        <v/>
      </c>
      <c r="S1492" s="7" t="str">
        <f t="shared" si="121"/>
        <v/>
      </c>
    </row>
    <row r="1493" spans="8:19" x14ac:dyDescent="0.25">
      <c r="H1493" s="153"/>
      <c r="M1493" s="165" t="str">
        <f t="shared" si="117"/>
        <v/>
      </c>
      <c r="N1493" s="255" t="str">
        <f>IF($M1493="","",IFERROR(VLOOKUP($M1493,PartnerSearch!B$2:G$16000,6,0),"--"))</f>
        <v/>
      </c>
      <c r="P1493" s="15" t="str">
        <f t="shared" si="118"/>
        <v/>
      </c>
      <c r="Q1493" s="15" t="str">
        <f t="shared" si="119"/>
        <v/>
      </c>
      <c r="R1493" s="15" t="str">
        <f t="shared" si="120"/>
        <v/>
      </c>
      <c r="S1493" s="7" t="str">
        <f t="shared" si="121"/>
        <v/>
      </c>
    </row>
    <row r="1494" spans="8:19" x14ac:dyDescent="0.25">
      <c r="H1494" s="153"/>
      <c r="M1494" s="165" t="str">
        <f t="shared" si="117"/>
        <v/>
      </c>
      <c r="N1494" s="255" t="str">
        <f>IF($M1494="","",IFERROR(VLOOKUP($M1494,PartnerSearch!B$2:G$16000,6,0),"--"))</f>
        <v/>
      </c>
      <c r="P1494" s="15" t="str">
        <f t="shared" si="118"/>
        <v/>
      </c>
      <c r="Q1494" s="15" t="str">
        <f t="shared" si="119"/>
        <v/>
      </c>
      <c r="R1494" s="15" t="str">
        <f t="shared" si="120"/>
        <v/>
      </c>
      <c r="S1494" s="7" t="str">
        <f t="shared" si="121"/>
        <v/>
      </c>
    </row>
    <row r="1495" spans="8:19" x14ac:dyDescent="0.25">
      <c r="H1495" s="153"/>
      <c r="M1495" s="165" t="str">
        <f t="shared" si="117"/>
        <v/>
      </c>
      <c r="N1495" s="255" t="str">
        <f>IF($M1495="","",IFERROR(VLOOKUP($M1495,PartnerSearch!B$2:G$16000,6,0),"--"))</f>
        <v/>
      </c>
      <c r="P1495" s="15" t="str">
        <f t="shared" si="118"/>
        <v/>
      </c>
      <c r="Q1495" s="15" t="str">
        <f t="shared" si="119"/>
        <v/>
      </c>
      <c r="R1495" s="15" t="str">
        <f t="shared" si="120"/>
        <v/>
      </c>
      <c r="S1495" s="7" t="str">
        <f t="shared" si="121"/>
        <v/>
      </c>
    </row>
    <row r="1496" spans="8:19" x14ac:dyDescent="0.25">
      <c r="H1496" s="153"/>
      <c r="M1496" s="165" t="str">
        <f t="shared" si="117"/>
        <v/>
      </c>
      <c r="N1496" s="255" t="str">
        <f>IF($M1496="","",IFERROR(VLOOKUP($M1496,PartnerSearch!B$2:G$16000,6,0),"--"))</f>
        <v/>
      </c>
      <c r="P1496" s="15" t="str">
        <f t="shared" si="118"/>
        <v/>
      </c>
      <c r="Q1496" s="15" t="str">
        <f t="shared" si="119"/>
        <v/>
      </c>
      <c r="R1496" s="15" t="str">
        <f t="shared" si="120"/>
        <v/>
      </c>
      <c r="S1496" s="7" t="str">
        <f t="shared" si="121"/>
        <v/>
      </c>
    </row>
    <row r="1497" spans="8:19" x14ac:dyDescent="0.25">
      <c r="H1497" s="153"/>
      <c r="M1497" s="165" t="str">
        <f t="shared" si="117"/>
        <v/>
      </c>
      <c r="N1497" s="255" t="str">
        <f>IF($M1497="","",IFERROR(VLOOKUP($M1497,PartnerSearch!B$2:G$16000,6,0),"--"))</f>
        <v/>
      </c>
      <c r="P1497" s="15" t="str">
        <f t="shared" si="118"/>
        <v/>
      </c>
      <c r="Q1497" s="15" t="str">
        <f t="shared" si="119"/>
        <v/>
      </c>
      <c r="R1497" s="15" t="str">
        <f t="shared" si="120"/>
        <v/>
      </c>
      <c r="S1497" s="7" t="str">
        <f t="shared" si="121"/>
        <v/>
      </c>
    </row>
    <row r="1498" spans="8:19" x14ac:dyDescent="0.25">
      <c r="H1498" s="153"/>
      <c r="M1498" s="165" t="str">
        <f t="shared" si="117"/>
        <v/>
      </c>
      <c r="N1498" s="255" t="str">
        <f>IF($M1498="","",IFERROR(VLOOKUP($M1498,PartnerSearch!B$2:G$16000,6,0),"--"))</f>
        <v/>
      </c>
      <c r="P1498" s="15" t="str">
        <f t="shared" si="118"/>
        <v/>
      </c>
      <c r="Q1498" s="15" t="str">
        <f t="shared" si="119"/>
        <v/>
      </c>
      <c r="R1498" s="15" t="str">
        <f t="shared" si="120"/>
        <v/>
      </c>
      <c r="S1498" s="7" t="str">
        <f t="shared" si="121"/>
        <v/>
      </c>
    </row>
    <row r="1499" spans="8:19" x14ac:dyDescent="0.25">
      <c r="H1499" s="153"/>
      <c r="M1499" s="165" t="str">
        <f t="shared" si="117"/>
        <v/>
      </c>
      <c r="N1499" s="255" t="str">
        <f>IF($M1499="","",IFERROR(VLOOKUP($M1499,PartnerSearch!B$2:G$16000,6,0),"--"))</f>
        <v/>
      </c>
      <c r="P1499" s="15" t="str">
        <f t="shared" si="118"/>
        <v/>
      </c>
      <c r="Q1499" s="15" t="str">
        <f t="shared" si="119"/>
        <v/>
      </c>
      <c r="R1499" s="15" t="str">
        <f t="shared" si="120"/>
        <v/>
      </c>
      <c r="S1499" s="7" t="str">
        <f t="shared" si="121"/>
        <v/>
      </c>
    </row>
    <row r="1500" spans="8:19" x14ac:dyDescent="0.25">
      <c r="H1500" s="153"/>
      <c r="M1500" s="165" t="str">
        <f t="shared" si="117"/>
        <v/>
      </c>
      <c r="N1500" s="255" t="str">
        <f>IF($M1500="","",IFERROR(VLOOKUP($M1500,PartnerSearch!B$2:G$16000,6,0),"--"))</f>
        <v/>
      </c>
      <c r="P1500" s="15" t="str">
        <f t="shared" si="118"/>
        <v/>
      </c>
      <c r="Q1500" s="15" t="str">
        <f t="shared" si="119"/>
        <v/>
      </c>
      <c r="R1500" s="15" t="str">
        <f t="shared" si="120"/>
        <v/>
      </c>
      <c r="S1500" s="7" t="str">
        <f t="shared" si="121"/>
        <v/>
      </c>
    </row>
    <row r="1501" spans="8:19" x14ac:dyDescent="0.25">
      <c r="H1501" s="153"/>
      <c r="M1501" s="165" t="str">
        <f t="shared" si="117"/>
        <v/>
      </c>
      <c r="N1501" s="255" t="str">
        <f>IF($M1501="","",IFERROR(VLOOKUP($M1501,PartnerSearch!B$2:G$16000,6,0),"--"))</f>
        <v/>
      </c>
      <c r="P1501" s="15" t="str">
        <f t="shared" si="118"/>
        <v/>
      </c>
      <c r="Q1501" s="15" t="str">
        <f t="shared" si="119"/>
        <v/>
      </c>
      <c r="R1501" s="15" t="str">
        <f t="shared" si="120"/>
        <v/>
      </c>
      <c r="S1501" s="7" t="str">
        <f t="shared" si="121"/>
        <v/>
      </c>
    </row>
    <row r="1502" spans="8:19" x14ac:dyDescent="0.25">
      <c r="H1502" s="153"/>
      <c r="M1502" s="165" t="str">
        <f t="shared" si="117"/>
        <v/>
      </c>
      <c r="N1502" s="255" t="str">
        <f>IF($M1502="","",IFERROR(VLOOKUP($M1502,PartnerSearch!B$2:G$16000,6,0),"--"))</f>
        <v/>
      </c>
      <c r="P1502" s="15" t="str">
        <f t="shared" si="118"/>
        <v/>
      </c>
      <c r="Q1502" s="15" t="str">
        <f t="shared" si="119"/>
        <v/>
      </c>
      <c r="R1502" s="15" t="str">
        <f t="shared" si="120"/>
        <v/>
      </c>
      <c r="S1502" s="7" t="str">
        <f t="shared" si="121"/>
        <v/>
      </c>
    </row>
    <row r="1503" spans="8:19" x14ac:dyDescent="0.25">
      <c r="H1503" s="153"/>
      <c r="M1503" s="165" t="str">
        <f t="shared" si="117"/>
        <v/>
      </c>
      <c r="N1503" s="255" t="str">
        <f>IF($M1503="","",IFERROR(VLOOKUP($M1503,PartnerSearch!B$2:G$16000,6,0),"--"))</f>
        <v/>
      </c>
      <c r="P1503" s="15" t="str">
        <f t="shared" si="118"/>
        <v/>
      </c>
      <c r="Q1503" s="15" t="str">
        <f t="shared" si="119"/>
        <v/>
      </c>
      <c r="R1503" s="15" t="str">
        <f t="shared" si="120"/>
        <v/>
      </c>
      <c r="S1503" s="7" t="str">
        <f t="shared" si="121"/>
        <v/>
      </c>
    </row>
    <row r="1504" spans="8:19" x14ac:dyDescent="0.25">
      <c r="H1504" s="153"/>
      <c r="M1504" s="165" t="str">
        <f t="shared" si="117"/>
        <v/>
      </c>
      <c r="N1504" s="255" t="str">
        <f>IF($M1504="","",IFERROR(VLOOKUP($M1504,PartnerSearch!B$2:G$16000,6,0),"--"))</f>
        <v/>
      </c>
      <c r="P1504" s="15" t="str">
        <f t="shared" si="118"/>
        <v/>
      </c>
      <c r="Q1504" s="15" t="str">
        <f t="shared" si="119"/>
        <v/>
      </c>
      <c r="R1504" s="15" t="str">
        <f t="shared" si="120"/>
        <v/>
      </c>
      <c r="S1504" s="7" t="str">
        <f t="shared" si="121"/>
        <v/>
      </c>
    </row>
    <row r="1505" spans="8:19" x14ac:dyDescent="0.25">
      <c r="H1505" s="153"/>
      <c r="M1505" s="165" t="str">
        <f t="shared" si="117"/>
        <v/>
      </c>
      <c r="N1505" s="255" t="str">
        <f>IF($M1505="","",IFERROR(VLOOKUP($M1505,PartnerSearch!B$2:G$16000,6,0),"--"))</f>
        <v/>
      </c>
      <c r="P1505" s="15" t="str">
        <f t="shared" si="118"/>
        <v/>
      </c>
      <c r="Q1505" s="15" t="str">
        <f t="shared" si="119"/>
        <v/>
      </c>
      <c r="R1505" s="15" t="str">
        <f t="shared" si="120"/>
        <v/>
      </c>
      <c r="S1505" s="7" t="str">
        <f t="shared" si="121"/>
        <v/>
      </c>
    </row>
    <row r="1506" spans="8:19" x14ac:dyDescent="0.25">
      <c r="H1506" s="153"/>
      <c r="M1506" s="165" t="str">
        <f t="shared" si="117"/>
        <v/>
      </c>
      <c r="N1506" s="255" t="str">
        <f>IF($M1506="","",IFERROR(VLOOKUP($M1506,PartnerSearch!B$2:G$16000,6,0),"--"))</f>
        <v/>
      </c>
      <c r="P1506" s="15" t="str">
        <f t="shared" si="118"/>
        <v/>
      </c>
      <c r="Q1506" s="15" t="str">
        <f t="shared" si="119"/>
        <v/>
      </c>
      <c r="R1506" s="15" t="str">
        <f t="shared" si="120"/>
        <v/>
      </c>
      <c r="S1506" s="7" t="str">
        <f t="shared" si="121"/>
        <v/>
      </c>
    </row>
    <row r="1507" spans="8:19" x14ac:dyDescent="0.25">
      <c r="H1507" s="153"/>
      <c r="M1507" s="165" t="str">
        <f t="shared" si="117"/>
        <v/>
      </c>
      <c r="N1507" s="255" t="str">
        <f>IF($M1507="","",IFERROR(VLOOKUP($M1507,PartnerSearch!B$2:G$16000,6,0),"--"))</f>
        <v/>
      </c>
      <c r="P1507" s="15" t="str">
        <f t="shared" si="118"/>
        <v/>
      </c>
      <c r="Q1507" s="15" t="str">
        <f t="shared" si="119"/>
        <v/>
      </c>
      <c r="R1507" s="15" t="str">
        <f t="shared" si="120"/>
        <v/>
      </c>
      <c r="S1507" s="7" t="str">
        <f t="shared" si="121"/>
        <v/>
      </c>
    </row>
    <row r="1508" spans="8:19" x14ac:dyDescent="0.25">
      <c r="H1508" s="153"/>
      <c r="M1508" s="165" t="str">
        <f t="shared" si="117"/>
        <v/>
      </c>
      <c r="N1508" s="255" t="str">
        <f>IF($M1508="","",IFERROR(VLOOKUP($M1508,PartnerSearch!B$2:G$16000,6,0),"--"))</f>
        <v/>
      </c>
      <c r="P1508" s="15" t="str">
        <f t="shared" si="118"/>
        <v/>
      </c>
      <c r="Q1508" s="15" t="str">
        <f t="shared" si="119"/>
        <v/>
      </c>
      <c r="R1508" s="15" t="str">
        <f t="shared" si="120"/>
        <v/>
      </c>
      <c r="S1508" s="7" t="str">
        <f t="shared" si="121"/>
        <v/>
      </c>
    </row>
    <row r="1509" spans="8:19" x14ac:dyDescent="0.25">
      <c r="H1509" s="153"/>
      <c r="M1509" s="165" t="str">
        <f t="shared" si="117"/>
        <v/>
      </c>
      <c r="N1509" s="255" t="str">
        <f>IF($M1509="","",IFERROR(VLOOKUP($M1509,PartnerSearch!B$2:G$16000,6,0),"--"))</f>
        <v/>
      </c>
      <c r="P1509" s="15" t="str">
        <f t="shared" si="118"/>
        <v/>
      </c>
      <c r="Q1509" s="15" t="str">
        <f t="shared" si="119"/>
        <v/>
      </c>
      <c r="R1509" s="15" t="str">
        <f t="shared" si="120"/>
        <v/>
      </c>
      <c r="S1509" s="7" t="str">
        <f t="shared" si="121"/>
        <v/>
      </c>
    </row>
    <row r="1510" spans="8:19" x14ac:dyDescent="0.25">
      <c r="H1510" s="153"/>
      <c r="M1510" s="165" t="str">
        <f t="shared" si="117"/>
        <v/>
      </c>
      <c r="N1510" s="255" t="str">
        <f>IF($M1510="","",IFERROR(VLOOKUP($M1510,PartnerSearch!B$2:G$16000,6,0),"--"))</f>
        <v/>
      </c>
      <c r="P1510" s="15" t="str">
        <f t="shared" si="118"/>
        <v/>
      </c>
      <c r="Q1510" s="15" t="str">
        <f t="shared" si="119"/>
        <v/>
      </c>
      <c r="R1510" s="15" t="str">
        <f t="shared" si="120"/>
        <v/>
      </c>
      <c r="S1510" s="7" t="str">
        <f t="shared" si="121"/>
        <v/>
      </c>
    </row>
    <row r="1511" spans="8:19" x14ac:dyDescent="0.25">
      <c r="H1511" s="153"/>
      <c r="M1511" s="165" t="str">
        <f t="shared" si="117"/>
        <v/>
      </c>
      <c r="N1511" s="255" t="str">
        <f>IF($M1511="","",IFERROR(VLOOKUP($M1511,PartnerSearch!B$2:G$16000,6,0),"--"))</f>
        <v/>
      </c>
      <c r="P1511" s="15" t="str">
        <f t="shared" si="118"/>
        <v/>
      </c>
      <c r="Q1511" s="15" t="str">
        <f t="shared" si="119"/>
        <v/>
      </c>
      <c r="R1511" s="15" t="str">
        <f t="shared" si="120"/>
        <v/>
      </c>
      <c r="S1511" s="7" t="str">
        <f t="shared" si="121"/>
        <v/>
      </c>
    </row>
    <row r="1512" spans="8:19" x14ac:dyDescent="0.25">
      <c r="H1512" s="153"/>
      <c r="M1512" s="165" t="str">
        <f t="shared" si="117"/>
        <v/>
      </c>
      <c r="N1512" s="255" t="str">
        <f>IF($M1512="","",IFERROR(VLOOKUP($M1512,PartnerSearch!B$2:G$16000,6,0),"--"))</f>
        <v/>
      </c>
      <c r="P1512" s="15" t="str">
        <f t="shared" si="118"/>
        <v/>
      </c>
      <c r="Q1512" s="15" t="str">
        <f t="shared" si="119"/>
        <v/>
      </c>
      <c r="R1512" s="15" t="str">
        <f t="shared" si="120"/>
        <v/>
      </c>
      <c r="S1512" s="7" t="str">
        <f t="shared" si="121"/>
        <v/>
      </c>
    </row>
    <row r="1513" spans="8:19" x14ac:dyDescent="0.25">
      <c r="H1513" s="153"/>
      <c r="M1513" s="165" t="str">
        <f t="shared" si="117"/>
        <v/>
      </c>
      <c r="N1513" s="255" t="str">
        <f>IF($M1513="","",IFERROR(VLOOKUP($M1513,PartnerSearch!B$2:G$16000,6,0),"--"))</f>
        <v/>
      </c>
      <c r="P1513" s="15" t="str">
        <f t="shared" si="118"/>
        <v/>
      </c>
      <c r="Q1513" s="15" t="str">
        <f t="shared" si="119"/>
        <v/>
      </c>
      <c r="R1513" s="15" t="str">
        <f t="shared" si="120"/>
        <v/>
      </c>
      <c r="S1513" s="7" t="str">
        <f t="shared" si="121"/>
        <v/>
      </c>
    </row>
    <row r="1514" spans="8:19" x14ac:dyDescent="0.25">
      <c r="H1514" s="153"/>
      <c r="M1514" s="165" t="str">
        <f t="shared" si="117"/>
        <v/>
      </c>
      <c r="N1514" s="255" t="str">
        <f>IF($M1514="","",IFERROR(VLOOKUP($M1514,PartnerSearch!B$2:G$16000,6,0),"--"))</f>
        <v/>
      </c>
      <c r="P1514" s="15" t="str">
        <f t="shared" si="118"/>
        <v/>
      </c>
      <c r="Q1514" s="15" t="str">
        <f t="shared" si="119"/>
        <v/>
      </c>
      <c r="R1514" s="15" t="str">
        <f t="shared" si="120"/>
        <v/>
      </c>
      <c r="S1514" s="7" t="str">
        <f t="shared" si="121"/>
        <v/>
      </c>
    </row>
    <row r="1515" spans="8:19" x14ac:dyDescent="0.25">
      <c r="H1515" s="153"/>
      <c r="M1515" s="165" t="str">
        <f t="shared" si="117"/>
        <v/>
      </c>
      <c r="N1515" s="255" t="str">
        <f>IF($M1515="","",IFERROR(VLOOKUP($M1515,PartnerSearch!B$2:G$16000,6,0),"--"))</f>
        <v/>
      </c>
      <c r="P1515" s="15" t="str">
        <f t="shared" si="118"/>
        <v/>
      </c>
      <c r="Q1515" s="15" t="str">
        <f t="shared" si="119"/>
        <v/>
      </c>
      <c r="R1515" s="15" t="str">
        <f t="shared" si="120"/>
        <v/>
      </c>
      <c r="S1515" s="7" t="str">
        <f t="shared" si="121"/>
        <v/>
      </c>
    </row>
    <row r="1516" spans="8:19" x14ac:dyDescent="0.25">
      <c r="H1516" s="153"/>
      <c r="M1516" s="165" t="str">
        <f t="shared" si="117"/>
        <v/>
      </c>
      <c r="N1516" s="255" t="str">
        <f>IF($M1516="","",IFERROR(VLOOKUP($M1516,PartnerSearch!B$2:G$16000,6,0),"--"))</f>
        <v/>
      </c>
      <c r="P1516" s="15" t="str">
        <f t="shared" si="118"/>
        <v/>
      </c>
      <c r="Q1516" s="15" t="str">
        <f t="shared" si="119"/>
        <v/>
      </c>
      <c r="R1516" s="15" t="str">
        <f t="shared" si="120"/>
        <v/>
      </c>
      <c r="S1516" s="7" t="str">
        <f t="shared" si="121"/>
        <v/>
      </c>
    </row>
    <row r="1517" spans="8:19" x14ac:dyDescent="0.25">
      <c r="H1517" s="153"/>
      <c r="M1517" s="165" t="str">
        <f t="shared" si="117"/>
        <v/>
      </c>
      <c r="N1517" s="255" t="str">
        <f>IF($M1517="","",IFERROR(VLOOKUP($M1517,PartnerSearch!B$2:G$16000,6,0),"--"))</f>
        <v/>
      </c>
      <c r="P1517" s="15" t="str">
        <f t="shared" si="118"/>
        <v/>
      </c>
      <c r="Q1517" s="15" t="str">
        <f t="shared" si="119"/>
        <v/>
      </c>
      <c r="R1517" s="15" t="str">
        <f t="shared" si="120"/>
        <v/>
      </c>
      <c r="S1517" s="7" t="str">
        <f t="shared" si="121"/>
        <v/>
      </c>
    </row>
    <row r="1518" spans="8:19" x14ac:dyDescent="0.25">
      <c r="H1518" s="153"/>
      <c r="M1518" s="165" t="str">
        <f t="shared" si="117"/>
        <v/>
      </c>
      <c r="N1518" s="255" t="str">
        <f>IF($M1518="","",IFERROR(VLOOKUP($M1518,PartnerSearch!B$2:G$16000,6,0),"--"))</f>
        <v/>
      </c>
      <c r="P1518" s="15" t="str">
        <f t="shared" si="118"/>
        <v/>
      </c>
      <c r="Q1518" s="15" t="str">
        <f t="shared" si="119"/>
        <v/>
      </c>
      <c r="R1518" s="15" t="str">
        <f t="shared" si="120"/>
        <v/>
      </c>
      <c r="S1518" s="7" t="str">
        <f t="shared" si="121"/>
        <v/>
      </c>
    </row>
    <row r="1519" spans="8:19" x14ac:dyDescent="0.25">
      <c r="H1519" s="153"/>
      <c r="M1519" s="165" t="str">
        <f t="shared" si="117"/>
        <v/>
      </c>
      <c r="N1519" s="255" t="str">
        <f>IF($M1519="","",IFERROR(VLOOKUP($M1519,PartnerSearch!B$2:G$16000,6,0),"--"))</f>
        <v/>
      </c>
      <c r="P1519" s="15" t="str">
        <f t="shared" si="118"/>
        <v/>
      </c>
      <c r="Q1519" s="15" t="str">
        <f t="shared" si="119"/>
        <v/>
      </c>
      <c r="R1519" s="15" t="str">
        <f t="shared" si="120"/>
        <v/>
      </c>
      <c r="S1519" s="7" t="str">
        <f t="shared" si="121"/>
        <v/>
      </c>
    </row>
    <row r="1520" spans="8:19" x14ac:dyDescent="0.25">
      <c r="H1520" s="153"/>
      <c r="M1520" s="165" t="str">
        <f t="shared" si="117"/>
        <v/>
      </c>
      <c r="N1520" s="255" t="str">
        <f>IF($M1520="","",IFERROR(VLOOKUP($M1520,PartnerSearch!B$2:G$16000,6,0),"--"))</f>
        <v/>
      </c>
      <c r="P1520" s="15" t="str">
        <f t="shared" si="118"/>
        <v/>
      </c>
      <c r="Q1520" s="15" t="str">
        <f t="shared" si="119"/>
        <v/>
      </c>
      <c r="R1520" s="15" t="str">
        <f t="shared" si="120"/>
        <v/>
      </c>
      <c r="S1520" s="7" t="str">
        <f t="shared" si="121"/>
        <v/>
      </c>
    </row>
    <row r="1521" spans="8:19" x14ac:dyDescent="0.25">
      <c r="H1521" s="153"/>
      <c r="M1521" s="165" t="str">
        <f t="shared" si="117"/>
        <v/>
      </c>
      <c r="N1521" s="255" t="str">
        <f>IF($M1521="","",IFERROR(VLOOKUP($M1521,PartnerSearch!B$2:G$16000,6,0),"--"))</f>
        <v/>
      </c>
      <c r="P1521" s="15" t="str">
        <f t="shared" si="118"/>
        <v/>
      </c>
      <c r="Q1521" s="15" t="str">
        <f t="shared" si="119"/>
        <v/>
      </c>
      <c r="R1521" s="15" t="str">
        <f t="shared" si="120"/>
        <v/>
      </c>
      <c r="S1521" s="7" t="str">
        <f t="shared" si="121"/>
        <v/>
      </c>
    </row>
    <row r="1522" spans="8:19" x14ac:dyDescent="0.25">
      <c r="H1522" s="153"/>
      <c r="M1522" s="165" t="str">
        <f t="shared" si="117"/>
        <v/>
      </c>
      <c r="N1522" s="255" t="str">
        <f>IF($M1522="","",IFERROR(VLOOKUP($M1522,PartnerSearch!B$2:G$16000,6,0),"--"))</f>
        <v/>
      </c>
      <c r="P1522" s="15" t="str">
        <f t="shared" si="118"/>
        <v/>
      </c>
      <c r="Q1522" s="15" t="str">
        <f t="shared" si="119"/>
        <v/>
      </c>
      <c r="R1522" s="15" t="str">
        <f t="shared" si="120"/>
        <v/>
      </c>
      <c r="S1522" s="7" t="str">
        <f t="shared" si="121"/>
        <v/>
      </c>
    </row>
    <row r="1523" spans="8:19" x14ac:dyDescent="0.25">
      <c r="H1523" s="153"/>
      <c r="M1523" s="165" t="str">
        <f t="shared" si="117"/>
        <v/>
      </c>
      <c r="N1523" s="255" t="str">
        <f>IF($M1523="","",IFERROR(VLOOKUP($M1523,PartnerSearch!B$2:G$16000,6,0),"--"))</f>
        <v/>
      </c>
      <c r="P1523" s="15" t="str">
        <f t="shared" si="118"/>
        <v/>
      </c>
      <c r="Q1523" s="15" t="str">
        <f t="shared" si="119"/>
        <v/>
      </c>
      <c r="R1523" s="15" t="str">
        <f t="shared" si="120"/>
        <v/>
      </c>
      <c r="S1523" s="7" t="str">
        <f t="shared" si="121"/>
        <v/>
      </c>
    </row>
    <row r="1524" spans="8:19" x14ac:dyDescent="0.25">
      <c r="H1524" s="153"/>
      <c r="M1524" s="165" t="str">
        <f t="shared" si="117"/>
        <v/>
      </c>
      <c r="N1524" s="255" t="str">
        <f>IF($M1524="","",IFERROR(VLOOKUP($M1524,PartnerSearch!B$2:G$16000,6,0),"--"))</f>
        <v/>
      </c>
      <c r="P1524" s="15" t="str">
        <f t="shared" si="118"/>
        <v/>
      </c>
      <c r="Q1524" s="15" t="str">
        <f t="shared" si="119"/>
        <v/>
      </c>
      <c r="R1524" s="15" t="str">
        <f t="shared" si="120"/>
        <v/>
      </c>
      <c r="S1524" s="7" t="str">
        <f t="shared" si="121"/>
        <v/>
      </c>
    </row>
    <row r="1525" spans="8:19" x14ac:dyDescent="0.25">
      <c r="H1525" s="153"/>
      <c r="M1525" s="165" t="str">
        <f t="shared" si="117"/>
        <v/>
      </c>
      <c r="N1525" s="255" t="str">
        <f>IF($M1525="","",IFERROR(VLOOKUP($M1525,PartnerSearch!B$2:G$16000,6,0),"--"))</f>
        <v/>
      </c>
      <c r="P1525" s="15" t="str">
        <f t="shared" si="118"/>
        <v/>
      </c>
      <c r="Q1525" s="15" t="str">
        <f t="shared" si="119"/>
        <v/>
      </c>
      <c r="R1525" s="15" t="str">
        <f t="shared" si="120"/>
        <v/>
      </c>
      <c r="S1525" s="7" t="str">
        <f t="shared" si="121"/>
        <v/>
      </c>
    </row>
    <row r="1526" spans="8:19" x14ac:dyDescent="0.25">
      <c r="H1526" s="153"/>
      <c r="M1526" s="165" t="str">
        <f t="shared" si="117"/>
        <v/>
      </c>
      <c r="N1526" s="255" t="str">
        <f>IF($M1526="","",IFERROR(VLOOKUP($M1526,PartnerSearch!B$2:G$16000,6,0),"--"))</f>
        <v/>
      </c>
      <c r="P1526" s="15" t="str">
        <f t="shared" si="118"/>
        <v/>
      </c>
      <c r="Q1526" s="15" t="str">
        <f t="shared" si="119"/>
        <v/>
      </c>
      <c r="R1526" s="15" t="str">
        <f t="shared" si="120"/>
        <v/>
      </c>
      <c r="S1526" s="7" t="str">
        <f t="shared" si="121"/>
        <v/>
      </c>
    </row>
    <row r="1527" spans="8:19" x14ac:dyDescent="0.25">
      <c r="H1527" s="153"/>
      <c r="M1527" s="165" t="str">
        <f t="shared" si="117"/>
        <v/>
      </c>
      <c r="N1527" s="255" t="str">
        <f>IF($M1527="","",IFERROR(VLOOKUP($M1527,PartnerSearch!B$2:G$16000,6,0),"--"))</f>
        <v/>
      </c>
      <c r="P1527" s="15" t="str">
        <f t="shared" si="118"/>
        <v/>
      </c>
      <c r="Q1527" s="15" t="str">
        <f t="shared" si="119"/>
        <v/>
      </c>
      <c r="R1527" s="15" t="str">
        <f t="shared" si="120"/>
        <v/>
      </c>
      <c r="S1527" s="7" t="str">
        <f t="shared" si="121"/>
        <v/>
      </c>
    </row>
    <row r="1528" spans="8:19" x14ac:dyDescent="0.25">
      <c r="H1528" s="153"/>
      <c r="M1528" s="165" t="str">
        <f t="shared" si="117"/>
        <v/>
      </c>
      <c r="N1528" s="255" t="str">
        <f>IF($M1528="","",IFERROR(VLOOKUP($M1528,PartnerSearch!B$2:G$16000,6,0),"--"))</f>
        <v/>
      </c>
      <c r="P1528" s="15" t="str">
        <f t="shared" si="118"/>
        <v/>
      </c>
      <c r="Q1528" s="15" t="str">
        <f t="shared" si="119"/>
        <v/>
      </c>
      <c r="R1528" s="15" t="str">
        <f t="shared" si="120"/>
        <v/>
      </c>
      <c r="S1528" s="7" t="str">
        <f t="shared" si="121"/>
        <v/>
      </c>
    </row>
    <row r="1529" spans="8:19" x14ac:dyDescent="0.25">
      <c r="H1529" s="153"/>
      <c r="M1529" s="165" t="str">
        <f t="shared" si="117"/>
        <v/>
      </c>
      <c r="N1529" s="255" t="str">
        <f>IF($M1529="","",IFERROR(VLOOKUP($M1529,PartnerSearch!B$2:G$16000,6,0),"--"))</f>
        <v/>
      </c>
      <c r="P1529" s="15" t="str">
        <f t="shared" si="118"/>
        <v/>
      </c>
      <c r="Q1529" s="15" t="str">
        <f t="shared" si="119"/>
        <v/>
      </c>
      <c r="R1529" s="15" t="str">
        <f t="shared" si="120"/>
        <v/>
      </c>
      <c r="S1529" s="7" t="str">
        <f t="shared" si="121"/>
        <v/>
      </c>
    </row>
    <row r="1530" spans="8:19" x14ac:dyDescent="0.25">
      <c r="H1530" s="153"/>
      <c r="M1530" s="165" t="str">
        <f t="shared" si="117"/>
        <v/>
      </c>
      <c r="N1530" s="255" t="str">
        <f>IF($M1530="","",IFERROR(VLOOKUP($M1530,PartnerSearch!B$2:G$16000,6,0),"--"))</f>
        <v/>
      </c>
      <c r="P1530" s="15" t="str">
        <f t="shared" si="118"/>
        <v/>
      </c>
      <c r="Q1530" s="15" t="str">
        <f t="shared" si="119"/>
        <v/>
      </c>
      <c r="R1530" s="15" t="str">
        <f t="shared" si="120"/>
        <v/>
      </c>
      <c r="S1530" s="7" t="str">
        <f t="shared" si="121"/>
        <v/>
      </c>
    </row>
    <row r="1531" spans="8:19" x14ac:dyDescent="0.25">
      <c r="H1531" s="153"/>
      <c r="M1531" s="165" t="str">
        <f t="shared" si="117"/>
        <v/>
      </c>
      <c r="N1531" s="255" t="str">
        <f>IF($M1531="","",IFERROR(VLOOKUP($M1531,PartnerSearch!B$2:G$16000,6,0),"--"))</f>
        <v/>
      </c>
      <c r="P1531" s="15" t="str">
        <f t="shared" si="118"/>
        <v/>
      </c>
      <c r="Q1531" s="15" t="str">
        <f t="shared" si="119"/>
        <v/>
      </c>
      <c r="R1531" s="15" t="str">
        <f t="shared" si="120"/>
        <v/>
      </c>
      <c r="S1531" s="7" t="str">
        <f t="shared" si="121"/>
        <v/>
      </c>
    </row>
    <row r="1532" spans="8:19" x14ac:dyDescent="0.25">
      <c r="H1532" s="153"/>
      <c r="M1532" s="165" t="str">
        <f t="shared" si="117"/>
        <v/>
      </c>
      <c r="N1532" s="255" t="str">
        <f>IF($M1532="","",IFERROR(VLOOKUP($M1532,PartnerSearch!B$2:G$16000,6,0),"--"))</f>
        <v/>
      </c>
      <c r="P1532" s="15" t="str">
        <f t="shared" si="118"/>
        <v/>
      </c>
      <c r="Q1532" s="15" t="str">
        <f t="shared" si="119"/>
        <v/>
      </c>
      <c r="R1532" s="15" t="str">
        <f t="shared" si="120"/>
        <v/>
      </c>
      <c r="S1532" s="7" t="str">
        <f t="shared" si="121"/>
        <v/>
      </c>
    </row>
    <row r="1533" spans="8:19" x14ac:dyDescent="0.25">
      <c r="H1533" s="153"/>
      <c r="M1533" s="165" t="str">
        <f t="shared" si="117"/>
        <v/>
      </c>
      <c r="N1533" s="255" t="str">
        <f>IF($M1533="","",IFERROR(VLOOKUP($M1533,PartnerSearch!B$2:G$16000,6,0),"--"))</f>
        <v/>
      </c>
      <c r="P1533" s="15" t="str">
        <f t="shared" si="118"/>
        <v/>
      </c>
      <c r="Q1533" s="15" t="str">
        <f t="shared" si="119"/>
        <v/>
      </c>
      <c r="R1533" s="15" t="str">
        <f t="shared" si="120"/>
        <v/>
      </c>
      <c r="S1533" s="7" t="str">
        <f t="shared" si="121"/>
        <v/>
      </c>
    </row>
    <row r="1534" spans="8:19" x14ac:dyDescent="0.25">
      <c r="H1534" s="153"/>
      <c r="M1534" s="165" t="str">
        <f t="shared" si="117"/>
        <v/>
      </c>
      <c r="N1534" s="255" t="str">
        <f>IF($M1534="","",IFERROR(VLOOKUP($M1534,PartnerSearch!B$2:G$16000,6,0),"--"))</f>
        <v/>
      </c>
      <c r="P1534" s="15" t="str">
        <f t="shared" si="118"/>
        <v/>
      </c>
      <c r="Q1534" s="15" t="str">
        <f t="shared" si="119"/>
        <v/>
      </c>
      <c r="R1534" s="15" t="str">
        <f t="shared" si="120"/>
        <v/>
      </c>
      <c r="S1534" s="7" t="str">
        <f t="shared" si="121"/>
        <v/>
      </c>
    </row>
    <row r="1535" spans="8:19" x14ac:dyDescent="0.25">
      <c r="H1535" s="153"/>
      <c r="M1535" s="165" t="str">
        <f t="shared" si="117"/>
        <v/>
      </c>
      <c r="N1535" s="255" t="str">
        <f>IF($M1535="","",IFERROR(VLOOKUP($M1535,PartnerSearch!B$2:G$16000,6,0),"--"))</f>
        <v/>
      </c>
      <c r="P1535" s="15" t="str">
        <f t="shared" si="118"/>
        <v/>
      </c>
      <c r="Q1535" s="15" t="str">
        <f t="shared" si="119"/>
        <v/>
      </c>
      <c r="R1535" s="15" t="str">
        <f t="shared" si="120"/>
        <v/>
      </c>
      <c r="S1535" s="7" t="str">
        <f t="shared" si="121"/>
        <v/>
      </c>
    </row>
    <row r="1536" spans="8:19" x14ac:dyDescent="0.25">
      <c r="H1536" s="153"/>
      <c r="M1536" s="165" t="str">
        <f t="shared" si="117"/>
        <v/>
      </c>
      <c r="N1536" s="255" t="str">
        <f>IF($M1536="","",IFERROR(VLOOKUP($M1536,PartnerSearch!B$2:G$16000,6,0),"--"))</f>
        <v/>
      </c>
      <c r="P1536" s="15" t="str">
        <f t="shared" si="118"/>
        <v/>
      </c>
      <c r="Q1536" s="15" t="str">
        <f t="shared" si="119"/>
        <v/>
      </c>
      <c r="R1536" s="15" t="str">
        <f t="shared" si="120"/>
        <v/>
      </c>
      <c r="S1536" s="7" t="str">
        <f t="shared" si="121"/>
        <v/>
      </c>
    </row>
    <row r="1537" spans="8:19" x14ac:dyDescent="0.25">
      <c r="H1537" s="153"/>
      <c r="M1537" s="165" t="str">
        <f t="shared" si="117"/>
        <v/>
      </c>
      <c r="N1537" s="255" t="str">
        <f>IF($M1537="","",IFERROR(VLOOKUP($M1537,PartnerSearch!B$2:G$16000,6,0),"--"))</f>
        <v/>
      </c>
      <c r="P1537" s="15" t="str">
        <f t="shared" si="118"/>
        <v/>
      </c>
      <c r="Q1537" s="15" t="str">
        <f t="shared" si="119"/>
        <v/>
      </c>
      <c r="R1537" s="15" t="str">
        <f t="shared" si="120"/>
        <v/>
      </c>
      <c r="S1537" s="7" t="str">
        <f t="shared" si="121"/>
        <v/>
      </c>
    </row>
    <row r="1538" spans="8:19" x14ac:dyDescent="0.25">
      <c r="H1538" s="153"/>
      <c r="M1538" s="165" t="str">
        <f t="shared" si="117"/>
        <v/>
      </c>
      <c r="N1538" s="255" t="str">
        <f>IF($M1538="","",IFERROR(VLOOKUP($M1538,PartnerSearch!B$2:G$16000,6,0),"--"))</f>
        <v/>
      </c>
      <c r="P1538" s="15" t="str">
        <f t="shared" si="118"/>
        <v/>
      </c>
      <c r="Q1538" s="15" t="str">
        <f t="shared" si="119"/>
        <v/>
      </c>
      <c r="R1538" s="15" t="str">
        <f t="shared" si="120"/>
        <v/>
      </c>
      <c r="S1538" s="7" t="str">
        <f t="shared" si="121"/>
        <v/>
      </c>
    </row>
    <row r="1539" spans="8:19" x14ac:dyDescent="0.25">
      <c r="H1539" s="153"/>
      <c r="M1539" s="165" t="str">
        <f t="shared" ref="M1539:M1602" si="122">TRIM(SUBSTITUTE(SUBSTITUTE(SUBSTITUTE(SUBSTITUTE(SUBSTITUTE(SUBSTITUTE(SUBSTITUTE(SUBSTITUTE(SUBSTITUTE(SUBSTITUTE(SUBSTITUTE(SUBSTITUTE(SUBSTITUTE(SUBSTITUTE(E1539,"00000 ","")," (Local)","")," (Tribal)","")," (State)","")," (Regional)","")," (Federal/National)","")," (International)","")," (Unknown)","")," (Academic Institution)","")," (Government)","")," (Industry/Business)","")," (NGO)","")," (Other)","")," (Sea Grant Program)",""))</f>
        <v/>
      </c>
      <c r="N1539" s="255" t="str">
        <f>IF($M1539="","",IFERROR(VLOOKUP($M1539,PartnerSearch!B$2:G$16000,6,0),"--"))</f>
        <v/>
      </c>
      <c r="P1539" s="15" t="str">
        <f t="shared" ref="P1539:P1602" si="123">IF(E1539="","",IF(LEFT(E1539&amp;"x",5)="00000","",IF(N1539="--","NO","yes")))</f>
        <v/>
      </c>
      <c r="Q1539" s="15" t="str">
        <f t="shared" ref="Q1539:Q1602" si="124">IF(LEFT(E1539&amp;"x",5)&lt;&gt;"00000","",IF(N1539="--","yes","NO"))</f>
        <v/>
      </c>
      <c r="R1539" s="15" t="str">
        <f t="shared" ref="R1539:R1602" si="125">IF(Q1539="","",IF((ISERROR(SEARCH("(Federal/National)",E1539))*1+ISERROR(SEARCH("(International)",E1539))*1+ISERROR(SEARCH("(Local)",E1539))*1+ISERROR(SEARCH("(State)",E1539))*1+ISERROR(SEARCH("(Regional)",E1539))*1+ISERROR(SEARCH("(Tribal)",E1539))*1+ISERROR(SEARCH("(Unknown) (",E1539))*1)=6,"yes","NO"))</f>
        <v/>
      </c>
      <c r="S1539" s="7" t="str">
        <f t="shared" ref="S1539:S1602" si="126">IF(Q1539="","",IF(OR(NOT(ISERROR(SEARCH("(Academic Institution)",E1539))),NOT(ISERROR(SEARCH("(Government)",E1539))),NOT(ISERROR(SEARCH("(Industry/Business)",E1539))),NOT(ISERROR(SEARCH("(NGO)",E1539))),NOT(ISERROR(SEARCH("(Sea Grant Program)",E1539))),NOT(ISERROR(SEARCH("(Other)",E1539))),NOT(AND(NOT(ISERROR(SEARCH("(Unknown)",E1539))),(ISERROR(SEARCH(") (Unknown)",E1539)))))),"yes","NO"))</f>
        <v/>
      </c>
    </row>
    <row r="1540" spans="8:19" x14ac:dyDescent="0.25">
      <c r="H1540" s="153"/>
      <c r="M1540" s="165" t="str">
        <f t="shared" si="122"/>
        <v/>
      </c>
      <c r="N1540" s="255" t="str">
        <f>IF($M1540="","",IFERROR(VLOOKUP($M1540,PartnerSearch!B$2:G$16000,6,0),"--"))</f>
        <v/>
      </c>
      <c r="P1540" s="15" t="str">
        <f t="shared" si="123"/>
        <v/>
      </c>
      <c r="Q1540" s="15" t="str">
        <f t="shared" si="124"/>
        <v/>
      </c>
      <c r="R1540" s="15" t="str">
        <f t="shared" si="125"/>
        <v/>
      </c>
      <c r="S1540" s="7" t="str">
        <f t="shared" si="126"/>
        <v/>
      </c>
    </row>
    <row r="1541" spans="8:19" x14ac:dyDescent="0.25">
      <c r="H1541" s="153"/>
      <c r="M1541" s="165" t="str">
        <f t="shared" si="122"/>
        <v/>
      </c>
      <c r="N1541" s="255" t="str">
        <f>IF($M1541="","",IFERROR(VLOOKUP($M1541,PartnerSearch!B$2:G$16000,6,0),"--"))</f>
        <v/>
      </c>
      <c r="P1541" s="15" t="str">
        <f t="shared" si="123"/>
        <v/>
      </c>
      <c r="Q1541" s="15" t="str">
        <f t="shared" si="124"/>
        <v/>
      </c>
      <c r="R1541" s="15" t="str">
        <f t="shared" si="125"/>
        <v/>
      </c>
      <c r="S1541" s="7" t="str">
        <f t="shared" si="126"/>
        <v/>
      </c>
    </row>
    <row r="1542" spans="8:19" x14ac:dyDescent="0.25">
      <c r="H1542" s="153"/>
      <c r="M1542" s="165" t="str">
        <f t="shared" si="122"/>
        <v/>
      </c>
      <c r="N1542" s="255" t="str">
        <f>IF($M1542="","",IFERROR(VLOOKUP($M1542,PartnerSearch!B$2:G$16000,6,0),"--"))</f>
        <v/>
      </c>
      <c r="P1542" s="15" t="str">
        <f t="shared" si="123"/>
        <v/>
      </c>
      <c r="Q1542" s="15" t="str">
        <f t="shared" si="124"/>
        <v/>
      </c>
      <c r="R1542" s="15" t="str">
        <f t="shared" si="125"/>
        <v/>
      </c>
      <c r="S1542" s="7" t="str">
        <f t="shared" si="126"/>
        <v/>
      </c>
    </row>
    <row r="1543" spans="8:19" x14ac:dyDescent="0.25">
      <c r="H1543" s="153"/>
      <c r="M1543" s="165" t="str">
        <f t="shared" si="122"/>
        <v/>
      </c>
      <c r="N1543" s="255" t="str">
        <f>IF($M1543="","",IFERROR(VLOOKUP($M1543,PartnerSearch!B$2:G$16000,6,0),"--"))</f>
        <v/>
      </c>
      <c r="P1543" s="15" t="str">
        <f t="shared" si="123"/>
        <v/>
      </c>
      <c r="Q1543" s="15" t="str">
        <f t="shared" si="124"/>
        <v/>
      </c>
      <c r="R1543" s="15" t="str">
        <f t="shared" si="125"/>
        <v/>
      </c>
      <c r="S1543" s="7" t="str">
        <f t="shared" si="126"/>
        <v/>
      </c>
    </row>
    <row r="1544" spans="8:19" x14ac:dyDescent="0.25">
      <c r="H1544" s="153"/>
      <c r="M1544" s="165" t="str">
        <f t="shared" si="122"/>
        <v/>
      </c>
      <c r="N1544" s="255" t="str">
        <f>IF($M1544="","",IFERROR(VLOOKUP($M1544,PartnerSearch!B$2:G$16000,6,0),"--"))</f>
        <v/>
      </c>
      <c r="P1544" s="15" t="str">
        <f t="shared" si="123"/>
        <v/>
      </c>
      <c r="Q1544" s="15" t="str">
        <f t="shared" si="124"/>
        <v/>
      </c>
      <c r="R1544" s="15" t="str">
        <f t="shared" si="125"/>
        <v/>
      </c>
      <c r="S1544" s="7" t="str">
        <f t="shared" si="126"/>
        <v/>
      </c>
    </row>
    <row r="1545" spans="8:19" x14ac:dyDescent="0.25">
      <c r="H1545" s="153"/>
      <c r="M1545" s="165" t="str">
        <f t="shared" si="122"/>
        <v/>
      </c>
      <c r="N1545" s="255" t="str">
        <f>IF($M1545="","",IFERROR(VLOOKUP($M1545,PartnerSearch!B$2:G$16000,6,0),"--"))</f>
        <v/>
      </c>
      <c r="P1545" s="15" t="str">
        <f t="shared" si="123"/>
        <v/>
      </c>
      <c r="Q1545" s="15" t="str">
        <f t="shared" si="124"/>
        <v/>
      </c>
      <c r="R1545" s="15" t="str">
        <f t="shared" si="125"/>
        <v/>
      </c>
      <c r="S1545" s="7" t="str">
        <f t="shared" si="126"/>
        <v/>
      </c>
    </row>
    <row r="1546" spans="8:19" x14ac:dyDescent="0.25">
      <c r="H1546" s="153"/>
      <c r="M1546" s="165" t="str">
        <f t="shared" si="122"/>
        <v/>
      </c>
      <c r="N1546" s="255" t="str">
        <f>IF($M1546="","",IFERROR(VLOOKUP($M1546,PartnerSearch!B$2:G$16000,6,0),"--"))</f>
        <v/>
      </c>
      <c r="P1546" s="15" t="str">
        <f t="shared" si="123"/>
        <v/>
      </c>
      <c r="Q1546" s="15" t="str">
        <f t="shared" si="124"/>
        <v/>
      </c>
      <c r="R1546" s="15" t="str">
        <f t="shared" si="125"/>
        <v/>
      </c>
      <c r="S1546" s="7" t="str">
        <f t="shared" si="126"/>
        <v/>
      </c>
    </row>
    <row r="1547" spans="8:19" x14ac:dyDescent="0.25">
      <c r="H1547" s="153"/>
      <c r="M1547" s="165" t="str">
        <f t="shared" si="122"/>
        <v/>
      </c>
      <c r="N1547" s="255" t="str">
        <f>IF($M1547="","",IFERROR(VLOOKUP($M1547,PartnerSearch!B$2:G$16000,6,0),"--"))</f>
        <v/>
      </c>
      <c r="P1547" s="15" t="str">
        <f t="shared" si="123"/>
        <v/>
      </c>
      <c r="Q1547" s="15" t="str">
        <f t="shared" si="124"/>
        <v/>
      </c>
      <c r="R1547" s="15" t="str">
        <f t="shared" si="125"/>
        <v/>
      </c>
      <c r="S1547" s="7" t="str">
        <f t="shared" si="126"/>
        <v/>
      </c>
    </row>
    <row r="1548" spans="8:19" x14ac:dyDescent="0.25">
      <c r="H1548" s="153"/>
      <c r="M1548" s="165" t="str">
        <f t="shared" si="122"/>
        <v/>
      </c>
      <c r="N1548" s="255" t="str">
        <f>IF($M1548="","",IFERROR(VLOOKUP($M1548,PartnerSearch!B$2:G$16000,6,0),"--"))</f>
        <v/>
      </c>
      <c r="P1548" s="15" t="str">
        <f t="shared" si="123"/>
        <v/>
      </c>
      <c r="Q1548" s="15" t="str">
        <f t="shared" si="124"/>
        <v/>
      </c>
      <c r="R1548" s="15" t="str">
        <f t="shared" si="125"/>
        <v/>
      </c>
      <c r="S1548" s="7" t="str">
        <f t="shared" si="126"/>
        <v/>
      </c>
    </row>
    <row r="1549" spans="8:19" x14ac:dyDescent="0.25">
      <c r="H1549" s="153"/>
      <c r="M1549" s="165" t="str">
        <f t="shared" si="122"/>
        <v/>
      </c>
      <c r="N1549" s="255" t="str">
        <f>IF($M1549="","",IFERROR(VLOOKUP($M1549,PartnerSearch!B$2:G$16000,6,0),"--"))</f>
        <v/>
      </c>
      <c r="P1549" s="15" t="str">
        <f t="shared" si="123"/>
        <v/>
      </c>
      <c r="Q1549" s="15" t="str">
        <f t="shared" si="124"/>
        <v/>
      </c>
      <c r="R1549" s="15" t="str">
        <f t="shared" si="125"/>
        <v/>
      </c>
      <c r="S1549" s="7" t="str">
        <f t="shared" si="126"/>
        <v/>
      </c>
    </row>
    <row r="1550" spans="8:19" x14ac:dyDescent="0.25">
      <c r="H1550" s="153"/>
      <c r="M1550" s="165" t="str">
        <f t="shared" si="122"/>
        <v/>
      </c>
      <c r="N1550" s="255" t="str">
        <f>IF($M1550="","",IFERROR(VLOOKUP($M1550,PartnerSearch!B$2:G$16000,6,0),"--"))</f>
        <v/>
      </c>
      <c r="P1550" s="15" t="str">
        <f t="shared" si="123"/>
        <v/>
      </c>
      <c r="Q1550" s="15" t="str">
        <f t="shared" si="124"/>
        <v/>
      </c>
      <c r="R1550" s="15" t="str">
        <f t="shared" si="125"/>
        <v/>
      </c>
      <c r="S1550" s="7" t="str">
        <f t="shared" si="126"/>
        <v/>
      </c>
    </row>
    <row r="1551" spans="8:19" x14ac:dyDescent="0.25">
      <c r="H1551" s="153"/>
      <c r="M1551" s="165" t="str">
        <f t="shared" si="122"/>
        <v/>
      </c>
      <c r="N1551" s="255" t="str">
        <f>IF($M1551="","",IFERROR(VLOOKUP($M1551,PartnerSearch!B$2:G$16000,6,0),"--"))</f>
        <v/>
      </c>
      <c r="P1551" s="15" t="str">
        <f t="shared" si="123"/>
        <v/>
      </c>
      <c r="Q1551" s="15" t="str">
        <f t="shared" si="124"/>
        <v/>
      </c>
      <c r="R1551" s="15" t="str">
        <f t="shared" si="125"/>
        <v/>
      </c>
      <c r="S1551" s="7" t="str">
        <f t="shared" si="126"/>
        <v/>
      </c>
    </row>
    <row r="1552" spans="8:19" x14ac:dyDescent="0.25">
      <c r="H1552" s="153"/>
      <c r="M1552" s="165" t="str">
        <f t="shared" si="122"/>
        <v/>
      </c>
      <c r="N1552" s="255" t="str">
        <f>IF($M1552="","",IFERROR(VLOOKUP($M1552,PartnerSearch!B$2:G$16000,6,0),"--"))</f>
        <v/>
      </c>
      <c r="P1552" s="15" t="str">
        <f t="shared" si="123"/>
        <v/>
      </c>
      <c r="Q1552" s="15" t="str">
        <f t="shared" si="124"/>
        <v/>
      </c>
      <c r="R1552" s="15" t="str">
        <f t="shared" si="125"/>
        <v/>
      </c>
      <c r="S1552" s="7" t="str">
        <f t="shared" si="126"/>
        <v/>
      </c>
    </row>
    <row r="1553" spans="8:19" x14ac:dyDescent="0.25">
      <c r="H1553" s="153"/>
      <c r="M1553" s="165" t="str">
        <f t="shared" si="122"/>
        <v/>
      </c>
      <c r="N1553" s="255" t="str">
        <f>IF($M1553="","",IFERROR(VLOOKUP($M1553,PartnerSearch!B$2:G$16000,6,0),"--"))</f>
        <v/>
      </c>
      <c r="P1553" s="15" t="str">
        <f t="shared" si="123"/>
        <v/>
      </c>
      <c r="Q1553" s="15" t="str">
        <f t="shared" si="124"/>
        <v/>
      </c>
      <c r="R1553" s="15" t="str">
        <f t="shared" si="125"/>
        <v/>
      </c>
      <c r="S1553" s="7" t="str">
        <f t="shared" si="126"/>
        <v/>
      </c>
    </row>
    <row r="1554" spans="8:19" x14ac:dyDescent="0.25">
      <c r="H1554" s="153"/>
      <c r="M1554" s="165" t="str">
        <f t="shared" si="122"/>
        <v/>
      </c>
      <c r="N1554" s="255" t="str">
        <f>IF($M1554="","",IFERROR(VLOOKUP($M1554,PartnerSearch!B$2:G$16000,6,0),"--"))</f>
        <v/>
      </c>
      <c r="P1554" s="15" t="str">
        <f t="shared" si="123"/>
        <v/>
      </c>
      <c r="Q1554" s="15" t="str">
        <f t="shared" si="124"/>
        <v/>
      </c>
      <c r="R1554" s="15" t="str">
        <f t="shared" si="125"/>
        <v/>
      </c>
      <c r="S1554" s="7" t="str">
        <f t="shared" si="126"/>
        <v/>
      </c>
    </row>
    <row r="1555" spans="8:19" x14ac:dyDescent="0.25">
      <c r="H1555" s="153"/>
      <c r="M1555" s="165" t="str">
        <f t="shared" si="122"/>
        <v/>
      </c>
      <c r="N1555" s="255" t="str">
        <f>IF($M1555="","",IFERROR(VLOOKUP($M1555,PartnerSearch!B$2:G$16000,6,0),"--"))</f>
        <v/>
      </c>
      <c r="P1555" s="15" t="str">
        <f t="shared" si="123"/>
        <v/>
      </c>
      <c r="Q1555" s="15" t="str">
        <f t="shared" si="124"/>
        <v/>
      </c>
      <c r="R1555" s="15" t="str">
        <f t="shared" si="125"/>
        <v/>
      </c>
      <c r="S1555" s="7" t="str">
        <f t="shared" si="126"/>
        <v/>
      </c>
    </row>
    <row r="1556" spans="8:19" x14ac:dyDescent="0.25">
      <c r="H1556" s="153"/>
      <c r="M1556" s="165" t="str">
        <f t="shared" si="122"/>
        <v/>
      </c>
      <c r="N1556" s="255" t="str">
        <f>IF($M1556="","",IFERROR(VLOOKUP($M1556,PartnerSearch!B$2:G$16000,6,0),"--"))</f>
        <v/>
      </c>
      <c r="P1556" s="15" t="str">
        <f t="shared" si="123"/>
        <v/>
      </c>
      <c r="Q1556" s="15" t="str">
        <f t="shared" si="124"/>
        <v/>
      </c>
      <c r="R1556" s="15" t="str">
        <f t="shared" si="125"/>
        <v/>
      </c>
      <c r="S1556" s="7" t="str">
        <f t="shared" si="126"/>
        <v/>
      </c>
    </row>
    <row r="1557" spans="8:19" x14ac:dyDescent="0.25">
      <c r="H1557" s="153"/>
      <c r="M1557" s="165" t="str">
        <f t="shared" si="122"/>
        <v/>
      </c>
      <c r="N1557" s="255" t="str">
        <f>IF($M1557="","",IFERROR(VLOOKUP($M1557,PartnerSearch!B$2:G$16000,6,0),"--"))</f>
        <v/>
      </c>
      <c r="P1557" s="15" t="str">
        <f t="shared" si="123"/>
        <v/>
      </c>
      <c r="Q1557" s="15" t="str">
        <f t="shared" si="124"/>
        <v/>
      </c>
      <c r="R1557" s="15" t="str">
        <f t="shared" si="125"/>
        <v/>
      </c>
      <c r="S1557" s="7" t="str">
        <f t="shared" si="126"/>
        <v/>
      </c>
    </row>
    <row r="1558" spans="8:19" x14ac:dyDescent="0.25">
      <c r="H1558" s="153"/>
      <c r="M1558" s="165" t="str">
        <f t="shared" si="122"/>
        <v/>
      </c>
      <c r="N1558" s="255" t="str">
        <f>IF($M1558="","",IFERROR(VLOOKUP($M1558,PartnerSearch!B$2:G$16000,6,0),"--"))</f>
        <v/>
      </c>
      <c r="P1558" s="15" t="str">
        <f t="shared" si="123"/>
        <v/>
      </c>
      <c r="Q1558" s="15" t="str">
        <f t="shared" si="124"/>
        <v/>
      </c>
      <c r="R1558" s="15" t="str">
        <f t="shared" si="125"/>
        <v/>
      </c>
      <c r="S1558" s="7" t="str">
        <f t="shared" si="126"/>
        <v/>
      </c>
    </row>
    <row r="1559" spans="8:19" x14ac:dyDescent="0.25">
      <c r="H1559" s="153"/>
      <c r="M1559" s="165" t="str">
        <f t="shared" si="122"/>
        <v/>
      </c>
      <c r="N1559" s="255" t="str">
        <f>IF($M1559="","",IFERROR(VLOOKUP($M1559,PartnerSearch!B$2:G$16000,6,0),"--"))</f>
        <v/>
      </c>
      <c r="P1559" s="15" t="str">
        <f t="shared" si="123"/>
        <v/>
      </c>
      <c r="Q1559" s="15" t="str">
        <f t="shared" si="124"/>
        <v/>
      </c>
      <c r="R1559" s="15" t="str">
        <f t="shared" si="125"/>
        <v/>
      </c>
      <c r="S1559" s="7" t="str">
        <f t="shared" si="126"/>
        <v/>
      </c>
    </row>
    <row r="1560" spans="8:19" x14ac:dyDescent="0.25">
      <c r="H1560" s="153"/>
      <c r="M1560" s="165" t="str">
        <f t="shared" si="122"/>
        <v/>
      </c>
      <c r="N1560" s="255" t="str">
        <f>IF($M1560="","",IFERROR(VLOOKUP($M1560,PartnerSearch!B$2:G$16000,6,0),"--"))</f>
        <v/>
      </c>
      <c r="P1560" s="15" t="str">
        <f t="shared" si="123"/>
        <v/>
      </c>
      <c r="Q1560" s="15" t="str">
        <f t="shared" si="124"/>
        <v/>
      </c>
      <c r="R1560" s="15" t="str">
        <f t="shared" si="125"/>
        <v/>
      </c>
      <c r="S1560" s="7" t="str">
        <f t="shared" si="126"/>
        <v/>
      </c>
    </row>
    <row r="1561" spans="8:19" x14ac:dyDescent="0.25">
      <c r="H1561" s="153"/>
      <c r="M1561" s="165" t="str">
        <f t="shared" si="122"/>
        <v/>
      </c>
      <c r="N1561" s="255" t="str">
        <f>IF($M1561="","",IFERROR(VLOOKUP($M1561,PartnerSearch!B$2:G$16000,6,0),"--"))</f>
        <v/>
      </c>
      <c r="P1561" s="15" t="str">
        <f t="shared" si="123"/>
        <v/>
      </c>
      <c r="Q1561" s="15" t="str">
        <f t="shared" si="124"/>
        <v/>
      </c>
      <c r="R1561" s="15" t="str">
        <f t="shared" si="125"/>
        <v/>
      </c>
      <c r="S1561" s="7" t="str">
        <f t="shared" si="126"/>
        <v/>
      </c>
    </row>
    <row r="1562" spans="8:19" x14ac:dyDescent="0.25">
      <c r="H1562" s="153"/>
      <c r="M1562" s="165" t="str">
        <f t="shared" si="122"/>
        <v/>
      </c>
      <c r="N1562" s="255" t="str">
        <f>IF($M1562="","",IFERROR(VLOOKUP($M1562,PartnerSearch!B$2:G$16000,6,0),"--"))</f>
        <v/>
      </c>
      <c r="P1562" s="15" t="str">
        <f t="shared" si="123"/>
        <v/>
      </c>
      <c r="Q1562" s="15" t="str">
        <f t="shared" si="124"/>
        <v/>
      </c>
      <c r="R1562" s="15" t="str">
        <f t="shared" si="125"/>
        <v/>
      </c>
      <c r="S1562" s="7" t="str">
        <f t="shared" si="126"/>
        <v/>
      </c>
    </row>
    <row r="1563" spans="8:19" x14ac:dyDescent="0.25">
      <c r="H1563" s="153"/>
      <c r="M1563" s="165" t="str">
        <f t="shared" si="122"/>
        <v/>
      </c>
      <c r="N1563" s="255" t="str">
        <f>IF($M1563="","",IFERROR(VLOOKUP($M1563,PartnerSearch!B$2:G$16000,6,0),"--"))</f>
        <v/>
      </c>
      <c r="P1563" s="15" t="str">
        <f t="shared" si="123"/>
        <v/>
      </c>
      <c r="Q1563" s="15" t="str">
        <f t="shared" si="124"/>
        <v/>
      </c>
      <c r="R1563" s="15" t="str">
        <f t="shared" si="125"/>
        <v/>
      </c>
      <c r="S1563" s="7" t="str">
        <f t="shared" si="126"/>
        <v/>
      </c>
    </row>
    <row r="1564" spans="8:19" x14ac:dyDescent="0.25">
      <c r="H1564" s="153"/>
      <c r="M1564" s="165" t="str">
        <f t="shared" si="122"/>
        <v/>
      </c>
      <c r="N1564" s="255" t="str">
        <f>IF($M1564="","",IFERROR(VLOOKUP($M1564,PartnerSearch!B$2:G$16000,6,0),"--"))</f>
        <v/>
      </c>
      <c r="P1564" s="15" t="str">
        <f t="shared" si="123"/>
        <v/>
      </c>
      <c r="Q1564" s="15" t="str">
        <f t="shared" si="124"/>
        <v/>
      </c>
      <c r="R1564" s="15" t="str">
        <f t="shared" si="125"/>
        <v/>
      </c>
      <c r="S1564" s="7" t="str">
        <f t="shared" si="126"/>
        <v/>
      </c>
    </row>
    <row r="1565" spans="8:19" x14ac:dyDescent="0.25">
      <c r="H1565" s="153"/>
      <c r="M1565" s="165" t="str">
        <f t="shared" si="122"/>
        <v/>
      </c>
      <c r="N1565" s="255" t="str">
        <f>IF($M1565="","",IFERROR(VLOOKUP($M1565,PartnerSearch!B$2:G$16000,6,0),"--"))</f>
        <v/>
      </c>
      <c r="P1565" s="15" t="str">
        <f t="shared" si="123"/>
        <v/>
      </c>
      <c r="Q1565" s="15" t="str">
        <f t="shared" si="124"/>
        <v/>
      </c>
      <c r="R1565" s="15" t="str">
        <f t="shared" si="125"/>
        <v/>
      </c>
      <c r="S1565" s="7" t="str">
        <f t="shared" si="126"/>
        <v/>
      </c>
    </row>
    <row r="1566" spans="8:19" x14ac:dyDescent="0.25">
      <c r="H1566" s="153"/>
      <c r="M1566" s="165" t="str">
        <f t="shared" si="122"/>
        <v/>
      </c>
      <c r="N1566" s="255" t="str">
        <f>IF($M1566="","",IFERROR(VLOOKUP($M1566,PartnerSearch!B$2:G$16000,6,0),"--"))</f>
        <v/>
      </c>
      <c r="P1566" s="15" t="str">
        <f t="shared" si="123"/>
        <v/>
      </c>
      <c r="Q1566" s="15" t="str">
        <f t="shared" si="124"/>
        <v/>
      </c>
      <c r="R1566" s="15" t="str">
        <f t="shared" si="125"/>
        <v/>
      </c>
      <c r="S1566" s="7" t="str">
        <f t="shared" si="126"/>
        <v/>
      </c>
    </row>
    <row r="1567" spans="8:19" x14ac:dyDescent="0.25">
      <c r="H1567" s="153"/>
      <c r="M1567" s="165" t="str">
        <f t="shared" si="122"/>
        <v/>
      </c>
      <c r="N1567" s="255" t="str">
        <f>IF($M1567="","",IFERROR(VLOOKUP($M1567,PartnerSearch!B$2:G$16000,6,0),"--"))</f>
        <v/>
      </c>
      <c r="P1567" s="15" t="str">
        <f t="shared" si="123"/>
        <v/>
      </c>
      <c r="Q1567" s="15" t="str">
        <f t="shared" si="124"/>
        <v/>
      </c>
      <c r="R1567" s="15" t="str">
        <f t="shared" si="125"/>
        <v/>
      </c>
      <c r="S1567" s="7" t="str">
        <f t="shared" si="126"/>
        <v/>
      </c>
    </row>
    <row r="1568" spans="8:19" x14ac:dyDescent="0.25">
      <c r="H1568" s="153"/>
      <c r="M1568" s="165" t="str">
        <f t="shared" si="122"/>
        <v/>
      </c>
      <c r="N1568" s="255" t="str">
        <f>IF($M1568="","",IFERROR(VLOOKUP($M1568,PartnerSearch!B$2:G$16000,6,0),"--"))</f>
        <v/>
      </c>
      <c r="P1568" s="15" t="str">
        <f t="shared" si="123"/>
        <v/>
      </c>
      <c r="Q1568" s="15" t="str">
        <f t="shared" si="124"/>
        <v/>
      </c>
      <c r="R1568" s="15" t="str">
        <f t="shared" si="125"/>
        <v/>
      </c>
      <c r="S1568" s="7" t="str">
        <f t="shared" si="126"/>
        <v/>
      </c>
    </row>
    <row r="1569" spans="8:19" x14ac:dyDescent="0.25">
      <c r="H1569" s="153"/>
      <c r="M1569" s="165" t="str">
        <f t="shared" si="122"/>
        <v/>
      </c>
      <c r="N1569" s="255" t="str">
        <f>IF($M1569="","",IFERROR(VLOOKUP($M1569,PartnerSearch!B$2:G$16000,6,0),"--"))</f>
        <v/>
      </c>
      <c r="P1569" s="15" t="str">
        <f t="shared" si="123"/>
        <v/>
      </c>
      <c r="Q1569" s="15" t="str">
        <f t="shared" si="124"/>
        <v/>
      </c>
      <c r="R1569" s="15" t="str">
        <f t="shared" si="125"/>
        <v/>
      </c>
      <c r="S1569" s="7" t="str">
        <f t="shared" si="126"/>
        <v/>
      </c>
    </row>
    <row r="1570" spans="8:19" x14ac:dyDescent="0.25">
      <c r="H1570" s="153"/>
      <c r="M1570" s="165" t="str">
        <f t="shared" si="122"/>
        <v/>
      </c>
      <c r="N1570" s="255" t="str">
        <f>IF($M1570="","",IFERROR(VLOOKUP($M1570,PartnerSearch!B$2:G$16000,6,0),"--"))</f>
        <v/>
      </c>
      <c r="P1570" s="15" t="str">
        <f t="shared" si="123"/>
        <v/>
      </c>
      <c r="Q1570" s="15" t="str">
        <f t="shared" si="124"/>
        <v/>
      </c>
      <c r="R1570" s="15" t="str">
        <f t="shared" si="125"/>
        <v/>
      </c>
      <c r="S1570" s="7" t="str">
        <f t="shared" si="126"/>
        <v/>
      </c>
    </row>
    <row r="1571" spans="8:19" x14ac:dyDescent="0.25">
      <c r="H1571" s="153"/>
      <c r="M1571" s="165" t="str">
        <f t="shared" si="122"/>
        <v/>
      </c>
      <c r="N1571" s="255" t="str">
        <f>IF($M1571="","",IFERROR(VLOOKUP($M1571,PartnerSearch!B$2:G$16000,6,0),"--"))</f>
        <v/>
      </c>
      <c r="P1571" s="15" t="str">
        <f t="shared" si="123"/>
        <v/>
      </c>
      <c r="Q1571" s="15" t="str">
        <f t="shared" si="124"/>
        <v/>
      </c>
      <c r="R1571" s="15" t="str">
        <f t="shared" si="125"/>
        <v/>
      </c>
      <c r="S1571" s="7" t="str">
        <f t="shared" si="126"/>
        <v/>
      </c>
    </row>
    <row r="1572" spans="8:19" x14ac:dyDescent="0.25">
      <c r="H1572" s="153"/>
      <c r="M1572" s="165" t="str">
        <f t="shared" si="122"/>
        <v/>
      </c>
      <c r="N1572" s="255" t="str">
        <f>IF($M1572="","",IFERROR(VLOOKUP($M1572,PartnerSearch!B$2:G$16000,6,0),"--"))</f>
        <v/>
      </c>
      <c r="P1572" s="15" t="str">
        <f t="shared" si="123"/>
        <v/>
      </c>
      <c r="Q1572" s="15" t="str">
        <f t="shared" si="124"/>
        <v/>
      </c>
      <c r="R1572" s="15" t="str">
        <f t="shared" si="125"/>
        <v/>
      </c>
      <c r="S1572" s="7" t="str">
        <f t="shared" si="126"/>
        <v/>
      </c>
    </row>
    <row r="1573" spans="8:19" x14ac:dyDescent="0.25">
      <c r="H1573" s="153"/>
      <c r="M1573" s="165" t="str">
        <f t="shared" si="122"/>
        <v/>
      </c>
      <c r="N1573" s="255" t="str">
        <f>IF($M1573="","",IFERROR(VLOOKUP($M1573,PartnerSearch!B$2:G$16000,6,0),"--"))</f>
        <v/>
      </c>
      <c r="P1573" s="15" t="str">
        <f t="shared" si="123"/>
        <v/>
      </c>
      <c r="Q1573" s="15" t="str">
        <f t="shared" si="124"/>
        <v/>
      </c>
      <c r="R1573" s="15" t="str">
        <f t="shared" si="125"/>
        <v/>
      </c>
      <c r="S1573" s="7" t="str">
        <f t="shared" si="126"/>
        <v/>
      </c>
    </row>
    <row r="1574" spans="8:19" x14ac:dyDescent="0.25">
      <c r="H1574" s="153"/>
      <c r="M1574" s="165" t="str">
        <f t="shared" si="122"/>
        <v/>
      </c>
      <c r="N1574" s="255" t="str">
        <f>IF($M1574="","",IFERROR(VLOOKUP($M1574,PartnerSearch!B$2:G$16000,6,0),"--"))</f>
        <v/>
      </c>
      <c r="P1574" s="15" t="str">
        <f t="shared" si="123"/>
        <v/>
      </c>
      <c r="Q1574" s="15" t="str">
        <f t="shared" si="124"/>
        <v/>
      </c>
      <c r="R1574" s="15" t="str">
        <f t="shared" si="125"/>
        <v/>
      </c>
      <c r="S1574" s="7" t="str">
        <f t="shared" si="126"/>
        <v/>
      </c>
    </row>
    <row r="1575" spans="8:19" x14ac:dyDescent="0.25">
      <c r="H1575" s="153"/>
      <c r="M1575" s="165" t="str">
        <f t="shared" si="122"/>
        <v/>
      </c>
      <c r="N1575" s="255" t="str">
        <f>IF($M1575="","",IFERROR(VLOOKUP($M1575,PartnerSearch!B$2:G$16000,6,0),"--"))</f>
        <v/>
      </c>
      <c r="P1575" s="15" t="str">
        <f t="shared" si="123"/>
        <v/>
      </c>
      <c r="Q1575" s="15" t="str">
        <f t="shared" si="124"/>
        <v/>
      </c>
      <c r="R1575" s="15" t="str">
        <f t="shared" si="125"/>
        <v/>
      </c>
      <c r="S1575" s="7" t="str">
        <f t="shared" si="126"/>
        <v/>
      </c>
    </row>
    <row r="1576" spans="8:19" x14ac:dyDescent="0.25">
      <c r="H1576" s="153"/>
      <c r="M1576" s="165" t="str">
        <f t="shared" si="122"/>
        <v/>
      </c>
      <c r="N1576" s="255" t="str">
        <f>IF($M1576="","",IFERROR(VLOOKUP($M1576,PartnerSearch!B$2:G$16000,6,0),"--"))</f>
        <v/>
      </c>
      <c r="P1576" s="15" t="str">
        <f t="shared" si="123"/>
        <v/>
      </c>
      <c r="Q1576" s="15" t="str">
        <f t="shared" si="124"/>
        <v/>
      </c>
      <c r="R1576" s="15" t="str">
        <f t="shared" si="125"/>
        <v/>
      </c>
      <c r="S1576" s="7" t="str">
        <f t="shared" si="126"/>
        <v/>
      </c>
    </row>
    <row r="1577" spans="8:19" x14ac:dyDescent="0.25">
      <c r="H1577" s="153"/>
      <c r="M1577" s="165" t="str">
        <f t="shared" si="122"/>
        <v/>
      </c>
      <c r="N1577" s="255" t="str">
        <f>IF($M1577="","",IFERROR(VLOOKUP($M1577,PartnerSearch!B$2:G$16000,6,0),"--"))</f>
        <v/>
      </c>
      <c r="P1577" s="15" t="str">
        <f t="shared" si="123"/>
        <v/>
      </c>
      <c r="Q1577" s="15" t="str">
        <f t="shared" si="124"/>
        <v/>
      </c>
      <c r="R1577" s="15" t="str">
        <f t="shared" si="125"/>
        <v/>
      </c>
      <c r="S1577" s="7" t="str">
        <f t="shared" si="126"/>
        <v/>
      </c>
    </row>
    <row r="1578" spans="8:19" x14ac:dyDescent="0.25">
      <c r="H1578" s="153"/>
      <c r="M1578" s="165" t="str">
        <f t="shared" si="122"/>
        <v/>
      </c>
      <c r="N1578" s="255" t="str">
        <f>IF($M1578="","",IFERROR(VLOOKUP($M1578,PartnerSearch!B$2:G$16000,6,0),"--"))</f>
        <v/>
      </c>
      <c r="P1578" s="15" t="str">
        <f t="shared" si="123"/>
        <v/>
      </c>
      <c r="Q1578" s="15" t="str">
        <f t="shared" si="124"/>
        <v/>
      </c>
      <c r="R1578" s="15" t="str">
        <f t="shared" si="125"/>
        <v/>
      </c>
      <c r="S1578" s="7" t="str">
        <f t="shared" si="126"/>
        <v/>
      </c>
    </row>
    <row r="1579" spans="8:19" x14ac:dyDescent="0.25">
      <c r="H1579" s="153"/>
      <c r="M1579" s="165" t="str">
        <f t="shared" si="122"/>
        <v/>
      </c>
      <c r="N1579" s="255" t="str">
        <f>IF($M1579="","",IFERROR(VLOOKUP($M1579,PartnerSearch!B$2:G$16000,6,0),"--"))</f>
        <v/>
      </c>
      <c r="P1579" s="15" t="str">
        <f t="shared" si="123"/>
        <v/>
      </c>
      <c r="Q1579" s="15" t="str">
        <f t="shared" si="124"/>
        <v/>
      </c>
      <c r="R1579" s="15" t="str">
        <f t="shared" si="125"/>
        <v/>
      </c>
      <c r="S1579" s="7" t="str">
        <f t="shared" si="126"/>
        <v/>
      </c>
    </row>
    <row r="1580" spans="8:19" x14ac:dyDescent="0.25">
      <c r="H1580" s="153"/>
      <c r="M1580" s="165" t="str">
        <f t="shared" si="122"/>
        <v/>
      </c>
      <c r="N1580" s="255" t="str">
        <f>IF($M1580="","",IFERROR(VLOOKUP($M1580,PartnerSearch!B$2:G$16000,6,0),"--"))</f>
        <v/>
      </c>
      <c r="P1580" s="15" t="str">
        <f t="shared" si="123"/>
        <v/>
      </c>
      <c r="Q1580" s="15" t="str">
        <f t="shared" si="124"/>
        <v/>
      </c>
      <c r="R1580" s="15" t="str">
        <f t="shared" si="125"/>
        <v/>
      </c>
      <c r="S1580" s="7" t="str">
        <f t="shared" si="126"/>
        <v/>
      </c>
    </row>
    <row r="1581" spans="8:19" x14ac:dyDescent="0.25">
      <c r="H1581" s="153"/>
      <c r="M1581" s="165" t="str">
        <f t="shared" si="122"/>
        <v/>
      </c>
      <c r="N1581" s="255" t="str">
        <f>IF($M1581="","",IFERROR(VLOOKUP($M1581,PartnerSearch!B$2:G$16000,6,0),"--"))</f>
        <v/>
      </c>
      <c r="P1581" s="15" t="str">
        <f t="shared" si="123"/>
        <v/>
      </c>
      <c r="Q1581" s="15" t="str">
        <f t="shared" si="124"/>
        <v/>
      </c>
      <c r="R1581" s="15" t="str">
        <f t="shared" si="125"/>
        <v/>
      </c>
      <c r="S1581" s="7" t="str">
        <f t="shared" si="126"/>
        <v/>
      </c>
    </row>
    <row r="1582" spans="8:19" x14ac:dyDescent="0.25">
      <c r="H1582" s="153"/>
      <c r="M1582" s="165" t="str">
        <f t="shared" si="122"/>
        <v/>
      </c>
      <c r="N1582" s="255" t="str">
        <f>IF($M1582="","",IFERROR(VLOOKUP($M1582,PartnerSearch!B$2:G$16000,6,0),"--"))</f>
        <v/>
      </c>
      <c r="P1582" s="15" t="str">
        <f t="shared" si="123"/>
        <v/>
      </c>
      <c r="Q1582" s="15" t="str">
        <f t="shared" si="124"/>
        <v/>
      </c>
      <c r="R1582" s="15" t="str">
        <f t="shared" si="125"/>
        <v/>
      </c>
      <c r="S1582" s="7" t="str">
        <f t="shared" si="126"/>
        <v/>
      </c>
    </row>
    <row r="1583" spans="8:19" x14ac:dyDescent="0.25">
      <c r="H1583" s="153"/>
      <c r="M1583" s="165" t="str">
        <f t="shared" si="122"/>
        <v/>
      </c>
      <c r="N1583" s="255" t="str">
        <f>IF($M1583="","",IFERROR(VLOOKUP($M1583,PartnerSearch!B$2:G$16000,6,0),"--"))</f>
        <v/>
      </c>
      <c r="P1583" s="15" t="str">
        <f t="shared" si="123"/>
        <v/>
      </c>
      <c r="Q1583" s="15" t="str">
        <f t="shared" si="124"/>
        <v/>
      </c>
      <c r="R1583" s="15" t="str">
        <f t="shared" si="125"/>
        <v/>
      </c>
      <c r="S1583" s="7" t="str">
        <f t="shared" si="126"/>
        <v/>
      </c>
    </row>
    <row r="1584" spans="8:19" x14ac:dyDescent="0.25">
      <c r="H1584" s="153"/>
      <c r="M1584" s="165" t="str">
        <f t="shared" si="122"/>
        <v/>
      </c>
      <c r="N1584" s="255" t="str">
        <f>IF($M1584="","",IFERROR(VLOOKUP($M1584,PartnerSearch!B$2:G$16000,6,0),"--"))</f>
        <v/>
      </c>
      <c r="P1584" s="15" t="str">
        <f t="shared" si="123"/>
        <v/>
      </c>
      <c r="Q1584" s="15" t="str">
        <f t="shared" si="124"/>
        <v/>
      </c>
      <c r="R1584" s="15" t="str">
        <f t="shared" si="125"/>
        <v/>
      </c>
      <c r="S1584" s="7" t="str">
        <f t="shared" si="126"/>
        <v/>
      </c>
    </row>
    <row r="1585" spans="8:19" x14ac:dyDescent="0.25">
      <c r="H1585" s="153"/>
      <c r="M1585" s="165" t="str">
        <f t="shared" si="122"/>
        <v/>
      </c>
      <c r="N1585" s="255" t="str">
        <f>IF($M1585="","",IFERROR(VLOOKUP($M1585,PartnerSearch!B$2:G$16000,6,0),"--"))</f>
        <v/>
      </c>
      <c r="P1585" s="15" t="str">
        <f t="shared" si="123"/>
        <v/>
      </c>
      <c r="Q1585" s="15" t="str">
        <f t="shared" si="124"/>
        <v/>
      </c>
      <c r="R1585" s="15" t="str">
        <f t="shared" si="125"/>
        <v/>
      </c>
      <c r="S1585" s="7" t="str">
        <f t="shared" si="126"/>
        <v/>
      </c>
    </row>
    <row r="1586" spans="8:19" x14ac:dyDescent="0.25">
      <c r="H1586" s="153"/>
      <c r="M1586" s="165" t="str">
        <f t="shared" si="122"/>
        <v/>
      </c>
      <c r="N1586" s="255" t="str">
        <f>IF($M1586="","",IFERROR(VLOOKUP($M1586,PartnerSearch!B$2:G$16000,6,0),"--"))</f>
        <v/>
      </c>
      <c r="P1586" s="15" t="str">
        <f t="shared" si="123"/>
        <v/>
      </c>
      <c r="Q1586" s="15" t="str">
        <f t="shared" si="124"/>
        <v/>
      </c>
      <c r="R1586" s="15" t="str">
        <f t="shared" si="125"/>
        <v/>
      </c>
      <c r="S1586" s="7" t="str">
        <f t="shared" si="126"/>
        <v/>
      </c>
    </row>
    <row r="1587" spans="8:19" x14ac:dyDescent="0.25">
      <c r="H1587" s="153"/>
      <c r="M1587" s="165" t="str">
        <f t="shared" si="122"/>
        <v/>
      </c>
      <c r="N1587" s="255" t="str">
        <f>IF($M1587="","",IFERROR(VLOOKUP($M1587,PartnerSearch!B$2:G$16000,6,0),"--"))</f>
        <v/>
      </c>
      <c r="P1587" s="15" t="str">
        <f t="shared" si="123"/>
        <v/>
      </c>
      <c r="Q1587" s="15" t="str">
        <f t="shared" si="124"/>
        <v/>
      </c>
      <c r="R1587" s="15" t="str">
        <f t="shared" si="125"/>
        <v/>
      </c>
      <c r="S1587" s="7" t="str">
        <f t="shared" si="126"/>
        <v/>
      </c>
    </row>
    <row r="1588" spans="8:19" x14ac:dyDescent="0.25">
      <c r="H1588" s="153"/>
      <c r="M1588" s="165" t="str">
        <f t="shared" si="122"/>
        <v/>
      </c>
      <c r="N1588" s="255" t="str">
        <f>IF($M1588="","",IFERROR(VLOOKUP($M1588,PartnerSearch!B$2:G$16000,6,0),"--"))</f>
        <v/>
      </c>
      <c r="P1588" s="15" t="str">
        <f t="shared" si="123"/>
        <v/>
      </c>
      <c r="Q1588" s="15" t="str">
        <f t="shared" si="124"/>
        <v/>
      </c>
      <c r="R1588" s="15" t="str">
        <f t="shared" si="125"/>
        <v/>
      </c>
      <c r="S1588" s="7" t="str">
        <f t="shared" si="126"/>
        <v/>
      </c>
    </row>
    <row r="1589" spans="8:19" x14ac:dyDescent="0.25">
      <c r="H1589" s="153"/>
      <c r="M1589" s="165" t="str">
        <f t="shared" si="122"/>
        <v/>
      </c>
      <c r="N1589" s="255" t="str">
        <f>IF($M1589="","",IFERROR(VLOOKUP($M1589,PartnerSearch!B$2:G$16000,6,0),"--"))</f>
        <v/>
      </c>
      <c r="P1589" s="15" t="str">
        <f t="shared" si="123"/>
        <v/>
      </c>
      <c r="Q1589" s="15" t="str">
        <f t="shared" si="124"/>
        <v/>
      </c>
      <c r="R1589" s="15" t="str">
        <f t="shared" si="125"/>
        <v/>
      </c>
      <c r="S1589" s="7" t="str">
        <f t="shared" si="126"/>
        <v/>
      </c>
    </row>
    <row r="1590" spans="8:19" x14ac:dyDescent="0.25">
      <c r="H1590" s="153"/>
      <c r="M1590" s="165" t="str">
        <f t="shared" si="122"/>
        <v/>
      </c>
      <c r="N1590" s="255" t="str">
        <f>IF($M1590="","",IFERROR(VLOOKUP($M1590,PartnerSearch!B$2:G$16000,6,0),"--"))</f>
        <v/>
      </c>
      <c r="P1590" s="15" t="str">
        <f t="shared" si="123"/>
        <v/>
      </c>
      <c r="Q1590" s="15" t="str">
        <f t="shared" si="124"/>
        <v/>
      </c>
      <c r="R1590" s="15" t="str">
        <f t="shared" si="125"/>
        <v/>
      </c>
      <c r="S1590" s="7" t="str">
        <f t="shared" si="126"/>
        <v/>
      </c>
    </row>
    <row r="1591" spans="8:19" x14ac:dyDescent="0.25">
      <c r="H1591" s="153"/>
      <c r="M1591" s="165" t="str">
        <f t="shared" si="122"/>
        <v/>
      </c>
      <c r="N1591" s="255" t="str">
        <f>IF($M1591="","",IFERROR(VLOOKUP($M1591,PartnerSearch!B$2:G$16000,6,0),"--"))</f>
        <v/>
      </c>
      <c r="P1591" s="15" t="str">
        <f t="shared" si="123"/>
        <v/>
      </c>
      <c r="Q1591" s="15" t="str">
        <f t="shared" si="124"/>
        <v/>
      </c>
      <c r="R1591" s="15" t="str">
        <f t="shared" si="125"/>
        <v/>
      </c>
      <c r="S1591" s="7" t="str">
        <f t="shared" si="126"/>
        <v/>
      </c>
    </row>
    <row r="1592" spans="8:19" x14ac:dyDescent="0.25">
      <c r="H1592" s="153"/>
      <c r="M1592" s="165" t="str">
        <f t="shared" si="122"/>
        <v/>
      </c>
      <c r="N1592" s="255" t="str">
        <f>IF($M1592="","",IFERROR(VLOOKUP($M1592,PartnerSearch!B$2:G$16000,6,0),"--"))</f>
        <v/>
      </c>
      <c r="P1592" s="15" t="str">
        <f t="shared" si="123"/>
        <v/>
      </c>
      <c r="Q1592" s="15" t="str">
        <f t="shared" si="124"/>
        <v/>
      </c>
      <c r="R1592" s="15" t="str">
        <f t="shared" si="125"/>
        <v/>
      </c>
      <c r="S1592" s="7" t="str">
        <f t="shared" si="126"/>
        <v/>
      </c>
    </row>
    <row r="1593" spans="8:19" x14ac:dyDescent="0.25">
      <c r="H1593" s="153"/>
      <c r="M1593" s="165" t="str">
        <f t="shared" si="122"/>
        <v/>
      </c>
      <c r="N1593" s="255" t="str">
        <f>IF($M1593="","",IFERROR(VLOOKUP($M1593,PartnerSearch!B$2:G$16000,6,0),"--"))</f>
        <v/>
      </c>
      <c r="P1593" s="15" t="str">
        <f t="shared" si="123"/>
        <v/>
      </c>
      <c r="Q1593" s="15" t="str">
        <f t="shared" si="124"/>
        <v/>
      </c>
      <c r="R1593" s="15" t="str">
        <f t="shared" si="125"/>
        <v/>
      </c>
      <c r="S1593" s="7" t="str">
        <f t="shared" si="126"/>
        <v/>
      </c>
    </row>
    <row r="1594" spans="8:19" x14ac:dyDescent="0.25">
      <c r="H1594" s="153"/>
      <c r="M1594" s="165" t="str">
        <f t="shared" si="122"/>
        <v/>
      </c>
      <c r="N1594" s="255" t="str">
        <f>IF($M1594="","",IFERROR(VLOOKUP($M1594,PartnerSearch!B$2:G$16000,6,0),"--"))</f>
        <v/>
      </c>
      <c r="P1594" s="15" t="str">
        <f t="shared" si="123"/>
        <v/>
      </c>
      <c r="Q1594" s="15" t="str">
        <f t="shared" si="124"/>
        <v/>
      </c>
      <c r="R1594" s="15" t="str">
        <f t="shared" si="125"/>
        <v/>
      </c>
      <c r="S1594" s="7" t="str">
        <f t="shared" si="126"/>
        <v/>
      </c>
    </row>
    <row r="1595" spans="8:19" x14ac:dyDescent="0.25">
      <c r="H1595" s="153"/>
      <c r="M1595" s="165" t="str">
        <f t="shared" si="122"/>
        <v/>
      </c>
      <c r="N1595" s="255" t="str">
        <f>IF($M1595="","",IFERROR(VLOOKUP($M1595,PartnerSearch!B$2:G$16000,6,0),"--"))</f>
        <v/>
      </c>
      <c r="P1595" s="15" t="str">
        <f t="shared" si="123"/>
        <v/>
      </c>
      <c r="Q1595" s="15" t="str">
        <f t="shared" si="124"/>
        <v/>
      </c>
      <c r="R1595" s="15" t="str">
        <f t="shared" si="125"/>
        <v/>
      </c>
      <c r="S1595" s="7" t="str">
        <f t="shared" si="126"/>
        <v/>
      </c>
    </row>
    <row r="1596" spans="8:19" x14ac:dyDescent="0.25">
      <c r="H1596" s="153"/>
      <c r="M1596" s="165" t="str">
        <f t="shared" si="122"/>
        <v/>
      </c>
      <c r="N1596" s="255" t="str">
        <f>IF($M1596="","",IFERROR(VLOOKUP($M1596,PartnerSearch!B$2:G$16000,6,0),"--"))</f>
        <v/>
      </c>
      <c r="P1596" s="15" t="str">
        <f t="shared" si="123"/>
        <v/>
      </c>
      <c r="Q1596" s="15" t="str">
        <f t="shared" si="124"/>
        <v/>
      </c>
      <c r="R1596" s="15" t="str">
        <f t="shared" si="125"/>
        <v/>
      </c>
      <c r="S1596" s="7" t="str">
        <f t="shared" si="126"/>
        <v/>
      </c>
    </row>
    <row r="1597" spans="8:19" x14ac:dyDescent="0.25">
      <c r="H1597" s="153"/>
      <c r="M1597" s="165" t="str">
        <f t="shared" si="122"/>
        <v/>
      </c>
      <c r="N1597" s="255" t="str">
        <f>IF($M1597="","",IFERROR(VLOOKUP($M1597,PartnerSearch!B$2:G$16000,6,0),"--"))</f>
        <v/>
      </c>
      <c r="P1597" s="15" t="str">
        <f t="shared" si="123"/>
        <v/>
      </c>
      <c r="Q1597" s="15" t="str">
        <f t="shared" si="124"/>
        <v/>
      </c>
      <c r="R1597" s="15" t="str">
        <f t="shared" si="125"/>
        <v/>
      </c>
      <c r="S1597" s="7" t="str">
        <f t="shared" si="126"/>
        <v/>
      </c>
    </row>
    <row r="1598" spans="8:19" x14ac:dyDescent="0.25">
      <c r="H1598" s="153"/>
      <c r="M1598" s="165" t="str">
        <f t="shared" si="122"/>
        <v/>
      </c>
      <c r="N1598" s="255" t="str">
        <f>IF($M1598="","",IFERROR(VLOOKUP($M1598,PartnerSearch!B$2:G$16000,6,0),"--"))</f>
        <v/>
      </c>
      <c r="P1598" s="15" t="str">
        <f t="shared" si="123"/>
        <v/>
      </c>
      <c r="Q1598" s="15" t="str">
        <f t="shared" si="124"/>
        <v/>
      </c>
      <c r="R1598" s="15" t="str">
        <f t="shared" si="125"/>
        <v/>
      </c>
      <c r="S1598" s="7" t="str">
        <f t="shared" si="126"/>
        <v/>
      </c>
    </row>
    <row r="1599" spans="8:19" x14ac:dyDescent="0.25">
      <c r="H1599" s="153"/>
      <c r="M1599" s="165" t="str">
        <f t="shared" si="122"/>
        <v/>
      </c>
      <c r="N1599" s="255" t="str">
        <f>IF($M1599="","",IFERROR(VLOOKUP($M1599,PartnerSearch!B$2:G$16000,6,0),"--"))</f>
        <v/>
      </c>
      <c r="P1599" s="15" t="str">
        <f t="shared" si="123"/>
        <v/>
      </c>
      <c r="Q1599" s="15" t="str">
        <f t="shared" si="124"/>
        <v/>
      </c>
      <c r="R1599" s="15" t="str">
        <f t="shared" si="125"/>
        <v/>
      </c>
      <c r="S1599" s="7" t="str">
        <f t="shared" si="126"/>
        <v/>
      </c>
    </row>
    <row r="1600" spans="8:19" x14ac:dyDescent="0.25">
      <c r="H1600" s="153"/>
      <c r="M1600" s="165" t="str">
        <f t="shared" si="122"/>
        <v/>
      </c>
      <c r="N1600" s="255" t="str">
        <f>IF($M1600="","",IFERROR(VLOOKUP($M1600,PartnerSearch!B$2:G$16000,6,0),"--"))</f>
        <v/>
      </c>
      <c r="P1600" s="15" t="str">
        <f t="shared" si="123"/>
        <v/>
      </c>
      <c r="Q1600" s="15" t="str">
        <f t="shared" si="124"/>
        <v/>
      </c>
      <c r="R1600" s="15" t="str">
        <f t="shared" si="125"/>
        <v/>
      </c>
      <c r="S1600" s="7" t="str">
        <f t="shared" si="126"/>
        <v/>
      </c>
    </row>
    <row r="1601" spans="8:19" x14ac:dyDescent="0.25">
      <c r="H1601" s="153"/>
      <c r="M1601" s="165" t="str">
        <f t="shared" si="122"/>
        <v/>
      </c>
      <c r="N1601" s="255" t="str">
        <f>IF($M1601="","",IFERROR(VLOOKUP($M1601,PartnerSearch!B$2:G$16000,6,0),"--"))</f>
        <v/>
      </c>
      <c r="P1601" s="15" t="str">
        <f t="shared" si="123"/>
        <v/>
      </c>
      <c r="Q1601" s="15" t="str">
        <f t="shared" si="124"/>
        <v/>
      </c>
      <c r="R1601" s="15" t="str">
        <f t="shared" si="125"/>
        <v/>
      </c>
      <c r="S1601" s="7" t="str">
        <f t="shared" si="126"/>
        <v/>
      </c>
    </row>
    <row r="1602" spans="8:19" x14ac:dyDescent="0.25">
      <c r="H1602" s="153"/>
      <c r="M1602" s="165" t="str">
        <f t="shared" si="122"/>
        <v/>
      </c>
      <c r="N1602" s="255" t="str">
        <f>IF($M1602="","",IFERROR(VLOOKUP($M1602,PartnerSearch!B$2:G$16000,6,0),"--"))</f>
        <v/>
      </c>
      <c r="P1602" s="15" t="str">
        <f t="shared" si="123"/>
        <v/>
      </c>
      <c r="Q1602" s="15" t="str">
        <f t="shared" si="124"/>
        <v/>
      </c>
      <c r="R1602" s="15" t="str">
        <f t="shared" si="125"/>
        <v/>
      </c>
      <c r="S1602" s="7" t="str">
        <f t="shared" si="126"/>
        <v/>
      </c>
    </row>
    <row r="1603" spans="8:19" x14ac:dyDescent="0.25">
      <c r="H1603" s="153"/>
      <c r="M1603" s="165" t="str">
        <f t="shared" ref="M1603:M1666" si="127">TRIM(SUBSTITUTE(SUBSTITUTE(SUBSTITUTE(SUBSTITUTE(SUBSTITUTE(SUBSTITUTE(SUBSTITUTE(SUBSTITUTE(SUBSTITUTE(SUBSTITUTE(SUBSTITUTE(SUBSTITUTE(SUBSTITUTE(SUBSTITUTE(E1603,"00000 ","")," (Local)","")," (Tribal)","")," (State)","")," (Regional)","")," (Federal/National)","")," (International)","")," (Unknown)","")," (Academic Institution)","")," (Government)","")," (Industry/Business)","")," (NGO)","")," (Other)","")," (Sea Grant Program)",""))</f>
        <v/>
      </c>
      <c r="N1603" s="255" t="str">
        <f>IF($M1603="","",IFERROR(VLOOKUP($M1603,PartnerSearch!B$2:G$16000,6,0),"--"))</f>
        <v/>
      </c>
      <c r="P1603" s="15" t="str">
        <f t="shared" ref="P1603:P1666" si="128">IF(E1603="","",IF(LEFT(E1603&amp;"x",5)="00000","",IF(N1603="--","NO","yes")))</f>
        <v/>
      </c>
      <c r="Q1603" s="15" t="str">
        <f t="shared" ref="Q1603:Q1666" si="129">IF(LEFT(E1603&amp;"x",5)&lt;&gt;"00000","",IF(N1603="--","yes","NO"))</f>
        <v/>
      </c>
      <c r="R1603" s="15" t="str">
        <f t="shared" ref="R1603:R1666" si="130">IF(Q1603="","",IF((ISERROR(SEARCH("(Federal/National)",E1603))*1+ISERROR(SEARCH("(International)",E1603))*1+ISERROR(SEARCH("(Local)",E1603))*1+ISERROR(SEARCH("(State)",E1603))*1+ISERROR(SEARCH("(Regional)",E1603))*1+ISERROR(SEARCH("(Tribal)",E1603))*1+ISERROR(SEARCH("(Unknown) (",E1603))*1)=6,"yes","NO"))</f>
        <v/>
      </c>
      <c r="S1603" s="7" t="str">
        <f t="shared" ref="S1603:S1666" si="131">IF(Q1603="","",IF(OR(NOT(ISERROR(SEARCH("(Academic Institution)",E1603))),NOT(ISERROR(SEARCH("(Government)",E1603))),NOT(ISERROR(SEARCH("(Industry/Business)",E1603))),NOT(ISERROR(SEARCH("(NGO)",E1603))),NOT(ISERROR(SEARCH("(Sea Grant Program)",E1603))),NOT(ISERROR(SEARCH("(Other)",E1603))),NOT(AND(NOT(ISERROR(SEARCH("(Unknown)",E1603))),(ISERROR(SEARCH(") (Unknown)",E1603)))))),"yes","NO"))</f>
        <v/>
      </c>
    </row>
    <row r="1604" spans="8:19" x14ac:dyDescent="0.25">
      <c r="H1604" s="153"/>
      <c r="M1604" s="165" t="str">
        <f t="shared" si="127"/>
        <v/>
      </c>
      <c r="N1604" s="255" t="str">
        <f>IF($M1604="","",IFERROR(VLOOKUP($M1604,PartnerSearch!B$2:G$16000,6,0),"--"))</f>
        <v/>
      </c>
      <c r="P1604" s="15" t="str">
        <f t="shared" si="128"/>
        <v/>
      </c>
      <c r="Q1604" s="15" t="str">
        <f t="shared" si="129"/>
        <v/>
      </c>
      <c r="R1604" s="15" t="str">
        <f t="shared" si="130"/>
        <v/>
      </c>
      <c r="S1604" s="7" t="str">
        <f t="shared" si="131"/>
        <v/>
      </c>
    </row>
    <row r="1605" spans="8:19" x14ac:dyDescent="0.25">
      <c r="H1605" s="153"/>
      <c r="M1605" s="165" t="str">
        <f t="shared" si="127"/>
        <v/>
      </c>
      <c r="N1605" s="255" t="str">
        <f>IF($M1605="","",IFERROR(VLOOKUP($M1605,PartnerSearch!B$2:G$16000,6,0),"--"))</f>
        <v/>
      </c>
      <c r="P1605" s="15" t="str">
        <f t="shared" si="128"/>
        <v/>
      </c>
      <c r="Q1605" s="15" t="str">
        <f t="shared" si="129"/>
        <v/>
      </c>
      <c r="R1605" s="15" t="str">
        <f t="shared" si="130"/>
        <v/>
      </c>
      <c r="S1605" s="7" t="str">
        <f t="shared" si="131"/>
        <v/>
      </c>
    </row>
    <row r="1606" spans="8:19" x14ac:dyDescent="0.25">
      <c r="H1606" s="153"/>
      <c r="M1606" s="165" t="str">
        <f t="shared" si="127"/>
        <v/>
      </c>
      <c r="N1606" s="255" t="str">
        <f>IF($M1606="","",IFERROR(VLOOKUP($M1606,PartnerSearch!B$2:G$16000,6,0),"--"))</f>
        <v/>
      </c>
      <c r="P1606" s="15" t="str">
        <f t="shared" si="128"/>
        <v/>
      </c>
      <c r="Q1606" s="15" t="str">
        <f t="shared" si="129"/>
        <v/>
      </c>
      <c r="R1606" s="15" t="str">
        <f t="shared" si="130"/>
        <v/>
      </c>
      <c r="S1606" s="7" t="str">
        <f t="shared" si="131"/>
        <v/>
      </c>
    </row>
    <row r="1607" spans="8:19" x14ac:dyDescent="0.25">
      <c r="H1607" s="153"/>
      <c r="M1607" s="165" t="str">
        <f t="shared" si="127"/>
        <v/>
      </c>
      <c r="N1607" s="255" t="str">
        <f>IF($M1607="","",IFERROR(VLOOKUP($M1607,PartnerSearch!B$2:G$16000,6,0),"--"))</f>
        <v/>
      </c>
      <c r="P1607" s="15" t="str">
        <f t="shared" si="128"/>
        <v/>
      </c>
      <c r="Q1607" s="15" t="str">
        <f t="shared" si="129"/>
        <v/>
      </c>
      <c r="R1607" s="15" t="str">
        <f t="shared" si="130"/>
        <v/>
      </c>
      <c r="S1607" s="7" t="str">
        <f t="shared" si="131"/>
        <v/>
      </c>
    </row>
    <row r="1608" spans="8:19" x14ac:dyDescent="0.25">
      <c r="H1608" s="153"/>
      <c r="M1608" s="165" t="str">
        <f t="shared" si="127"/>
        <v/>
      </c>
      <c r="N1608" s="255" t="str">
        <f>IF($M1608="","",IFERROR(VLOOKUP($M1608,PartnerSearch!B$2:G$16000,6,0),"--"))</f>
        <v/>
      </c>
      <c r="P1608" s="15" t="str">
        <f t="shared" si="128"/>
        <v/>
      </c>
      <c r="Q1608" s="15" t="str">
        <f t="shared" si="129"/>
        <v/>
      </c>
      <c r="R1608" s="15" t="str">
        <f t="shared" si="130"/>
        <v/>
      </c>
      <c r="S1608" s="7" t="str">
        <f t="shared" si="131"/>
        <v/>
      </c>
    </row>
    <row r="1609" spans="8:19" x14ac:dyDescent="0.25">
      <c r="H1609" s="153"/>
      <c r="M1609" s="165" t="str">
        <f t="shared" si="127"/>
        <v/>
      </c>
      <c r="N1609" s="255" t="str">
        <f>IF($M1609="","",IFERROR(VLOOKUP($M1609,PartnerSearch!B$2:G$16000,6,0),"--"))</f>
        <v/>
      </c>
      <c r="P1609" s="15" t="str">
        <f t="shared" si="128"/>
        <v/>
      </c>
      <c r="Q1609" s="15" t="str">
        <f t="shared" si="129"/>
        <v/>
      </c>
      <c r="R1609" s="15" t="str">
        <f t="shared" si="130"/>
        <v/>
      </c>
      <c r="S1609" s="7" t="str">
        <f t="shared" si="131"/>
        <v/>
      </c>
    </row>
    <row r="1610" spans="8:19" x14ac:dyDescent="0.25">
      <c r="H1610" s="153"/>
      <c r="M1610" s="165" t="str">
        <f t="shared" si="127"/>
        <v/>
      </c>
      <c r="N1610" s="255" t="str">
        <f>IF($M1610="","",IFERROR(VLOOKUP($M1610,PartnerSearch!B$2:G$16000,6,0),"--"))</f>
        <v/>
      </c>
      <c r="P1610" s="15" t="str">
        <f t="shared" si="128"/>
        <v/>
      </c>
      <c r="Q1610" s="15" t="str">
        <f t="shared" si="129"/>
        <v/>
      </c>
      <c r="R1610" s="15" t="str">
        <f t="shared" si="130"/>
        <v/>
      </c>
      <c r="S1610" s="7" t="str">
        <f t="shared" si="131"/>
        <v/>
      </c>
    </row>
    <row r="1611" spans="8:19" x14ac:dyDescent="0.25">
      <c r="H1611" s="153"/>
      <c r="M1611" s="165" t="str">
        <f t="shared" si="127"/>
        <v/>
      </c>
      <c r="N1611" s="255" t="str">
        <f>IF($M1611="","",IFERROR(VLOOKUP($M1611,PartnerSearch!B$2:G$16000,6,0),"--"))</f>
        <v/>
      </c>
      <c r="P1611" s="15" t="str">
        <f t="shared" si="128"/>
        <v/>
      </c>
      <c r="Q1611" s="15" t="str">
        <f t="shared" si="129"/>
        <v/>
      </c>
      <c r="R1611" s="15" t="str">
        <f t="shared" si="130"/>
        <v/>
      </c>
      <c r="S1611" s="7" t="str">
        <f t="shared" si="131"/>
        <v/>
      </c>
    </row>
    <row r="1612" spans="8:19" x14ac:dyDescent="0.25">
      <c r="H1612" s="153"/>
      <c r="M1612" s="165" t="str">
        <f t="shared" si="127"/>
        <v/>
      </c>
      <c r="N1612" s="255" t="str">
        <f>IF($M1612="","",IFERROR(VLOOKUP($M1612,PartnerSearch!B$2:G$16000,6,0),"--"))</f>
        <v/>
      </c>
      <c r="P1612" s="15" t="str">
        <f t="shared" si="128"/>
        <v/>
      </c>
      <c r="Q1612" s="15" t="str">
        <f t="shared" si="129"/>
        <v/>
      </c>
      <c r="R1612" s="15" t="str">
        <f t="shared" si="130"/>
        <v/>
      </c>
      <c r="S1612" s="7" t="str">
        <f t="shared" si="131"/>
        <v/>
      </c>
    </row>
    <row r="1613" spans="8:19" x14ac:dyDescent="0.25">
      <c r="H1613" s="153"/>
      <c r="M1613" s="165" t="str">
        <f t="shared" si="127"/>
        <v/>
      </c>
      <c r="N1613" s="255" t="str">
        <f>IF($M1613="","",IFERROR(VLOOKUP($M1613,PartnerSearch!B$2:G$16000,6,0),"--"))</f>
        <v/>
      </c>
      <c r="P1613" s="15" t="str">
        <f t="shared" si="128"/>
        <v/>
      </c>
      <c r="Q1613" s="15" t="str">
        <f t="shared" si="129"/>
        <v/>
      </c>
      <c r="R1613" s="15" t="str">
        <f t="shared" si="130"/>
        <v/>
      </c>
      <c r="S1613" s="7" t="str">
        <f t="shared" si="131"/>
        <v/>
      </c>
    </row>
    <row r="1614" spans="8:19" x14ac:dyDescent="0.25">
      <c r="H1614" s="153"/>
      <c r="M1614" s="165" t="str">
        <f t="shared" si="127"/>
        <v/>
      </c>
      <c r="N1614" s="255" t="str">
        <f>IF($M1614="","",IFERROR(VLOOKUP($M1614,PartnerSearch!B$2:G$16000,6,0),"--"))</f>
        <v/>
      </c>
      <c r="P1614" s="15" t="str">
        <f t="shared" si="128"/>
        <v/>
      </c>
      <c r="Q1614" s="15" t="str">
        <f t="shared" si="129"/>
        <v/>
      </c>
      <c r="R1614" s="15" t="str">
        <f t="shared" si="130"/>
        <v/>
      </c>
      <c r="S1614" s="7" t="str">
        <f t="shared" si="131"/>
        <v/>
      </c>
    </row>
    <row r="1615" spans="8:19" x14ac:dyDescent="0.25">
      <c r="H1615" s="153"/>
      <c r="M1615" s="165" t="str">
        <f t="shared" si="127"/>
        <v/>
      </c>
      <c r="N1615" s="255" t="str">
        <f>IF($M1615="","",IFERROR(VLOOKUP($M1615,PartnerSearch!B$2:G$16000,6,0),"--"))</f>
        <v/>
      </c>
      <c r="P1615" s="15" t="str">
        <f t="shared" si="128"/>
        <v/>
      </c>
      <c r="Q1615" s="15" t="str">
        <f t="shared" si="129"/>
        <v/>
      </c>
      <c r="R1615" s="15" t="str">
        <f t="shared" si="130"/>
        <v/>
      </c>
      <c r="S1615" s="7" t="str">
        <f t="shared" si="131"/>
        <v/>
      </c>
    </row>
    <row r="1616" spans="8:19" x14ac:dyDescent="0.25">
      <c r="H1616" s="153"/>
      <c r="M1616" s="165" t="str">
        <f t="shared" si="127"/>
        <v/>
      </c>
      <c r="N1616" s="255" t="str">
        <f>IF($M1616="","",IFERROR(VLOOKUP($M1616,PartnerSearch!B$2:G$16000,6,0),"--"))</f>
        <v/>
      </c>
      <c r="P1616" s="15" t="str">
        <f t="shared" si="128"/>
        <v/>
      </c>
      <c r="Q1616" s="15" t="str">
        <f t="shared" si="129"/>
        <v/>
      </c>
      <c r="R1616" s="15" t="str">
        <f t="shared" si="130"/>
        <v/>
      </c>
      <c r="S1616" s="7" t="str">
        <f t="shared" si="131"/>
        <v/>
      </c>
    </row>
    <row r="1617" spans="8:19" x14ac:dyDescent="0.25">
      <c r="H1617" s="153"/>
      <c r="M1617" s="165" t="str">
        <f t="shared" si="127"/>
        <v/>
      </c>
      <c r="N1617" s="255" t="str">
        <f>IF($M1617="","",IFERROR(VLOOKUP($M1617,PartnerSearch!B$2:G$16000,6,0),"--"))</f>
        <v/>
      </c>
      <c r="P1617" s="15" t="str">
        <f t="shared" si="128"/>
        <v/>
      </c>
      <c r="Q1617" s="15" t="str">
        <f t="shared" si="129"/>
        <v/>
      </c>
      <c r="R1617" s="15" t="str">
        <f t="shared" si="130"/>
        <v/>
      </c>
      <c r="S1617" s="7" t="str">
        <f t="shared" si="131"/>
        <v/>
      </c>
    </row>
    <row r="1618" spans="8:19" x14ac:dyDescent="0.25">
      <c r="H1618" s="153"/>
      <c r="M1618" s="165" t="str">
        <f t="shared" si="127"/>
        <v/>
      </c>
      <c r="N1618" s="255" t="str">
        <f>IF($M1618="","",IFERROR(VLOOKUP($M1618,PartnerSearch!B$2:G$16000,6,0),"--"))</f>
        <v/>
      </c>
      <c r="P1618" s="15" t="str">
        <f t="shared" si="128"/>
        <v/>
      </c>
      <c r="Q1618" s="15" t="str">
        <f t="shared" si="129"/>
        <v/>
      </c>
      <c r="R1618" s="15" t="str">
        <f t="shared" si="130"/>
        <v/>
      </c>
      <c r="S1618" s="7" t="str">
        <f t="shared" si="131"/>
        <v/>
      </c>
    </row>
    <row r="1619" spans="8:19" x14ac:dyDescent="0.25">
      <c r="H1619" s="153"/>
      <c r="M1619" s="165" t="str">
        <f t="shared" si="127"/>
        <v/>
      </c>
      <c r="N1619" s="255" t="str">
        <f>IF($M1619="","",IFERROR(VLOOKUP($M1619,PartnerSearch!B$2:G$16000,6,0),"--"))</f>
        <v/>
      </c>
      <c r="P1619" s="15" t="str">
        <f t="shared" si="128"/>
        <v/>
      </c>
      <c r="Q1619" s="15" t="str">
        <f t="shared" si="129"/>
        <v/>
      </c>
      <c r="R1619" s="15" t="str">
        <f t="shared" si="130"/>
        <v/>
      </c>
      <c r="S1619" s="7" t="str">
        <f t="shared" si="131"/>
        <v/>
      </c>
    </row>
    <row r="1620" spans="8:19" x14ac:dyDescent="0.25">
      <c r="H1620" s="153"/>
      <c r="M1620" s="165" t="str">
        <f t="shared" si="127"/>
        <v/>
      </c>
      <c r="N1620" s="255" t="str">
        <f>IF($M1620="","",IFERROR(VLOOKUP($M1620,PartnerSearch!B$2:G$16000,6,0),"--"))</f>
        <v/>
      </c>
      <c r="P1620" s="15" t="str">
        <f t="shared" si="128"/>
        <v/>
      </c>
      <c r="Q1620" s="15" t="str">
        <f t="shared" si="129"/>
        <v/>
      </c>
      <c r="R1620" s="15" t="str">
        <f t="shared" si="130"/>
        <v/>
      </c>
      <c r="S1620" s="7" t="str">
        <f t="shared" si="131"/>
        <v/>
      </c>
    </row>
    <row r="1621" spans="8:19" x14ac:dyDescent="0.25">
      <c r="H1621" s="153"/>
      <c r="M1621" s="165" t="str">
        <f t="shared" si="127"/>
        <v/>
      </c>
      <c r="N1621" s="255" t="str">
        <f>IF($M1621="","",IFERROR(VLOOKUP($M1621,PartnerSearch!B$2:G$16000,6,0),"--"))</f>
        <v/>
      </c>
      <c r="P1621" s="15" t="str">
        <f t="shared" si="128"/>
        <v/>
      </c>
      <c r="Q1621" s="15" t="str">
        <f t="shared" si="129"/>
        <v/>
      </c>
      <c r="R1621" s="15" t="str">
        <f t="shared" si="130"/>
        <v/>
      </c>
      <c r="S1621" s="7" t="str">
        <f t="shared" si="131"/>
        <v/>
      </c>
    </row>
    <row r="1622" spans="8:19" x14ac:dyDescent="0.25">
      <c r="H1622" s="153"/>
      <c r="M1622" s="165" t="str">
        <f t="shared" si="127"/>
        <v/>
      </c>
      <c r="N1622" s="255" t="str">
        <f>IF($M1622="","",IFERROR(VLOOKUP($M1622,PartnerSearch!B$2:G$16000,6,0),"--"))</f>
        <v/>
      </c>
      <c r="P1622" s="15" t="str">
        <f t="shared" si="128"/>
        <v/>
      </c>
      <c r="Q1622" s="15" t="str">
        <f t="shared" si="129"/>
        <v/>
      </c>
      <c r="R1622" s="15" t="str">
        <f t="shared" si="130"/>
        <v/>
      </c>
      <c r="S1622" s="7" t="str">
        <f t="shared" si="131"/>
        <v/>
      </c>
    </row>
    <row r="1623" spans="8:19" x14ac:dyDescent="0.25">
      <c r="H1623" s="153"/>
      <c r="M1623" s="165" t="str">
        <f t="shared" si="127"/>
        <v/>
      </c>
      <c r="N1623" s="255" t="str">
        <f>IF($M1623="","",IFERROR(VLOOKUP($M1623,PartnerSearch!B$2:G$16000,6,0),"--"))</f>
        <v/>
      </c>
      <c r="P1623" s="15" t="str">
        <f t="shared" si="128"/>
        <v/>
      </c>
      <c r="Q1623" s="15" t="str">
        <f t="shared" si="129"/>
        <v/>
      </c>
      <c r="R1623" s="15" t="str">
        <f t="shared" si="130"/>
        <v/>
      </c>
      <c r="S1623" s="7" t="str">
        <f t="shared" si="131"/>
        <v/>
      </c>
    </row>
    <row r="1624" spans="8:19" x14ac:dyDescent="0.25">
      <c r="H1624" s="153"/>
      <c r="M1624" s="165" t="str">
        <f t="shared" si="127"/>
        <v/>
      </c>
      <c r="N1624" s="255" t="str">
        <f>IF($M1624="","",IFERROR(VLOOKUP($M1624,PartnerSearch!B$2:G$16000,6,0),"--"))</f>
        <v/>
      </c>
      <c r="P1624" s="15" t="str">
        <f t="shared" si="128"/>
        <v/>
      </c>
      <c r="Q1624" s="15" t="str">
        <f t="shared" si="129"/>
        <v/>
      </c>
      <c r="R1624" s="15" t="str">
        <f t="shared" si="130"/>
        <v/>
      </c>
      <c r="S1624" s="7" t="str">
        <f t="shared" si="131"/>
        <v/>
      </c>
    </row>
    <row r="1625" spans="8:19" x14ac:dyDescent="0.25">
      <c r="H1625" s="153"/>
      <c r="M1625" s="165" t="str">
        <f t="shared" si="127"/>
        <v/>
      </c>
      <c r="N1625" s="255" t="str">
        <f>IF($M1625="","",IFERROR(VLOOKUP($M1625,PartnerSearch!B$2:G$16000,6,0),"--"))</f>
        <v/>
      </c>
      <c r="P1625" s="15" t="str">
        <f t="shared" si="128"/>
        <v/>
      </c>
      <c r="Q1625" s="15" t="str">
        <f t="shared" si="129"/>
        <v/>
      </c>
      <c r="R1625" s="15" t="str">
        <f t="shared" si="130"/>
        <v/>
      </c>
      <c r="S1625" s="7" t="str">
        <f t="shared" si="131"/>
        <v/>
      </c>
    </row>
    <row r="1626" spans="8:19" x14ac:dyDescent="0.25">
      <c r="H1626" s="153"/>
      <c r="M1626" s="165" t="str">
        <f t="shared" si="127"/>
        <v/>
      </c>
      <c r="N1626" s="255" t="str">
        <f>IF($M1626="","",IFERROR(VLOOKUP($M1626,PartnerSearch!B$2:G$16000,6,0),"--"))</f>
        <v/>
      </c>
      <c r="P1626" s="15" t="str">
        <f t="shared" si="128"/>
        <v/>
      </c>
      <c r="Q1626" s="15" t="str">
        <f t="shared" si="129"/>
        <v/>
      </c>
      <c r="R1626" s="15" t="str">
        <f t="shared" si="130"/>
        <v/>
      </c>
      <c r="S1626" s="7" t="str">
        <f t="shared" si="131"/>
        <v/>
      </c>
    </row>
    <row r="1627" spans="8:19" x14ac:dyDescent="0.25">
      <c r="H1627" s="153"/>
      <c r="M1627" s="165" t="str">
        <f t="shared" si="127"/>
        <v/>
      </c>
      <c r="N1627" s="255" t="str">
        <f>IF($M1627="","",IFERROR(VLOOKUP($M1627,PartnerSearch!B$2:G$16000,6,0),"--"))</f>
        <v/>
      </c>
      <c r="P1627" s="15" t="str">
        <f t="shared" si="128"/>
        <v/>
      </c>
      <c r="Q1627" s="15" t="str">
        <f t="shared" si="129"/>
        <v/>
      </c>
      <c r="R1627" s="15" t="str">
        <f t="shared" si="130"/>
        <v/>
      </c>
      <c r="S1627" s="7" t="str">
        <f t="shared" si="131"/>
        <v/>
      </c>
    </row>
    <row r="1628" spans="8:19" x14ac:dyDescent="0.25">
      <c r="H1628" s="153"/>
      <c r="M1628" s="165" t="str">
        <f t="shared" si="127"/>
        <v/>
      </c>
      <c r="N1628" s="255" t="str">
        <f>IF($M1628="","",IFERROR(VLOOKUP($M1628,PartnerSearch!B$2:G$16000,6,0),"--"))</f>
        <v/>
      </c>
      <c r="P1628" s="15" t="str">
        <f t="shared" si="128"/>
        <v/>
      </c>
      <c r="Q1628" s="15" t="str">
        <f t="shared" si="129"/>
        <v/>
      </c>
      <c r="R1628" s="15" t="str">
        <f t="shared" si="130"/>
        <v/>
      </c>
      <c r="S1628" s="7" t="str">
        <f t="shared" si="131"/>
        <v/>
      </c>
    </row>
    <row r="1629" spans="8:19" x14ac:dyDescent="0.25">
      <c r="H1629" s="153"/>
      <c r="M1629" s="165" t="str">
        <f t="shared" si="127"/>
        <v/>
      </c>
      <c r="N1629" s="255" t="str">
        <f>IF($M1629="","",IFERROR(VLOOKUP($M1629,PartnerSearch!B$2:G$16000,6,0),"--"))</f>
        <v/>
      </c>
      <c r="P1629" s="15" t="str">
        <f t="shared" si="128"/>
        <v/>
      </c>
      <c r="Q1629" s="15" t="str">
        <f t="shared" si="129"/>
        <v/>
      </c>
      <c r="R1629" s="15" t="str">
        <f t="shared" si="130"/>
        <v/>
      </c>
      <c r="S1629" s="7" t="str">
        <f t="shared" si="131"/>
        <v/>
      </c>
    </row>
    <row r="1630" spans="8:19" x14ac:dyDescent="0.25">
      <c r="H1630" s="153"/>
      <c r="M1630" s="165" t="str">
        <f t="shared" si="127"/>
        <v/>
      </c>
      <c r="N1630" s="255" t="str">
        <f>IF($M1630="","",IFERROR(VLOOKUP($M1630,PartnerSearch!B$2:G$16000,6,0),"--"))</f>
        <v/>
      </c>
      <c r="P1630" s="15" t="str">
        <f t="shared" si="128"/>
        <v/>
      </c>
      <c r="Q1630" s="15" t="str">
        <f t="shared" si="129"/>
        <v/>
      </c>
      <c r="R1630" s="15" t="str">
        <f t="shared" si="130"/>
        <v/>
      </c>
      <c r="S1630" s="7" t="str">
        <f t="shared" si="131"/>
        <v/>
      </c>
    </row>
    <row r="1631" spans="8:19" x14ac:dyDescent="0.25">
      <c r="H1631" s="153"/>
      <c r="M1631" s="165" t="str">
        <f t="shared" si="127"/>
        <v/>
      </c>
      <c r="N1631" s="255" t="str">
        <f>IF($M1631="","",IFERROR(VLOOKUP($M1631,PartnerSearch!B$2:G$16000,6,0),"--"))</f>
        <v/>
      </c>
      <c r="P1631" s="15" t="str">
        <f t="shared" si="128"/>
        <v/>
      </c>
      <c r="Q1631" s="15" t="str">
        <f t="shared" si="129"/>
        <v/>
      </c>
      <c r="R1631" s="15" t="str">
        <f t="shared" si="130"/>
        <v/>
      </c>
      <c r="S1631" s="7" t="str">
        <f t="shared" si="131"/>
        <v/>
      </c>
    </row>
    <row r="1632" spans="8:19" x14ac:dyDescent="0.25">
      <c r="H1632" s="153"/>
      <c r="M1632" s="165" t="str">
        <f t="shared" si="127"/>
        <v/>
      </c>
      <c r="N1632" s="255" t="str">
        <f>IF($M1632="","",IFERROR(VLOOKUP($M1632,PartnerSearch!B$2:G$16000,6,0),"--"))</f>
        <v/>
      </c>
      <c r="P1632" s="15" t="str">
        <f t="shared" si="128"/>
        <v/>
      </c>
      <c r="Q1632" s="15" t="str">
        <f t="shared" si="129"/>
        <v/>
      </c>
      <c r="R1632" s="15" t="str">
        <f t="shared" si="130"/>
        <v/>
      </c>
      <c r="S1632" s="7" t="str">
        <f t="shared" si="131"/>
        <v/>
      </c>
    </row>
    <row r="1633" spans="8:19" x14ac:dyDescent="0.25">
      <c r="H1633" s="153"/>
      <c r="M1633" s="165" t="str">
        <f t="shared" si="127"/>
        <v/>
      </c>
      <c r="N1633" s="255" t="str">
        <f>IF($M1633="","",IFERROR(VLOOKUP($M1633,PartnerSearch!B$2:G$16000,6,0),"--"))</f>
        <v/>
      </c>
      <c r="P1633" s="15" t="str">
        <f t="shared" si="128"/>
        <v/>
      </c>
      <c r="Q1633" s="15" t="str">
        <f t="shared" si="129"/>
        <v/>
      </c>
      <c r="R1633" s="15" t="str">
        <f t="shared" si="130"/>
        <v/>
      </c>
      <c r="S1633" s="7" t="str">
        <f t="shared" si="131"/>
        <v/>
      </c>
    </row>
    <row r="1634" spans="8:19" x14ac:dyDescent="0.25">
      <c r="H1634" s="153"/>
      <c r="M1634" s="165" t="str">
        <f t="shared" si="127"/>
        <v/>
      </c>
      <c r="N1634" s="255" t="str">
        <f>IF($M1634="","",IFERROR(VLOOKUP($M1634,PartnerSearch!B$2:G$16000,6,0),"--"))</f>
        <v/>
      </c>
      <c r="P1634" s="15" t="str">
        <f t="shared" si="128"/>
        <v/>
      </c>
      <c r="Q1634" s="15" t="str">
        <f t="shared" si="129"/>
        <v/>
      </c>
      <c r="R1634" s="15" t="str">
        <f t="shared" si="130"/>
        <v/>
      </c>
      <c r="S1634" s="7" t="str">
        <f t="shared" si="131"/>
        <v/>
      </c>
    </row>
    <row r="1635" spans="8:19" x14ac:dyDescent="0.25">
      <c r="H1635" s="153"/>
      <c r="M1635" s="165" t="str">
        <f t="shared" si="127"/>
        <v/>
      </c>
      <c r="N1635" s="255" t="str">
        <f>IF($M1635="","",IFERROR(VLOOKUP($M1635,PartnerSearch!B$2:G$16000,6,0),"--"))</f>
        <v/>
      </c>
      <c r="P1635" s="15" t="str">
        <f t="shared" si="128"/>
        <v/>
      </c>
      <c r="Q1635" s="15" t="str">
        <f t="shared" si="129"/>
        <v/>
      </c>
      <c r="R1635" s="15" t="str">
        <f t="shared" si="130"/>
        <v/>
      </c>
      <c r="S1635" s="7" t="str">
        <f t="shared" si="131"/>
        <v/>
      </c>
    </row>
    <row r="1636" spans="8:19" x14ac:dyDescent="0.25">
      <c r="H1636" s="153"/>
      <c r="M1636" s="165" t="str">
        <f t="shared" si="127"/>
        <v/>
      </c>
      <c r="N1636" s="255" t="str">
        <f>IF($M1636="","",IFERROR(VLOOKUP($M1636,PartnerSearch!B$2:G$16000,6,0),"--"))</f>
        <v/>
      </c>
      <c r="P1636" s="15" t="str">
        <f t="shared" si="128"/>
        <v/>
      </c>
      <c r="Q1636" s="15" t="str">
        <f t="shared" si="129"/>
        <v/>
      </c>
      <c r="R1636" s="15" t="str">
        <f t="shared" si="130"/>
        <v/>
      </c>
      <c r="S1636" s="7" t="str">
        <f t="shared" si="131"/>
        <v/>
      </c>
    </row>
    <row r="1637" spans="8:19" x14ac:dyDescent="0.25">
      <c r="H1637" s="153"/>
      <c r="M1637" s="165" t="str">
        <f t="shared" si="127"/>
        <v/>
      </c>
      <c r="N1637" s="255" t="str">
        <f>IF($M1637="","",IFERROR(VLOOKUP($M1637,PartnerSearch!B$2:G$16000,6,0),"--"))</f>
        <v/>
      </c>
      <c r="P1637" s="15" t="str">
        <f t="shared" si="128"/>
        <v/>
      </c>
      <c r="Q1637" s="15" t="str">
        <f t="shared" si="129"/>
        <v/>
      </c>
      <c r="R1637" s="15" t="str">
        <f t="shared" si="130"/>
        <v/>
      </c>
      <c r="S1637" s="7" t="str">
        <f t="shared" si="131"/>
        <v/>
      </c>
    </row>
    <row r="1638" spans="8:19" x14ac:dyDescent="0.25">
      <c r="H1638" s="153"/>
      <c r="M1638" s="165" t="str">
        <f t="shared" si="127"/>
        <v/>
      </c>
      <c r="N1638" s="255" t="str">
        <f>IF($M1638="","",IFERROR(VLOOKUP($M1638,PartnerSearch!B$2:G$16000,6,0),"--"))</f>
        <v/>
      </c>
      <c r="P1638" s="15" t="str">
        <f t="shared" si="128"/>
        <v/>
      </c>
      <c r="Q1638" s="15" t="str">
        <f t="shared" si="129"/>
        <v/>
      </c>
      <c r="R1638" s="15" t="str">
        <f t="shared" si="130"/>
        <v/>
      </c>
      <c r="S1638" s="7" t="str">
        <f t="shared" si="131"/>
        <v/>
      </c>
    </row>
    <row r="1639" spans="8:19" x14ac:dyDescent="0.25">
      <c r="H1639" s="153"/>
      <c r="M1639" s="165" t="str">
        <f t="shared" si="127"/>
        <v/>
      </c>
      <c r="N1639" s="255" t="str">
        <f>IF($M1639="","",IFERROR(VLOOKUP($M1639,PartnerSearch!B$2:G$16000,6,0),"--"))</f>
        <v/>
      </c>
      <c r="P1639" s="15" t="str">
        <f t="shared" si="128"/>
        <v/>
      </c>
      <c r="Q1639" s="15" t="str">
        <f t="shared" si="129"/>
        <v/>
      </c>
      <c r="R1639" s="15" t="str">
        <f t="shared" si="130"/>
        <v/>
      </c>
      <c r="S1639" s="7" t="str">
        <f t="shared" si="131"/>
        <v/>
      </c>
    </row>
    <row r="1640" spans="8:19" x14ac:dyDescent="0.25">
      <c r="H1640" s="153"/>
      <c r="M1640" s="165" t="str">
        <f t="shared" si="127"/>
        <v/>
      </c>
      <c r="N1640" s="255" t="str">
        <f>IF($M1640="","",IFERROR(VLOOKUP($M1640,PartnerSearch!B$2:G$16000,6,0),"--"))</f>
        <v/>
      </c>
      <c r="P1640" s="15" t="str">
        <f t="shared" si="128"/>
        <v/>
      </c>
      <c r="Q1640" s="15" t="str">
        <f t="shared" si="129"/>
        <v/>
      </c>
      <c r="R1640" s="15" t="str">
        <f t="shared" si="130"/>
        <v/>
      </c>
      <c r="S1640" s="7" t="str">
        <f t="shared" si="131"/>
        <v/>
      </c>
    </row>
    <row r="1641" spans="8:19" x14ac:dyDescent="0.25">
      <c r="H1641" s="153"/>
      <c r="M1641" s="165" t="str">
        <f t="shared" si="127"/>
        <v/>
      </c>
      <c r="N1641" s="255" t="str">
        <f>IF($M1641="","",IFERROR(VLOOKUP($M1641,PartnerSearch!B$2:G$16000,6,0),"--"))</f>
        <v/>
      </c>
      <c r="P1641" s="15" t="str">
        <f t="shared" si="128"/>
        <v/>
      </c>
      <c r="Q1641" s="15" t="str">
        <f t="shared" si="129"/>
        <v/>
      </c>
      <c r="R1641" s="15" t="str">
        <f t="shared" si="130"/>
        <v/>
      </c>
      <c r="S1641" s="7" t="str">
        <f t="shared" si="131"/>
        <v/>
      </c>
    </row>
    <row r="1642" spans="8:19" x14ac:dyDescent="0.25">
      <c r="H1642" s="153"/>
      <c r="M1642" s="165" t="str">
        <f t="shared" si="127"/>
        <v/>
      </c>
      <c r="N1642" s="255" t="str">
        <f>IF($M1642="","",IFERROR(VLOOKUP($M1642,PartnerSearch!B$2:G$16000,6,0),"--"))</f>
        <v/>
      </c>
      <c r="P1642" s="15" t="str">
        <f t="shared" si="128"/>
        <v/>
      </c>
      <c r="Q1642" s="15" t="str">
        <f t="shared" si="129"/>
        <v/>
      </c>
      <c r="R1642" s="15" t="str">
        <f t="shared" si="130"/>
        <v/>
      </c>
      <c r="S1642" s="7" t="str">
        <f t="shared" si="131"/>
        <v/>
      </c>
    </row>
    <row r="1643" spans="8:19" x14ac:dyDescent="0.25">
      <c r="H1643" s="153"/>
      <c r="M1643" s="165" t="str">
        <f t="shared" si="127"/>
        <v/>
      </c>
      <c r="N1643" s="255" t="str">
        <f>IF($M1643="","",IFERROR(VLOOKUP($M1643,PartnerSearch!B$2:G$16000,6,0),"--"))</f>
        <v/>
      </c>
      <c r="P1643" s="15" t="str">
        <f t="shared" si="128"/>
        <v/>
      </c>
      <c r="Q1643" s="15" t="str">
        <f t="shared" si="129"/>
        <v/>
      </c>
      <c r="R1643" s="15" t="str">
        <f t="shared" si="130"/>
        <v/>
      </c>
      <c r="S1643" s="7" t="str">
        <f t="shared" si="131"/>
        <v/>
      </c>
    </row>
    <row r="1644" spans="8:19" x14ac:dyDescent="0.25">
      <c r="H1644" s="153"/>
      <c r="M1644" s="165" t="str">
        <f t="shared" si="127"/>
        <v/>
      </c>
      <c r="N1644" s="255" t="str">
        <f>IF($M1644="","",IFERROR(VLOOKUP($M1644,PartnerSearch!B$2:G$16000,6,0),"--"))</f>
        <v/>
      </c>
      <c r="P1644" s="15" t="str">
        <f t="shared" si="128"/>
        <v/>
      </c>
      <c r="Q1644" s="15" t="str">
        <f t="shared" si="129"/>
        <v/>
      </c>
      <c r="R1644" s="15" t="str">
        <f t="shared" si="130"/>
        <v/>
      </c>
      <c r="S1644" s="7" t="str">
        <f t="shared" si="131"/>
        <v/>
      </c>
    </row>
    <row r="1645" spans="8:19" x14ac:dyDescent="0.25">
      <c r="H1645" s="153"/>
      <c r="M1645" s="165" t="str">
        <f t="shared" si="127"/>
        <v/>
      </c>
      <c r="N1645" s="255" t="str">
        <f>IF($M1645="","",IFERROR(VLOOKUP($M1645,PartnerSearch!B$2:G$16000,6,0),"--"))</f>
        <v/>
      </c>
      <c r="P1645" s="15" t="str">
        <f t="shared" si="128"/>
        <v/>
      </c>
      <c r="Q1645" s="15" t="str">
        <f t="shared" si="129"/>
        <v/>
      </c>
      <c r="R1645" s="15" t="str">
        <f t="shared" si="130"/>
        <v/>
      </c>
      <c r="S1645" s="7" t="str">
        <f t="shared" si="131"/>
        <v/>
      </c>
    </row>
    <row r="1646" spans="8:19" x14ac:dyDescent="0.25">
      <c r="H1646" s="153"/>
      <c r="M1646" s="165" t="str">
        <f t="shared" si="127"/>
        <v/>
      </c>
      <c r="N1646" s="255" t="str">
        <f>IF($M1646="","",IFERROR(VLOOKUP($M1646,PartnerSearch!B$2:G$16000,6,0),"--"))</f>
        <v/>
      </c>
      <c r="P1646" s="15" t="str">
        <f t="shared" si="128"/>
        <v/>
      </c>
      <c r="Q1646" s="15" t="str">
        <f t="shared" si="129"/>
        <v/>
      </c>
      <c r="R1646" s="15" t="str">
        <f t="shared" si="130"/>
        <v/>
      </c>
      <c r="S1646" s="7" t="str">
        <f t="shared" si="131"/>
        <v/>
      </c>
    </row>
    <row r="1647" spans="8:19" x14ac:dyDescent="0.25">
      <c r="H1647" s="153"/>
      <c r="M1647" s="165" t="str">
        <f t="shared" si="127"/>
        <v/>
      </c>
      <c r="N1647" s="255" t="str">
        <f>IF($M1647="","",IFERROR(VLOOKUP($M1647,PartnerSearch!B$2:G$16000,6,0),"--"))</f>
        <v/>
      </c>
      <c r="P1647" s="15" t="str">
        <f t="shared" si="128"/>
        <v/>
      </c>
      <c r="Q1647" s="15" t="str">
        <f t="shared" si="129"/>
        <v/>
      </c>
      <c r="R1647" s="15" t="str">
        <f t="shared" si="130"/>
        <v/>
      </c>
      <c r="S1647" s="7" t="str">
        <f t="shared" si="131"/>
        <v/>
      </c>
    </row>
    <row r="1648" spans="8:19" x14ac:dyDescent="0.25">
      <c r="H1648" s="153"/>
      <c r="M1648" s="165" t="str">
        <f t="shared" si="127"/>
        <v/>
      </c>
      <c r="N1648" s="255" t="str">
        <f>IF($M1648="","",IFERROR(VLOOKUP($M1648,PartnerSearch!B$2:G$16000,6,0),"--"))</f>
        <v/>
      </c>
      <c r="P1648" s="15" t="str">
        <f t="shared" si="128"/>
        <v/>
      </c>
      <c r="Q1648" s="15" t="str">
        <f t="shared" si="129"/>
        <v/>
      </c>
      <c r="R1648" s="15" t="str">
        <f t="shared" si="130"/>
        <v/>
      </c>
      <c r="S1648" s="7" t="str">
        <f t="shared" si="131"/>
        <v/>
      </c>
    </row>
    <row r="1649" spans="8:19" x14ac:dyDescent="0.25">
      <c r="H1649" s="153"/>
      <c r="M1649" s="165" t="str">
        <f t="shared" si="127"/>
        <v/>
      </c>
      <c r="N1649" s="255" t="str">
        <f>IF($M1649="","",IFERROR(VLOOKUP($M1649,PartnerSearch!B$2:G$16000,6,0),"--"))</f>
        <v/>
      </c>
      <c r="P1649" s="15" t="str">
        <f t="shared" si="128"/>
        <v/>
      </c>
      <c r="Q1649" s="15" t="str">
        <f t="shared" si="129"/>
        <v/>
      </c>
      <c r="R1649" s="15" t="str">
        <f t="shared" si="130"/>
        <v/>
      </c>
      <c r="S1649" s="7" t="str">
        <f t="shared" si="131"/>
        <v/>
      </c>
    </row>
    <row r="1650" spans="8:19" x14ac:dyDescent="0.25">
      <c r="H1650" s="153"/>
      <c r="M1650" s="165" t="str">
        <f t="shared" si="127"/>
        <v/>
      </c>
      <c r="N1650" s="255" t="str">
        <f>IF($M1650="","",IFERROR(VLOOKUP($M1650,PartnerSearch!B$2:G$16000,6,0),"--"))</f>
        <v/>
      </c>
      <c r="P1650" s="15" t="str">
        <f t="shared" si="128"/>
        <v/>
      </c>
      <c r="Q1650" s="15" t="str">
        <f t="shared" si="129"/>
        <v/>
      </c>
      <c r="R1650" s="15" t="str">
        <f t="shared" si="130"/>
        <v/>
      </c>
      <c r="S1650" s="7" t="str">
        <f t="shared" si="131"/>
        <v/>
      </c>
    </row>
    <row r="1651" spans="8:19" x14ac:dyDescent="0.25">
      <c r="H1651" s="153"/>
      <c r="M1651" s="165" t="str">
        <f t="shared" si="127"/>
        <v/>
      </c>
      <c r="N1651" s="255" t="str">
        <f>IF($M1651="","",IFERROR(VLOOKUP($M1651,PartnerSearch!B$2:G$16000,6,0),"--"))</f>
        <v/>
      </c>
      <c r="P1651" s="15" t="str">
        <f t="shared" si="128"/>
        <v/>
      </c>
      <c r="Q1651" s="15" t="str">
        <f t="shared" si="129"/>
        <v/>
      </c>
      <c r="R1651" s="15" t="str">
        <f t="shared" si="130"/>
        <v/>
      </c>
      <c r="S1651" s="7" t="str">
        <f t="shared" si="131"/>
        <v/>
      </c>
    </row>
    <row r="1652" spans="8:19" x14ac:dyDescent="0.25">
      <c r="H1652" s="153"/>
      <c r="M1652" s="165" t="str">
        <f t="shared" si="127"/>
        <v/>
      </c>
      <c r="N1652" s="255" t="str">
        <f>IF($M1652="","",IFERROR(VLOOKUP($M1652,PartnerSearch!B$2:G$16000,6,0),"--"))</f>
        <v/>
      </c>
      <c r="P1652" s="15" t="str">
        <f t="shared" si="128"/>
        <v/>
      </c>
      <c r="Q1652" s="15" t="str">
        <f t="shared" si="129"/>
        <v/>
      </c>
      <c r="R1652" s="15" t="str">
        <f t="shared" si="130"/>
        <v/>
      </c>
      <c r="S1652" s="7" t="str">
        <f t="shared" si="131"/>
        <v/>
      </c>
    </row>
    <row r="1653" spans="8:19" x14ac:dyDescent="0.25">
      <c r="H1653" s="153"/>
      <c r="M1653" s="165" t="str">
        <f t="shared" si="127"/>
        <v/>
      </c>
      <c r="N1653" s="255" t="str">
        <f>IF($M1653="","",IFERROR(VLOOKUP($M1653,PartnerSearch!B$2:G$16000,6,0),"--"))</f>
        <v/>
      </c>
      <c r="P1653" s="15" t="str">
        <f t="shared" si="128"/>
        <v/>
      </c>
      <c r="Q1653" s="15" t="str">
        <f t="shared" si="129"/>
        <v/>
      </c>
      <c r="R1653" s="15" t="str">
        <f t="shared" si="130"/>
        <v/>
      </c>
      <c r="S1653" s="7" t="str">
        <f t="shared" si="131"/>
        <v/>
      </c>
    </row>
    <row r="1654" spans="8:19" x14ac:dyDescent="0.25">
      <c r="H1654" s="153"/>
      <c r="M1654" s="165" t="str">
        <f t="shared" si="127"/>
        <v/>
      </c>
      <c r="N1654" s="255" t="str">
        <f>IF($M1654="","",IFERROR(VLOOKUP($M1654,PartnerSearch!B$2:G$16000,6,0),"--"))</f>
        <v/>
      </c>
      <c r="P1654" s="15" t="str">
        <f t="shared" si="128"/>
        <v/>
      </c>
      <c r="Q1654" s="15" t="str">
        <f t="shared" si="129"/>
        <v/>
      </c>
      <c r="R1654" s="15" t="str">
        <f t="shared" si="130"/>
        <v/>
      </c>
      <c r="S1654" s="7" t="str">
        <f t="shared" si="131"/>
        <v/>
      </c>
    </row>
    <row r="1655" spans="8:19" x14ac:dyDescent="0.25">
      <c r="H1655" s="153"/>
      <c r="M1655" s="165" t="str">
        <f t="shared" si="127"/>
        <v/>
      </c>
      <c r="N1655" s="255" t="str">
        <f>IF($M1655="","",IFERROR(VLOOKUP($M1655,PartnerSearch!B$2:G$16000,6,0),"--"))</f>
        <v/>
      </c>
      <c r="P1655" s="15" t="str">
        <f t="shared" si="128"/>
        <v/>
      </c>
      <c r="Q1655" s="15" t="str">
        <f t="shared" si="129"/>
        <v/>
      </c>
      <c r="R1655" s="15" t="str">
        <f t="shared" si="130"/>
        <v/>
      </c>
      <c r="S1655" s="7" t="str">
        <f t="shared" si="131"/>
        <v/>
      </c>
    </row>
    <row r="1656" spans="8:19" x14ac:dyDescent="0.25">
      <c r="H1656" s="153"/>
      <c r="M1656" s="165" t="str">
        <f t="shared" si="127"/>
        <v/>
      </c>
      <c r="N1656" s="255" t="str">
        <f>IF($M1656="","",IFERROR(VLOOKUP($M1656,PartnerSearch!B$2:G$16000,6,0),"--"))</f>
        <v/>
      </c>
      <c r="P1656" s="15" t="str">
        <f t="shared" si="128"/>
        <v/>
      </c>
      <c r="Q1656" s="15" t="str">
        <f t="shared" si="129"/>
        <v/>
      </c>
      <c r="R1656" s="15" t="str">
        <f t="shared" si="130"/>
        <v/>
      </c>
      <c r="S1656" s="7" t="str">
        <f t="shared" si="131"/>
        <v/>
      </c>
    </row>
    <row r="1657" spans="8:19" x14ac:dyDescent="0.25">
      <c r="H1657" s="153"/>
      <c r="M1657" s="165" t="str">
        <f t="shared" si="127"/>
        <v/>
      </c>
      <c r="N1657" s="255" t="str">
        <f>IF($M1657="","",IFERROR(VLOOKUP($M1657,PartnerSearch!B$2:G$16000,6,0),"--"))</f>
        <v/>
      </c>
      <c r="P1657" s="15" t="str">
        <f t="shared" si="128"/>
        <v/>
      </c>
      <c r="Q1657" s="15" t="str">
        <f t="shared" si="129"/>
        <v/>
      </c>
      <c r="R1657" s="15" t="str">
        <f t="shared" si="130"/>
        <v/>
      </c>
      <c r="S1657" s="7" t="str">
        <f t="shared" si="131"/>
        <v/>
      </c>
    </row>
    <row r="1658" spans="8:19" x14ac:dyDescent="0.25">
      <c r="H1658" s="153"/>
      <c r="M1658" s="165" t="str">
        <f t="shared" si="127"/>
        <v/>
      </c>
      <c r="N1658" s="255" t="str">
        <f>IF($M1658="","",IFERROR(VLOOKUP($M1658,PartnerSearch!B$2:G$16000,6,0),"--"))</f>
        <v/>
      </c>
      <c r="P1658" s="15" t="str">
        <f t="shared" si="128"/>
        <v/>
      </c>
      <c r="Q1658" s="15" t="str">
        <f t="shared" si="129"/>
        <v/>
      </c>
      <c r="R1658" s="15" t="str">
        <f t="shared" si="130"/>
        <v/>
      </c>
      <c r="S1658" s="7" t="str">
        <f t="shared" si="131"/>
        <v/>
      </c>
    </row>
    <row r="1659" spans="8:19" x14ac:dyDescent="0.25">
      <c r="H1659" s="153"/>
      <c r="M1659" s="165" t="str">
        <f t="shared" si="127"/>
        <v/>
      </c>
      <c r="N1659" s="255" t="str">
        <f>IF($M1659="","",IFERROR(VLOOKUP($M1659,PartnerSearch!B$2:G$16000,6,0),"--"))</f>
        <v/>
      </c>
      <c r="P1659" s="15" t="str">
        <f t="shared" si="128"/>
        <v/>
      </c>
      <c r="Q1659" s="15" t="str">
        <f t="shared" si="129"/>
        <v/>
      </c>
      <c r="R1659" s="15" t="str">
        <f t="shared" si="130"/>
        <v/>
      </c>
      <c r="S1659" s="7" t="str">
        <f t="shared" si="131"/>
        <v/>
      </c>
    </row>
    <row r="1660" spans="8:19" x14ac:dyDescent="0.25">
      <c r="H1660" s="153"/>
      <c r="M1660" s="165" t="str">
        <f t="shared" si="127"/>
        <v/>
      </c>
      <c r="N1660" s="255" t="str">
        <f>IF($M1660="","",IFERROR(VLOOKUP($M1660,PartnerSearch!B$2:G$16000,6,0),"--"))</f>
        <v/>
      </c>
      <c r="P1660" s="15" t="str">
        <f t="shared" si="128"/>
        <v/>
      </c>
      <c r="Q1660" s="15" t="str">
        <f t="shared" si="129"/>
        <v/>
      </c>
      <c r="R1660" s="15" t="str">
        <f t="shared" si="130"/>
        <v/>
      </c>
      <c r="S1660" s="7" t="str">
        <f t="shared" si="131"/>
        <v/>
      </c>
    </row>
    <row r="1661" spans="8:19" x14ac:dyDescent="0.25">
      <c r="H1661" s="153"/>
      <c r="M1661" s="165" t="str">
        <f t="shared" si="127"/>
        <v/>
      </c>
      <c r="N1661" s="255" t="str">
        <f>IF($M1661="","",IFERROR(VLOOKUP($M1661,PartnerSearch!B$2:G$16000,6,0),"--"))</f>
        <v/>
      </c>
      <c r="P1661" s="15" t="str">
        <f t="shared" si="128"/>
        <v/>
      </c>
      <c r="Q1661" s="15" t="str">
        <f t="shared" si="129"/>
        <v/>
      </c>
      <c r="R1661" s="15" t="str">
        <f t="shared" si="130"/>
        <v/>
      </c>
      <c r="S1661" s="7" t="str">
        <f t="shared" si="131"/>
        <v/>
      </c>
    </row>
    <row r="1662" spans="8:19" x14ac:dyDescent="0.25">
      <c r="H1662" s="153"/>
      <c r="M1662" s="165" t="str">
        <f t="shared" si="127"/>
        <v/>
      </c>
      <c r="N1662" s="255" t="str">
        <f>IF($M1662="","",IFERROR(VLOOKUP($M1662,PartnerSearch!B$2:G$16000,6,0),"--"))</f>
        <v/>
      </c>
      <c r="P1662" s="15" t="str">
        <f t="shared" si="128"/>
        <v/>
      </c>
      <c r="Q1662" s="15" t="str">
        <f t="shared" si="129"/>
        <v/>
      </c>
      <c r="R1662" s="15" t="str">
        <f t="shared" si="130"/>
        <v/>
      </c>
      <c r="S1662" s="7" t="str">
        <f t="shared" si="131"/>
        <v/>
      </c>
    </row>
    <row r="1663" spans="8:19" x14ac:dyDescent="0.25">
      <c r="H1663" s="153"/>
      <c r="M1663" s="165" t="str">
        <f t="shared" si="127"/>
        <v/>
      </c>
      <c r="N1663" s="255" t="str">
        <f>IF($M1663="","",IFERROR(VLOOKUP($M1663,PartnerSearch!B$2:G$16000,6,0),"--"))</f>
        <v/>
      </c>
      <c r="P1663" s="15" t="str">
        <f t="shared" si="128"/>
        <v/>
      </c>
      <c r="Q1663" s="15" t="str">
        <f t="shared" si="129"/>
        <v/>
      </c>
      <c r="R1663" s="15" t="str">
        <f t="shared" si="130"/>
        <v/>
      </c>
      <c r="S1663" s="7" t="str">
        <f t="shared" si="131"/>
        <v/>
      </c>
    </row>
    <row r="1664" spans="8:19" x14ac:dyDescent="0.25">
      <c r="H1664" s="153"/>
      <c r="M1664" s="165" t="str">
        <f t="shared" si="127"/>
        <v/>
      </c>
      <c r="N1664" s="255" t="str">
        <f>IF($M1664="","",IFERROR(VLOOKUP($M1664,PartnerSearch!B$2:G$16000,6,0),"--"))</f>
        <v/>
      </c>
      <c r="P1664" s="15" t="str">
        <f t="shared" si="128"/>
        <v/>
      </c>
      <c r="Q1664" s="15" t="str">
        <f t="shared" si="129"/>
        <v/>
      </c>
      <c r="R1664" s="15" t="str">
        <f t="shared" si="130"/>
        <v/>
      </c>
      <c r="S1664" s="7" t="str">
        <f t="shared" si="131"/>
        <v/>
      </c>
    </row>
    <row r="1665" spans="8:19" x14ac:dyDescent="0.25">
      <c r="H1665" s="153"/>
      <c r="M1665" s="165" t="str">
        <f t="shared" si="127"/>
        <v/>
      </c>
      <c r="N1665" s="255" t="str">
        <f>IF($M1665="","",IFERROR(VLOOKUP($M1665,PartnerSearch!B$2:G$16000,6,0),"--"))</f>
        <v/>
      </c>
      <c r="P1665" s="15" t="str">
        <f t="shared" si="128"/>
        <v/>
      </c>
      <c r="Q1665" s="15" t="str">
        <f t="shared" si="129"/>
        <v/>
      </c>
      <c r="R1665" s="15" t="str">
        <f t="shared" si="130"/>
        <v/>
      </c>
      <c r="S1665" s="7" t="str">
        <f t="shared" si="131"/>
        <v/>
      </c>
    </row>
    <row r="1666" spans="8:19" x14ac:dyDescent="0.25">
      <c r="H1666" s="153"/>
      <c r="M1666" s="165" t="str">
        <f t="shared" si="127"/>
        <v/>
      </c>
      <c r="N1666" s="255" t="str">
        <f>IF($M1666="","",IFERROR(VLOOKUP($M1666,PartnerSearch!B$2:G$16000,6,0),"--"))</f>
        <v/>
      </c>
      <c r="P1666" s="15" t="str">
        <f t="shared" si="128"/>
        <v/>
      </c>
      <c r="Q1666" s="15" t="str">
        <f t="shared" si="129"/>
        <v/>
      </c>
      <c r="R1666" s="15" t="str">
        <f t="shared" si="130"/>
        <v/>
      </c>
      <c r="S1666" s="7" t="str">
        <f t="shared" si="131"/>
        <v/>
      </c>
    </row>
    <row r="1667" spans="8:19" x14ac:dyDescent="0.25">
      <c r="H1667" s="153"/>
      <c r="M1667" s="165" t="str">
        <f t="shared" ref="M1667:M1730" si="132">TRIM(SUBSTITUTE(SUBSTITUTE(SUBSTITUTE(SUBSTITUTE(SUBSTITUTE(SUBSTITUTE(SUBSTITUTE(SUBSTITUTE(SUBSTITUTE(SUBSTITUTE(SUBSTITUTE(SUBSTITUTE(SUBSTITUTE(SUBSTITUTE(E1667,"00000 ","")," (Local)","")," (Tribal)","")," (State)","")," (Regional)","")," (Federal/National)","")," (International)","")," (Unknown)","")," (Academic Institution)","")," (Government)","")," (Industry/Business)","")," (NGO)","")," (Other)","")," (Sea Grant Program)",""))</f>
        <v/>
      </c>
      <c r="N1667" s="255" t="str">
        <f>IF($M1667="","",IFERROR(VLOOKUP($M1667,PartnerSearch!B$2:G$16000,6,0),"--"))</f>
        <v/>
      </c>
      <c r="P1667" s="15" t="str">
        <f t="shared" ref="P1667:P1730" si="133">IF(E1667="","",IF(LEFT(E1667&amp;"x",5)="00000","",IF(N1667="--","NO","yes")))</f>
        <v/>
      </c>
      <c r="Q1667" s="15" t="str">
        <f t="shared" ref="Q1667:Q1730" si="134">IF(LEFT(E1667&amp;"x",5)&lt;&gt;"00000","",IF(N1667="--","yes","NO"))</f>
        <v/>
      </c>
      <c r="R1667" s="15" t="str">
        <f t="shared" ref="R1667:R1730" si="135">IF(Q1667="","",IF((ISERROR(SEARCH("(Federal/National)",E1667))*1+ISERROR(SEARCH("(International)",E1667))*1+ISERROR(SEARCH("(Local)",E1667))*1+ISERROR(SEARCH("(State)",E1667))*1+ISERROR(SEARCH("(Regional)",E1667))*1+ISERROR(SEARCH("(Tribal)",E1667))*1+ISERROR(SEARCH("(Unknown) (",E1667))*1)=6,"yes","NO"))</f>
        <v/>
      </c>
      <c r="S1667" s="7" t="str">
        <f t="shared" ref="S1667:S1730" si="136">IF(Q1667="","",IF(OR(NOT(ISERROR(SEARCH("(Academic Institution)",E1667))),NOT(ISERROR(SEARCH("(Government)",E1667))),NOT(ISERROR(SEARCH("(Industry/Business)",E1667))),NOT(ISERROR(SEARCH("(NGO)",E1667))),NOT(ISERROR(SEARCH("(Sea Grant Program)",E1667))),NOT(ISERROR(SEARCH("(Other)",E1667))),NOT(AND(NOT(ISERROR(SEARCH("(Unknown)",E1667))),(ISERROR(SEARCH(") (Unknown)",E1667)))))),"yes","NO"))</f>
        <v/>
      </c>
    </row>
    <row r="1668" spans="8:19" x14ac:dyDescent="0.25">
      <c r="H1668" s="153"/>
      <c r="M1668" s="165" t="str">
        <f t="shared" si="132"/>
        <v/>
      </c>
      <c r="N1668" s="255" t="str">
        <f>IF($M1668="","",IFERROR(VLOOKUP($M1668,PartnerSearch!B$2:G$16000,6,0),"--"))</f>
        <v/>
      </c>
      <c r="P1668" s="15" t="str">
        <f t="shared" si="133"/>
        <v/>
      </c>
      <c r="Q1668" s="15" t="str">
        <f t="shared" si="134"/>
        <v/>
      </c>
      <c r="R1668" s="15" t="str">
        <f t="shared" si="135"/>
        <v/>
      </c>
      <c r="S1668" s="7" t="str">
        <f t="shared" si="136"/>
        <v/>
      </c>
    </row>
    <row r="1669" spans="8:19" x14ac:dyDescent="0.25">
      <c r="H1669" s="153"/>
      <c r="M1669" s="165" t="str">
        <f t="shared" si="132"/>
        <v/>
      </c>
      <c r="N1669" s="255" t="str">
        <f>IF($M1669="","",IFERROR(VLOOKUP($M1669,PartnerSearch!B$2:G$16000,6,0),"--"))</f>
        <v/>
      </c>
      <c r="P1669" s="15" t="str">
        <f t="shared" si="133"/>
        <v/>
      </c>
      <c r="Q1669" s="15" t="str">
        <f t="shared" si="134"/>
        <v/>
      </c>
      <c r="R1669" s="15" t="str">
        <f t="shared" si="135"/>
        <v/>
      </c>
      <c r="S1669" s="7" t="str">
        <f t="shared" si="136"/>
        <v/>
      </c>
    </row>
    <row r="1670" spans="8:19" x14ac:dyDescent="0.25">
      <c r="H1670" s="153"/>
      <c r="M1670" s="165" t="str">
        <f t="shared" si="132"/>
        <v/>
      </c>
      <c r="N1670" s="255" t="str">
        <f>IF($M1670="","",IFERROR(VLOOKUP($M1670,PartnerSearch!B$2:G$16000,6,0),"--"))</f>
        <v/>
      </c>
      <c r="P1670" s="15" t="str">
        <f t="shared" si="133"/>
        <v/>
      </c>
      <c r="Q1670" s="15" t="str">
        <f t="shared" si="134"/>
        <v/>
      </c>
      <c r="R1670" s="15" t="str">
        <f t="shared" si="135"/>
        <v/>
      </c>
      <c r="S1670" s="7" t="str">
        <f t="shared" si="136"/>
        <v/>
      </c>
    </row>
    <row r="1671" spans="8:19" x14ac:dyDescent="0.25">
      <c r="H1671" s="153"/>
      <c r="M1671" s="165" t="str">
        <f t="shared" si="132"/>
        <v/>
      </c>
      <c r="N1671" s="255" t="str">
        <f>IF($M1671="","",IFERROR(VLOOKUP($M1671,PartnerSearch!B$2:G$16000,6,0),"--"))</f>
        <v/>
      </c>
      <c r="P1671" s="15" t="str">
        <f t="shared" si="133"/>
        <v/>
      </c>
      <c r="Q1671" s="15" t="str">
        <f t="shared" si="134"/>
        <v/>
      </c>
      <c r="R1671" s="15" t="str">
        <f t="shared" si="135"/>
        <v/>
      </c>
      <c r="S1671" s="7" t="str">
        <f t="shared" si="136"/>
        <v/>
      </c>
    </row>
    <row r="1672" spans="8:19" x14ac:dyDescent="0.25">
      <c r="H1672" s="153"/>
      <c r="M1672" s="165" t="str">
        <f t="shared" si="132"/>
        <v/>
      </c>
      <c r="N1672" s="255" t="str">
        <f>IF($M1672="","",IFERROR(VLOOKUP($M1672,PartnerSearch!B$2:G$16000,6,0),"--"))</f>
        <v/>
      </c>
      <c r="P1672" s="15" t="str">
        <f t="shared" si="133"/>
        <v/>
      </c>
      <c r="Q1672" s="15" t="str">
        <f t="shared" si="134"/>
        <v/>
      </c>
      <c r="R1672" s="15" t="str">
        <f t="shared" si="135"/>
        <v/>
      </c>
      <c r="S1672" s="7" t="str">
        <f t="shared" si="136"/>
        <v/>
      </c>
    </row>
    <row r="1673" spans="8:19" x14ac:dyDescent="0.25">
      <c r="H1673" s="153"/>
      <c r="M1673" s="165" t="str">
        <f t="shared" si="132"/>
        <v/>
      </c>
      <c r="N1673" s="255" t="str">
        <f>IF($M1673="","",IFERROR(VLOOKUP($M1673,PartnerSearch!B$2:G$16000,6,0),"--"))</f>
        <v/>
      </c>
      <c r="P1673" s="15" t="str">
        <f t="shared" si="133"/>
        <v/>
      </c>
      <c r="Q1673" s="15" t="str">
        <f t="shared" si="134"/>
        <v/>
      </c>
      <c r="R1673" s="15" t="str">
        <f t="shared" si="135"/>
        <v/>
      </c>
      <c r="S1673" s="7" t="str">
        <f t="shared" si="136"/>
        <v/>
      </c>
    </row>
    <row r="1674" spans="8:19" x14ac:dyDescent="0.25">
      <c r="H1674" s="153"/>
      <c r="M1674" s="165" t="str">
        <f t="shared" si="132"/>
        <v/>
      </c>
      <c r="N1674" s="255" t="str">
        <f>IF($M1674="","",IFERROR(VLOOKUP($M1674,PartnerSearch!B$2:G$16000,6,0),"--"))</f>
        <v/>
      </c>
      <c r="P1674" s="15" t="str">
        <f t="shared" si="133"/>
        <v/>
      </c>
      <c r="Q1674" s="15" t="str">
        <f t="shared" si="134"/>
        <v/>
      </c>
      <c r="R1674" s="15" t="str">
        <f t="shared" si="135"/>
        <v/>
      </c>
      <c r="S1674" s="7" t="str">
        <f t="shared" si="136"/>
        <v/>
      </c>
    </row>
    <row r="1675" spans="8:19" x14ac:dyDescent="0.25">
      <c r="H1675" s="153"/>
      <c r="M1675" s="165" t="str">
        <f t="shared" si="132"/>
        <v/>
      </c>
      <c r="N1675" s="255" t="str">
        <f>IF($M1675="","",IFERROR(VLOOKUP($M1675,PartnerSearch!B$2:G$16000,6,0),"--"))</f>
        <v/>
      </c>
      <c r="P1675" s="15" t="str">
        <f t="shared" si="133"/>
        <v/>
      </c>
      <c r="Q1675" s="15" t="str">
        <f t="shared" si="134"/>
        <v/>
      </c>
      <c r="R1675" s="15" t="str">
        <f t="shared" si="135"/>
        <v/>
      </c>
      <c r="S1675" s="7" t="str">
        <f t="shared" si="136"/>
        <v/>
      </c>
    </row>
    <row r="1676" spans="8:19" x14ac:dyDescent="0.25">
      <c r="H1676" s="153"/>
      <c r="M1676" s="165" t="str">
        <f t="shared" si="132"/>
        <v/>
      </c>
      <c r="N1676" s="255" t="str">
        <f>IF($M1676="","",IFERROR(VLOOKUP($M1676,PartnerSearch!B$2:G$16000,6,0),"--"))</f>
        <v/>
      </c>
      <c r="P1676" s="15" t="str">
        <f t="shared" si="133"/>
        <v/>
      </c>
      <c r="Q1676" s="15" t="str">
        <f t="shared" si="134"/>
        <v/>
      </c>
      <c r="R1676" s="15" t="str">
        <f t="shared" si="135"/>
        <v/>
      </c>
      <c r="S1676" s="7" t="str">
        <f t="shared" si="136"/>
        <v/>
      </c>
    </row>
    <row r="1677" spans="8:19" x14ac:dyDescent="0.25">
      <c r="H1677" s="153"/>
      <c r="M1677" s="165" t="str">
        <f t="shared" si="132"/>
        <v/>
      </c>
      <c r="N1677" s="255" t="str">
        <f>IF($M1677="","",IFERROR(VLOOKUP($M1677,PartnerSearch!B$2:G$16000,6,0),"--"))</f>
        <v/>
      </c>
      <c r="P1677" s="15" t="str">
        <f t="shared" si="133"/>
        <v/>
      </c>
      <c r="Q1677" s="15" t="str">
        <f t="shared" si="134"/>
        <v/>
      </c>
      <c r="R1677" s="15" t="str">
        <f t="shared" si="135"/>
        <v/>
      </c>
      <c r="S1677" s="7" t="str">
        <f t="shared" si="136"/>
        <v/>
      </c>
    </row>
    <row r="1678" spans="8:19" x14ac:dyDescent="0.25">
      <c r="H1678" s="153"/>
      <c r="M1678" s="165" t="str">
        <f t="shared" si="132"/>
        <v/>
      </c>
      <c r="N1678" s="255" t="str">
        <f>IF($M1678="","",IFERROR(VLOOKUP($M1678,PartnerSearch!B$2:G$16000,6,0),"--"))</f>
        <v/>
      </c>
      <c r="P1678" s="15" t="str">
        <f t="shared" si="133"/>
        <v/>
      </c>
      <c r="Q1678" s="15" t="str">
        <f t="shared" si="134"/>
        <v/>
      </c>
      <c r="R1678" s="15" t="str">
        <f t="shared" si="135"/>
        <v/>
      </c>
      <c r="S1678" s="7" t="str">
        <f t="shared" si="136"/>
        <v/>
      </c>
    </row>
    <row r="1679" spans="8:19" x14ac:dyDescent="0.25">
      <c r="H1679" s="153"/>
      <c r="M1679" s="165" t="str">
        <f t="shared" si="132"/>
        <v/>
      </c>
      <c r="N1679" s="255" t="str">
        <f>IF($M1679="","",IFERROR(VLOOKUP($M1679,PartnerSearch!B$2:G$16000,6,0),"--"))</f>
        <v/>
      </c>
      <c r="P1679" s="15" t="str">
        <f t="shared" si="133"/>
        <v/>
      </c>
      <c r="Q1679" s="15" t="str">
        <f t="shared" si="134"/>
        <v/>
      </c>
      <c r="R1679" s="15" t="str">
        <f t="shared" si="135"/>
        <v/>
      </c>
      <c r="S1679" s="7" t="str">
        <f t="shared" si="136"/>
        <v/>
      </c>
    </row>
    <row r="1680" spans="8:19" x14ac:dyDescent="0.25">
      <c r="H1680" s="153"/>
      <c r="M1680" s="165" t="str">
        <f t="shared" si="132"/>
        <v/>
      </c>
      <c r="N1680" s="255" t="str">
        <f>IF($M1680="","",IFERROR(VLOOKUP($M1680,PartnerSearch!B$2:G$16000,6,0),"--"))</f>
        <v/>
      </c>
      <c r="P1680" s="15" t="str">
        <f t="shared" si="133"/>
        <v/>
      </c>
      <c r="Q1680" s="15" t="str">
        <f t="shared" si="134"/>
        <v/>
      </c>
      <c r="R1680" s="15" t="str">
        <f t="shared" si="135"/>
        <v/>
      </c>
      <c r="S1680" s="7" t="str">
        <f t="shared" si="136"/>
        <v/>
      </c>
    </row>
    <row r="1681" spans="8:19" x14ac:dyDescent="0.25">
      <c r="H1681" s="153"/>
      <c r="M1681" s="165" t="str">
        <f t="shared" si="132"/>
        <v/>
      </c>
      <c r="N1681" s="255" t="str">
        <f>IF($M1681="","",IFERROR(VLOOKUP($M1681,PartnerSearch!B$2:G$16000,6,0),"--"))</f>
        <v/>
      </c>
      <c r="P1681" s="15" t="str">
        <f t="shared" si="133"/>
        <v/>
      </c>
      <c r="Q1681" s="15" t="str">
        <f t="shared" si="134"/>
        <v/>
      </c>
      <c r="R1681" s="15" t="str">
        <f t="shared" si="135"/>
        <v/>
      </c>
      <c r="S1681" s="7" t="str">
        <f t="shared" si="136"/>
        <v/>
      </c>
    </row>
    <row r="1682" spans="8:19" x14ac:dyDescent="0.25">
      <c r="H1682" s="153"/>
      <c r="M1682" s="165" t="str">
        <f t="shared" si="132"/>
        <v/>
      </c>
      <c r="N1682" s="255" t="str">
        <f>IF($M1682="","",IFERROR(VLOOKUP($M1682,PartnerSearch!B$2:G$16000,6,0),"--"))</f>
        <v/>
      </c>
      <c r="P1682" s="15" t="str">
        <f t="shared" si="133"/>
        <v/>
      </c>
      <c r="Q1682" s="15" t="str">
        <f t="shared" si="134"/>
        <v/>
      </c>
      <c r="R1682" s="15" t="str">
        <f t="shared" si="135"/>
        <v/>
      </c>
      <c r="S1682" s="7" t="str">
        <f t="shared" si="136"/>
        <v/>
      </c>
    </row>
    <row r="1683" spans="8:19" x14ac:dyDescent="0.25">
      <c r="H1683" s="153"/>
      <c r="M1683" s="165" t="str">
        <f t="shared" si="132"/>
        <v/>
      </c>
      <c r="N1683" s="255" t="str">
        <f>IF($M1683="","",IFERROR(VLOOKUP($M1683,PartnerSearch!B$2:G$16000,6,0),"--"))</f>
        <v/>
      </c>
      <c r="P1683" s="15" t="str">
        <f t="shared" si="133"/>
        <v/>
      </c>
      <c r="Q1683" s="15" t="str">
        <f t="shared" si="134"/>
        <v/>
      </c>
      <c r="R1683" s="15" t="str">
        <f t="shared" si="135"/>
        <v/>
      </c>
      <c r="S1683" s="7" t="str">
        <f t="shared" si="136"/>
        <v/>
      </c>
    </row>
    <row r="1684" spans="8:19" x14ac:dyDescent="0.25">
      <c r="H1684" s="153"/>
      <c r="M1684" s="165" t="str">
        <f t="shared" si="132"/>
        <v/>
      </c>
      <c r="N1684" s="255" t="str">
        <f>IF($M1684="","",IFERROR(VLOOKUP($M1684,PartnerSearch!B$2:G$16000,6,0),"--"))</f>
        <v/>
      </c>
      <c r="P1684" s="15" t="str">
        <f t="shared" si="133"/>
        <v/>
      </c>
      <c r="Q1684" s="15" t="str">
        <f t="shared" si="134"/>
        <v/>
      </c>
      <c r="R1684" s="15" t="str">
        <f t="shared" si="135"/>
        <v/>
      </c>
      <c r="S1684" s="7" t="str">
        <f t="shared" si="136"/>
        <v/>
      </c>
    </row>
    <row r="1685" spans="8:19" x14ac:dyDescent="0.25">
      <c r="H1685" s="153"/>
      <c r="M1685" s="165" t="str">
        <f t="shared" si="132"/>
        <v/>
      </c>
      <c r="N1685" s="255" t="str">
        <f>IF($M1685="","",IFERROR(VLOOKUP($M1685,PartnerSearch!B$2:G$16000,6,0),"--"))</f>
        <v/>
      </c>
      <c r="P1685" s="15" t="str">
        <f t="shared" si="133"/>
        <v/>
      </c>
      <c r="Q1685" s="15" t="str">
        <f t="shared" si="134"/>
        <v/>
      </c>
      <c r="R1685" s="15" t="str">
        <f t="shared" si="135"/>
        <v/>
      </c>
      <c r="S1685" s="7" t="str">
        <f t="shared" si="136"/>
        <v/>
      </c>
    </row>
    <row r="1686" spans="8:19" x14ac:dyDescent="0.25">
      <c r="H1686" s="153"/>
      <c r="M1686" s="165" t="str">
        <f t="shared" si="132"/>
        <v/>
      </c>
      <c r="N1686" s="255" t="str">
        <f>IF($M1686="","",IFERROR(VLOOKUP($M1686,PartnerSearch!B$2:G$16000,6,0),"--"))</f>
        <v/>
      </c>
      <c r="P1686" s="15" t="str">
        <f t="shared" si="133"/>
        <v/>
      </c>
      <c r="Q1686" s="15" t="str">
        <f t="shared" si="134"/>
        <v/>
      </c>
      <c r="R1686" s="15" t="str">
        <f t="shared" si="135"/>
        <v/>
      </c>
      <c r="S1686" s="7" t="str">
        <f t="shared" si="136"/>
        <v/>
      </c>
    </row>
    <row r="1687" spans="8:19" x14ac:dyDescent="0.25">
      <c r="H1687" s="153"/>
      <c r="M1687" s="165" t="str">
        <f t="shared" si="132"/>
        <v/>
      </c>
      <c r="N1687" s="255" t="str">
        <f>IF($M1687="","",IFERROR(VLOOKUP($M1687,PartnerSearch!B$2:G$16000,6,0),"--"))</f>
        <v/>
      </c>
      <c r="P1687" s="15" t="str">
        <f t="shared" si="133"/>
        <v/>
      </c>
      <c r="Q1687" s="15" t="str">
        <f t="shared" si="134"/>
        <v/>
      </c>
      <c r="R1687" s="15" t="str">
        <f t="shared" si="135"/>
        <v/>
      </c>
      <c r="S1687" s="7" t="str">
        <f t="shared" si="136"/>
        <v/>
      </c>
    </row>
    <row r="1688" spans="8:19" x14ac:dyDescent="0.25">
      <c r="H1688" s="153"/>
      <c r="M1688" s="165" t="str">
        <f t="shared" si="132"/>
        <v/>
      </c>
      <c r="N1688" s="255" t="str">
        <f>IF($M1688="","",IFERROR(VLOOKUP($M1688,PartnerSearch!B$2:G$16000,6,0),"--"))</f>
        <v/>
      </c>
      <c r="P1688" s="15" t="str">
        <f t="shared" si="133"/>
        <v/>
      </c>
      <c r="Q1688" s="15" t="str">
        <f t="shared" si="134"/>
        <v/>
      </c>
      <c r="R1688" s="15" t="str">
        <f t="shared" si="135"/>
        <v/>
      </c>
      <c r="S1688" s="7" t="str">
        <f t="shared" si="136"/>
        <v/>
      </c>
    </row>
    <row r="1689" spans="8:19" x14ac:dyDescent="0.25">
      <c r="H1689" s="153"/>
      <c r="M1689" s="165" t="str">
        <f t="shared" si="132"/>
        <v/>
      </c>
      <c r="N1689" s="255" t="str">
        <f>IF($M1689="","",IFERROR(VLOOKUP($M1689,PartnerSearch!B$2:G$16000,6,0),"--"))</f>
        <v/>
      </c>
      <c r="P1689" s="15" t="str">
        <f t="shared" si="133"/>
        <v/>
      </c>
      <c r="Q1689" s="15" t="str">
        <f t="shared" si="134"/>
        <v/>
      </c>
      <c r="R1689" s="15" t="str">
        <f t="shared" si="135"/>
        <v/>
      </c>
      <c r="S1689" s="7" t="str">
        <f t="shared" si="136"/>
        <v/>
      </c>
    </row>
    <row r="1690" spans="8:19" x14ac:dyDescent="0.25">
      <c r="H1690" s="153"/>
      <c r="M1690" s="165" t="str">
        <f t="shared" si="132"/>
        <v/>
      </c>
      <c r="N1690" s="255" t="str">
        <f>IF($M1690="","",IFERROR(VLOOKUP($M1690,PartnerSearch!B$2:G$16000,6,0),"--"))</f>
        <v/>
      </c>
      <c r="P1690" s="15" t="str">
        <f t="shared" si="133"/>
        <v/>
      </c>
      <c r="Q1690" s="15" t="str">
        <f t="shared" si="134"/>
        <v/>
      </c>
      <c r="R1690" s="15" t="str">
        <f t="shared" si="135"/>
        <v/>
      </c>
      <c r="S1690" s="7" t="str">
        <f t="shared" si="136"/>
        <v/>
      </c>
    </row>
    <row r="1691" spans="8:19" x14ac:dyDescent="0.25">
      <c r="H1691" s="153"/>
      <c r="M1691" s="165" t="str">
        <f t="shared" si="132"/>
        <v/>
      </c>
      <c r="N1691" s="255" t="str">
        <f>IF($M1691="","",IFERROR(VLOOKUP($M1691,PartnerSearch!B$2:G$16000,6,0),"--"))</f>
        <v/>
      </c>
      <c r="P1691" s="15" t="str">
        <f t="shared" si="133"/>
        <v/>
      </c>
      <c r="Q1691" s="15" t="str">
        <f t="shared" si="134"/>
        <v/>
      </c>
      <c r="R1691" s="15" t="str">
        <f t="shared" si="135"/>
        <v/>
      </c>
      <c r="S1691" s="7" t="str">
        <f t="shared" si="136"/>
        <v/>
      </c>
    </row>
    <row r="1692" spans="8:19" x14ac:dyDescent="0.25">
      <c r="H1692" s="153"/>
      <c r="M1692" s="165" t="str">
        <f t="shared" si="132"/>
        <v/>
      </c>
      <c r="N1692" s="255" t="str">
        <f>IF($M1692="","",IFERROR(VLOOKUP($M1692,PartnerSearch!B$2:G$16000,6,0),"--"))</f>
        <v/>
      </c>
      <c r="P1692" s="15" t="str">
        <f t="shared" si="133"/>
        <v/>
      </c>
      <c r="Q1692" s="15" t="str">
        <f t="shared" si="134"/>
        <v/>
      </c>
      <c r="R1692" s="15" t="str">
        <f t="shared" si="135"/>
        <v/>
      </c>
      <c r="S1692" s="7" t="str">
        <f t="shared" si="136"/>
        <v/>
      </c>
    </row>
    <row r="1693" spans="8:19" x14ac:dyDescent="0.25">
      <c r="H1693" s="153"/>
      <c r="M1693" s="165" t="str">
        <f t="shared" si="132"/>
        <v/>
      </c>
      <c r="N1693" s="255" t="str">
        <f>IF($M1693="","",IFERROR(VLOOKUP($M1693,PartnerSearch!B$2:G$16000,6,0),"--"))</f>
        <v/>
      </c>
      <c r="P1693" s="15" t="str">
        <f t="shared" si="133"/>
        <v/>
      </c>
      <c r="Q1693" s="15" t="str">
        <f t="shared" si="134"/>
        <v/>
      </c>
      <c r="R1693" s="15" t="str">
        <f t="shared" si="135"/>
        <v/>
      </c>
      <c r="S1693" s="7" t="str">
        <f t="shared" si="136"/>
        <v/>
      </c>
    </row>
    <row r="1694" spans="8:19" x14ac:dyDescent="0.25">
      <c r="H1694" s="153"/>
      <c r="M1694" s="165" t="str">
        <f t="shared" si="132"/>
        <v/>
      </c>
      <c r="N1694" s="255" t="str">
        <f>IF($M1694="","",IFERROR(VLOOKUP($M1694,PartnerSearch!B$2:G$16000,6,0),"--"))</f>
        <v/>
      </c>
      <c r="P1694" s="15" t="str">
        <f t="shared" si="133"/>
        <v/>
      </c>
      <c r="Q1694" s="15" t="str">
        <f t="shared" si="134"/>
        <v/>
      </c>
      <c r="R1694" s="15" t="str">
        <f t="shared" si="135"/>
        <v/>
      </c>
      <c r="S1694" s="7" t="str">
        <f t="shared" si="136"/>
        <v/>
      </c>
    </row>
    <row r="1695" spans="8:19" x14ac:dyDescent="0.25">
      <c r="H1695" s="153"/>
      <c r="M1695" s="165" t="str">
        <f t="shared" si="132"/>
        <v/>
      </c>
      <c r="N1695" s="255" t="str">
        <f>IF($M1695="","",IFERROR(VLOOKUP($M1695,PartnerSearch!B$2:G$16000,6,0),"--"))</f>
        <v/>
      </c>
      <c r="P1695" s="15" t="str">
        <f t="shared" si="133"/>
        <v/>
      </c>
      <c r="Q1695" s="15" t="str">
        <f t="shared" si="134"/>
        <v/>
      </c>
      <c r="R1695" s="15" t="str">
        <f t="shared" si="135"/>
        <v/>
      </c>
      <c r="S1695" s="7" t="str">
        <f t="shared" si="136"/>
        <v/>
      </c>
    </row>
    <row r="1696" spans="8:19" x14ac:dyDescent="0.25">
      <c r="H1696" s="153"/>
      <c r="M1696" s="165" t="str">
        <f t="shared" si="132"/>
        <v/>
      </c>
      <c r="N1696" s="255" t="str">
        <f>IF($M1696="","",IFERROR(VLOOKUP($M1696,PartnerSearch!B$2:G$16000,6,0),"--"))</f>
        <v/>
      </c>
      <c r="P1696" s="15" t="str">
        <f t="shared" si="133"/>
        <v/>
      </c>
      <c r="Q1696" s="15" t="str">
        <f t="shared" si="134"/>
        <v/>
      </c>
      <c r="R1696" s="15" t="str">
        <f t="shared" si="135"/>
        <v/>
      </c>
      <c r="S1696" s="7" t="str">
        <f t="shared" si="136"/>
        <v/>
      </c>
    </row>
    <row r="1697" spans="8:19" x14ac:dyDescent="0.25">
      <c r="H1697" s="153"/>
      <c r="M1697" s="165" t="str">
        <f t="shared" si="132"/>
        <v/>
      </c>
      <c r="N1697" s="255" t="str">
        <f>IF($M1697="","",IFERROR(VLOOKUP($M1697,PartnerSearch!B$2:G$16000,6,0),"--"))</f>
        <v/>
      </c>
      <c r="P1697" s="15" t="str">
        <f t="shared" si="133"/>
        <v/>
      </c>
      <c r="Q1697" s="15" t="str">
        <f t="shared" si="134"/>
        <v/>
      </c>
      <c r="R1697" s="15" t="str">
        <f t="shared" si="135"/>
        <v/>
      </c>
      <c r="S1697" s="7" t="str">
        <f t="shared" si="136"/>
        <v/>
      </c>
    </row>
    <row r="1698" spans="8:19" x14ac:dyDescent="0.25">
      <c r="H1698" s="153"/>
      <c r="M1698" s="165" t="str">
        <f t="shared" si="132"/>
        <v/>
      </c>
      <c r="N1698" s="255" t="str">
        <f>IF($M1698="","",IFERROR(VLOOKUP($M1698,PartnerSearch!B$2:G$16000,6,0),"--"))</f>
        <v/>
      </c>
      <c r="P1698" s="15" t="str">
        <f t="shared" si="133"/>
        <v/>
      </c>
      <c r="Q1698" s="15" t="str">
        <f t="shared" si="134"/>
        <v/>
      </c>
      <c r="R1698" s="15" t="str">
        <f t="shared" si="135"/>
        <v/>
      </c>
      <c r="S1698" s="7" t="str">
        <f t="shared" si="136"/>
        <v/>
      </c>
    </row>
    <row r="1699" spans="8:19" x14ac:dyDescent="0.25">
      <c r="H1699" s="153"/>
      <c r="M1699" s="165" t="str">
        <f t="shared" si="132"/>
        <v/>
      </c>
      <c r="N1699" s="255" t="str">
        <f>IF($M1699="","",IFERROR(VLOOKUP($M1699,PartnerSearch!B$2:G$16000,6,0),"--"))</f>
        <v/>
      </c>
      <c r="P1699" s="15" t="str">
        <f t="shared" si="133"/>
        <v/>
      </c>
      <c r="Q1699" s="15" t="str">
        <f t="shared" si="134"/>
        <v/>
      </c>
      <c r="R1699" s="15" t="str">
        <f t="shared" si="135"/>
        <v/>
      </c>
      <c r="S1699" s="7" t="str">
        <f t="shared" si="136"/>
        <v/>
      </c>
    </row>
    <row r="1700" spans="8:19" x14ac:dyDescent="0.25">
      <c r="H1700" s="153"/>
      <c r="M1700" s="165" t="str">
        <f t="shared" si="132"/>
        <v/>
      </c>
      <c r="N1700" s="255" t="str">
        <f>IF($M1700="","",IFERROR(VLOOKUP($M1700,PartnerSearch!B$2:G$16000,6,0),"--"))</f>
        <v/>
      </c>
      <c r="P1700" s="15" t="str">
        <f t="shared" si="133"/>
        <v/>
      </c>
      <c r="Q1700" s="15" t="str">
        <f t="shared" si="134"/>
        <v/>
      </c>
      <c r="R1700" s="15" t="str">
        <f t="shared" si="135"/>
        <v/>
      </c>
      <c r="S1700" s="7" t="str">
        <f t="shared" si="136"/>
        <v/>
      </c>
    </row>
    <row r="1701" spans="8:19" x14ac:dyDescent="0.25">
      <c r="H1701" s="153"/>
      <c r="M1701" s="165" t="str">
        <f t="shared" si="132"/>
        <v/>
      </c>
      <c r="N1701" s="255" t="str">
        <f>IF($M1701="","",IFERROR(VLOOKUP($M1701,PartnerSearch!B$2:G$16000,6,0),"--"))</f>
        <v/>
      </c>
      <c r="P1701" s="15" t="str">
        <f t="shared" si="133"/>
        <v/>
      </c>
      <c r="Q1701" s="15" t="str">
        <f t="shared" si="134"/>
        <v/>
      </c>
      <c r="R1701" s="15" t="str">
        <f t="shared" si="135"/>
        <v/>
      </c>
      <c r="S1701" s="7" t="str">
        <f t="shared" si="136"/>
        <v/>
      </c>
    </row>
    <row r="1702" spans="8:19" x14ac:dyDescent="0.25">
      <c r="H1702" s="153"/>
      <c r="M1702" s="165" t="str">
        <f t="shared" si="132"/>
        <v/>
      </c>
      <c r="N1702" s="255" t="str">
        <f>IF($M1702="","",IFERROR(VLOOKUP($M1702,PartnerSearch!B$2:G$16000,6,0),"--"))</f>
        <v/>
      </c>
      <c r="P1702" s="15" t="str">
        <f t="shared" si="133"/>
        <v/>
      </c>
      <c r="Q1702" s="15" t="str">
        <f t="shared" si="134"/>
        <v/>
      </c>
      <c r="R1702" s="15" t="str">
        <f t="shared" si="135"/>
        <v/>
      </c>
      <c r="S1702" s="7" t="str">
        <f t="shared" si="136"/>
        <v/>
      </c>
    </row>
    <row r="1703" spans="8:19" x14ac:dyDescent="0.25">
      <c r="H1703" s="153"/>
      <c r="M1703" s="165" t="str">
        <f t="shared" si="132"/>
        <v/>
      </c>
      <c r="N1703" s="255" t="str">
        <f>IF($M1703="","",IFERROR(VLOOKUP($M1703,PartnerSearch!B$2:G$16000,6,0),"--"))</f>
        <v/>
      </c>
      <c r="P1703" s="15" t="str">
        <f t="shared" si="133"/>
        <v/>
      </c>
      <c r="Q1703" s="15" t="str">
        <f t="shared" si="134"/>
        <v/>
      </c>
      <c r="R1703" s="15" t="str">
        <f t="shared" si="135"/>
        <v/>
      </c>
      <c r="S1703" s="7" t="str">
        <f t="shared" si="136"/>
        <v/>
      </c>
    </row>
    <row r="1704" spans="8:19" x14ac:dyDescent="0.25">
      <c r="H1704" s="153"/>
      <c r="M1704" s="165" t="str">
        <f t="shared" si="132"/>
        <v/>
      </c>
      <c r="N1704" s="255" t="str">
        <f>IF($M1704="","",IFERROR(VLOOKUP($M1704,PartnerSearch!B$2:G$16000,6,0),"--"))</f>
        <v/>
      </c>
      <c r="P1704" s="15" t="str">
        <f t="shared" si="133"/>
        <v/>
      </c>
      <c r="Q1704" s="15" t="str">
        <f t="shared" si="134"/>
        <v/>
      </c>
      <c r="R1704" s="15" t="str">
        <f t="shared" si="135"/>
        <v/>
      </c>
      <c r="S1704" s="7" t="str">
        <f t="shared" si="136"/>
        <v/>
      </c>
    </row>
    <row r="1705" spans="8:19" x14ac:dyDescent="0.25">
      <c r="H1705" s="153"/>
      <c r="M1705" s="165" t="str">
        <f t="shared" si="132"/>
        <v/>
      </c>
      <c r="N1705" s="255" t="str">
        <f>IF($M1705="","",IFERROR(VLOOKUP($M1705,PartnerSearch!B$2:G$16000,6,0),"--"))</f>
        <v/>
      </c>
      <c r="P1705" s="15" t="str">
        <f t="shared" si="133"/>
        <v/>
      </c>
      <c r="Q1705" s="15" t="str">
        <f t="shared" si="134"/>
        <v/>
      </c>
      <c r="R1705" s="15" t="str">
        <f t="shared" si="135"/>
        <v/>
      </c>
      <c r="S1705" s="7" t="str">
        <f t="shared" si="136"/>
        <v/>
      </c>
    </row>
    <row r="1706" spans="8:19" x14ac:dyDescent="0.25">
      <c r="H1706" s="153"/>
      <c r="M1706" s="165" t="str">
        <f t="shared" si="132"/>
        <v/>
      </c>
      <c r="N1706" s="255" t="str">
        <f>IF($M1706="","",IFERROR(VLOOKUP($M1706,PartnerSearch!B$2:G$16000,6,0),"--"))</f>
        <v/>
      </c>
      <c r="P1706" s="15" t="str">
        <f t="shared" si="133"/>
        <v/>
      </c>
      <c r="Q1706" s="15" t="str">
        <f t="shared" si="134"/>
        <v/>
      </c>
      <c r="R1706" s="15" t="str">
        <f t="shared" si="135"/>
        <v/>
      </c>
      <c r="S1706" s="7" t="str">
        <f t="shared" si="136"/>
        <v/>
      </c>
    </row>
    <row r="1707" spans="8:19" x14ac:dyDescent="0.25">
      <c r="H1707" s="153"/>
      <c r="M1707" s="165" t="str">
        <f t="shared" si="132"/>
        <v/>
      </c>
      <c r="N1707" s="255" t="str">
        <f>IF($M1707="","",IFERROR(VLOOKUP($M1707,PartnerSearch!B$2:G$16000,6,0),"--"))</f>
        <v/>
      </c>
      <c r="P1707" s="15" t="str">
        <f t="shared" si="133"/>
        <v/>
      </c>
      <c r="Q1707" s="15" t="str">
        <f t="shared" si="134"/>
        <v/>
      </c>
      <c r="R1707" s="15" t="str">
        <f t="shared" si="135"/>
        <v/>
      </c>
      <c r="S1707" s="7" t="str">
        <f t="shared" si="136"/>
        <v/>
      </c>
    </row>
    <row r="1708" spans="8:19" x14ac:dyDescent="0.25">
      <c r="H1708" s="153"/>
      <c r="M1708" s="165" t="str">
        <f t="shared" si="132"/>
        <v/>
      </c>
      <c r="N1708" s="255" t="str">
        <f>IF($M1708="","",IFERROR(VLOOKUP($M1708,PartnerSearch!B$2:G$16000,6,0),"--"))</f>
        <v/>
      </c>
      <c r="P1708" s="15" t="str">
        <f t="shared" si="133"/>
        <v/>
      </c>
      <c r="Q1708" s="15" t="str">
        <f t="shared" si="134"/>
        <v/>
      </c>
      <c r="R1708" s="15" t="str">
        <f t="shared" si="135"/>
        <v/>
      </c>
      <c r="S1708" s="7" t="str">
        <f t="shared" si="136"/>
        <v/>
      </c>
    </row>
    <row r="1709" spans="8:19" x14ac:dyDescent="0.25">
      <c r="H1709" s="153"/>
      <c r="M1709" s="165" t="str">
        <f t="shared" si="132"/>
        <v/>
      </c>
      <c r="N1709" s="255" t="str">
        <f>IF($M1709="","",IFERROR(VLOOKUP($M1709,PartnerSearch!B$2:G$16000,6,0),"--"))</f>
        <v/>
      </c>
      <c r="P1709" s="15" t="str">
        <f t="shared" si="133"/>
        <v/>
      </c>
      <c r="Q1709" s="15" t="str">
        <f t="shared" si="134"/>
        <v/>
      </c>
      <c r="R1709" s="15" t="str">
        <f t="shared" si="135"/>
        <v/>
      </c>
      <c r="S1709" s="7" t="str">
        <f t="shared" si="136"/>
        <v/>
      </c>
    </row>
    <row r="1710" spans="8:19" x14ac:dyDescent="0.25">
      <c r="H1710" s="153"/>
      <c r="M1710" s="165" t="str">
        <f t="shared" si="132"/>
        <v/>
      </c>
      <c r="N1710" s="255" t="str">
        <f>IF($M1710="","",IFERROR(VLOOKUP($M1710,PartnerSearch!B$2:G$16000,6,0),"--"))</f>
        <v/>
      </c>
      <c r="P1710" s="15" t="str">
        <f t="shared" si="133"/>
        <v/>
      </c>
      <c r="Q1710" s="15" t="str">
        <f t="shared" si="134"/>
        <v/>
      </c>
      <c r="R1710" s="15" t="str">
        <f t="shared" si="135"/>
        <v/>
      </c>
      <c r="S1710" s="7" t="str">
        <f t="shared" si="136"/>
        <v/>
      </c>
    </row>
    <row r="1711" spans="8:19" x14ac:dyDescent="0.25">
      <c r="H1711" s="153"/>
      <c r="M1711" s="165" t="str">
        <f t="shared" si="132"/>
        <v/>
      </c>
      <c r="N1711" s="255" t="str">
        <f>IF($M1711="","",IFERROR(VLOOKUP($M1711,PartnerSearch!B$2:G$16000,6,0),"--"))</f>
        <v/>
      </c>
      <c r="P1711" s="15" t="str">
        <f t="shared" si="133"/>
        <v/>
      </c>
      <c r="Q1711" s="15" t="str">
        <f t="shared" si="134"/>
        <v/>
      </c>
      <c r="R1711" s="15" t="str">
        <f t="shared" si="135"/>
        <v/>
      </c>
      <c r="S1711" s="7" t="str">
        <f t="shared" si="136"/>
        <v/>
      </c>
    </row>
    <row r="1712" spans="8:19" x14ac:dyDescent="0.25">
      <c r="H1712" s="153"/>
      <c r="M1712" s="165" t="str">
        <f t="shared" si="132"/>
        <v/>
      </c>
      <c r="N1712" s="255" t="str">
        <f>IF($M1712="","",IFERROR(VLOOKUP($M1712,PartnerSearch!B$2:G$16000,6,0),"--"))</f>
        <v/>
      </c>
      <c r="P1712" s="15" t="str">
        <f t="shared" si="133"/>
        <v/>
      </c>
      <c r="Q1712" s="15" t="str">
        <f t="shared" si="134"/>
        <v/>
      </c>
      <c r="R1712" s="15" t="str">
        <f t="shared" si="135"/>
        <v/>
      </c>
      <c r="S1712" s="7" t="str">
        <f t="shared" si="136"/>
        <v/>
      </c>
    </row>
    <row r="1713" spans="8:19" x14ac:dyDescent="0.25">
      <c r="H1713" s="153"/>
      <c r="M1713" s="165" t="str">
        <f t="shared" si="132"/>
        <v/>
      </c>
      <c r="N1713" s="255" t="str">
        <f>IF($M1713="","",IFERROR(VLOOKUP($M1713,PartnerSearch!B$2:G$16000,6,0),"--"))</f>
        <v/>
      </c>
      <c r="P1713" s="15" t="str">
        <f t="shared" si="133"/>
        <v/>
      </c>
      <c r="Q1713" s="15" t="str">
        <f t="shared" si="134"/>
        <v/>
      </c>
      <c r="R1713" s="15" t="str">
        <f t="shared" si="135"/>
        <v/>
      </c>
      <c r="S1713" s="7" t="str">
        <f t="shared" si="136"/>
        <v/>
      </c>
    </row>
    <row r="1714" spans="8:19" x14ac:dyDescent="0.25">
      <c r="H1714" s="153"/>
      <c r="M1714" s="165" t="str">
        <f t="shared" si="132"/>
        <v/>
      </c>
      <c r="N1714" s="255" t="str">
        <f>IF($M1714="","",IFERROR(VLOOKUP($M1714,PartnerSearch!B$2:G$16000,6,0),"--"))</f>
        <v/>
      </c>
      <c r="P1714" s="15" t="str">
        <f t="shared" si="133"/>
        <v/>
      </c>
      <c r="Q1714" s="15" t="str">
        <f t="shared" si="134"/>
        <v/>
      </c>
      <c r="R1714" s="15" t="str">
        <f t="shared" si="135"/>
        <v/>
      </c>
      <c r="S1714" s="7" t="str">
        <f t="shared" si="136"/>
        <v/>
      </c>
    </row>
    <row r="1715" spans="8:19" x14ac:dyDescent="0.25">
      <c r="H1715" s="153"/>
      <c r="M1715" s="165" t="str">
        <f t="shared" si="132"/>
        <v/>
      </c>
      <c r="N1715" s="255" t="str">
        <f>IF($M1715="","",IFERROR(VLOOKUP($M1715,PartnerSearch!B$2:G$16000,6,0),"--"))</f>
        <v/>
      </c>
      <c r="P1715" s="15" t="str">
        <f t="shared" si="133"/>
        <v/>
      </c>
      <c r="Q1715" s="15" t="str">
        <f t="shared" si="134"/>
        <v/>
      </c>
      <c r="R1715" s="15" t="str">
        <f t="shared" si="135"/>
        <v/>
      </c>
      <c r="S1715" s="7" t="str">
        <f t="shared" si="136"/>
        <v/>
      </c>
    </row>
    <row r="1716" spans="8:19" x14ac:dyDescent="0.25">
      <c r="H1716" s="153"/>
      <c r="M1716" s="165" t="str">
        <f t="shared" si="132"/>
        <v/>
      </c>
      <c r="N1716" s="255" t="str">
        <f>IF($M1716="","",IFERROR(VLOOKUP($M1716,PartnerSearch!B$2:G$16000,6,0),"--"))</f>
        <v/>
      </c>
      <c r="P1716" s="15" t="str">
        <f t="shared" si="133"/>
        <v/>
      </c>
      <c r="Q1716" s="15" t="str">
        <f t="shared" si="134"/>
        <v/>
      </c>
      <c r="R1716" s="15" t="str">
        <f t="shared" si="135"/>
        <v/>
      </c>
      <c r="S1716" s="7" t="str">
        <f t="shared" si="136"/>
        <v/>
      </c>
    </row>
    <row r="1717" spans="8:19" x14ac:dyDescent="0.25">
      <c r="H1717" s="153"/>
      <c r="M1717" s="165" t="str">
        <f t="shared" si="132"/>
        <v/>
      </c>
      <c r="N1717" s="255" t="str">
        <f>IF($M1717="","",IFERROR(VLOOKUP($M1717,PartnerSearch!B$2:G$16000,6,0),"--"))</f>
        <v/>
      </c>
      <c r="P1717" s="15" t="str">
        <f t="shared" si="133"/>
        <v/>
      </c>
      <c r="Q1717" s="15" t="str">
        <f t="shared" si="134"/>
        <v/>
      </c>
      <c r="R1717" s="15" t="str">
        <f t="shared" si="135"/>
        <v/>
      </c>
      <c r="S1717" s="7" t="str">
        <f t="shared" si="136"/>
        <v/>
      </c>
    </row>
    <row r="1718" spans="8:19" x14ac:dyDescent="0.25">
      <c r="H1718" s="153"/>
      <c r="M1718" s="165" t="str">
        <f t="shared" si="132"/>
        <v/>
      </c>
      <c r="N1718" s="255" t="str">
        <f>IF($M1718="","",IFERROR(VLOOKUP($M1718,PartnerSearch!B$2:G$16000,6,0),"--"))</f>
        <v/>
      </c>
      <c r="P1718" s="15" t="str">
        <f t="shared" si="133"/>
        <v/>
      </c>
      <c r="Q1718" s="15" t="str">
        <f t="shared" si="134"/>
        <v/>
      </c>
      <c r="R1718" s="15" t="str">
        <f t="shared" si="135"/>
        <v/>
      </c>
      <c r="S1718" s="7" t="str">
        <f t="shared" si="136"/>
        <v/>
      </c>
    </row>
    <row r="1719" spans="8:19" x14ac:dyDescent="0.25">
      <c r="H1719" s="153"/>
      <c r="M1719" s="165" t="str">
        <f t="shared" si="132"/>
        <v/>
      </c>
      <c r="N1719" s="255" t="str">
        <f>IF($M1719="","",IFERROR(VLOOKUP($M1719,PartnerSearch!B$2:G$16000,6,0),"--"))</f>
        <v/>
      </c>
      <c r="P1719" s="15" t="str">
        <f t="shared" si="133"/>
        <v/>
      </c>
      <c r="Q1719" s="15" t="str">
        <f t="shared" si="134"/>
        <v/>
      </c>
      <c r="R1719" s="15" t="str">
        <f t="shared" si="135"/>
        <v/>
      </c>
      <c r="S1719" s="7" t="str">
        <f t="shared" si="136"/>
        <v/>
      </c>
    </row>
    <row r="1720" spans="8:19" x14ac:dyDescent="0.25">
      <c r="H1720" s="153"/>
      <c r="M1720" s="165" t="str">
        <f t="shared" si="132"/>
        <v/>
      </c>
      <c r="N1720" s="255" t="str">
        <f>IF($M1720="","",IFERROR(VLOOKUP($M1720,PartnerSearch!B$2:G$16000,6,0),"--"))</f>
        <v/>
      </c>
      <c r="P1720" s="15" t="str">
        <f t="shared" si="133"/>
        <v/>
      </c>
      <c r="Q1720" s="15" t="str">
        <f t="shared" si="134"/>
        <v/>
      </c>
      <c r="R1720" s="15" t="str">
        <f t="shared" si="135"/>
        <v/>
      </c>
      <c r="S1720" s="7" t="str">
        <f t="shared" si="136"/>
        <v/>
      </c>
    </row>
    <row r="1721" spans="8:19" x14ac:dyDescent="0.25">
      <c r="H1721" s="153"/>
      <c r="M1721" s="165" t="str">
        <f t="shared" si="132"/>
        <v/>
      </c>
      <c r="N1721" s="255" t="str">
        <f>IF($M1721="","",IFERROR(VLOOKUP($M1721,PartnerSearch!B$2:G$16000,6,0),"--"))</f>
        <v/>
      </c>
      <c r="P1721" s="15" t="str">
        <f t="shared" si="133"/>
        <v/>
      </c>
      <c r="Q1721" s="15" t="str">
        <f t="shared" si="134"/>
        <v/>
      </c>
      <c r="R1721" s="15" t="str">
        <f t="shared" si="135"/>
        <v/>
      </c>
      <c r="S1721" s="7" t="str">
        <f t="shared" si="136"/>
        <v/>
      </c>
    </row>
    <row r="1722" spans="8:19" x14ac:dyDescent="0.25">
      <c r="H1722" s="153"/>
      <c r="M1722" s="165" t="str">
        <f t="shared" si="132"/>
        <v/>
      </c>
      <c r="N1722" s="255" t="str">
        <f>IF($M1722="","",IFERROR(VLOOKUP($M1722,PartnerSearch!B$2:G$16000,6,0),"--"))</f>
        <v/>
      </c>
      <c r="P1722" s="15" t="str">
        <f t="shared" si="133"/>
        <v/>
      </c>
      <c r="Q1722" s="15" t="str">
        <f t="shared" si="134"/>
        <v/>
      </c>
      <c r="R1722" s="15" t="str">
        <f t="shared" si="135"/>
        <v/>
      </c>
      <c r="S1722" s="7" t="str">
        <f t="shared" si="136"/>
        <v/>
      </c>
    </row>
    <row r="1723" spans="8:19" x14ac:dyDescent="0.25">
      <c r="H1723" s="153"/>
      <c r="M1723" s="165" t="str">
        <f t="shared" si="132"/>
        <v/>
      </c>
      <c r="N1723" s="255" t="str">
        <f>IF($M1723="","",IFERROR(VLOOKUP($M1723,PartnerSearch!B$2:G$16000,6,0),"--"))</f>
        <v/>
      </c>
      <c r="P1723" s="15" t="str">
        <f t="shared" si="133"/>
        <v/>
      </c>
      <c r="Q1723" s="15" t="str">
        <f t="shared" si="134"/>
        <v/>
      </c>
      <c r="R1723" s="15" t="str">
        <f t="shared" si="135"/>
        <v/>
      </c>
      <c r="S1723" s="7" t="str">
        <f t="shared" si="136"/>
        <v/>
      </c>
    </row>
    <row r="1724" spans="8:19" x14ac:dyDescent="0.25">
      <c r="H1724" s="153"/>
      <c r="M1724" s="165" t="str">
        <f t="shared" si="132"/>
        <v/>
      </c>
      <c r="N1724" s="255" t="str">
        <f>IF($M1724="","",IFERROR(VLOOKUP($M1724,PartnerSearch!B$2:G$16000,6,0),"--"))</f>
        <v/>
      </c>
      <c r="P1724" s="15" t="str">
        <f t="shared" si="133"/>
        <v/>
      </c>
      <c r="Q1724" s="15" t="str">
        <f t="shared" si="134"/>
        <v/>
      </c>
      <c r="R1724" s="15" t="str">
        <f t="shared" si="135"/>
        <v/>
      </c>
      <c r="S1724" s="7" t="str">
        <f t="shared" si="136"/>
        <v/>
      </c>
    </row>
    <row r="1725" spans="8:19" x14ac:dyDescent="0.25">
      <c r="H1725" s="153"/>
      <c r="M1725" s="165" t="str">
        <f t="shared" si="132"/>
        <v/>
      </c>
      <c r="N1725" s="255" t="str">
        <f>IF($M1725="","",IFERROR(VLOOKUP($M1725,PartnerSearch!B$2:G$16000,6,0),"--"))</f>
        <v/>
      </c>
      <c r="P1725" s="15" t="str">
        <f t="shared" si="133"/>
        <v/>
      </c>
      <c r="Q1725" s="15" t="str">
        <f t="shared" si="134"/>
        <v/>
      </c>
      <c r="R1725" s="15" t="str">
        <f t="shared" si="135"/>
        <v/>
      </c>
      <c r="S1725" s="7" t="str">
        <f t="shared" si="136"/>
        <v/>
      </c>
    </row>
    <row r="1726" spans="8:19" x14ac:dyDescent="0.25">
      <c r="H1726" s="153"/>
      <c r="M1726" s="165" t="str">
        <f t="shared" si="132"/>
        <v/>
      </c>
      <c r="N1726" s="255" t="str">
        <f>IF($M1726="","",IFERROR(VLOOKUP($M1726,PartnerSearch!B$2:G$16000,6,0),"--"))</f>
        <v/>
      </c>
      <c r="P1726" s="15" t="str">
        <f t="shared" si="133"/>
        <v/>
      </c>
      <c r="Q1726" s="15" t="str">
        <f t="shared" si="134"/>
        <v/>
      </c>
      <c r="R1726" s="15" t="str">
        <f t="shared" si="135"/>
        <v/>
      </c>
      <c r="S1726" s="7" t="str">
        <f t="shared" si="136"/>
        <v/>
      </c>
    </row>
    <row r="1727" spans="8:19" x14ac:dyDescent="0.25">
      <c r="H1727" s="153"/>
      <c r="M1727" s="165" t="str">
        <f t="shared" si="132"/>
        <v/>
      </c>
      <c r="N1727" s="255" t="str">
        <f>IF($M1727="","",IFERROR(VLOOKUP($M1727,PartnerSearch!B$2:G$16000,6,0),"--"))</f>
        <v/>
      </c>
      <c r="P1727" s="15" t="str">
        <f t="shared" si="133"/>
        <v/>
      </c>
      <c r="Q1727" s="15" t="str">
        <f t="shared" si="134"/>
        <v/>
      </c>
      <c r="R1727" s="15" t="str">
        <f t="shared" si="135"/>
        <v/>
      </c>
      <c r="S1727" s="7" t="str">
        <f t="shared" si="136"/>
        <v/>
      </c>
    </row>
    <row r="1728" spans="8:19" x14ac:dyDescent="0.25">
      <c r="H1728" s="153"/>
      <c r="M1728" s="165" t="str">
        <f t="shared" si="132"/>
        <v/>
      </c>
      <c r="N1728" s="255" t="str">
        <f>IF($M1728="","",IFERROR(VLOOKUP($M1728,PartnerSearch!B$2:G$16000,6,0),"--"))</f>
        <v/>
      </c>
      <c r="P1728" s="15" t="str">
        <f t="shared" si="133"/>
        <v/>
      </c>
      <c r="Q1728" s="15" t="str">
        <f t="shared" si="134"/>
        <v/>
      </c>
      <c r="R1728" s="15" t="str">
        <f t="shared" si="135"/>
        <v/>
      </c>
      <c r="S1728" s="7" t="str">
        <f t="shared" si="136"/>
        <v/>
      </c>
    </row>
    <row r="1729" spans="8:19" x14ac:dyDescent="0.25">
      <c r="H1729" s="153"/>
      <c r="M1729" s="165" t="str">
        <f t="shared" si="132"/>
        <v/>
      </c>
      <c r="N1729" s="255" t="str">
        <f>IF($M1729="","",IFERROR(VLOOKUP($M1729,PartnerSearch!B$2:G$16000,6,0),"--"))</f>
        <v/>
      </c>
      <c r="P1729" s="15" t="str">
        <f t="shared" si="133"/>
        <v/>
      </c>
      <c r="Q1729" s="15" t="str">
        <f t="shared" si="134"/>
        <v/>
      </c>
      <c r="R1729" s="15" t="str">
        <f t="shared" si="135"/>
        <v/>
      </c>
      <c r="S1729" s="7" t="str">
        <f t="shared" si="136"/>
        <v/>
      </c>
    </row>
    <row r="1730" spans="8:19" x14ac:dyDescent="0.25">
      <c r="H1730" s="153"/>
      <c r="M1730" s="165" t="str">
        <f t="shared" si="132"/>
        <v/>
      </c>
      <c r="N1730" s="255" t="str">
        <f>IF($M1730="","",IFERROR(VLOOKUP($M1730,PartnerSearch!B$2:G$16000,6,0),"--"))</f>
        <v/>
      </c>
      <c r="P1730" s="15" t="str">
        <f t="shared" si="133"/>
        <v/>
      </c>
      <c r="Q1730" s="15" t="str">
        <f t="shared" si="134"/>
        <v/>
      </c>
      <c r="R1730" s="15" t="str">
        <f t="shared" si="135"/>
        <v/>
      </c>
      <c r="S1730" s="7" t="str">
        <f t="shared" si="136"/>
        <v/>
      </c>
    </row>
    <row r="1731" spans="8:19" x14ac:dyDescent="0.25">
      <c r="H1731" s="153"/>
      <c r="M1731" s="165" t="str">
        <f t="shared" ref="M1731:M1794" si="137">TRIM(SUBSTITUTE(SUBSTITUTE(SUBSTITUTE(SUBSTITUTE(SUBSTITUTE(SUBSTITUTE(SUBSTITUTE(SUBSTITUTE(SUBSTITUTE(SUBSTITUTE(SUBSTITUTE(SUBSTITUTE(SUBSTITUTE(SUBSTITUTE(E1731,"00000 ","")," (Local)","")," (Tribal)","")," (State)","")," (Regional)","")," (Federal/National)","")," (International)","")," (Unknown)","")," (Academic Institution)","")," (Government)","")," (Industry/Business)","")," (NGO)","")," (Other)","")," (Sea Grant Program)",""))</f>
        <v/>
      </c>
      <c r="N1731" s="255" t="str">
        <f>IF($M1731="","",IFERROR(VLOOKUP($M1731,PartnerSearch!B$2:G$16000,6,0),"--"))</f>
        <v/>
      </c>
      <c r="P1731" s="15" t="str">
        <f t="shared" ref="P1731:P1794" si="138">IF(E1731="","",IF(LEFT(E1731&amp;"x",5)="00000","",IF(N1731="--","NO","yes")))</f>
        <v/>
      </c>
      <c r="Q1731" s="15" t="str">
        <f t="shared" ref="Q1731:Q1794" si="139">IF(LEFT(E1731&amp;"x",5)&lt;&gt;"00000","",IF(N1731="--","yes","NO"))</f>
        <v/>
      </c>
      <c r="R1731" s="15" t="str">
        <f t="shared" ref="R1731:R1794" si="140">IF(Q1731="","",IF((ISERROR(SEARCH("(Federal/National)",E1731))*1+ISERROR(SEARCH("(International)",E1731))*1+ISERROR(SEARCH("(Local)",E1731))*1+ISERROR(SEARCH("(State)",E1731))*1+ISERROR(SEARCH("(Regional)",E1731))*1+ISERROR(SEARCH("(Tribal)",E1731))*1+ISERROR(SEARCH("(Unknown) (",E1731))*1)=6,"yes","NO"))</f>
        <v/>
      </c>
      <c r="S1731" s="7" t="str">
        <f t="shared" ref="S1731:S1794" si="141">IF(Q1731="","",IF(OR(NOT(ISERROR(SEARCH("(Academic Institution)",E1731))),NOT(ISERROR(SEARCH("(Government)",E1731))),NOT(ISERROR(SEARCH("(Industry/Business)",E1731))),NOT(ISERROR(SEARCH("(NGO)",E1731))),NOT(ISERROR(SEARCH("(Sea Grant Program)",E1731))),NOT(ISERROR(SEARCH("(Other)",E1731))),NOT(AND(NOT(ISERROR(SEARCH("(Unknown)",E1731))),(ISERROR(SEARCH(") (Unknown)",E1731)))))),"yes","NO"))</f>
        <v/>
      </c>
    </row>
    <row r="1732" spans="8:19" x14ac:dyDescent="0.25">
      <c r="H1732" s="153"/>
      <c r="M1732" s="165" t="str">
        <f t="shared" si="137"/>
        <v/>
      </c>
      <c r="N1732" s="255" t="str">
        <f>IF($M1732="","",IFERROR(VLOOKUP($M1732,PartnerSearch!B$2:G$16000,6,0),"--"))</f>
        <v/>
      </c>
      <c r="P1732" s="15" t="str">
        <f t="shared" si="138"/>
        <v/>
      </c>
      <c r="Q1732" s="15" t="str">
        <f t="shared" si="139"/>
        <v/>
      </c>
      <c r="R1732" s="15" t="str">
        <f t="shared" si="140"/>
        <v/>
      </c>
      <c r="S1732" s="7" t="str">
        <f t="shared" si="141"/>
        <v/>
      </c>
    </row>
    <row r="1733" spans="8:19" x14ac:dyDescent="0.25">
      <c r="H1733" s="153"/>
      <c r="M1733" s="165" t="str">
        <f t="shared" si="137"/>
        <v/>
      </c>
      <c r="N1733" s="255" t="str">
        <f>IF($M1733="","",IFERROR(VLOOKUP($M1733,PartnerSearch!B$2:G$16000,6,0),"--"))</f>
        <v/>
      </c>
      <c r="P1733" s="15" t="str">
        <f t="shared" si="138"/>
        <v/>
      </c>
      <c r="Q1733" s="15" t="str">
        <f t="shared" si="139"/>
        <v/>
      </c>
      <c r="R1733" s="15" t="str">
        <f t="shared" si="140"/>
        <v/>
      </c>
      <c r="S1733" s="7" t="str">
        <f t="shared" si="141"/>
        <v/>
      </c>
    </row>
    <row r="1734" spans="8:19" x14ac:dyDescent="0.25">
      <c r="H1734" s="153"/>
      <c r="M1734" s="165" t="str">
        <f t="shared" si="137"/>
        <v/>
      </c>
      <c r="N1734" s="255" t="str">
        <f>IF($M1734="","",IFERROR(VLOOKUP($M1734,PartnerSearch!B$2:G$16000,6,0),"--"))</f>
        <v/>
      </c>
      <c r="P1734" s="15" t="str">
        <f t="shared" si="138"/>
        <v/>
      </c>
      <c r="Q1734" s="15" t="str">
        <f t="shared" si="139"/>
        <v/>
      </c>
      <c r="R1734" s="15" t="str">
        <f t="shared" si="140"/>
        <v/>
      </c>
      <c r="S1734" s="7" t="str">
        <f t="shared" si="141"/>
        <v/>
      </c>
    </row>
    <row r="1735" spans="8:19" x14ac:dyDescent="0.25">
      <c r="H1735" s="153"/>
      <c r="M1735" s="165" t="str">
        <f t="shared" si="137"/>
        <v/>
      </c>
      <c r="N1735" s="255" t="str">
        <f>IF($M1735="","",IFERROR(VLOOKUP($M1735,PartnerSearch!B$2:G$16000,6,0),"--"))</f>
        <v/>
      </c>
      <c r="P1735" s="15" t="str">
        <f t="shared" si="138"/>
        <v/>
      </c>
      <c r="Q1735" s="15" t="str">
        <f t="shared" si="139"/>
        <v/>
      </c>
      <c r="R1735" s="15" t="str">
        <f t="shared" si="140"/>
        <v/>
      </c>
      <c r="S1735" s="7" t="str">
        <f t="shared" si="141"/>
        <v/>
      </c>
    </row>
    <row r="1736" spans="8:19" x14ac:dyDescent="0.25">
      <c r="H1736" s="153"/>
      <c r="M1736" s="165" t="str">
        <f t="shared" si="137"/>
        <v/>
      </c>
      <c r="N1736" s="255" t="str">
        <f>IF($M1736="","",IFERROR(VLOOKUP($M1736,PartnerSearch!B$2:G$16000,6,0),"--"))</f>
        <v/>
      </c>
      <c r="P1736" s="15" t="str">
        <f t="shared" si="138"/>
        <v/>
      </c>
      <c r="Q1736" s="15" t="str">
        <f t="shared" si="139"/>
        <v/>
      </c>
      <c r="R1736" s="15" t="str">
        <f t="shared" si="140"/>
        <v/>
      </c>
      <c r="S1736" s="7" t="str">
        <f t="shared" si="141"/>
        <v/>
      </c>
    </row>
    <row r="1737" spans="8:19" x14ac:dyDescent="0.25">
      <c r="H1737" s="153"/>
      <c r="M1737" s="165" t="str">
        <f t="shared" si="137"/>
        <v/>
      </c>
      <c r="N1737" s="255" t="str">
        <f>IF($M1737="","",IFERROR(VLOOKUP($M1737,PartnerSearch!B$2:G$16000,6,0),"--"))</f>
        <v/>
      </c>
      <c r="P1737" s="15" t="str">
        <f t="shared" si="138"/>
        <v/>
      </c>
      <c r="Q1737" s="15" t="str">
        <f t="shared" si="139"/>
        <v/>
      </c>
      <c r="R1737" s="15" t="str">
        <f t="shared" si="140"/>
        <v/>
      </c>
      <c r="S1737" s="7" t="str">
        <f t="shared" si="141"/>
        <v/>
      </c>
    </row>
    <row r="1738" spans="8:19" x14ac:dyDescent="0.25">
      <c r="H1738" s="153"/>
      <c r="M1738" s="165" t="str">
        <f t="shared" si="137"/>
        <v/>
      </c>
      <c r="N1738" s="255" t="str">
        <f>IF($M1738="","",IFERROR(VLOOKUP($M1738,PartnerSearch!B$2:G$16000,6,0),"--"))</f>
        <v/>
      </c>
      <c r="P1738" s="15" t="str">
        <f t="shared" si="138"/>
        <v/>
      </c>
      <c r="Q1738" s="15" t="str">
        <f t="shared" si="139"/>
        <v/>
      </c>
      <c r="R1738" s="15" t="str">
        <f t="shared" si="140"/>
        <v/>
      </c>
      <c r="S1738" s="7" t="str">
        <f t="shared" si="141"/>
        <v/>
      </c>
    </row>
    <row r="1739" spans="8:19" x14ac:dyDescent="0.25">
      <c r="H1739" s="153"/>
      <c r="M1739" s="165" t="str">
        <f t="shared" si="137"/>
        <v/>
      </c>
      <c r="N1739" s="255" t="str">
        <f>IF($M1739="","",IFERROR(VLOOKUP($M1739,PartnerSearch!B$2:G$16000,6,0),"--"))</f>
        <v/>
      </c>
      <c r="P1739" s="15" t="str">
        <f t="shared" si="138"/>
        <v/>
      </c>
      <c r="Q1739" s="15" t="str">
        <f t="shared" si="139"/>
        <v/>
      </c>
      <c r="R1739" s="15" t="str">
        <f t="shared" si="140"/>
        <v/>
      </c>
      <c r="S1739" s="7" t="str">
        <f t="shared" si="141"/>
        <v/>
      </c>
    </row>
    <row r="1740" spans="8:19" x14ac:dyDescent="0.25">
      <c r="H1740" s="153"/>
      <c r="M1740" s="165" t="str">
        <f t="shared" si="137"/>
        <v/>
      </c>
      <c r="N1740" s="255" t="str">
        <f>IF($M1740="","",IFERROR(VLOOKUP($M1740,PartnerSearch!B$2:G$16000,6,0),"--"))</f>
        <v/>
      </c>
      <c r="P1740" s="15" t="str">
        <f t="shared" si="138"/>
        <v/>
      </c>
      <c r="Q1740" s="15" t="str">
        <f t="shared" si="139"/>
        <v/>
      </c>
      <c r="R1740" s="15" t="str">
        <f t="shared" si="140"/>
        <v/>
      </c>
      <c r="S1740" s="7" t="str">
        <f t="shared" si="141"/>
        <v/>
      </c>
    </row>
    <row r="1741" spans="8:19" x14ac:dyDescent="0.25">
      <c r="H1741" s="153"/>
      <c r="M1741" s="165" t="str">
        <f t="shared" si="137"/>
        <v/>
      </c>
      <c r="N1741" s="255" t="str">
        <f>IF($M1741="","",IFERROR(VLOOKUP($M1741,PartnerSearch!B$2:G$16000,6,0),"--"))</f>
        <v/>
      </c>
      <c r="P1741" s="15" t="str">
        <f t="shared" si="138"/>
        <v/>
      </c>
      <c r="Q1741" s="15" t="str">
        <f t="shared" si="139"/>
        <v/>
      </c>
      <c r="R1741" s="15" t="str">
        <f t="shared" si="140"/>
        <v/>
      </c>
      <c r="S1741" s="7" t="str">
        <f t="shared" si="141"/>
        <v/>
      </c>
    </row>
    <row r="1742" spans="8:19" x14ac:dyDescent="0.25">
      <c r="H1742" s="153"/>
      <c r="M1742" s="165" t="str">
        <f t="shared" si="137"/>
        <v/>
      </c>
      <c r="N1742" s="255" t="str">
        <f>IF($M1742="","",IFERROR(VLOOKUP($M1742,PartnerSearch!B$2:G$16000,6,0),"--"))</f>
        <v/>
      </c>
      <c r="P1742" s="15" t="str">
        <f t="shared" si="138"/>
        <v/>
      </c>
      <c r="Q1742" s="15" t="str">
        <f t="shared" si="139"/>
        <v/>
      </c>
      <c r="R1742" s="15" t="str">
        <f t="shared" si="140"/>
        <v/>
      </c>
      <c r="S1742" s="7" t="str">
        <f t="shared" si="141"/>
        <v/>
      </c>
    </row>
    <row r="1743" spans="8:19" x14ac:dyDescent="0.25">
      <c r="H1743" s="153"/>
      <c r="M1743" s="165" t="str">
        <f t="shared" si="137"/>
        <v/>
      </c>
      <c r="N1743" s="255" t="str">
        <f>IF($M1743="","",IFERROR(VLOOKUP($M1743,PartnerSearch!B$2:G$16000,6,0),"--"))</f>
        <v/>
      </c>
      <c r="P1743" s="15" t="str">
        <f t="shared" si="138"/>
        <v/>
      </c>
      <c r="Q1743" s="15" t="str">
        <f t="shared" si="139"/>
        <v/>
      </c>
      <c r="R1743" s="15" t="str">
        <f t="shared" si="140"/>
        <v/>
      </c>
      <c r="S1743" s="7" t="str">
        <f t="shared" si="141"/>
        <v/>
      </c>
    </row>
    <row r="1744" spans="8:19" x14ac:dyDescent="0.25">
      <c r="H1744" s="153"/>
      <c r="M1744" s="165" t="str">
        <f t="shared" si="137"/>
        <v/>
      </c>
      <c r="N1744" s="255" t="str">
        <f>IF($M1744="","",IFERROR(VLOOKUP($M1744,PartnerSearch!B$2:G$16000,6,0),"--"))</f>
        <v/>
      </c>
      <c r="P1744" s="15" t="str">
        <f t="shared" si="138"/>
        <v/>
      </c>
      <c r="Q1744" s="15" t="str">
        <f t="shared" si="139"/>
        <v/>
      </c>
      <c r="R1744" s="15" t="str">
        <f t="shared" si="140"/>
        <v/>
      </c>
      <c r="S1744" s="7" t="str">
        <f t="shared" si="141"/>
        <v/>
      </c>
    </row>
    <row r="1745" spans="8:19" x14ac:dyDescent="0.25">
      <c r="H1745" s="153"/>
      <c r="M1745" s="165" t="str">
        <f t="shared" si="137"/>
        <v/>
      </c>
      <c r="N1745" s="255" t="str">
        <f>IF($M1745="","",IFERROR(VLOOKUP($M1745,PartnerSearch!B$2:G$16000,6,0),"--"))</f>
        <v/>
      </c>
      <c r="P1745" s="15" t="str">
        <f t="shared" si="138"/>
        <v/>
      </c>
      <c r="Q1745" s="15" t="str">
        <f t="shared" si="139"/>
        <v/>
      </c>
      <c r="R1745" s="15" t="str">
        <f t="shared" si="140"/>
        <v/>
      </c>
      <c r="S1745" s="7" t="str">
        <f t="shared" si="141"/>
        <v/>
      </c>
    </row>
    <row r="1746" spans="8:19" x14ac:dyDescent="0.25">
      <c r="H1746" s="153"/>
      <c r="M1746" s="165" t="str">
        <f t="shared" si="137"/>
        <v/>
      </c>
      <c r="N1746" s="255" t="str">
        <f>IF($M1746="","",IFERROR(VLOOKUP($M1746,PartnerSearch!B$2:G$16000,6,0),"--"))</f>
        <v/>
      </c>
      <c r="P1746" s="15" t="str">
        <f t="shared" si="138"/>
        <v/>
      </c>
      <c r="Q1746" s="15" t="str">
        <f t="shared" si="139"/>
        <v/>
      </c>
      <c r="R1746" s="15" t="str">
        <f t="shared" si="140"/>
        <v/>
      </c>
      <c r="S1746" s="7" t="str">
        <f t="shared" si="141"/>
        <v/>
      </c>
    </row>
    <row r="1747" spans="8:19" x14ac:dyDescent="0.25">
      <c r="H1747" s="153"/>
      <c r="M1747" s="165" t="str">
        <f t="shared" si="137"/>
        <v/>
      </c>
      <c r="N1747" s="255" t="str">
        <f>IF($M1747="","",IFERROR(VLOOKUP($M1747,PartnerSearch!B$2:G$16000,6,0),"--"))</f>
        <v/>
      </c>
      <c r="P1747" s="15" t="str">
        <f t="shared" si="138"/>
        <v/>
      </c>
      <c r="Q1747" s="15" t="str">
        <f t="shared" si="139"/>
        <v/>
      </c>
      <c r="R1747" s="15" t="str">
        <f t="shared" si="140"/>
        <v/>
      </c>
      <c r="S1747" s="7" t="str">
        <f t="shared" si="141"/>
        <v/>
      </c>
    </row>
    <row r="1748" spans="8:19" x14ac:dyDescent="0.25">
      <c r="H1748" s="153"/>
      <c r="M1748" s="165" t="str">
        <f t="shared" si="137"/>
        <v/>
      </c>
      <c r="N1748" s="255" t="str">
        <f>IF($M1748="","",IFERROR(VLOOKUP($M1748,PartnerSearch!B$2:G$16000,6,0),"--"))</f>
        <v/>
      </c>
      <c r="P1748" s="15" t="str">
        <f t="shared" si="138"/>
        <v/>
      </c>
      <c r="Q1748" s="15" t="str">
        <f t="shared" si="139"/>
        <v/>
      </c>
      <c r="R1748" s="15" t="str">
        <f t="shared" si="140"/>
        <v/>
      </c>
      <c r="S1748" s="7" t="str">
        <f t="shared" si="141"/>
        <v/>
      </c>
    </row>
    <row r="1749" spans="8:19" x14ac:dyDescent="0.25">
      <c r="H1749" s="153"/>
      <c r="M1749" s="165" t="str">
        <f t="shared" si="137"/>
        <v/>
      </c>
      <c r="N1749" s="255" t="str">
        <f>IF($M1749="","",IFERROR(VLOOKUP($M1749,PartnerSearch!B$2:G$16000,6,0),"--"))</f>
        <v/>
      </c>
      <c r="P1749" s="15" t="str">
        <f t="shared" si="138"/>
        <v/>
      </c>
      <c r="Q1749" s="15" t="str">
        <f t="shared" si="139"/>
        <v/>
      </c>
      <c r="R1749" s="15" t="str">
        <f t="shared" si="140"/>
        <v/>
      </c>
      <c r="S1749" s="7" t="str">
        <f t="shared" si="141"/>
        <v/>
      </c>
    </row>
    <row r="1750" spans="8:19" x14ac:dyDescent="0.25">
      <c r="H1750" s="153"/>
      <c r="M1750" s="165" t="str">
        <f t="shared" si="137"/>
        <v/>
      </c>
      <c r="N1750" s="255" t="str">
        <f>IF($M1750="","",IFERROR(VLOOKUP($M1750,PartnerSearch!B$2:G$16000,6,0),"--"))</f>
        <v/>
      </c>
      <c r="P1750" s="15" t="str">
        <f t="shared" si="138"/>
        <v/>
      </c>
      <c r="Q1750" s="15" t="str">
        <f t="shared" si="139"/>
        <v/>
      </c>
      <c r="R1750" s="15" t="str">
        <f t="shared" si="140"/>
        <v/>
      </c>
      <c r="S1750" s="7" t="str">
        <f t="shared" si="141"/>
        <v/>
      </c>
    </row>
    <row r="1751" spans="8:19" x14ac:dyDescent="0.25">
      <c r="H1751" s="153"/>
      <c r="M1751" s="165" t="str">
        <f t="shared" si="137"/>
        <v/>
      </c>
      <c r="N1751" s="255" t="str">
        <f>IF($M1751="","",IFERROR(VLOOKUP($M1751,PartnerSearch!B$2:G$16000,6,0),"--"))</f>
        <v/>
      </c>
      <c r="P1751" s="15" t="str">
        <f t="shared" si="138"/>
        <v/>
      </c>
      <c r="Q1751" s="15" t="str">
        <f t="shared" si="139"/>
        <v/>
      </c>
      <c r="R1751" s="15" t="str">
        <f t="shared" si="140"/>
        <v/>
      </c>
      <c r="S1751" s="7" t="str">
        <f t="shared" si="141"/>
        <v/>
      </c>
    </row>
    <row r="1752" spans="8:19" x14ac:dyDescent="0.25">
      <c r="H1752" s="153"/>
      <c r="M1752" s="165" t="str">
        <f t="shared" si="137"/>
        <v/>
      </c>
      <c r="N1752" s="255" t="str">
        <f>IF($M1752="","",IFERROR(VLOOKUP($M1752,PartnerSearch!B$2:G$16000,6,0),"--"))</f>
        <v/>
      </c>
      <c r="P1752" s="15" t="str">
        <f t="shared" si="138"/>
        <v/>
      </c>
      <c r="Q1752" s="15" t="str">
        <f t="shared" si="139"/>
        <v/>
      </c>
      <c r="R1752" s="15" t="str">
        <f t="shared" si="140"/>
        <v/>
      </c>
      <c r="S1752" s="7" t="str">
        <f t="shared" si="141"/>
        <v/>
      </c>
    </row>
    <row r="1753" spans="8:19" x14ac:dyDescent="0.25">
      <c r="H1753" s="153"/>
      <c r="M1753" s="165" t="str">
        <f t="shared" si="137"/>
        <v/>
      </c>
      <c r="N1753" s="255" t="str">
        <f>IF($M1753="","",IFERROR(VLOOKUP($M1753,PartnerSearch!B$2:G$16000,6,0),"--"))</f>
        <v/>
      </c>
      <c r="P1753" s="15" t="str">
        <f t="shared" si="138"/>
        <v/>
      </c>
      <c r="Q1753" s="15" t="str">
        <f t="shared" si="139"/>
        <v/>
      </c>
      <c r="R1753" s="15" t="str">
        <f t="shared" si="140"/>
        <v/>
      </c>
      <c r="S1753" s="7" t="str">
        <f t="shared" si="141"/>
        <v/>
      </c>
    </row>
    <row r="1754" spans="8:19" x14ac:dyDescent="0.25">
      <c r="H1754" s="153"/>
      <c r="M1754" s="165" t="str">
        <f t="shared" si="137"/>
        <v/>
      </c>
      <c r="N1754" s="255" t="str">
        <f>IF($M1754="","",IFERROR(VLOOKUP($M1754,PartnerSearch!B$2:G$16000,6,0),"--"))</f>
        <v/>
      </c>
      <c r="P1754" s="15" t="str">
        <f t="shared" si="138"/>
        <v/>
      </c>
      <c r="Q1754" s="15" t="str">
        <f t="shared" si="139"/>
        <v/>
      </c>
      <c r="R1754" s="15" t="str">
        <f t="shared" si="140"/>
        <v/>
      </c>
      <c r="S1754" s="7" t="str">
        <f t="shared" si="141"/>
        <v/>
      </c>
    </row>
    <row r="1755" spans="8:19" x14ac:dyDescent="0.25">
      <c r="H1755" s="153"/>
      <c r="M1755" s="165" t="str">
        <f t="shared" si="137"/>
        <v/>
      </c>
      <c r="N1755" s="255" t="str">
        <f>IF($M1755="","",IFERROR(VLOOKUP($M1755,PartnerSearch!B$2:G$16000,6,0),"--"))</f>
        <v/>
      </c>
      <c r="P1755" s="15" t="str">
        <f t="shared" si="138"/>
        <v/>
      </c>
      <c r="Q1755" s="15" t="str">
        <f t="shared" si="139"/>
        <v/>
      </c>
      <c r="R1755" s="15" t="str">
        <f t="shared" si="140"/>
        <v/>
      </c>
      <c r="S1755" s="7" t="str">
        <f t="shared" si="141"/>
        <v/>
      </c>
    </row>
    <row r="1756" spans="8:19" x14ac:dyDescent="0.25">
      <c r="H1756" s="153"/>
      <c r="M1756" s="165" t="str">
        <f t="shared" si="137"/>
        <v/>
      </c>
      <c r="N1756" s="255" t="str">
        <f>IF($M1756="","",IFERROR(VLOOKUP($M1756,PartnerSearch!B$2:G$16000,6,0),"--"))</f>
        <v/>
      </c>
      <c r="P1756" s="15" t="str">
        <f t="shared" si="138"/>
        <v/>
      </c>
      <c r="Q1756" s="15" t="str">
        <f t="shared" si="139"/>
        <v/>
      </c>
      <c r="R1756" s="15" t="str">
        <f t="shared" si="140"/>
        <v/>
      </c>
      <c r="S1756" s="7" t="str">
        <f t="shared" si="141"/>
        <v/>
      </c>
    </row>
    <row r="1757" spans="8:19" x14ac:dyDescent="0.25">
      <c r="H1757" s="153"/>
      <c r="M1757" s="165" t="str">
        <f t="shared" si="137"/>
        <v/>
      </c>
      <c r="N1757" s="255" t="str">
        <f>IF($M1757="","",IFERROR(VLOOKUP($M1757,PartnerSearch!B$2:G$16000,6,0),"--"))</f>
        <v/>
      </c>
      <c r="P1757" s="15" t="str">
        <f t="shared" si="138"/>
        <v/>
      </c>
      <c r="Q1757" s="15" t="str">
        <f t="shared" si="139"/>
        <v/>
      </c>
      <c r="R1757" s="15" t="str">
        <f t="shared" si="140"/>
        <v/>
      </c>
      <c r="S1757" s="7" t="str">
        <f t="shared" si="141"/>
        <v/>
      </c>
    </row>
    <row r="1758" spans="8:19" x14ac:dyDescent="0.25">
      <c r="H1758" s="153"/>
      <c r="M1758" s="165" t="str">
        <f t="shared" si="137"/>
        <v/>
      </c>
      <c r="N1758" s="255" t="str">
        <f>IF($M1758="","",IFERROR(VLOOKUP($M1758,PartnerSearch!B$2:G$16000,6,0),"--"))</f>
        <v/>
      </c>
      <c r="P1758" s="15" t="str">
        <f t="shared" si="138"/>
        <v/>
      </c>
      <c r="Q1758" s="15" t="str">
        <f t="shared" si="139"/>
        <v/>
      </c>
      <c r="R1758" s="15" t="str">
        <f t="shared" si="140"/>
        <v/>
      </c>
      <c r="S1758" s="7" t="str">
        <f t="shared" si="141"/>
        <v/>
      </c>
    </row>
    <row r="1759" spans="8:19" x14ac:dyDescent="0.25">
      <c r="H1759" s="153"/>
      <c r="M1759" s="165" t="str">
        <f t="shared" si="137"/>
        <v/>
      </c>
      <c r="N1759" s="255" t="str">
        <f>IF($M1759="","",IFERROR(VLOOKUP($M1759,PartnerSearch!B$2:G$16000,6,0),"--"))</f>
        <v/>
      </c>
      <c r="P1759" s="15" t="str">
        <f t="shared" si="138"/>
        <v/>
      </c>
      <c r="Q1759" s="15" t="str">
        <f t="shared" si="139"/>
        <v/>
      </c>
      <c r="R1759" s="15" t="str">
        <f t="shared" si="140"/>
        <v/>
      </c>
      <c r="S1759" s="7" t="str">
        <f t="shared" si="141"/>
        <v/>
      </c>
    </row>
    <row r="1760" spans="8:19" x14ac:dyDescent="0.25">
      <c r="H1760" s="153"/>
      <c r="M1760" s="165" t="str">
        <f t="shared" si="137"/>
        <v/>
      </c>
      <c r="N1760" s="255" t="str">
        <f>IF($M1760="","",IFERROR(VLOOKUP($M1760,PartnerSearch!B$2:G$16000,6,0),"--"))</f>
        <v/>
      </c>
      <c r="P1760" s="15" t="str">
        <f t="shared" si="138"/>
        <v/>
      </c>
      <c r="Q1760" s="15" t="str">
        <f t="shared" si="139"/>
        <v/>
      </c>
      <c r="R1760" s="15" t="str">
        <f t="shared" si="140"/>
        <v/>
      </c>
      <c r="S1760" s="7" t="str">
        <f t="shared" si="141"/>
        <v/>
      </c>
    </row>
    <row r="1761" spans="8:19" x14ac:dyDescent="0.25">
      <c r="H1761" s="153"/>
      <c r="M1761" s="165" t="str">
        <f t="shared" si="137"/>
        <v/>
      </c>
      <c r="N1761" s="255" t="str">
        <f>IF($M1761="","",IFERROR(VLOOKUP($M1761,PartnerSearch!B$2:G$16000,6,0),"--"))</f>
        <v/>
      </c>
      <c r="P1761" s="15" t="str">
        <f t="shared" si="138"/>
        <v/>
      </c>
      <c r="Q1761" s="15" t="str">
        <f t="shared" si="139"/>
        <v/>
      </c>
      <c r="R1761" s="15" t="str">
        <f t="shared" si="140"/>
        <v/>
      </c>
      <c r="S1761" s="7" t="str">
        <f t="shared" si="141"/>
        <v/>
      </c>
    </row>
    <row r="1762" spans="8:19" x14ac:dyDescent="0.25">
      <c r="H1762" s="153"/>
      <c r="M1762" s="165" t="str">
        <f t="shared" si="137"/>
        <v/>
      </c>
      <c r="N1762" s="255" t="str">
        <f>IF($M1762="","",IFERROR(VLOOKUP($M1762,PartnerSearch!B$2:G$16000,6,0),"--"))</f>
        <v/>
      </c>
      <c r="P1762" s="15" t="str">
        <f t="shared" si="138"/>
        <v/>
      </c>
      <c r="Q1762" s="15" t="str">
        <f t="shared" si="139"/>
        <v/>
      </c>
      <c r="R1762" s="15" t="str">
        <f t="shared" si="140"/>
        <v/>
      </c>
      <c r="S1762" s="7" t="str">
        <f t="shared" si="141"/>
        <v/>
      </c>
    </row>
    <row r="1763" spans="8:19" x14ac:dyDescent="0.25">
      <c r="H1763" s="153"/>
      <c r="M1763" s="165" t="str">
        <f t="shared" si="137"/>
        <v/>
      </c>
      <c r="N1763" s="255" t="str">
        <f>IF($M1763="","",IFERROR(VLOOKUP($M1763,PartnerSearch!B$2:G$16000,6,0),"--"))</f>
        <v/>
      </c>
      <c r="P1763" s="15" t="str">
        <f t="shared" si="138"/>
        <v/>
      </c>
      <c r="Q1763" s="15" t="str">
        <f t="shared" si="139"/>
        <v/>
      </c>
      <c r="R1763" s="15" t="str">
        <f t="shared" si="140"/>
        <v/>
      </c>
      <c r="S1763" s="7" t="str">
        <f t="shared" si="141"/>
        <v/>
      </c>
    </row>
    <row r="1764" spans="8:19" x14ac:dyDescent="0.25">
      <c r="H1764" s="153"/>
      <c r="M1764" s="165" t="str">
        <f t="shared" si="137"/>
        <v/>
      </c>
      <c r="N1764" s="255" t="str">
        <f>IF($M1764="","",IFERROR(VLOOKUP($M1764,PartnerSearch!B$2:G$16000,6,0),"--"))</f>
        <v/>
      </c>
      <c r="P1764" s="15" t="str">
        <f t="shared" si="138"/>
        <v/>
      </c>
      <c r="Q1764" s="15" t="str">
        <f t="shared" si="139"/>
        <v/>
      </c>
      <c r="R1764" s="15" t="str">
        <f t="shared" si="140"/>
        <v/>
      </c>
      <c r="S1764" s="7" t="str">
        <f t="shared" si="141"/>
        <v/>
      </c>
    </row>
    <row r="1765" spans="8:19" x14ac:dyDescent="0.25">
      <c r="H1765" s="153"/>
      <c r="M1765" s="165" t="str">
        <f t="shared" si="137"/>
        <v/>
      </c>
      <c r="N1765" s="255" t="str">
        <f>IF($M1765="","",IFERROR(VLOOKUP($M1765,PartnerSearch!B$2:G$16000,6,0),"--"))</f>
        <v/>
      </c>
      <c r="P1765" s="15" t="str">
        <f t="shared" si="138"/>
        <v/>
      </c>
      <c r="Q1765" s="15" t="str">
        <f t="shared" si="139"/>
        <v/>
      </c>
      <c r="R1765" s="15" t="str">
        <f t="shared" si="140"/>
        <v/>
      </c>
      <c r="S1765" s="7" t="str">
        <f t="shared" si="141"/>
        <v/>
      </c>
    </row>
    <row r="1766" spans="8:19" x14ac:dyDescent="0.25">
      <c r="H1766" s="153"/>
      <c r="M1766" s="165" t="str">
        <f t="shared" si="137"/>
        <v/>
      </c>
      <c r="N1766" s="255" t="str">
        <f>IF($M1766="","",IFERROR(VLOOKUP($M1766,PartnerSearch!B$2:G$16000,6,0),"--"))</f>
        <v/>
      </c>
      <c r="P1766" s="15" t="str">
        <f t="shared" si="138"/>
        <v/>
      </c>
      <c r="Q1766" s="15" t="str">
        <f t="shared" si="139"/>
        <v/>
      </c>
      <c r="R1766" s="15" t="str">
        <f t="shared" si="140"/>
        <v/>
      </c>
      <c r="S1766" s="7" t="str">
        <f t="shared" si="141"/>
        <v/>
      </c>
    </row>
    <row r="1767" spans="8:19" x14ac:dyDescent="0.25">
      <c r="H1767" s="153"/>
      <c r="M1767" s="165" t="str">
        <f t="shared" si="137"/>
        <v/>
      </c>
      <c r="N1767" s="255" t="str">
        <f>IF($M1767="","",IFERROR(VLOOKUP($M1767,PartnerSearch!B$2:G$16000,6,0),"--"))</f>
        <v/>
      </c>
      <c r="P1767" s="15" t="str">
        <f t="shared" si="138"/>
        <v/>
      </c>
      <c r="Q1767" s="15" t="str">
        <f t="shared" si="139"/>
        <v/>
      </c>
      <c r="R1767" s="15" t="str">
        <f t="shared" si="140"/>
        <v/>
      </c>
      <c r="S1767" s="7" t="str">
        <f t="shared" si="141"/>
        <v/>
      </c>
    </row>
    <row r="1768" spans="8:19" x14ac:dyDescent="0.25">
      <c r="H1768" s="153"/>
      <c r="M1768" s="165" t="str">
        <f t="shared" si="137"/>
        <v/>
      </c>
      <c r="N1768" s="255" t="str">
        <f>IF($M1768="","",IFERROR(VLOOKUP($M1768,PartnerSearch!B$2:G$16000,6,0),"--"))</f>
        <v/>
      </c>
      <c r="P1768" s="15" t="str">
        <f t="shared" si="138"/>
        <v/>
      </c>
      <c r="Q1768" s="15" t="str">
        <f t="shared" si="139"/>
        <v/>
      </c>
      <c r="R1768" s="15" t="str">
        <f t="shared" si="140"/>
        <v/>
      </c>
      <c r="S1768" s="7" t="str">
        <f t="shared" si="141"/>
        <v/>
      </c>
    </row>
    <row r="1769" spans="8:19" x14ac:dyDescent="0.25">
      <c r="H1769" s="153"/>
      <c r="M1769" s="165" t="str">
        <f t="shared" si="137"/>
        <v/>
      </c>
      <c r="N1769" s="255" t="str">
        <f>IF($M1769="","",IFERROR(VLOOKUP($M1769,PartnerSearch!B$2:G$16000,6,0),"--"))</f>
        <v/>
      </c>
      <c r="P1769" s="15" t="str">
        <f t="shared" si="138"/>
        <v/>
      </c>
      <c r="Q1769" s="15" t="str">
        <f t="shared" si="139"/>
        <v/>
      </c>
      <c r="R1769" s="15" t="str">
        <f t="shared" si="140"/>
        <v/>
      </c>
      <c r="S1769" s="7" t="str">
        <f t="shared" si="141"/>
        <v/>
      </c>
    </row>
    <row r="1770" spans="8:19" x14ac:dyDescent="0.25">
      <c r="H1770" s="153"/>
      <c r="M1770" s="165" t="str">
        <f t="shared" si="137"/>
        <v/>
      </c>
      <c r="N1770" s="255" t="str">
        <f>IF($M1770="","",IFERROR(VLOOKUP($M1770,PartnerSearch!B$2:G$16000,6,0),"--"))</f>
        <v/>
      </c>
      <c r="P1770" s="15" t="str">
        <f t="shared" si="138"/>
        <v/>
      </c>
      <c r="Q1770" s="15" t="str">
        <f t="shared" si="139"/>
        <v/>
      </c>
      <c r="R1770" s="15" t="str">
        <f t="shared" si="140"/>
        <v/>
      </c>
      <c r="S1770" s="7" t="str">
        <f t="shared" si="141"/>
        <v/>
      </c>
    </row>
    <row r="1771" spans="8:19" x14ac:dyDescent="0.25">
      <c r="H1771" s="153"/>
      <c r="M1771" s="165" t="str">
        <f t="shared" si="137"/>
        <v/>
      </c>
      <c r="N1771" s="255" t="str">
        <f>IF($M1771="","",IFERROR(VLOOKUP($M1771,PartnerSearch!B$2:G$16000,6,0),"--"))</f>
        <v/>
      </c>
      <c r="P1771" s="15" t="str">
        <f t="shared" si="138"/>
        <v/>
      </c>
      <c r="Q1771" s="15" t="str">
        <f t="shared" si="139"/>
        <v/>
      </c>
      <c r="R1771" s="15" t="str">
        <f t="shared" si="140"/>
        <v/>
      </c>
      <c r="S1771" s="7" t="str">
        <f t="shared" si="141"/>
        <v/>
      </c>
    </row>
    <row r="1772" spans="8:19" x14ac:dyDescent="0.25">
      <c r="H1772" s="153"/>
      <c r="M1772" s="165" t="str">
        <f t="shared" si="137"/>
        <v/>
      </c>
      <c r="N1772" s="255" t="str">
        <f>IF($M1772="","",IFERROR(VLOOKUP($M1772,PartnerSearch!B$2:G$16000,6,0),"--"))</f>
        <v/>
      </c>
      <c r="P1772" s="15" t="str">
        <f t="shared" si="138"/>
        <v/>
      </c>
      <c r="Q1772" s="15" t="str">
        <f t="shared" si="139"/>
        <v/>
      </c>
      <c r="R1772" s="15" t="str">
        <f t="shared" si="140"/>
        <v/>
      </c>
      <c r="S1772" s="7" t="str">
        <f t="shared" si="141"/>
        <v/>
      </c>
    </row>
    <row r="1773" spans="8:19" x14ac:dyDescent="0.25">
      <c r="H1773" s="153"/>
      <c r="M1773" s="165" t="str">
        <f t="shared" si="137"/>
        <v/>
      </c>
      <c r="N1773" s="255" t="str">
        <f>IF($M1773="","",IFERROR(VLOOKUP($M1773,PartnerSearch!B$2:G$16000,6,0),"--"))</f>
        <v/>
      </c>
      <c r="P1773" s="15" t="str">
        <f t="shared" si="138"/>
        <v/>
      </c>
      <c r="Q1773" s="15" t="str">
        <f t="shared" si="139"/>
        <v/>
      </c>
      <c r="R1773" s="15" t="str">
        <f t="shared" si="140"/>
        <v/>
      </c>
      <c r="S1773" s="7" t="str">
        <f t="shared" si="141"/>
        <v/>
      </c>
    </row>
    <row r="1774" spans="8:19" x14ac:dyDescent="0.25">
      <c r="H1774" s="153"/>
      <c r="M1774" s="165" t="str">
        <f t="shared" si="137"/>
        <v/>
      </c>
      <c r="N1774" s="255" t="str">
        <f>IF($M1774="","",IFERROR(VLOOKUP($M1774,PartnerSearch!B$2:G$16000,6,0),"--"))</f>
        <v/>
      </c>
      <c r="P1774" s="15" t="str">
        <f t="shared" si="138"/>
        <v/>
      </c>
      <c r="Q1774" s="15" t="str">
        <f t="shared" si="139"/>
        <v/>
      </c>
      <c r="R1774" s="15" t="str">
        <f t="shared" si="140"/>
        <v/>
      </c>
      <c r="S1774" s="7" t="str">
        <f t="shared" si="141"/>
        <v/>
      </c>
    </row>
    <row r="1775" spans="8:19" x14ac:dyDescent="0.25">
      <c r="H1775" s="153"/>
      <c r="M1775" s="165" t="str">
        <f t="shared" si="137"/>
        <v/>
      </c>
      <c r="N1775" s="255" t="str">
        <f>IF($M1775="","",IFERROR(VLOOKUP($M1775,PartnerSearch!B$2:G$16000,6,0),"--"))</f>
        <v/>
      </c>
      <c r="P1775" s="15" t="str">
        <f t="shared" si="138"/>
        <v/>
      </c>
      <c r="Q1775" s="15" t="str">
        <f t="shared" si="139"/>
        <v/>
      </c>
      <c r="R1775" s="15" t="str">
        <f t="shared" si="140"/>
        <v/>
      </c>
      <c r="S1775" s="7" t="str">
        <f t="shared" si="141"/>
        <v/>
      </c>
    </row>
    <row r="1776" spans="8:19" x14ac:dyDescent="0.25">
      <c r="H1776" s="153"/>
      <c r="M1776" s="165" t="str">
        <f t="shared" si="137"/>
        <v/>
      </c>
      <c r="N1776" s="255" t="str">
        <f>IF($M1776="","",IFERROR(VLOOKUP($M1776,PartnerSearch!B$2:G$16000,6,0),"--"))</f>
        <v/>
      </c>
      <c r="P1776" s="15" t="str">
        <f t="shared" si="138"/>
        <v/>
      </c>
      <c r="Q1776" s="15" t="str">
        <f t="shared" si="139"/>
        <v/>
      </c>
      <c r="R1776" s="15" t="str">
        <f t="shared" si="140"/>
        <v/>
      </c>
      <c r="S1776" s="7" t="str">
        <f t="shared" si="141"/>
        <v/>
      </c>
    </row>
    <row r="1777" spans="8:19" x14ac:dyDescent="0.25">
      <c r="H1777" s="153"/>
      <c r="M1777" s="165" t="str">
        <f t="shared" si="137"/>
        <v/>
      </c>
      <c r="N1777" s="255" t="str">
        <f>IF($M1777="","",IFERROR(VLOOKUP($M1777,PartnerSearch!B$2:G$16000,6,0),"--"))</f>
        <v/>
      </c>
      <c r="P1777" s="15" t="str">
        <f t="shared" si="138"/>
        <v/>
      </c>
      <c r="Q1777" s="15" t="str">
        <f t="shared" si="139"/>
        <v/>
      </c>
      <c r="R1777" s="15" t="str">
        <f t="shared" si="140"/>
        <v/>
      </c>
      <c r="S1777" s="7" t="str">
        <f t="shared" si="141"/>
        <v/>
      </c>
    </row>
    <row r="1778" spans="8:19" x14ac:dyDescent="0.25">
      <c r="H1778" s="153"/>
      <c r="M1778" s="165" t="str">
        <f t="shared" si="137"/>
        <v/>
      </c>
      <c r="N1778" s="255" t="str">
        <f>IF($M1778="","",IFERROR(VLOOKUP($M1778,PartnerSearch!B$2:G$16000,6,0),"--"))</f>
        <v/>
      </c>
      <c r="P1778" s="15" t="str">
        <f t="shared" si="138"/>
        <v/>
      </c>
      <c r="Q1778" s="15" t="str">
        <f t="shared" si="139"/>
        <v/>
      </c>
      <c r="R1778" s="15" t="str">
        <f t="shared" si="140"/>
        <v/>
      </c>
      <c r="S1778" s="7" t="str">
        <f t="shared" si="141"/>
        <v/>
      </c>
    </row>
    <row r="1779" spans="8:19" x14ac:dyDescent="0.25">
      <c r="H1779" s="153"/>
      <c r="M1779" s="165" t="str">
        <f t="shared" si="137"/>
        <v/>
      </c>
      <c r="N1779" s="255" t="str">
        <f>IF($M1779="","",IFERROR(VLOOKUP($M1779,PartnerSearch!B$2:G$16000,6,0),"--"))</f>
        <v/>
      </c>
      <c r="P1779" s="15" t="str">
        <f t="shared" si="138"/>
        <v/>
      </c>
      <c r="Q1779" s="15" t="str">
        <f t="shared" si="139"/>
        <v/>
      </c>
      <c r="R1779" s="15" t="str">
        <f t="shared" si="140"/>
        <v/>
      </c>
      <c r="S1779" s="7" t="str">
        <f t="shared" si="141"/>
        <v/>
      </c>
    </row>
    <row r="1780" spans="8:19" x14ac:dyDescent="0.25">
      <c r="H1780" s="153"/>
      <c r="M1780" s="165" t="str">
        <f t="shared" si="137"/>
        <v/>
      </c>
      <c r="N1780" s="255" t="str">
        <f>IF($M1780="","",IFERROR(VLOOKUP($M1780,PartnerSearch!B$2:G$16000,6,0),"--"))</f>
        <v/>
      </c>
      <c r="P1780" s="15" t="str">
        <f t="shared" si="138"/>
        <v/>
      </c>
      <c r="Q1780" s="15" t="str">
        <f t="shared" si="139"/>
        <v/>
      </c>
      <c r="R1780" s="15" t="str">
        <f t="shared" si="140"/>
        <v/>
      </c>
      <c r="S1780" s="7" t="str">
        <f t="shared" si="141"/>
        <v/>
      </c>
    </row>
    <row r="1781" spans="8:19" x14ac:dyDescent="0.25">
      <c r="H1781" s="153"/>
      <c r="M1781" s="165" t="str">
        <f t="shared" si="137"/>
        <v/>
      </c>
      <c r="N1781" s="255" t="str">
        <f>IF($M1781="","",IFERROR(VLOOKUP($M1781,PartnerSearch!B$2:G$16000,6,0),"--"))</f>
        <v/>
      </c>
      <c r="P1781" s="15" t="str">
        <f t="shared" si="138"/>
        <v/>
      </c>
      <c r="Q1781" s="15" t="str">
        <f t="shared" si="139"/>
        <v/>
      </c>
      <c r="R1781" s="15" t="str">
        <f t="shared" si="140"/>
        <v/>
      </c>
      <c r="S1781" s="7" t="str">
        <f t="shared" si="141"/>
        <v/>
      </c>
    </row>
    <row r="1782" spans="8:19" x14ac:dyDescent="0.25">
      <c r="H1782" s="153"/>
      <c r="M1782" s="165" t="str">
        <f t="shared" si="137"/>
        <v/>
      </c>
      <c r="N1782" s="255" t="str">
        <f>IF($M1782="","",IFERROR(VLOOKUP($M1782,PartnerSearch!B$2:G$16000,6,0),"--"))</f>
        <v/>
      </c>
      <c r="P1782" s="15" t="str">
        <f t="shared" si="138"/>
        <v/>
      </c>
      <c r="Q1782" s="15" t="str">
        <f t="shared" si="139"/>
        <v/>
      </c>
      <c r="R1782" s="15" t="str">
        <f t="shared" si="140"/>
        <v/>
      </c>
      <c r="S1782" s="7" t="str">
        <f t="shared" si="141"/>
        <v/>
      </c>
    </row>
    <row r="1783" spans="8:19" x14ac:dyDescent="0.25">
      <c r="H1783" s="153"/>
      <c r="M1783" s="165" t="str">
        <f t="shared" si="137"/>
        <v/>
      </c>
      <c r="N1783" s="255" t="str">
        <f>IF($M1783="","",IFERROR(VLOOKUP($M1783,PartnerSearch!B$2:G$16000,6,0),"--"))</f>
        <v/>
      </c>
      <c r="P1783" s="15" t="str">
        <f t="shared" si="138"/>
        <v/>
      </c>
      <c r="Q1783" s="15" t="str">
        <f t="shared" si="139"/>
        <v/>
      </c>
      <c r="R1783" s="15" t="str">
        <f t="shared" si="140"/>
        <v/>
      </c>
      <c r="S1783" s="7" t="str">
        <f t="shared" si="141"/>
        <v/>
      </c>
    </row>
    <row r="1784" spans="8:19" x14ac:dyDescent="0.25">
      <c r="H1784" s="153"/>
      <c r="M1784" s="165" t="str">
        <f t="shared" si="137"/>
        <v/>
      </c>
      <c r="N1784" s="255" t="str">
        <f>IF($M1784="","",IFERROR(VLOOKUP($M1784,PartnerSearch!B$2:G$16000,6,0),"--"))</f>
        <v/>
      </c>
      <c r="P1784" s="15" t="str">
        <f t="shared" si="138"/>
        <v/>
      </c>
      <c r="Q1784" s="15" t="str">
        <f t="shared" si="139"/>
        <v/>
      </c>
      <c r="R1784" s="15" t="str">
        <f t="shared" si="140"/>
        <v/>
      </c>
      <c r="S1784" s="7" t="str">
        <f t="shared" si="141"/>
        <v/>
      </c>
    </row>
    <row r="1785" spans="8:19" x14ac:dyDescent="0.25">
      <c r="H1785" s="153"/>
      <c r="M1785" s="165" t="str">
        <f t="shared" si="137"/>
        <v/>
      </c>
      <c r="N1785" s="255" t="str">
        <f>IF($M1785="","",IFERROR(VLOOKUP($M1785,PartnerSearch!B$2:G$16000,6,0),"--"))</f>
        <v/>
      </c>
      <c r="P1785" s="15" t="str">
        <f t="shared" si="138"/>
        <v/>
      </c>
      <c r="Q1785" s="15" t="str">
        <f t="shared" si="139"/>
        <v/>
      </c>
      <c r="R1785" s="15" t="str">
        <f t="shared" si="140"/>
        <v/>
      </c>
      <c r="S1785" s="7" t="str">
        <f t="shared" si="141"/>
        <v/>
      </c>
    </row>
    <row r="1786" spans="8:19" x14ac:dyDescent="0.25">
      <c r="H1786" s="153"/>
      <c r="M1786" s="165" t="str">
        <f t="shared" si="137"/>
        <v/>
      </c>
      <c r="N1786" s="255" t="str">
        <f>IF($M1786="","",IFERROR(VLOOKUP($M1786,PartnerSearch!B$2:G$16000,6,0),"--"))</f>
        <v/>
      </c>
      <c r="P1786" s="15" t="str">
        <f t="shared" si="138"/>
        <v/>
      </c>
      <c r="Q1786" s="15" t="str">
        <f t="shared" si="139"/>
        <v/>
      </c>
      <c r="R1786" s="15" t="str">
        <f t="shared" si="140"/>
        <v/>
      </c>
      <c r="S1786" s="7" t="str">
        <f t="shared" si="141"/>
        <v/>
      </c>
    </row>
    <row r="1787" spans="8:19" x14ac:dyDescent="0.25">
      <c r="H1787" s="153"/>
      <c r="M1787" s="165" t="str">
        <f t="shared" si="137"/>
        <v/>
      </c>
      <c r="N1787" s="255" t="str">
        <f>IF($M1787="","",IFERROR(VLOOKUP($M1787,PartnerSearch!B$2:G$16000,6,0),"--"))</f>
        <v/>
      </c>
      <c r="P1787" s="15" t="str">
        <f t="shared" si="138"/>
        <v/>
      </c>
      <c r="Q1787" s="15" t="str">
        <f t="shared" si="139"/>
        <v/>
      </c>
      <c r="R1787" s="15" t="str">
        <f t="shared" si="140"/>
        <v/>
      </c>
      <c r="S1787" s="7" t="str">
        <f t="shared" si="141"/>
        <v/>
      </c>
    </row>
    <row r="1788" spans="8:19" x14ac:dyDescent="0.25">
      <c r="H1788" s="153"/>
      <c r="M1788" s="165" t="str">
        <f t="shared" si="137"/>
        <v/>
      </c>
      <c r="N1788" s="255" t="str">
        <f>IF($M1788="","",IFERROR(VLOOKUP($M1788,PartnerSearch!B$2:G$16000,6,0),"--"))</f>
        <v/>
      </c>
      <c r="P1788" s="15" t="str">
        <f t="shared" si="138"/>
        <v/>
      </c>
      <c r="Q1788" s="15" t="str">
        <f t="shared" si="139"/>
        <v/>
      </c>
      <c r="R1788" s="15" t="str">
        <f t="shared" si="140"/>
        <v/>
      </c>
      <c r="S1788" s="7" t="str">
        <f t="shared" si="141"/>
        <v/>
      </c>
    </row>
    <row r="1789" spans="8:19" x14ac:dyDescent="0.25">
      <c r="H1789" s="153"/>
      <c r="M1789" s="165" t="str">
        <f t="shared" si="137"/>
        <v/>
      </c>
      <c r="N1789" s="255" t="str">
        <f>IF($M1789="","",IFERROR(VLOOKUP($M1789,PartnerSearch!B$2:G$16000,6,0),"--"))</f>
        <v/>
      </c>
      <c r="P1789" s="15" t="str">
        <f t="shared" si="138"/>
        <v/>
      </c>
      <c r="Q1789" s="15" t="str">
        <f t="shared" si="139"/>
        <v/>
      </c>
      <c r="R1789" s="15" t="str">
        <f t="shared" si="140"/>
        <v/>
      </c>
      <c r="S1789" s="7" t="str">
        <f t="shared" si="141"/>
        <v/>
      </c>
    </row>
    <row r="1790" spans="8:19" x14ac:dyDescent="0.25">
      <c r="H1790" s="153"/>
      <c r="M1790" s="165" t="str">
        <f t="shared" si="137"/>
        <v/>
      </c>
      <c r="N1790" s="255" t="str">
        <f>IF($M1790="","",IFERROR(VLOOKUP($M1790,PartnerSearch!B$2:G$16000,6,0),"--"))</f>
        <v/>
      </c>
      <c r="P1790" s="15" t="str">
        <f t="shared" si="138"/>
        <v/>
      </c>
      <c r="Q1790" s="15" t="str">
        <f t="shared" si="139"/>
        <v/>
      </c>
      <c r="R1790" s="15" t="str">
        <f t="shared" si="140"/>
        <v/>
      </c>
      <c r="S1790" s="7" t="str">
        <f t="shared" si="141"/>
        <v/>
      </c>
    </row>
    <row r="1791" spans="8:19" x14ac:dyDescent="0.25">
      <c r="H1791" s="153"/>
      <c r="M1791" s="165" t="str">
        <f t="shared" si="137"/>
        <v/>
      </c>
      <c r="N1791" s="255" t="str">
        <f>IF($M1791="","",IFERROR(VLOOKUP($M1791,PartnerSearch!B$2:G$16000,6,0),"--"))</f>
        <v/>
      </c>
      <c r="P1791" s="15" t="str">
        <f t="shared" si="138"/>
        <v/>
      </c>
      <c r="Q1791" s="15" t="str">
        <f t="shared" si="139"/>
        <v/>
      </c>
      <c r="R1791" s="15" t="str">
        <f t="shared" si="140"/>
        <v/>
      </c>
      <c r="S1791" s="7" t="str">
        <f t="shared" si="141"/>
        <v/>
      </c>
    </row>
    <row r="1792" spans="8:19" x14ac:dyDescent="0.25">
      <c r="H1792" s="153"/>
      <c r="M1792" s="165" t="str">
        <f t="shared" si="137"/>
        <v/>
      </c>
      <c r="N1792" s="255" t="str">
        <f>IF($M1792="","",IFERROR(VLOOKUP($M1792,PartnerSearch!B$2:G$16000,6,0),"--"))</f>
        <v/>
      </c>
      <c r="P1792" s="15" t="str">
        <f t="shared" si="138"/>
        <v/>
      </c>
      <c r="Q1792" s="15" t="str">
        <f t="shared" si="139"/>
        <v/>
      </c>
      <c r="R1792" s="15" t="str">
        <f t="shared" si="140"/>
        <v/>
      </c>
      <c r="S1792" s="7" t="str">
        <f t="shared" si="141"/>
        <v/>
      </c>
    </row>
    <row r="1793" spans="8:19" x14ac:dyDescent="0.25">
      <c r="H1793" s="153"/>
      <c r="M1793" s="165" t="str">
        <f t="shared" si="137"/>
        <v/>
      </c>
      <c r="N1793" s="255" t="str">
        <f>IF($M1793="","",IFERROR(VLOOKUP($M1793,PartnerSearch!B$2:G$16000,6,0),"--"))</f>
        <v/>
      </c>
      <c r="P1793" s="15" t="str">
        <f t="shared" si="138"/>
        <v/>
      </c>
      <c r="Q1793" s="15" t="str">
        <f t="shared" si="139"/>
        <v/>
      </c>
      <c r="R1793" s="15" t="str">
        <f t="shared" si="140"/>
        <v/>
      </c>
      <c r="S1793" s="7" t="str">
        <f t="shared" si="141"/>
        <v/>
      </c>
    </row>
    <row r="1794" spans="8:19" x14ac:dyDescent="0.25">
      <c r="H1794" s="153"/>
      <c r="M1794" s="165" t="str">
        <f t="shared" si="137"/>
        <v/>
      </c>
      <c r="N1794" s="255" t="str">
        <f>IF($M1794="","",IFERROR(VLOOKUP($M1794,PartnerSearch!B$2:G$16000,6,0),"--"))</f>
        <v/>
      </c>
      <c r="P1794" s="15" t="str">
        <f t="shared" si="138"/>
        <v/>
      </c>
      <c r="Q1794" s="15" t="str">
        <f t="shared" si="139"/>
        <v/>
      </c>
      <c r="R1794" s="15" t="str">
        <f t="shared" si="140"/>
        <v/>
      </c>
      <c r="S1794" s="7" t="str">
        <f t="shared" si="141"/>
        <v/>
      </c>
    </row>
    <row r="1795" spans="8:19" x14ac:dyDescent="0.25">
      <c r="H1795" s="153"/>
      <c r="M1795" s="165" t="str">
        <f t="shared" ref="M1795:M1858" si="142">TRIM(SUBSTITUTE(SUBSTITUTE(SUBSTITUTE(SUBSTITUTE(SUBSTITUTE(SUBSTITUTE(SUBSTITUTE(SUBSTITUTE(SUBSTITUTE(SUBSTITUTE(SUBSTITUTE(SUBSTITUTE(SUBSTITUTE(SUBSTITUTE(E1795,"00000 ","")," (Local)","")," (Tribal)","")," (State)","")," (Regional)","")," (Federal/National)","")," (International)","")," (Unknown)","")," (Academic Institution)","")," (Government)","")," (Industry/Business)","")," (NGO)","")," (Other)","")," (Sea Grant Program)",""))</f>
        <v/>
      </c>
      <c r="N1795" s="255" t="str">
        <f>IF($M1795="","",IFERROR(VLOOKUP($M1795,PartnerSearch!B$2:G$16000,6,0),"--"))</f>
        <v/>
      </c>
      <c r="P1795" s="15" t="str">
        <f t="shared" ref="P1795:P1858" si="143">IF(E1795="","",IF(LEFT(E1795&amp;"x",5)="00000","",IF(N1795="--","NO","yes")))</f>
        <v/>
      </c>
      <c r="Q1795" s="15" t="str">
        <f t="shared" ref="Q1795:Q1858" si="144">IF(LEFT(E1795&amp;"x",5)&lt;&gt;"00000","",IF(N1795="--","yes","NO"))</f>
        <v/>
      </c>
      <c r="R1795" s="15" t="str">
        <f t="shared" ref="R1795:R1858" si="145">IF(Q1795="","",IF((ISERROR(SEARCH("(Federal/National)",E1795))*1+ISERROR(SEARCH("(International)",E1795))*1+ISERROR(SEARCH("(Local)",E1795))*1+ISERROR(SEARCH("(State)",E1795))*1+ISERROR(SEARCH("(Regional)",E1795))*1+ISERROR(SEARCH("(Tribal)",E1795))*1+ISERROR(SEARCH("(Unknown) (",E1795))*1)=6,"yes","NO"))</f>
        <v/>
      </c>
      <c r="S1795" s="7" t="str">
        <f t="shared" ref="S1795:S1858" si="146">IF(Q1795="","",IF(OR(NOT(ISERROR(SEARCH("(Academic Institution)",E1795))),NOT(ISERROR(SEARCH("(Government)",E1795))),NOT(ISERROR(SEARCH("(Industry/Business)",E1795))),NOT(ISERROR(SEARCH("(NGO)",E1795))),NOT(ISERROR(SEARCH("(Sea Grant Program)",E1795))),NOT(ISERROR(SEARCH("(Other)",E1795))),NOT(AND(NOT(ISERROR(SEARCH("(Unknown)",E1795))),(ISERROR(SEARCH(") (Unknown)",E1795)))))),"yes","NO"))</f>
        <v/>
      </c>
    </row>
    <row r="1796" spans="8:19" x14ac:dyDescent="0.25">
      <c r="H1796" s="153"/>
      <c r="M1796" s="165" t="str">
        <f t="shared" si="142"/>
        <v/>
      </c>
      <c r="N1796" s="255" t="str">
        <f>IF($M1796="","",IFERROR(VLOOKUP($M1796,PartnerSearch!B$2:G$16000,6,0),"--"))</f>
        <v/>
      </c>
      <c r="P1796" s="15" t="str">
        <f t="shared" si="143"/>
        <v/>
      </c>
      <c r="Q1796" s="15" t="str">
        <f t="shared" si="144"/>
        <v/>
      </c>
      <c r="R1796" s="15" t="str">
        <f t="shared" si="145"/>
        <v/>
      </c>
      <c r="S1796" s="7" t="str">
        <f t="shared" si="146"/>
        <v/>
      </c>
    </row>
    <row r="1797" spans="8:19" x14ac:dyDescent="0.25">
      <c r="H1797" s="153"/>
      <c r="M1797" s="165" t="str">
        <f t="shared" si="142"/>
        <v/>
      </c>
      <c r="N1797" s="255" t="str">
        <f>IF($M1797="","",IFERROR(VLOOKUP($M1797,PartnerSearch!B$2:G$16000,6,0),"--"))</f>
        <v/>
      </c>
      <c r="P1797" s="15" t="str">
        <f t="shared" si="143"/>
        <v/>
      </c>
      <c r="Q1797" s="15" t="str">
        <f t="shared" si="144"/>
        <v/>
      </c>
      <c r="R1797" s="15" t="str">
        <f t="shared" si="145"/>
        <v/>
      </c>
      <c r="S1797" s="7" t="str">
        <f t="shared" si="146"/>
        <v/>
      </c>
    </row>
    <row r="1798" spans="8:19" x14ac:dyDescent="0.25">
      <c r="H1798" s="153"/>
      <c r="M1798" s="165" t="str">
        <f t="shared" si="142"/>
        <v/>
      </c>
      <c r="N1798" s="255" t="str">
        <f>IF($M1798="","",IFERROR(VLOOKUP($M1798,PartnerSearch!B$2:G$16000,6,0),"--"))</f>
        <v/>
      </c>
      <c r="P1798" s="15" t="str">
        <f t="shared" si="143"/>
        <v/>
      </c>
      <c r="Q1798" s="15" t="str">
        <f t="shared" si="144"/>
        <v/>
      </c>
      <c r="R1798" s="15" t="str">
        <f t="shared" si="145"/>
        <v/>
      </c>
      <c r="S1798" s="7" t="str">
        <f t="shared" si="146"/>
        <v/>
      </c>
    </row>
    <row r="1799" spans="8:19" x14ac:dyDescent="0.25">
      <c r="H1799" s="153"/>
      <c r="M1799" s="165" t="str">
        <f t="shared" si="142"/>
        <v/>
      </c>
      <c r="N1799" s="255" t="str">
        <f>IF($M1799="","",IFERROR(VLOOKUP($M1799,PartnerSearch!B$2:G$16000,6,0),"--"))</f>
        <v/>
      </c>
      <c r="P1799" s="15" t="str">
        <f t="shared" si="143"/>
        <v/>
      </c>
      <c r="Q1799" s="15" t="str">
        <f t="shared" si="144"/>
        <v/>
      </c>
      <c r="R1799" s="15" t="str">
        <f t="shared" si="145"/>
        <v/>
      </c>
      <c r="S1799" s="7" t="str">
        <f t="shared" si="146"/>
        <v/>
      </c>
    </row>
    <row r="1800" spans="8:19" x14ac:dyDescent="0.25">
      <c r="H1800" s="153"/>
      <c r="M1800" s="165" t="str">
        <f t="shared" si="142"/>
        <v/>
      </c>
      <c r="N1800" s="255" t="str">
        <f>IF($M1800="","",IFERROR(VLOOKUP($M1800,PartnerSearch!B$2:G$16000,6,0),"--"))</f>
        <v/>
      </c>
      <c r="P1800" s="15" t="str">
        <f t="shared" si="143"/>
        <v/>
      </c>
      <c r="Q1800" s="15" t="str">
        <f t="shared" si="144"/>
        <v/>
      </c>
      <c r="R1800" s="15" t="str">
        <f t="shared" si="145"/>
        <v/>
      </c>
      <c r="S1800" s="7" t="str">
        <f t="shared" si="146"/>
        <v/>
      </c>
    </row>
    <row r="1801" spans="8:19" x14ac:dyDescent="0.25">
      <c r="H1801" s="153"/>
      <c r="M1801" s="165" t="str">
        <f t="shared" si="142"/>
        <v/>
      </c>
      <c r="N1801" s="255" t="str">
        <f>IF($M1801="","",IFERROR(VLOOKUP($M1801,PartnerSearch!B$2:G$16000,6,0),"--"))</f>
        <v/>
      </c>
      <c r="P1801" s="15" t="str">
        <f t="shared" si="143"/>
        <v/>
      </c>
      <c r="Q1801" s="15" t="str">
        <f t="shared" si="144"/>
        <v/>
      </c>
      <c r="R1801" s="15" t="str">
        <f t="shared" si="145"/>
        <v/>
      </c>
      <c r="S1801" s="7" t="str">
        <f t="shared" si="146"/>
        <v/>
      </c>
    </row>
    <row r="1802" spans="8:19" x14ac:dyDescent="0.25">
      <c r="H1802" s="153"/>
      <c r="M1802" s="165" t="str">
        <f t="shared" si="142"/>
        <v/>
      </c>
      <c r="N1802" s="255" t="str">
        <f>IF($M1802="","",IFERROR(VLOOKUP($M1802,PartnerSearch!B$2:G$16000,6,0),"--"))</f>
        <v/>
      </c>
      <c r="P1802" s="15" t="str">
        <f t="shared" si="143"/>
        <v/>
      </c>
      <c r="Q1802" s="15" t="str">
        <f t="shared" si="144"/>
        <v/>
      </c>
      <c r="R1802" s="15" t="str">
        <f t="shared" si="145"/>
        <v/>
      </c>
      <c r="S1802" s="7" t="str">
        <f t="shared" si="146"/>
        <v/>
      </c>
    </row>
    <row r="1803" spans="8:19" x14ac:dyDescent="0.25">
      <c r="H1803" s="153"/>
      <c r="M1803" s="165" t="str">
        <f t="shared" si="142"/>
        <v/>
      </c>
      <c r="N1803" s="255" t="str">
        <f>IF($M1803="","",IFERROR(VLOOKUP($M1803,PartnerSearch!B$2:G$16000,6,0),"--"))</f>
        <v/>
      </c>
      <c r="P1803" s="15" t="str">
        <f t="shared" si="143"/>
        <v/>
      </c>
      <c r="Q1803" s="15" t="str">
        <f t="shared" si="144"/>
        <v/>
      </c>
      <c r="R1803" s="15" t="str">
        <f t="shared" si="145"/>
        <v/>
      </c>
      <c r="S1803" s="7" t="str">
        <f t="shared" si="146"/>
        <v/>
      </c>
    </row>
    <row r="1804" spans="8:19" x14ac:dyDescent="0.25">
      <c r="H1804" s="153"/>
      <c r="M1804" s="165" t="str">
        <f t="shared" si="142"/>
        <v/>
      </c>
      <c r="N1804" s="255" t="str">
        <f>IF($M1804="","",IFERROR(VLOOKUP($M1804,PartnerSearch!B$2:G$16000,6,0),"--"))</f>
        <v/>
      </c>
      <c r="P1804" s="15" t="str">
        <f t="shared" si="143"/>
        <v/>
      </c>
      <c r="Q1804" s="15" t="str">
        <f t="shared" si="144"/>
        <v/>
      </c>
      <c r="R1804" s="15" t="str">
        <f t="shared" si="145"/>
        <v/>
      </c>
      <c r="S1804" s="7" t="str">
        <f t="shared" si="146"/>
        <v/>
      </c>
    </row>
    <row r="1805" spans="8:19" x14ac:dyDescent="0.25">
      <c r="H1805" s="153"/>
      <c r="M1805" s="165" t="str">
        <f t="shared" si="142"/>
        <v/>
      </c>
      <c r="N1805" s="255" t="str">
        <f>IF($M1805="","",IFERROR(VLOOKUP($M1805,PartnerSearch!B$2:G$16000,6,0),"--"))</f>
        <v/>
      </c>
      <c r="P1805" s="15" t="str">
        <f t="shared" si="143"/>
        <v/>
      </c>
      <c r="Q1805" s="15" t="str">
        <f t="shared" si="144"/>
        <v/>
      </c>
      <c r="R1805" s="15" t="str">
        <f t="shared" si="145"/>
        <v/>
      </c>
      <c r="S1805" s="7" t="str">
        <f t="shared" si="146"/>
        <v/>
      </c>
    </row>
    <row r="1806" spans="8:19" x14ac:dyDescent="0.25">
      <c r="H1806" s="153"/>
      <c r="M1806" s="165" t="str">
        <f t="shared" si="142"/>
        <v/>
      </c>
      <c r="N1806" s="255" t="str">
        <f>IF($M1806="","",IFERROR(VLOOKUP($M1806,PartnerSearch!B$2:G$16000,6,0),"--"))</f>
        <v/>
      </c>
      <c r="P1806" s="15" t="str">
        <f t="shared" si="143"/>
        <v/>
      </c>
      <c r="Q1806" s="15" t="str">
        <f t="shared" si="144"/>
        <v/>
      </c>
      <c r="R1806" s="15" t="str">
        <f t="shared" si="145"/>
        <v/>
      </c>
      <c r="S1806" s="7" t="str">
        <f t="shared" si="146"/>
        <v/>
      </c>
    </row>
    <row r="1807" spans="8:19" x14ac:dyDescent="0.25">
      <c r="H1807" s="153"/>
      <c r="M1807" s="165" t="str">
        <f t="shared" si="142"/>
        <v/>
      </c>
      <c r="N1807" s="255" t="str">
        <f>IF($M1807="","",IFERROR(VLOOKUP($M1807,PartnerSearch!B$2:G$16000,6,0),"--"))</f>
        <v/>
      </c>
      <c r="P1807" s="15" t="str">
        <f t="shared" si="143"/>
        <v/>
      </c>
      <c r="Q1807" s="15" t="str">
        <f t="shared" si="144"/>
        <v/>
      </c>
      <c r="R1807" s="15" t="str">
        <f t="shared" si="145"/>
        <v/>
      </c>
      <c r="S1807" s="7" t="str">
        <f t="shared" si="146"/>
        <v/>
      </c>
    </row>
    <row r="1808" spans="8:19" x14ac:dyDescent="0.25">
      <c r="H1808" s="153"/>
      <c r="M1808" s="165" t="str">
        <f t="shared" si="142"/>
        <v/>
      </c>
      <c r="N1808" s="255" t="str">
        <f>IF($M1808="","",IFERROR(VLOOKUP($M1808,PartnerSearch!B$2:G$16000,6,0),"--"))</f>
        <v/>
      </c>
      <c r="P1808" s="15" t="str">
        <f t="shared" si="143"/>
        <v/>
      </c>
      <c r="Q1808" s="15" t="str">
        <f t="shared" si="144"/>
        <v/>
      </c>
      <c r="R1808" s="15" t="str">
        <f t="shared" si="145"/>
        <v/>
      </c>
      <c r="S1808" s="7" t="str">
        <f t="shared" si="146"/>
        <v/>
      </c>
    </row>
    <row r="1809" spans="8:19" x14ac:dyDescent="0.25">
      <c r="H1809" s="153"/>
      <c r="M1809" s="165" t="str">
        <f t="shared" si="142"/>
        <v/>
      </c>
      <c r="N1809" s="255" t="str">
        <f>IF($M1809="","",IFERROR(VLOOKUP($M1809,PartnerSearch!B$2:G$16000,6,0),"--"))</f>
        <v/>
      </c>
      <c r="P1809" s="15" t="str">
        <f t="shared" si="143"/>
        <v/>
      </c>
      <c r="Q1809" s="15" t="str">
        <f t="shared" si="144"/>
        <v/>
      </c>
      <c r="R1809" s="15" t="str">
        <f t="shared" si="145"/>
        <v/>
      </c>
      <c r="S1809" s="7" t="str">
        <f t="shared" si="146"/>
        <v/>
      </c>
    </row>
    <row r="1810" spans="8:19" x14ac:dyDescent="0.25">
      <c r="H1810" s="153"/>
      <c r="M1810" s="165" t="str">
        <f t="shared" si="142"/>
        <v/>
      </c>
      <c r="N1810" s="255" t="str">
        <f>IF($M1810="","",IFERROR(VLOOKUP($M1810,PartnerSearch!B$2:G$16000,6,0),"--"))</f>
        <v/>
      </c>
      <c r="P1810" s="15" t="str">
        <f t="shared" si="143"/>
        <v/>
      </c>
      <c r="Q1810" s="15" t="str">
        <f t="shared" si="144"/>
        <v/>
      </c>
      <c r="R1810" s="15" t="str">
        <f t="shared" si="145"/>
        <v/>
      </c>
      <c r="S1810" s="7" t="str">
        <f t="shared" si="146"/>
        <v/>
      </c>
    </row>
    <row r="1811" spans="8:19" x14ac:dyDescent="0.25">
      <c r="H1811" s="153"/>
      <c r="M1811" s="165" t="str">
        <f t="shared" si="142"/>
        <v/>
      </c>
      <c r="N1811" s="255" t="str">
        <f>IF($M1811="","",IFERROR(VLOOKUP($M1811,PartnerSearch!B$2:G$16000,6,0),"--"))</f>
        <v/>
      </c>
      <c r="P1811" s="15" t="str">
        <f t="shared" si="143"/>
        <v/>
      </c>
      <c r="Q1811" s="15" t="str">
        <f t="shared" si="144"/>
        <v/>
      </c>
      <c r="R1811" s="15" t="str">
        <f t="shared" si="145"/>
        <v/>
      </c>
      <c r="S1811" s="7" t="str">
        <f t="shared" si="146"/>
        <v/>
      </c>
    </row>
    <row r="1812" spans="8:19" x14ac:dyDescent="0.25">
      <c r="H1812" s="153"/>
      <c r="M1812" s="165" t="str">
        <f t="shared" si="142"/>
        <v/>
      </c>
      <c r="N1812" s="255" t="str">
        <f>IF($M1812="","",IFERROR(VLOOKUP($M1812,PartnerSearch!B$2:G$16000,6,0),"--"))</f>
        <v/>
      </c>
      <c r="P1812" s="15" t="str">
        <f t="shared" si="143"/>
        <v/>
      </c>
      <c r="Q1812" s="15" t="str">
        <f t="shared" si="144"/>
        <v/>
      </c>
      <c r="R1812" s="15" t="str">
        <f t="shared" si="145"/>
        <v/>
      </c>
      <c r="S1812" s="7" t="str">
        <f t="shared" si="146"/>
        <v/>
      </c>
    </row>
    <row r="1813" spans="8:19" x14ac:dyDescent="0.25">
      <c r="H1813" s="153"/>
      <c r="M1813" s="165" t="str">
        <f t="shared" si="142"/>
        <v/>
      </c>
      <c r="N1813" s="255" t="str">
        <f>IF($M1813="","",IFERROR(VLOOKUP($M1813,PartnerSearch!B$2:G$16000,6,0),"--"))</f>
        <v/>
      </c>
      <c r="P1813" s="15" t="str">
        <f t="shared" si="143"/>
        <v/>
      </c>
      <c r="Q1813" s="15" t="str">
        <f t="shared" si="144"/>
        <v/>
      </c>
      <c r="R1813" s="15" t="str">
        <f t="shared" si="145"/>
        <v/>
      </c>
      <c r="S1813" s="7" t="str">
        <f t="shared" si="146"/>
        <v/>
      </c>
    </row>
    <row r="1814" spans="8:19" x14ac:dyDescent="0.25">
      <c r="H1814" s="153"/>
      <c r="M1814" s="165" t="str">
        <f t="shared" si="142"/>
        <v/>
      </c>
      <c r="N1814" s="255" t="str">
        <f>IF($M1814="","",IFERROR(VLOOKUP($M1814,PartnerSearch!B$2:G$16000,6,0),"--"))</f>
        <v/>
      </c>
      <c r="P1814" s="15" t="str">
        <f t="shared" si="143"/>
        <v/>
      </c>
      <c r="Q1814" s="15" t="str">
        <f t="shared" si="144"/>
        <v/>
      </c>
      <c r="R1814" s="15" t="str">
        <f t="shared" si="145"/>
        <v/>
      </c>
      <c r="S1814" s="7" t="str">
        <f t="shared" si="146"/>
        <v/>
      </c>
    </row>
    <row r="1815" spans="8:19" x14ac:dyDescent="0.25">
      <c r="H1815" s="153"/>
      <c r="M1815" s="165" t="str">
        <f t="shared" si="142"/>
        <v/>
      </c>
      <c r="N1815" s="255" t="str">
        <f>IF($M1815="","",IFERROR(VLOOKUP($M1815,PartnerSearch!B$2:G$16000,6,0),"--"))</f>
        <v/>
      </c>
      <c r="P1815" s="15" t="str">
        <f t="shared" si="143"/>
        <v/>
      </c>
      <c r="Q1815" s="15" t="str">
        <f t="shared" si="144"/>
        <v/>
      </c>
      <c r="R1815" s="15" t="str">
        <f t="shared" si="145"/>
        <v/>
      </c>
      <c r="S1815" s="7" t="str">
        <f t="shared" si="146"/>
        <v/>
      </c>
    </row>
    <row r="1816" spans="8:19" x14ac:dyDescent="0.25">
      <c r="H1816" s="153"/>
      <c r="M1816" s="165" t="str">
        <f t="shared" si="142"/>
        <v/>
      </c>
      <c r="N1816" s="255" t="str">
        <f>IF($M1816="","",IFERROR(VLOOKUP($M1816,PartnerSearch!B$2:G$16000,6,0),"--"))</f>
        <v/>
      </c>
      <c r="P1816" s="15" t="str">
        <f t="shared" si="143"/>
        <v/>
      </c>
      <c r="Q1816" s="15" t="str">
        <f t="shared" si="144"/>
        <v/>
      </c>
      <c r="R1816" s="15" t="str">
        <f t="shared" si="145"/>
        <v/>
      </c>
      <c r="S1816" s="7" t="str">
        <f t="shared" si="146"/>
        <v/>
      </c>
    </row>
    <row r="1817" spans="8:19" x14ac:dyDescent="0.25">
      <c r="H1817" s="153"/>
      <c r="M1817" s="165" t="str">
        <f t="shared" si="142"/>
        <v/>
      </c>
      <c r="N1817" s="255" t="str">
        <f>IF($M1817="","",IFERROR(VLOOKUP($M1817,PartnerSearch!B$2:G$16000,6,0),"--"))</f>
        <v/>
      </c>
      <c r="P1817" s="15" t="str">
        <f t="shared" si="143"/>
        <v/>
      </c>
      <c r="Q1817" s="15" t="str">
        <f t="shared" si="144"/>
        <v/>
      </c>
      <c r="R1817" s="15" t="str">
        <f t="shared" si="145"/>
        <v/>
      </c>
      <c r="S1817" s="7" t="str">
        <f t="shared" si="146"/>
        <v/>
      </c>
    </row>
    <row r="1818" spans="8:19" x14ac:dyDescent="0.25">
      <c r="H1818" s="153"/>
      <c r="M1818" s="165" t="str">
        <f t="shared" si="142"/>
        <v/>
      </c>
      <c r="N1818" s="255" t="str">
        <f>IF($M1818="","",IFERROR(VLOOKUP($M1818,PartnerSearch!B$2:G$16000,6,0),"--"))</f>
        <v/>
      </c>
      <c r="P1818" s="15" t="str">
        <f t="shared" si="143"/>
        <v/>
      </c>
      <c r="Q1818" s="15" t="str">
        <f t="shared" si="144"/>
        <v/>
      </c>
      <c r="R1818" s="15" t="str">
        <f t="shared" si="145"/>
        <v/>
      </c>
      <c r="S1818" s="7" t="str">
        <f t="shared" si="146"/>
        <v/>
      </c>
    </row>
    <row r="1819" spans="8:19" x14ac:dyDescent="0.25">
      <c r="H1819" s="153"/>
      <c r="M1819" s="165" t="str">
        <f t="shared" si="142"/>
        <v/>
      </c>
      <c r="N1819" s="255" t="str">
        <f>IF($M1819="","",IFERROR(VLOOKUP($M1819,PartnerSearch!B$2:G$16000,6,0),"--"))</f>
        <v/>
      </c>
      <c r="P1819" s="15" t="str">
        <f t="shared" si="143"/>
        <v/>
      </c>
      <c r="Q1819" s="15" t="str">
        <f t="shared" si="144"/>
        <v/>
      </c>
      <c r="R1819" s="15" t="str">
        <f t="shared" si="145"/>
        <v/>
      </c>
      <c r="S1819" s="7" t="str">
        <f t="shared" si="146"/>
        <v/>
      </c>
    </row>
    <row r="1820" spans="8:19" x14ac:dyDescent="0.25">
      <c r="H1820" s="153"/>
      <c r="M1820" s="165" t="str">
        <f t="shared" si="142"/>
        <v/>
      </c>
      <c r="N1820" s="255" t="str">
        <f>IF($M1820="","",IFERROR(VLOOKUP($M1820,PartnerSearch!B$2:G$16000,6,0),"--"))</f>
        <v/>
      </c>
      <c r="P1820" s="15" t="str">
        <f t="shared" si="143"/>
        <v/>
      </c>
      <c r="Q1820" s="15" t="str">
        <f t="shared" si="144"/>
        <v/>
      </c>
      <c r="R1820" s="15" t="str">
        <f t="shared" si="145"/>
        <v/>
      </c>
      <c r="S1820" s="7" t="str">
        <f t="shared" si="146"/>
        <v/>
      </c>
    </row>
    <row r="1821" spans="8:19" x14ac:dyDescent="0.25">
      <c r="H1821" s="153"/>
      <c r="M1821" s="165" t="str">
        <f t="shared" si="142"/>
        <v/>
      </c>
      <c r="N1821" s="255" t="str">
        <f>IF($M1821="","",IFERROR(VLOOKUP($M1821,PartnerSearch!B$2:G$16000,6,0),"--"))</f>
        <v/>
      </c>
      <c r="P1821" s="15" t="str">
        <f t="shared" si="143"/>
        <v/>
      </c>
      <c r="Q1821" s="15" t="str">
        <f t="shared" si="144"/>
        <v/>
      </c>
      <c r="R1821" s="15" t="str">
        <f t="shared" si="145"/>
        <v/>
      </c>
      <c r="S1821" s="7" t="str">
        <f t="shared" si="146"/>
        <v/>
      </c>
    </row>
    <row r="1822" spans="8:19" x14ac:dyDescent="0.25">
      <c r="H1822" s="153"/>
      <c r="M1822" s="165" t="str">
        <f t="shared" si="142"/>
        <v/>
      </c>
      <c r="N1822" s="255" t="str">
        <f>IF($M1822="","",IFERROR(VLOOKUP($M1822,PartnerSearch!B$2:G$16000,6,0),"--"))</f>
        <v/>
      </c>
      <c r="P1822" s="15" t="str">
        <f t="shared" si="143"/>
        <v/>
      </c>
      <c r="Q1822" s="15" t="str">
        <f t="shared" si="144"/>
        <v/>
      </c>
      <c r="R1822" s="15" t="str">
        <f t="shared" si="145"/>
        <v/>
      </c>
      <c r="S1822" s="7" t="str">
        <f t="shared" si="146"/>
        <v/>
      </c>
    </row>
    <row r="1823" spans="8:19" x14ac:dyDescent="0.25">
      <c r="H1823" s="153"/>
      <c r="M1823" s="165" t="str">
        <f t="shared" si="142"/>
        <v/>
      </c>
      <c r="N1823" s="255" t="str">
        <f>IF($M1823="","",IFERROR(VLOOKUP($M1823,PartnerSearch!B$2:G$16000,6,0),"--"))</f>
        <v/>
      </c>
      <c r="P1823" s="15" t="str">
        <f t="shared" si="143"/>
        <v/>
      </c>
      <c r="Q1823" s="15" t="str">
        <f t="shared" si="144"/>
        <v/>
      </c>
      <c r="R1823" s="15" t="str">
        <f t="shared" si="145"/>
        <v/>
      </c>
      <c r="S1823" s="7" t="str">
        <f t="shared" si="146"/>
        <v/>
      </c>
    </row>
    <row r="1824" spans="8:19" x14ac:dyDescent="0.25">
      <c r="H1824" s="153"/>
      <c r="M1824" s="165" t="str">
        <f t="shared" si="142"/>
        <v/>
      </c>
      <c r="N1824" s="255" t="str">
        <f>IF($M1824="","",IFERROR(VLOOKUP($M1824,PartnerSearch!B$2:G$16000,6,0),"--"))</f>
        <v/>
      </c>
      <c r="P1824" s="15" t="str">
        <f t="shared" si="143"/>
        <v/>
      </c>
      <c r="Q1824" s="15" t="str">
        <f t="shared" si="144"/>
        <v/>
      </c>
      <c r="R1824" s="15" t="str">
        <f t="shared" si="145"/>
        <v/>
      </c>
      <c r="S1824" s="7" t="str">
        <f t="shared" si="146"/>
        <v/>
      </c>
    </row>
    <row r="1825" spans="8:19" x14ac:dyDescent="0.25">
      <c r="H1825" s="153"/>
      <c r="M1825" s="165" t="str">
        <f t="shared" si="142"/>
        <v/>
      </c>
      <c r="N1825" s="255" t="str">
        <f>IF($M1825="","",IFERROR(VLOOKUP($M1825,PartnerSearch!B$2:G$16000,6,0),"--"))</f>
        <v/>
      </c>
      <c r="P1825" s="15" t="str">
        <f t="shared" si="143"/>
        <v/>
      </c>
      <c r="Q1825" s="15" t="str">
        <f t="shared" si="144"/>
        <v/>
      </c>
      <c r="R1825" s="15" t="str">
        <f t="shared" si="145"/>
        <v/>
      </c>
      <c r="S1825" s="7" t="str">
        <f t="shared" si="146"/>
        <v/>
      </c>
    </row>
    <row r="1826" spans="8:19" x14ac:dyDescent="0.25">
      <c r="H1826" s="153"/>
      <c r="M1826" s="165" t="str">
        <f t="shared" si="142"/>
        <v/>
      </c>
      <c r="N1826" s="255" t="str">
        <f>IF($M1826="","",IFERROR(VLOOKUP($M1826,PartnerSearch!B$2:G$16000,6,0),"--"))</f>
        <v/>
      </c>
      <c r="P1826" s="15" t="str">
        <f t="shared" si="143"/>
        <v/>
      </c>
      <c r="Q1826" s="15" t="str">
        <f t="shared" si="144"/>
        <v/>
      </c>
      <c r="R1826" s="15" t="str">
        <f t="shared" si="145"/>
        <v/>
      </c>
      <c r="S1826" s="7" t="str">
        <f t="shared" si="146"/>
        <v/>
      </c>
    </row>
    <row r="1827" spans="8:19" x14ac:dyDescent="0.25">
      <c r="H1827" s="153"/>
      <c r="M1827" s="165" t="str">
        <f t="shared" si="142"/>
        <v/>
      </c>
      <c r="N1827" s="255" t="str">
        <f>IF($M1827="","",IFERROR(VLOOKUP($M1827,PartnerSearch!B$2:G$16000,6,0),"--"))</f>
        <v/>
      </c>
      <c r="P1827" s="15" t="str">
        <f t="shared" si="143"/>
        <v/>
      </c>
      <c r="Q1827" s="15" t="str">
        <f t="shared" si="144"/>
        <v/>
      </c>
      <c r="R1827" s="15" t="str">
        <f t="shared" si="145"/>
        <v/>
      </c>
      <c r="S1827" s="7" t="str">
        <f t="shared" si="146"/>
        <v/>
      </c>
    </row>
    <row r="1828" spans="8:19" x14ac:dyDescent="0.25">
      <c r="H1828" s="153"/>
      <c r="M1828" s="165" t="str">
        <f t="shared" si="142"/>
        <v/>
      </c>
      <c r="N1828" s="255" t="str">
        <f>IF($M1828="","",IFERROR(VLOOKUP($M1828,PartnerSearch!B$2:G$16000,6,0),"--"))</f>
        <v/>
      </c>
      <c r="P1828" s="15" t="str">
        <f t="shared" si="143"/>
        <v/>
      </c>
      <c r="Q1828" s="15" t="str">
        <f t="shared" si="144"/>
        <v/>
      </c>
      <c r="R1828" s="15" t="str">
        <f t="shared" si="145"/>
        <v/>
      </c>
      <c r="S1828" s="7" t="str">
        <f t="shared" si="146"/>
        <v/>
      </c>
    </row>
    <row r="1829" spans="8:19" x14ac:dyDescent="0.25">
      <c r="H1829" s="153"/>
      <c r="M1829" s="165" t="str">
        <f t="shared" si="142"/>
        <v/>
      </c>
      <c r="N1829" s="255" t="str">
        <f>IF($M1829="","",IFERROR(VLOOKUP($M1829,PartnerSearch!B$2:G$16000,6,0),"--"))</f>
        <v/>
      </c>
      <c r="P1829" s="15" t="str">
        <f t="shared" si="143"/>
        <v/>
      </c>
      <c r="Q1829" s="15" t="str">
        <f t="shared" si="144"/>
        <v/>
      </c>
      <c r="R1829" s="15" t="str">
        <f t="shared" si="145"/>
        <v/>
      </c>
      <c r="S1829" s="7" t="str">
        <f t="shared" si="146"/>
        <v/>
      </c>
    </row>
    <row r="1830" spans="8:19" x14ac:dyDescent="0.25">
      <c r="H1830" s="153"/>
      <c r="M1830" s="165" t="str">
        <f t="shared" si="142"/>
        <v/>
      </c>
      <c r="N1830" s="255" t="str">
        <f>IF($M1830="","",IFERROR(VLOOKUP($M1830,PartnerSearch!B$2:G$16000,6,0),"--"))</f>
        <v/>
      </c>
      <c r="P1830" s="15" t="str">
        <f t="shared" si="143"/>
        <v/>
      </c>
      <c r="Q1830" s="15" t="str">
        <f t="shared" si="144"/>
        <v/>
      </c>
      <c r="R1830" s="15" t="str">
        <f t="shared" si="145"/>
        <v/>
      </c>
      <c r="S1830" s="7" t="str">
        <f t="shared" si="146"/>
        <v/>
      </c>
    </row>
    <row r="1831" spans="8:19" x14ac:dyDescent="0.25">
      <c r="H1831" s="153"/>
      <c r="M1831" s="165" t="str">
        <f t="shared" si="142"/>
        <v/>
      </c>
      <c r="N1831" s="255" t="str">
        <f>IF($M1831="","",IFERROR(VLOOKUP($M1831,PartnerSearch!B$2:G$16000,6,0),"--"))</f>
        <v/>
      </c>
      <c r="P1831" s="15" t="str">
        <f t="shared" si="143"/>
        <v/>
      </c>
      <c r="Q1831" s="15" t="str">
        <f t="shared" si="144"/>
        <v/>
      </c>
      <c r="R1831" s="15" t="str">
        <f t="shared" si="145"/>
        <v/>
      </c>
      <c r="S1831" s="7" t="str">
        <f t="shared" si="146"/>
        <v/>
      </c>
    </row>
    <row r="1832" spans="8:19" x14ac:dyDescent="0.25">
      <c r="H1832" s="153"/>
      <c r="M1832" s="165" t="str">
        <f t="shared" si="142"/>
        <v/>
      </c>
      <c r="N1832" s="255" t="str">
        <f>IF($M1832="","",IFERROR(VLOOKUP($M1832,PartnerSearch!B$2:G$16000,6,0),"--"))</f>
        <v/>
      </c>
      <c r="P1832" s="15" t="str">
        <f t="shared" si="143"/>
        <v/>
      </c>
      <c r="Q1832" s="15" t="str">
        <f t="shared" si="144"/>
        <v/>
      </c>
      <c r="R1832" s="15" t="str">
        <f t="shared" si="145"/>
        <v/>
      </c>
      <c r="S1832" s="7" t="str">
        <f t="shared" si="146"/>
        <v/>
      </c>
    </row>
    <row r="1833" spans="8:19" x14ac:dyDescent="0.25">
      <c r="H1833" s="153"/>
      <c r="M1833" s="165" t="str">
        <f t="shared" si="142"/>
        <v/>
      </c>
      <c r="N1833" s="255" t="str">
        <f>IF($M1833="","",IFERROR(VLOOKUP($M1833,PartnerSearch!B$2:G$16000,6,0),"--"))</f>
        <v/>
      </c>
      <c r="P1833" s="15" t="str">
        <f t="shared" si="143"/>
        <v/>
      </c>
      <c r="Q1833" s="15" t="str">
        <f t="shared" si="144"/>
        <v/>
      </c>
      <c r="R1833" s="15" t="str">
        <f t="shared" si="145"/>
        <v/>
      </c>
      <c r="S1833" s="7" t="str">
        <f t="shared" si="146"/>
        <v/>
      </c>
    </row>
    <row r="1834" spans="8:19" x14ac:dyDescent="0.25">
      <c r="H1834" s="153"/>
      <c r="M1834" s="165" t="str">
        <f t="shared" si="142"/>
        <v/>
      </c>
      <c r="N1834" s="255" t="str">
        <f>IF($M1834="","",IFERROR(VLOOKUP($M1834,PartnerSearch!B$2:G$16000,6,0),"--"))</f>
        <v/>
      </c>
      <c r="P1834" s="15" t="str">
        <f t="shared" si="143"/>
        <v/>
      </c>
      <c r="Q1834" s="15" t="str">
        <f t="shared" si="144"/>
        <v/>
      </c>
      <c r="R1834" s="15" t="str">
        <f t="shared" si="145"/>
        <v/>
      </c>
      <c r="S1834" s="7" t="str">
        <f t="shared" si="146"/>
        <v/>
      </c>
    </row>
    <row r="1835" spans="8:19" x14ac:dyDescent="0.25">
      <c r="H1835" s="153"/>
      <c r="M1835" s="165" t="str">
        <f t="shared" si="142"/>
        <v/>
      </c>
      <c r="N1835" s="255" t="str">
        <f>IF($M1835="","",IFERROR(VLOOKUP($M1835,PartnerSearch!B$2:G$16000,6,0),"--"))</f>
        <v/>
      </c>
      <c r="P1835" s="15" t="str">
        <f t="shared" si="143"/>
        <v/>
      </c>
      <c r="Q1835" s="15" t="str">
        <f t="shared" si="144"/>
        <v/>
      </c>
      <c r="R1835" s="15" t="str">
        <f t="shared" si="145"/>
        <v/>
      </c>
      <c r="S1835" s="7" t="str">
        <f t="shared" si="146"/>
        <v/>
      </c>
    </row>
    <row r="1836" spans="8:19" x14ac:dyDescent="0.25">
      <c r="H1836" s="153"/>
      <c r="M1836" s="165" t="str">
        <f t="shared" si="142"/>
        <v/>
      </c>
      <c r="N1836" s="255" t="str">
        <f>IF($M1836="","",IFERROR(VLOOKUP($M1836,PartnerSearch!B$2:G$16000,6,0),"--"))</f>
        <v/>
      </c>
      <c r="P1836" s="15" t="str">
        <f t="shared" si="143"/>
        <v/>
      </c>
      <c r="Q1836" s="15" t="str">
        <f t="shared" si="144"/>
        <v/>
      </c>
      <c r="R1836" s="15" t="str">
        <f t="shared" si="145"/>
        <v/>
      </c>
      <c r="S1836" s="7" t="str">
        <f t="shared" si="146"/>
        <v/>
      </c>
    </row>
    <row r="1837" spans="8:19" x14ac:dyDescent="0.25">
      <c r="H1837" s="153"/>
      <c r="M1837" s="165" t="str">
        <f t="shared" si="142"/>
        <v/>
      </c>
      <c r="N1837" s="255" t="str">
        <f>IF($M1837="","",IFERROR(VLOOKUP($M1837,PartnerSearch!B$2:G$16000,6,0),"--"))</f>
        <v/>
      </c>
      <c r="P1837" s="15" t="str">
        <f t="shared" si="143"/>
        <v/>
      </c>
      <c r="Q1837" s="15" t="str">
        <f t="shared" si="144"/>
        <v/>
      </c>
      <c r="R1837" s="15" t="str">
        <f t="shared" si="145"/>
        <v/>
      </c>
      <c r="S1837" s="7" t="str">
        <f t="shared" si="146"/>
        <v/>
      </c>
    </row>
    <row r="1838" spans="8:19" x14ac:dyDescent="0.25">
      <c r="H1838" s="153"/>
      <c r="M1838" s="165" t="str">
        <f t="shared" si="142"/>
        <v/>
      </c>
      <c r="N1838" s="255" t="str">
        <f>IF($M1838="","",IFERROR(VLOOKUP($M1838,PartnerSearch!B$2:G$16000,6,0),"--"))</f>
        <v/>
      </c>
      <c r="P1838" s="15" t="str">
        <f t="shared" si="143"/>
        <v/>
      </c>
      <c r="Q1838" s="15" t="str">
        <f t="shared" si="144"/>
        <v/>
      </c>
      <c r="R1838" s="15" t="str">
        <f t="shared" si="145"/>
        <v/>
      </c>
      <c r="S1838" s="7" t="str">
        <f t="shared" si="146"/>
        <v/>
      </c>
    </row>
    <row r="1839" spans="8:19" x14ac:dyDescent="0.25">
      <c r="H1839" s="153"/>
      <c r="M1839" s="165" t="str">
        <f t="shared" si="142"/>
        <v/>
      </c>
      <c r="N1839" s="255" t="str">
        <f>IF($M1839="","",IFERROR(VLOOKUP($M1839,PartnerSearch!B$2:G$16000,6,0),"--"))</f>
        <v/>
      </c>
      <c r="P1839" s="15" t="str">
        <f t="shared" si="143"/>
        <v/>
      </c>
      <c r="Q1839" s="15" t="str">
        <f t="shared" si="144"/>
        <v/>
      </c>
      <c r="R1839" s="15" t="str">
        <f t="shared" si="145"/>
        <v/>
      </c>
      <c r="S1839" s="7" t="str">
        <f t="shared" si="146"/>
        <v/>
      </c>
    </row>
    <row r="1840" spans="8:19" x14ac:dyDescent="0.25">
      <c r="H1840" s="153"/>
      <c r="M1840" s="165" t="str">
        <f t="shared" si="142"/>
        <v/>
      </c>
      <c r="N1840" s="255" t="str">
        <f>IF($M1840="","",IFERROR(VLOOKUP($M1840,PartnerSearch!B$2:G$16000,6,0),"--"))</f>
        <v/>
      </c>
      <c r="P1840" s="15" t="str">
        <f t="shared" si="143"/>
        <v/>
      </c>
      <c r="Q1840" s="15" t="str">
        <f t="shared" si="144"/>
        <v/>
      </c>
      <c r="R1840" s="15" t="str">
        <f t="shared" si="145"/>
        <v/>
      </c>
      <c r="S1840" s="7" t="str">
        <f t="shared" si="146"/>
        <v/>
      </c>
    </row>
    <row r="1841" spans="8:19" x14ac:dyDescent="0.25">
      <c r="H1841" s="153"/>
      <c r="M1841" s="165" t="str">
        <f t="shared" si="142"/>
        <v/>
      </c>
      <c r="N1841" s="255" t="str">
        <f>IF($M1841="","",IFERROR(VLOOKUP($M1841,PartnerSearch!B$2:G$16000,6,0),"--"))</f>
        <v/>
      </c>
      <c r="P1841" s="15" t="str">
        <f t="shared" si="143"/>
        <v/>
      </c>
      <c r="Q1841" s="15" t="str">
        <f t="shared" si="144"/>
        <v/>
      </c>
      <c r="R1841" s="15" t="str">
        <f t="shared" si="145"/>
        <v/>
      </c>
      <c r="S1841" s="7" t="str">
        <f t="shared" si="146"/>
        <v/>
      </c>
    </row>
    <row r="1842" spans="8:19" x14ac:dyDescent="0.25">
      <c r="H1842" s="153"/>
      <c r="M1842" s="165" t="str">
        <f t="shared" si="142"/>
        <v/>
      </c>
      <c r="N1842" s="255" t="str">
        <f>IF($M1842="","",IFERROR(VLOOKUP($M1842,PartnerSearch!B$2:G$16000,6,0),"--"))</f>
        <v/>
      </c>
      <c r="P1842" s="15" t="str">
        <f t="shared" si="143"/>
        <v/>
      </c>
      <c r="Q1842" s="15" t="str">
        <f t="shared" si="144"/>
        <v/>
      </c>
      <c r="R1842" s="15" t="str">
        <f t="shared" si="145"/>
        <v/>
      </c>
      <c r="S1842" s="7" t="str">
        <f t="shared" si="146"/>
        <v/>
      </c>
    </row>
    <row r="1843" spans="8:19" x14ac:dyDescent="0.25">
      <c r="H1843" s="153"/>
      <c r="M1843" s="165" t="str">
        <f t="shared" si="142"/>
        <v/>
      </c>
      <c r="N1843" s="255" t="str">
        <f>IF($M1843="","",IFERROR(VLOOKUP($M1843,PartnerSearch!B$2:G$16000,6,0),"--"))</f>
        <v/>
      </c>
      <c r="P1843" s="15" t="str">
        <f t="shared" si="143"/>
        <v/>
      </c>
      <c r="Q1843" s="15" t="str">
        <f t="shared" si="144"/>
        <v/>
      </c>
      <c r="R1843" s="15" t="str">
        <f t="shared" si="145"/>
        <v/>
      </c>
      <c r="S1843" s="7" t="str">
        <f t="shared" si="146"/>
        <v/>
      </c>
    </row>
    <row r="1844" spans="8:19" x14ac:dyDescent="0.25">
      <c r="H1844" s="153"/>
      <c r="M1844" s="165" t="str">
        <f t="shared" si="142"/>
        <v/>
      </c>
      <c r="N1844" s="255" t="str">
        <f>IF($M1844="","",IFERROR(VLOOKUP($M1844,PartnerSearch!B$2:G$16000,6,0),"--"))</f>
        <v/>
      </c>
      <c r="P1844" s="15" t="str">
        <f t="shared" si="143"/>
        <v/>
      </c>
      <c r="Q1844" s="15" t="str">
        <f t="shared" si="144"/>
        <v/>
      </c>
      <c r="R1844" s="15" t="str">
        <f t="shared" si="145"/>
        <v/>
      </c>
      <c r="S1844" s="7" t="str">
        <f t="shared" si="146"/>
        <v/>
      </c>
    </row>
    <row r="1845" spans="8:19" x14ac:dyDescent="0.25">
      <c r="H1845" s="153"/>
      <c r="M1845" s="165" t="str">
        <f t="shared" si="142"/>
        <v/>
      </c>
      <c r="N1845" s="255" t="str">
        <f>IF($M1845="","",IFERROR(VLOOKUP($M1845,PartnerSearch!B$2:G$16000,6,0),"--"))</f>
        <v/>
      </c>
      <c r="P1845" s="15" t="str">
        <f t="shared" si="143"/>
        <v/>
      </c>
      <c r="Q1845" s="15" t="str">
        <f t="shared" si="144"/>
        <v/>
      </c>
      <c r="R1845" s="15" t="str">
        <f t="shared" si="145"/>
        <v/>
      </c>
      <c r="S1845" s="7" t="str">
        <f t="shared" si="146"/>
        <v/>
      </c>
    </row>
    <row r="1846" spans="8:19" x14ac:dyDescent="0.25">
      <c r="H1846" s="153"/>
      <c r="M1846" s="165" t="str">
        <f t="shared" si="142"/>
        <v/>
      </c>
      <c r="N1846" s="255" t="str">
        <f>IF($M1846="","",IFERROR(VLOOKUP($M1846,PartnerSearch!B$2:G$16000,6,0),"--"))</f>
        <v/>
      </c>
      <c r="P1846" s="15" t="str">
        <f t="shared" si="143"/>
        <v/>
      </c>
      <c r="Q1846" s="15" t="str">
        <f t="shared" si="144"/>
        <v/>
      </c>
      <c r="R1846" s="15" t="str">
        <f t="shared" si="145"/>
        <v/>
      </c>
      <c r="S1846" s="7" t="str">
        <f t="shared" si="146"/>
        <v/>
      </c>
    </row>
    <row r="1847" spans="8:19" x14ac:dyDescent="0.25">
      <c r="H1847" s="153"/>
      <c r="M1847" s="165" t="str">
        <f t="shared" si="142"/>
        <v/>
      </c>
      <c r="N1847" s="255" t="str">
        <f>IF($M1847="","",IFERROR(VLOOKUP($M1847,PartnerSearch!B$2:G$16000,6,0),"--"))</f>
        <v/>
      </c>
      <c r="P1847" s="15" t="str">
        <f t="shared" si="143"/>
        <v/>
      </c>
      <c r="Q1847" s="15" t="str">
        <f t="shared" si="144"/>
        <v/>
      </c>
      <c r="R1847" s="15" t="str">
        <f t="shared" si="145"/>
        <v/>
      </c>
      <c r="S1847" s="7" t="str">
        <f t="shared" si="146"/>
        <v/>
      </c>
    </row>
    <row r="1848" spans="8:19" x14ac:dyDescent="0.25">
      <c r="H1848" s="153"/>
      <c r="M1848" s="165" t="str">
        <f t="shared" si="142"/>
        <v/>
      </c>
      <c r="N1848" s="255" t="str">
        <f>IF($M1848="","",IFERROR(VLOOKUP($M1848,PartnerSearch!B$2:G$16000,6,0),"--"))</f>
        <v/>
      </c>
      <c r="P1848" s="15" t="str">
        <f t="shared" si="143"/>
        <v/>
      </c>
      <c r="Q1848" s="15" t="str">
        <f t="shared" si="144"/>
        <v/>
      </c>
      <c r="R1848" s="15" t="str">
        <f t="shared" si="145"/>
        <v/>
      </c>
      <c r="S1848" s="7" t="str">
        <f t="shared" si="146"/>
        <v/>
      </c>
    </row>
    <row r="1849" spans="8:19" x14ac:dyDescent="0.25">
      <c r="H1849" s="153"/>
      <c r="M1849" s="165" t="str">
        <f t="shared" si="142"/>
        <v/>
      </c>
      <c r="N1849" s="255" t="str">
        <f>IF($M1849="","",IFERROR(VLOOKUP($M1849,PartnerSearch!B$2:G$16000,6,0),"--"))</f>
        <v/>
      </c>
      <c r="P1849" s="15" t="str">
        <f t="shared" si="143"/>
        <v/>
      </c>
      <c r="Q1849" s="15" t="str">
        <f t="shared" si="144"/>
        <v/>
      </c>
      <c r="R1849" s="15" t="str">
        <f t="shared" si="145"/>
        <v/>
      </c>
      <c r="S1849" s="7" t="str">
        <f t="shared" si="146"/>
        <v/>
      </c>
    </row>
    <row r="1850" spans="8:19" x14ac:dyDescent="0.25">
      <c r="H1850" s="153"/>
      <c r="M1850" s="165" t="str">
        <f t="shared" si="142"/>
        <v/>
      </c>
      <c r="N1850" s="255" t="str">
        <f>IF($M1850="","",IFERROR(VLOOKUP($M1850,PartnerSearch!B$2:G$16000,6,0),"--"))</f>
        <v/>
      </c>
      <c r="P1850" s="15" t="str">
        <f t="shared" si="143"/>
        <v/>
      </c>
      <c r="Q1850" s="15" t="str">
        <f t="shared" si="144"/>
        <v/>
      </c>
      <c r="R1850" s="15" t="str">
        <f t="shared" si="145"/>
        <v/>
      </c>
      <c r="S1850" s="7" t="str">
        <f t="shared" si="146"/>
        <v/>
      </c>
    </row>
    <row r="1851" spans="8:19" x14ac:dyDescent="0.25">
      <c r="H1851" s="153"/>
      <c r="M1851" s="165" t="str">
        <f t="shared" si="142"/>
        <v/>
      </c>
      <c r="N1851" s="255" t="str">
        <f>IF($M1851="","",IFERROR(VLOOKUP($M1851,PartnerSearch!B$2:G$16000,6,0),"--"))</f>
        <v/>
      </c>
      <c r="P1851" s="15" t="str">
        <f t="shared" si="143"/>
        <v/>
      </c>
      <c r="Q1851" s="15" t="str">
        <f t="shared" si="144"/>
        <v/>
      </c>
      <c r="R1851" s="15" t="str">
        <f t="shared" si="145"/>
        <v/>
      </c>
      <c r="S1851" s="7" t="str">
        <f t="shared" si="146"/>
        <v/>
      </c>
    </row>
    <row r="1852" spans="8:19" x14ac:dyDescent="0.25">
      <c r="H1852" s="153"/>
      <c r="M1852" s="165" t="str">
        <f t="shared" si="142"/>
        <v/>
      </c>
      <c r="N1852" s="255" t="str">
        <f>IF($M1852="","",IFERROR(VLOOKUP($M1852,PartnerSearch!B$2:G$16000,6,0),"--"))</f>
        <v/>
      </c>
      <c r="P1852" s="15" t="str">
        <f t="shared" si="143"/>
        <v/>
      </c>
      <c r="Q1852" s="15" t="str">
        <f t="shared" si="144"/>
        <v/>
      </c>
      <c r="R1852" s="15" t="str">
        <f t="shared" si="145"/>
        <v/>
      </c>
      <c r="S1852" s="7" t="str">
        <f t="shared" si="146"/>
        <v/>
      </c>
    </row>
    <row r="1853" spans="8:19" x14ac:dyDescent="0.25">
      <c r="H1853" s="153"/>
      <c r="M1853" s="165" t="str">
        <f t="shared" si="142"/>
        <v/>
      </c>
      <c r="N1853" s="255" t="str">
        <f>IF($M1853="","",IFERROR(VLOOKUP($M1853,PartnerSearch!B$2:G$16000,6,0),"--"))</f>
        <v/>
      </c>
      <c r="P1853" s="15" t="str">
        <f t="shared" si="143"/>
        <v/>
      </c>
      <c r="Q1853" s="15" t="str">
        <f t="shared" si="144"/>
        <v/>
      </c>
      <c r="R1853" s="15" t="str">
        <f t="shared" si="145"/>
        <v/>
      </c>
      <c r="S1853" s="7" t="str">
        <f t="shared" si="146"/>
        <v/>
      </c>
    </row>
    <row r="1854" spans="8:19" x14ac:dyDescent="0.25">
      <c r="H1854" s="153"/>
      <c r="M1854" s="165" t="str">
        <f t="shared" si="142"/>
        <v/>
      </c>
      <c r="N1854" s="255" t="str">
        <f>IF($M1854="","",IFERROR(VLOOKUP($M1854,PartnerSearch!B$2:G$16000,6,0),"--"))</f>
        <v/>
      </c>
      <c r="P1854" s="15" t="str">
        <f t="shared" si="143"/>
        <v/>
      </c>
      <c r="Q1854" s="15" t="str">
        <f t="shared" si="144"/>
        <v/>
      </c>
      <c r="R1854" s="15" t="str">
        <f t="shared" si="145"/>
        <v/>
      </c>
      <c r="S1854" s="7" t="str">
        <f t="shared" si="146"/>
        <v/>
      </c>
    </row>
    <row r="1855" spans="8:19" x14ac:dyDescent="0.25">
      <c r="H1855" s="153"/>
      <c r="M1855" s="165" t="str">
        <f t="shared" si="142"/>
        <v/>
      </c>
      <c r="N1855" s="255" t="str">
        <f>IF($M1855="","",IFERROR(VLOOKUP($M1855,PartnerSearch!B$2:G$16000,6,0),"--"))</f>
        <v/>
      </c>
      <c r="P1855" s="15" t="str">
        <f t="shared" si="143"/>
        <v/>
      </c>
      <c r="Q1855" s="15" t="str">
        <f t="shared" si="144"/>
        <v/>
      </c>
      <c r="R1855" s="15" t="str">
        <f t="shared" si="145"/>
        <v/>
      </c>
      <c r="S1855" s="7" t="str">
        <f t="shared" si="146"/>
        <v/>
      </c>
    </row>
    <row r="1856" spans="8:19" x14ac:dyDescent="0.25">
      <c r="H1856" s="153"/>
      <c r="M1856" s="165" t="str">
        <f t="shared" si="142"/>
        <v/>
      </c>
      <c r="N1856" s="255" t="str">
        <f>IF($M1856="","",IFERROR(VLOOKUP($M1856,PartnerSearch!B$2:G$16000,6,0),"--"))</f>
        <v/>
      </c>
      <c r="P1856" s="15" t="str">
        <f t="shared" si="143"/>
        <v/>
      </c>
      <c r="Q1856" s="15" t="str">
        <f t="shared" si="144"/>
        <v/>
      </c>
      <c r="R1856" s="15" t="str">
        <f t="shared" si="145"/>
        <v/>
      </c>
      <c r="S1856" s="7" t="str">
        <f t="shared" si="146"/>
        <v/>
      </c>
    </row>
    <row r="1857" spans="8:19" x14ac:dyDescent="0.25">
      <c r="H1857" s="153"/>
      <c r="M1857" s="165" t="str">
        <f t="shared" si="142"/>
        <v/>
      </c>
      <c r="N1857" s="255" t="str">
        <f>IF($M1857="","",IFERROR(VLOOKUP($M1857,PartnerSearch!B$2:G$16000,6,0),"--"))</f>
        <v/>
      </c>
      <c r="P1857" s="15" t="str">
        <f t="shared" si="143"/>
        <v/>
      </c>
      <c r="Q1857" s="15" t="str">
        <f t="shared" si="144"/>
        <v/>
      </c>
      <c r="R1857" s="15" t="str">
        <f t="shared" si="145"/>
        <v/>
      </c>
      <c r="S1857" s="7" t="str">
        <f t="shared" si="146"/>
        <v/>
      </c>
    </row>
    <row r="1858" spans="8:19" x14ac:dyDescent="0.25">
      <c r="H1858" s="153"/>
      <c r="M1858" s="165" t="str">
        <f t="shared" si="142"/>
        <v/>
      </c>
      <c r="N1858" s="255" t="str">
        <f>IF($M1858="","",IFERROR(VLOOKUP($M1858,PartnerSearch!B$2:G$16000,6,0),"--"))</f>
        <v/>
      </c>
      <c r="P1858" s="15" t="str">
        <f t="shared" si="143"/>
        <v/>
      </c>
      <c r="Q1858" s="15" t="str">
        <f t="shared" si="144"/>
        <v/>
      </c>
      <c r="R1858" s="15" t="str">
        <f t="shared" si="145"/>
        <v/>
      </c>
      <c r="S1858" s="7" t="str">
        <f t="shared" si="146"/>
        <v/>
      </c>
    </row>
    <row r="1859" spans="8:19" x14ac:dyDescent="0.25">
      <c r="H1859" s="153"/>
      <c r="M1859" s="165" t="str">
        <f t="shared" ref="M1859:M1922" si="147">TRIM(SUBSTITUTE(SUBSTITUTE(SUBSTITUTE(SUBSTITUTE(SUBSTITUTE(SUBSTITUTE(SUBSTITUTE(SUBSTITUTE(SUBSTITUTE(SUBSTITUTE(SUBSTITUTE(SUBSTITUTE(SUBSTITUTE(SUBSTITUTE(E1859,"00000 ","")," (Local)","")," (Tribal)","")," (State)","")," (Regional)","")," (Federal/National)","")," (International)","")," (Unknown)","")," (Academic Institution)","")," (Government)","")," (Industry/Business)","")," (NGO)","")," (Other)","")," (Sea Grant Program)",""))</f>
        <v/>
      </c>
      <c r="N1859" s="255" t="str">
        <f>IF($M1859="","",IFERROR(VLOOKUP($M1859,PartnerSearch!B$2:G$16000,6,0),"--"))</f>
        <v/>
      </c>
      <c r="P1859" s="15" t="str">
        <f t="shared" ref="P1859:P1922" si="148">IF(E1859="","",IF(LEFT(E1859&amp;"x",5)="00000","",IF(N1859="--","NO","yes")))</f>
        <v/>
      </c>
      <c r="Q1859" s="15" t="str">
        <f t="shared" ref="Q1859:Q1922" si="149">IF(LEFT(E1859&amp;"x",5)&lt;&gt;"00000","",IF(N1859="--","yes","NO"))</f>
        <v/>
      </c>
      <c r="R1859" s="15" t="str">
        <f t="shared" ref="R1859:R1922" si="150">IF(Q1859="","",IF((ISERROR(SEARCH("(Federal/National)",E1859))*1+ISERROR(SEARCH("(International)",E1859))*1+ISERROR(SEARCH("(Local)",E1859))*1+ISERROR(SEARCH("(State)",E1859))*1+ISERROR(SEARCH("(Regional)",E1859))*1+ISERROR(SEARCH("(Tribal)",E1859))*1+ISERROR(SEARCH("(Unknown) (",E1859))*1)=6,"yes","NO"))</f>
        <v/>
      </c>
      <c r="S1859" s="7" t="str">
        <f t="shared" ref="S1859:S1922" si="151">IF(Q1859="","",IF(OR(NOT(ISERROR(SEARCH("(Academic Institution)",E1859))),NOT(ISERROR(SEARCH("(Government)",E1859))),NOT(ISERROR(SEARCH("(Industry/Business)",E1859))),NOT(ISERROR(SEARCH("(NGO)",E1859))),NOT(ISERROR(SEARCH("(Sea Grant Program)",E1859))),NOT(ISERROR(SEARCH("(Other)",E1859))),NOT(AND(NOT(ISERROR(SEARCH("(Unknown)",E1859))),(ISERROR(SEARCH(") (Unknown)",E1859)))))),"yes","NO"))</f>
        <v/>
      </c>
    </row>
    <row r="1860" spans="8:19" x14ac:dyDescent="0.25">
      <c r="H1860" s="153"/>
      <c r="M1860" s="165" t="str">
        <f t="shared" si="147"/>
        <v/>
      </c>
      <c r="N1860" s="255" t="str">
        <f>IF($M1860="","",IFERROR(VLOOKUP($M1860,PartnerSearch!B$2:G$16000,6,0),"--"))</f>
        <v/>
      </c>
      <c r="P1860" s="15" t="str">
        <f t="shared" si="148"/>
        <v/>
      </c>
      <c r="Q1860" s="15" t="str">
        <f t="shared" si="149"/>
        <v/>
      </c>
      <c r="R1860" s="15" t="str">
        <f t="shared" si="150"/>
        <v/>
      </c>
      <c r="S1860" s="7" t="str">
        <f t="shared" si="151"/>
        <v/>
      </c>
    </row>
    <row r="1861" spans="8:19" x14ac:dyDescent="0.25">
      <c r="H1861" s="153"/>
      <c r="M1861" s="165" t="str">
        <f t="shared" si="147"/>
        <v/>
      </c>
      <c r="N1861" s="255" t="str">
        <f>IF($M1861="","",IFERROR(VLOOKUP($M1861,PartnerSearch!B$2:G$16000,6,0),"--"))</f>
        <v/>
      </c>
      <c r="P1861" s="15" t="str">
        <f t="shared" si="148"/>
        <v/>
      </c>
      <c r="Q1861" s="15" t="str">
        <f t="shared" si="149"/>
        <v/>
      </c>
      <c r="R1861" s="15" t="str">
        <f t="shared" si="150"/>
        <v/>
      </c>
      <c r="S1861" s="7" t="str">
        <f t="shared" si="151"/>
        <v/>
      </c>
    </row>
    <row r="1862" spans="8:19" x14ac:dyDescent="0.25">
      <c r="H1862" s="153"/>
      <c r="M1862" s="165" t="str">
        <f t="shared" si="147"/>
        <v/>
      </c>
      <c r="N1862" s="255" t="str">
        <f>IF($M1862="","",IFERROR(VLOOKUP($M1862,PartnerSearch!B$2:G$16000,6,0),"--"))</f>
        <v/>
      </c>
      <c r="P1862" s="15" t="str">
        <f t="shared" si="148"/>
        <v/>
      </c>
      <c r="Q1862" s="15" t="str">
        <f t="shared" si="149"/>
        <v/>
      </c>
      <c r="R1862" s="15" t="str">
        <f t="shared" si="150"/>
        <v/>
      </c>
      <c r="S1862" s="7" t="str">
        <f t="shared" si="151"/>
        <v/>
      </c>
    </row>
    <row r="1863" spans="8:19" x14ac:dyDescent="0.25">
      <c r="H1863" s="153"/>
      <c r="M1863" s="165" t="str">
        <f t="shared" si="147"/>
        <v/>
      </c>
      <c r="N1863" s="255" t="str">
        <f>IF($M1863="","",IFERROR(VLOOKUP($M1863,PartnerSearch!B$2:G$16000,6,0),"--"))</f>
        <v/>
      </c>
      <c r="P1863" s="15" t="str">
        <f t="shared" si="148"/>
        <v/>
      </c>
      <c r="Q1863" s="15" t="str">
        <f t="shared" si="149"/>
        <v/>
      </c>
      <c r="R1863" s="15" t="str">
        <f t="shared" si="150"/>
        <v/>
      </c>
      <c r="S1863" s="7" t="str">
        <f t="shared" si="151"/>
        <v/>
      </c>
    </row>
    <row r="1864" spans="8:19" x14ac:dyDescent="0.25">
      <c r="H1864" s="153"/>
      <c r="M1864" s="165" t="str">
        <f t="shared" si="147"/>
        <v/>
      </c>
      <c r="N1864" s="255" t="str">
        <f>IF($M1864="","",IFERROR(VLOOKUP($M1864,PartnerSearch!B$2:G$16000,6,0),"--"))</f>
        <v/>
      </c>
      <c r="P1864" s="15" t="str">
        <f t="shared" si="148"/>
        <v/>
      </c>
      <c r="Q1864" s="15" t="str">
        <f t="shared" si="149"/>
        <v/>
      </c>
      <c r="R1864" s="15" t="str">
        <f t="shared" si="150"/>
        <v/>
      </c>
      <c r="S1864" s="7" t="str">
        <f t="shared" si="151"/>
        <v/>
      </c>
    </row>
    <row r="1865" spans="8:19" x14ac:dyDescent="0.25">
      <c r="H1865" s="153"/>
      <c r="M1865" s="165" t="str">
        <f t="shared" si="147"/>
        <v/>
      </c>
      <c r="N1865" s="255" t="str">
        <f>IF($M1865="","",IFERROR(VLOOKUP($M1865,PartnerSearch!B$2:G$16000,6,0),"--"))</f>
        <v/>
      </c>
      <c r="P1865" s="15" t="str">
        <f t="shared" si="148"/>
        <v/>
      </c>
      <c r="Q1865" s="15" t="str">
        <f t="shared" si="149"/>
        <v/>
      </c>
      <c r="R1865" s="15" t="str">
        <f t="shared" si="150"/>
        <v/>
      </c>
      <c r="S1865" s="7" t="str">
        <f t="shared" si="151"/>
        <v/>
      </c>
    </row>
    <row r="1866" spans="8:19" x14ac:dyDescent="0.25">
      <c r="H1866" s="153"/>
      <c r="M1866" s="165" t="str">
        <f t="shared" si="147"/>
        <v/>
      </c>
      <c r="N1866" s="255" t="str">
        <f>IF($M1866="","",IFERROR(VLOOKUP($M1866,PartnerSearch!B$2:G$16000,6,0),"--"))</f>
        <v/>
      </c>
      <c r="P1866" s="15" t="str">
        <f t="shared" si="148"/>
        <v/>
      </c>
      <c r="Q1866" s="15" t="str">
        <f t="shared" si="149"/>
        <v/>
      </c>
      <c r="R1866" s="15" t="str">
        <f t="shared" si="150"/>
        <v/>
      </c>
      <c r="S1866" s="7" t="str">
        <f t="shared" si="151"/>
        <v/>
      </c>
    </row>
    <row r="1867" spans="8:19" x14ac:dyDescent="0.25">
      <c r="H1867" s="153"/>
      <c r="M1867" s="165" t="str">
        <f t="shared" si="147"/>
        <v/>
      </c>
      <c r="N1867" s="255" t="str">
        <f>IF($M1867="","",IFERROR(VLOOKUP($M1867,PartnerSearch!B$2:G$16000,6,0),"--"))</f>
        <v/>
      </c>
      <c r="P1867" s="15" t="str">
        <f t="shared" si="148"/>
        <v/>
      </c>
      <c r="Q1867" s="15" t="str">
        <f t="shared" si="149"/>
        <v/>
      </c>
      <c r="R1867" s="15" t="str">
        <f t="shared" si="150"/>
        <v/>
      </c>
      <c r="S1867" s="7" t="str">
        <f t="shared" si="151"/>
        <v/>
      </c>
    </row>
    <row r="1868" spans="8:19" x14ac:dyDescent="0.25">
      <c r="H1868" s="153"/>
      <c r="M1868" s="165" t="str">
        <f t="shared" si="147"/>
        <v/>
      </c>
      <c r="N1868" s="255" t="str">
        <f>IF($M1868="","",IFERROR(VLOOKUP($M1868,PartnerSearch!B$2:G$16000,6,0),"--"))</f>
        <v/>
      </c>
      <c r="P1868" s="15" t="str">
        <f t="shared" si="148"/>
        <v/>
      </c>
      <c r="Q1868" s="15" t="str">
        <f t="shared" si="149"/>
        <v/>
      </c>
      <c r="R1868" s="15" t="str">
        <f t="shared" si="150"/>
        <v/>
      </c>
      <c r="S1868" s="7" t="str">
        <f t="shared" si="151"/>
        <v/>
      </c>
    </row>
    <row r="1869" spans="8:19" x14ac:dyDescent="0.25">
      <c r="H1869" s="153"/>
      <c r="M1869" s="165" t="str">
        <f t="shared" si="147"/>
        <v/>
      </c>
      <c r="N1869" s="255" t="str">
        <f>IF($M1869="","",IFERROR(VLOOKUP($M1869,PartnerSearch!B$2:G$16000,6,0),"--"))</f>
        <v/>
      </c>
      <c r="P1869" s="15" t="str">
        <f t="shared" si="148"/>
        <v/>
      </c>
      <c r="Q1869" s="15" t="str">
        <f t="shared" si="149"/>
        <v/>
      </c>
      <c r="R1869" s="15" t="str">
        <f t="shared" si="150"/>
        <v/>
      </c>
      <c r="S1869" s="7" t="str">
        <f t="shared" si="151"/>
        <v/>
      </c>
    </row>
    <row r="1870" spans="8:19" x14ac:dyDescent="0.25">
      <c r="H1870" s="153"/>
      <c r="M1870" s="165" t="str">
        <f t="shared" si="147"/>
        <v/>
      </c>
      <c r="N1870" s="255" t="str">
        <f>IF($M1870="","",IFERROR(VLOOKUP($M1870,PartnerSearch!B$2:G$16000,6,0),"--"))</f>
        <v/>
      </c>
      <c r="P1870" s="15" t="str">
        <f t="shared" si="148"/>
        <v/>
      </c>
      <c r="Q1870" s="15" t="str">
        <f t="shared" si="149"/>
        <v/>
      </c>
      <c r="R1870" s="15" t="str">
        <f t="shared" si="150"/>
        <v/>
      </c>
      <c r="S1870" s="7" t="str">
        <f t="shared" si="151"/>
        <v/>
      </c>
    </row>
    <row r="1871" spans="8:19" x14ac:dyDescent="0.25">
      <c r="H1871" s="153"/>
      <c r="M1871" s="165" t="str">
        <f t="shared" si="147"/>
        <v/>
      </c>
      <c r="N1871" s="255" t="str">
        <f>IF($M1871="","",IFERROR(VLOOKUP($M1871,PartnerSearch!B$2:G$16000,6,0),"--"))</f>
        <v/>
      </c>
      <c r="P1871" s="15" t="str">
        <f t="shared" si="148"/>
        <v/>
      </c>
      <c r="Q1871" s="15" t="str">
        <f t="shared" si="149"/>
        <v/>
      </c>
      <c r="R1871" s="15" t="str">
        <f t="shared" si="150"/>
        <v/>
      </c>
      <c r="S1871" s="7" t="str">
        <f t="shared" si="151"/>
        <v/>
      </c>
    </row>
    <row r="1872" spans="8:19" x14ac:dyDescent="0.25">
      <c r="H1872" s="153"/>
      <c r="M1872" s="165" t="str">
        <f t="shared" si="147"/>
        <v/>
      </c>
      <c r="N1872" s="255" t="str">
        <f>IF($M1872="","",IFERROR(VLOOKUP($M1872,PartnerSearch!B$2:G$16000,6,0),"--"))</f>
        <v/>
      </c>
      <c r="P1872" s="15" t="str">
        <f t="shared" si="148"/>
        <v/>
      </c>
      <c r="Q1872" s="15" t="str">
        <f t="shared" si="149"/>
        <v/>
      </c>
      <c r="R1872" s="15" t="str">
        <f t="shared" si="150"/>
        <v/>
      </c>
      <c r="S1872" s="7" t="str">
        <f t="shared" si="151"/>
        <v/>
      </c>
    </row>
    <row r="1873" spans="8:19" x14ac:dyDescent="0.25">
      <c r="H1873" s="153"/>
      <c r="M1873" s="165" t="str">
        <f t="shared" si="147"/>
        <v/>
      </c>
      <c r="N1873" s="255" t="str">
        <f>IF($M1873="","",IFERROR(VLOOKUP($M1873,PartnerSearch!B$2:G$16000,6,0),"--"))</f>
        <v/>
      </c>
      <c r="P1873" s="15" t="str">
        <f t="shared" si="148"/>
        <v/>
      </c>
      <c r="Q1873" s="15" t="str">
        <f t="shared" si="149"/>
        <v/>
      </c>
      <c r="R1873" s="15" t="str">
        <f t="shared" si="150"/>
        <v/>
      </c>
      <c r="S1873" s="7" t="str">
        <f t="shared" si="151"/>
        <v/>
      </c>
    </row>
    <row r="1874" spans="8:19" x14ac:dyDescent="0.25">
      <c r="H1874" s="153"/>
      <c r="M1874" s="165" t="str">
        <f t="shared" si="147"/>
        <v/>
      </c>
      <c r="N1874" s="255" t="str">
        <f>IF($M1874="","",IFERROR(VLOOKUP($M1874,PartnerSearch!B$2:G$16000,6,0),"--"))</f>
        <v/>
      </c>
      <c r="P1874" s="15" t="str">
        <f t="shared" si="148"/>
        <v/>
      </c>
      <c r="Q1874" s="15" t="str">
        <f t="shared" si="149"/>
        <v/>
      </c>
      <c r="R1874" s="15" t="str">
        <f t="shared" si="150"/>
        <v/>
      </c>
      <c r="S1874" s="7" t="str">
        <f t="shared" si="151"/>
        <v/>
      </c>
    </row>
    <row r="1875" spans="8:19" x14ac:dyDescent="0.25">
      <c r="H1875" s="153"/>
      <c r="M1875" s="165" t="str">
        <f t="shared" si="147"/>
        <v/>
      </c>
      <c r="N1875" s="255" t="str">
        <f>IF($M1875="","",IFERROR(VLOOKUP($M1875,PartnerSearch!B$2:G$16000,6,0),"--"))</f>
        <v/>
      </c>
      <c r="P1875" s="15" t="str">
        <f t="shared" si="148"/>
        <v/>
      </c>
      <c r="Q1875" s="15" t="str">
        <f t="shared" si="149"/>
        <v/>
      </c>
      <c r="R1875" s="15" t="str">
        <f t="shared" si="150"/>
        <v/>
      </c>
      <c r="S1875" s="7" t="str">
        <f t="shared" si="151"/>
        <v/>
      </c>
    </row>
    <row r="1876" spans="8:19" x14ac:dyDescent="0.25">
      <c r="H1876" s="153"/>
      <c r="M1876" s="165" t="str">
        <f t="shared" si="147"/>
        <v/>
      </c>
      <c r="N1876" s="255" t="str">
        <f>IF($M1876="","",IFERROR(VLOOKUP($M1876,PartnerSearch!B$2:G$16000,6,0),"--"))</f>
        <v/>
      </c>
      <c r="P1876" s="15" t="str">
        <f t="shared" si="148"/>
        <v/>
      </c>
      <c r="Q1876" s="15" t="str">
        <f t="shared" si="149"/>
        <v/>
      </c>
      <c r="R1876" s="15" t="str">
        <f t="shared" si="150"/>
        <v/>
      </c>
      <c r="S1876" s="7" t="str">
        <f t="shared" si="151"/>
        <v/>
      </c>
    </row>
    <row r="1877" spans="8:19" x14ac:dyDescent="0.25">
      <c r="H1877" s="153"/>
      <c r="M1877" s="165" t="str">
        <f t="shared" si="147"/>
        <v/>
      </c>
      <c r="N1877" s="255" t="str">
        <f>IF($M1877="","",IFERROR(VLOOKUP($M1877,PartnerSearch!B$2:G$16000,6,0),"--"))</f>
        <v/>
      </c>
      <c r="P1877" s="15" t="str">
        <f t="shared" si="148"/>
        <v/>
      </c>
      <c r="Q1877" s="15" t="str">
        <f t="shared" si="149"/>
        <v/>
      </c>
      <c r="R1877" s="15" t="str">
        <f t="shared" si="150"/>
        <v/>
      </c>
      <c r="S1877" s="7" t="str">
        <f t="shared" si="151"/>
        <v/>
      </c>
    </row>
    <row r="1878" spans="8:19" x14ac:dyDescent="0.25">
      <c r="H1878" s="153"/>
      <c r="M1878" s="165" t="str">
        <f t="shared" si="147"/>
        <v/>
      </c>
      <c r="N1878" s="255" t="str">
        <f>IF($M1878="","",IFERROR(VLOOKUP($M1878,PartnerSearch!B$2:G$16000,6,0),"--"))</f>
        <v/>
      </c>
      <c r="P1878" s="15" t="str">
        <f t="shared" si="148"/>
        <v/>
      </c>
      <c r="Q1878" s="15" t="str">
        <f t="shared" si="149"/>
        <v/>
      </c>
      <c r="R1878" s="15" t="str">
        <f t="shared" si="150"/>
        <v/>
      </c>
      <c r="S1878" s="7" t="str">
        <f t="shared" si="151"/>
        <v/>
      </c>
    </row>
    <row r="1879" spans="8:19" x14ac:dyDescent="0.25">
      <c r="H1879" s="153"/>
      <c r="M1879" s="165" t="str">
        <f t="shared" si="147"/>
        <v/>
      </c>
      <c r="N1879" s="255" t="str">
        <f>IF($M1879="","",IFERROR(VLOOKUP($M1879,PartnerSearch!B$2:G$16000,6,0),"--"))</f>
        <v/>
      </c>
      <c r="P1879" s="15" t="str">
        <f t="shared" si="148"/>
        <v/>
      </c>
      <c r="Q1879" s="15" t="str">
        <f t="shared" si="149"/>
        <v/>
      </c>
      <c r="R1879" s="15" t="str">
        <f t="shared" si="150"/>
        <v/>
      </c>
      <c r="S1879" s="7" t="str">
        <f t="shared" si="151"/>
        <v/>
      </c>
    </row>
    <row r="1880" spans="8:19" x14ac:dyDescent="0.25">
      <c r="H1880" s="153"/>
      <c r="M1880" s="165" t="str">
        <f t="shared" si="147"/>
        <v/>
      </c>
      <c r="N1880" s="255" t="str">
        <f>IF($M1880="","",IFERROR(VLOOKUP($M1880,PartnerSearch!B$2:G$16000,6,0),"--"))</f>
        <v/>
      </c>
      <c r="P1880" s="15" t="str">
        <f t="shared" si="148"/>
        <v/>
      </c>
      <c r="Q1880" s="15" t="str">
        <f t="shared" si="149"/>
        <v/>
      </c>
      <c r="R1880" s="15" t="str">
        <f t="shared" si="150"/>
        <v/>
      </c>
      <c r="S1880" s="7" t="str">
        <f t="shared" si="151"/>
        <v/>
      </c>
    </row>
    <row r="1881" spans="8:19" x14ac:dyDescent="0.25">
      <c r="H1881" s="153"/>
      <c r="M1881" s="165" t="str">
        <f t="shared" si="147"/>
        <v/>
      </c>
      <c r="N1881" s="255" t="str">
        <f>IF($M1881="","",IFERROR(VLOOKUP($M1881,PartnerSearch!B$2:G$16000,6,0),"--"))</f>
        <v/>
      </c>
      <c r="P1881" s="15" t="str">
        <f t="shared" si="148"/>
        <v/>
      </c>
      <c r="Q1881" s="15" t="str">
        <f t="shared" si="149"/>
        <v/>
      </c>
      <c r="R1881" s="15" t="str">
        <f t="shared" si="150"/>
        <v/>
      </c>
      <c r="S1881" s="7" t="str">
        <f t="shared" si="151"/>
        <v/>
      </c>
    </row>
    <row r="1882" spans="8:19" x14ac:dyDescent="0.25">
      <c r="H1882" s="153"/>
      <c r="M1882" s="165" t="str">
        <f t="shared" si="147"/>
        <v/>
      </c>
      <c r="N1882" s="255" t="str">
        <f>IF($M1882="","",IFERROR(VLOOKUP($M1882,PartnerSearch!B$2:G$16000,6,0),"--"))</f>
        <v/>
      </c>
      <c r="P1882" s="15" t="str">
        <f t="shared" si="148"/>
        <v/>
      </c>
      <c r="Q1882" s="15" t="str">
        <f t="shared" si="149"/>
        <v/>
      </c>
      <c r="R1882" s="15" t="str">
        <f t="shared" si="150"/>
        <v/>
      </c>
      <c r="S1882" s="7" t="str">
        <f t="shared" si="151"/>
        <v/>
      </c>
    </row>
    <row r="1883" spans="8:19" x14ac:dyDescent="0.25">
      <c r="H1883" s="153"/>
      <c r="M1883" s="165" t="str">
        <f t="shared" si="147"/>
        <v/>
      </c>
      <c r="N1883" s="255" t="str">
        <f>IF($M1883="","",IFERROR(VLOOKUP($M1883,PartnerSearch!B$2:G$16000,6,0),"--"))</f>
        <v/>
      </c>
      <c r="P1883" s="15" t="str">
        <f t="shared" si="148"/>
        <v/>
      </c>
      <c r="Q1883" s="15" t="str">
        <f t="shared" si="149"/>
        <v/>
      </c>
      <c r="R1883" s="15" t="str">
        <f t="shared" si="150"/>
        <v/>
      </c>
      <c r="S1883" s="7" t="str">
        <f t="shared" si="151"/>
        <v/>
      </c>
    </row>
    <row r="1884" spans="8:19" x14ac:dyDescent="0.25">
      <c r="H1884" s="153"/>
      <c r="M1884" s="165" t="str">
        <f t="shared" si="147"/>
        <v/>
      </c>
      <c r="N1884" s="255" t="str">
        <f>IF($M1884="","",IFERROR(VLOOKUP($M1884,PartnerSearch!B$2:G$16000,6,0),"--"))</f>
        <v/>
      </c>
      <c r="P1884" s="15" t="str">
        <f t="shared" si="148"/>
        <v/>
      </c>
      <c r="Q1884" s="15" t="str">
        <f t="shared" si="149"/>
        <v/>
      </c>
      <c r="R1884" s="15" t="str">
        <f t="shared" si="150"/>
        <v/>
      </c>
      <c r="S1884" s="7" t="str">
        <f t="shared" si="151"/>
        <v/>
      </c>
    </row>
    <row r="1885" spans="8:19" x14ac:dyDescent="0.25">
      <c r="H1885" s="153"/>
      <c r="M1885" s="165" t="str">
        <f t="shared" si="147"/>
        <v/>
      </c>
      <c r="N1885" s="255" t="str">
        <f>IF($M1885="","",IFERROR(VLOOKUP($M1885,PartnerSearch!B$2:G$16000,6,0),"--"))</f>
        <v/>
      </c>
      <c r="P1885" s="15" t="str">
        <f t="shared" si="148"/>
        <v/>
      </c>
      <c r="Q1885" s="15" t="str">
        <f t="shared" si="149"/>
        <v/>
      </c>
      <c r="R1885" s="15" t="str">
        <f t="shared" si="150"/>
        <v/>
      </c>
      <c r="S1885" s="7" t="str">
        <f t="shared" si="151"/>
        <v/>
      </c>
    </row>
    <row r="1886" spans="8:19" x14ac:dyDescent="0.25">
      <c r="H1886" s="153"/>
      <c r="M1886" s="165" t="str">
        <f t="shared" si="147"/>
        <v/>
      </c>
      <c r="N1886" s="255" t="str">
        <f>IF($M1886="","",IFERROR(VLOOKUP($M1886,PartnerSearch!B$2:G$16000,6,0),"--"))</f>
        <v/>
      </c>
      <c r="P1886" s="15" t="str">
        <f t="shared" si="148"/>
        <v/>
      </c>
      <c r="Q1886" s="15" t="str">
        <f t="shared" si="149"/>
        <v/>
      </c>
      <c r="R1886" s="15" t="str">
        <f t="shared" si="150"/>
        <v/>
      </c>
      <c r="S1886" s="7" t="str">
        <f t="shared" si="151"/>
        <v/>
      </c>
    </row>
    <row r="1887" spans="8:19" x14ac:dyDescent="0.25">
      <c r="H1887" s="153"/>
      <c r="M1887" s="165" t="str">
        <f t="shared" si="147"/>
        <v/>
      </c>
      <c r="N1887" s="255" t="str">
        <f>IF($M1887="","",IFERROR(VLOOKUP($M1887,PartnerSearch!B$2:G$16000,6,0),"--"))</f>
        <v/>
      </c>
      <c r="P1887" s="15" t="str">
        <f t="shared" si="148"/>
        <v/>
      </c>
      <c r="Q1887" s="15" t="str">
        <f t="shared" si="149"/>
        <v/>
      </c>
      <c r="R1887" s="15" t="str">
        <f t="shared" si="150"/>
        <v/>
      </c>
      <c r="S1887" s="7" t="str">
        <f t="shared" si="151"/>
        <v/>
      </c>
    </row>
    <row r="1888" spans="8:19" x14ac:dyDescent="0.25">
      <c r="H1888" s="153"/>
      <c r="M1888" s="165" t="str">
        <f t="shared" si="147"/>
        <v/>
      </c>
      <c r="N1888" s="255" t="str">
        <f>IF($M1888="","",IFERROR(VLOOKUP($M1888,PartnerSearch!B$2:G$16000,6,0),"--"))</f>
        <v/>
      </c>
      <c r="P1888" s="15" t="str">
        <f t="shared" si="148"/>
        <v/>
      </c>
      <c r="Q1888" s="15" t="str">
        <f t="shared" si="149"/>
        <v/>
      </c>
      <c r="R1888" s="15" t="str">
        <f t="shared" si="150"/>
        <v/>
      </c>
      <c r="S1888" s="7" t="str">
        <f t="shared" si="151"/>
        <v/>
      </c>
    </row>
    <row r="1889" spans="8:19" x14ac:dyDescent="0.25">
      <c r="H1889" s="153"/>
      <c r="M1889" s="165" t="str">
        <f t="shared" si="147"/>
        <v/>
      </c>
      <c r="N1889" s="255" t="str">
        <f>IF($M1889="","",IFERROR(VLOOKUP($M1889,PartnerSearch!B$2:G$16000,6,0),"--"))</f>
        <v/>
      </c>
      <c r="P1889" s="15" t="str">
        <f t="shared" si="148"/>
        <v/>
      </c>
      <c r="Q1889" s="15" t="str">
        <f t="shared" si="149"/>
        <v/>
      </c>
      <c r="R1889" s="15" t="str">
        <f t="shared" si="150"/>
        <v/>
      </c>
      <c r="S1889" s="7" t="str">
        <f t="shared" si="151"/>
        <v/>
      </c>
    </row>
    <row r="1890" spans="8:19" x14ac:dyDescent="0.25">
      <c r="H1890" s="153"/>
      <c r="M1890" s="165" t="str">
        <f t="shared" si="147"/>
        <v/>
      </c>
      <c r="N1890" s="255" t="str">
        <f>IF($M1890="","",IFERROR(VLOOKUP($M1890,PartnerSearch!B$2:G$16000,6,0),"--"))</f>
        <v/>
      </c>
      <c r="P1890" s="15" t="str">
        <f t="shared" si="148"/>
        <v/>
      </c>
      <c r="Q1890" s="15" t="str">
        <f t="shared" si="149"/>
        <v/>
      </c>
      <c r="R1890" s="15" t="str">
        <f t="shared" si="150"/>
        <v/>
      </c>
      <c r="S1890" s="7" t="str">
        <f t="shared" si="151"/>
        <v/>
      </c>
    </row>
    <row r="1891" spans="8:19" x14ac:dyDescent="0.25">
      <c r="H1891" s="153"/>
      <c r="M1891" s="165" t="str">
        <f t="shared" si="147"/>
        <v/>
      </c>
      <c r="N1891" s="255" t="str">
        <f>IF($M1891="","",IFERROR(VLOOKUP($M1891,PartnerSearch!B$2:G$16000,6,0),"--"))</f>
        <v/>
      </c>
      <c r="P1891" s="15" t="str">
        <f t="shared" si="148"/>
        <v/>
      </c>
      <c r="Q1891" s="15" t="str">
        <f t="shared" si="149"/>
        <v/>
      </c>
      <c r="R1891" s="15" t="str">
        <f t="shared" si="150"/>
        <v/>
      </c>
      <c r="S1891" s="7" t="str">
        <f t="shared" si="151"/>
        <v/>
      </c>
    </row>
    <row r="1892" spans="8:19" x14ac:dyDescent="0.25">
      <c r="H1892" s="153"/>
      <c r="M1892" s="165" t="str">
        <f t="shared" si="147"/>
        <v/>
      </c>
      <c r="N1892" s="255" t="str">
        <f>IF($M1892="","",IFERROR(VLOOKUP($M1892,PartnerSearch!B$2:G$16000,6,0),"--"))</f>
        <v/>
      </c>
      <c r="P1892" s="15" t="str">
        <f t="shared" si="148"/>
        <v/>
      </c>
      <c r="Q1892" s="15" t="str">
        <f t="shared" si="149"/>
        <v/>
      </c>
      <c r="R1892" s="15" t="str">
        <f t="shared" si="150"/>
        <v/>
      </c>
      <c r="S1892" s="7" t="str">
        <f t="shared" si="151"/>
        <v/>
      </c>
    </row>
    <row r="1893" spans="8:19" x14ac:dyDescent="0.25">
      <c r="H1893" s="153"/>
      <c r="M1893" s="165" t="str">
        <f t="shared" si="147"/>
        <v/>
      </c>
      <c r="N1893" s="255" t="str">
        <f>IF($M1893="","",IFERROR(VLOOKUP($M1893,PartnerSearch!B$2:G$16000,6,0),"--"))</f>
        <v/>
      </c>
      <c r="P1893" s="15" t="str">
        <f t="shared" si="148"/>
        <v/>
      </c>
      <c r="Q1893" s="15" t="str">
        <f t="shared" si="149"/>
        <v/>
      </c>
      <c r="R1893" s="15" t="str">
        <f t="shared" si="150"/>
        <v/>
      </c>
      <c r="S1893" s="7" t="str">
        <f t="shared" si="151"/>
        <v/>
      </c>
    </row>
    <row r="1894" spans="8:19" x14ac:dyDescent="0.25">
      <c r="H1894" s="153"/>
      <c r="M1894" s="165" t="str">
        <f t="shared" si="147"/>
        <v/>
      </c>
      <c r="N1894" s="255" t="str">
        <f>IF($M1894="","",IFERROR(VLOOKUP($M1894,PartnerSearch!B$2:G$16000,6,0),"--"))</f>
        <v/>
      </c>
      <c r="P1894" s="15" t="str">
        <f t="shared" si="148"/>
        <v/>
      </c>
      <c r="Q1894" s="15" t="str">
        <f t="shared" si="149"/>
        <v/>
      </c>
      <c r="R1894" s="15" t="str">
        <f t="shared" si="150"/>
        <v/>
      </c>
      <c r="S1894" s="7" t="str">
        <f t="shared" si="151"/>
        <v/>
      </c>
    </row>
    <row r="1895" spans="8:19" x14ac:dyDescent="0.25">
      <c r="H1895" s="153"/>
      <c r="M1895" s="165" t="str">
        <f t="shared" si="147"/>
        <v/>
      </c>
      <c r="N1895" s="255" t="str">
        <f>IF($M1895="","",IFERROR(VLOOKUP($M1895,PartnerSearch!B$2:G$16000,6,0),"--"))</f>
        <v/>
      </c>
      <c r="P1895" s="15" t="str">
        <f t="shared" si="148"/>
        <v/>
      </c>
      <c r="Q1895" s="15" t="str">
        <f t="shared" si="149"/>
        <v/>
      </c>
      <c r="R1895" s="15" t="str">
        <f t="shared" si="150"/>
        <v/>
      </c>
      <c r="S1895" s="7" t="str">
        <f t="shared" si="151"/>
        <v/>
      </c>
    </row>
    <row r="1896" spans="8:19" x14ac:dyDescent="0.25">
      <c r="H1896" s="153"/>
      <c r="M1896" s="165" t="str">
        <f t="shared" si="147"/>
        <v/>
      </c>
      <c r="N1896" s="255" t="str">
        <f>IF($M1896="","",IFERROR(VLOOKUP($M1896,PartnerSearch!B$2:G$16000,6,0),"--"))</f>
        <v/>
      </c>
      <c r="P1896" s="15" t="str">
        <f t="shared" si="148"/>
        <v/>
      </c>
      <c r="Q1896" s="15" t="str">
        <f t="shared" si="149"/>
        <v/>
      </c>
      <c r="R1896" s="15" t="str">
        <f t="shared" si="150"/>
        <v/>
      </c>
      <c r="S1896" s="7" t="str">
        <f t="shared" si="151"/>
        <v/>
      </c>
    </row>
    <row r="1897" spans="8:19" x14ac:dyDescent="0.25">
      <c r="H1897" s="153"/>
      <c r="M1897" s="165" t="str">
        <f t="shared" si="147"/>
        <v/>
      </c>
      <c r="N1897" s="255" t="str">
        <f>IF($M1897="","",IFERROR(VLOOKUP($M1897,PartnerSearch!B$2:G$16000,6,0),"--"))</f>
        <v/>
      </c>
      <c r="P1897" s="15" t="str">
        <f t="shared" si="148"/>
        <v/>
      </c>
      <c r="Q1897" s="15" t="str">
        <f t="shared" si="149"/>
        <v/>
      </c>
      <c r="R1897" s="15" t="str">
        <f t="shared" si="150"/>
        <v/>
      </c>
      <c r="S1897" s="7" t="str">
        <f t="shared" si="151"/>
        <v/>
      </c>
    </row>
    <row r="1898" spans="8:19" x14ac:dyDescent="0.25">
      <c r="H1898" s="153"/>
      <c r="M1898" s="165" t="str">
        <f t="shared" si="147"/>
        <v/>
      </c>
      <c r="N1898" s="255" t="str">
        <f>IF($M1898="","",IFERROR(VLOOKUP($M1898,PartnerSearch!B$2:G$16000,6,0),"--"))</f>
        <v/>
      </c>
      <c r="P1898" s="15" t="str">
        <f t="shared" si="148"/>
        <v/>
      </c>
      <c r="Q1898" s="15" t="str">
        <f t="shared" si="149"/>
        <v/>
      </c>
      <c r="R1898" s="15" t="str">
        <f t="shared" si="150"/>
        <v/>
      </c>
      <c r="S1898" s="7" t="str">
        <f t="shared" si="151"/>
        <v/>
      </c>
    </row>
    <row r="1899" spans="8:19" x14ac:dyDescent="0.25">
      <c r="H1899" s="153"/>
      <c r="M1899" s="165" t="str">
        <f t="shared" si="147"/>
        <v/>
      </c>
      <c r="N1899" s="255" t="str">
        <f>IF($M1899="","",IFERROR(VLOOKUP($M1899,PartnerSearch!B$2:G$16000,6,0),"--"))</f>
        <v/>
      </c>
      <c r="P1899" s="15" t="str">
        <f t="shared" si="148"/>
        <v/>
      </c>
      <c r="Q1899" s="15" t="str">
        <f t="shared" si="149"/>
        <v/>
      </c>
      <c r="R1899" s="15" t="str">
        <f t="shared" si="150"/>
        <v/>
      </c>
      <c r="S1899" s="7" t="str">
        <f t="shared" si="151"/>
        <v/>
      </c>
    </row>
    <row r="1900" spans="8:19" x14ac:dyDescent="0.25">
      <c r="H1900" s="153"/>
      <c r="M1900" s="165" t="str">
        <f t="shared" si="147"/>
        <v/>
      </c>
      <c r="N1900" s="255" t="str">
        <f>IF($M1900="","",IFERROR(VLOOKUP($M1900,PartnerSearch!B$2:G$16000,6,0),"--"))</f>
        <v/>
      </c>
      <c r="P1900" s="15" t="str">
        <f t="shared" si="148"/>
        <v/>
      </c>
      <c r="Q1900" s="15" t="str">
        <f t="shared" si="149"/>
        <v/>
      </c>
      <c r="R1900" s="15" t="str">
        <f t="shared" si="150"/>
        <v/>
      </c>
      <c r="S1900" s="7" t="str">
        <f t="shared" si="151"/>
        <v/>
      </c>
    </row>
    <row r="1901" spans="8:19" x14ac:dyDescent="0.25">
      <c r="H1901" s="153"/>
      <c r="M1901" s="165" t="str">
        <f t="shared" si="147"/>
        <v/>
      </c>
      <c r="N1901" s="255" t="str">
        <f>IF($M1901="","",IFERROR(VLOOKUP($M1901,PartnerSearch!B$2:G$16000,6,0),"--"))</f>
        <v/>
      </c>
      <c r="P1901" s="15" t="str">
        <f t="shared" si="148"/>
        <v/>
      </c>
      <c r="Q1901" s="15" t="str">
        <f t="shared" si="149"/>
        <v/>
      </c>
      <c r="R1901" s="15" t="str">
        <f t="shared" si="150"/>
        <v/>
      </c>
      <c r="S1901" s="7" t="str">
        <f t="shared" si="151"/>
        <v/>
      </c>
    </row>
    <row r="1902" spans="8:19" x14ac:dyDescent="0.25">
      <c r="H1902" s="153"/>
      <c r="M1902" s="165" t="str">
        <f t="shared" si="147"/>
        <v/>
      </c>
      <c r="N1902" s="255" t="str">
        <f>IF($M1902="","",IFERROR(VLOOKUP($M1902,PartnerSearch!B$2:G$16000,6,0),"--"))</f>
        <v/>
      </c>
      <c r="P1902" s="15" t="str">
        <f t="shared" si="148"/>
        <v/>
      </c>
      <c r="Q1902" s="15" t="str">
        <f t="shared" si="149"/>
        <v/>
      </c>
      <c r="R1902" s="15" t="str">
        <f t="shared" si="150"/>
        <v/>
      </c>
      <c r="S1902" s="7" t="str">
        <f t="shared" si="151"/>
        <v/>
      </c>
    </row>
    <row r="1903" spans="8:19" x14ac:dyDescent="0.25">
      <c r="H1903" s="153"/>
      <c r="M1903" s="165" t="str">
        <f t="shared" si="147"/>
        <v/>
      </c>
      <c r="N1903" s="255" t="str">
        <f>IF($M1903="","",IFERROR(VLOOKUP($M1903,PartnerSearch!B$2:G$16000,6,0),"--"))</f>
        <v/>
      </c>
      <c r="P1903" s="15" t="str">
        <f t="shared" si="148"/>
        <v/>
      </c>
      <c r="Q1903" s="15" t="str">
        <f t="shared" si="149"/>
        <v/>
      </c>
      <c r="R1903" s="15" t="str">
        <f t="shared" si="150"/>
        <v/>
      </c>
      <c r="S1903" s="7" t="str">
        <f t="shared" si="151"/>
        <v/>
      </c>
    </row>
    <row r="1904" spans="8:19" x14ac:dyDescent="0.25">
      <c r="H1904" s="153"/>
      <c r="M1904" s="165" t="str">
        <f t="shared" si="147"/>
        <v/>
      </c>
      <c r="N1904" s="255" t="str">
        <f>IF($M1904="","",IFERROR(VLOOKUP($M1904,PartnerSearch!B$2:G$16000,6,0),"--"))</f>
        <v/>
      </c>
      <c r="P1904" s="15" t="str">
        <f t="shared" si="148"/>
        <v/>
      </c>
      <c r="Q1904" s="15" t="str">
        <f t="shared" si="149"/>
        <v/>
      </c>
      <c r="R1904" s="15" t="str">
        <f t="shared" si="150"/>
        <v/>
      </c>
      <c r="S1904" s="7" t="str">
        <f t="shared" si="151"/>
        <v/>
      </c>
    </row>
    <row r="1905" spans="8:19" x14ac:dyDescent="0.25">
      <c r="H1905" s="153"/>
      <c r="M1905" s="165" t="str">
        <f t="shared" si="147"/>
        <v/>
      </c>
      <c r="N1905" s="255" t="str">
        <f>IF($M1905="","",IFERROR(VLOOKUP($M1905,PartnerSearch!B$2:G$16000,6,0),"--"))</f>
        <v/>
      </c>
      <c r="P1905" s="15" t="str">
        <f t="shared" si="148"/>
        <v/>
      </c>
      <c r="Q1905" s="15" t="str">
        <f t="shared" si="149"/>
        <v/>
      </c>
      <c r="R1905" s="15" t="str">
        <f t="shared" si="150"/>
        <v/>
      </c>
      <c r="S1905" s="7" t="str">
        <f t="shared" si="151"/>
        <v/>
      </c>
    </row>
    <row r="1906" spans="8:19" x14ac:dyDescent="0.25">
      <c r="H1906" s="153"/>
      <c r="M1906" s="165" t="str">
        <f t="shared" si="147"/>
        <v/>
      </c>
      <c r="N1906" s="255" t="str">
        <f>IF($M1906="","",IFERROR(VLOOKUP($M1906,PartnerSearch!B$2:G$16000,6,0),"--"))</f>
        <v/>
      </c>
      <c r="P1906" s="15" t="str">
        <f t="shared" si="148"/>
        <v/>
      </c>
      <c r="Q1906" s="15" t="str">
        <f t="shared" si="149"/>
        <v/>
      </c>
      <c r="R1906" s="15" t="str">
        <f t="shared" si="150"/>
        <v/>
      </c>
      <c r="S1906" s="7" t="str">
        <f t="shared" si="151"/>
        <v/>
      </c>
    </row>
    <row r="1907" spans="8:19" x14ac:dyDescent="0.25">
      <c r="H1907" s="153"/>
      <c r="M1907" s="165" t="str">
        <f t="shared" si="147"/>
        <v/>
      </c>
      <c r="N1907" s="255" t="str">
        <f>IF($M1907="","",IFERROR(VLOOKUP($M1907,PartnerSearch!B$2:G$16000,6,0),"--"))</f>
        <v/>
      </c>
      <c r="P1907" s="15" t="str">
        <f t="shared" si="148"/>
        <v/>
      </c>
      <c r="Q1907" s="15" t="str">
        <f t="shared" si="149"/>
        <v/>
      </c>
      <c r="R1907" s="15" t="str">
        <f t="shared" si="150"/>
        <v/>
      </c>
      <c r="S1907" s="7" t="str">
        <f t="shared" si="151"/>
        <v/>
      </c>
    </row>
    <row r="1908" spans="8:19" x14ac:dyDescent="0.25">
      <c r="H1908" s="153"/>
      <c r="M1908" s="165" t="str">
        <f t="shared" si="147"/>
        <v/>
      </c>
      <c r="N1908" s="255" t="str">
        <f>IF($M1908="","",IFERROR(VLOOKUP($M1908,PartnerSearch!B$2:G$16000,6,0),"--"))</f>
        <v/>
      </c>
      <c r="P1908" s="15" t="str">
        <f t="shared" si="148"/>
        <v/>
      </c>
      <c r="Q1908" s="15" t="str">
        <f t="shared" si="149"/>
        <v/>
      </c>
      <c r="R1908" s="15" t="str">
        <f t="shared" si="150"/>
        <v/>
      </c>
      <c r="S1908" s="7" t="str">
        <f t="shared" si="151"/>
        <v/>
      </c>
    </row>
    <row r="1909" spans="8:19" x14ac:dyDescent="0.25">
      <c r="H1909" s="153"/>
      <c r="M1909" s="165" t="str">
        <f t="shared" si="147"/>
        <v/>
      </c>
      <c r="N1909" s="255" t="str">
        <f>IF($M1909="","",IFERROR(VLOOKUP($M1909,PartnerSearch!B$2:G$16000,6,0),"--"))</f>
        <v/>
      </c>
      <c r="P1909" s="15" t="str">
        <f t="shared" si="148"/>
        <v/>
      </c>
      <c r="Q1909" s="15" t="str">
        <f t="shared" si="149"/>
        <v/>
      </c>
      <c r="R1909" s="15" t="str">
        <f t="shared" si="150"/>
        <v/>
      </c>
      <c r="S1909" s="7" t="str">
        <f t="shared" si="151"/>
        <v/>
      </c>
    </row>
    <row r="1910" spans="8:19" x14ac:dyDescent="0.25">
      <c r="H1910" s="153"/>
      <c r="M1910" s="165" t="str">
        <f t="shared" si="147"/>
        <v/>
      </c>
      <c r="N1910" s="255" t="str">
        <f>IF($M1910="","",IFERROR(VLOOKUP($M1910,PartnerSearch!B$2:G$16000,6,0),"--"))</f>
        <v/>
      </c>
      <c r="P1910" s="15" t="str">
        <f t="shared" si="148"/>
        <v/>
      </c>
      <c r="Q1910" s="15" t="str">
        <f t="shared" si="149"/>
        <v/>
      </c>
      <c r="R1910" s="15" t="str">
        <f t="shared" si="150"/>
        <v/>
      </c>
      <c r="S1910" s="7" t="str">
        <f t="shared" si="151"/>
        <v/>
      </c>
    </row>
    <row r="1911" spans="8:19" x14ac:dyDescent="0.25">
      <c r="H1911" s="153"/>
      <c r="M1911" s="165" t="str">
        <f t="shared" si="147"/>
        <v/>
      </c>
      <c r="N1911" s="255" t="str">
        <f>IF($M1911="","",IFERROR(VLOOKUP($M1911,PartnerSearch!B$2:G$16000,6,0),"--"))</f>
        <v/>
      </c>
      <c r="P1911" s="15" t="str">
        <f t="shared" si="148"/>
        <v/>
      </c>
      <c r="Q1911" s="15" t="str">
        <f t="shared" si="149"/>
        <v/>
      </c>
      <c r="R1911" s="15" t="str">
        <f t="shared" si="150"/>
        <v/>
      </c>
      <c r="S1911" s="7" t="str">
        <f t="shared" si="151"/>
        <v/>
      </c>
    </row>
    <row r="1912" spans="8:19" x14ac:dyDescent="0.25">
      <c r="H1912" s="153"/>
      <c r="M1912" s="165" t="str">
        <f t="shared" si="147"/>
        <v/>
      </c>
      <c r="N1912" s="255" t="str">
        <f>IF($M1912="","",IFERROR(VLOOKUP($M1912,PartnerSearch!B$2:G$16000,6,0),"--"))</f>
        <v/>
      </c>
      <c r="P1912" s="15" t="str">
        <f t="shared" si="148"/>
        <v/>
      </c>
      <c r="Q1912" s="15" t="str">
        <f t="shared" si="149"/>
        <v/>
      </c>
      <c r="R1912" s="15" t="str">
        <f t="shared" si="150"/>
        <v/>
      </c>
      <c r="S1912" s="7" t="str">
        <f t="shared" si="151"/>
        <v/>
      </c>
    </row>
    <row r="1913" spans="8:19" x14ac:dyDescent="0.25">
      <c r="H1913" s="153"/>
      <c r="M1913" s="165" t="str">
        <f t="shared" si="147"/>
        <v/>
      </c>
      <c r="N1913" s="255" t="str">
        <f>IF($M1913="","",IFERROR(VLOOKUP($M1913,PartnerSearch!B$2:G$16000,6,0),"--"))</f>
        <v/>
      </c>
      <c r="P1913" s="15" t="str">
        <f t="shared" si="148"/>
        <v/>
      </c>
      <c r="Q1913" s="15" t="str">
        <f t="shared" si="149"/>
        <v/>
      </c>
      <c r="R1913" s="15" t="str">
        <f t="shared" si="150"/>
        <v/>
      </c>
      <c r="S1913" s="7" t="str">
        <f t="shared" si="151"/>
        <v/>
      </c>
    </row>
    <row r="1914" spans="8:19" x14ac:dyDescent="0.25">
      <c r="H1914" s="153"/>
      <c r="M1914" s="165" t="str">
        <f t="shared" si="147"/>
        <v/>
      </c>
      <c r="N1914" s="255" t="str">
        <f>IF($M1914="","",IFERROR(VLOOKUP($M1914,PartnerSearch!B$2:G$16000,6,0),"--"))</f>
        <v/>
      </c>
      <c r="P1914" s="15" t="str">
        <f t="shared" si="148"/>
        <v/>
      </c>
      <c r="Q1914" s="15" t="str">
        <f t="shared" si="149"/>
        <v/>
      </c>
      <c r="R1914" s="15" t="str">
        <f t="shared" si="150"/>
        <v/>
      </c>
      <c r="S1914" s="7" t="str">
        <f t="shared" si="151"/>
        <v/>
      </c>
    </row>
    <row r="1915" spans="8:19" x14ac:dyDescent="0.25">
      <c r="H1915" s="153"/>
      <c r="M1915" s="165" t="str">
        <f t="shared" si="147"/>
        <v/>
      </c>
      <c r="N1915" s="255" t="str">
        <f>IF($M1915="","",IFERROR(VLOOKUP($M1915,PartnerSearch!B$2:G$16000,6,0),"--"))</f>
        <v/>
      </c>
      <c r="P1915" s="15" t="str">
        <f t="shared" si="148"/>
        <v/>
      </c>
      <c r="Q1915" s="15" t="str">
        <f t="shared" si="149"/>
        <v/>
      </c>
      <c r="R1915" s="15" t="str">
        <f t="shared" si="150"/>
        <v/>
      </c>
      <c r="S1915" s="7" t="str">
        <f t="shared" si="151"/>
        <v/>
      </c>
    </row>
    <row r="1916" spans="8:19" x14ac:dyDescent="0.25">
      <c r="H1916" s="153"/>
      <c r="M1916" s="165" t="str">
        <f t="shared" si="147"/>
        <v/>
      </c>
      <c r="N1916" s="255" t="str">
        <f>IF($M1916="","",IFERROR(VLOOKUP($M1916,PartnerSearch!B$2:G$16000,6,0),"--"))</f>
        <v/>
      </c>
      <c r="P1916" s="15" t="str">
        <f t="shared" si="148"/>
        <v/>
      </c>
      <c r="Q1916" s="15" t="str">
        <f t="shared" si="149"/>
        <v/>
      </c>
      <c r="R1916" s="15" t="str">
        <f t="shared" si="150"/>
        <v/>
      </c>
      <c r="S1916" s="7" t="str">
        <f t="shared" si="151"/>
        <v/>
      </c>
    </row>
    <row r="1917" spans="8:19" x14ac:dyDescent="0.25">
      <c r="H1917" s="153"/>
      <c r="M1917" s="165" t="str">
        <f t="shared" si="147"/>
        <v/>
      </c>
      <c r="N1917" s="255" t="str">
        <f>IF($M1917="","",IFERROR(VLOOKUP($M1917,PartnerSearch!B$2:G$16000,6,0),"--"))</f>
        <v/>
      </c>
      <c r="P1917" s="15" t="str">
        <f t="shared" si="148"/>
        <v/>
      </c>
      <c r="Q1917" s="15" t="str">
        <f t="shared" si="149"/>
        <v/>
      </c>
      <c r="R1917" s="15" t="str">
        <f t="shared" si="150"/>
        <v/>
      </c>
      <c r="S1917" s="7" t="str">
        <f t="shared" si="151"/>
        <v/>
      </c>
    </row>
    <row r="1918" spans="8:19" x14ac:dyDescent="0.25">
      <c r="H1918" s="153"/>
      <c r="M1918" s="165" t="str">
        <f t="shared" si="147"/>
        <v/>
      </c>
      <c r="N1918" s="255" t="str">
        <f>IF($M1918="","",IFERROR(VLOOKUP($M1918,PartnerSearch!B$2:G$16000,6,0),"--"))</f>
        <v/>
      </c>
      <c r="P1918" s="15" t="str">
        <f t="shared" si="148"/>
        <v/>
      </c>
      <c r="Q1918" s="15" t="str">
        <f t="shared" si="149"/>
        <v/>
      </c>
      <c r="R1918" s="15" t="str">
        <f t="shared" si="150"/>
        <v/>
      </c>
      <c r="S1918" s="7" t="str">
        <f t="shared" si="151"/>
        <v/>
      </c>
    </row>
    <row r="1919" spans="8:19" x14ac:dyDescent="0.25">
      <c r="H1919" s="153"/>
      <c r="M1919" s="165" t="str">
        <f t="shared" si="147"/>
        <v/>
      </c>
      <c r="N1919" s="255" t="str">
        <f>IF($M1919="","",IFERROR(VLOOKUP($M1919,PartnerSearch!B$2:G$16000,6,0),"--"))</f>
        <v/>
      </c>
      <c r="P1919" s="15" t="str">
        <f t="shared" si="148"/>
        <v/>
      </c>
      <c r="Q1919" s="15" t="str">
        <f t="shared" si="149"/>
        <v/>
      </c>
      <c r="R1919" s="15" t="str">
        <f t="shared" si="150"/>
        <v/>
      </c>
      <c r="S1919" s="7" t="str">
        <f t="shared" si="151"/>
        <v/>
      </c>
    </row>
    <row r="1920" spans="8:19" x14ac:dyDescent="0.25">
      <c r="H1920" s="153"/>
      <c r="M1920" s="165" t="str">
        <f t="shared" si="147"/>
        <v/>
      </c>
      <c r="N1920" s="255" t="str">
        <f>IF($M1920="","",IFERROR(VLOOKUP($M1920,PartnerSearch!B$2:G$16000,6,0),"--"))</f>
        <v/>
      </c>
      <c r="P1920" s="15" t="str">
        <f t="shared" si="148"/>
        <v/>
      </c>
      <c r="Q1920" s="15" t="str">
        <f t="shared" si="149"/>
        <v/>
      </c>
      <c r="R1920" s="15" t="str">
        <f t="shared" si="150"/>
        <v/>
      </c>
      <c r="S1920" s="7" t="str">
        <f t="shared" si="151"/>
        <v/>
      </c>
    </row>
    <row r="1921" spans="8:19" x14ac:dyDescent="0.25">
      <c r="H1921" s="153"/>
      <c r="M1921" s="165" t="str">
        <f t="shared" si="147"/>
        <v/>
      </c>
      <c r="N1921" s="255" t="str">
        <f>IF($M1921="","",IFERROR(VLOOKUP($M1921,PartnerSearch!B$2:G$16000,6,0),"--"))</f>
        <v/>
      </c>
      <c r="P1921" s="15" t="str">
        <f t="shared" si="148"/>
        <v/>
      </c>
      <c r="Q1921" s="15" t="str">
        <f t="shared" si="149"/>
        <v/>
      </c>
      <c r="R1921" s="15" t="str">
        <f t="shared" si="150"/>
        <v/>
      </c>
      <c r="S1921" s="7" t="str">
        <f t="shared" si="151"/>
        <v/>
      </c>
    </row>
    <row r="1922" spans="8:19" x14ac:dyDescent="0.25">
      <c r="H1922" s="153"/>
      <c r="M1922" s="165" t="str">
        <f t="shared" si="147"/>
        <v/>
      </c>
      <c r="N1922" s="255" t="str">
        <f>IF($M1922="","",IFERROR(VLOOKUP($M1922,PartnerSearch!B$2:G$16000,6,0),"--"))</f>
        <v/>
      </c>
      <c r="P1922" s="15" t="str">
        <f t="shared" si="148"/>
        <v/>
      </c>
      <c r="Q1922" s="15" t="str">
        <f t="shared" si="149"/>
        <v/>
      </c>
      <c r="R1922" s="15" t="str">
        <f t="shared" si="150"/>
        <v/>
      </c>
      <c r="S1922" s="7" t="str">
        <f t="shared" si="151"/>
        <v/>
      </c>
    </row>
    <row r="1923" spans="8:19" x14ac:dyDescent="0.25">
      <c r="H1923" s="153"/>
      <c r="M1923" s="165" t="str">
        <f t="shared" ref="M1923:M1986" si="152">TRIM(SUBSTITUTE(SUBSTITUTE(SUBSTITUTE(SUBSTITUTE(SUBSTITUTE(SUBSTITUTE(SUBSTITUTE(SUBSTITUTE(SUBSTITUTE(SUBSTITUTE(SUBSTITUTE(SUBSTITUTE(SUBSTITUTE(SUBSTITUTE(E1923,"00000 ","")," (Local)","")," (Tribal)","")," (State)","")," (Regional)","")," (Federal/National)","")," (International)","")," (Unknown)","")," (Academic Institution)","")," (Government)","")," (Industry/Business)","")," (NGO)","")," (Other)","")," (Sea Grant Program)",""))</f>
        <v/>
      </c>
      <c r="N1923" s="255" t="str">
        <f>IF($M1923="","",IFERROR(VLOOKUP($M1923,PartnerSearch!B$2:G$16000,6,0),"--"))</f>
        <v/>
      </c>
      <c r="P1923" s="15" t="str">
        <f t="shared" ref="P1923:P1986" si="153">IF(E1923="","",IF(LEFT(E1923&amp;"x",5)="00000","",IF(N1923="--","NO","yes")))</f>
        <v/>
      </c>
      <c r="Q1923" s="15" t="str">
        <f t="shared" ref="Q1923:Q1986" si="154">IF(LEFT(E1923&amp;"x",5)&lt;&gt;"00000","",IF(N1923="--","yes","NO"))</f>
        <v/>
      </c>
      <c r="R1923" s="15" t="str">
        <f t="shared" ref="R1923:R1986" si="155">IF(Q1923="","",IF((ISERROR(SEARCH("(Federal/National)",E1923))*1+ISERROR(SEARCH("(International)",E1923))*1+ISERROR(SEARCH("(Local)",E1923))*1+ISERROR(SEARCH("(State)",E1923))*1+ISERROR(SEARCH("(Regional)",E1923))*1+ISERROR(SEARCH("(Tribal)",E1923))*1+ISERROR(SEARCH("(Unknown) (",E1923))*1)=6,"yes","NO"))</f>
        <v/>
      </c>
      <c r="S1923" s="7" t="str">
        <f t="shared" ref="S1923:S1986" si="156">IF(Q1923="","",IF(OR(NOT(ISERROR(SEARCH("(Academic Institution)",E1923))),NOT(ISERROR(SEARCH("(Government)",E1923))),NOT(ISERROR(SEARCH("(Industry/Business)",E1923))),NOT(ISERROR(SEARCH("(NGO)",E1923))),NOT(ISERROR(SEARCH("(Sea Grant Program)",E1923))),NOT(ISERROR(SEARCH("(Other)",E1923))),NOT(AND(NOT(ISERROR(SEARCH("(Unknown)",E1923))),(ISERROR(SEARCH(") (Unknown)",E1923)))))),"yes","NO"))</f>
        <v/>
      </c>
    </row>
    <row r="1924" spans="8:19" x14ac:dyDescent="0.25">
      <c r="H1924" s="153"/>
      <c r="M1924" s="165" t="str">
        <f t="shared" si="152"/>
        <v/>
      </c>
      <c r="N1924" s="255" t="str">
        <f>IF($M1924="","",IFERROR(VLOOKUP($M1924,PartnerSearch!B$2:G$16000,6,0),"--"))</f>
        <v/>
      </c>
      <c r="P1924" s="15" t="str">
        <f t="shared" si="153"/>
        <v/>
      </c>
      <c r="Q1924" s="15" t="str">
        <f t="shared" si="154"/>
        <v/>
      </c>
      <c r="R1924" s="15" t="str">
        <f t="shared" si="155"/>
        <v/>
      </c>
      <c r="S1924" s="7" t="str">
        <f t="shared" si="156"/>
        <v/>
      </c>
    </row>
    <row r="1925" spans="8:19" x14ac:dyDescent="0.25">
      <c r="H1925" s="153"/>
      <c r="M1925" s="165" t="str">
        <f t="shared" si="152"/>
        <v/>
      </c>
      <c r="N1925" s="255" t="str">
        <f>IF($M1925="","",IFERROR(VLOOKUP($M1925,PartnerSearch!B$2:G$16000,6,0),"--"))</f>
        <v/>
      </c>
      <c r="P1925" s="15" t="str">
        <f t="shared" si="153"/>
        <v/>
      </c>
      <c r="Q1925" s="15" t="str">
        <f t="shared" si="154"/>
        <v/>
      </c>
      <c r="R1925" s="15" t="str">
        <f t="shared" si="155"/>
        <v/>
      </c>
      <c r="S1925" s="7" t="str">
        <f t="shared" si="156"/>
        <v/>
      </c>
    </row>
    <row r="1926" spans="8:19" x14ac:dyDescent="0.25">
      <c r="H1926" s="153"/>
      <c r="M1926" s="165" t="str">
        <f t="shared" si="152"/>
        <v/>
      </c>
      <c r="N1926" s="255" t="str">
        <f>IF($M1926="","",IFERROR(VLOOKUP($M1926,PartnerSearch!B$2:G$16000,6,0),"--"))</f>
        <v/>
      </c>
      <c r="P1926" s="15" t="str">
        <f t="shared" si="153"/>
        <v/>
      </c>
      <c r="Q1926" s="15" t="str">
        <f t="shared" si="154"/>
        <v/>
      </c>
      <c r="R1926" s="15" t="str">
        <f t="shared" si="155"/>
        <v/>
      </c>
      <c r="S1926" s="7" t="str">
        <f t="shared" si="156"/>
        <v/>
      </c>
    </row>
    <row r="1927" spans="8:19" x14ac:dyDescent="0.25">
      <c r="H1927" s="153"/>
      <c r="M1927" s="165" t="str">
        <f t="shared" si="152"/>
        <v/>
      </c>
      <c r="N1927" s="255" t="str">
        <f>IF($M1927="","",IFERROR(VLOOKUP($M1927,PartnerSearch!B$2:G$16000,6,0),"--"))</f>
        <v/>
      </c>
      <c r="P1927" s="15" t="str">
        <f t="shared" si="153"/>
        <v/>
      </c>
      <c r="Q1927" s="15" t="str">
        <f t="shared" si="154"/>
        <v/>
      </c>
      <c r="R1927" s="15" t="str">
        <f t="shared" si="155"/>
        <v/>
      </c>
      <c r="S1927" s="7" t="str">
        <f t="shared" si="156"/>
        <v/>
      </c>
    </row>
    <row r="1928" spans="8:19" x14ac:dyDescent="0.25">
      <c r="H1928" s="153"/>
      <c r="M1928" s="165" t="str">
        <f t="shared" si="152"/>
        <v/>
      </c>
      <c r="N1928" s="255" t="str">
        <f>IF($M1928="","",IFERROR(VLOOKUP($M1928,PartnerSearch!B$2:G$16000,6,0),"--"))</f>
        <v/>
      </c>
      <c r="P1928" s="15" t="str">
        <f t="shared" si="153"/>
        <v/>
      </c>
      <c r="Q1928" s="15" t="str">
        <f t="shared" si="154"/>
        <v/>
      </c>
      <c r="R1928" s="15" t="str">
        <f t="shared" si="155"/>
        <v/>
      </c>
      <c r="S1928" s="7" t="str">
        <f t="shared" si="156"/>
        <v/>
      </c>
    </row>
    <row r="1929" spans="8:19" x14ac:dyDescent="0.25">
      <c r="H1929" s="153"/>
      <c r="M1929" s="165" t="str">
        <f t="shared" si="152"/>
        <v/>
      </c>
      <c r="N1929" s="255" t="str">
        <f>IF($M1929="","",IFERROR(VLOOKUP($M1929,PartnerSearch!B$2:G$16000,6,0),"--"))</f>
        <v/>
      </c>
      <c r="P1929" s="15" t="str">
        <f t="shared" si="153"/>
        <v/>
      </c>
      <c r="Q1929" s="15" t="str">
        <f t="shared" si="154"/>
        <v/>
      </c>
      <c r="R1929" s="15" t="str">
        <f t="shared" si="155"/>
        <v/>
      </c>
      <c r="S1929" s="7" t="str">
        <f t="shared" si="156"/>
        <v/>
      </c>
    </row>
    <row r="1930" spans="8:19" x14ac:dyDescent="0.25">
      <c r="H1930" s="153"/>
      <c r="M1930" s="165" t="str">
        <f t="shared" si="152"/>
        <v/>
      </c>
      <c r="N1930" s="255" t="str">
        <f>IF($M1930="","",IFERROR(VLOOKUP($M1930,PartnerSearch!B$2:G$16000,6,0),"--"))</f>
        <v/>
      </c>
      <c r="P1930" s="15" t="str">
        <f t="shared" si="153"/>
        <v/>
      </c>
      <c r="Q1930" s="15" t="str">
        <f t="shared" si="154"/>
        <v/>
      </c>
      <c r="R1930" s="15" t="str">
        <f t="shared" si="155"/>
        <v/>
      </c>
      <c r="S1930" s="7" t="str">
        <f t="shared" si="156"/>
        <v/>
      </c>
    </row>
    <row r="1931" spans="8:19" x14ac:dyDescent="0.25">
      <c r="H1931" s="153"/>
      <c r="M1931" s="165" t="str">
        <f t="shared" si="152"/>
        <v/>
      </c>
      <c r="N1931" s="255" t="str">
        <f>IF($M1931="","",IFERROR(VLOOKUP($M1931,PartnerSearch!B$2:G$16000,6,0),"--"))</f>
        <v/>
      </c>
      <c r="P1931" s="15" t="str">
        <f t="shared" si="153"/>
        <v/>
      </c>
      <c r="Q1931" s="15" t="str">
        <f t="shared" si="154"/>
        <v/>
      </c>
      <c r="R1931" s="15" t="str">
        <f t="shared" si="155"/>
        <v/>
      </c>
      <c r="S1931" s="7" t="str">
        <f t="shared" si="156"/>
        <v/>
      </c>
    </row>
    <row r="1932" spans="8:19" x14ac:dyDescent="0.25">
      <c r="H1932" s="153"/>
      <c r="M1932" s="165" t="str">
        <f t="shared" si="152"/>
        <v/>
      </c>
      <c r="N1932" s="255" t="str">
        <f>IF($M1932="","",IFERROR(VLOOKUP($M1932,PartnerSearch!B$2:G$16000,6,0),"--"))</f>
        <v/>
      </c>
      <c r="P1932" s="15" t="str">
        <f t="shared" si="153"/>
        <v/>
      </c>
      <c r="Q1932" s="15" t="str">
        <f t="shared" si="154"/>
        <v/>
      </c>
      <c r="R1932" s="15" t="str">
        <f t="shared" si="155"/>
        <v/>
      </c>
      <c r="S1932" s="7" t="str">
        <f t="shared" si="156"/>
        <v/>
      </c>
    </row>
    <row r="1933" spans="8:19" x14ac:dyDescent="0.25">
      <c r="H1933" s="153"/>
      <c r="M1933" s="165" t="str">
        <f t="shared" si="152"/>
        <v/>
      </c>
      <c r="N1933" s="255" t="str">
        <f>IF($M1933="","",IFERROR(VLOOKUP($M1933,PartnerSearch!B$2:G$16000,6,0),"--"))</f>
        <v/>
      </c>
      <c r="P1933" s="15" t="str">
        <f t="shared" si="153"/>
        <v/>
      </c>
      <c r="Q1933" s="15" t="str">
        <f t="shared" si="154"/>
        <v/>
      </c>
      <c r="R1933" s="15" t="str">
        <f t="shared" si="155"/>
        <v/>
      </c>
      <c r="S1933" s="7" t="str">
        <f t="shared" si="156"/>
        <v/>
      </c>
    </row>
    <row r="1934" spans="8:19" x14ac:dyDescent="0.25">
      <c r="H1934" s="153"/>
      <c r="M1934" s="165" t="str">
        <f t="shared" si="152"/>
        <v/>
      </c>
      <c r="N1934" s="255" t="str">
        <f>IF($M1934="","",IFERROR(VLOOKUP($M1934,PartnerSearch!B$2:G$16000,6,0),"--"))</f>
        <v/>
      </c>
      <c r="P1934" s="15" t="str">
        <f t="shared" si="153"/>
        <v/>
      </c>
      <c r="Q1934" s="15" t="str">
        <f t="shared" si="154"/>
        <v/>
      </c>
      <c r="R1934" s="15" t="str">
        <f t="shared" si="155"/>
        <v/>
      </c>
      <c r="S1934" s="7" t="str">
        <f t="shared" si="156"/>
        <v/>
      </c>
    </row>
    <row r="1935" spans="8:19" x14ac:dyDescent="0.25">
      <c r="H1935" s="153"/>
      <c r="M1935" s="165" t="str">
        <f t="shared" si="152"/>
        <v/>
      </c>
      <c r="N1935" s="255" t="str">
        <f>IF($M1935="","",IFERROR(VLOOKUP($M1935,PartnerSearch!B$2:G$16000,6,0),"--"))</f>
        <v/>
      </c>
      <c r="P1935" s="15" t="str">
        <f t="shared" si="153"/>
        <v/>
      </c>
      <c r="Q1935" s="15" t="str">
        <f t="shared" si="154"/>
        <v/>
      </c>
      <c r="R1935" s="15" t="str">
        <f t="shared" si="155"/>
        <v/>
      </c>
      <c r="S1935" s="7" t="str">
        <f t="shared" si="156"/>
        <v/>
      </c>
    </row>
    <row r="1936" spans="8:19" x14ac:dyDescent="0.25">
      <c r="H1936" s="153"/>
      <c r="M1936" s="165" t="str">
        <f t="shared" si="152"/>
        <v/>
      </c>
      <c r="N1936" s="255" t="str">
        <f>IF($M1936="","",IFERROR(VLOOKUP($M1936,PartnerSearch!B$2:G$16000,6,0),"--"))</f>
        <v/>
      </c>
      <c r="P1936" s="15" t="str">
        <f t="shared" si="153"/>
        <v/>
      </c>
      <c r="Q1936" s="15" t="str">
        <f t="shared" si="154"/>
        <v/>
      </c>
      <c r="R1936" s="15" t="str">
        <f t="shared" si="155"/>
        <v/>
      </c>
      <c r="S1936" s="7" t="str">
        <f t="shared" si="156"/>
        <v/>
      </c>
    </row>
    <row r="1937" spans="8:19" x14ac:dyDescent="0.25">
      <c r="H1937" s="153"/>
      <c r="M1937" s="165" t="str">
        <f t="shared" si="152"/>
        <v/>
      </c>
      <c r="N1937" s="255" t="str">
        <f>IF($M1937="","",IFERROR(VLOOKUP($M1937,PartnerSearch!B$2:G$16000,6,0),"--"))</f>
        <v/>
      </c>
      <c r="P1937" s="15" t="str">
        <f t="shared" si="153"/>
        <v/>
      </c>
      <c r="Q1937" s="15" t="str">
        <f t="shared" si="154"/>
        <v/>
      </c>
      <c r="R1937" s="15" t="str">
        <f t="shared" si="155"/>
        <v/>
      </c>
      <c r="S1937" s="7" t="str">
        <f t="shared" si="156"/>
        <v/>
      </c>
    </row>
    <row r="1938" spans="8:19" x14ac:dyDescent="0.25">
      <c r="H1938" s="153"/>
      <c r="M1938" s="165" t="str">
        <f t="shared" si="152"/>
        <v/>
      </c>
      <c r="N1938" s="255" t="str">
        <f>IF($M1938="","",IFERROR(VLOOKUP($M1938,PartnerSearch!B$2:G$16000,6,0),"--"))</f>
        <v/>
      </c>
      <c r="P1938" s="15" t="str">
        <f t="shared" si="153"/>
        <v/>
      </c>
      <c r="Q1938" s="15" t="str">
        <f t="shared" si="154"/>
        <v/>
      </c>
      <c r="R1938" s="15" t="str">
        <f t="shared" si="155"/>
        <v/>
      </c>
      <c r="S1938" s="7" t="str">
        <f t="shared" si="156"/>
        <v/>
      </c>
    </row>
    <row r="1939" spans="8:19" x14ac:dyDescent="0.25">
      <c r="H1939" s="153"/>
      <c r="M1939" s="165" t="str">
        <f t="shared" si="152"/>
        <v/>
      </c>
      <c r="N1939" s="255" t="str">
        <f>IF($M1939="","",IFERROR(VLOOKUP($M1939,PartnerSearch!B$2:G$16000,6,0),"--"))</f>
        <v/>
      </c>
      <c r="P1939" s="15" t="str">
        <f t="shared" si="153"/>
        <v/>
      </c>
      <c r="Q1939" s="15" t="str">
        <f t="shared" si="154"/>
        <v/>
      </c>
      <c r="R1939" s="15" t="str">
        <f t="shared" si="155"/>
        <v/>
      </c>
      <c r="S1939" s="7" t="str">
        <f t="shared" si="156"/>
        <v/>
      </c>
    </row>
    <row r="1940" spans="8:19" x14ac:dyDescent="0.25">
      <c r="H1940" s="153"/>
      <c r="M1940" s="165" t="str">
        <f t="shared" si="152"/>
        <v/>
      </c>
      <c r="N1940" s="255" t="str">
        <f>IF($M1940="","",IFERROR(VLOOKUP($M1940,PartnerSearch!B$2:G$16000,6,0),"--"))</f>
        <v/>
      </c>
      <c r="P1940" s="15" t="str">
        <f t="shared" si="153"/>
        <v/>
      </c>
      <c r="Q1940" s="15" t="str">
        <f t="shared" si="154"/>
        <v/>
      </c>
      <c r="R1940" s="15" t="str">
        <f t="shared" si="155"/>
        <v/>
      </c>
      <c r="S1940" s="7" t="str">
        <f t="shared" si="156"/>
        <v/>
      </c>
    </row>
    <row r="1941" spans="8:19" x14ac:dyDescent="0.25">
      <c r="H1941" s="153"/>
      <c r="M1941" s="165" t="str">
        <f t="shared" si="152"/>
        <v/>
      </c>
      <c r="N1941" s="255" t="str">
        <f>IF($M1941="","",IFERROR(VLOOKUP($M1941,PartnerSearch!B$2:G$16000,6,0),"--"))</f>
        <v/>
      </c>
      <c r="P1941" s="15" t="str">
        <f t="shared" si="153"/>
        <v/>
      </c>
      <c r="Q1941" s="15" t="str">
        <f t="shared" si="154"/>
        <v/>
      </c>
      <c r="R1941" s="15" t="str">
        <f t="shared" si="155"/>
        <v/>
      </c>
      <c r="S1941" s="7" t="str">
        <f t="shared" si="156"/>
        <v/>
      </c>
    </row>
    <row r="1942" spans="8:19" x14ac:dyDescent="0.25">
      <c r="H1942" s="153"/>
      <c r="M1942" s="165" t="str">
        <f t="shared" si="152"/>
        <v/>
      </c>
      <c r="N1942" s="255" t="str">
        <f>IF($M1942="","",IFERROR(VLOOKUP($M1942,PartnerSearch!B$2:G$16000,6,0),"--"))</f>
        <v/>
      </c>
      <c r="P1942" s="15" t="str">
        <f t="shared" si="153"/>
        <v/>
      </c>
      <c r="Q1942" s="15" t="str">
        <f t="shared" si="154"/>
        <v/>
      </c>
      <c r="R1942" s="15" t="str">
        <f t="shared" si="155"/>
        <v/>
      </c>
      <c r="S1942" s="7" t="str">
        <f t="shared" si="156"/>
        <v/>
      </c>
    </row>
    <row r="1943" spans="8:19" x14ac:dyDescent="0.25">
      <c r="H1943" s="153"/>
      <c r="M1943" s="165" t="str">
        <f t="shared" si="152"/>
        <v/>
      </c>
      <c r="N1943" s="255" t="str">
        <f>IF($M1943="","",IFERROR(VLOOKUP($M1943,PartnerSearch!B$2:G$16000,6,0),"--"))</f>
        <v/>
      </c>
      <c r="P1943" s="15" t="str">
        <f t="shared" si="153"/>
        <v/>
      </c>
      <c r="Q1943" s="15" t="str">
        <f t="shared" si="154"/>
        <v/>
      </c>
      <c r="R1943" s="15" t="str">
        <f t="shared" si="155"/>
        <v/>
      </c>
      <c r="S1943" s="7" t="str">
        <f t="shared" si="156"/>
        <v/>
      </c>
    </row>
    <row r="1944" spans="8:19" x14ac:dyDescent="0.25">
      <c r="H1944" s="153"/>
      <c r="M1944" s="165" t="str">
        <f t="shared" si="152"/>
        <v/>
      </c>
      <c r="N1944" s="255" t="str">
        <f>IF($M1944="","",IFERROR(VLOOKUP($M1944,PartnerSearch!B$2:G$16000,6,0),"--"))</f>
        <v/>
      </c>
      <c r="P1944" s="15" t="str">
        <f t="shared" si="153"/>
        <v/>
      </c>
      <c r="Q1944" s="15" t="str">
        <f t="shared" si="154"/>
        <v/>
      </c>
      <c r="R1944" s="15" t="str">
        <f t="shared" si="155"/>
        <v/>
      </c>
      <c r="S1944" s="7" t="str">
        <f t="shared" si="156"/>
        <v/>
      </c>
    </row>
    <row r="1945" spans="8:19" x14ac:dyDescent="0.25">
      <c r="H1945" s="153"/>
      <c r="M1945" s="165" t="str">
        <f t="shared" si="152"/>
        <v/>
      </c>
      <c r="N1945" s="255" t="str">
        <f>IF($M1945="","",IFERROR(VLOOKUP($M1945,PartnerSearch!B$2:G$16000,6,0),"--"))</f>
        <v/>
      </c>
      <c r="P1945" s="15" t="str">
        <f t="shared" si="153"/>
        <v/>
      </c>
      <c r="Q1945" s="15" t="str">
        <f t="shared" si="154"/>
        <v/>
      </c>
      <c r="R1945" s="15" t="str">
        <f t="shared" si="155"/>
        <v/>
      </c>
      <c r="S1945" s="7" t="str">
        <f t="shared" si="156"/>
        <v/>
      </c>
    </row>
    <row r="1946" spans="8:19" x14ac:dyDescent="0.25">
      <c r="H1946" s="153"/>
      <c r="M1946" s="165" t="str">
        <f t="shared" si="152"/>
        <v/>
      </c>
      <c r="N1946" s="255" t="str">
        <f>IF($M1946="","",IFERROR(VLOOKUP($M1946,PartnerSearch!B$2:G$16000,6,0),"--"))</f>
        <v/>
      </c>
      <c r="P1946" s="15" t="str">
        <f t="shared" si="153"/>
        <v/>
      </c>
      <c r="Q1946" s="15" t="str">
        <f t="shared" si="154"/>
        <v/>
      </c>
      <c r="R1946" s="15" t="str">
        <f t="shared" si="155"/>
        <v/>
      </c>
      <c r="S1946" s="7" t="str">
        <f t="shared" si="156"/>
        <v/>
      </c>
    </row>
    <row r="1947" spans="8:19" x14ac:dyDescent="0.25">
      <c r="H1947" s="153"/>
      <c r="M1947" s="165" t="str">
        <f t="shared" si="152"/>
        <v/>
      </c>
      <c r="N1947" s="255" t="str">
        <f>IF($M1947="","",IFERROR(VLOOKUP($M1947,PartnerSearch!B$2:G$16000,6,0),"--"))</f>
        <v/>
      </c>
      <c r="P1947" s="15" t="str">
        <f t="shared" si="153"/>
        <v/>
      </c>
      <c r="Q1947" s="15" t="str">
        <f t="shared" si="154"/>
        <v/>
      </c>
      <c r="R1947" s="15" t="str">
        <f t="shared" si="155"/>
        <v/>
      </c>
      <c r="S1947" s="7" t="str">
        <f t="shared" si="156"/>
        <v/>
      </c>
    </row>
    <row r="1948" spans="8:19" x14ac:dyDescent="0.25">
      <c r="H1948" s="153"/>
      <c r="M1948" s="165" t="str">
        <f t="shared" si="152"/>
        <v/>
      </c>
      <c r="N1948" s="255" t="str">
        <f>IF($M1948="","",IFERROR(VLOOKUP($M1948,PartnerSearch!B$2:G$16000,6,0),"--"))</f>
        <v/>
      </c>
      <c r="P1948" s="15" t="str">
        <f t="shared" si="153"/>
        <v/>
      </c>
      <c r="Q1948" s="15" t="str">
        <f t="shared" si="154"/>
        <v/>
      </c>
      <c r="R1948" s="15" t="str">
        <f t="shared" si="155"/>
        <v/>
      </c>
      <c r="S1948" s="7" t="str">
        <f t="shared" si="156"/>
        <v/>
      </c>
    </row>
    <row r="1949" spans="8:19" x14ac:dyDescent="0.25">
      <c r="H1949" s="153"/>
      <c r="M1949" s="165" t="str">
        <f t="shared" si="152"/>
        <v/>
      </c>
      <c r="N1949" s="255" t="str">
        <f>IF($M1949="","",IFERROR(VLOOKUP($M1949,PartnerSearch!B$2:G$16000,6,0),"--"))</f>
        <v/>
      </c>
      <c r="P1949" s="15" t="str">
        <f t="shared" si="153"/>
        <v/>
      </c>
      <c r="Q1949" s="15" t="str">
        <f t="shared" si="154"/>
        <v/>
      </c>
      <c r="R1949" s="15" t="str">
        <f t="shared" si="155"/>
        <v/>
      </c>
      <c r="S1949" s="7" t="str">
        <f t="shared" si="156"/>
        <v/>
      </c>
    </row>
    <row r="1950" spans="8:19" x14ac:dyDescent="0.25">
      <c r="H1950" s="153"/>
      <c r="M1950" s="165" t="str">
        <f t="shared" si="152"/>
        <v/>
      </c>
      <c r="N1950" s="255" t="str">
        <f>IF($M1950="","",IFERROR(VLOOKUP($M1950,PartnerSearch!B$2:G$16000,6,0),"--"))</f>
        <v/>
      </c>
      <c r="P1950" s="15" t="str">
        <f t="shared" si="153"/>
        <v/>
      </c>
      <c r="Q1950" s="15" t="str">
        <f t="shared" si="154"/>
        <v/>
      </c>
      <c r="R1950" s="15" t="str">
        <f t="shared" si="155"/>
        <v/>
      </c>
      <c r="S1950" s="7" t="str">
        <f t="shared" si="156"/>
        <v/>
      </c>
    </row>
    <row r="1951" spans="8:19" x14ac:dyDescent="0.25">
      <c r="H1951" s="153"/>
      <c r="M1951" s="165" t="str">
        <f t="shared" si="152"/>
        <v/>
      </c>
      <c r="N1951" s="255" t="str">
        <f>IF($M1951="","",IFERROR(VLOOKUP($M1951,PartnerSearch!B$2:G$16000,6,0),"--"))</f>
        <v/>
      </c>
      <c r="P1951" s="15" t="str">
        <f t="shared" si="153"/>
        <v/>
      </c>
      <c r="Q1951" s="15" t="str">
        <f t="shared" si="154"/>
        <v/>
      </c>
      <c r="R1951" s="15" t="str">
        <f t="shared" si="155"/>
        <v/>
      </c>
      <c r="S1951" s="7" t="str">
        <f t="shared" si="156"/>
        <v/>
      </c>
    </row>
    <row r="1952" spans="8:19" x14ac:dyDescent="0.25">
      <c r="H1952" s="153"/>
      <c r="M1952" s="165" t="str">
        <f t="shared" si="152"/>
        <v/>
      </c>
      <c r="N1952" s="255" t="str">
        <f>IF($M1952="","",IFERROR(VLOOKUP($M1952,PartnerSearch!B$2:G$16000,6,0),"--"))</f>
        <v/>
      </c>
      <c r="P1952" s="15" t="str">
        <f t="shared" si="153"/>
        <v/>
      </c>
      <c r="Q1952" s="15" t="str">
        <f t="shared" si="154"/>
        <v/>
      </c>
      <c r="R1952" s="15" t="str">
        <f t="shared" si="155"/>
        <v/>
      </c>
      <c r="S1952" s="7" t="str">
        <f t="shared" si="156"/>
        <v/>
      </c>
    </row>
    <row r="1953" spans="8:19" x14ac:dyDescent="0.25">
      <c r="H1953" s="153"/>
      <c r="M1953" s="165" t="str">
        <f t="shared" si="152"/>
        <v/>
      </c>
      <c r="N1953" s="255" t="str">
        <f>IF($M1953="","",IFERROR(VLOOKUP($M1953,PartnerSearch!B$2:G$16000,6,0),"--"))</f>
        <v/>
      </c>
      <c r="P1953" s="15" t="str">
        <f t="shared" si="153"/>
        <v/>
      </c>
      <c r="Q1953" s="15" t="str">
        <f t="shared" si="154"/>
        <v/>
      </c>
      <c r="R1953" s="15" t="str">
        <f t="shared" si="155"/>
        <v/>
      </c>
      <c r="S1953" s="7" t="str">
        <f t="shared" si="156"/>
        <v/>
      </c>
    </row>
    <row r="1954" spans="8:19" x14ac:dyDescent="0.25">
      <c r="H1954" s="153"/>
      <c r="M1954" s="165" t="str">
        <f t="shared" si="152"/>
        <v/>
      </c>
      <c r="N1954" s="255" t="str">
        <f>IF($M1954="","",IFERROR(VLOOKUP($M1954,PartnerSearch!B$2:G$16000,6,0),"--"))</f>
        <v/>
      </c>
      <c r="P1954" s="15" t="str">
        <f t="shared" si="153"/>
        <v/>
      </c>
      <c r="Q1954" s="15" t="str">
        <f t="shared" si="154"/>
        <v/>
      </c>
      <c r="R1954" s="15" t="str">
        <f t="shared" si="155"/>
        <v/>
      </c>
      <c r="S1954" s="7" t="str">
        <f t="shared" si="156"/>
        <v/>
      </c>
    </row>
    <row r="1955" spans="8:19" x14ac:dyDescent="0.25">
      <c r="H1955" s="153"/>
      <c r="M1955" s="165" t="str">
        <f t="shared" si="152"/>
        <v/>
      </c>
      <c r="N1955" s="255" t="str">
        <f>IF($M1955="","",IFERROR(VLOOKUP($M1955,PartnerSearch!B$2:G$16000,6,0),"--"))</f>
        <v/>
      </c>
      <c r="P1955" s="15" t="str">
        <f t="shared" si="153"/>
        <v/>
      </c>
      <c r="Q1955" s="15" t="str">
        <f t="shared" si="154"/>
        <v/>
      </c>
      <c r="R1955" s="15" t="str">
        <f t="shared" si="155"/>
        <v/>
      </c>
      <c r="S1955" s="7" t="str">
        <f t="shared" si="156"/>
        <v/>
      </c>
    </row>
    <row r="1956" spans="8:19" x14ac:dyDescent="0.25">
      <c r="H1956" s="153"/>
      <c r="M1956" s="165" t="str">
        <f t="shared" si="152"/>
        <v/>
      </c>
      <c r="N1956" s="255" t="str">
        <f>IF($M1956="","",IFERROR(VLOOKUP($M1956,PartnerSearch!B$2:G$16000,6,0),"--"))</f>
        <v/>
      </c>
      <c r="P1956" s="15" t="str">
        <f t="shared" si="153"/>
        <v/>
      </c>
      <c r="Q1956" s="15" t="str">
        <f t="shared" si="154"/>
        <v/>
      </c>
      <c r="R1956" s="15" t="str">
        <f t="shared" si="155"/>
        <v/>
      </c>
      <c r="S1956" s="7" t="str">
        <f t="shared" si="156"/>
        <v/>
      </c>
    </row>
    <row r="1957" spans="8:19" x14ac:dyDescent="0.25">
      <c r="H1957" s="153"/>
      <c r="M1957" s="165" t="str">
        <f t="shared" si="152"/>
        <v/>
      </c>
      <c r="N1957" s="255" t="str">
        <f>IF($M1957="","",IFERROR(VLOOKUP($M1957,PartnerSearch!B$2:G$16000,6,0),"--"))</f>
        <v/>
      </c>
      <c r="P1957" s="15" t="str">
        <f t="shared" si="153"/>
        <v/>
      </c>
      <c r="Q1957" s="15" t="str">
        <f t="shared" si="154"/>
        <v/>
      </c>
      <c r="R1957" s="15" t="str">
        <f t="shared" si="155"/>
        <v/>
      </c>
      <c r="S1957" s="7" t="str">
        <f t="shared" si="156"/>
        <v/>
      </c>
    </row>
    <row r="1958" spans="8:19" x14ac:dyDescent="0.25">
      <c r="H1958" s="153"/>
      <c r="M1958" s="165" t="str">
        <f t="shared" si="152"/>
        <v/>
      </c>
      <c r="N1958" s="255" t="str">
        <f>IF($M1958="","",IFERROR(VLOOKUP($M1958,PartnerSearch!B$2:G$16000,6,0),"--"))</f>
        <v/>
      </c>
      <c r="P1958" s="15" t="str">
        <f t="shared" si="153"/>
        <v/>
      </c>
      <c r="Q1958" s="15" t="str">
        <f t="shared" si="154"/>
        <v/>
      </c>
      <c r="R1958" s="15" t="str">
        <f t="shared" si="155"/>
        <v/>
      </c>
      <c r="S1958" s="7" t="str">
        <f t="shared" si="156"/>
        <v/>
      </c>
    </row>
    <row r="1959" spans="8:19" x14ac:dyDescent="0.25">
      <c r="H1959" s="153"/>
      <c r="M1959" s="165" t="str">
        <f t="shared" si="152"/>
        <v/>
      </c>
      <c r="N1959" s="255" t="str">
        <f>IF($M1959="","",IFERROR(VLOOKUP($M1959,PartnerSearch!B$2:G$16000,6,0),"--"))</f>
        <v/>
      </c>
      <c r="P1959" s="15" t="str">
        <f t="shared" si="153"/>
        <v/>
      </c>
      <c r="Q1959" s="15" t="str">
        <f t="shared" si="154"/>
        <v/>
      </c>
      <c r="R1959" s="15" t="str">
        <f t="shared" si="155"/>
        <v/>
      </c>
      <c r="S1959" s="7" t="str">
        <f t="shared" si="156"/>
        <v/>
      </c>
    </row>
    <row r="1960" spans="8:19" x14ac:dyDescent="0.25">
      <c r="H1960" s="153"/>
      <c r="M1960" s="165" t="str">
        <f t="shared" si="152"/>
        <v/>
      </c>
      <c r="N1960" s="255" t="str">
        <f>IF($M1960="","",IFERROR(VLOOKUP($M1960,PartnerSearch!B$2:G$16000,6,0),"--"))</f>
        <v/>
      </c>
      <c r="P1960" s="15" t="str">
        <f t="shared" si="153"/>
        <v/>
      </c>
      <c r="Q1960" s="15" t="str">
        <f t="shared" si="154"/>
        <v/>
      </c>
      <c r="R1960" s="15" t="str">
        <f t="shared" si="155"/>
        <v/>
      </c>
      <c r="S1960" s="7" t="str">
        <f t="shared" si="156"/>
        <v/>
      </c>
    </row>
    <row r="1961" spans="8:19" x14ac:dyDescent="0.25">
      <c r="H1961" s="153"/>
      <c r="M1961" s="165" t="str">
        <f t="shared" si="152"/>
        <v/>
      </c>
      <c r="N1961" s="255" t="str">
        <f>IF($M1961="","",IFERROR(VLOOKUP($M1961,PartnerSearch!B$2:G$16000,6,0),"--"))</f>
        <v/>
      </c>
      <c r="P1961" s="15" t="str">
        <f t="shared" si="153"/>
        <v/>
      </c>
      <c r="Q1961" s="15" t="str">
        <f t="shared" si="154"/>
        <v/>
      </c>
      <c r="R1961" s="15" t="str">
        <f t="shared" si="155"/>
        <v/>
      </c>
      <c r="S1961" s="7" t="str">
        <f t="shared" si="156"/>
        <v/>
      </c>
    </row>
    <row r="1962" spans="8:19" x14ac:dyDescent="0.25">
      <c r="H1962" s="153"/>
      <c r="M1962" s="165" t="str">
        <f t="shared" si="152"/>
        <v/>
      </c>
      <c r="N1962" s="255" t="str">
        <f>IF($M1962="","",IFERROR(VLOOKUP($M1962,PartnerSearch!B$2:G$16000,6,0),"--"))</f>
        <v/>
      </c>
      <c r="P1962" s="15" t="str">
        <f t="shared" si="153"/>
        <v/>
      </c>
      <c r="Q1962" s="15" t="str">
        <f t="shared" si="154"/>
        <v/>
      </c>
      <c r="R1962" s="15" t="str">
        <f t="shared" si="155"/>
        <v/>
      </c>
      <c r="S1962" s="7" t="str">
        <f t="shared" si="156"/>
        <v/>
      </c>
    </row>
    <row r="1963" spans="8:19" x14ac:dyDescent="0.25">
      <c r="H1963" s="153"/>
      <c r="M1963" s="165" t="str">
        <f t="shared" si="152"/>
        <v/>
      </c>
      <c r="N1963" s="255" t="str">
        <f>IF($M1963="","",IFERROR(VLOOKUP($M1963,PartnerSearch!B$2:G$16000,6,0),"--"))</f>
        <v/>
      </c>
      <c r="P1963" s="15" t="str">
        <f t="shared" si="153"/>
        <v/>
      </c>
      <c r="Q1963" s="15" t="str">
        <f t="shared" si="154"/>
        <v/>
      </c>
      <c r="R1963" s="15" t="str">
        <f t="shared" si="155"/>
        <v/>
      </c>
      <c r="S1963" s="7" t="str">
        <f t="shared" si="156"/>
        <v/>
      </c>
    </row>
    <row r="1964" spans="8:19" x14ac:dyDescent="0.25">
      <c r="H1964" s="153"/>
      <c r="M1964" s="165" t="str">
        <f t="shared" si="152"/>
        <v/>
      </c>
      <c r="N1964" s="255" t="str">
        <f>IF($M1964="","",IFERROR(VLOOKUP($M1964,PartnerSearch!B$2:G$16000,6,0),"--"))</f>
        <v/>
      </c>
      <c r="P1964" s="15" t="str">
        <f t="shared" si="153"/>
        <v/>
      </c>
      <c r="Q1964" s="15" t="str">
        <f t="shared" si="154"/>
        <v/>
      </c>
      <c r="R1964" s="15" t="str">
        <f t="shared" si="155"/>
        <v/>
      </c>
      <c r="S1964" s="7" t="str">
        <f t="shared" si="156"/>
        <v/>
      </c>
    </row>
    <row r="1965" spans="8:19" x14ac:dyDescent="0.25">
      <c r="H1965" s="153"/>
      <c r="M1965" s="165" t="str">
        <f t="shared" si="152"/>
        <v/>
      </c>
      <c r="N1965" s="255" t="str">
        <f>IF($M1965="","",IFERROR(VLOOKUP($M1965,PartnerSearch!B$2:G$16000,6,0),"--"))</f>
        <v/>
      </c>
      <c r="P1965" s="15" t="str">
        <f t="shared" si="153"/>
        <v/>
      </c>
      <c r="Q1965" s="15" t="str">
        <f t="shared" si="154"/>
        <v/>
      </c>
      <c r="R1965" s="15" t="str">
        <f t="shared" si="155"/>
        <v/>
      </c>
      <c r="S1965" s="7" t="str">
        <f t="shared" si="156"/>
        <v/>
      </c>
    </row>
    <row r="1966" spans="8:19" x14ac:dyDescent="0.25">
      <c r="H1966" s="153"/>
      <c r="M1966" s="165" t="str">
        <f t="shared" si="152"/>
        <v/>
      </c>
      <c r="N1966" s="255" t="str">
        <f>IF($M1966="","",IFERROR(VLOOKUP($M1966,PartnerSearch!B$2:G$16000,6,0),"--"))</f>
        <v/>
      </c>
      <c r="P1966" s="15" t="str">
        <f t="shared" si="153"/>
        <v/>
      </c>
      <c r="Q1966" s="15" t="str">
        <f t="shared" si="154"/>
        <v/>
      </c>
      <c r="R1966" s="15" t="str">
        <f t="shared" si="155"/>
        <v/>
      </c>
      <c r="S1966" s="7" t="str">
        <f t="shared" si="156"/>
        <v/>
      </c>
    </row>
    <row r="1967" spans="8:19" x14ac:dyDescent="0.25">
      <c r="H1967" s="153"/>
      <c r="M1967" s="165" t="str">
        <f t="shared" si="152"/>
        <v/>
      </c>
      <c r="N1967" s="255" t="str">
        <f>IF($M1967="","",IFERROR(VLOOKUP($M1967,PartnerSearch!B$2:G$16000,6,0),"--"))</f>
        <v/>
      </c>
      <c r="P1967" s="15" t="str">
        <f t="shared" si="153"/>
        <v/>
      </c>
      <c r="Q1967" s="15" t="str">
        <f t="shared" si="154"/>
        <v/>
      </c>
      <c r="R1967" s="15" t="str">
        <f t="shared" si="155"/>
        <v/>
      </c>
      <c r="S1967" s="7" t="str">
        <f t="shared" si="156"/>
        <v/>
      </c>
    </row>
    <row r="1968" spans="8:19" x14ac:dyDescent="0.25">
      <c r="H1968" s="153"/>
      <c r="M1968" s="165" t="str">
        <f t="shared" si="152"/>
        <v/>
      </c>
      <c r="N1968" s="255" t="str">
        <f>IF($M1968="","",IFERROR(VLOOKUP($M1968,PartnerSearch!B$2:G$16000,6,0),"--"))</f>
        <v/>
      </c>
      <c r="P1968" s="15" t="str">
        <f t="shared" si="153"/>
        <v/>
      </c>
      <c r="Q1968" s="15" t="str">
        <f t="shared" si="154"/>
        <v/>
      </c>
      <c r="R1968" s="15" t="str">
        <f t="shared" si="155"/>
        <v/>
      </c>
      <c r="S1968" s="7" t="str">
        <f t="shared" si="156"/>
        <v/>
      </c>
    </row>
    <row r="1969" spans="8:19" x14ac:dyDescent="0.25">
      <c r="H1969" s="153"/>
      <c r="M1969" s="165" t="str">
        <f t="shared" si="152"/>
        <v/>
      </c>
      <c r="N1969" s="255" t="str">
        <f>IF($M1969="","",IFERROR(VLOOKUP($M1969,PartnerSearch!B$2:G$16000,6,0),"--"))</f>
        <v/>
      </c>
      <c r="P1969" s="15" t="str">
        <f t="shared" si="153"/>
        <v/>
      </c>
      <c r="Q1969" s="15" t="str">
        <f t="shared" si="154"/>
        <v/>
      </c>
      <c r="R1969" s="15" t="str">
        <f t="shared" si="155"/>
        <v/>
      </c>
      <c r="S1969" s="7" t="str">
        <f t="shared" si="156"/>
        <v/>
      </c>
    </row>
    <row r="1970" spans="8:19" x14ac:dyDescent="0.25">
      <c r="H1970" s="153"/>
      <c r="M1970" s="165" t="str">
        <f t="shared" si="152"/>
        <v/>
      </c>
      <c r="N1970" s="255" t="str">
        <f>IF($M1970="","",IFERROR(VLOOKUP($M1970,PartnerSearch!B$2:G$16000,6,0),"--"))</f>
        <v/>
      </c>
      <c r="P1970" s="15" t="str">
        <f t="shared" si="153"/>
        <v/>
      </c>
      <c r="Q1970" s="15" t="str">
        <f t="shared" si="154"/>
        <v/>
      </c>
      <c r="R1970" s="15" t="str">
        <f t="shared" si="155"/>
        <v/>
      </c>
      <c r="S1970" s="7" t="str">
        <f t="shared" si="156"/>
        <v/>
      </c>
    </row>
    <row r="1971" spans="8:19" x14ac:dyDescent="0.25">
      <c r="H1971" s="153"/>
      <c r="M1971" s="165" t="str">
        <f t="shared" si="152"/>
        <v/>
      </c>
      <c r="N1971" s="255" t="str">
        <f>IF($M1971="","",IFERROR(VLOOKUP($M1971,PartnerSearch!B$2:G$16000,6,0),"--"))</f>
        <v/>
      </c>
      <c r="P1971" s="15" t="str">
        <f t="shared" si="153"/>
        <v/>
      </c>
      <c r="Q1971" s="15" t="str">
        <f t="shared" si="154"/>
        <v/>
      </c>
      <c r="R1971" s="15" t="str">
        <f t="shared" si="155"/>
        <v/>
      </c>
      <c r="S1971" s="7" t="str">
        <f t="shared" si="156"/>
        <v/>
      </c>
    </row>
    <row r="1972" spans="8:19" x14ac:dyDescent="0.25">
      <c r="H1972" s="153"/>
      <c r="M1972" s="165" t="str">
        <f t="shared" si="152"/>
        <v/>
      </c>
      <c r="N1972" s="255" t="str">
        <f>IF($M1972="","",IFERROR(VLOOKUP($M1972,PartnerSearch!B$2:G$16000,6,0),"--"))</f>
        <v/>
      </c>
      <c r="P1972" s="15" t="str">
        <f t="shared" si="153"/>
        <v/>
      </c>
      <c r="Q1972" s="15" t="str">
        <f t="shared" si="154"/>
        <v/>
      </c>
      <c r="R1972" s="15" t="str">
        <f t="shared" si="155"/>
        <v/>
      </c>
      <c r="S1972" s="7" t="str">
        <f t="shared" si="156"/>
        <v/>
      </c>
    </row>
    <row r="1973" spans="8:19" x14ac:dyDescent="0.25">
      <c r="H1973" s="153"/>
      <c r="M1973" s="165" t="str">
        <f t="shared" si="152"/>
        <v/>
      </c>
      <c r="N1973" s="255" t="str">
        <f>IF($M1973="","",IFERROR(VLOOKUP($M1973,PartnerSearch!B$2:G$16000,6,0),"--"))</f>
        <v/>
      </c>
      <c r="P1973" s="15" t="str">
        <f t="shared" si="153"/>
        <v/>
      </c>
      <c r="Q1973" s="15" t="str">
        <f t="shared" si="154"/>
        <v/>
      </c>
      <c r="R1973" s="15" t="str">
        <f t="shared" si="155"/>
        <v/>
      </c>
      <c r="S1973" s="7" t="str">
        <f t="shared" si="156"/>
        <v/>
      </c>
    </row>
    <row r="1974" spans="8:19" x14ac:dyDescent="0.25">
      <c r="H1974" s="153"/>
      <c r="M1974" s="165" t="str">
        <f t="shared" si="152"/>
        <v/>
      </c>
      <c r="N1974" s="255" t="str">
        <f>IF($M1974="","",IFERROR(VLOOKUP($M1974,PartnerSearch!B$2:G$16000,6,0),"--"))</f>
        <v/>
      </c>
      <c r="P1974" s="15" t="str">
        <f t="shared" si="153"/>
        <v/>
      </c>
      <c r="Q1974" s="15" t="str">
        <f t="shared" si="154"/>
        <v/>
      </c>
      <c r="R1974" s="15" t="str">
        <f t="shared" si="155"/>
        <v/>
      </c>
      <c r="S1974" s="7" t="str">
        <f t="shared" si="156"/>
        <v/>
      </c>
    </row>
    <row r="1975" spans="8:19" x14ac:dyDescent="0.25">
      <c r="H1975" s="153"/>
      <c r="M1975" s="165" t="str">
        <f t="shared" si="152"/>
        <v/>
      </c>
      <c r="N1975" s="255" t="str">
        <f>IF($M1975="","",IFERROR(VLOOKUP($M1975,PartnerSearch!B$2:G$16000,6,0),"--"))</f>
        <v/>
      </c>
      <c r="P1975" s="15" t="str">
        <f t="shared" si="153"/>
        <v/>
      </c>
      <c r="Q1975" s="15" t="str">
        <f t="shared" si="154"/>
        <v/>
      </c>
      <c r="R1975" s="15" t="str">
        <f t="shared" si="155"/>
        <v/>
      </c>
      <c r="S1975" s="7" t="str">
        <f t="shared" si="156"/>
        <v/>
      </c>
    </row>
    <row r="1976" spans="8:19" x14ac:dyDescent="0.25">
      <c r="H1976" s="153"/>
      <c r="M1976" s="165" t="str">
        <f t="shared" si="152"/>
        <v/>
      </c>
      <c r="N1976" s="255" t="str">
        <f>IF($M1976="","",IFERROR(VLOOKUP($M1976,PartnerSearch!B$2:G$16000,6,0),"--"))</f>
        <v/>
      </c>
      <c r="P1976" s="15" t="str">
        <f t="shared" si="153"/>
        <v/>
      </c>
      <c r="Q1976" s="15" t="str">
        <f t="shared" si="154"/>
        <v/>
      </c>
      <c r="R1976" s="15" t="str">
        <f t="shared" si="155"/>
        <v/>
      </c>
      <c r="S1976" s="7" t="str">
        <f t="shared" si="156"/>
        <v/>
      </c>
    </row>
    <row r="1977" spans="8:19" x14ac:dyDescent="0.25">
      <c r="H1977" s="153"/>
      <c r="M1977" s="165" t="str">
        <f t="shared" si="152"/>
        <v/>
      </c>
      <c r="N1977" s="255" t="str">
        <f>IF($M1977="","",IFERROR(VLOOKUP($M1977,PartnerSearch!B$2:G$16000,6,0),"--"))</f>
        <v/>
      </c>
      <c r="P1977" s="15" t="str">
        <f t="shared" si="153"/>
        <v/>
      </c>
      <c r="Q1977" s="15" t="str">
        <f t="shared" si="154"/>
        <v/>
      </c>
      <c r="R1977" s="15" t="str">
        <f t="shared" si="155"/>
        <v/>
      </c>
      <c r="S1977" s="7" t="str">
        <f t="shared" si="156"/>
        <v/>
      </c>
    </row>
    <row r="1978" spans="8:19" x14ac:dyDescent="0.25">
      <c r="H1978" s="153"/>
      <c r="M1978" s="165" t="str">
        <f t="shared" si="152"/>
        <v/>
      </c>
      <c r="N1978" s="255" t="str">
        <f>IF($M1978="","",IFERROR(VLOOKUP($M1978,PartnerSearch!B$2:G$16000,6,0),"--"))</f>
        <v/>
      </c>
      <c r="P1978" s="15" t="str">
        <f t="shared" si="153"/>
        <v/>
      </c>
      <c r="Q1978" s="15" t="str">
        <f t="shared" si="154"/>
        <v/>
      </c>
      <c r="R1978" s="15" t="str">
        <f t="shared" si="155"/>
        <v/>
      </c>
      <c r="S1978" s="7" t="str">
        <f t="shared" si="156"/>
        <v/>
      </c>
    </row>
    <row r="1979" spans="8:19" x14ac:dyDescent="0.25">
      <c r="H1979" s="153"/>
      <c r="M1979" s="165" t="str">
        <f t="shared" si="152"/>
        <v/>
      </c>
      <c r="N1979" s="255" t="str">
        <f>IF($M1979="","",IFERROR(VLOOKUP($M1979,PartnerSearch!B$2:G$16000,6,0),"--"))</f>
        <v/>
      </c>
      <c r="P1979" s="15" t="str">
        <f t="shared" si="153"/>
        <v/>
      </c>
      <c r="Q1979" s="15" t="str">
        <f t="shared" si="154"/>
        <v/>
      </c>
      <c r="R1979" s="15" t="str">
        <f t="shared" si="155"/>
        <v/>
      </c>
      <c r="S1979" s="7" t="str">
        <f t="shared" si="156"/>
        <v/>
      </c>
    </row>
    <row r="1980" spans="8:19" x14ac:dyDescent="0.25">
      <c r="H1980" s="153"/>
      <c r="M1980" s="165" t="str">
        <f t="shared" si="152"/>
        <v/>
      </c>
      <c r="N1980" s="255" t="str">
        <f>IF($M1980="","",IFERROR(VLOOKUP($M1980,PartnerSearch!B$2:G$16000,6,0),"--"))</f>
        <v/>
      </c>
      <c r="P1980" s="15" t="str">
        <f t="shared" si="153"/>
        <v/>
      </c>
      <c r="Q1980" s="15" t="str">
        <f t="shared" si="154"/>
        <v/>
      </c>
      <c r="R1980" s="15" t="str">
        <f t="shared" si="155"/>
        <v/>
      </c>
      <c r="S1980" s="7" t="str">
        <f t="shared" si="156"/>
        <v/>
      </c>
    </row>
    <row r="1981" spans="8:19" x14ac:dyDescent="0.25">
      <c r="H1981" s="153"/>
      <c r="M1981" s="165" t="str">
        <f t="shared" si="152"/>
        <v/>
      </c>
      <c r="N1981" s="255" t="str">
        <f>IF($M1981="","",IFERROR(VLOOKUP($M1981,PartnerSearch!B$2:G$16000,6,0),"--"))</f>
        <v/>
      </c>
      <c r="P1981" s="15" t="str">
        <f t="shared" si="153"/>
        <v/>
      </c>
      <c r="Q1981" s="15" t="str">
        <f t="shared" si="154"/>
        <v/>
      </c>
      <c r="R1981" s="15" t="str">
        <f t="shared" si="155"/>
        <v/>
      </c>
      <c r="S1981" s="7" t="str">
        <f t="shared" si="156"/>
        <v/>
      </c>
    </row>
    <row r="1982" spans="8:19" x14ac:dyDescent="0.25">
      <c r="H1982" s="153"/>
      <c r="M1982" s="165" t="str">
        <f t="shared" si="152"/>
        <v/>
      </c>
      <c r="N1982" s="255" t="str">
        <f>IF($M1982="","",IFERROR(VLOOKUP($M1982,PartnerSearch!B$2:G$16000,6,0),"--"))</f>
        <v/>
      </c>
      <c r="P1982" s="15" t="str">
        <f t="shared" si="153"/>
        <v/>
      </c>
      <c r="Q1982" s="15" t="str">
        <f t="shared" si="154"/>
        <v/>
      </c>
      <c r="R1982" s="15" t="str">
        <f t="shared" si="155"/>
        <v/>
      </c>
      <c r="S1982" s="7" t="str">
        <f t="shared" si="156"/>
        <v/>
      </c>
    </row>
    <row r="1983" spans="8:19" x14ac:dyDescent="0.25">
      <c r="H1983" s="153"/>
      <c r="M1983" s="165" t="str">
        <f t="shared" si="152"/>
        <v/>
      </c>
      <c r="N1983" s="255" t="str">
        <f>IF($M1983="","",IFERROR(VLOOKUP($M1983,PartnerSearch!B$2:G$16000,6,0),"--"))</f>
        <v/>
      </c>
      <c r="P1983" s="15" t="str">
        <f t="shared" si="153"/>
        <v/>
      </c>
      <c r="Q1983" s="15" t="str">
        <f t="shared" si="154"/>
        <v/>
      </c>
      <c r="R1983" s="15" t="str">
        <f t="shared" si="155"/>
        <v/>
      </c>
      <c r="S1983" s="7" t="str">
        <f t="shared" si="156"/>
        <v/>
      </c>
    </row>
    <row r="1984" spans="8:19" x14ac:dyDescent="0.25">
      <c r="H1984" s="153"/>
      <c r="M1984" s="165" t="str">
        <f t="shared" si="152"/>
        <v/>
      </c>
      <c r="N1984" s="255" t="str">
        <f>IF($M1984="","",IFERROR(VLOOKUP($M1984,PartnerSearch!B$2:G$16000,6,0),"--"))</f>
        <v/>
      </c>
      <c r="P1984" s="15" t="str">
        <f t="shared" si="153"/>
        <v/>
      </c>
      <c r="Q1984" s="15" t="str">
        <f t="shared" si="154"/>
        <v/>
      </c>
      <c r="R1984" s="15" t="str">
        <f t="shared" si="155"/>
        <v/>
      </c>
      <c r="S1984" s="7" t="str">
        <f t="shared" si="156"/>
        <v/>
      </c>
    </row>
    <row r="1985" spans="8:19" x14ac:dyDescent="0.25">
      <c r="H1985" s="153"/>
      <c r="M1985" s="165" t="str">
        <f t="shared" si="152"/>
        <v/>
      </c>
      <c r="N1985" s="255" t="str">
        <f>IF($M1985="","",IFERROR(VLOOKUP($M1985,PartnerSearch!B$2:G$16000,6,0),"--"))</f>
        <v/>
      </c>
      <c r="P1985" s="15" t="str">
        <f t="shared" si="153"/>
        <v/>
      </c>
      <c r="Q1985" s="15" t="str">
        <f t="shared" si="154"/>
        <v/>
      </c>
      <c r="R1985" s="15" t="str">
        <f t="shared" si="155"/>
        <v/>
      </c>
      <c r="S1985" s="7" t="str">
        <f t="shared" si="156"/>
        <v/>
      </c>
    </row>
    <row r="1986" spans="8:19" x14ac:dyDescent="0.25">
      <c r="H1986" s="153"/>
      <c r="M1986" s="165" t="str">
        <f t="shared" si="152"/>
        <v/>
      </c>
      <c r="N1986" s="255" t="str">
        <f>IF($M1986="","",IFERROR(VLOOKUP($M1986,PartnerSearch!B$2:G$16000,6,0),"--"))</f>
        <v/>
      </c>
      <c r="P1986" s="15" t="str">
        <f t="shared" si="153"/>
        <v/>
      </c>
      <c r="Q1986" s="15" t="str">
        <f t="shared" si="154"/>
        <v/>
      </c>
      <c r="R1986" s="15" t="str">
        <f t="shared" si="155"/>
        <v/>
      </c>
      <c r="S1986" s="7" t="str">
        <f t="shared" si="156"/>
        <v/>
      </c>
    </row>
    <row r="1987" spans="8:19" x14ac:dyDescent="0.25">
      <c r="H1987" s="153"/>
      <c r="M1987" s="165" t="str">
        <f t="shared" ref="M1987:M2050" si="157">TRIM(SUBSTITUTE(SUBSTITUTE(SUBSTITUTE(SUBSTITUTE(SUBSTITUTE(SUBSTITUTE(SUBSTITUTE(SUBSTITUTE(SUBSTITUTE(SUBSTITUTE(SUBSTITUTE(SUBSTITUTE(SUBSTITUTE(SUBSTITUTE(E1987,"00000 ","")," (Local)","")," (Tribal)","")," (State)","")," (Regional)","")," (Federal/National)","")," (International)","")," (Unknown)","")," (Academic Institution)","")," (Government)","")," (Industry/Business)","")," (NGO)","")," (Other)","")," (Sea Grant Program)",""))</f>
        <v/>
      </c>
      <c r="N1987" s="255" t="str">
        <f>IF($M1987="","",IFERROR(VLOOKUP($M1987,PartnerSearch!B$2:G$16000,6,0),"--"))</f>
        <v/>
      </c>
      <c r="P1987" s="15" t="str">
        <f t="shared" ref="P1987:P2050" si="158">IF(E1987="","",IF(LEFT(E1987&amp;"x",5)="00000","",IF(N1987="--","NO","yes")))</f>
        <v/>
      </c>
      <c r="Q1987" s="15" t="str">
        <f t="shared" ref="Q1987:Q2050" si="159">IF(LEFT(E1987&amp;"x",5)&lt;&gt;"00000","",IF(N1987="--","yes","NO"))</f>
        <v/>
      </c>
      <c r="R1987" s="15" t="str">
        <f t="shared" ref="R1987:R2050" si="160">IF(Q1987="","",IF((ISERROR(SEARCH("(Federal/National)",E1987))*1+ISERROR(SEARCH("(International)",E1987))*1+ISERROR(SEARCH("(Local)",E1987))*1+ISERROR(SEARCH("(State)",E1987))*1+ISERROR(SEARCH("(Regional)",E1987))*1+ISERROR(SEARCH("(Tribal)",E1987))*1+ISERROR(SEARCH("(Unknown) (",E1987))*1)=6,"yes","NO"))</f>
        <v/>
      </c>
      <c r="S1987" s="7" t="str">
        <f t="shared" ref="S1987:S2050" si="161">IF(Q1987="","",IF(OR(NOT(ISERROR(SEARCH("(Academic Institution)",E1987))),NOT(ISERROR(SEARCH("(Government)",E1987))),NOT(ISERROR(SEARCH("(Industry/Business)",E1987))),NOT(ISERROR(SEARCH("(NGO)",E1987))),NOT(ISERROR(SEARCH("(Sea Grant Program)",E1987))),NOT(ISERROR(SEARCH("(Other)",E1987))),NOT(AND(NOT(ISERROR(SEARCH("(Unknown)",E1987))),(ISERROR(SEARCH(") (Unknown)",E1987)))))),"yes","NO"))</f>
        <v/>
      </c>
    </row>
    <row r="1988" spans="8:19" x14ac:dyDescent="0.25">
      <c r="H1988" s="153"/>
      <c r="M1988" s="165" t="str">
        <f t="shared" si="157"/>
        <v/>
      </c>
      <c r="N1988" s="255" t="str">
        <f>IF($M1988="","",IFERROR(VLOOKUP($M1988,PartnerSearch!B$2:G$16000,6,0),"--"))</f>
        <v/>
      </c>
      <c r="P1988" s="15" t="str">
        <f t="shared" si="158"/>
        <v/>
      </c>
      <c r="Q1988" s="15" t="str">
        <f t="shared" si="159"/>
        <v/>
      </c>
      <c r="R1988" s="15" t="str">
        <f t="shared" si="160"/>
        <v/>
      </c>
      <c r="S1988" s="7" t="str">
        <f t="shared" si="161"/>
        <v/>
      </c>
    </row>
    <row r="1989" spans="8:19" x14ac:dyDescent="0.25">
      <c r="H1989" s="153"/>
      <c r="M1989" s="165" t="str">
        <f t="shared" si="157"/>
        <v/>
      </c>
      <c r="N1989" s="255" t="str">
        <f>IF($M1989="","",IFERROR(VLOOKUP($M1989,PartnerSearch!B$2:G$16000,6,0),"--"))</f>
        <v/>
      </c>
      <c r="P1989" s="15" t="str">
        <f t="shared" si="158"/>
        <v/>
      </c>
      <c r="Q1989" s="15" t="str">
        <f t="shared" si="159"/>
        <v/>
      </c>
      <c r="R1989" s="15" t="str">
        <f t="shared" si="160"/>
        <v/>
      </c>
      <c r="S1989" s="7" t="str">
        <f t="shared" si="161"/>
        <v/>
      </c>
    </row>
    <row r="1990" spans="8:19" x14ac:dyDescent="0.25">
      <c r="H1990" s="153"/>
      <c r="M1990" s="165" t="str">
        <f t="shared" si="157"/>
        <v/>
      </c>
      <c r="N1990" s="255" t="str">
        <f>IF($M1990="","",IFERROR(VLOOKUP($M1990,PartnerSearch!B$2:G$16000,6,0),"--"))</f>
        <v/>
      </c>
      <c r="P1990" s="15" t="str">
        <f t="shared" si="158"/>
        <v/>
      </c>
      <c r="Q1990" s="15" t="str">
        <f t="shared" si="159"/>
        <v/>
      </c>
      <c r="R1990" s="15" t="str">
        <f t="shared" si="160"/>
        <v/>
      </c>
      <c r="S1990" s="7" t="str">
        <f t="shared" si="161"/>
        <v/>
      </c>
    </row>
    <row r="1991" spans="8:19" x14ac:dyDescent="0.25">
      <c r="H1991" s="153"/>
      <c r="M1991" s="165" t="str">
        <f t="shared" si="157"/>
        <v/>
      </c>
      <c r="N1991" s="255" t="str">
        <f>IF($M1991="","",IFERROR(VLOOKUP($M1991,PartnerSearch!B$2:G$16000,6,0),"--"))</f>
        <v/>
      </c>
      <c r="P1991" s="15" t="str">
        <f t="shared" si="158"/>
        <v/>
      </c>
      <c r="Q1991" s="15" t="str">
        <f t="shared" si="159"/>
        <v/>
      </c>
      <c r="R1991" s="15" t="str">
        <f t="shared" si="160"/>
        <v/>
      </c>
      <c r="S1991" s="7" t="str">
        <f t="shared" si="161"/>
        <v/>
      </c>
    </row>
    <row r="1992" spans="8:19" x14ac:dyDescent="0.25">
      <c r="H1992" s="153"/>
      <c r="M1992" s="165" t="str">
        <f t="shared" si="157"/>
        <v/>
      </c>
      <c r="N1992" s="255" t="str">
        <f>IF($M1992="","",IFERROR(VLOOKUP($M1992,PartnerSearch!B$2:G$16000,6,0),"--"))</f>
        <v/>
      </c>
      <c r="P1992" s="15" t="str">
        <f t="shared" si="158"/>
        <v/>
      </c>
      <c r="Q1992" s="15" t="str">
        <f t="shared" si="159"/>
        <v/>
      </c>
      <c r="R1992" s="15" t="str">
        <f t="shared" si="160"/>
        <v/>
      </c>
      <c r="S1992" s="7" t="str">
        <f t="shared" si="161"/>
        <v/>
      </c>
    </row>
    <row r="1993" spans="8:19" x14ac:dyDescent="0.25">
      <c r="H1993" s="153"/>
      <c r="M1993" s="165" t="str">
        <f t="shared" si="157"/>
        <v/>
      </c>
      <c r="N1993" s="255" t="str">
        <f>IF($M1993="","",IFERROR(VLOOKUP($M1993,PartnerSearch!B$2:G$16000,6,0),"--"))</f>
        <v/>
      </c>
      <c r="P1993" s="15" t="str">
        <f t="shared" si="158"/>
        <v/>
      </c>
      <c r="Q1993" s="15" t="str">
        <f t="shared" si="159"/>
        <v/>
      </c>
      <c r="R1993" s="15" t="str">
        <f t="shared" si="160"/>
        <v/>
      </c>
      <c r="S1993" s="7" t="str">
        <f t="shared" si="161"/>
        <v/>
      </c>
    </row>
    <row r="1994" spans="8:19" x14ac:dyDescent="0.25">
      <c r="H1994" s="153"/>
      <c r="M1994" s="165" t="str">
        <f t="shared" si="157"/>
        <v/>
      </c>
      <c r="N1994" s="255" t="str">
        <f>IF($M1994="","",IFERROR(VLOOKUP($M1994,PartnerSearch!B$2:G$16000,6,0),"--"))</f>
        <v/>
      </c>
      <c r="P1994" s="15" t="str">
        <f t="shared" si="158"/>
        <v/>
      </c>
      <c r="Q1994" s="15" t="str">
        <f t="shared" si="159"/>
        <v/>
      </c>
      <c r="R1994" s="15" t="str">
        <f t="shared" si="160"/>
        <v/>
      </c>
      <c r="S1994" s="7" t="str">
        <f t="shared" si="161"/>
        <v/>
      </c>
    </row>
    <row r="1995" spans="8:19" x14ac:dyDescent="0.25">
      <c r="H1995" s="153"/>
      <c r="M1995" s="165" t="str">
        <f t="shared" si="157"/>
        <v/>
      </c>
      <c r="N1995" s="255" t="str">
        <f>IF($M1995="","",IFERROR(VLOOKUP($M1995,PartnerSearch!B$2:G$16000,6,0),"--"))</f>
        <v/>
      </c>
      <c r="P1995" s="15" t="str">
        <f t="shared" si="158"/>
        <v/>
      </c>
      <c r="Q1995" s="15" t="str">
        <f t="shared" si="159"/>
        <v/>
      </c>
      <c r="R1995" s="15" t="str">
        <f t="shared" si="160"/>
        <v/>
      </c>
      <c r="S1995" s="7" t="str">
        <f t="shared" si="161"/>
        <v/>
      </c>
    </row>
    <row r="1996" spans="8:19" x14ac:dyDescent="0.25">
      <c r="H1996" s="153"/>
      <c r="M1996" s="165" t="str">
        <f t="shared" si="157"/>
        <v/>
      </c>
      <c r="N1996" s="255" t="str">
        <f>IF($M1996="","",IFERROR(VLOOKUP($M1996,PartnerSearch!B$2:G$16000,6,0),"--"))</f>
        <v/>
      </c>
      <c r="P1996" s="15" t="str">
        <f t="shared" si="158"/>
        <v/>
      </c>
      <c r="Q1996" s="15" t="str">
        <f t="shared" si="159"/>
        <v/>
      </c>
      <c r="R1996" s="15" t="str">
        <f t="shared" si="160"/>
        <v/>
      </c>
      <c r="S1996" s="7" t="str">
        <f t="shared" si="161"/>
        <v/>
      </c>
    </row>
    <row r="1997" spans="8:19" x14ac:dyDescent="0.25">
      <c r="H1997" s="153"/>
      <c r="M1997" s="165" t="str">
        <f t="shared" si="157"/>
        <v/>
      </c>
      <c r="N1997" s="255" t="str">
        <f>IF($M1997="","",IFERROR(VLOOKUP($M1997,PartnerSearch!B$2:G$16000,6,0),"--"))</f>
        <v/>
      </c>
      <c r="P1997" s="15" t="str">
        <f t="shared" si="158"/>
        <v/>
      </c>
      <c r="Q1997" s="15" t="str">
        <f t="shared" si="159"/>
        <v/>
      </c>
      <c r="R1997" s="15" t="str">
        <f t="shared" si="160"/>
        <v/>
      </c>
      <c r="S1997" s="7" t="str">
        <f t="shared" si="161"/>
        <v/>
      </c>
    </row>
    <row r="1998" spans="8:19" x14ac:dyDescent="0.25">
      <c r="H1998" s="153"/>
      <c r="M1998" s="165" t="str">
        <f t="shared" si="157"/>
        <v/>
      </c>
      <c r="N1998" s="255" t="str">
        <f>IF($M1998="","",IFERROR(VLOOKUP($M1998,PartnerSearch!B$2:G$16000,6,0),"--"))</f>
        <v/>
      </c>
      <c r="P1998" s="15" t="str">
        <f t="shared" si="158"/>
        <v/>
      </c>
      <c r="Q1998" s="15" t="str">
        <f t="shared" si="159"/>
        <v/>
      </c>
      <c r="R1998" s="15" t="str">
        <f t="shared" si="160"/>
        <v/>
      </c>
      <c r="S1998" s="7" t="str">
        <f t="shared" si="161"/>
        <v/>
      </c>
    </row>
    <row r="1999" spans="8:19" x14ac:dyDescent="0.25">
      <c r="H1999" s="153"/>
      <c r="M1999" s="165" t="str">
        <f t="shared" si="157"/>
        <v/>
      </c>
      <c r="N1999" s="255" t="str">
        <f>IF($M1999="","",IFERROR(VLOOKUP($M1999,PartnerSearch!B$2:G$16000,6,0),"--"))</f>
        <v/>
      </c>
      <c r="P1999" s="15" t="str">
        <f t="shared" si="158"/>
        <v/>
      </c>
      <c r="Q1999" s="15" t="str">
        <f t="shared" si="159"/>
        <v/>
      </c>
      <c r="R1999" s="15" t="str">
        <f t="shared" si="160"/>
        <v/>
      </c>
      <c r="S1999" s="7" t="str">
        <f t="shared" si="161"/>
        <v/>
      </c>
    </row>
    <row r="2000" spans="8:19" x14ac:dyDescent="0.25">
      <c r="H2000" s="153"/>
      <c r="M2000" s="165" t="str">
        <f t="shared" si="157"/>
        <v/>
      </c>
      <c r="N2000" s="255" t="str">
        <f>IF($M2000="","",IFERROR(VLOOKUP($M2000,PartnerSearch!B$2:G$16000,6,0),"--"))</f>
        <v/>
      </c>
      <c r="P2000" s="15" t="str">
        <f t="shared" si="158"/>
        <v/>
      </c>
      <c r="Q2000" s="15" t="str">
        <f t="shared" si="159"/>
        <v/>
      </c>
      <c r="R2000" s="15" t="str">
        <f t="shared" si="160"/>
        <v/>
      </c>
      <c r="S2000" s="7" t="str">
        <f t="shared" si="161"/>
        <v/>
      </c>
    </row>
    <row r="2001" spans="8:19" x14ac:dyDescent="0.25">
      <c r="H2001" s="153"/>
      <c r="M2001" s="165" t="str">
        <f t="shared" si="157"/>
        <v/>
      </c>
      <c r="N2001" s="255" t="str">
        <f>IF($M2001="","",IFERROR(VLOOKUP($M2001,PartnerSearch!B$2:G$16000,6,0),"--"))</f>
        <v/>
      </c>
      <c r="P2001" s="15" t="str">
        <f t="shared" si="158"/>
        <v/>
      </c>
      <c r="Q2001" s="15" t="str">
        <f t="shared" si="159"/>
        <v/>
      </c>
      <c r="R2001" s="15" t="str">
        <f t="shared" si="160"/>
        <v/>
      </c>
      <c r="S2001" s="7" t="str">
        <f t="shared" si="161"/>
        <v/>
      </c>
    </row>
    <row r="2002" spans="8:19" x14ac:dyDescent="0.25">
      <c r="H2002" s="153"/>
      <c r="M2002" s="165" t="str">
        <f t="shared" si="157"/>
        <v/>
      </c>
      <c r="N2002" s="255" t="str">
        <f>IF($M2002="","",IFERROR(VLOOKUP($M2002,PartnerSearch!B$2:G$16000,6,0),"--"))</f>
        <v/>
      </c>
      <c r="P2002" s="15" t="str">
        <f t="shared" si="158"/>
        <v/>
      </c>
      <c r="Q2002" s="15" t="str">
        <f t="shared" si="159"/>
        <v/>
      </c>
      <c r="R2002" s="15" t="str">
        <f t="shared" si="160"/>
        <v/>
      </c>
      <c r="S2002" s="7" t="str">
        <f t="shared" si="161"/>
        <v/>
      </c>
    </row>
    <row r="2003" spans="8:19" x14ac:dyDescent="0.25">
      <c r="H2003" s="153"/>
      <c r="M2003" s="165" t="str">
        <f t="shared" si="157"/>
        <v/>
      </c>
      <c r="N2003" s="255" t="str">
        <f>IF($M2003="","",IFERROR(VLOOKUP($M2003,PartnerSearch!B$2:G$16000,6,0),"--"))</f>
        <v/>
      </c>
      <c r="P2003" s="15" t="str">
        <f t="shared" si="158"/>
        <v/>
      </c>
      <c r="Q2003" s="15" t="str">
        <f t="shared" si="159"/>
        <v/>
      </c>
      <c r="R2003" s="15" t="str">
        <f t="shared" si="160"/>
        <v/>
      </c>
      <c r="S2003" s="7" t="str">
        <f t="shared" si="161"/>
        <v/>
      </c>
    </row>
    <row r="2004" spans="8:19" x14ac:dyDescent="0.25">
      <c r="H2004" s="153"/>
      <c r="M2004" s="165" t="str">
        <f t="shared" si="157"/>
        <v/>
      </c>
      <c r="N2004" s="255" t="str">
        <f>IF($M2004="","",IFERROR(VLOOKUP($M2004,PartnerSearch!B$2:G$16000,6,0),"--"))</f>
        <v/>
      </c>
      <c r="P2004" s="15" t="str">
        <f t="shared" si="158"/>
        <v/>
      </c>
      <c r="Q2004" s="15" t="str">
        <f t="shared" si="159"/>
        <v/>
      </c>
      <c r="R2004" s="15" t="str">
        <f t="shared" si="160"/>
        <v/>
      </c>
      <c r="S2004" s="7" t="str">
        <f t="shared" si="161"/>
        <v/>
      </c>
    </row>
    <row r="2005" spans="8:19" x14ac:dyDescent="0.25">
      <c r="H2005" s="153"/>
      <c r="M2005" s="165" t="str">
        <f t="shared" si="157"/>
        <v/>
      </c>
      <c r="N2005" s="255" t="str">
        <f>IF($M2005="","",IFERROR(VLOOKUP($M2005,PartnerSearch!B$2:G$16000,6,0),"--"))</f>
        <v/>
      </c>
      <c r="P2005" s="15" t="str">
        <f t="shared" si="158"/>
        <v/>
      </c>
      <c r="Q2005" s="15" t="str">
        <f t="shared" si="159"/>
        <v/>
      </c>
      <c r="R2005" s="15" t="str">
        <f t="shared" si="160"/>
        <v/>
      </c>
      <c r="S2005" s="7" t="str">
        <f t="shared" si="161"/>
        <v/>
      </c>
    </row>
    <row r="2006" spans="8:19" x14ac:dyDescent="0.25">
      <c r="H2006" s="153"/>
      <c r="M2006" s="165" t="str">
        <f t="shared" si="157"/>
        <v/>
      </c>
      <c r="N2006" s="255" t="str">
        <f>IF($M2006="","",IFERROR(VLOOKUP($M2006,PartnerSearch!B$2:G$16000,6,0),"--"))</f>
        <v/>
      </c>
      <c r="P2006" s="15" t="str">
        <f t="shared" si="158"/>
        <v/>
      </c>
      <c r="Q2006" s="15" t="str">
        <f t="shared" si="159"/>
        <v/>
      </c>
      <c r="R2006" s="15" t="str">
        <f t="shared" si="160"/>
        <v/>
      </c>
      <c r="S2006" s="7" t="str">
        <f t="shared" si="161"/>
        <v/>
      </c>
    </row>
    <row r="2007" spans="8:19" x14ac:dyDescent="0.25">
      <c r="H2007" s="153"/>
      <c r="M2007" s="165" t="str">
        <f t="shared" si="157"/>
        <v/>
      </c>
      <c r="N2007" s="255" t="str">
        <f>IF($M2007="","",IFERROR(VLOOKUP($M2007,PartnerSearch!B$2:G$16000,6,0),"--"))</f>
        <v/>
      </c>
      <c r="P2007" s="15" t="str">
        <f t="shared" si="158"/>
        <v/>
      </c>
      <c r="Q2007" s="15" t="str">
        <f t="shared" si="159"/>
        <v/>
      </c>
      <c r="R2007" s="15" t="str">
        <f t="shared" si="160"/>
        <v/>
      </c>
      <c r="S2007" s="7" t="str">
        <f t="shared" si="161"/>
        <v/>
      </c>
    </row>
    <row r="2008" spans="8:19" x14ac:dyDescent="0.25">
      <c r="H2008" s="153"/>
      <c r="M2008" s="165" t="str">
        <f t="shared" si="157"/>
        <v/>
      </c>
      <c r="N2008" s="255" t="str">
        <f>IF($M2008="","",IFERROR(VLOOKUP($M2008,PartnerSearch!B$2:G$16000,6,0),"--"))</f>
        <v/>
      </c>
      <c r="P2008" s="15" t="str">
        <f t="shared" si="158"/>
        <v/>
      </c>
      <c r="Q2008" s="15" t="str">
        <f t="shared" si="159"/>
        <v/>
      </c>
      <c r="R2008" s="15" t="str">
        <f t="shared" si="160"/>
        <v/>
      </c>
      <c r="S2008" s="7" t="str">
        <f t="shared" si="161"/>
        <v/>
      </c>
    </row>
    <row r="2009" spans="8:19" x14ac:dyDescent="0.25">
      <c r="H2009" s="153"/>
      <c r="M2009" s="165" t="str">
        <f t="shared" si="157"/>
        <v/>
      </c>
      <c r="N2009" s="255" t="str">
        <f>IF($M2009="","",IFERROR(VLOOKUP($M2009,PartnerSearch!B$2:G$16000,6,0),"--"))</f>
        <v/>
      </c>
      <c r="P2009" s="15" t="str">
        <f t="shared" si="158"/>
        <v/>
      </c>
      <c r="Q2009" s="15" t="str">
        <f t="shared" si="159"/>
        <v/>
      </c>
      <c r="R2009" s="15" t="str">
        <f t="shared" si="160"/>
        <v/>
      </c>
      <c r="S2009" s="7" t="str">
        <f t="shared" si="161"/>
        <v/>
      </c>
    </row>
    <row r="2010" spans="8:19" x14ac:dyDescent="0.25">
      <c r="H2010" s="153"/>
      <c r="M2010" s="165" t="str">
        <f t="shared" si="157"/>
        <v/>
      </c>
      <c r="N2010" s="255" t="str">
        <f>IF($M2010="","",IFERROR(VLOOKUP($M2010,PartnerSearch!B$2:G$16000,6,0),"--"))</f>
        <v/>
      </c>
      <c r="P2010" s="15" t="str">
        <f t="shared" si="158"/>
        <v/>
      </c>
      <c r="Q2010" s="15" t="str">
        <f t="shared" si="159"/>
        <v/>
      </c>
      <c r="R2010" s="15" t="str">
        <f t="shared" si="160"/>
        <v/>
      </c>
      <c r="S2010" s="7" t="str">
        <f t="shared" si="161"/>
        <v/>
      </c>
    </row>
    <row r="2011" spans="8:19" x14ac:dyDescent="0.25">
      <c r="H2011" s="153"/>
      <c r="M2011" s="165" t="str">
        <f t="shared" si="157"/>
        <v/>
      </c>
      <c r="N2011" s="255" t="str">
        <f>IF($M2011="","",IFERROR(VLOOKUP($M2011,PartnerSearch!B$2:G$16000,6,0),"--"))</f>
        <v/>
      </c>
      <c r="P2011" s="15" t="str">
        <f t="shared" si="158"/>
        <v/>
      </c>
      <c r="Q2011" s="15" t="str">
        <f t="shared" si="159"/>
        <v/>
      </c>
      <c r="R2011" s="15" t="str">
        <f t="shared" si="160"/>
        <v/>
      </c>
      <c r="S2011" s="7" t="str">
        <f t="shared" si="161"/>
        <v/>
      </c>
    </row>
    <row r="2012" spans="8:19" x14ac:dyDescent="0.25">
      <c r="H2012" s="153"/>
      <c r="M2012" s="165" t="str">
        <f t="shared" si="157"/>
        <v/>
      </c>
      <c r="N2012" s="255" t="str">
        <f>IF($M2012="","",IFERROR(VLOOKUP($M2012,PartnerSearch!B$2:G$16000,6,0),"--"))</f>
        <v/>
      </c>
      <c r="P2012" s="15" t="str">
        <f t="shared" si="158"/>
        <v/>
      </c>
      <c r="Q2012" s="15" t="str">
        <f t="shared" si="159"/>
        <v/>
      </c>
      <c r="R2012" s="15" t="str">
        <f t="shared" si="160"/>
        <v/>
      </c>
      <c r="S2012" s="7" t="str">
        <f t="shared" si="161"/>
        <v/>
      </c>
    </row>
    <row r="2013" spans="8:19" x14ac:dyDescent="0.25">
      <c r="H2013" s="153"/>
      <c r="M2013" s="165" t="str">
        <f t="shared" si="157"/>
        <v/>
      </c>
      <c r="N2013" s="255" t="str">
        <f>IF($M2013="","",IFERROR(VLOOKUP($M2013,PartnerSearch!B$2:G$16000,6,0),"--"))</f>
        <v/>
      </c>
      <c r="P2013" s="15" t="str">
        <f t="shared" si="158"/>
        <v/>
      </c>
      <c r="Q2013" s="15" t="str">
        <f t="shared" si="159"/>
        <v/>
      </c>
      <c r="R2013" s="15" t="str">
        <f t="shared" si="160"/>
        <v/>
      </c>
      <c r="S2013" s="7" t="str">
        <f t="shared" si="161"/>
        <v/>
      </c>
    </row>
    <row r="2014" spans="8:19" x14ac:dyDescent="0.25">
      <c r="H2014" s="153"/>
      <c r="M2014" s="165" t="str">
        <f t="shared" si="157"/>
        <v/>
      </c>
      <c r="N2014" s="255" t="str">
        <f>IF($M2014="","",IFERROR(VLOOKUP($M2014,PartnerSearch!B$2:G$16000,6,0),"--"))</f>
        <v/>
      </c>
      <c r="P2014" s="15" t="str">
        <f t="shared" si="158"/>
        <v/>
      </c>
      <c r="Q2014" s="15" t="str">
        <f t="shared" si="159"/>
        <v/>
      </c>
      <c r="R2014" s="15" t="str">
        <f t="shared" si="160"/>
        <v/>
      </c>
      <c r="S2014" s="7" t="str">
        <f t="shared" si="161"/>
        <v/>
      </c>
    </row>
    <row r="2015" spans="8:19" x14ac:dyDescent="0.25">
      <c r="H2015" s="153"/>
      <c r="M2015" s="165" t="str">
        <f t="shared" si="157"/>
        <v/>
      </c>
      <c r="N2015" s="255" t="str">
        <f>IF($M2015="","",IFERROR(VLOOKUP($M2015,PartnerSearch!B$2:G$16000,6,0),"--"))</f>
        <v/>
      </c>
      <c r="P2015" s="15" t="str">
        <f t="shared" si="158"/>
        <v/>
      </c>
      <c r="Q2015" s="15" t="str">
        <f t="shared" si="159"/>
        <v/>
      </c>
      <c r="R2015" s="15" t="str">
        <f t="shared" si="160"/>
        <v/>
      </c>
      <c r="S2015" s="7" t="str">
        <f t="shared" si="161"/>
        <v/>
      </c>
    </row>
    <row r="2016" spans="8:19" x14ac:dyDescent="0.25">
      <c r="H2016" s="153"/>
      <c r="M2016" s="165" t="str">
        <f t="shared" si="157"/>
        <v/>
      </c>
      <c r="N2016" s="255" t="str">
        <f>IF($M2016="","",IFERROR(VLOOKUP($M2016,PartnerSearch!B$2:G$16000,6,0),"--"))</f>
        <v/>
      </c>
      <c r="P2016" s="15" t="str">
        <f t="shared" si="158"/>
        <v/>
      </c>
      <c r="Q2016" s="15" t="str">
        <f t="shared" si="159"/>
        <v/>
      </c>
      <c r="R2016" s="15" t="str">
        <f t="shared" si="160"/>
        <v/>
      </c>
      <c r="S2016" s="7" t="str">
        <f t="shared" si="161"/>
        <v/>
      </c>
    </row>
    <row r="2017" spans="8:19" x14ac:dyDescent="0.25">
      <c r="H2017" s="153"/>
      <c r="M2017" s="165" t="str">
        <f t="shared" si="157"/>
        <v/>
      </c>
      <c r="N2017" s="255" t="str">
        <f>IF($M2017="","",IFERROR(VLOOKUP($M2017,PartnerSearch!B$2:G$16000,6,0),"--"))</f>
        <v/>
      </c>
      <c r="P2017" s="15" t="str">
        <f t="shared" si="158"/>
        <v/>
      </c>
      <c r="Q2017" s="15" t="str">
        <f t="shared" si="159"/>
        <v/>
      </c>
      <c r="R2017" s="15" t="str">
        <f t="shared" si="160"/>
        <v/>
      </c>
      <c r="S2017" s="7" t="str">
        <f t="shared" si="161"/>
        <v/>
      </c>
    </row>
    <row r="2018" spans="8:19" x14ac:dyDescent="0.25">
      <c r="H2018" s="153"/>
      <c r="M2018" s="165" t="str">
        <f t="shared" si="157"/>
        <v/>
      </c>
      <c r="N2018" s="255" t="str">
        <f>IF($M2018="","",IFERROR(VLOOKUP($M2018,PartnerSearch!B$2:G$16000,6,0),"--"))</f>
        <v/>
      </c>
      <c r="P2018" s="15" t="str">
        <f t="shared" si="158"/>
        <v/>
      </c>
      <c r="Q2018" s="15" t="str">
        <f t="shared" si="159"/>
        <v/>
      </c>
      <c r="R2018" s="15" t="str">
        <f t="shared" si="160"/>
        <v/>
      </c>
      <c r="S2018" s="7" t="str">
        <f t="shared" si="161"/>
        <v/>
      </c>
    </row>
    <row r="2019" spans="8:19" x14ac:dyDescent="0.25">
      <c r="H2019" s="153"/>
      <c r="M2019" s="165" t="str">
        <f t="shared" si="157"/>
        <v/>
      </c>
      <c r="N2019" s="255" t="str">
        <f>IF($M2019="","",IFERROR(VLOOKUP($M2019,PartnerSearch!B$2:G$16000,6,0),"--"))</f>
        <v/>
      </c>
      <c r="P2019" s="15" t="str">
        <f t="shared" si="158"/>
        <v/>
      </c>
      <c r="Q2019" s="15" t="str">
        <f t="shared" si="159"/>
        <v/>
      </c>
      <c r="R2019" s="15" t="str">
        <f t="shared" si="160"/>
        <v/>
      </c>
      <c r="S2019" s="7" t="str">
        <f t="shared" si="161"/>
        <v/>
      </c>
    </row>
    <row r="2020" spans="8:19" x14ac:dyDescent="0.25">
      <c r="H2020" s="153"/>
      <c r="M2020" s="165" t="str">
        <f t="shared" si="157"/>
        <v/>
      </c>
      <c r="N2020" s="255" t="str">
        <f>IF($M2020="","",IFERROR(VLOOKUP($M2020,PartnerSearch!B$2:G$16000,6,0),"--"))</f>
        <v/>
      </c>
      <c r="P2020" s="15" t="str">
        <f t="shared" si="158"/>
        <v/>
      </c>
      <c r="Q2020" s="15" t="str">
        <f t="shared" si="159"/>
        <v/>
      </c>
      <c r="R2020" s="15" t="str">
        <f t="shared" si="160"/>
        <v/>
      </c>
      <c r="S2020" s="7" t="str">
        <f t="shared" si="161"/>
        <v/>
      </c>
    </row>
    <row r="2021" spans="8:19" x14ac:dyDescent="0.25">
      <c r="H2021" s="153"/>
      <c r="M2021" s="165" t="str">
        <f t="shared" si="157"/>
        <v/>
      </c>
      <c r="N2021" s="255" t="str">
        <f>IF($M2021="","",IFERROR(VLOOKUP($M2021,PartnerSearch!B$2:G$16000,6,0),"--"))</f>
        <v/>
      </c>
      <c r="P2021" s="15" t="str">
        <f t="shared" si="158"/>
        <v/>
      </c>
      <c r="Q2021" s="15" t="str">
        <f t="shared" si="159"/>
        <v/>
      </c>
      <c r="R2021" s="15" t="str">
        <f t="shared" si="160"/>
        <v/>
      </c>
      <c r="S2021" s="7" t="str">
        <f t="shared" si="161"/>
        <v/>
      </c>
    </row>
    <row r="2022" spans="8:19" x14ac:dyDescent="0.25">
      <c r="H2022" s="153"/>
      <c r="M2022" s="165" t="str">
        <f t="shared" si="157"/>
        <v/>
      </c>
      <c r="N2022" s="255" t="str">
        <f>IF($M2022="","",IFERROR(VLOOKUP($M2022,PartnerSearch!B$2:G$16000,6,0),"--"))</f>
        <v/>
      </c>
      <c r="P2022" s="15" t="str">
        <f t="shared" si="158"/>
        <v/>
      </c>
      <c r="Q2022" s="15" t="str">
        <f t="shared" si="159"/>
        <v/>
      </c>
      <c r="R2022" s="15" t="str">
        <f t="shared" si="160"/>
        <v/>
      </c>
      <c r="S2022" s="7" t="str">
        <f t="shared" si="161"/>
        <v/>
      </c>
    </row>
    <row r="2023" spans="8:19" x14ac:dyDescent="0.25">
      <c r="H2023" s="153"/>
      <c r="M2023" s="165" t="str">
        <f t="shared" si="157"/>
        <v/>
      </c>
      <c r="N2023" s="255" t="str">
        <f>IF($M2023="","",IFERROR(VLOOKUP($M2023,PartnerSearch!B$2:G$16000,6,0),"--"))</f>
        <v/>
      </c>
      <c r="P2023" s="15" t="str">
        <f t="shared" si="158"/>
        <v/>
      </c>
      <c r="Q2023" s="15" t="str">
        <f t="shared" si="159"/>
        <v/>
      </c>
      <c r="R2023" s="15" t="str">
        <f t="shared" si="160"/>
        <v/>
      </c>
      <c r="S2023" s="7" t="str">
        <f t="shared" si="161"/>
        <v/>
      </c>
    </row>
    <row r="2024" spans="8:19" x14ac:dyDescent="0.25">
      <c r="H2024" s="153"/>
      <c r="M2024" s="165" t="str">
        <f t="shared" si="157"/>
        <v/>
      </c>
      <c r="N2024" s="255" t="str">
        <f>IF($M2024="","",IFERROR(VLOOKUP($M2024,PartnerSearch!B$2:G$16000,6,0),"--"))</f>
        <v/>
      </c>
      <c r="P2024" s="15" t="str">
        <f t="shared" si="158"/>
        <v/>
      </c>
      <c r="Q2024" s="15" t="str">
        <f t="shared" si="159"/>
        <v/>
      </c>
      <c r="R2024" s="15" t="str">
        <f t="shared" si="160"/>
        <v/>
      </c>
      <c r="S2024" s="7" t="str">
        <f t="shared" si="161"/>
        <v/>
      </c>
    </row>
    <row r="2025" spans="8:19" x14ac:dyDescent="0.25">
      <c r="H2025" s="153"/>
      <c r="M2025" s="165" t="str">
        <f t="shared" si="157"/>
        <v/>
      </c>
      <c r="N2025" s="255" t="str">
        <f>IF($M2025="","",IFERROR(VLOOKUP($M2025,PartnerSearch!B$2:G$16000,6,0),"--"))</f>
        <v/>
      </c>
      <c r="P2025" s="15" t="str">
        <f t="shared" si="158"/>
        <v/>
      </c>
      <c r="Q2025" s="15" t="str">
        <f t="shared" si="159"/>
        <v/>
      </c>
      <c r="R2025" s="15" t="str">
        <f t="shared" si="160"/>
        <v/>
      </c>
      <c r="S2025" s="7" t="str">
        <f t="shared" si="161"/>
        <v/>
      </c>
    </row>
    <row r="2026" spans="8:19" x14ac:dyDescent="0.25">
      <c r="H2026" s="153"/>
      <c r="M2026" s="165" t="str">
        <f t="shared" si="157"/>
        <v/>
      </c>
      <c r="N2026" s="255" t="str">
        <f>IF($M2026="","",IFERROR(VLOOKUP($M2026,PartnerSearch!B$2:G$16000,6,0),"--"))</f>
        <v/>
      </c>
      <c r="P2026" s="15" t="str">
        <f t="shared" si="158"/>
        <v/>
      </c>
      <c r="Q2026" s="15" t="str">
        <f t="shared" si="159"/>
        <v/>
      </c>
      <c r="R2026" s="15" t="str">
        <f t="shared" si="160"/>
        <v/>
      </c>
      <c r="S2026" s="7" t="str">
        <f t="shared" si="161"/>
        <v/>
      </c>
    </row>
    <row r="2027" spans="8:19" x14ac:dyDescent="0.25">
      <c r="H2027" s="153"/>
      <c r="M2027" s="165" t="str">
        <f t="shared" si="157"/>
        <v/>
      </c>
      <c r="N2027" s="255" t="str">
        <f>IF($M2027="","",IFERROR(VLOOKUP($M2027,PartnerSearch!B$2:G$16000,6,0),"--"))</f>
        <v/>
      </c>
      <c r="P2027" s="15" t="str">
        <f t="shared" si="158"/>
        <v/>
      </c>
      <c r="Q2027" s="15" t="str">
        <f t="shared" si="159"/>
        <v/>
      </c>
      <c r="R2027" s="15" t="str">
        <f t="shared" si="160"/>
        <v/>
      </c>
      <c r="S2027" s="7" t="str">
        <f t="shared" si="161"/>
        <v/>
      </c>
    </row>
    <row r="2028" spans="8:19" x14ac:dyDescent="0.25">
      <c r="H2028" s="153"/>
      <c r="M2028" s="165" t="str">
        <f t="shared" si="157"/>
        <v/>
      </c>
      <c r="N2028" s="255" t="str">
        <f>IF($M2028="","",IFERROR(VLOOKUP($M2028,PartnerSearch!B$2:G$16000,6,0),"--"))</f>
        <v/>
      </c>
      <c r="P2028" s="15" t="str">
        <f t="shared" si="158"/>
        <v/>
      </c>
      <c r="Q2028" s="15" t="str">
        <f t="shared" si="159"/>
        <v/>
      </c>
      <c r="R2028" s="15" t="str">
        <f t="shared" si="160"/>
        <v/>
      </c>
      <c r="S2028" s="7" t="str">
        <f t="shared" si="161"/>
        <v/>
      </c>
    </row>
    <row r="2029" spans="8:19" x14ac:dyDescent="0.25">
      <c r="H2029" s="153"/>
      <c r="M2029" s="165" t="str">
        <f t="shared" si="157"/>
        <v/>
      </c>
      <c r="N2029" s="255" t="str">
        <f>IF($M2029="","",IFERROR(VLOOKUP($M2029,PartnerSearch!B$2:G$16000,6,0),"--"))</f>
        <v/>
      </c>
      <c r="P2029" s="15" t="str">
        <f t="shared" si="158"/>
        <v/>
      </c>
      <c r="Q2029" s="15" t="str">
        <f t="shared" si="159"/>
        <v/>
      </c>
      <c r="R2029" s="15" t="str">
        <f t="shared" si="160"/>
        <v/>
      </c>
      <c r="S2029" s="7" t="str">
        <f t="shared" si="161"/>
        <v/>
      </c>
    </row>
    <row r="2030" spans="8:19" x14ac:dyDescent="0.25">
      <c r="H2030" s="153"/>
      <c r="M2030" s="165" t="str">
        <f t="shared" si="157"/>
        <v/>
      </c>
      <c r="N2030" s="255" t="str">
        <f>IF($M2030="","",IFERROR(VLOOKUP($M2030,PartnerSearch!B$2:G$16000,6,0),"--"))</f>
        <v/>
      </c>
      <c r="P2030" s="15" t="str">
        <f t="shared" si="158"/>
        <v/>
      </c>
      <c r="Q2030" s="15" t="str">
        <f t="shared" si="159"/>
        <v/>
      </c>
      <c r="R2030" s="15" t="str">
        <f t="shared" si="160"/>
        <v/>
      </c>
      <c r="S2030" s="7" t="str">
        <f t="shared" si="161"/>
        <v/>
      </c>
    </row>
    <row r="2031" spans="8:19" x14ac:dyDescent="0.25">
      <c r="H2031" s="153"/>
      <c r="M2031" s="165" t="str">
        <f t="shared" si="157"/>
        <v/>
      </c>
      <c r="N2031" s="255" t="str">
        <f>IF($M2031="","",IFERROR(VLOOKUP($M2031,PartnerSearch!B$2:G$16000,6,0),"--"))</f>
        <v/>
      </c>
      <c r="P2031" s="15" t="str">
        <f t="shared" si="158"/>
        <v/>
      </c>
      <c r="Q2031" s="15" t="str">
        <f t="shared" si="159"/>
        <v/>
      </c>
      <c r="R2031" s="15" t="str">
        <f t="shared" si="160"/>
        <v/>
      </c>
      <c r="S2031" s="7" t="str">
        <f t="shared" si="161"/>
        <v/>
      </c>
    </row>
    <row r="2032" spans="8:19" x14ac:dyDescent="0.25">
      <c r="H2032" s="153"/>
      <c r="M2032" s="165" t="str">
        <f t="shared" si="157"/>
        <v/>
      </c>
      <c r="N2032" s="255" t="str">
        <f>IF($M2032="","",IFERROR(VLOOKUP($M2032,PartnerSearch!B$2:G$16000,6,0),"--"))</f>
        <v/>
      </c>
      <c r="P2032" s="15" t="str">
        <f t="shared" si="158"/>
        <v/>
      </c>
      <c r="Q2032" s="15" t="str">
        <f t="shared" si="159"/>
        <v/>
      </c>
      <c r="R2032" s="15" t="str">
        <f t="shared" si="160"/>
        <v/>
      </c>
      <c r="S2032" s="7" t="str">
        <f t="shared" si="161"/>
        <v/>
      </c>
    </row>
    <row r="2033" spans="8:19" x14ac:dyDescent="0.25">
      <c r="H2033" s="153"/>
      <c r="M2033" s="165" t="str">
        <f t="shared" si="157"/>
        <v/>
      </c>
      <c r="N2033" s="255" t="str">
        <f>IF($M2033="","",IFERROR(VLOOKUP($M2033,PartnerSearch!B$2:G$16000,6,0),"--"))</f>
        <v/>
      </c>
      <c r="P2033" s="15" t="str">
        <f t="shared" si="158"/>
        <v/>
      </c>
      <c r="Q2033" s="15" t="str">
        <f t="shared" si="159"/>
        <v/>
      </c>
      <c r="R2033" s="15" t="str">
        <f t="shared" si="160"/>
        <v/>
      </c>
      <c r="S2033" s="7" t="str">
        <f t="shared" si="161"/>
        <v/>
      </c>
    </row>
    <row r="2034" spans="8:19" x14ac:dyDescent="0.25">
      <c r="H2034" s="153"/>
      <c r="M2034" s="165" t="str">
        <f t="shared" si="157"/>
        <v/>
      </c>
      <c r="N2034" s="255" t="str">
        <f>IF($M2034="","",IFERROR(VLOOKUP($M2034,PartnerSearch!B$2:G$16000,6,0),"--"))</f>
        <v/>
      </c>
      <c r="P2034" s="15" t="str">
        <f t="shared" si="158"/>
        <v/>
      </c>
      <c r="Q2034" s="15" t="str">
        <f t="shared" si="159"/>
        <v/>
      </c>
      <c r="R2034" s="15" t="str">
        <f t="shared" si="160"/>
        <v/>
      </c>
      <c r="S2034" s="7" t="str">
        <f t="shared" si="161"/>
        <v/>
      </c>
    </row>
    <row r="2035" spans="8:19" x14ac:dyDescent="0.25">
      <c r="H2035" s="153"/>
      <c r="M2035" s="165" t="str">
        <f t="shared" si="157"/>
        <v/>
      </c>
      <c r="N2035" s="255" t="str">
        <f>IF($M2035="","",IFERROR(VLOOKUP($M2035,PartnerSearch!B$2:G$16000,6,0),"--"))</f>
        <v/>
      </c>
      <c r="P2035" s="15" t="str">
        <f t="shared" si="158"/>
        <v/>
      </c>
      <c r="Q2035" s="15" t="str">
        <f t="shared" si="159"/>
        <v/>
      </c>
      <c r="R2035" s="15" t="str">
        <f t="shared" si="160"/>
        <v/>
      </c>
      <c r="S2035" s="7" t="str">
        <f t="shared" si="161"/>
        <v/>
      </c>
    </row>
    <row r="2036" spans="8:19" x14ac:dyDescent="0.25">
      <c r="H2036" s="153"/>
      <c r="M2036" s="165" t="str">
        <f t="shared" si="157"/>
        <v/>
      </c>
      <c r="N2036" s="255" t="str">
        <f>IF($M2036="","",IFERROR(VLOOKUP($M2036,PartnerSearch!B$2:G$16000,6,0),"--"))</f>
        <v/>
      </c>
      <c r="P2036" s="15" t="str">
        <f t="shared" si="158"/>
        <v/>
      </c>
      <c r="Q2036" s="15" t="str">
        <f t="shared" si="159"/>
        <v/>
      </c>
      <c r="R2036" s="15" t="str">
        <f t="shared" si="160"/>
        <v/>
      </c>
      <c r="S2036" s="7" t="str">
        <f t="shared" si="161"/>
        <v/>
      </c>
    </row>
    <row r="2037" spans="8:19" x14ac:dyDescent="0.25">
      <c r="H2037" s="153"/>
      <c r="M2037" s="165" t="str">
        <f t="shared" si="157"/>
        <v/>
      </c>
      <c r="N2037" s="255" t="str">
        <f>IF($M2037="","",IFERROR(VLOOKUP($M2037,PartnerSearch!B$2:G$16000,6,0),"--"))</f>
        <v/>
      </c>
      <c r="P2037" s="15" t="str">
        <f t="shared" si="158"/>
        <v/>
      </c>
      <c r="Q2037" s="15" t="str">
        <f t="shared" si="159"/>
        <v/>
      </c>
      <c r="R2037" s="15" t="str">
        <f t="shared" si="160"/>
        <v/>
      </c>
      <c r="S2037" s="7" t="str">
        <f t="shared" si="161"/>
        <v/>
      </c>
    </row>
    <row r="2038" spans="8:19" x14ac:dyDescent="0.25">
      <c r="H2038" s="153"/>
      <c r="M2038" s="165" t="str">
        <f t="shared" si="157"/>
        <v/>
      </c>
      <c r="N2038" s="255" t="str">
        <f>IF($M2038="","",IFERROR(VLOOKUP($M2038,PartnerSearch!B$2:G$16000,6,0),"--"))</f>
        <v/>
      </c>
      <c r="P2038" s="15" t="str">
        <f t="shared" si="158"/>
        <v/>
      </c>
      <c r="Q2038" s="15" t="str">
        <f t="shared" si="159"/>
        <v/>
      </c>
      <c r="R2038" s="15" t="str">
        <f t="shared" si="160"/>
        <v/>
      </c>
      <c r="S2038" s="7" t="str">
        <f t="shared" si="161"/>
        <v/>
      </c>
    </row>
    <row r="2039" spans="8:19" x14ac:dyDescent="0.25">
      <c r="H2039" s="153"/>
      <c r="M2039" s="165" t="str">
        <f t="shared" si="157"/>
        <v/>
      </c>
      <c r="N2039" s="255" t="str">
        <f>IF($M2039="","",IFERROR(VLOOKUP($M2039,PartnerSearch!B$2:G$16000,6,0),"--"))</f>
        <v/>
      </c>
      <c r="P2039" s="15" t="str">
        <f t="shared" si="158"/>
        <v/>
      </c>
      <c r="Q2039" s="15" t="str">
        <f t="shared" si="159"/>
        <v/>
      </c>
      <c r="R2039" s="15" t="str">
        <f t="shared" si="160"/>
        <v/>
      </c>
      <c r="S2039" s="7" t="str">
        <f t="shared" si="161"/>
        <v/>
      </c>
    </row>
    <row r="2040" spans="8:19" x14ac:dyDescent="0.25">
      <c r="H2040" s="153"/>
      <c r="M2040" s="165" t="str">
        <f t="shared" si="157"/>
        <v/>
      </c>
      <c r="N2040" s="255" t="str">
        <f>IF($M2040="","",IFERROR(VLOOKUP($M2040,PartnerSearch!B$2:G$16000,6,0),"--"))</f>
        <v/>
      </c>
      <c r="P2040" s="15" t="str">
        <f t="shared" si="158"/>
        <v/>
      </c>
      <c r="Q2040" s="15" t="str">
        <f t="shared" si="159"/>
        <v/>
      </c>
      <c r="R2040" s="15" t="str">
        <f t="shared" si="160"/>
        <v/>
      </c>
      <c r="S2040" s="7" t="str">
        <f t="shared" si="161"/>
        <v/>
      </c>
    </row>
    <row r="2041" spans="8:19" x14ac:dyDescent="0.25">
      <c r="H2041" s="153"/>
      <c r="M2041" s="165" t="str">
        <f t="shared" si="157"/>
        <v/>
      </c>
      <c r="N2041" s="255" t="str">
        <f>IF($M2041="","",IFERROR(VLOOKUP($M2041,PartnerSearch!B$2:G$16000,6,0),"--"))</f>
        <v/>
      </c>
      <c r="P2041" s="15" t="str">
        <f t="shared" si="158"/>
        <v/>
      </c>
      <c r="Q2041" s="15" t="str">
        <f t="shared" si="159"/>
        <v/>
      </c>
      <c r="R2041" s="15" t="str">
        <f t="shared" si="160"/>
        <v/>
      </c>
      <c r="S2041" s="7" t="str">
        <f t="shared" si="161"/>
        <v/>
      </c>
    </row>
    <row r="2042" spans="8:19" x14ac:dyDescent="0.25">
      <c r="H2042" s="153"/>
      <c r="M2042" s="165" t="str">
        <f t="shared" si="157"/>
        <v/>
      </c>
      <c r="N2042" s="255" t="str">
        <f>IF($M2042="","",IFERROR(VLOOKUP($M2042,PartnerSearch!B$2:G$16000,6,0),"--"))</f>
        <v/>
      </c>
      <c r="P2042" s="15" t="str">
        <f t="shared" si="158"/>
        <v/>
      </c>
      <c r="Q2042" s="15" t="str">
        <f t="shared" si="159"/>
        <v/>
      </c>
      <c r="R2042" s="15" t="str">
        <f t="shared" si="160"/>
        <v/>
      </c>
      <c r="S2042" s="7" t="str">
        <f t="shared" si="161"/>
        <v/>
      </c>
    </row>
    <row r="2043" spans="8:19" x14ac:dyDescent="0.25">
      <c r="H2043" s="153"/>
      <c r="M2043" s="165" t="str">
        <f t="shared" si="157"/>
        <v/>
      </c>
      <c r="N2043" s="255" t="str">
        <f>IF($M2043="","",IFERROR(VLOOKUP($M2043,PartnerSearch!B$2:G$16000,6,0),"--"))</f>
        <v/>
      </c>
      <c r="P2043" s="15" t="str">
        <f t="shared" si="158"/>
        <v/>
      </c>
      <c r="Q2043" s="15" t="str">
        <f t="shared" si="159"/>
        <v/>
      </c>
      <c r="R2043" s="15" t="str">
        <f t="shared" si="160"/>
        <v/>
      </c>
      <c r="S2043" s="7" t="str">
        <f t="shared" si="161"/>
        <v/>
      </c>
    </row>
    <row r="2044" spans="8:19" x14ac:dyDescent="0.25">
      <c r="H2044" s="153"/>
      <c r="M2044" s="165" t="str">
        <f t="shared" si="157"/>
        <v/>
      </c>
      <c r="N2044" s="255" t="str">
        <f>IF($M2044="","",IFERROR(VLOOKUP($M2044,PartnerSearch!B$2:G$16000,6,0),"--"))</f>
        <v/>
      </c>
      <c r="P2044" s="15" t="str">
        <f t="shared" si="158"/>
        <v/>
      </c>
      <c r="Q2044" s="15" t="str">
        <f t="shared" si="159"/>
        <v/>
      </c>
      <c r="R2044" s="15" t="str">
        <f t="shared" si="160"/>
        <v/>
      </c>
      <c r="S2044" s="7" t="str">
        <f t="shared" si="161"/>
        <v/>
      </c>
    </row>
    <row r="2045" spans="8:19" x14ac:dyDescent="0.25">
      <c r="H2045" s="153"/>
      <c r="M2045" s="165" t="str">
        <f t="shared" si="157"/>
        <v/>
      </c>
      <c r="N2045" s="255" t="str">
        <f>IF($M2045="","",IFERROR(VLOOKUP($M2045,PartnerSearch!B$2:G$16000,6,0),"--"))</f>
        <v/>
      </c>
      <c r="P2045" s="15" t="str">
        <f t="shared" si="158"/>
        <v/>
      </c>
      <c r="Q2045" s="15" t="str">
        <f t="shared" si="159"/>
        <v/>
      </c>
      <c r="R2045" s="15" t="str">
        <f t="shared" si="160"/>
        <v/>
      </c>
      <c r="S2045" s="7" t="str">
        <f t="shared" si="161"/>
        <v/>
      </c>
    </row>
    <row r="2046" spans="8:19" x14ac:dyDescent="0.25">
      <c r="H2046" s="153"/>
      <c r="M2046" s="165" t="str">
        <f t="shared" si="157"/>
        <v/>
      </c>
      <c r="N2046" s="255" t="str">
        <f>IF($M2046="","",IFERROR(VLOOKUP($M2046,PartnerSearch!B$2:G$16000,6,0),"--"))</f>
        <v/>
      </c>
      <c r="P2046" s="15" t="str">
        <f t="shared" si="158"/>
        <v/>
      </c>
      <c r="Q2046" s="15" t="str">
        <f t="shared" si="159"/>
        <v/>
      </c>
      <c r="R2046" s="15" t="str">
        <f t="shared" si="160"/>
        <v/>
      </c>
      <c r="S2046" s="7" t="str">
        <f t="shared" si="161"/>
        <v/>
      </c>
    </row>
    <row r="2047" spans="8:19" x14ac:dyDescent="0.25">
      <c r="H2047" s="153"/>
      <c r="M2047" s="165" t="str">
        <f t="shared" si="157"/>
        <v/>
      </c>
      <c r="N2047" s="255" t="str">
        <f>IF($M2047="","",IFERROR(VLOOKUP($M2047,PartnerSearch!B$2:G$16000,6,0),"--"))</f>
        <v/>
      </c>
      <c r="P2047" s="15" t="str">
        <f t="shared" si="158"/>
        <v/>
      </c>
      <c r="Q2047" s="15" t="str">
        <f t="shared" si="159"/>
        <v/>
      </c>
      <c r="R2047" s="15" t="str">
        <f t="shared" si="160"/>
        <v/>
      </c>
      <c r="S2047" s="7" t="str">
        <f t="shared" si="161"/>
        <v/>
      </c>
    </row>
    <row r="2048" spans="8:19" x14ac:dyDescent="0.25">
      <c r="H2048" s="153"/>
      <c r="M2048" s="165" t="str">
        <f t="shared" si="157"/>
        <v/>
      </c>
      <c r="N2048" s="255" t="str">
        <f>IF($M2048="","",IFERROR(VLOOKUP($M2048,PartnerSearch!B$2:G$16000,6,0),"--"))</f>
        <v/>
      </c>
      <c r="P2048" s="15" t="str">
        <f t="shared" si="158"/>
        <v/>
      </c>
      <c r="Q2048" s="15" t="str">
        <f t="shared" si="159"/>
        <v/>
      </c>
      <c r="R2048" s="15" t="str">
        <f t="shared" si="160"/>
        <v/>
      </c>
      <c r="S2048" s="7" t="str">
        <f t="shared" si="161"/>
        <v/>
      </c>
    </row>
    <row r="2049" spans="8:19" x14ac:dyDescent="0.25">
      <c r="H2049" s="153"/>
      <c r="M2049" s="165" t="str">
        <f t="shared" si="157"/>
        <v/>
      </c>
      <c r="N2049" s="255" t="str">
        <f>IF($M2049="","",IFERROR(VLOOKUP($M2049,PartnerSearch!B$2:G$16000,6,0),"--"))</f>
        <v/>
      </c>
      <c r="P2049" s="15" t="str">
        <f t="shared" si="158"/>
        <v/>
      </c>
      <c r="Q2049" s="15" t="str">
        <f t="shared" si="159"/>
        <v/>
      </c>
      <c r="R2049" s="15" t="str">
        <f t="shared" si="160"/>
        <v/>
      </c>
      <c r="S2049" s="7" t="str">
        <f t="shared" si="161"/>
        <v/>
      </c>
    </row>
    <row r="2050" spans="8:19" x14ac:dyDescent="0.25">
      <c r="H2050" s="153"/>
      <c r="M2050" s="165" t="str">
        <f t="shared" si="157"/>
        <v/>
      </c>
      <c r="N2050" s="255" t="str">
        <f>IF($M2050="","",IFERROR(VLOOKUP($M2050,PartnerSearch!B$2:G$16000,6,0),"--"))</f>
        <v/>
      </c>
      <c r="P2050" s="15" t="str">
        <f t="shared" si="158"/>
        <v/>
      </c>
      <c r="Q2050" s="15" t="str">
        <f t="shared" si="159"/>
        <v/>
      </c>
      <c r="R2050" s="15" t="str">
        <f t="shared" si="160"/>
        <v/>
      </c>
      <c r="S2050" s="7" t="str">
        <f t="shared" si="161"/>
        <v/>
      </c>
    </row>
    <row r="2051" spans="8:19" x14ac:dyDescent="0.25">
      <c r="H2051" s="153"/>
      <c r="M2051" s="165" t="str">
        <f t="shared" ref="M2051:M2114" si="162">TRIM(SUBSTITUTE(SUBSTITUTE(SUBSTITUTE(SUBSTITUTE(SUBSTITUTE(SUBSTITUTE(SUBSTITUTE(SUBSTITUTE(SUBSTITUTE(SUBSTITUTE(SUBSTITUTE(SUBSTITUTE(SUBSTITUTE(SUBSTITUTE(E2051,"00000 ","")," (Local)","")," (Tribal)","")," (State)","")," (Regional)","")," (Federal/National)","")," (International)","")," (Unknown)","")," (Academic Institution)","")," (Government)","")," (Industry/Business)","")," (NGO)","")," (Other)","")," (Sea Grant Program)",""))</f>
        <v/>
      </c>
      <c r="N2051" s="255" t="str">
        <f>IF($M2051="","",IFERROR(VLOOKUP($M2051,PartnerSearch!B$2:G$16000,6,0),"--"))</f>
        <v/>
      </c>
      <c r="P2051" s="15" t="str">
        <f t="shared" ref="P2051:P2114" si="163">IF(E2051="","",IF(LEFT(E2051&amp;"x",5)="00000","",IF(N2051="--","NO","yes")))</f>
        <v/>
      </c>
      <c r="Q2051" s="15" t="str">
        <f t="shared" ref="Q2051:Q2114" si="164">IF(LEFT(E2051&amp;"x",5)&lt;&gt;"00000","",IF(N2051="--","yes","NO"))</f>
        <v/>
      </c>
      <c r="R2051" s="15" t="str">
        <f t="shared" ref="R2051:R2114" si="165">IF(Q2051="","",IF((ISERROR(SEARCH("(Federal/National)",E2051))*1+ISERROR(SEARCH("(International)",E2051))*1+ISERROR(SEARCH("(Local)",E2051))*1+ISERROR(SEARCH("(State)",E2051))*1+ISERROR(SEARCH("(Regional)",E2051))*1+ISERROR(SEARCH("(Tribal)",E2051))*1+ISERROR(SEARCH("(Unknown) (",E2051))*1)=6,"yes","NO"))</f>
        <v/>
      </c>
      <c r="S2051" s="7" t="str">
        <f t="shared" ref="S2051:S2114" si="166">IF(Q2051="","",IF(OR(NOT(ISERROR(SEARCH("(Academic Institution)",E2051))),NOT(ISERROR(SEARCH("(Government)",E2051))),NOT(ISERROR(SEARCH("(Industry/Business)",E2051))),NOT(ISERROR(SEARCH("(NGO)",E2051))),NOT(ISERROR(SEARCH("(Sea Grant Program)",E2051))),NOT(ISERROR(SEARCH("(Other)",E2051))),NOT(AND(NOT(ISERROR(SEARCH("(Unknown)",E2051))),(ISERROR(SEARCH(") (Unknown)",E2051)))))),"yes","NO"))</f>
        <v/>
      </c>
    </row>
    <row r="2052" spans="8:19" x14ac:dyDescent="0.25">
      <c r="H2052" s="153"/>
      <c r="M2052" s="165" t="str">
        <f t="shared" si="162"/>
        <v/>
      </c>
      <c r="N2052" s="255" t="str">
        <f>IF($M2052="","",IFERROR(VLOOKUP($M2052,PartnerSearch!B$2:G$16000,6,0),"--"))</f>
        <v/>
      </c>
      <c r="P2052" s="15" t="str">
        <f t="shared" si="163"/>
        <v/>
      </c>
      <c r="Q2052" s="15" t="str">
        <f t="shared" si="164"/>
        <v/>
      </c>
      <c r="R2052" s="15" t="str">
        <f t="shared" si="165"/>
        <v/>
      </c>
      <c r="S2052" s="7" t="str">
        <f t="shared" si="166"/>
        <v/>
      </c>
    </row>
    <row r="2053" spans="8:19" x14ac:dyDescent="0.25">
      <c r="H2053" s="153"/>
      <c r="M2053" s="165" t="str">
        <f t="shared" si="162"/>
        <v/>
      </c>
      <c r="N2053" s="255" t="str">
        <f>IF($M2053="","",IFERROR(VLOOKUP($M2053,PartnerSearch!B$2:G$16000,6,0),"--"))</f>
        <v/>
      </c>
      <c r="P2053" s="15" t="str">
        <f t="shared" si="163"/>
        <v/>
      </c>
      <c r="Q2053" s="15" t="str">
        <f t="shared" si="164"/>
        <v/>
      </c>
      <c r="R2053" s="15" t="str">
        <f t="shared" si="165"/>
        <v/>
      </c>
      <c r="S2053" s="7" t="str">
        <f t="shared" si="166"/>
        <v/>
      </c>
    </row>
    <row r="2054" spans="8:19" x14ac:dyDescent="0.25">
      <c r="H2054" s="153"/>
      <c r="M2054" s="165" t="str">
        <f t="shared" si="162"/>
        <v/>
      </c>
      <c r="N2054" s="255" t="str">
        <f>IF($M2054="","",IFERROR(VLOOKUP($M2054,PartnerSearch!B$2:G$16000,6,0),"--"))</f>
        <v/>
      </c>
      <c r="P2054" s="15" t="str">
        <f t="shared" si="163"/>
        <v/>
      </c>
      <c r="Q2054" s="15" t="str">
        <f t="shared" si="164"/>
        <v/>
      </c>
      <c r="R2054" s="15" t="str">
        <f t="shared" si="165"/>
        <v/>
      </c>
      <c r="S2054" s="7" t="str">
        <f t="shared" si="166"/>
        <v/>
      </c>
    </row>
    <row r="2055" spans="8:19" x14ac:dyDescent="0.25">
      <c r="H2055" s="153"/>
      <c r="M2055" s="165" t="str">
        <f t="shared" si="162"/>
        <v/>
      </c>
      <c r="N2055" s="255" t="str">
        <f>IF($M2055="","",IFERROR(VLOOKUP($M2055,PartnerSearch!B$2:G$16000,6,0),"--"))</f>
        <v/>
      </c>
      <c r="P2055" s="15" t="str">
        <f t="shared" si="163"/>
        <v/>
      </c>
      <c r="Q2055" s="15" t="str">
        <f t="shared" si="164"/>
        <v/>
      </c>
      <c r="R2055" s="15" t="str">
        <f t="shared" si="165"/>
        <v/>
      </c>
      <c r="S2055" s="7" t="str">
        <f t="shared" si="166"/>
        <v/>
      </c>
    </row>
    <row r="2056" spans="8:19" x14ac:dyDescent="0.25">
      <c r="H2056" s="153"/>
      <c r="M2056" s="165" t="str">
        <f t="shared" si="162"/>
        <v/>
      </c>
      <c r="N2056" s="255" t="str">
        <f>IF($M2056="","",IFERROR(VLOOKUP($M2056,PartnerSearch!B$2:G$16000,6,0),"--"))</f>
        <v/>
      </c>
      <c r="P2056" s="15" t="str">
        <f t="shared" si="163"/>
        <v/>
      </c>
      <c r="Q2056" s="15" t="str">
        <f t="shared" si="164"/>
        <v/>
      </c>
      <c r="R2056" s="15" t="str">
        <f t="shared" si="165"/>
        <v/>
      </c>
      <c r="S2056" s="7" t="str">
        <f t="shared" si="166"/>
        <v/>
      </c>
    </row>
    <row r="2057" spans="8:19" x14ac:dyDescent="0.25">
      <c r="H2057" s="153"/>
      <c r="M2057" s="165" t="str">
        <f t="shared" si="162"/>
        <v/>
      </c>
      <c r="N2057" s="255" t="str">
        <f>IF($M2057="","",IFERROR(VLOOKUP($M2057,PartnerSearch!B$2:G$16000,6,0),"--"))</f>
        <v/>
      </c>
      <c r="P2057" s="15" t="str">
        <f t="shared" si="163"/>
        <v/>
      </c>
      <c r="Q2057" s="15" t="str">
        <f t="shared" si="164"/>
        <v/>
      </c>
      <c r="R2057" s="15" t="str">
        <f t="shared" si="165"/>
        <v/>
      </c>
      <c r="S2057" s="7" t="str">
        <f t="shared" si="166"/>
        <v/>
      </c>
    </row>
    <row r="2058" spans="8:19" x14ac:dyDescent="0.25">
      <c r="H2058" s="153"/>
      <c r="M2058" s="165" t="str">
        <f t="shared" si="162"/>
        <v/>
      </c>
      <c r="N2058" s="255" t="str">
        <f>IF($M2058="","",IFERROR(VLOOKUP($M2058,PartnerSearch!B$2:G$16000,6,0),"--"))</f>
        <v/>
      </c>
      <c r="P2058" s="15" t="str">
        <f t="shared" si="163"/>
        <v/>
      </c>
      <c r="Q2058" s="15" t="str">
        <f t="shared" si="164"/>
        <v/>
      </c>
      <c r="R2058" s="15" t="str">
        <f t="shared" si="165"/>
        <v/>
      </c>
      <c r="S2058" s="7" t="str">
        <f t="shared" si="166"/>
        <v/>
      </c>
    </row>
    <row r="2059" spans="8:19" x14ac:dyDescent="0.25">
      <c r="H2059" s="153"/>
      <c r="M2059" s="165" t="str">
        <f t="shared" si="162"/>
        <v/>
      </c>
      <c r="N2059" s="255" t="str">
        <f>IF($M2059="","",IFERROR(VLOOKUP($M2059,PartnerSearch!B$2:G$16000,6,0),"--"))</f>
        <v/>
      </c>
      <c r="P2059" s="15" t="str">
        <f t="shared" si="163"/>
        <v/>
      </c>
      <c r="Q2059" s="15" t="str">
        <f t="shared" si="164"/>
        <v/>
      </c>
      <c r="R2059" s="15" t="str">
        <f t="shared" si="165"/>
        <v/>
      </c>
      <c r="S2059" s="7" t="str">
        <f t="shared" si="166"/>
        <v/>
      </c>
    </row>
    <row r="2060" spans="8:19" x14ac:dyDescent="0.25">
      <c r="H2060" s="153"/>
      <c r="M2060" s="165" t="str">
        <f t="shared" si="162"/>
        <v/>
      </c>
      <c r="N2060" s="255" t="str">
        <f>IF($M2060="","",IFERROR(VLOOKUP($M2060,PartnerSearch!B$2:G$16000,6,0),"--"))</f>
        <v/>
      </c>
      <c r="P2060" s="15" t="str">
        <f t="shared" si="163"/>
        <v/>
      </c>
      <c r="Q2060" s="15" t="str">
        <f t="shared" si="164"/>
        <v/>
      </c>
      <c r="R2060" s="15" t="str">
        <f t="shared" si="165"/>
        <v/>
      </c>
      <c r="S2060" s="7" t="str">
        <f t="shared" si="166"/>
        <v/>
      </c>
    </row>
    <row r="2061" spans="8:19" x14ac:dyDescent="0.25">
      <c r="H2061" s="153"/>
      <c r="M2061" s="165" t="str">
        <f t="shared" si="162"/>
        <v/>
      </c>
      <c r="N2061" s="255" t="str">
        <f>IF($M2061="","",IFERROR(VLOOKUP($M2061,PartnerSearch!B$2:G$16000,6,0),"--"))</f>
        <v/>
      </c>
      <c r="P2061" s="15" t="str">
        <f t="shared" si="163"/>
        <v/>
      </c>
      <c r="Q2061" s="15" t="str">
        <f t="shared" si="164"/>
        <v/>
      </c>
      <c r="R2061" s="15" t="str">
        <f t="shared" si="165"/>
        <v/>
      </c>
      <c r="S2061" s="7" t="str">
        <f t="shared" si="166"/>
        <v/>
      </c>
    </row>
    <row r="2062" spans="8:19" x14ac:dyDescent="0.25">
      <c r="H2062" s="153"/>
      <c r="M2062" s="165" t="str">
        <f t="shared" si="162"/>
        <v/>
      </c>
      <c r="N2062" s="255" t="str">
        <f>IF($M2062="","",IFERROR(VLOOKUP($M2062,PartnerSearch!B$2:G$16000,6,0),"--"))</f>
        <v/>
      </c>
      <c r="P2062" s="15" t="str">
        <f t="shared" si="163"/>
        <v/>
      </c>
      <c r="Q2062" s="15" t="str">
        <f t="shared" si="164"/>
        <v/>
      </c>
      <c r="R2062" s="15" t="str">
        <f t="shared" si="165"/>
        <v/>
      </c>
      <c r="S2062" s="7" t="str">
        <f t="shared" si="166"/>
        <v/>
      </c>
    </row>
    <row r="2063" spans="8:19" x14ac:dyDescent="0.25">
      <c r="H2063" s="153"/>
      <c r="M2063" s="165" t="str">
        <f t="shared" si="162"/>
        <v/>
      </c>
      <c r="N2063" s="255" t="str">
        <f>IF($M2063="","",IFERROR(VLOOKUP($M2063,PartnerSearch!B$2:G$16000,6,0),"--"))</f>
        <v/>
      </c>
      <c r="P2063" s="15" t="str">
        <f t="shared" si="163"/>
        <v/>
      </c>
      <c r="Q2063" s="15" t="str">
        <f t="shared" si="164"/>
        <v/>
      </c>
      <c r="R2063" s="15" t="str">
        <f t="shared" si="165"/>
        <v/>
      </c>
      <c r="S2063" s="7" t="str">
        <f t="shared" si="166"/>
        <v/>
      </c>
    </row>
    <row r="2064" spans="8:19" x14ac:dyDescent="0.25">
      <c r="H2064" s="153"/>
      <c r="M2064" s="165" t="str">
        <f t="shared" si="162"/>
        <v/>
      </c>
      <c r="N2064" s="255" t="str">
        <f>IF($M2064="","",IFERROR(VLOOKUP($M2064,PartnerSearch!B$2:G$16000,6,0),"--"))</f>
        <v/>
      </c>
      <c r="P2064" s="15" t="str">
        <f t="shared" si="163"/>
        <v/>
      </c>
      <c r="Q2064" s="15" t="str">
        <f t="shared" si="164"/>
        <v/>
      </c>
      <c r="R2064" s="15" t="str">
        <f t="shared" si="165"/>
        <v/>
      </c>
      <c r="S2064" s="7" t="str">
        <f t="shared" si="166"/>
        <v/>
      </c>
    </row>
    <row r="2065" spans="8:19" x14ac:dyDescent="0.25">
      <c r="H2065" s="153"/>
      <c r="M2065" s="165" t="str">
        <f t="shared" si="162"/>
        <v/>
      </c>
      <c r="N2065" s="255" t="str">
        <f>IF($M2065="","",IFERROR(VLOOKUP($M2065,PartnerSearch!B$2:G$16000,6,0),"--"))</f>
        <v/>
      </c>
      <c r="P2065" s="15" t="str">
        <f t="shared" si="163"/>
        <v/>
      </c>
      <c r="Q2065" s="15" t="str">
        <f t="shared" si="164"/>
        <v/>
      </c>
      <c r="R2065" s="15" t="str">
        <f t="shared" si="165"/>
        <v/>
      </c>
      <c r="S2065" s="7" t="str">
        <f t="shared" si="166"/>
        <v/>
      </c>
    </row>
    <row r="2066" spans="8:19" x14ac:dyDescent="0.25">
      <c r="H2066" s="153"/>
      <c r="M2066" s="165" t="str">
        <f t="shared" si="162"/>
        <v/>
      </c>
      <c r="N2066" s="255" t="str">
        <f>IF($M2066="","",IFERROR(VLOOKUP($M2066,PartnerSearch!B$2:G$16000,6,0),"--"))</f>
        <v/>
      </c>
      <c r="P2066" s="15" t="str">
        <f t="shared" si="163"/>
        <v/>
      </c>
      <c r="Q2066" s="15" t="str">
        <f t="shared" si="164"/>
        <v/>
      </c>
      <c r="R2066" s="15" t="str">
        <f t="shared" si="165"/>
        <v/>
      </c>
      <c r="S2066" s="7" t="str">
        <f t="shared" si="166"/>
        <v/>
      </c>
    </row>
    <row r="2067" spans="8:19" x14ac:dyDescent="0.25">
      <c r="H2067" s="153"/>
      <c r="M2067" s="165" t="str">
        <f t="shared" si="162"/>
        <v/>
      </c>
      <c r="N2067" s="255" t="str">
        <f>IF($M2067="","",IFERROR(VLOOKUP($M2067,PartnerSearch!B$2:G$16000,6,0),"--"))</f>
        <v/>
      </c>
      <c r="P2067" s="15" t="str">
        <f t="shared" si="163"/>
        <v/>
      </c>
      <c r="Q2067" s="15" t="str">
        <f t="shared" si="164"/>
        <v/>
      </c>
      <c r="R2067" s="15" t="str">
        <f t="shared" si="165"/>
        <v/>
      </c>
      <c r="S2067" s="7" t="str">
        <f t="shared" si="166"/>
        <v/>
      </c>
    </row>
    <row r="2068" spans="8:19" x14ac:dyDescent="0.25">
      <c r="H2068" s="153"/>
      <c r="M2068" s="165" t="str">
        <f t="shared" si="162"/>
        <v/>
      </c>
      <c r="N2068" s="255" t="str">
        <f>IF($M2068="","",IFERROR(VLOOKUP($M2068,PartnerSearch!B$2:G$16000,6,0),"--"))</f>
        <v/>
      </c>
      <c r="P2068" s="15" t="str">
        <f t="shared" si="163"/>
        <v/>
      </c>
      <c r="Q2068" s="15" t="str">
        <f t="shared" si="164"/>
        <v/>
      </c>
      <c r="R2068" s="15" t="str">
        <f t="shared" si="165"/>
        <v/>
      </c>
      <c r="S2068" s="7" t="str">
        <f t="shared" si="166"/>
        <v/>
      </c>
    </row>
    <row r="2069" spans="8:19" x14ac:dyDescent="0.25">
      <c r="H2069" s="153"/>
      <c r="M2069" s="165" t="str">
        <f t="shared" si="162"/>
        <v/>
      </c>
      <c r="N2069" s="255" t="str">
        <f>IF($M2069="","",IFERROR(VLOOKUP($M2069,PartnerSearch!B$2:G$16000,6,0),"--"))</f>
        <v/>
      </c>
      <c r="P2069" s="15" t="str">
        <f t="shared" si="163"/>
        <v/>
      </c>
      <c r="Q2069" s="15" t="str">
        <f t="shared" si="164"/>
        <v/>
      </c>
      <c r="R2069" s="15" t="str">
        <f t="shared" si="165"/>
        <v/>
      </c>
      <c r="S2069" s="7" t="str">
        <f t="shared" si="166"/>
        <v/>
      </c>
    </row>
    <row r="2070" spans="8:19" x14ac:dyDescent="0.25">
      <c r="H2070" s="153"/>
      <c r="M2070" s="165" t="str">
        <f t="shared" si="162"/>
        <v/>
      </c>
      <c r="N2070" s="255" t="str">
        <f>IF($M2070="","",IFERROR(VLOOKUP($M2070,PartnerSearch!B$2:G$16000,6,0),"--"))</f>
        <v/>
      </c>
      <c r="P2070" s="15" t="str">
        <f t="shared" si="163"/>
        <v/>
      </c>
      <c r="Q2070" s="15" t="str">
        <f t="shared" si="164"/>
        <v/>
      </c>
      <c r="R2070" s="15" t="str">
        <f t="shared" si="165"/>
        <v/>
      </c>
      <c r="S2070" s="7" t="str">
        <f t="shared" si="166"/>
        <v/>
      </c>
    </row>
    <row r="2071" spans="8:19" x14ac:dyDescent="0.25">
      <c r="H2071" s="153"/>
      <c r="M2071" s="165" t="str">
        <f t="shared" si="162"/>
        <v/>
      </c>
      <c r="N2071" s="255" t="str">
        <f>IF($M2071="","",IFERROR(VLOOKUP($M2071,PartnerSearch!B$2:G$16000,6,0),"--"))</f>
        <v/>
      </c>
      <c r="P2071" s="15" t="str">
        <f t="shared" si="163"/>
        <v/>
      </c>
      <c r="Q2071" s="15" t="str">
        <f t="shared" si="164"/>
        <v/>
      </c>
      <c r="R2071" s="15" t="str">
        <f t="shared" si="165"/>
        <v/>
      </c>
      <c r="S2071" s="7" t="str">
        <f t="shared" si="166"/>
        <v/>
      </c>
    </row>
    <row r="2072" spans="8:19" x14ac:dyDescent="0.25">
      <c r="H2072" s="153"/>
      <c r="M2072" s="165" t="str">
        <f t="shared" si="162"/>
        <v/>
      </c>
      <c r="N2072" s="255" t="str">
        <f>IF($M2072="","",IFERROR(VLOOKUP($M2072,PartnerSearch!B$2:G$16000,6,0),"--"))</f>
        <v/>
      </c>
      <c r="P2072" s="15" t="str">
        <f t="shared" si="163"/>
        <v/>
      </c>
      <c r="Q2072" s="15" t="str">
        <f t="shared" si="164"/>
        <v/>
      </c>
      <c r="R2072" s="15" t="str">
        <f t="shared" si="165"/>
        <v/>
      </c>
      <c r="S2072" s="7" t="str">
        <f t="shared" si="166"/>
        <v/>
      </c>
    </row>
    <row r="2073" spans="8:19" x14ac:dyDescent="0.25">
      <c r="H2073" s="153"/>
      <c r="M2073" s="165" t="str">
        <f t="shared" si="162"/>
        <v/>
      </c>
      <c r="N2073" s="255" t="str">
        <f>IF($M2073="","",IFERROR(VLOOKUP($M2073,PartnerSearch!B$2:G$16000,6,0),"--"))</f>
        <v/>
      </c>
      <c r="P2073" s="15" t="str">
        <f t="shared" si="163"/>
        <v/>
      </c>
      <c r="Q2073" s="15" t="str">
        <f t="shared" si="164"/>
        <v/>
      </c>
      <c r="R2073" s="15" t="str">
        <f t="shared" si="165"/>
        <v/>
      </c>
      <c r="S2073" s="7" t="str">
        <f t="shared" si="166"/>
        <v/>
      </c>
    </row>
    <row r="2074" spans="8:19" x14ac:dyDescent="0.25">
      <c r="H2074" s="153"/>
      <c r="M2074" s="165" t="str">
        <f t="shared" si="162"/>
        <v/>
      </c>
      <c r="N2074" s="255" t="str">
        <f>IF($M2074="","",IFERROR(VLOOKUP($M2074,PartnerSearch!B$2:G$16000,6,0),"--"))</f>
        <v/>
      </c>
      <c r="P2074" s="15" t="str">
        <f t="shared" si="163"/>
        <v/>
      </c>
      <c r="Q2074" s="15" t="str">
        <f t="shared" si="164"/>
        <v/>
      </c>
      <c r="R2074" s="15" t="str">
        <f t="shared" si="165"/>
        <v/>
      </c>
      <c r="S2074" s="7" t="str">
        <f t="shared" si="166"/>
        <v/>
      </c>
    </row>
    <row r="2075" spans="8:19" x14ac:dyDescent="0.25">
      <c r="H2075" s="153"/>
      <c r="M2075" s="165" t="str">
        <f t="shared" si="162"/>
        <v/>
      </c>
      <c r="N2075" s="255" t="str">
        <f>IF($M2075="","",IFERROR(VLOOKUP($M2075,PartnerSearch!B$2:G$16000,6,0),"--"))</f>
        <v/>
      </c>
      <c r="P2075" s="15" t="str">
        <f t="shared" si="163"/>
        <v/>
      </c>
      <c r="Q2075" s="15" t="str">
        <f t="shared" si="164"/>
        <v/>
      </c>
      <c r="R2075" s="15" t="str">
        <f t="shared" si="165"/>
        <v/>
      </c>
      <c r="S2075" s="7" t="str">
        <f t="shared" si="166"/>
        <v/>
      </c>
    </row>
    <row r="2076" spans="8:19" x14ac:dyDescent="0.25">
      <c r="H2076" s="153"/>
      <c r="M2076" s="165" t="str">
        <f t="shared" si="162"/>
        <v/>
      </c>
      <c r="N2076" s="255" t="str">
        <f>IF($M2076="","",IFERROR(VLOOKUP($M2076,PartnerSearch!B$2:G$16000,6,0),"--"))</f>
        <v/>
      </c>
      <c r="P2076" s="15" t="str">
        <f t="shared" si="163"/>
        <v/>
      </c>
      <c r="Q2076" s="15" t="str">
        <f t="shared" si="164"/>
        <v/>
      </c>
      <c r="R2076" s="15" t="str">
        <f t="shared" si="165"/>
        <v/>
      </c>
      <c r="S2076" s="7" t="str">
        <f t="shared" si="166"/>
        <v/>
      </c>
    </row>
    <row r="2077" spans="8:19" x14ac:dyDescent="0.25">
      <c r="H2077" s="153"/>
      <c r="M2077" s="165" t="str">
        <f t="shared" si="162"/>
        <v/>
      </c>
      <c r="N2077" s="255" t="str">
        <f>IF($M2077="","",IFERROR(VLOOKUP($M2077,PartnerSearch!B$2:G$16000,6,0),"--"))</f>
        <v/>
      </c>
      <c r="P2077" s="15" t="str">
        <f t="shared" si="163"/>
        <v/>
      </c>
      <c r="Q2077" s="15" t="str">
        <f t="shared" si="164"/>
        <v/>
      </c>
      <c r="R2077" s="15" t="str">
        <f t="shared" si="165"/>
        <v/>
      </c>
      <c r="S2077" s="7" t="str">
        <f t="shared" si="166"/>
        <v/>
      </c>
    </row>
    <row r="2078" spans="8:19" x14ac:dyDescent="0.25">
      <c r="H2078" s="153"/>
      <c r="M2078" s="165" t="str">
        <f t="shared" si="162"/>
        <v/>
      </c>
      <c r="N2078" s="255" t="str">
        <f>IF($M2078="","",IFERROR(VLOOKUP($M2078,PartnerSearch!B$2:G$16000,6,0),"--"))</f>
        <v/>
      </c>
      <c r="P2078" s="15" t="str">
        <f t="shared" si="163"/>
        <v/>
      </c>
      <c r="Q2078" s="15" t="str">
        <f t="shared" si="164"/>
        <v/>
      </c>
      <c r="R2078" s="15" t="str">
        <f t="shared" si="165"/>
        <v/>
      </c>
      <c r="S2078" s="7" t="str">
        <f t="shared" si="166"/>
        <v/>
      </c>
    </row>
    <row r="2079" spans="8:19" x14ac:dyDescent="0.25">
      <c r="H2079" s="153"/>
      <c r="M2079" s="165" t="str">
        <f t="shared" si="162"/>
        <v/>
      </c>
      <c r="N2079" s="255" t="str">
        <f>IF($M2079="","",IFERROR(VLOOKUP($M2079,PartnerSearch!B$2:G$16000,6,0),"--"))</f>
        <v/>
      </c>
      <c r="P2079" s="15" t="str">
        <f t="shared" si="163"/>
        <v/>
      </c>
      <c r="Q2079" s="15" t="str">
        <f t="shared" si="164"/>
        <v/>
      </c>
      <c r="R2079" s="15" t="str">
        <f t="shared" si="165"/>
        <v/>
      </c>
      <c r="S2079" s="7" t="str">
        <f t="shared" si="166"/>
        <v/>
      </c>
    </row>
    <row r="2080" spans="8:19" x14ac:dyDescent="0.25">
      <c r="H2080" s="153"/>
      <c r="M2080" s="165" t="str">
        <f t="shared" si="162"/>
        <v/>
      </c>
      <c r="N2080" s="255" t="str">
        <f>IF($M2080="","",IFERROR(VLOOKUP($M2080,PartnerSearch!B$2:G$16000,6,0),"--"))</f>
        <v/>
      </c>
      <c r="P2080" s="15" t="str">
        <f t="shared" si="163"/>
        <v/>
      </c>
      <c r="Q2080" s="15" t="str">
        <f t="shared" si="164"/>
        <v/>
      </c>
      <c r="R2080" s="15" t="str">
        <f t="shared" si="165"/>
        <v/>
      </c>
      <c r="S2080" s="7" t="str">
        <f t="shared" si="166"/>
        <v/>
      </c>
    </row>
    <row r="2081" spans="8:19" x14ac:dyDescent="0.25">
      <c r="H2081" s="153"/>
      <c r="M2081" s="165" t="str">
        <f t="shared" si="162"/>
        <v/>
      </c>
      <c r="N2081" s="255" t="str">
        <f>IF($M2081="","",IFERROR(VLOOKUP($M2081,PartnerSearch!B$2:G$16000,6,0),"--"))</f>
        <v/>
      </c>
      <c r="P2081" s="15" t="str">
        <f t="shared" si="163"/>
        <v/>
      </c>
      <c r="Q2081" s="15" t="str">
        <f t="shared" si="164"/>
        <v/>
      </c>
      <c r="R2081" s="15" t="str">
        <f t="shared" si="165"/>
        <v/>
      </c>
      <c r="S2081" s="7" t="str">
        <f t="shared" si="166"/>
        <v/>
      </c>
    </row>
    <row r="2082" spans="8:19" x14ac:dyDescent="0.25">
      <c r="H2082" s="153"/>
      <c r="M2082" s="165" t="str">
        <f t="shared" si="162"/>
        <v/>
      </c>
      <c r="N2082" s="255" t="str">
        <f>IF($M2082="","",IFERROR(VLOOKUP($M2082,PartnerSearch!B$2:G$16000,6,0),"--"))</f>
        <v/>
      </c>
      <c r="P2082" s="15" t="str">
        <f t="shared" si="163"/>
        <v/>
      </c>
      <c r="Q2082" s="15" t="str">
        <f t="shared" si="164"/>
        <v/>
      </c>
      <c r="R2082" s="15" t="str">
        <f t="shared" si="165"/>
        <v/>
      </c>
      <c r="S2082" s="7" t="str">
        <f t="shared" si="166"/>
        <v/>
      </c>
    </row>
    <row r="2083" spans="8:19" x14ac:dyDescent="0.25">
      <c r="H2083" s="153"/>
      <c r="M2083" s="165" t="str">
        <f t="shared" si="162"/>
        <v/>
      </c>
      <c r="N2083" s="255" t="str">
        <f>IF($M2083="","",IFERROR(VLOOKUP($M2083,PartnerSearch!B$2:G$16000,6,0),"--"))</f>
        <v/>
      </c>
      <c r="P2083" s="15" t="str">
        <f t="shared" si="163"/>
        <v/>
      </c>
      <c r="Q2083" s="15" t="str">
        <f t="shared" si="164"/>
        <v/>
      </c>
      <c r="R2083" s="15" t="str">
        <f t="shared" si="165"/>
        <v/>
      </c>
      <c r="S2083" s="7" t="str">
        <f t="shared" si="166"/>
        <v/>
      </c>
    </row>
    <row r="2084" spans="8:19" x14ac:dyDescent="0.25">
      <c r="H2084" s="153"/>
      <c r="M2084" s="165" t="str">
        <f t="shared" si="162"/>
        <v/>
      </c>
      <c r="N2084" s="255" t="str">
        <f>IF($M2084="","",IFERROR(VLOOKUP($M2084,PartnerSearch!B$2:G$16000,6,0),"--"))</f>
        <v/>
      </c>
      <c r="P2084" s="15" t="str">
        <f t="shared" si="163"/>
        <v/>
      </c>
      <c r="Q2084" s="15" t="str">
        <f t="shared" si="164"/>
        <v/>
      </c>
      <c r="R2084" s="15" t="str">
        <f t="shared" si="165"/>
        <v/>
      </c>
      <c r="S2084" s="7" t="str">
        <f t="shared" si="166"/>
        <v/>
      </c>
    </row>
    <row r="2085" spans="8:19" x14ac:dyDescent="0.25">
      <c r="H2085" s="153"/>
      <c r="M2085" s="165" t="str">
        <f t="shared" si="162"/>
        <v/>
      </c>
      <c r="N2085" s="255" t="str">
        <f>IF($M2085="","",IFERROR(VLOOKUP($M2085,PartnerSearch!B$2:G$16000,6,0),"--"))</f>
        <v/>
      </c>
      <c r="P2085" s="15" t="str">
        <f t="shared" si="163"/>
        <v/>
      </c>
      <c r="Q2085" s="15" t="str">
        <f t="shared" si="164"/>
        <v/>
      </c>
      <c r="R2085" s="15" t="str">
        <f t="shared" si="165"/>
        <v/>
      </c>
      <c r="S2085" s="7" t="str">
        <f t="shared" si="166"/>
        <v/>
      </c>
    </row>
    <row r="2086" spans="8:19" x14ac:dyDescent="0.25">
      <c r="H2086" s="153"/>
      <c r="M2086" s="165" t="str">
        <f t="shared" si="162"/>
        <v/>
      </c>
      <c r="N2086" s="255" t="str">
        <f>IF($M2086="","",IFERROR(VLOOKUP($M2086,PartnerSearch!B$2:G$16000,6,0),"--"))</f>
        <v/>
      </c>
      <c r="P2086" s="15" t="str">
        <f t="shared" si="163"/>
        <v/>
      </c>
      <c r="Q2086" s="15" t="str">
        <f t="shared" si="164"/>
        <v/>
      </c>
      <c r="R2086" s="15" t="str">
        <f t="shared" si="165"/>
        <v/>
      </c>
      <c r="S2086" s="7" t="str">
        <f t="shared" si="166"/>
        <v/>
      </c>
    </row>
    <row r="2087" spans="8:19" x14ac:dyDescent="0.25">
      <c r="H2087" s="153"/>
      <c r="M2087" s="165" t="str">
        <f t="shared" si="162"/>
        <v/>
      </c>
      <c r="N2087" s="255" t="str">
        <f>IF($M2087="","",IFERROR(VLOOKUP($M2087,PartnerSearch!B$2:G$16000,6,0),"--"))</f>
        <v/>
      </c>
      <c r="P2087" s="15" t="str">
        <f t="shared" si="163"/>
        <v/>
      </c>
      <c r="Q2087" s="15" t="str">
        <f t="shared" si="164"/>
        <v/>
      </c>
      <c r="R2087" s="15" t="str">
        <f t="shared" si="165"/>
        <v/>
      </c>
      <c r="S2087" s="7" t="str">
        <f t="shared" si="166"/>
        <v/>
      </c>
    </row>
    <row r="2088" spans="8:19" x14ac:dyDescent="0.25">
      <c r="H2088" s="153"/>
      <c r="M2088" s="165" t="str">
        <f t="shared" si="162"/>
        <v/>
      </c>
      <c r="N2088" s="255" t="str">
        <f>IF($M2088="","",IFERROR(VLOOKUP($M2088,PartnerSearch!B$2:G$16000,6,0),"--"))</f>
        <v/>
      </c>
      <c r="P2088" s="15" t="str">
        <f t="shared" si="163"/>
        <v/>
      </c>
      <c r="Q2088" s="15" t="str">
        <f t="shared" si="164"/>
        <v/>
      </c>
      <c r="R2088" s="15" t="str">
        <f t="shared" si="165"/>
        <v/>
      </c>
      <c r="S2088" s="7" t="str">
        <f t="shared" si="166"/>
        <v/>
      </c>
    </row>
    <row r="2089" spans="8:19" x14ac:dyDescent="0.25">
      <c r="H2089" s="153"/>
      <c r="M2089" s="165" t="str">
        <f t="shared" si="162"/>
        <v/>
      </c>
      <c r="N2089" s="255" t="str">
        <f>IF($M2089="","",IFERROR(VLOOKUP($M2089,PartnerSearch!B$2:G$16000,6,0),"--"))</f>
        <v/>
      </c>
      <c r="P2089" s="15" t="str">
        <f t="shared" si="163"/>
        <v/>
      </c>
      <c r="Q2089" s="15" t="str">
        <f t="shared" si="164"/>
        <v/>
      </c>
      <c r="R2089" s="15" t="str">
        <f t="shared" si="165"/>
        <v/>
      </c>
      <c r="S2089" s="7" t="str">
        <f t="shared" si="166"/>
        <v/>
      </c>
    </row>
    <row r="2090" spans="8:19" x14ac:dyDescent="0.25">
      <c r="H2090" s="153"/>
      <c r="M2090" s="165" t="str">
        <f t="shared" si="162"/>
        <v/>
      </c>
      <c r="N2090" s="255" t="str">
        <f>IF($M2090="","",IFERROR(VLOOKUP($M2090,PartnerSearch!B$2:G$16000,6,0),"--"))</f>
        <v/>
      </c>
      <c r="P2090" s="15" t="str">
        <f t="shared" si="163"/>
        <v/>
      </c>
      <c r="Q2090" s="15" t="str">
        <f t="shared" si="164"/>
        <v/>
      </c>
      <c r="R2090" s="15" t="str">
        <f t="shared" si="165"/>
        <v/>
      </c>
      <c r="S2090" s="7" t="str">
        <f t="shared" si="166"/>
        <v/>
      </c>
    </row>
    <row r="2091" spans="8:19" x14ac:dyDescent="0.25">
      <c r="H2091" s="153"/>
      <c r="M2091" s="165" t="str">
        <f t="shared" si="162"/>
        <v/>
      </c>
      <c r="N2091" s="255" t="str">
        <f>IF($M2091="","",IFERROR(VLOOKUP($M2091,PartnerSearch!B$2:G$16000,6,0),"--"))</f>
        <v/>
      </c>
      <c r="P2091" s="15" t="str">
        <f t="shared" si="163"/>
        <v/>
      </c>
      <c r="Q2091" s="15" t="str">
        <f t="shared" si="164"/>
        <v/>
      </c>
      <c r="R2091" s="15" t="str">
        <f t="shared" si="165"/>
        <v/>
      </c>
      <c r="S2091" s="7" t="str">
        <f t="shared" si="166"/>
        <v/>
      </c>
    </row>
    <row r="2092" spans="8:19" x14ac:dyDescent="0.25">
      <c r="H2092" s="153"/>
      <c r="M2092" s="165" t="str">
        <f t="shared" si="162"/>
        <v/>
      </c>
      <c r="N2092" s="255" t="str">
        <f>IF($M2092="","",IFERROR(VLOOKUP($M2092,PartnerSearch!B$2:G$16000,6,0),"--"))</f>
        <v/>
      </c>
      <c r="P2092" s="15" t="str">
        <f t="shared" si="163"/>
        <v/>
      </c>
      <c r="Q2092" s="15" t="str">
        <f t="shared" si="164"/>
        <v/>
      </c>
      <c r="R2092" s="15" t="str">
        <f t="shared" si="165"/>
        <v/>
      </c>
      <c r="S2092" s="7" t="str">
        <f t="shared" si="166"/>
        <v/>
      </c>
    </row>
    <row r="2093" spans="8:19" x14ac:dyDescent="0.25">
      <c r="H2093" s="153"/>
      <c r="M2093" s="165" t="str">
        <f t="shared" si="162"/>
        <v/>
      </c>
      <c r="N2093" s="255" t="str">
        <f>IF($M2093="","",IFERROR(VLOOKUP($M2093,PartnerSearch!B$2:G$16000,6,0),"--"))</f>
        <v/>
      </c>
      <c r="P2093" s="15" t="str">
        <f t="shared" si="163"/>
        <v/>
      </c>
      <c r="Q2093" s="15" t="str">
        <f t="shared" si="164"/>
        <v/>
      </c>
      <c r="R2093" s="15" t="str">
        <f t="shared" si="165"/>
        <v/>
      </c>
      <c r="S2093" s="7" t="str">
        <f t="shared" si="166"/>
        <v/>
      </c>
    </row>
    <row r="2094" spans="8:19" x14ac:dyDescent="0.25">
      <c r="H2094" s="153"/>
      <c r="M2094" s="165" t="str">
        <f t="shared" si="162"/>
        <v/>
      </c>
      <c r="N2094" s="255" t="str">
        <f>IF($M2094="","",IFERROR(VLOOKUP($M2094,PartnerSearch!B$2:G$16000,6,0),"--"))</f>
        <v/>
      </c>
      <c r="P2094" s="15" t="str">
        <f t="shared" si="163"/>
        <v/>
      </c>
      <c r="Q2094" s="15" t="str">
        <f t="shared" si="164"/>
        <v/>
      </c>
      <c r="R2094" s="15" t="str">
        <f t="shared" si="165"/>
        <v/>
      </c>
      <c r="S2094" s="7" t="str">
        <f t="shared" si="166"/>
        <v/>
      </c>
    </row>
    <row r="2095" spans="8:19" x14ac:dyDescent="0.25">
      <c r="H2095" s="153"/>
      <c r="M2095" s="165" t="str">
        <f t="shared" si="162"/>
        <v/>
      </c>
      <c r="N2095" s="255" t="str">
        <f>IF($M2095="","",IFERROR(VLOOKUP($M2095,PartnerSearch!B$2:G$16000,6,0),"--"))</f>
        <v/>
      </c>
      <c r="P2095" s="15" t="str">
        <f t="shared" si="163"/>
        <v/>
      </c>
      <c r="Q2095" s="15" t="str">
        <f t="shared" si="164"/>
        <v/>
      </c>
      <c r="R2095" s="15" t="str">
        <f t="shared" si="165"/>
        <v/>
      </c>
      <c r="S2095" s="7" t="str">
        <f t="shared" si="166"/>
        <v/>
      </c>
    </row>
    <row r="2096" spans="8:19" x14ac:dyDescent="0.25">
      <c r="H2096" s="153"/>
      <c r="M2096" s="165" t="str">
        <f t="shared" si="162"/>
        <v/>
      </c>
      <c r="N2096" s="255" t="str">
        <f>IF($M2096="","",IFERROR(VLOOKUP($M2096,PartnerSearch!B$2:G$16000,6,0),"--"))</f>
        <v/>
      </c>
      <c r="P2096" s="15" t="str">
        <f t="shared" si="163"/>
        <v/>
      </c>
      <c r="Q2096" s="15" t="str">
        <f t="shared" si="164"/>
        <v/>
      </c>
      <c r="R2096" s="15" t="str">
        <f t="shared" si="165"/>
        <v/>
      </c>
      <c r="S2096" s="7" t="str">
        <f t="shared" si="166"/>
        <v/>
      </c>
    </row>
    <row r="2097" spans="8:19" x14ac:dyDescent="0.25">
      <c r="H2097" s="153"/>
      <c r="M2097" s="165" t="str">
        <f t="shared" si="162"/>
        <v/>
      </c>
      <c r="N2097" s="255" t="str">
        <f>IF($M2097="","",IFERROR(VLOOKUP($M2097,PartnerSearch!B$2:G$16000,6,0),"--"))</f>
        <v/>
      </c>
      <c r="P2097" s="15" t="str">
        <f t="shared" si="163"/>
        <v/>
      </c>
      <c r="Q2097" s="15" t="str">
        <f t="shared" si="164"/>
        <v/>
      </c>
      <c r="R2097" s="15" t="str">
        <f t="shared" si="165"/>
        <v/>
      </c>
      <c r="S2097" s="7" t="str">
        <f t="shared" si="166"/>
        <v/>
      </c>
    </row>
    <row r="2098" spans="8:19" x14ac:dyDescent="0.25">
      <c r="H2098" s="153"/>
      <c r="M2098" s="165" t="str">
        <f t="shared" si="162"/>
        <v/>
      </c>
      <c r="N2098" s="255" t="str">
        <f>IF($M2098="","",IFERROR(VLOOKUP($M2098,PartnerSearch!B$2:G$16000,6,0),"--"))</f>
        <v/>
      </c>
      <c r="P2098" s="15" t="str">
        <f t="shared" si="163"/>
        <v/>
      </c>
      <c r="Q2098" s="15" t="str">
        <f t="shared" si="164"/>
        <v/>
      </c>
      <c r="R2098" s="15" t="str">
        <f t="shared" si="165"/>
        <v/>
      </c>
      <c r="S2098" s="7" t="str">
        <f t="shared" si="166"/>
        <v/>
      </c>
    </row>
    <row r="2099" spans="8:19" x14ac:dyDescent="0.25">
      <c r="H2099" s="153"/>
      <c r="M2099" s="165" t="str">
        <f t="shared" si="162"/>
        <v/>
      </c>
      <c r="N2099" s="255" t="str">
        <f>IF($M2099="","",IFERROR(VLOOKUP($M2099,PartnerSearch!B$2:G$16000,6,0),"--"))</f>
        <v/>
      </c>
      <c r="P2099" s="15" t="str">
        <f t="shared" si="163"/>
        <v/>
      </c>
      <c r="Q2099" s="15" t="str">
        <f t="shared" si="164"/>
        <v/>
      </c>
      <c r="R2099" s="15" t="str">
        <f t="shared" si="165"/>
        <v/>
      </c>
      <c r="S2099" s="7" t="str">
        <f t="shared" si="166"/>
        <v/>
      </c>
    </row>
    <row r="2100" spans="8:19" x14ac:dyDescent="0.25">
      <c r="H2100" s="153"/>
      <c r="M2100" s="165" t="str">
        <f t="shared" si="162"/>
        <v/>
      </c>
      <c r="N2100" s="255" t="str">
        <f>IF($M2100="","",IFERROR(VLOOKUP($M2100,PartnerSearch!B$2:G$16000,6,0),"--"))</f>
        <v/>
      </c>
      <c r="P2100" s="15" t="str">
        <f t="shared" si="163"/>
        <v/>
      </c>
      <c r="Q2100" s="15" t="str">
        <f t="shared" si="164"/>
        <v/>
      </c>
      <c r="R2100" s="15" t="str">
        <f t="shared" si="165"/>
        <v/>
      </c>
      <c r="S2100" s="7" t="str">
        <f t="shared" si="166"/>
        <v/>
      </c>
    </row>
    <row r="2101" spans="8:19" x14ac:dyDescent="0.25">
      <c r="H2101" s="153"/>
      <c r="M2101" s="165" t="str">
        <f t="shared" si="162"/>
        <v/>
      </c>
      <c r="N2101" s="255" t="str">
        <f>IF($M2101="","",IFERROR(VLOOKUP($M2101,PartnerSearch!B$2:G$16000,6,0),"--"))</f>
        <v/>
      </c>
      <c r="P2101" s="15" t="str">
        <f t="shared" si="163"/>
        <v/>
      </c>
      <c r="Q2101" s="15" t="str">
        <f t="shared" si="164"/>
        <v/>
      </c>
      <c r="R2101" s="15" t="str">
        <f t="shared" si="165"/>
        <v/>
      </c>
      <c r="S2101" s="7" t="str">
        <f t="shared" si="166"/>
        <v/>
      </c>
    </row>
    <row r="2102" spans="8:19" x14ac:dyDescent="0.25">
      <c r="H2102" s="153"/>
      <c r="M2102" s="165" t="str">
        <f t="shared" si="162"/>
        <v/>
      </c>
      <c r="N2102" s="255" t="str">
        <f>IF($M2102="","",IFERROR(VLOOKUP($M2102,PartnerSearch!B$2:G$16000,6,0),"--"))</f>
        <v/>
      </c>
      <c r="P2102" s="15" t="str">
        <f t="shared" si="163"/>
        <v/>
      </c>
      <c r="Q2102" s="15" t="str">
        <f t="shared" si="164"/>
        <v/>
      </c>
      <c r="R2102" s="15" t="str">
        <f t="shared" si="165"/>
        <v/>
      </c>
      <c r="S2102" s="7" t="str">
        <f t="shared" si="166"/>
        <v/>
      </c>
    </row>
    <row r="2103" spans="8:19" x14ac:dyDescent="0.25">
      <c r="H2103" s="153"/>
      <c r="M2103" s="165" t="str">
        <f t="shared" si="162"/>
        <v/>
      </c>
      <c r="N2103" s="255" t="str">
        <f>IF($M2103="","",IFERROR(VLOOKUP($M2103,PartnerSearch!B$2:G$16000,6,0),"--"))</f>
        <v/>
      </c>
      <c r="P2103" s="15" t="str">
        <f t="shared" si="163"/>
        <v/>
      </c>
      <c r="Q2103" s="15" t="str">
        <f t="shared" si="164"/>
        <v/>
      </c>
      <c r="R2103" s="15" t="str">
        <f t="shared" si="165"/>
        <v/>
      </c>
      <c r="S2103" s="7" t="str">
        <f t="shared" si="166"/>
        <v/>
      </c>
    </row>
    <row r="2104" spans="8:19" x14ac:dyDescent="0.25">
      <c r="H2104" s="153"/>
      <c r="M2104" s="165" t="str">
        <f t="shared" si="162"/>
        <v/>
      </c>
      <c r="N2104" s="255" t="str">
        <f>IF($M2104="","",IFERROR(VLOOKUP($M2104,PartnerSearch!B$2:G$16000,6,0),"--"))</f>
        <v/>
      </c>
      <c r="P2104" s="15" t="str">
        <f t="shared" si="163"/>
        <v/>
      </c>
      <c r="Q2104" s="15" t="str">
        <f t="shared" si="164"/>
        <v/>
      </c>
      <c r="R2104" s="15" t="str">
        <f t="shared" si="165"/>
        <v/>
      </c>
      <c r="S2104" s="7" t="str">
        <f t="shared" si="166"/>
        <v/>
      </c>
    </row>
    <row r="2105" spans="8:19" x14ac:dyDescent="0.25">
      <c r="H2105" s="153"/>
      <c r="M2105" s="165" t="str">
        <f t="shared" si="162"/>
        <v/>
      </c>
      <c r="N2105" s="255" t="str">
        <f>IF($M2105="","",IFERROR(VLOOKUP($M2105,PartnerSearch!B$2:G$16000,6,0),"--"))</f>
        <v/>
      </c>
      <c r="P2105" s="15" t="str">
        <f t="shared" si="163"/>
        <v/>
      </c>
      <c r="Q2105" s="15" t="str">
        <f t="shared" si="164"/>
        <v/>
      </c>
      <c r="R2105" s="15" t="str">
        <f t="shared" si="165"/>
        <v/>
      </c>
      <c r="S2105" s="7" t="str">
        <f t="shared" si="166"/>
        <v/>
      </c>
    </row>
    <row r="2106" spans="8:19" x14ac:dyDescent="0.25">
      <c r="H2106" s="153"/>
      <c r="M2106" s="165" t="str">
        <f t="shared" si="162"/>
        <v/>
      </c>
      <c r="N2106" s="255" t="str">
        <f>IF($M2106="","",IFERROR(VLOOKUP($M2106,PartnerSearch!B$2:G$16000,6,0),"--"))</f>
        <v/>
      </c>
      <c r="P2106" s="15" t="str">
        <f t="shared" si="163"/>
        <v/>
      </c>
      <c r="Q2106" s="15" t="str">
        <f t="shared" si="164"/>
        <v/>
      </c>
      <c r="R2106" s="15" t="str">
        <f t="shared" si="165"/>
        <v/>
      </c>
      <c r="S2106" s="7" t="str">
        <f t="shared" si="166"/>
        <v/>
      </c>
    </row>
    <row r="2107" spans="8:19" x14ac:dyDescent="0.25">
      <c r="H2107" s="153"/>
      <c r="M2107" s="165" t="str">
        <f t="shared" si="162"/>
        <v/>
      </c>
      <c r="N2107" s="255" t="str">
        <f>IF($M2107="","",IFERROR(VLOOKUP($M2107,PartnerSearch!B$2:G$16000,6,0),"--"))</f>
        <v/>
      </c>
      <c r="P2107" s="15" t="str">
        <f t="shared" si="163"/>
        <v/>
      </c>
      <c r="Q2107" s="15" t="str">
        <f t="shared" si="164"/>
        <v/>
      </c>
      <c r="R2107" s="15" t="str">
        <f t="shared" si="165"/>
        <v/>
      </c>
      <c r="S2107" s="7" t="str">
        <f t="shared" si="166"/>
        <v/>
      </c>
    </row>
    <row r="2108" spans="8:19" x14ac:dyDescent="0.25">
      <c r="H2108" s="153"/>
      <c r="M2108" s="165" t="str">
        <f t="shared" si="162"/>
        <v/>
      </c>
      <c r="N2108" s="255" t="str">
        <f>IF($M2108="","",IFERROR(VLOOKUP($M2108,PartnerSearch!B$2:G$16000,6,0),"--"))</f>
        <v/>
      </c>
      <c r="P2108" s="15" t="str">
        <f t="shared" si="163"/>
        <v/>
      </c>
      <c r="Q2108" s="15" t="str">
        <f t="shared" si="164"/>
        <v/>
      </c>
      <c r="R2108" s="15" t="str">
        <f t="shared" si="165"/>
        <v/>
      </c>
      <c r="S2108" s="7" t="str">
        <f t="shared" si="166"/>
        <v/>
      </c>
    </row>
    <row r="2109" spans="8:19" x14ac:dyDescent="0.25">
      <c r="H2109" s="153"/>
      <c r="M2109" s="165" t="str">
        <f t="shared" si="162"/>
        <v/>
      </c>
      <c r="N2109" s="255" t="str">
        <f>IF($M2109="","",IFERROR(VLOOKUP($M2109,PartnerSearch!B$2:G$16000,6,0),"--"))</f>
        <v/>
      </c>
      <c r="P2109" s="15" t="str">
        <f t="shared" si="163"/>
        <v/>
      </c>
      <c r="Q2109" s="15" t="str">
        <f t="shared" si="164"/>
        <v/>
      </c>
      <c r="R2109" s="15" t="str">
        <f t="shared" si="165"/>
        <v/>
      </c>
      <c r="S2109" s="7" t="str">
        <f t="shared" si="166"/>
        <v/>
      </c>
    </row>
    <row r="2110" spans="8:19" x14ac:dyDescent="0.25">
      <c r="H2110" s="153"/>
      <c r="M2110" s="165" t="str">
        <f t="shared" si="162"/>
        <v/>
      </c>
      <c r="N2110" s="255" t="str">
        <f>IF($M2110="","",IFERROR(VLOOKUP($M2110,PartnerSearch!B$2:G$16000,6,0),"--"))</f>
        <v/>
      </c>
      <c r="P2110" s="15" t="str">
        <f t="shared" si="163"/>
        <v/>
      </c>
      <c r="Q2110" s="15" t="str">
        <f t="shared" si="164"/>
        <v/>
      </c>
      <c r="R2110" s="15" t="str">
        <f t="shared" si="165"/>
        <v/>
      </c>
      <c r="S2110" s="7" t="str">
        <f t="shared" si="166"/>
        <v/>
      </c>
    </row>
    <row r="2111" spans="8:19" x14ac:dyDescent="0.25">
      <c r="H2111" s="153"/>
      <c r="M2111" s="165" t="str">
        <f t="shared" si="162"/>
        <v/>
      </c>
      <c r="N2111" s="255" t="str">
        <f>IF($M2111="","",IFERROR(VLOOKUP($M2111,PartnerSearch!B$2:G$16000,6,0),"--"))</f>
        <v/>
      </c>
      <c r="P2111" s="15" t="str">
        <f t="shared" si="163"/>
        <v/>
      </c>
      <c r="Q2111" s="15" t="str">
        <f t="shared" si="164"/>
        <v/>
      </c>
      <c r="R2111" s="15" t="str">
        <f t="shared" si="165"/>
        <v/>
      </c>
      <c r="S2111" s="7" t="str">
        <f t="shared" si="166"/>
        <v/>
      </c>
    </row>
    <row r="2112" spans="8:19" x14ac:dyDescent="0.25">
      <c r="H2112" s="153"/>
      <c r="M2112" s="165" t="str">
        <f t="shared" si="162"/>
        <v/>
      </c>
      <c r="N2112" s="255" t="str">
        <f>IF($M2112="","",IFERROR(VLOOKUP($M2112,PartnerSearch!B$2:G$16000,6,0),"--"))</f>
        <v/>
      </c>
      <c r="P2112" s="15" t="str">
        <f t="shared" si="163"/>
        <v/>
      </c>
      <c r="Q2112" s="15" t="str">
        <f t="shared" si="164"/>
        <v/>
      </c>
      <c r="R2112" s="15" t="str">
        <f t="shared" si="165"/>
        <v/>
      </c>
      <c r="S2112" s="7" t="str">
        <f t="shared" si="166"/>
        <v/>
      </c>
    </row>
    <row r="2113" spans="8:19" x14ac:dyDescent="0.25">
      <c r="H2113" s="153"/>
      <c r="M2113" s="165" t="str">
        <f t="shared" si="162"/>
        <v/>
      </c>
      <c r="N2113" s="255" t="str">
        <f>IF($M2113="","",IFERROR(VLOOKUP($M2113,PartnerSearch!B$2:G$16000,6,0),"--"))</f>
        <v/>
      </c>
      <c r="P2113" s="15" t="str">
        <f t="shared" si="163"/>
        <v/>
      </c>
      <c r="Q2113" s="15" t="str">
        <f t="shared" si="164"/>
        <v/>
      </c>
      <c r="R2113" s="15" t="str">
        <f t="shared" si="165"/>
        <v/>
      </c>
      <c r="S2113" s="7" t="str">
        <f t="shared" si="166"/>
        <v/>
      </c>
    </row>
    <row r="2114" spans="8:19" x14ac:dyDescent="0.25">
      <c r="H2114" s="153"/>
      <c r="M2114" s="165" t="str">
        <f t="shared" si="162"/>
        <v/>
      </c>
      <c r="N2114" s="255" t="str">
        <f>IF($M2114="","",IFERROR(VLOOKUP($M2114,PartnerSearch!B$2:G$16000,6,0),"--"))</f>
        <v/>
      </c>
      <c r="P2114" s="15" t="str">
        <f t="shared" si="163"/>
        <v/>
      </c>
      <c r="Q2114" s="15" t="str">
        <f t="shared" si="164"/>
        <v/>
      </c>
      <c r="R2114" s="15" t="str">
        <f t="shared" si="165"/>
        <v/>
      </c>
      <c r="S2114" s="7" t="str">
        <f t="shared" si="166"/>
        <v/>
      </c>
    </row>
    <row r="2115" spans="8:19" x14ac:dyDescent="0.25">
      <c r="H2115" s="153"/>
      <c r="M2115" s="165" t="str">
        <f t="shared" ref="M2115:M2178" si="167">TRIM(SUBSTITUTE(SUBSTITUTE(SUBSTITUTE(SUBSTITUTE(SUBSTITUTE(SUBSTITUTE(SUBSTITUTE(SUBSTITUTE(SUBSTITUTE(SUBSTITUTE(SUBSTITUTE(SUBSTITUTE(SUBSTITUTE(SUBSTITUTE(E2115,"00000 ","")," (Local)","")," (Tribal)","")," (State)","")," (Regional)","")," (Federal/National)","")," (International)","")," (Unknown)","")," (Academic Institution)","")," (Government)","")," (Industry/Business)","")," (NGO)","")," (Other)","")," (Sea Grant Program)",""))</f>
        <v/>
      </c>
      <c r="N2115" s="255" t="str">
        <f>IF($M2115="","",IFERROR(VLOOKUP($M2115,PartnerSearch!B$2:G$16000,6,0),"--"))</f>
        <v/>
      </c>
      <c r="P2115" s="15" t="str">
        <f t="shared" ref="P2115:P2178" si="168">IF(E2115="","",IF(LEFT(E2115&amp;"x",5)="00000","",IF(N2115="--","NO","yes")))</f>
        <v/>
      </c>
      <c r="Q2115" s="15" t="str">
        <f t="shared" ref="Q2115:Q2178" si="169">IF(LEFT(E2115&amp;"x",5)&lt;&gt;"00000","",IF(N2115="--","yes","NO"))</f>
        <v/>
      </c>
      <c r="R2115" s="15" t="str">
        <f t="shared" ref="R2115:R2178" si="170">IF(Q2115="","",IF((ISERROR(SEARCH("(Federal/National)",E2115))*1+ISERROR(SEARCH("(International)",E2115))*1+ISERROR(SEARCH("(Local)",E2115))*1+ISERROR(SEARCH("(State)",E2115))*1+ISERROR(SEARCH("(Regional)",E2115))*1+ISERROR(SEARCH("(Tribal)",E2115))*1+ISERROR(SEARCH("(Unknown) (",E2115))*1)=6,"yes","NO"))</f>
        <v/>
      </c>
      <c r="S2115" s="7" t="str">
        <f t="shared" ref="S2115:S2178" si="171">IF(Q2115="","",IF(OR(NOT(ISERROR(SEARCH("(Academic Institution)",E2115))),NOT(ISERROR(SEARCH("(Government)",E2115))),NOT(ISERROR(SEARCH("(Industry/Business)",E2115))),NOT(ISERROR(SEARCH("(NGO)",E2115))),NOT(ISERROR(SEARCH("(Sea Grant Program)",E2115))),NOT(ISERROR(SEARCH("(Other)",E2115))),NOT(AND(NOT(ISERROR(SEARCH("(Unknown)",E2115))),(ISERROR(SEARCH(") (Unknown)",E2115)))))),"yes","NO"))</f>
        <v/>
      </c>
    </row>
    <row r="2116" spans="8:19" x14ac:dyDescent="0.25">
      <c r="H2116" s="153"/>
      <c r="M2116" s="165" t="str">
        <f t="shared" si="167"/>
        <v/>
      </c>
      <c r="N2116" s="255" t="str">
        <f>IF($M2116="","",IFERROR(VLOOKUP($M2116,PartnerSearch!B$2:G$16000,6,0),"--"))</f>
        <v/>
      </c>
      <c r="P2116" s="15" t="str">
        <f t="shared" si="168"/>
        <v/>
      </c>
      <c r="Q2116" s="15" t="str">
        <f t="shared" si="169"/>
        <v/>
      </c>
      <c r="R2116" s="15" t="str">
        <f t="shared" si="170"/>
        <v/>
      </c>
      <c r="S2116" s="7" t="str">
        <f t="shared" si="171"/>
        <v/>
      </c>
    </row>
    <row r="2117" spans="8:19" x14ac:dyDescent="0.25">
      <c r="H2117" s="153"/>
      <c r="M2117" s="165" t="str">
        <f t="shared" si="167"/>
        <v/>
      </c>
      <c r="N2117" s="255" t="str">
        <f>IF($M2117="","",IFERROR(VLOOKUP($M2117,PartnerSearch!B$2:G$16000,6,0),"--"))</f>
        <v/>
      </c>
      <c r="P2117" s="15" t="str">
        <f t="shared" si="168"/>
        <v/>
      </c>
      <c r="Q2117" s="15" t="str">
        <f t="shared" si="169"/>
        <v/>
      </c>
      <c r="R2117" s="15" t="str">
        <f t="shared" si="170"/>
        <v/>
      </c>
      <c r="S2117" s="7" t="str">
        <f t="shared" si="171"/>
        <v/>
      </c>
    </row>
    <row r="2118" spans="8:19" x14ac:dyDescent="0.25">
      <c r="H2118" s="153"/>
      <c r="M2118" s="165" t="str">
        <f t="shared" si="167"/>
        <v/>
      </c>
      <c r="N2118" s="255" t="str">
        <f>IF($M2118="","",IFERROR(VLOOKUP($M2118,PartnerSearch!B$2:G$16000,6,0),"--"))</f>
        <v/>
      </c>
      <c r="P2118" s="15" t="str">
        <f t="shared" si="168"/>
        <v/>
      </c>
      <c r="Q2118" s="15" t="str">
        <f t="shared" si="169"/>
        <v/>
      </c>
      <c r="R2118" s="15" t="str">
        <f t="shared" si="170"/>
        <v/>
      </c>
      <c r="S2118" s="7" t="str">
        <f t="shared" si="171"/>
        <v/>
      </c>
    </row>
    <row r="2119" spans="8:19" x14ac:dyDescent="0.25">
      <c r="H2119" s="153"/>
      <c r="M2119" s="165" t="str">
        <f t="shared" si="167"/>
        <v/>
      </c>
      <c r="N2119" s="255" t="str">
        <f>IF($M2119="","",IFERROR(VLOOKUP($M2119,PartnerSearch!B$2:G$16000,6,0),"--"))</f>
        <v/>
      </c>
      <c r="P2119" s="15" t="str">
        <f t="shared" si="168"/>
        <v/>
      </c>
      <c r="Q2119" s="15" t="str">
        <f t="shared" si="169"/>
        <v/>
      </c>
      <c r="R2119" s="15" t="str">
        <f t="shared" si="170"/>
        <v/>
      </c>
      <c r="S2119" s="7" t="str">
        <f t="shared" si="171"/>
        <v/>
      </c>
    </row>
    <row r="2120" spans="8:19" x14ac:dyDescent="0.25">
      <c r="H2120" s="153"/>
      <c r="M2120" s="165" t="str">
        <f t="shared" si="167"/>
        <v/>
      </c>
      <c r="N2120" s="255" t="str">
        <f>IF($M2120="","",IFERROR(VLOOKUP($M2120,PartnerSearch!B$2:G$16000,6,0),"--"))</f>
        <v/>
      </c>
      <c r="P2120" s="15" t="str">
        <f t="shared" si="168"/>
        <v/>
      </c>
      <c r="Q2120" s="15" t="str">
        <f t="shared" si="169"/>
        <v/>
      </c>
      <c r="R2120" s="15" t="str">
        <f t="shared" si="170"/>
        <v/>
      </c>
      <c r="S2120" s="7" t="str">
        <f t="shared" si="171"/>
        <v/>
      </c>
    </row>
    <row r="2121" spans="8:19" x14ac:dyDescent="0.25">
      <c r="H2121" s="153"/>
      <c r="M2121" s="165" t="str">
        <f t="shared" si="167"/>
        <v/>
      </c>
      <c r="N2121" s="255" t="str">
        <f>IF($M2121="","",IFERROR(VLOOKUP($M2121,PartnerSearch!B$2:G$16000,6,0),"--"))</f>
        <v/>
      </c>
      <c r="P2121" s="15" t="str">
        <f t="shared" si="168"/>
        <v/>
      </c>
      <c r="Q2121" s="15" t="str">
        <f t="shared" si="169"/>
        <v/>
      </c>
      <c r="R2121" s="15" t="str">
        <f t="shared" si="170"/>
        <v/>
      </c>
      <c r="S2121" s="7" t="str">
        <f t="shared" si="171"/>
        <v/>
      </c>
    </row>
    <row r="2122" spans="8:19" x14ac:dyDescent="0.25">
      <c r="H2122" s="153"/>
      <c r="M2122" s="165" t="str">
        <f t="shared" si="167"/>
        <v/>
      </c>
      <c r="N2122" s="255" t="str">
        <f>IF($M2122="","",IFERROR(VLOOKUP($M2122,PartnerSearch!B$2:G$16000,6,0),"--"))</f>
        <v/>
      </c>
      <c r="P2122" s="15" t="str">
        <f t="shared" si="168"/>
        <v/>
      </c>
      <c r="Q2122" s="15" t="str">
        <f t="shared" si="169"/>
        <v/>
      </c>
      <c r="R2122" s="15" t="str">
        <f t="shared" si="170"/>
        <v/>
      </c>
      <c r="S2122" s="7" t="str">
        <f t="shared" si="171"/>
        <v/>
      </c>
    </row>
    <row r="2123" spans="8:19" x14ac:dyDescent="0.25">
      <c r="H2123" s="153"/>
      <c r="M2123" s="165" t="str">
        <f t="shared" si="167"/>
        <v/>
      </c>
      <c r="N2123" s="255" t="str">
        <f>IF($M2123="","",IFERROR(VLOOKUP($M2123,PartnerSearch!B$2:G$16000,6,0),"--"))</f>
        <v/>
      </c>
      <c r="P2123" s="15" t="str">
        <f t="shared" si="168"/>
        <v/>
      </c>
      <c r="Q2123" s="15" t="str">
        <f t="shared" si="169"/>
        <v/>
      </c>
      <c r="R2123" s="15" t="str">
        <f t="shared" si="170"/>
        <v/>
      </c>
      <c r="S2123" s="7" t="str">
        <f t="shared" si="171"/>
        <v/>
      </c>
    </row>
    <row r="2124" spans="8:19" x14ac:dyDescent="0.25">
      <c r="H2124" s="153"/>
      <c r="M2124" s="165" t="str">
        <f t="shared" si="167"/>
        <v/>
      </c>
      <c r="N2124" s="255" t="str">
        <f>IF($M2124="","",IFERROR(VLOOKUP($M2124,PartnerSearch!B$2:G$16000,6,0),"--"))</f>
        <v/>
      </c>
      <c r="P2124" s="15" t="str">
        <f t="shared" si="168"/>
        <v/>
      </c>
      <c r="Q2124" s="15" t="str">
        <f t="shared" si="169"/>
        <v/>
      </c>
      <c r="R2124" s="15" t="str">
        <f t="shared" si="170"/>
        <v/>
      </c>
      <c r="S2124" s="7" t="str">
        <f t="shared" si="171"/>
        <v/>
      </c>
    </row>
    <row r="2125" spans="8:19" x14ac:dyDescent="0.25">
      <c r="H2125" s="153"/>
      <c r="M2125" s="165" t="str">
        <f t="shared" si="167"/>
        <v/>
      </c>
      <c r="N2125" s="255" t="str">
        <f>IF($M2125="","",IFERROR(VLOOKUP($M2125,PartnerSearch!B$2:G$16000,6,0),"--"))</f>
        <v/>
      </c>
      <c r="P2125" s="15" t="str">
        <f t="shared" si="168"/>
        <v/>
      </c>
      <c r="Q2125" s="15" t="str">
        <f t="shared" si="169"/>
        <v/>
      </c>
      <c r="R2125" s="15" t="str">
        <f t="shared" si="170"/>
        <v/>
      </c>
      <c r="S2125" s="7" t="str">
        <f t="shared" si="171"/>
        <v/>
      </c>
    </row>
    <row r="2126" spans="8:19" x14ac:dyDescent="0.25">
      <c r="H2126" s="153"/>
      <c r="M2126" s="165" t="str">
        <f t="shared" si="167"/>
        <v/>
      </c>
      <c r="N2126" s="255" t="str">
        <f>IF($M2126="","",IFERROR(VLOOKUP($M2126,PartnerSearch!B$2:G$16000,6,0),"--"))</f>
        <v/>
      </c>
      <c r="P2126" s="15" t="str">
        <f t="shared" si="168"/>
        <v/>
      </c>
      <c r="Q2126" s="15" t="str">
        <f t="shared" si="169"/>
        <v/>
      </c>
      <c r="R2126" s="15" t="str">
        <f t="shared" si="170"/>
        <v/>
      </c>
      <c r="S2126" s="7" t="str">
        <f t="shared" si="171"/>
        <v/>
      </c>
    </row>
    <row r="2127" spans="8:19" x14ac:dyDescent="0.25">
      <c r="H2127" s="153"/>
      <c r="M2127" s="165" t="str">
        <f t="shared" si="167"/>
        <v/>
      </c>
      <c r="N2127" s="255" t="str">
        <f>IF($M2127="","",IFERROR(VLOOKUP($M2127,PartnerSearch!B$2:G$16000,6,0),"--"))</f>
        <v/>
      </c>
      <c r="P2127" s="15" t="str">
        <f t="shared" si="168"/>
        <v/>
      </c>
      <c r="Q2127" s="15" t="str">
        <f t="shared" si="169"/>
        <v/>
      </c>
      <c r="R2127" s="15" t="str">
        <f t="shared" si="170"/>
        <v/>
      </c>
      <c r="S2127" s="7" t="str">
        <f t="shared" si="171"/>
        <v/>
      </c>
    </row>
    <row r="2128" spans="8:19" x14ac:dyDescent="0.25">
      <c r="H2128" s="153"/>
      <c r="M2128" s="165" t="str">
        <f t="shared" si="167"/>
        <v/>
      </c>
      <c r="N2128" s="255" t="str">
        <f>IF($M2128="","",IFERROR(VLOOKUP($M2128,PartnerSearch!B$2:G$16000,6,0),"--"))</f>
        <v/>
      </c>
      <c r="P2128" s="15" t="str">
        <f t="shared" si="168"/>
        <v/>
      </c>
      <c r="Q2128" s="15" t="str">
        <f t="shared" si="169"/>
        <v/>
      </c>
      <c r="R2128" s="15" t="str">
        <f t="shared" si="170"/>
        <v/>
      </c>
      <c r="S2128" s="7" t="str">
        <f t="shared" si="171"/>
        <v/>
      </c>
    </row>
    <row r="2129" spans="8:19" x14ac:dyDescent="0.25">
      <c r="H2129" s="153"/>
      <c r="M2129" s="165" t="str">
        <f t="shared" si="167"/>
        <v/>
      </c>
      <c r="N2129" s="255" t="str">
        <f>IF($M2129="","",IFERROR(VLOOKUP($M2129,PartnerSearch!B$2:G$16000,6,0),"--"))</f>
        <v/>
      </c>
      <c r="P2129" s="15" t="str">
        <f t="shared" si="168"/>
        <v/>
      </c>
      <c r="Q2129" s="15" t="str">
        <f t="shared" si="169"/>
        <v/>
      </c>
      <c r="R2129" s="15" t="str">
        <f t="shared" si="170"/>
        <v/>
      </c>
      <c r="S2129" s="7" t="str">
        <f t="shared" si="171"/>
        <v/>
      </c>
    </row>
    <row r="2130" spans="8:19" x14ac:dyDescent="0.25">
      <c r="H2130" s="153"/>
      <c r="M2130" s="165" t="str">
        <f t="shared" si="167"/>
        <v/>
      </c>
      <c r="N2130" s="255" t="str">
        <f>IF($M2130="","",IFERROR(VLOOKUP($M2130,PartnerSearch!B$2:G$16000,6,0),"--"))</f>
        <v/>
      </c>
      <c r="P2130" s="15" t="str">
        <f t="shared" si="168"/>
        <v/>
      </c>
      <c r="Q2130" s="15" t="str">
        <f t="shared" si="169"/>
        <v/>
      </c>
      <c r="R2130" s="15" t="str">
        <f t="shared" si="170"/>
        <v/>
      </c>
      <c r="S2130" s="7" t="str">
        <f t="shared" si="171"/>
        <v/>
      </c>
    </row>
    <row r="2131" spans="8:19" x14ac:dyDescent="0.25">
      <c r="H2131" s="153"/>
      <c r="M2131" s="165" t="str">
        <f t="shared" si="167"/>
        <v/>
      </c>
      <c r="N2131" s="255" t="str">
        <f>IF($M2131="","",IFERROR(VLOOKUP($M2131,PartnerSearch!B$2:G$16000,6,0),"--"))</f>
        <v/>
      </c>
      <c r="P2131" s="15" t="str">
        <f t="shared" si="168"/>
        <v/>
      </c>
      <c r="Q2131" s="15" t="str">
        <f t="shared" si="169"/>
        <v/>
      </c>
      <c r="R2131" s="15" t="str">
        <f t="shared" si="170"/>
        <v/>
      </c>
      <c r="S2131" s="7" t="str">
        <f t="shared" si="171"/>
        <v/>
      </c>
    </row>
    <row r="2132" spans="8:19" x14ac:dyDescent="0.25">
      <c r="H2132" s="153"/>
      <c r="M2132" s="165" t="str">
        <f t="shared" si="167"/>
        <v/>
      </c>
      <c r="N2132" s="255" t="str">
        <f>IF($M2132="","",IFERROR(VLOOKUP($M2132,PartnerSearch!B$2:G$16000,6,0),"--"))</f>
        <v/>
      </c>
      <c r="P2132" s="15" t="str">
        <f t="shared" si="168"/>
        <v/>
      </c>
      <c r="Q2132" s="15" t="str">
        <f t="shared" si="169"/>
        <v/>
      </c>
      <c r="R2132" s="15" t="str">
        <f t="shared" si="170"/>
        <v/>
      </c>
      <c r="S2132" s="7" t="str">
        <f t="shared" si="171"/>
        <v/>
      </c>
    </row>
    <row r="2133" spans="8:19" x14ac:dyDescent="0.25">
      <c r="H2133" s="153"/>
      <c r="M2133" s="165" t="str">
        <f t="shared" si="167"/>
        <v/>
      </c>
      <c r="N2133" s="255" t="str">
        <f>IF($M2133="","",IFERROR(VLOOKUP($M2133,PartnerSearch!B$2:G$16000,6,0),"--"))</f>
        <v/>
      </c>
      <c r="P2133" s="15" t="str">
        <f t="shared" si="168"/>
        <v/>
      </c>
      <c r="Q2133" s="15" t="str">
        <f t="shared" si="169"/>
        <v/>
      </c>
      <c r="R2133" s="15" t="str">
        <f t="shared" si="170"/>
        <v/>
      </c>
      <c r="S2133" s="7" t="str">
        <f t="shared" si="171"/>
        <v/>
      </c>
    </row>
    <row r="2134" spans="8:19" x14ac:dyDescent="0.25">
      <c r="H2134" s="153"/>
      <c r="M2134" s="165" t="str">
        <f t="shared" si="167"/>
        <v/>
      </c>
      <c r="N2134" s="255" t="str">
        <f>IF($M2134="","",IFERROR(VLOOKUP($M2134,PartnerSearch!B$2:G$16000,6,0),"--"))</f>
        <v/>
      </c>
      <c r="P2134" s="15" t="str">
        <f t="shared" si="168"/>
        <v/>
      </c>
      <c r="Q2134" s="15" t="str">
        <f t="shared" si="169"/>
        <v/>
      </c>
      <c r="R2134" s="15" t="str">
        <f t="shared" si="170"/>
        <v/>
      </c>
      <c r="S2134" s="7" t="str">
        <f t="shared" si="171"/>
        <v/>
      </c>
    </row>
    <row r="2135" spans="8:19" x14ac:dyDescent="0.25">
      <c r="H2135" s="153"/>
      <c r="M2135" s="165" t="str">
        <f t="shared" si="167"/>
        <v/>
      </c>
      <c r="N2135" s="255" t="str">
        <f>IF($M2135="","",IFERROR(VLOOKUP($M2135,PartnerSearch!B$2:G$16000,6,0),"--"))</f>
        <v/>
      </c>
      <c r="P2135" s="15" t="str">
        <f t="shared" si="168"/>
        <v/>
      </c>
      <c r="Q2135" s="15" t="str">
        <f t="shared" si="169"/>
        <v/>
      </c>
      <c r="R2135" s="15" t="str">
        <f t="shared" si="170"/>
        <v/>
      </c>
      <c r="S2135" s="7" t="str">
        <f t="shared" si="171"/>
        <v/>
      </c>
    </row>
    <row r="2136" spans="8:19" x14ac:dyDescent="0.25">
      <c r="H2136" s="153"/>
      <c r="M2136" s="165" t="str">
        <f t="shared" si="167"/>
        <v/>
      </c>
      <c r="N2136" s="255" t="str">
        <f>IF($M2136="","",IFERROR(VLOOKUP($M2136,PartnerSearch!B$2:G$16000,6,0),"--"))</f>
        <v/>
      </c>
      <c r="P2136" s="15" t="str">
        <f t="shared" si="168"/>
        <v/>
      </c>
      <c r="Q2136" s="15" t="str">
        <f t="shared" si="169"/>
        <v/>
      </c>
      <c r="R2136" s="15" t="str">
        <f t="shared" si="170"/>
        <v/>
      </c>
      <c r="S2136" s="7" t="str">
        <f t="shared" si="171"/>
        <v/>
      </c>
    </row>
    <row r="2137" spans="8:19" x14ac:dyDescent="0.25">
      <c r="H2137" s="153"/>
      <c r="M2137" s="165" t="str">
        <f t="shared" si="167"/>
        <v/>
      </c>
      <c r="N2137" s="255" t="str">
        <f>IF($M2137="","",IFERROR(VLOOKUP($M2137,PartnerSearch!B$2:G$16000,6,0),"--"))</f>
        <v/>
      </c>
      <c r="P2137" s="15" t="str">
        <f t="shared" si="168"/>
        <v/>
      </c>
      <c r="Q2137" s="15" t="str">
        <f t="shared" si="169"/>
        <v/>
      </c>
      <c r="R2137" s="15" t="str">
        <f t="shared" si="170"/>
        <v/>
      </c>
      <c r="S2137" s="7" t="str">
        <f t="shared" si="171"/>
        <v/>
      </c>
    </row>
    <row r="2138" spans="8:19" x14ac:dyDescent="0.25">
      <c r="H2138" s="153"/>
      <c r="M2138" s="165" t="str">
        <f t="shared" si="167"/>
        <v/>
      </c>
      <c r="N2138" s="255" t="str">
        <f>IF($M2138="","",IFERROR(VLOOKUP($M2138,PartnerSearch!B$2:G$16000,6,0),"--"))</f>
        <v/>
      </c>
      <c r="P2138" s="15" t="str">
        <f t="shared" si="168"/>
        <v/>
      </c>
      <c r="Q2138" s="15" t="str">
        <f t="shared" si="169"/>
        <v/>
      </c>
      <c r="R2138" s="15" t="str">
        <f t="shared" si="170"/>
        <v/>
      </c>
      <c r="S2138" s="7" t="str">
        <f t="shared" si="171"/>
        <v/>
      </c>
    </row>
    <row r="2139" spans="8:19" x14ac:dyDescent="0.25">
      <c r="H2139" s="153"/>
      <c r="M2139" s="165" t="str">
        <f t="shared" si="167"/>
        <v/>
      </c>
      <c r="N2139" s="255" t="str">
        <f>IF($M2139="","",IFERROR(VLOOKUP($M2139,PartnerSearch!B$2:G$16000,6,0),"--"))</f>
        <v/>
      </c>
      <c r="P2139" s="15" t="str">
        <f t="shared" si="168"/>
        <v/>
      </c>
      <c r="Q2139" s="15" t="str">
        <f t="shared" si="169"/>
        <v/>
      </c>
      <c r="R2139" s="15" t="str">
        <f t="shared" si="170"/>
        <v/>
      </c>
      <c r="S2139" s="7" t="str">
        <f t="shared" si="171"/>
        <v/>
      </c>
    </row>
    <row r="2140" spans="8:19" x14ac:dyDescent="0.25">
      <c r="H2140" s="153"/>
      <c r="M2140" s="165" t="str">
        <f t="shared" si="167"/>
        <v/>
      </c>
      <c r="N2140" s="255" t="str">
        <f>IF($M2140="","",IFERROR(VLOOKUP($M2140,PartnerSearch!B$2:G$16000,6,0),"--"))</f>
        <v/>
      </c>
      <c r="P2140" s="15" t="str">
        <f t="shared" si="168"/>
        <v/>
      </c>
      <c r="Q2140" s="15" t="str">
        <f t="shared" si="169"/>
        <v/>
      </c>
      <c r="R2140" s="15" t="str">
        <f t="shared" si="170"/>
        <v/>
      </c>
      <c r="S2140" s="7" t="str">
        <f t="shared" si="171"/>
        <v/>
      </c>
    </row>
    <row r="2141" spans="8:19" x14ac:dyDescent="0.25">
      <c r="H2141" s="153"/>
      <c r="M2141" s="165" t="str">
        <f t="shared" si="167"/>
        <v/>
      </c>
      <c r="N2141" s="255" t="str">
        <f>IF($M2141="","",IFERROR(VLOOKUP($M2141,PartnerSearch!B$2:G$16000,6,0),"--"))</f>
        <v/>
      </c>
      <c r="P2141" s="15" t="str">
        <f t="shared" si="168"/>
        <v/>
      </c>
      <c r="Q2141" s="15" t="str">
        <f t="shared" si="169"/>
        <v/>
      </c>
      <c r="R2141" s="15" t="str">
        <f t="shared" si="170"/>
        <v/>
      </c>
      <c r="S2141" s="7" t="str">
        <f t="shared" si="171"/>
        <v/>
      </c>
    </row>
    <row r="2142" spans="8:19" x14ac:dyDescent="0.25">
      <c r="H2142" s="153"/>
      <c r="M2142" s="165" t="str">
        <f t="shared" si="167"/>
        <v/>
      </c>
      <c r="N2142" s="255" t="str">
        <f>IF($M2142="","",IFERROR(VLOOKUP($M2142,PartnerSearch!B$2:G$16000,6,0),"--"))</f>
        <v/>
      </c>
      <c r="P2142" s="15" t="str">
        <f t="shared" si="168"/>
        <v/>
      </c>
      <c r="Q2142" s="15" t="str">
        <f t="shared" si="169"/>
        <v/>
      </c>
      <c r="R2142" s="15" t="str">
        <f t="shared" si="170"/>
        <v/>
      </c>
      <c r="S2142" s="7" t="str">
        <f t="shared" si="171"/>
        <v/>
      </c>
    </row>
    <row r="2143" spans="8:19" x14ac:dyDescent="0.25">
      <c r="H2143" s="153"/>
      <c r="M2143" s="165" t="str">
        <f t="shared" si="167"/>
        <v/>
      </c>
      <c r="N2143" s="255" t="str">
        <f>IF($M2143="","",IFERROR(VLOOKUP($M2143,PartnerSearch!B$2:G$16000,6,0),"--"))</f>
        <v/>
      </c>
      <c r="P2143" s="15" t="str">
        <f t="shared" si="168"/>
        <v/>
      </c>
      <c r="Q2143" s="15" t="str">
        <f t="shared" si="169"/>
        <v/>
      </c>
      <c r="R2143" s="15" t="str">
        <f t="shared" si="170"/>
        <v/>
      </c>
      <c r="S2143" s="7" t="str">
        <f t="shared" si="171"/>
        <v/>
      </c>
    </row>
    <row r="2144" spans="8:19" x14ac:dyDescent="0.25">
      <c r="H2144" s="153"/>
      <c r="M2144" s="165" t="str">
        <f t="shared" si="167"/>
        <v/>
      </c>
      <c r="N2144" s="255" t="str">
        <f>IF($M2144="","",IFERROR(VLOOKUP($M2144,PartnerSearch!B$2:G$16000,6,0),"--"))</f>
        <v/>
      </c>
      <c r="P2144" s="15" t="str">
        <f t="shared" si="168"/>
        <v/>
      </c>
      <c r="Q2144" s="15" t="str">
        <f t="shared" si="169"/>
        <v/>
      </c>
      <c r="R2144" s="15" t="str">
        <f t="shared" si="170"/>
        <v/>
      </c>
      <c r="S2144" s="7" t="str">
        <f t="shared" si="171"/>
        <v/>
      </c>
    </row>
    <row r="2145" spans="8:19" x14ac:dyDescent="0.25">
      <c r="H2145" s="153"/>
      <c r="M2145" s="165" t="str">
        <f t="shared" si="167"/>
        <v/>
      </c>
      <c r="N2145" s="255" t="str">
        <f>IF($M2145="","",IFERROR(VLOOKUP($M2145,PartnerSearch!B$2:G$16000,6,0),"--"))</f>
        <v/>
      </c>
      <c r="P2145" s="15" t="str">
        <f t="shared" si="168"/>
        <v/>
      </c>
      <c r="Q2145" s="15" t="str">
        <f t="shared" si="169"/>
        <v/>
      </c>
      <c r="R2145" s="15" t="str">
        <f t="shared" si="170"/>
        <v/>
      </c>
      <c r="S2145" s="7" t="str">
        <f t="shared" si="171"/>
        <v/>
      </c>
    </row>
    <row r="2146" spans="8:19" x14ac:dyDescent="0.25">
      <c r="H2146" s="153"/>
      <c r="M2146" s="165" t="str">
        <f t="shared" si="167"/>
        <v/>
      </c>
      <c r="N2146" s="255" t="str">
        <f>IF($M2146="","",IFERROR(VLOOKUP($M2146,PartnerSearch!B$2:G$16000,6,0),"--"))</f>
        <v/>
      </c>
      <c r="P2146" s="15" t="str">
        <f t="shared" si="168"/>
        <v/>
      </c>
      <c r="Q2146" s="15" t="str">
        <f t="shared" si="169"/>
        <v/>
      </c>
      <c r="R2146" s="15" t="str">
        <f t="shared" si="170"/>
        <v/>
      </c>
      <c r="S2146" s="7" t="str">
        <f t="shared" si="171"/>
        <v/>
      </c>
    </row>
    <row r="2147" spans="8:19" x14ac:dyDescent="0.25">
      <c r="H2147" s="153"/>
      <c r="M2147" s="165" t="str">
        <f t="shared" si="167"/>
        <v/>
      </c>
      <c r="N2147" s="255" t="str">
        <f>IF($M2147="","",IFERROR(VLOOKUP($M2147,PartnerSearch!B$2:G$16000,6,0),"--"))</f>
        <v/>
      </c>
      <c r="P2147" s="15" t="str">
        <f t="shared" si="168"/>
        <v/>
      </c>
      <c r="Q2147" s="15" t="str">
        <f t="shared" si="169"/>
        <v/>
      </c>
      <c r="R2147" s="15" t="str">
        <f t="shared" si="170"/>
        <v/>
      </c>
      <c r="S2147" s="7" t="str">
        <f t="shared" si="171"/>
        <v/>
      </c>
    </row>
    <row r="2148" spans="8:19" x14ac:dyDescent="0.25">
      <c r="H2148" s="153"/>
      <c r="M2148" s="165" t="str">
        <f t="shared" si="167"/>
        <v/>
      </c>
      <c r="N2148" s="255" t="str">
        <f>IF($M2148="","",IFERROR(VLOOKUP($M2148,PartnerSearch!B$2:G$16000,6,0),"--"))</f>
        <v/>
      </c>
      <c r="P2148" s="15" t="str">
        <f t="shared" si="168"/>
        <v/>
      </c>
      <c r="Q2148" s="15" t="str">
        <f t="shared" si="169"/>
        <v/>
      </c>
      <c r="R2148" s="15" t="str">
        <f t="shared" si="170"/>
        <v/>
      </c>
      <c r="S2148" s="7" t="str">
        <f t="shared" si="171"/>
        <v/>
      </c>
    </row>
    <row r="2149" spans="8:19" x14ac:dyDescent="0.25">
      <c r="H2149" s="153"/>
      <c r="M2149" s="165" t="str">
        <f t="shared" si="167"/>
        <v/>
      </c>
      <c r="N2149" s="255" t="str">
        <f>IF($M2149="","",IFERROR(VLOOKUP($M2149,PartnerSearch!B$2:G$16000,6,0),"--"))</f>
        <v/>
      </c>
      <c r="P2149" s="15" t="str">
        <f t="shared" si="168"/>
        <v/>
      </c>
      <c r="Q2149" s="15" t="str">
        <f t="shared" si="169"/>
        <v/>
      </c>
      <c r="R2149" s="15" t="str">
        <f t="shared" si="170"/>
        <v/>
      </c>
      <c r="S2149" s="7" t="str">
        <f t="shared" si="171"/>
        <v/>
      </c>
    </row>
    <row r="2150" spans="8:19" x14ac:dyDescent="0.25">
      <c r="H2150" s="153"/>
      <c r="M2150" s="165" t="str">
        <f t="shared" si="167"/>
        <v/>
      </c>
      <c r="N2150" s="255" t="str">
        <f>IF($M2150="","",IFERROR(VLOOKUP($M2150,PartnerSearch!B$2:G$16000,6,0),"--"))</f>
        <v/>
      </c>
      <c r="P2150" s="15" t="str">
        <f t="shared" si="168"/>
        <v/>
      </c>
      <c r="Q2150" s="15" t="str">
        <f t="shared" si="169"/>
        <v/>
      </c>
      <c r="R2150" s="15" t="str">
        <f t="shared" si="170"/>
        <v/>
      </c>
      <c r="S2150" s="7" t="str">
        <f t="shared" si="171"/>
        <v/>
      </c>
    </row>
    <row r="2151" spans="8:19" x14ac:dyDescent="0.25">
      <c r="H2151" s="153"/>
      <c r="M2151" s="165" t="str">
        <f t="shared" si="167"/>
        <v/>
      </c>
      <c r="N2151" s="255" t="str">
        <f>IF($M2151="","",IFERROR(VLOOKUP($M2151,PartnerSearch!B$2:G$16000,6,0),"--"))</f>
        <v/>
      </c>
      <c r="P2151" s="15" t="str">
        <f t="shared" si="168"/>
        <v/>
      </c>
      <c r="Q2151" s="15" t="str">
        <f t="shared" si="169"/>
        <v/>
      </c>
      <c r="R2151" s="15" t="str">
        <f t="shared" si="170"/>
        <v/>
      </c>
      <c r="S2151" s="7" t="str">
        <f t="shared" si="171"/>
        <v/>
      </c>
    </row>
    <row r="2152" spans="8:19" x14ac:dyDescent="0.25">
      <c r="H2152" s="153"/>
      <c r="M2152" s="165" t="str">
        <f t="shared" si="167"/>
        <v/>
      </c>
      <c r="N2152" s="255" t="str">
        <f>IF($M2152="","",IFERROR(VLOOKUP($M2152,PartnerSearch!B$2:G$16000,6,0),"--"))</f>
        <v/>
      </c>
      <c r="P2152" s="15" t="str">
        <f t="shared" si="168"/>
        <v/>
      </c>
      <c r="Q2152" s="15" t="str">
        <f t="shared" si="169"/>
        <v/>
      </c>
      <c r="R2152" s="15" t="str">
        <f t="shared" si="170"/>
        <v/>
      </c>
      <c r="S2152" s="7" t="str">
        <f t="shared" si="171"/>
        <v/>
      </c>
    </row>
    <row r="2153" spans="8:19" x14ac:dyDescent="0.25">
      <c r="H2153" s="153"/>
      <c r="M2153" s="165" t="str">
        <f t="shared" si="167"/>
        <v/>
      </c>
      <c r="N2153" s="255" t="str">
        <f>IF($M2153="","",IFERROR(VLOOKUP($M2153,PartnerSearch!B$2:G$16000,6,0),"--"))</f>
        <v/>
      </c>
      <c r="P2153" s="15" t="str">
        <f t="shared" si="168"/>
        <v/>
      </c>
      <c r="Q2153" s="15" t="str">
        <f t="shared" si="169"/>
        <v/>
      </c>
      <c r="R2153" s="15" t="str">
        <f t="shared" si="170"/>
        <v/>
      </c>
      <c r="S2153" s="7" t="str">
        <f t="shared" si="171"/>
        <v/>
      </c>
    </row>
    <row r="2154" spans="8:19" x14ac:dyDescent="0.25">
      <c r="H2154" s="153"/>
      <c r="M2154" s="165" t="str">
        <f t="shared" si="167"/>
        <v/>
      </c>
      <c r="N2154" s="255" t="str">
        <f>IF($M2154="","",IFERROR(VLOOKUP($M2154,PartnerSearch!B$2:G$16000,6,0),"--"))</f>
        <v/>
      </c>
      <c r="P2154" s="15" t="str">
        <f t="shared" si="168"/>
        <v/>
      </c>
      <c r="Q2154" s="15" t="str">
        <f t="shared" si="169"/>
        <v/>
      </c>
      <c r="R2154" s="15" t="str">
        <f t="shared" si="170"/>
        <v/>
      </c>
      <c r="S2154" s="7" t="str">
        <f t="shared" si="171"/>
        <v/>
      </c>
    </row>
    <row r="2155" spans="8:19" x14ac:dyDescent="0.25">
      <c r="H2155" s="153"/>
      <c r="M2155" s="165" t="str">
        <f t="shared" si="167"/>
        <v/>
      </c>
      <c r="N2155" s="255" t="str">
        <f>IF($M2155="","",IFERROR(VLOOKUP($M2155,PartnerSearch!B$2:G$16000,6,0),"--"))</f>
        <v/>
      </c>
      <c r="P2155" s="15" t="str">
        <f t="shared" si="168"/>
        <v/>
      </c>
      <c r="Q2155" s="15" t="str">
        <f t="shared" si="169"/>
        <v/>
      </c>
      <c r="R2155" s="15" t="str">
        <f t="shared" si="170"/>
        <v/>
      </c>
      <c r="S2155" s="7" t="str">
        <f t="shared" si="171"/>
        <v/>
      </c>
    </row>
    <row r="2156" spans="8:19" x14ac:dyDescent="0.25">
      <c r="H2156" s="153"/>
      <c r="M2156" s="165" t="str">
        <f t="shared" si="167"/>
        <v/>
      </c>
      <c r="N2156" s="255" t="str">
        <f>IF($M2156="","",IFERROR(VLOOKUP($M2156,PartnerSearch!B$2:G$16000,6,0),"--"))</f>
        <v/>
      </c>
      <c r="P2156" s="15" t="str">
        <f t="shared" si="168"/>
        <v/>
      </c>
      <c r="Q2156" s="15" t="str">
        <f t="shared" si="169"/>
        <v/>
      </c>
      <c r="R2156" s="15" t="str">
        <f t="shared" si="170"/>
        <v/>
      </c>
      <c r="S2156" s="7" t="str">
        <f t="shared" si="171"/>
        <v/>
      </c>
    </row>
    <row r="2157" spans="8:19" x14ac:dyDescent="0.25">
      <c r="H2157" s="153"/>
      <c r="M2157" s="165" t="str">
        <f t="shared" si="167"/>
        <v/>
      </c>
      <c r="N2157" s="255" t="str">
        <f>IF($M2157="","",IFERROR(VLOOKUP($M2157,PartnerSearch!B$2:G$16000,6,0),"--"))</f>
        <v/>
      </c>
      <c r="P2157" s="15" t="str">
        <f t="shared" si="168"/>
        <v/>
      </c>
      <c r="Q2157" s="15" t="str">
        <f t="shared" si="169"/>
        <v/>
      </c>
      <c r="R2157" s="15" t="str">
        <f t="shared" si="170"/>
        <v/>
      </c>
      <c r="S2157" s="7" t="str">
        <f t="shared" si="171"/>
        <v/>
      </c>
    </row>
    <row r="2158" spans="8:19" x14ac:dyDescent="0.25">
      <c r="H2158" s="153"/>
      <c r="M2158" s="165" t="str">
        <f t="shared" si="167"/>
        <v/>
      </c>
      <c r="N2158" s="255" t="str">
        <f>IF($M2158="","",IFERROR(VLOOKUP($M2158,PartnerSearch!B$2:G$16000,6,0),"--"))</f>
        <v/>
      </c>
      <c r="P2158" s="15" t="str">
        <f t="shared" si="168"/>
        <v/>
      </c>
      <c r="Q2158" s="15" t="str">
        <f t="shared" si="169"/>
        <v/>
      </c>
      <c r="R2158" s="15" t="str">
        <f t="shared" si="170"/>
        <v/>
      </c>
      <c r="S2158" s="7" t="str">
        <f t="shared" si="171"/>
        <v/>
      </c>
    </row>
    <row r="2159" spans="8:19" x14ac:dyDescent="0.25">
      <c r="H2159" s="153"/>
      <c r="M2159" s="165" t="str">
        <f t="shared" si="167"/>
        <v/>
      </c>
      <c r="N2159" s="255" t="str">
        <f>IF($M2159="","",IFERROR(VLOOKUP($M2159,PartnerSearch!B$2:G$16000,6,0),"--"))</f>
        <v/>
      </c>
      <c r="P2159" s="15" t="str">
        <f t="shared" si="168"/>
        <v/>
      </c>
      <c r="Q2159" s="15" t="str">
        <f t="shared" si="169"/>
        <v/>
      </c>
      <c r="R2159" s="15" t="str">
        <f t="shared" si="170"/>
        <v/>
      </c>
      <c r="S2159" s="7" t="str">
        <f t="shared" si="171"/>
        <v/>
      </c>
    </row>
    <row r="2160" spans="8:19" x14ac:dyDescent="0.25">
      <c r="H2160" s="153"/>
      <c r="M2160" s="165" t="str">
        <f t="shared" si="167"/>
        <v/>
      </c>
      <c r="N2160" s="255" t="str">
        <f>IF($M2160="","",IFERROR(VLOOKUP($M2160,PartnerSearch!B$2:G$16000,6,0),"--"))</f>
        <v/>
      </c>
      <c r="P2160" s="15" t="str">
        <f t="shared" si="168"/>
        <v/>
      </c>
      <c r="Q2160" s="15" t="str">
        <f t="shared" si="169"/>
        <v/>
      </c>
      <c r="R2160" s="15" t="str">
        <f t="shared" si="170"/>
        <v/>
      </c>
      <c r="S2160" s="7" t="str">
        <f t="shared" si="171"/>
        <v/>
      </c>
    </row>
    <row r="2161" spans="8:19" x14ac:dyDescent="0.25">
      <c r="H2161" s="153"/>
      <c r="M2161" s="165" t="str">
        <f t="shared" si="167"/>
        <v/>
      </c>
      <c r="N2161" s="255" t="str">
        <f>IF($M2161="","",IFERROR(VLOOKUP($M2161,PartnerSearch!B$2:G$16000,6,0),"--"))</f>
        <v/>
      </c>
      <c r="P2161" s="15" t="str">
        <f t="shared" si="168"/>
        <v/>
      </c>
      <c r="Q2161" s="15" t="str">
        <f t="shared" si="169"/>
        <v/>
      </c>
      <c r="R2161" s="15" t="str">
        <f t="shared" si="170"/>
        <v/>
      </c>
      <c r="S2161" s="7" t="str">
        <f t="shared" si="171"/>
        <v/>
      </c>
    </row>
    <row r="2162" spans="8:19" x14ac:dyDescent="0.25">
      <c r="H2162" s="153"/>
      <c r="M2162" s="165" t="str">
        <f t="shared" si="167"/>
        <v/>
      </c>
      <c r="N2162" s="255" t="str">
        <f>IF($M2162="","",IFERROR(VLOOKUP($M2162,PartnerSearch!B$2:G$16000,6,0),"--"))</f>
        <v/>
      </c>
      <c r="P2162" s="15" t="str">
        <f t="shared" si="168"/>
        <v/>
      </c>
      <c r="Q2162" s="15" t="str">
        <f t="shared" si="169"/>
        <v/>
      </c>
      <c r="R2162" s="15" t="str">
        <f t="shared" si="170"/>
        <v/>
      </c>
      <c r="S2162" s="7" t="str">
        <f t="shared" si="171"/>
        <v/>
      </c>
    </row>
    <row r="2163" spans="8:19" x14ac:dyDescent="0.25">
      <c r="H2163" s="153"/>
      <c r="M2163" s="165" t="str">
        <f t="shared" si="167"/>
        <v/>
      </c>
      <c r="N2163" s="255" t="str">
        <f>IF($M2163="","",IFERROR(VLOOKUP($M2163,PartnerSearch!B$2:G$16000,6,0),"--"))</f>
        <v/>
      </c>
      <c r="P2163" s="15" t="str">
        <f t="shared" si="168"/>
        <v/>
      </c>
      <c r="Q2163" s="15" t="str">
        <f t="shared" si="169"/>
        <v/>
      </c>
      <c r="R2163" s="15" t="str">
        <f t="shared" si="170"/>
        <v/>
      </c>
      <c r="S2163" s="7" t="str">
        <f t="shared" si="171"/>
        <v/>
      </c>
    </row>
    <row r="2164" spans="8:19" x14ac:dyDescent="0.25">
      <c r="H2164" s="153"/>
      <c r="M2164" s="165" t="str">
        <f t="shared" si="167"/>
        <v/>
      </c>
      <c r="N2164" s="255" t="str">
        <f>IF($M2164="","",IFERROR(VLOOKUP($M2164,PartnerSearch!B$2:G$16000,6,0),"--"))</f>
        <v/>
      </c>
      <c r="P2164" s="15" t="str">
        <f t="shared" si="168"/>
        <v/>
      </c>
      <c r="Q2164" s="15" t="str">
        <f t="shared" si="169"/>
        <v/>
      </c>
      <c r="R2164" s="15" t="str">
        <f t="shared" si="170"/>
        <v/>
      </c>
      <c r="S2164" s="7" t="str">
        <f t="shared" si="171"/>
        <v/>
      </c>
    </row>
    <row r="2165" spans="8:19" x14ac:dyDescent="0.25">
      <c r="H2165" s="153"/>
      <c r="M2165" s="165" t="str">
        <f t="shared" si="167"/>
        <v/>
      </c>
      <c r="N2165" s="255" t="str">
        <f>IF($M2165="","",IFERROR(VLOOKUP($M2165,PartnerSearch!B$2:G$16000,6,0),"--"))</f>
        <v/>
      </c>
      <c r="P2165" s="15" t="str">
        <f t="shared" si="168"/>
        <v/>
      </c>
      <c r="Q2165" s="15" t="str">
        <f t="shared" si="169"/>
        <v/>
      </c>
      <c r="R2165" s="15" t="str">
        <f t="shared" si="170"/>
        <v/>
      </c>
      <c r="S2165" s="7" t="str">
        <f t="shared" si="171"/>
        <v/>
      </c>
    </row>
    <row r="2166" spans="8:19" x14ac:dyDescent="0.25">
      <c r="H2166" s="153"/>
      <c r="M2166" s="165" t="str">
        <f t="shared" si="167"/>
        <v/>
      </c>
      <c r="N2166" s="255" t="str">
        <f>IF($M2166="","",IFERROR(VLOOKUP($M2166,PartnerSearch!B$2:G$16000,6,0),"--"))</f>
        <v/>
      </c>
      <c r="P2166" s="15" t="str">
        <f t="shared" si="168"/>
        <v/>
      </c>
      <c r="Q2166" s="15" t="str">
        <f t="shared" si="169"/>
        <v/>
      </c>
      <c r="R2166" s="15" t="str">
        <f t="shared" si="170"/>
        <v/>
      </c>
      <c r="S2166" s="7" t="str">
        <f t="shared" si="171"/>
        <v/>
      </c>
    </row>
    <row r="2167" spans="8:19" x14ac:dyDescent="0.25">
      <c r="H2167" s="153"/>
      <c r="M2167" s="165" t="str">
        <f t="shared" si="167"/>
        <v/>
      </c>
      <c r="N2167" s="255" t="str">
        <f>IF($M2167="","",IFERROR(VLOOKUP($M2167,PartnerSearch!B$2:G$16000,6,0),"--"))</f>
        <v/>
      </c>
      <c r="P2167" s="15" t="str">
        <f t="shared" si="168"/>
        <v/>
      </c>
      <c r="Q2167" s="15" t="str">
        <f t="shared" si="169"/>
        <v/>
      </c>
      <c r="R2167" s="15" t="str">
        <f t="shared" si="170"/>
        <v/>
      </c>
      <c r="S2167" s="7" t="str">
        <f t="shared" si="171"/>
        <v/>
      </c>
    </row>
    <row r="2168" spans="8:19" x14ac:dyDescent="0.25">
      <c r="H2168" s="153"/>
      <c r="M2168" s="165" t="str">
        <f t="shared" si="167"/>
        <v/>
      </c>
      <c r="N2168" s="255" t="str">
        <f>IF($M2168="","",IFERROR(VLOOKUP($M2168,PartnerSearch!B$2:G$16000,6,0),"--"))</f>
        <v/>
      </c>
      <c r="P2168" s="15" t="str">
        <f t="shared" si="168"/>
        <v/>
      </c>
      <c r="Q2168" s="15" t="str">
        <f t="shared" si="169"/>
        <v/>
      </c>
      <c r="R2168" s="15" t="str">
        <f t="shared" si="170"/>
        <v/>
      </c>
      <c r="S2168" s="7" t="str">
        <f t="shared" si="171"/>
        <v/>
      </c>
    </row>
    <row r="2169" spans="8:19" x14ac:dyDescent="0.25">
      <c r="H2169" s="153"/>
      <c r="M2169" s="165" t="str">
        <f t="shared" si="167"/>
        <v/>
      </c>
      <c r="N2169" s="255" t="str">
        <f>IF($M2169="","",IFERROR(VLOOKUP($M2169,PartnerSearch!B$2:G$16000,6,0),"--"))</f>
        <v/>
      </c>
      <c r="P2169" s="15" t="str">
        <f t="shared" si="168"/>
        <v/>
      </c>
      <c r="Q2169" s="15" t="str">
        <f t="shared" si="169"/>
        <v/>
      </c>
      <c r="R2169" s="15" t="str">
        <f t="shared" si="170"/>
        <v/>
      </c>
      <c r="S2169" s="7" t="str">
        <f t="shared" si="171"/>
        <v/>
      </c>
    </row>
    <row r="2170" spans="8:19" x14ac:dyDescent="0.25">
      <c r="H2170" s="153"/>
      <c r="M2170" s="165" t="str">
        <f t="shared" si="167"/>
        <v/>
      </c>
      <c r="N2170" s="255" t="str">
        <f>IF($M2170="","",IFERROR(VLOOKUP($M2170,PartnerSearch!B$2:G$16000,6,0),"--"))</f>
        <v/>
      </c>
      <c r="P2170" s="15" t="str">
        <f t="shared" si="168"/>
        <v/>
      </c>
      <c r="Q2170" s="15" t="str">
        <f t="shared" si="169"/>
        <v/>
      </c>
      <c r="R2170" s="15" t="str">
        <f t="shared" si="170"/>
        <v/>
      </c>
      <c r="S2170" s="7" t="str">
        <f t="shared" si="171"/>
        <v/>
      </c>
    </row>
    <row r="2171" spans="8:19" x14ac:dyDescent="0.25">
      <c r="H2171" s="153"/>
      <c r="M2171" s="165" t="str">
        <f t="shared" si="167"/>
        <v/>
      </c>
      <c r="N2171" s="255" t="str">
        <f>IF($M2171="","",IFERROR(VLOOKUP($M2171,PartnerSearch!B$2:G$16000,6,0),"--"))</f>
        <v/>
      </c>
      <c r="P2171" s="15" t="str">
        <f t="shared" si="168"/>
        <v/>
      </c>
      <c r="Q2171" s="15" t="str">
        <f t="shared" si="169"/>
        <v/>
      </c>
      <c r="R2171" s="15" t="str">
        <f t="shared" si="170"/>
        <v/>
      </c>
      <c r="S2171" s="7" t="str">
        <f t="shared" si="171"/>
        <v/>
      </c>
    </row>
    <row r="2172" spans="8:19" x14ac:dyDescent="0.25">
      <c r="H2172" s="153"/>
      <c r="M2172" s="165" t="str">
        <f t="shared" si="167"/>
        <v/>
      </c>
      <c r="N2172" s="255" t="str">
        <f>IF($M2172="","",IFERROR(VLOOKUP($M2172,PartnerSearch!B$2:G$16000,6,0),"--"))</f>
        <v/>
      </c>
      <c r="P2172" s="15" t="str">
        <f t="shared" si="168"/>
        <v/>
      </c>
      <c r="Q2172" s="15" t="str">
        <f t="shared" si="169"/>
        <v/>
      </c>
      <c r="R2172" s="15" t="str">
        <f t="shared" si="170"/>
        <v/>
      </c>
      <c r="S2172" s="7" t="str">
        <f t="shared" si="171"/>
        <v/>
      </c>
    </row>
    <row r="2173" spans="8:19" x14ac:dyDescent="0.25">
      <c r="H2173" s="153"/>
      <c r="M2173" s="165" t="str">
        <f t="shared" si="167"/>
        <v/>
      </c>
      <c r="N2173" s="255" t="str">
        <f>IF($M2173="","",IFERROR(VLOOKUP($M2173,PartnerSearch!B$2:G$16000,6,0),"--"))</f>
        <v/>
      </c>
      <c r="P2173" s="15" t="str">
        <f t="shared" si="168"/>
        <v/>
      </c>
      <c r="Q2173" s="15" t="str">
        <f t="shared" si="169"/>
        <v/>
      </c>
      <c r="R2173" s="15" t="str">
        <f t="shared" si="170"/>
        <v/>
      </c>
      <c r="S2173" s="7" t="str">
        <f t="shared" si="171"/>
        <v/>
      </c>
    </row>
    <row r="2174" spans="8:19" x14ac:dyDescent="0.25">
      <c r="H2174" s="153"/>
      <c r="M2174" s="165" t="str">
        <f t="shared" si="167"/>
        <v/>
      </c>
      <c r="N2174" s="255" t="str">
        <f>IF($M2174="","",IFERROR(VLOOKUP($M2174,PartnerSearch!B$2:G$16000,6,0),"--"))</f>
        <v/>
      </c>
      <c r="P2174" s="15" t="str">
        <f t="shared" si="168"/>
        <v/>
      </c>
      <c r="Q2174" s="15" t="str">
        <f t="shared" si="169"/>
        <v/>
      </c>
      <c r="R2174" s="15" t="str">
        <f t="shared" si="170"/>
        <v/>
      </c>
      <c r="S2174" s="7" t="str">
        <f t="shared" si="171"/>
        <v/>
      </c>
    </row>
    <row r="2175" spans="8:19" x14ac:dyDescent="0.25">
      <c r="H2175" s="153"/>
      <c r="M2175" s="165" t="str">
        <f t="shared" si="167"/>
        <v/>
      </c>
      <c r="N2175" s="255" t="str">
        <f>IF($M2175="","",IFERROR(VLOOKUP($M2175,PartnerSearch!B$2:G$16000,6,0),"--"))</f>
        <v/>
      </c>
      <c r="P2175" s="15" t="str">
        <f t="shared" si="168"/>
        <v/>
      </c>
      <c r="Q2175" s="15" t="str">
        <f t="shared" si="169"/>
        <v/>
      </c>
      <c r="R2175" s="15" t="str">
        <f t="shared" si="170"/>
        <v/>
      </c>
      <c r="S2175" s="7" t="str">
        <f t="shared" si="171"/>
        <v/>
      </c>
    </row>
    <row r="2176" spans="8:19" x14ac:dyDescent="0.25">
      <c r="H2176" s="153"/>
      <c r="M2176" s="165" t="str">
        <f t="shared" si="167"/>
        <v/>
      </c>
      <c r="N2176" s="255" t="str">
        <f>IF($M2176="","",IFERROR(VLOOKUP($M2176,PartnerSearch!B$2:G$16000,6,0),"--"))</f>
        <v/>
      </c>
      <c r="P2176" s="15" t="str">
        <f t="shared" si="168"/>
        <v/>
      </c>
      <c r="Q2176" s="15" t="str">
        <f t="shared" si="169"/>
        <v/>
      </c>
      <c r="R2176" s="15" t="str">
        <f t="shared" si="170"/>
        <v/>
      </c>
      <c r="S2176" s="7" t="str">
        <f t="shared" si="171"/>
        <v/>
      </c>
    </row>
    <row r="2177" spans="8:19" x14ac:dyDescent="0.25">
      <c r="H2177" s="153"/>
      <c r="M2177" s="165" t="str">
        <f t="shared" si="167"/>
        <v/>
      </c>
      <c r="N2177" s="255" t="str">
        <f>IF($M2177="","",IFERROR(VLOOKUP($M2177,PartnerSearch!B$2:G$16000,6,0),"--"))</f>
        <v/>
      </c>
      <c r="P2177" s="15" t="str">
        <f t="shared" si="168"/>
        <v/>
      </c>
      <c r="Q2177" s="15" t="str">
        <f t="shared" si="169"/>
        <v/>
      </c>
      <c r="R2177" s="15" t="str">
        <f t="shared" si="170"/>
        <v/>
      </c>
      <c r="S2177" s="7" t="str">
        <f t="shared" si="171"/>
        <v/>
      </c>
    </row>
    <row r="2178" spans="8:19" x14ac:dyDescent="0.25">
      <c r="H2178" s="153"/>
      <c r="M2178" s="165" t="str">
        <f t="shared" si="167"/>
        <v/>
      </c>
      <c r="N2178" s="255" t="str">
        <f>IF($M2178="","",IFERROR(VLOOKUP($M2178,PartnerSearch!B$2:G$16000,6,0),"--"))</f>
        <v/>
      </c>
      <c r="P2178" s="15" t="str">
        <f t="shared" si="168"/>
        <v/>
      </c>
      <c r="Q2178" s="15" t="str">
        <f t="shared" si="169"/>
        <v/>
      </c>
      <c r="R2178" s="15" t="str">
        <f t="shared" si="170"/>
        <v/>
      </c>
      <c r="S2178" s="7" t="str">
        <f t="shared" si="171"/>
        <v/>
      </c>
    </row>
    <row r="2179" spans="8:19" x14ac:dyDescent="0.25">
      <c r="H2179" s="153"/>
      <c r="M2179" s="165" t="str">
        <f t="shared" ref="M2179:M2242" si="172">TRIM(SUBSTITUTE(SUBSTITUTE(SUBSTITUTE(SUBSTITUTE(SUBSTITUTE(SUBSTITUTE(SUBSTITUTE(SUBSTITUTE(SUBSTITUTE(SUBSTITUTE(SUBSTITUTE(SUBSTITUTE(SUBSTITUTE(SUBSTITUTE(E2179,"00000 ","")," (Local)","")," (Tribal)","")," (State)","")," (Regional)","")," (Federal/National)","")," (International)","")," (Unknown)","")," (Academic Institution)","")," (Government)","")," (Industry/Business)","")," (NGO)","")," (Other)","")," (Sea Grant Program)",""))</f>
        <v/>
      </c>
      <c r="N2179" s="255" t="str">
        <f>IF($M2179="","",IFERROR(VLOOKUP($M2179,PartnerSearch!B$2:G$16000,6,0),"--"))</f>
        <v/>
      </c>
      <c r="P2179" s="15" t="str">
        <f t="shared" ref="P2179:P2242" si="173">IF(E2179="","",IF(LEFT(E2179&amp;"x",5)="00000","",IF(N2179="--","NO","yes")))</f>
        <v/>
      </c>
      <c r="Q2179" s="15" t="str">
        <f t="shared" ref="Q2179:Q2242" si="174">IF(LEFT(E2179&amp;"x",5)&lt;&gt;"00000","",IF(N2179="--","yes","NO"))</f>
        <v/>
      </c>
      <c r="R2179" s="15" t="str">
        <f t="shared" ref="R2179:R2242" si="175">IF(Q2179="","",IF((ISERROR(SEARCH("(Federal/National)",E2179))*1+ISERROR(SEARCH("(International)",E2179))*1+ISERROR(SEARCH("(Local)",E2179))*1+ISERROR(SEARCH("(State)",E2179))*1+ISERROR(SEARCH("(Regional)",E2179))*1+ISERROR(SEARCH("(Tribal)",E2179))*1+ISERROR(SEARCH("(Unknown) (",E2179))*1)=6,"yes","NO"))</f>
        <v/>
      </c>
      <c r="S2179" s="7" t="str">
        <f t="shared" ref="S2179:S2242" si="176">IF(Q2179="","",IF(OR(NOT(ISERROR(SEARCH("(Academic Institution)",E2179))),NOT(ISERROR(SEARCH("(Government)",E2179))),NOT(ISERROR(SEARCH("(Industry/Business)",E2179))),NOT(ISERROR(SEARCH("(NGO)",E2179))),NOT(ISERROR(SEARCH("(Sea Grant Program)",E2179))),NOT(ISERROR(SEARCH("(Other)",E2179))),NOT(AND(NOT(ISERROR(SEARCH("(Unknown)",E2179))),(ISERROR(SEARCH(") (Unknown)",E2179)))))),"yes","NO"))</f>
        <v/>
      </c>
    </row>
    <row r="2180" spans="8:19" x14ac:dyDescent="0.25">
      <c r="H2180" s="153"/>
      <c r="M2180" s="165" t="str">
        <f t="shared" si="172"/>
        <v/>
      </c>
      <c r="N2180" s="255" t="str">
        <f>IF($M2180="","",IFERROR(VLOOKUP($M2180,PartnerSearch!B$2:G$16000,6,0),"--"))</f>
        <v/>
      </c>
      <c r="P2180" s="15" t="str">
        <f t="shared" si="173"/>
        <v/>
      </c>
      <c r="Q2180" s="15" t="str">
        <f t="shared" si="174"/>
        <v/>
      </c>
      <c r="R2180" s="15" t="str">
        <f t="shared" si="175"/>
        <v/>
      </c>
      <c r="S2180" s="7" t="str">
        <f t="shared" si="176"/>
        <v/>
      </c>
    </row>
    <row r="2181" spans="8:19" x14ac:dyDescent="0.25">
      <c r="H2181" s="153"/>
      <c r="M2181" s="165" t="str">
        <f t="shared" si="172"/>
        <v/>
      </c>
      <c r="N2181" s="255" t="str">
        <f>IF($M2181="","",IFERROR(VLOOKUP($M2181,PartnerSearch!B$2:G$16000,6,0),"--"))</f>
        <v/>
      </c>
      <c r="P2181" s="15" t="str">
        <f t="shared" si="173"/>
        <v/>
      </c>
      <c r="Q2181" s="15" t="str">
        <f t="shared" si="174"/>
        <v/>
      </c>
      <c r="R2181" s="15" t="str">
        <f t="shared" si="175"/>
        <v/>
      </c>
      <c r="S2181" s="7" t="str">
        <f t="shared" si="176"/>
        <v/>
      </c>
    </row>
    <row r="2182" spans="8:19" x14ac:dyDescent="0.25">
      <c r="H2182" s="153"/>
      <c r="M2182" s="165" t="str">
        <f t="shared" si="172"/>
        <v/>
      </c>
      <c r="N2182" s="255" t="str">
        <f>IF($M2182="","",IFERROR(VLOOKUP($M2182,PartnerSearch!B$2:G$16000,6,0),"--"))</f>
        <v/>
      </c>
      <c r="P2182" s="15" t="str">
        <f t="shared" si="173"/>
        <v/>
      </c>
      <c r="Q2182" s="15" t="str">
        <f t="shared" si="174"/>
        <v/>
      </c>
      <c r="R2182" s="15" t="str">
        <f t="shared" si="175"/>
        <v/>
      </c>
      <c r="S2182" s="7" t="str">
        <f t="shared" si="176"/>
        <v/>
      </c>
    </row>
    <row r="2183" spans="8:19" x14ac:dyDescent="0.25">
      <c r="H2183" s="153"/>
      <c r="M2183" s="165" t="str">
        <f t="shared" si="172"/>
        <v/>
      </c>
      <c r="N2183" s="255" t="str">
        <f>IF($M2183="","",IFERROR(VLOOKUP($M2183,PartnerSearch!B$2:G$16000,6,0),"--"))</f>
        <v/>
      </c>
      <c r="P2183" s="15" t="str">
        <f t="shared" si="173"/>
        <v/>
      </c>
      <c r="Q2183" s="15" t="str">
        <f t="shared" si="174"/>
        <v/>
      </c>
      <c r="R2183" s="15" t="str">
        <f t="shared" si="175"/>
        <v/>
      </c>
      <c r="S2183" s="7" t="str">
        <f t="shared" si="176"/>
        <v/>
      </c>
    </row>
    <row r="2184" spans="8:19" x14ac:dyDescent="0.25">
      <c r="H2184" s="153"/>
      <c r="M2184" s="165" t="str">
        <f t="shared" si="172"/>
        <v/>
      </c>
      <c r="N2184" s="255" t="str">
        <f>IF($M2184="","",IFERROR(VLOOKUP($M2184,PartnerSearch!B$2:G$16000,6,0),"--"))</f>
        <v/>
      </c>
      <c r="P2184" s="15" t="str">
        <f t="shared" si="173"/>
        <v/>
      </c>
      <c r="Q2184" s="15" t="str">
        <f t="shared" si="174"/>
        <v/>
      </c>
      <c r="R2184" s="15" t="str">
        <f t="shared" si="175"/>
        <v/>
      </c>
      <c r="S2184" s="7" t="str">
        <f t="shared" si="176"/>
        <v/>
      </c>
    </row>
    <row r="2185" spans="8:19" x14ac:dyDescent="0.25">
      <c r="H2185" s="153"/>
      <c r="M2185" s="165" t="str">
        <f t="shared" si="172"/>
        <v/>
      </c>
      <c r="N2185" s="255" t="str">
        <f>IF($M2185="","",IFERROR(VLOOKUP($M2185,PartnerSearch!B$2:G$16000,6,0),"--"))</f>
        <v/>
      </c>
      <c r="P2185" s="15" t="str">
        <f t="shared" si="173"/>
        <v/>
      </c>
      <c r="Q2185" s="15" t="str">
        <f t="shared" si="174"/>
        <v/>
      </c>
      <c r="R2185" s="15" t="str">
        <f t="shared" si="175"/>
        <v/>
      </c>
      <c r="S2185" s="7" t="str">
        <f t="shared" si="176"/>
        <v/>
      </c>
    </row>
    <row r="2186" spans="8:19" x14ac:dyDescent="0.25">
      <c r="H2186" s="153"/>
      <c r="M2186" s="165" t="str">
        <f t="shared" si="172"/>
        <v/>
      </c>
      <c r="N2186" s="255" t="str">
        <f>IF($M2186="","",IFERROR(VLOOKUP($M2186,PartnerSearch!B$2:G$16000,6,0),"--"))</f>
        <v/>
      </c>
      <c r="P2186" s="15" t="str">
        <f t="shared" si="173"/>
        <v/>
      </c>
      <c r="Q2186" s="15" t="str">
        <f t="shared" si="174"/>
        <v/>
      </c>
      <c r="R2186" s="15" t="str">
        <f t="shared" si="175"/>
        <v/>
      </c>
      <c r="S2186" s="7" t="str">
        <f t="shared" si="176"/>
        <v/>
      </c>
    </row>
    <row r="2187" spans="8:19" x14ac:dyDescent="0.25">
      <c r="H2187" s="153"/>
      <c r="M2187" s="165" t="str">
        <f t="shared" si="172"/>
        <v/>
      </c>
      <c r="N2187" s="255" t="str">
        <f>IF($M2187="","",IFERROR(VLOOKUP($M2187,PartnerSearch!B$2:G$16000,6,0),"--"))</f>
        <v/>
      </c>
      <c r="P2187" s="15" t="str">
        <f t="shared" si="173"/>
        <v/>
      </c>
      <c r="Q2187" s="15" t="str">
        <f t="shared" si="174"/>
        <v/>
      </c>
      <c r="R2187" s="15" t="str">
        <f t="shared" si="175"/>
        <v/>
      </c>
      <c r="S2187" s="7" t="str">
        <f t="shared" si="176"/>
        <v/>
      </c>
    </row>
    <row r="2188" spans="8:19" x14ac:dyDescent="0.25">
      <c r="H2188" s="153"/>
      <c r="M2188" s="165" t="str">
        <f t="shared" si="172"/>
        <v/>
      </c>
      <c r="N2188" s="255" t="str">
        <f>IF($M2188="","",IFERROR(VLOOKUP($M2188,PartnerSearch!B$2:G$16000,6,0),"--"))</f>
        <v/>
      </c>
      <c r="P2188" s="15" t="str">
        <f t="shared" si="173"/>
        <v/>
      </c>
      <c r="Q2188" s="15" t="str">
        <f t="shared" si="174"/>
        <v/>
      </c>
      <c r="R2188" s="15" t="str">
        <f t="shared" si="175"/>
        <v/>
      </c>
      <c r="S2188" s="7" t="str">
        <f t="shared" si="176"/>
        <v/>
      </c>
    </row>
    <row r="2189" spans="8:19" x14ac:dyDescent="0.25">
      <c r="H2189" s="153"/>
      <c r="M2189" s="165" t="str">
        <f t="shared" si="172"/>
        <v/>
      </c>
      <c r="N2189" s="255" t="str">
        <f>IF($M2189="","",IFERROR(VLOOKUP($M2189,PartnerSearch!B$2:G$16000,6,0),"--"))</f>
        <v/>
      </c>
      <c r="P2189" s="15" t="str">
        <f t="shared" si="173"/>
        <v/>
      </c>
      <c r="Q2189" s="15" t="str">
        <f t="shared" si="174"/>
        <v/>
      </c>
      <c r="R2189" s="15" t="str">
        <f t="shared" si="175"/>
        <v/>
      </c>
      <c r="S2189" s="7" t="str">
        <f t="shared" si="176"/>
        <v/>
      </c>
    </row>
    <row r="2190" spans="8:19" x14ac:dyDescent="0.25">
      <c r="H2190" s="153"/>
      <c r="M2190" s="165" t="str">
        <f t="shared" si="172"/>
        <v/>
      </c>
      <c r="N2190" s="255" t="str">
        <f>IF($M2190="","",IFERROR(VLOOKUP($M2190,PartnerSearch!B$2:G$16000,6,0),"--"))</f>
        <v/>
      </c>
      <c r="P2190" s="15" t="str">
        <f t="shared" si="173"/>
        <v/>
      </c>
      <c r="Q2190" s="15" t="str">
        <f t="shared" si="174"/>
        <v/>
      </c>
      <c r="R2190" s="15" t="str">
        <f t="shared" si="175"/>
        <v/>
      </c>
      <c r="S2190" s="7" t="str">
        <f t="shared" si="176"/>
        <v/>
      </c>
    </row>
    <row r="2191" spans="8:19" x14ac:dyDescent="0.25">
      <c r="H2191" s="153"/>
      <c r="M2191" s="165" t="str">
        <f t="shared" si="172"/>
        <v/>
      </c>
      <c r="N2191" s="255" t="str">
        <f>IF($M2191="","",IFERROR(VLOOKUP($M2191,PartnerSearch!B$2:G$16000,6,0),"--"))</f>
        <v/>
      </c>
      <c r="P2191" s="15" t="str">
        <f t="shared" si="173"/>
        <v/>
      </c>
      <c r="Q2191" s="15" t="str">
        <f t="shared" si="174"/>
        <v/>
      </c>
      <c r="R2191" s="15" t="str">
        <f t="shared" si="175"/>
        <v/>
      </c>
      <c r="S2191" s="7" t="str">
        <f t="shared" si="176"/>
        <v/>
      </c>
    </row>
    <row r="2192" spans="8:19" x14ac:dyDescent="0.25">
      <c r="H2192" s="153"/>
      <c r="M2192" s="165" t="str">
        <f t="shared" si="172"/>
        <v/>
      </c>
      <c r="N2192" s="255" t="str">
        <f>IF($M2192="","",IFERROR(VLOOKUP($M2192,PartnerSearch!B$2:G$16000,6,0),"--"))</f>
        <v/>
      </c>
      <c r="P2192" s="15" t="str">
        <f t="shared" si="173"/>
        <v/>
      </c>
      <c r="Q2192" s="15" t="str">
        <f t="shared" si="174"/>
        <v/>
      </c>
      <c r="R2192" s="15" t="str">
        <f t="shared" si="175"/>
        <v/>
      </c>
      <c r="S2192" s="7" t="str">
        <f t="shared" si="176"/>
        <v/>
      </c>
    </row>
    <row r="2193" spans="8:19" x14ac:dyDescent="0.25">
      <c r="H2193" s="153"/>
      <c r="M2193" s="165" t="str">
        <f t="shared" si="172"/>
        <v/>
      </c>
      <c r="N2193" s="255" t="str">
        <f>IF($M2193="","",IFERROR(VLOOKUP($M2193,PartnerSearch!B$2:G$16000,6,0),"--"))</f>
        <v/>
      </c>
      <c r="P2193" s="15" t="str">
        <f t="shared" si="173"/>
        <v/>
      </c>
      <c r="Q2193" s="15" t="str">
        <f t="shared" si="174"/>
        <v/>
      </c>
      <c r="R2193" s="15" t="str">
        <f t="shared" si="175"/>
        <v/>
      </c>
      <c r="S2193" s="7" t="str">
        <f t="shared" si="176"/>
        <v/>
      </c>
    </row>
    <row r="2194" spans="8:19" x14ac:dyDescent="0.25">
      <c r="H2194" s="153"/>
      <c r="M2194" s="165" t="str">
        <f t="shared" si="172"/>
        <v/>
      </c>
      <c r="N2194" s="255" t="str">
        <f>IF($M2194="","",IFERROR(VLOOKUP($M2194,PartnerSearch!B$2:G$16000,6,0),"--"))</f>
        <v/>
      </c>
      <c r="P2194" s="15" t="str">
        <f t="shared" si="173"/>
        <v/>
      </c>
      <c r="Q2194" s="15" t="str">
        <f t="shared" si="174"/>
        <v/>
      </c>
      <c r="R2194" s="15" t="str">
        <f t="shared" si="175"/>
        <v/>
      </c>
      <c r="S2194" s="7" t="str">
        <f t="shared" si="176"/>
        <v/>
      </c>
    </row>
    <row r="2195" spans="8:19" x14ac:dyDescent="0.25">
      <c r="H2195" s="153"/>
      <c r="M2195" s="165" t="str">
        <f t="shared" si="172"/>
        <v/>
      </c>
      <c r="N2195" s="255" t="str">
        <f>IF($M2195="","",IFERROR(VLOOKUP($M2195,PartnerSearch!B$2:G$16000,6,0),"--"))</f>
        <v/>
      </c>
      <c r="P2195" s="15" t="str">
        <f t="shared" si="173"/>
        <v/>
      </c>
      <c r="Q2195" s="15" t="str">
        <f t="shared" si="174"/>
        <v/>
      </c>
      <c r="R2195" s="15" t="str">
        <f t="shared" si="175"/>
        <v/>
      </c>
      <c r="S2195" s="7" t="str">
        <f t="shared" si="176"/>
        <v/>
      </c>
    </row>
    <row r="2196" spans="8:19" x14ac:dyDescent="0.25">
      <c r="H2196" s="153"/>
      <c r="M2196" s="165" t="str">
        <f t="shared" si="172"/>
        <v/>
      </c>
      <c r="N2196" s="255" t="str">
        <f>IF($M2196="","",IFERROR(VLOOKUP($M2196,PartnerSearch!B$2:G$16000,6,0),"--"))</f>
        <v/>
      </c>
      <c r="P2196" s="15" t="str">
        <f t="shared" si="173"/>
        <v/>
      </c>
      <c r="Q2196" s="15" t="str">
        <f t="shared" si="174"/>
        <v/>
      </c>
      <c r="R2196" s="15" t="str">
        <f t="shared" si="175"/>
        <v/>
      </c>
      <c r="S2196" s="7" t="str">
        <f t="shared" si="176"/>
        <v/>
      </c>
    </row>
    <row r="2197" spans="8:19" x14ac:dyDescent="0.25">
      <c r="H2197" s="153"/>
      <c r="M2197" s="165" t="str">
        <f t="shared" si="172"/>
        <v/>
      </c>
      <c r="N2197" s="255" t="str">
        <f>IF($M2197="","",IFERROR(VLOOKUP($M2197,PartnerSearch!B$2:G$16000,6,0),"--"))</f>
        <v/>
      </c>
      <c r="P2197" s="15" t="str">
        <f t="shared" si="173"/>
        <v/>
      </c>
      <c r="Q2197" s="15" t="str">
        <f t="shared" si="174"/>
        <v/>
      </c>
      <c r="R2197" s="15" t="str">
        <f t="shared" si="175"/>
        <v/>
      </c>
      <c r="S2197" s="7" t="str">
        <f t="shared" si="176"/>
        <v/>
      </c>
    </row>
    <row r="2198" spans="8:19" x14ac:dyDescent="0.25">
      <c r="H2198" s="153"/>
      <c r="M2198" s="165" t="str">
        <f t="shared" si="172"/>
        <v/>
      </c>
      <c r="N2198" s="255" t="str">
        <f>IF($M2198="","",IFERROR(VLOOKUP($M2198,PartnerSearch!B$2:G$16000,6,0),"--"))</f>
        <v/>
      </c>
      <c r="P2198" s="15" t="str">
        <f t="shared" si="173"/>
        <v/>
      </c>
      <c r="Q2198" s="15" t="str">
        <f t="shared" si="174"/>
        <v/>
      </c>
      <c r="R2198" s="15" t="str">
        <f t="shared" si="175"/>
        <v/>
      </c>
      <c r="S2198" s="7" t="str">
        <f t="shared" si="176"/>
        <v/>
      </c>
    </row>
    <row r="2199" spans="8:19" x14ac:dyDescent="0.25">
      <c r="H2199" s="153"/>
      <c r="M2199" s="165" t="str">
        <f t="shared" si="172"/>
        <v/>
      </c>
      <c r="N2199" s="255" t="str">
        <f>IF($M2199="","",IFERROR(VLOOKUP($M2199,PartnerSearch!B$2:G$16000,6,0),"--"))</f>
        <v/>
      </c>
      <c r="P2199" s="15" t="str">
        <f t="shared" si="173"/>
        <v/>
      </c>
      <c r="Q2199" s="15" t="str">
        <f t="shared" si="174"/>
        <v/>
      </c>
      <c r="R2199" s="15" t="str">
        <f t="shared" si="175"/>
        <v/>
      </c>
      <c r="S2199" s="7" t="str">
        <f t="shared" si="176"/>
        <v/>
      </c>
    </row>
    <row r="2200" spans="8:19" x14ac:dyDescent="0.25">
      <c r="H2200" s="153"/>
      <c r="M2200" s="165" t="str">
        <f t="shared" si="172"/>
        <v/>
      </c>
      <c r="N2200" s="255" t="str">
        <f>IF($M2200="","",IFERROR(VLOOKUP($M2200,PartnerSearch!B$2:G$16000,6,0),"--"))</f>
        <v/>
      </c>
      <c r="P2200" s="15" t="str">
        <f t="shared" si="173"/>
        <v/>
      </c>
      <c r="Q2200" s="15" t="str">
        <f t="shared" si="174"/>
        <v/>
      </c>
      <c r="R2200" s="15" t="str">
        <f t="shared" si="175"/>
        <v/>
      </c>
      <c r="S2200" s="7" t="str">
        <f t="shared" si="176"/>
        <v/>
      </c>
    </row>
    <row r="2201" spans="8:19" x14ac:dyDescent="0.25">
      <c r="H2201" s="153"/>
      <c r="M2201" s="165" t="str">
        <f t="shared" si="172"/>
        <v/>
      </c>
      <c r="N2201" s="255" t="str">
        <f>IF($M2201="","",IFERROR(VLOOKUP($M2201,PartnerSearch!B$2:G$16000,6,0),"--"))</f>
        <v/>
      </c>
      <c r="P2201" s="15" t="str">
        <f t="shared" si="173"/>
        <v/>
      </c>
      <c r="Q2201" s="15" t="str">
        <f t="shared" si="174"/>
        <v/>
      </c>
      <c r="R2201" s="15" t="str">
        <f t="shared" si="175"/>
        <v/>
      </c>
      <c r="S2201" s="7" t="str">
        <f t="shared" si="176"/>
        <v/>
      </c>
    </row>
    <row r="2202" spans="8:19" x14ac:dyDescent="0.25">
      <c r="H2202" s="153"/>
      <c r="M2202" s="165" t="str">
        <f t="shared" si="172"/>
        <v/>
      </c>
      <c r="N2202" s="255" t="str">
        <f>IF($M2202="","",IFERROR(VLOOKUP($M2202,PartnerSearch!B$2:G$16000,6,0),"--"))</f>
        <v/>
      </c>
      <c r="P2202" s="15" t="str">
        <f t="shared" si="173"/>
        <v/>
      </c>
      <c r="Q2202" s="15" t="str">
        <f t="shared" si="174"/>
        <v/>
      </c>
      <c r="R2202" s="15" t="str">
        <f t="shared" si="175"/>
        <v/>
      </c>
      <c r="S2202" s="7" t="str">
        <f t="shared" si="176"/>
        <v/>
      </c>
    </row>
    <row r="2203" spans="8:19" x14ac:dyDescent="0.25">
      <c r="H2203" s="153"/>
      <c r="M2203" s="165" t="str">
        <f t="shared" si="172"/>
        <v/>
      </c>
      <c r="N2203" s="255" t="str">
        <f>IF($M2203="","",IFERROR(VLOOKUP($M2203,PartnerSearch!B$2:G$16000,6,0),"--"))</f>
        <v/>
      </c>
      <c r="P2203" s="15" t="str">
        <f t="shared" si="173"/>
        <v/>
      </c>
      <c r="Q2203" s="15" t="str">
        <f t="shared" si="174"/>
        <v/>
      </c>
      <c r="R2203" s="15" t="str">
        <f t="shared" si="175"/>
        <v/>
      </c>
      <c r="S2203" s="7" t="str">
        <f t="shared" si="176"/>
        <v/>
      </c>
    </row>
    <row r="2204" spans="8:19" x14ac:dyDescent="0.25">
      <c r="H2204" s="153"/>
      <c r="M2204" s="165" t="str">
        <f t="shared" si="172"/>
        <v/>
      </c>
      <c r="N2204" s="255" t="str">
        <f>IF($M2204="","",IFERROR(VLOOKUP($M2204,PartnerSearch!B$2:G$16000,6,0),"--"))</f>
        <v/>
      </c>
      <c r="P2204" s="15" t="str">
        <f t="shared" si="173"/>
        <v/>
      </c>
      <c r="Q2204" s="15" t="str">
        <f t="shared" si="174"/>
        <v/>
      </c>
      <c r="R2204" s="15" t="str">
        <f t="shared" si="175"/>
        <v/>
      </c>
      <c r="S2204" s="7" t="str">
        <f t="shared" si="176"/>
        <v/>
      </c>
    </row>
    <row r="2205" spans="8:19" x14ac:dyDescent="0.25">
      <c r="H2205" s="153"/>
      <c r="M2205" s="165" t="str">
        <f t="shared" si="172"/>
        <v/>
      </c>
      <c r="N2205" s="255" t="str">
        <f>IF($M2205="","",IFERROR(VLOOKUP($M2205,PartnerSearch!B$2:G$16000,6,0),"--"))</f>
        <v/>
      </c>
      <c r="P2205" s="15" t="str">
        <f t="shared" si="173"/>
        <v/>
      </c>
      <c r="Q2205" s="15" t="str">
        <f t="shared" si="174"/>
        <v/>
      </c>
      <c r="R2205" s="15" t="str">
        <f t="shared" si="175"/>
        <v/>
      </c>
      <c r="S2205" s="7" t="str">
        <f t="shared" si="176"/>
        <v/>
      </c>
    </row>
    <row r="2206" spans="8:19" x14ac:dyDescent="0.25">
      <c r="H2206" s="153"/>
      <c r="M2206" s="165" t="str">
        <f t="shared" si="172"/>
        <v/>
      </c>
      <c r="N2206" s="255" t="str">
        <f>IF($M2206="","",IFERROR(VLOOKUP($M2206,PartnerSearch!B$2:G$16000,6,0),"--"))</f>
        <v/>
      </c>
      <c r="P2206" s="15" t="str">
        <f t="shared" si="173"/>
        <v/>
      </c>
      <c r="Q2206" s="15" t="str">
        <f t="shared" si="174"/>
        <v/>
      </c>
      <c r="R2206" s="15" t="str">
        <f t="shared" si="175"/>
        <v/>
      </c>
      <c r="S2206" s="7" t="str">
        <f t="shared" si="176"/>
        <v/>
      </c>
    </row>
    <row r="2207" spans="8:19" x14ac:dyDescent="0.25">
      <c r="H2207" s="153"/>
      <c r="M2207" s="165" t="str">
        <f t="shared" si="172"/>
        <v/>
      </c>
      <c r="N2207" s="255" t="str">
        <f>IF($M2207="","",IFERROR(VLOOKUP($M2207,PartnerSearch!B$2:G$16000,6,0),"--"))</f>
        <v/>
      </c>
      <c r="P2207" s="15" t="str">
        <f t="shared" si="173"/>
        <v/>
      </c>
      <c r="Q2207" s="15" t="str">
        <f t="shared" si="174"/>
        <v/>
      </c>
      <c r="R2207" s="15" t="str">
        <f t="shared" si="175"/>
        <v/>
      </c>
      <c r="S2207" s="7" t="str">
        <f t="shared" si="176"/>
        <v/>
      </c>
    </row>
    <row r="2208" spans="8:19" x14ac:dyDescent="0.25">
      <c r="H2208" s="153"/>
      <c r="M2208" s="165" t="str">
        <f t="shared" si="172"/>
        <v/>
      </c>
      <c r="N2208" s="255" t="str">
        <f>IF($M2208="","",IFERROR(VLOOKUP($M2208,PartnerSearch!B$2:G$16000,6,0),"--"))</f>
        <v/>
      </c>
      <c r="P2208" s="15" t="str">
        <f t="shared" si="173"/>
        <v/>
      </c>
      <c r="Q2208" s="15" t="str">
        <f t="shared" si="174"/>
        <v/>
      </c>
      <c r="R2208" s="15" t="str">
        <f t="shared" si="175"/>
        <v/>
      </c>
      <c r="S2208" s="7" t="str">
        <f t="shared" si="176"/>
        <v/>
      </c>
    </row>
    <row r="2209" spans="8:19" x14ac:dyDescent="0.25">
      <c r="H2209" s="153"/>
      <c r="M2209" s="165" t="str">
        <f t="shared" si="172"/>
        <v/>
      </c>
      <c r="N2209" s="255" t="str">
        <f>IF($M2209="","",IFERROR(VLOOKUP($M2209,PartnerSearch!B$2:G$16000,6,0),"--"))</f>
        <v/>
      </c>
      <c r="P2209" s="15" t="str">
        <f t="shared" si="173"/>
        <v/>
      </c>
      <c r="Q2209" s="15" t="str">
        <f t="shared" si="174"/>
        <v/>
      </c>
      <c r="R2209" s="15" t="str">
        <f t="shared" si="175"/>
        <v/>
      </c>
      <c r="S2209" s="7" t="str">
        <f t="shared" si="176"/>
        <v/>
      </c>
    </row>
    <row r="2210" spans="8:19" x14ac:dyDescent="0.25">
      <c r="H2210" s="153"/>
      <c r="M2210" s="165" t="str">
        <f t="shared" si="172"/>
        <v/>
      </c>
      <c r="N2210" s="255" t="str">
        <f>IF($M2210="","",IFERROR(VLOOKUP($M2210,PartnerSearch!B$2:G$16000,6,0),"--"))</f>
        <v/>
      </c>
      <c r="P2210" s="15" t="str">
        <f t="shared" si="173"/>
        <v/>
      </c>
      <c r="Q2210" s="15" t="str">
        <f t="shared" si="174"/>
        <v/>
      </c>
      <c r="R2210" s="15" t="str">
        <f t="shared" si="175"/>
        <v/>
      </c>
      <c r="S2210" s="7" t="str">
        <f t="shared" si="176"/>
        <v/>
      </c>
    </row>
    <row r="2211" spans="8:19" x14ac:dyDescent="0.25">
      <c r="H2211" s="153"/>
      <c r="M2211" s="165" t="str">
        <f t="shared" si="172"/>
        <v/>
      </c>
      <c r="N2211" s="255" t="str">
        <f>IF($M2211="","",IFERROR(VLOOKUP($M2211,PartnerSearch!B$2:G$16000,6,0),"--"))</f>
        <v/>
      </c>
      <c r="P2211" s="15" t="str">
        <f t="shared" si="173"/>
        <v/>
      </c>
      <c r="Q2211" s="15" t="str">
        <f t="shared" si="174"/>
        <v/>
      </c>
      <c r="R2211" s="15" t="str">
        <f t="shared" si="175"/>
        <v/>
      </c>
      <c r="S2211" s="7" t="str">
        <f t="shared" si="176"/>
        <v/>
      </c>
    </row>
    <row r="2212" spans="8:19" x14ac:dyDescent="0.25">
      <c r="H2212" s="153"/>
      <c r="M2212" s="165" t="str">
        <f t="shared" si="172"/>
        <v/>
      </c>
      <c r="N2212" s="255" t="str">
        <f>IF($M2212="","",IFERROR(VLOOKUP($M2212,PartnerSearch!B$2:G$16000,6,0),"--"))</f>
        <v/>
      </c>
      <c r="P2212" s="15" t="str">
        <f t="shared" si="173"/>
        <v/>
      </c>
      <c r="Q2212" s="15" t="str">
        <f t="shared" si="174"/>
        <v/>
      </c>
      <c r="R2212" s="15" t="str">
        <f t="shared" si="175"/>
        <v/>
      </c>
      <c r="S2212" s="7" t="str">
        <f t="shared" si="176"/>
        <v/>
      </c>
    </row>
    <row r="2213" spans="8:19" x14ac:dyDescent="0.25">
      <c r="H2213" s="153"/>
      <c r="M2213" s="165" t="str">
        <f t="shared" si="172"/>
        <v/>
      </c>
      <c r="N2213" s="255" t="str">
        <f>IF($M2213="","",IFERROR(VLOOKUP($M2213,PartnerSearch!B$2:G$16000,6,0),"--"))</f>
        <v/>
      </c>
      <c r="P2213" s="15" t="str">
        <f t="shared" si="173"/>
        <v/>
      </c>
      <c r="Q2213" s="15" t="str">
        <f t="shared" si="174"/>
        <v/>
      </c>
      <c r="R2213" s="15" t="str">
        <f t="shared" si="175"/>
        <v/>
      </c>
      <c r="S2213" s="7" t="str">
        <f t="shared" si="176"/>
        <v/>
      </c>
    </row>
    <row r="2214" spans="8:19" x14ac:dyDescent="0.25">
      <c r="H2214" s="153"/>
      <c r="M2214" s="165" t="str">
        <f t="shared" si="172"/>
        <v/>
      </c>
      <c r="N2214" s="255" t="str">
        <f>IF($M2214="","",IFERROR(VLOOKUP($M2214,PartnerSearch!B$2:G$16000,6,0),"--"))</f>
        <v/>
      </c>
      <c r="P2214" s="15" t="str">
        <f t="shared" si="173"/>
        <v/>
      </c>
      <c r="Q2214" s="15" t="str">
        <f t="shared" si="174"/>
        <v/>
      </c>
      <c r="R2214" s="15" t="str">
        <f t="shared" si="175"/>
        <v/>
      </c>
      <c r="S2214" s="7" t="str">
        <f t="shared" si="176"/>
        <v/>
      </c>
    </row>
    <row r="2215" spans="8:19" x14ac:dyDescent="0.25">
      <c r="H2215" s="153"/>
      <c r="M2215" s="165" t="str">
        <f t="shared" si="172"/>
        <v/>
      </c>
      <c r="N2215" s="255" t="str">
        <f>IF($M2215="","",IFERROR(VLOOKUP($M2215,PartnerSearch!B$2:G$16000,6,0),"--"))</f>
        <v/>
      </c>
      <c r="P2215" s="15" t="str">
        <f t="shared" si="173"/>
        <v/>
      </c>
      <c r="Q2215" s="15" t="str">
        <f t="shared" si="174"/>
        <v/>
      </c>
      <c r="R2215" s="15" t="str">
        <f t="shared" si="175"/>
        <v/>
      </c>
      <c r="S2215" s="7" t="str">
        <f t="shared" si="176"/>
        <v/>
      </c>
    </row>
    <row r="2216" spans="8:19" x14ac:dyDescent="0.25">
      <c r="H2216" s="153"/>
      <c r="M2216" s="165" t="str">
        <f t="shared" si="172"/>
        <v/>
      </c>
      <c r="N2216" s="255" t="str">
        <f>IF($M2216="","",IFERROR(VLOOKUP($M2216,PartnerSearch!B$2:G$16000,6,0),"--"))</f>
        <v/>
      </c>
      <c r="P2216" s="15" t="str">
        <f t="shared" si="173"/>
        <v/>
      </c>
      <c r="Q2216" s="15" t="str">
        <f t="shared" si="174"/>
        <v/>
      </c>
      <c r="R2216" s="15" t="str">
        <f t="shared" si="175"/>
        <v/>
      </c>
      <c r="S2216" s="7" t="str">
        <f t="shared" si="176"/>
        <v/>
      </c>
    </row>
    <row r="2217" spans="8:19" x14ac:dyDescent="0.25">
      <c r="H2217" s="153"/>
      <c r="M2217" s="165" t="str">
        <f t="shared" si="172"/>
        <v/>
      </c>
      <c r="N2217" s="255" t="str">
        <f>IF($M2217="","",IFERROR(VLOOKUP($M2217,PartnerSearch!B$2:G$16000,6,0),"--"))</f>
        <v/>
      </c>
      <c r="P2217" s="15" t="str">
        <f t="shared" si="173"/>
        <v/>
      </c>
      <c r="Q2217" s="15" t="str">
        <f t="shared" si="174"/>
        <v/>
      </c>
      <c r="R2217" s="15" t="str">
        <f t="shared" si="175"/>
        <v/>
      </c>
      <c r="S2217" s="7" t="str">
        <f t="shared" si="176"/>
        <v/>
      </c>
    </row>
    <row r="2218" spans="8:19" x14ac:dyDescent="0.25">
      <c r="H2218" s="153"/>
      <c r="M2218" s="165" t="str">
        <f t="shared" si="172"/>
        <v/>
      </c>
      <c r="N2218" s="255" t="str">
        <f>IF($M2218="","",IFERROR(VLOOKUP($M2218,PartnerSearch!B$2:G$16000,6,0),"--"))</f>
        <v/>
      </c>
      <c r="P2218" s="15" t="str">
        <f t="shared" si="173"/>
        <v/>
      </c>
      <c r="Q2218" s="15" t="str">
        <f t="shared" si="174"/>
        <v/>
      </c>
      <c r="R2218" s="15" t="str">
        <f t="shared" si="175"/>
        <v/>
      </c>
      <c r="S2218" s="7" t="str">
        <f t="shared" si="176"/>
        <v/>
      </c>
    </row>
    <row r="2219" spans="8:19" x14ac:dyDescent="0.25">
      <c r="H2219" s="153"/>
      <c r="M2219" s="165" t="str">
        <f t="shared" si="172"/>
        <v/>
      </c>
      <c r="N2219" s="255" t="str">
        <f>IF($M2219="","",IFERROR(VLOOKUP($M2219,PartnerSearch!B$2:G$16000,6,0),"--"))</f>
        <v/>
      </c>
      <c r="P2219" s="15" t="str">
        <f t="shared" si="173"/>
        <v/>
      </c>
      <c r="Q2219" s="15" t="str">
        <f t="shared" si="174"/>
        <v/>
      </c>
      <c r="R2219" s="15" t="str">
        <f t="shared" si="175"/>
        <v/>
      </c>
      <c r="S2219" s="7" t="str">
        <f t="shared" si="176"/>
        <v/>
      </c>
    </row>
    <row r="2220" spans="8:19" x14ac:dyDescent="0.25">
      <c r="H2220" s="153"/>
      <c r="M2220" s="165" t="str">
        <f t="shared" si="172"/>
        <v/>
      </c>
      <c r="N2220" s="255" t="str">
        <f>IF($M2220="","",IFERROR(VLOOKUP($M2220,PartnerSearch!B$2:G$16000,6,0),"--"))</f>
        <v/>
      </c>
      <c r="P2220" s="15" t="str">
        <f t="shared" si="173"/>
        <v/>
      </c>
      <c r="Q2220" s="15" t="str">
        <f t="shared" si="174"/>
        <v/>
      </c>
      <c r="R2220" s="15" t="str">
        <f t="shared" si="175"/>
        <v/>
      </c>
      <c r="S2220" s="7" t="str">
        <f t="shared" si="176"/>
        <v/>
      </c>
    </row>
    <row r="2221" spans="8:19" x14ac:dyDescent="0.25">
      <c r="H2221" s="153"/>
      <c r="M2221" s="165" t="str">
        <f t="shared" si="172"/>
        <v/>
      </c>
      <c r="N2221" s="255" t="str">
        <f>IF($M2221="","",IFERROR(VLOOKUP($M2221,PartnerSearch!B$2:G$16000,6,0),"--"))</f>
        <v/>
      </c>
      <c r="P2221" s="15" t="str">
        <f t="shared" si="173"/>
        <v/>
      </c>
      <c r="Q2221" s="15" t="str">
        <f t="shared" si="174"/>
        <v/>
      </c>
      <c r="R2221" s="15" t="str">
        <f t="shared" si="175"/>
        <v/>
      </c>
      <c r="S2221" s="7" t="str">
        <f t="shared" si="176"/>
        <v/>
      </c>
    </row>
    <row r="2222" spans="8:19" x14ac:dyDescent="0.25">
      <c r="H2222" s="153"/>
      <c r="M2222" s="165" t="str">
        <f t="shared" si="172"/>
        <v/>
      </c>
      <c r="N2222" s="255" t="str">
        <f>IF($M2222="","",IFERROR(VLOOKUP($M2222,PartnerSearch!B$2:G$16000,6,0),"--"))</f>
        <v/>
      </c>
      <c r="P2222" s="15" t="str">
        <f t="shared" si="173"/>
        <v/>
      </c>
      <c r="Q2222" s="15" t="str">
        <f t="shared" si="174"/>
        <v/>
      </c>
      <c r="R2222" s="15" t="str">
        <f t="shared" si="175"/>
        <v/>
      </c>
      <c r="S2222" s="7" t="str">
        <f t="shared" si="176"/>
        <v/>
      </c>
    </row>
    <row r="2223" spans="8:19" x14ac:dyDescent="0.25">
      <c r="H2223" s="153"/>
      <c r="M2223" s="165" t="str">
        <f t="shared" si="172"/>
        <v/>
      </c>
      <c r="N2223" s="255" t="str">
        <f>IF($M2223="","",IFERROR(VLOOKUP($M2223,PartnerSearch!B$2:G$16000,6,0),"--"))</f>
        <v/>
      </c>
      <c r="P2223" s="15" t="str">
        <f t="shared" si="173"/>
        <v/>
      </c>
      <c r="Q2223" s="15" t="str">
        <f t="shared" si="174"/>
        <v/>
      </c>
      <c r="R2223" s="15" t="str">
        <f t="shared" si="175"/>
        <v/>
      </c>
      <c r="S2223" s="7" t="str">
        <f t="shared" si="176"/>
        <v/>
      </c>
    </row>
    <row r="2224" spans="8:19" x14ac:dyDescent="0.25">
      <c r="H2224" s="153"/>
      <c r="M2224" s="165" t="str">
        <f t="shared" si="172"/>
        <v/>
      </c>
      <c r="N2224" s="255" t="str">
        <f>IF($M2224="","",IFERROR(VLOOKUP($M2224,PartnerSearch!B$2:G$16000,6,0),"--"))</f>
        <v/>
      </c>
      <c r="P2224" s="15" t="str">
        <f t="shared" si="173"/>
        <v/>
      </c>
      <c r="Q2224" s="15" t="str">
        <f t="shared" si="174"/>
        <v/>
      </c>
      <c r="R2224" s="15" t="str">
        <f t="shared" si="175"/>
        <v/>
      </c>
      <c r="S2224" s="7" t="str">
        <f t="shared" si="176"/>
        <v/>
      </c>
    </row>
    <row r="2225" spans="8:19" x14ac:dyDescent="0.25">
      <c r="H2225" s="153"/>
      <c r="M2225" s="165" t="str">
        <f t="shared" si="172"/>
        <v/>
      </c>
      <c r="N2225" s="255" t="str">
        <f>IF($M2225="","",IFERROR(VLOOKUP($M2225,PartnerSearch!B$2:G$16000,6,0),"--"))</f>
        <v/>
      </c>
      <c r="P2225" s="15" t="str">
        <f t="shared" si="173"/>
        <v/>
      </c>
      <c r="Q2225" s="15" t="str">
        <f t="shared" si="174"/>
        <v/>
      </c>
      <c r="R2225" s="15" t="str">
        <f t="shared" si="175"/>
        <v/>
      </c>
      <c r="S2225" s="7" t="str">
        <f t="shared" si="176"/>
        <v/>
      </c>
    </row>
    <row r="2226" spans="8:19" x14ac:dyDescent="0.25">
      <c r="H2226" s="153"/>
      <c r="M2226" s="165" t="str">
        <f t="shared" si="172"/>
        <v/>
      </c>
      <c r="N2226" s="255" t="str">
        <f>IF($M2226="","",IFERROR(VLOOKUP($M2226,PartnerSearch!B$2:G$16000,6,0),"--"))</f>
        <v/>
      </c>
      <c r="P2226" s="15" t="str">
        <f t="shared" si="173"/>
        <v/>
      </c>
      <c r="Q2226" s="15" t="str">
        <f t="shared" si="174"/>
        <v/>
      </c>
      <c r="R2226" s="15" t="str">
        <f t="shared" si="175"/>
        <v/>
      </c>
      <c r="S2226" s="7" t="str">
        <f t="shared" si="176"/>
        <v/>
      </c>
    </row>
    <row r="2227" spans="8:19" x14ac:dyDescent="0.25">
      <c r="H2227" s="153"/>
      <c r="M2227" s="165" t="str">
        <f t="shared" si="172"/>
        <v/>
      </c>
      <c r="N2227" s="255" t="str">
        <f>IF($M2227="","",IFERROR(VLOOKUP($M2227,PartnerSearch!B$2:G$16000,6,0),"--"))</f>
        <v/>
      </c>
      <c r="P2227" s="15" t="str">
        <f t="shared" si="173"/>
        <v/>
      </c>
      <c r="Q2227" s="15" t="str">
        <f t="shared" si="174"/>
        <v/>
      </c>
      <c r="R2227" s="15" t="str">
        <f t="shared" si="175"/>
        <v/>
      </c>
      <c r="S2227" s="7" t="str">
        <f t="shared" si="176"/>
        <v/>
      </c>
    </row>
    <row r="2228" spans="8:19" x14ac:dyDescent="0.25">
      <c r="H2228" s="153"/>
      <c r="M2228" s="165" t="str">
        <f t="shared" si="172"/>
        <v/>
      </c>
      <c r="N2228" s="255" t="str">
        <f>IF($M2228="","",IFERROR(VLOOKUP($M2228,PartnerSearch!B$2:G$16000,6,0),"--"))</f>
        <v/>
      </c>
      <c r="P2228" s="15" t="str">
        <f t="shared" si="173"/>
        <v/>
      </c>
      <c r="Q2228" s="15" t="str">
        <f t="shared" si="174"/>
        <v/>
      </c>
      <c r="R2228" s="15" t="str">
        <f t="shared" si="175"/>
        <v/>
      </c>
      <c r="S2228" s="7" t="str">
        <f t="shared" si="176"/>
        <v/>
      </c>
    </row>
    <row r="2229" spans="8:19" x14ac:dyDescent="0.25">
      <c r="H2229" s="153"/>
      <c r="M2229" s="165" t="str">
        <f t="shared" si="172"/>
        <v/>
      </c>
      <c r="N2229" s="255" t="str">
        <f>IF($M2229="","",IFERROR(VLOOKUP($M2229,PartnerSearch!B$2:G$16000,6,0),"--"))</f>
        <v/>
      </c>
      <c r="P2229" s="15" t="str">
        <f t="shared" si="173"/>
        <v/>
      </c>
      <c r="Q2229" s="15" t="str">
        <f t="shared" si="174"/>
        <v/>
      </c>
      <c r="R2229" s="15" t="str">
        <f t="shared" si="175"/>
        <v/>
      </c>
      <c r="S2229" s="7" t="str">
        <f t="shared" si="176"/>
        <v/>
      </c>
    </row>
    <row r="2230" spans="8:19" x14ac:dyDescent="0.25">
      <c r="H2230" s="153"/>
      <c r="M2230" s="165" t="str">
        <f t="shared" si="172"/>
        <v/>
      </c>
      <c r="N2230" s="255" t="str">
        <f>IF($M2230="","",IFERROR(VLOOKUP($M2230,PartnerSearch!B$2:G$16000,6,0),"--"))</f>
        <v/>
      </c>
      <c r="P2230" s="15" t="str">
        <f t="shared" si="173"/>
        <v/>
      </c>
      <c r="Q2230" s="15" t="str">
        <f t="shared" si="174"/>
        <v/>
      </c>
      <c r="R2230" s="15" t="str">
        <f t="shared" si="175"/>
        <v/>
      </c>
      <c r="S2230" s="7" t="str">
        <f t="shared" si="176"/>
        <v/>
      </c>
    </row>
    <row r="2231" spans="8:19" x14ac:dyDescent="0.25">
      <c r="H2231" s="153"/>
      <c r="M2231" s="165" t="str">
        <f t="shared" si="172"/>
        <v/>
      </c>
      <c r="N2231" s="255" t="str">
        <f>IF($M2231="","",IFERROR(VLOOKUP($M2231,PartnerSearch!B$2:G$16000,6,0),"--"))</f>
        <v/>
      </c>
      <c r="P2231" s="15" t="str">
        <f t="shared" si="173"/>
        <v/>
      </c>
      <c r="Q2231" s="15" t="str">
        <f t="shared" si="174"/>
        <v/>
      </c>
      <c r="R2231" s="15" t="str">
        <f t="shared" si="175"/>
        <v/>
      </c>
      <c r="S2231" s="7" t="str">
        <f t="shared" si="176"/>
        <v/>
      </c>
    </row>
    <row r="2232" spans="8:19" x14ac:dyDescent="0.25">
      <c r="H2232" s="153"/>
      <c r="M2232" s="165" t="str">
        <f t="shared" si="172"/>
        <v/>
      </c>
      <c r="N2232" s="255" t="str">
        <f>IF($M2232="","",IFERROR(VLOOKUP($M2232,PartnerSearch!B$2:G$16000,6,0),"--"))</f>
        <v/>
      </c>
      <c r="P2232" s="15" t="str">
        <f t="shared" si="173"/>
        <v/>
      </c>
      <c r="Q2232" s="15" t="str">
        <f t="shared" si="174"/>
        <v/>
      </c>
      <c r="R2232" s="15" t="str">
        <f t="shared" si="175"/>
        <v/>
      </c>
      <c r="S2232" s="7" t="str">
        <f t="shared" si="176"/>
        <v/>
      </c>
    </row>
    <row r="2233" spans="8:19" x14ac:dyDescent="0.25">
      <c r="H2233" s="153"/>
      <c r="M2233" s="165" t="str">
        <f t="shared" si="172"/>
        <v/>
      </c>
      <c r="N2233" s="255" t="str">
        <f>IF($M2233="","",IFERROR(VLOOKUP($M2233,PartnerSearch!B$2:G$16000,6,0),"--"))</f>
        <v/>
      </c>
      <c r="P2233" s="15" t="str">
        <f t="shared" si="173"/>
        <v/>
      </c>
      <c r="Q2233" s="15" t="str">
        <f t="shared" si="174"/>
        <v/>
      </c>
      <c r="R2233" s="15" t="str">
        <f t="shared" si="175"/>
        <v/>
      </c>
      <c r="S2233" s="7" t="str">
        <f t="shared" si="176"/>
        <v/>
      </c>
    </row>
    <row r="2234" spans="8:19" x14ac:dyDescent="0.25">
      <c r="H2234" s="153"/>
      <c r="M2234" s="165" t="str">
        <f t="shared" si="172"/>
        <v/>
      </c>
      <c r="N2234" s="255" t="str">
        <f>IF($M2234="","",IFERROR(VLOOKUP($M2234,PartnerSearch!B$2:G$16000,6,0),"--"))</f>
        <v/>
      </c>
      <c r="P2234" s="15" t="str">
        <f t="shared" si="173"/>
        <v/>
      </c>
      <c r="Q2234" s="15" t="str">
        <f t="shared" si="174"/>
        <v/>
      </c>
      <c r="R2234" s="15" t="str">
        <f t="shared" si="175"/>
        <v/>
      </c>
      <c r="S2234" s="7" t="str">
        <f t="shared" si="176"/>
        <v/>
      </c>
    </row>
    <row r="2235" spans="8:19" x14ac:dyDescent="0.25">
      <c r="H2235" s="153"/>
      <c r="M2235" s="165" t="str">
        <f t="shared" si="172"/>
        <v/>
      </c>
      <c r="N2235" s="255" t="str">
        <f>IF($M2235="","",IFERROR(VLOOKUP($M2235,PartnerSearch!B$2:G$16000,6,0),"--"))</f>
        <v/>
      </c>
      <c r="P2235" s="15" t="str">
        <f t="shared" si="173"/>
        <v/>
      </c>
      <c r="Q2235" s="15" t="str">
        <f t="shared" si="174"/>
        <v/>
      </c>
      <c r="R2235" s="15" t="str">
        <f t="shared" si="175"/>
        <v/>
      </c>
      <c r="S2235" s="7" t="str">
        <f t="shared" si="176"/>
        <v/>
      </c>
    </row>
    <row r="2236" spans="8:19" x14ac:dyDescent="0.25">
      <c r="H2236" s="153"/>
      <c r="M2236" s="165" t="str">
        <f t="shared" si="172"/>
        <v/>
      </c>
      <c r="N2236" s="255" t="str">
        <f>IF($M2236="","",IFERROR(VLOOKUP($M2236,PartnerSearch!B$2:G$16000,6,0),"--"))</f>
        <v/>
      </c>
      <c r="P2236" s="15" t="str">
        <f t="shared" si="173"/>
        <v/>
      </c>
      <c r="Q2236" s="15" t="str">
        <f t="shared" si="174"/>
        <v/>
      </c>
      <c r="R2236" s="15" t="str">
        <f t="shared" si="175"/>
        <v/>
      </c>
      <c r="S2236" s="7" t="str">
        <f t="shared" si="176"/>
        <v/>
      </c>
    </row>
    <row r="2237" spans="8:19" x14ac:dyDescent="0.25">
      <c r="H2237" s="153"/>
      <c r="M2237" s="165" t="str">
        <f t="shared" si="172"/>
        <v/>
      </c>
      <c r="N2237" s="255" t="str">
        <f>IF($M2237="","",IFERROR(VLOOKUP($M2237,PartnerSearch!B$2:G$16000,6,0),"--"))</f>
        <v/>
      </c>
      <c r="P2237" s="15" t="str">
        <f t="shared" si="173"/>
        <v/>
      </c>
      <c r="Q2237" s="15" t="str">
        <f t="shared" si="174"/>
        <v/>
      </c>
      <c r="R2237" s="15" t="str">
        <f t="shared" si="175"/>
        <v/>
      </c>
      <c r="S2237" s="7" t="str">
        <f t="shared" si="176"/>
        <v/>
      </c>
    </row>
    <row r="2238" spans="8:19" x14ac:dyDescent="0.25">
      <c r="H2238" s="153"/>
      <c r="M2238" s="165" t="str">
        <f t="shared" si="172"/>
        <v/>
      </c>
      <c r="N2238" s="255" t="str">
        <f>IF($M2238="","",IFERROR(VLOOKUP($M2238,PartnerSearch!B$2:G$16000,6,0),"--"))</f>
        <v/>
      </c>
      <c r="P2238" s="15" t="str">
        <f t="shared" si="173"/>
        <v/>
      </c>
      <c r="Q2238" s="15" t="str">
        <f t="shared" si="174"/>
        <v/>
      </c>
      <c r="R2238" s="15" t="str">
        <f t="shared" si="175"/>
        <v/>
      </c>
      <c r="S2238" s="7" t="str">
        <f t="shared" si="176"/>
        <v/>
      </c>
    </row>
    <row r="2239" spans="8:19" x14ac:dyDescent="0.25">
      <c r="H2239" s="153"/>
      <c r="M2239" s="165" t="str">
        <f t="shared" si="172"/>
        <v/>
      </c>
      <c r="N2239" s="255" t="str">
        <f>IF($M2239="","",IFERROR(VLOOKUP($M2239,PartnerSearch!B$2:G$16000,6,0),"--"))</f>
        <v/>
      </c>
      <c r="P2239" s="15" t="str">
        <f t="shared" si="173"/>
        <v/>
      </c>
      <c r="Q2239" s="15" t="str">
        <f t="shared" si="174"/>
        <v/>
      </c>
      <c r="R2239" s="15" t="str">
        <f t="shared" si="175"/>
        <v/>
      </c>
      <c r="S2239" s="7" t="str">
        <f t="shared" si="176"/>
        <v/>
      </c>
    </row>
    <row r="2240" spans="8:19" x14ac:dyDescent="0.25">
      <c r="H2240" s="153"/>
      <c r="M2240" s="165" t="str">
        <f t="shared" si="172"/>
        <v/>
      </c>
      <c r="N2240" s="255" t="str">
        <f>IF($M2240="","",IFERROR(VLOOKUP($M2240,PartnerSearch!B$2:G$16000,6,0),"--"))</f>
        <v/>
      </c>
      <c r="P2240" s="15" t="str">
        <f t="shared" si="173"/>
        <v/>
      </c>
      <c r="Q2240" s="15" t="str">
        <f t="shared" si="174"/>
        <v/>
      </c>
      <c r="R2240" s="15" t="str">
        <f t="shared" si="175"/>
        <v/>
      </c>
      <c r="S2240" s="7" t="str">
        <f t="shared" si="176"/>
        <v/>
      </c>
    </row>
    <row r="2241" spans="8:19" x14ac:dyDescent="0.25">
      <c r="H2241" s="153"/>
      <c r="M2241" s="165" t="str">
        <f t="shared" si="172"/>
        <v/>
      </c>
      <c r="N2241" s="255" t="str">
        <f>IF($M2241="","",IFERROR(VLOOKUP($M2241,PartnerSearch!B$2:G$16000,6,0),"--"))</f>
        <v/>
      </c>
      <c r="P2241" s="15" t="str">
        <f t="shared" si="173"/>
        <v/>
      </c>
      <c r="Q2241" s="15" t="str">
        <f t="shared" si="174"/>
        <v/>
      </c>
      <c r="R2241" s="15" t="str">
        <f t="shared" si="175"/>
        <v/>
      </c>
      <c r="S2241" s="7" t="str">
        <f t="shared" si="176"/>
        <v/>
      </c>
    </row>
    <row r="2242" spans="8:19" x14ac:dyDescent="0.25">
      <c r="H2242" s="153"/>
      <c r="M2242" s="165" t="str">
        <f t="shared" si="172"/>
        <v/>
      </c>
      <c r="N2242" s="255" t="str">
        <f>IF($M2242="","",IFERROR(VLOOKUP($M2242,PartnerSearch!B$2:G$16000,6,0),"--"))</f>
        <v/>
      </c>
      <c r="P2242" s="15" t="str">
        <f t="shared" si="173"/>
        <v/>
      </c>
      <c r="Q2242" s="15" t="str">
        <f t="shared" si="174"/>
        <v/>
      </c>
      <c r="R2242" s="15" t="str">
        <f t="shared" si="175"/>
        <v/>
      </c>
      <c r="S2242" s="7" t="str">
        <f t="shared" si="176"/>
        <v/>
      </c>
    </row>
    <row r="2243" spans="8:19" x14ac:dyDescent="0.25">
      <c r="H2243" s="153"/>
      <c r="M2243" s="165" t="str">
        <f t="shared" ref="M2243:M2306" si="177">TRIM(SUBSTITUTE(SUBSTITUTE(SUBSTITUTE(SUBSTITUTE(SUBSTITUTE(SUBSTITUTE(SUBSTITUTE(SUBSTITUTE(SUBSTITUTE(SUBSTITUTE(SUBSTITUTE(SUBSTITUTE(SUBSTITUTE(SUBSTITUTE(E2243,"00000 ","")," (Local)","")," (Tribal)","")," (State)","")," (Regional)","")," (Federal/National)","")," (International)","")," (Unknown)","")," (Academic Institution)","")," (Government)","")," (Industry/Business)","")," (NGO)","")," (Other)","")," (Sea Grant Program)",""))</f>
        <v/>
      </c>
      <c r="N2243" s="255" t="str">
        <f>IF($M2243="","",IFERROR(VLOOKUP($M2243,PartnerSearch!B$2:G$16000,6,0),"--"))</f>
        <v/>
      </c>
      <c r="P2243" s="15" t="str">
        <f t="shared" ref="P2243:P2306" si="178">IF(E2243="","",IF(LEFT(E2243&amp;"x",5)="00000","",IF(N2243="--","NO","yes")))</f>
        <v/>
      </c>
      <c r="Q2243" s="15" t="str">
        <f t="shared" ref="Q2243:Q2306" si="179">IF(LEFT(E2243&amp;"x",5)&lt;&gt;"00000","",IF(N2243="--","yes","NO"))</f>
        <v/>
      </c>
      <c r="R2243" s="15" t="str">
        <f t="shared" ref="R2243:R2306" si="180">IF(Q2243="","",IF((ISERROR(SEARCH("(Federal/National)",E2243))*1+ISERROR(SEARCH("(International)",E2243))*1+ISERROR(SEARCH("(Local)",E2243))*1+ISERROR(SEARCH("(State)",E2243))*1+ISERROR(SEARCH("(Regional)",E2243))*1+ISERROR(SEARCH("(Tribal)",E2243))*1+ISERROR(SEARCH("(Unknown) (",E2243))*1)=6,"yes","NO"))</f>
        <v/>
      </c>
      <c r="S2243" s="7" t="str">
        <f t="shared" ref="S2243:S2306" si="181">IF(Q2243="","",IF(OR(NOT(ISERROR(SEARCH("(Academic Institution)",E2243))),NOT(ISERROR(SEARCH("(Government)",E2243))),NOT(ISERROR(SEARCH("(Industry/Business)",E2243))),NOT(ISERROR(SEARCH("(NGO)",E2243))),NOT(ISERROR(SEARCH("(Sea Grant Program)",E2243))),NOT(ISERROR(SEARCH("(Other)",E2243))),NOT(AND(NOT(ISERROR(SEARCH("(Unknown)",E2243))),(ISERROR(SEARCH(") (Unknown)",E2243)))))),"yes","NO"))</f>
        <v/>
      </c>
    </row>
    <row r="2244" spans="8:19" x14ac:dyDescent="0.25">
      <c r="H2244" s="153"/>
      <c r="M2244" s="165" t="str">
        <f t="shared" si="177"/>
        <v/>
      </c>
      <c r="N2244" s="255" t="str">
        <f>IF($M2244="","",IFERROR(VLOOKUP($M2244,PartnerSearch!B$2:G$16000,6,0),"--"))</f>
        <v/>
      </c>
      <c r="P2244" s="15" t="str">
        <f t="shared" si="178"/>
        <v/>
      </c>
      <c r="Q2244" s="15" t="str">
        <f t="shared" si="179"/>
        <v/>
      </c>
      <c r="R2244" s="15" t="str">
        <f t="shared" si="180"/>
        <v/>
      </c>
      <c r="S2244" s="7" t="str">
        <f t="shared" si="181"/>
        <v/>
      </c>
    </row>
    <row r="2245" spans="8:19" x14ac:dyDescent="0.25">
      <c r="H2245" s="153"/>
      <c r="M2245" s="165" t="str">
        <f t="shared" si="177"/>
        <v/>
      </c>
      <c r="N2245" s="255" t="str">
        <f>IF($M2245="","",IFERROR(VLOOKUP($M2245,PartnerSearch!B$2:G$16000,6,0),"--"))</f>
        <v/>
      </c>
      <c r="P2245" s="15" t="str">
        <f t="shared" si="178"/>
        <v/>
      </c>
      <c r="Q2245" s="15" t="str">
        <f t="shared" si="179"/>
        <v/>
      </c>
      <c r="R2245" s="15" t="str">
        <f t="shared" si="180"/>
        <v/>
      </c>
      <c r="S2245" s="7" t="str">
        <f t="shared" si="181"/>
        <v/>
      </c>
    </row>
    <row r="2246" spans="8:19" x14ac:dyDescent="0.25">
      <c r="H2246" s="153"/>
      <c r="M2246" s="165" t="str">
        <f t="shared" si="177"/>
        <v/>
      </c>
      <c r="N2246" s="255" t="str">
        <f>IF($M2246="","",IFERROR(VLOOKUP($M2246,PartnerSearch!B$2:G$16000,6,0),"--"))</f>
        <v/>
      </c>
      <c r="P2246" s="15" t="str">
        <f t="shared" si="178"/>
        <v/>
      </c>
      <c r="Q2246" s="15" t="str">
        <f t="shared" si="179"/>
        <v/>
      </c>
      <c r="R2246" s="15" t="str">
        <f t="shared" si="180"/>
        <v/>
      </c>
      <c r="S2246" s="7" t="str">
        <f t="shared" si="181"/>
        <v/>
      </c>
    </row>
    <row r="2247" spans="8:19" x14ac:dyDescent="0.25">
      <c r="H2247" s="153"/>
      <c r="M2247" s="165" t="str">
        <f t="shared" si="177"/>
        <v/>
      </c>
      <c r="N2247" s="255" t="str">
        <f>IF($M2247="","",IFERROR(VLOOKUP($M2247,PartnerSearch!B$2:G$16000,6,0),"--"))</f>
        <v/>
      </c>
      <c r="P2247" s="15" t="str">
        <f t="shared" si="178"/>
        <v/>
      </c>
      <c r="Q2247" s="15" t="str">
        <f t="shared" si="179"/>
        <v/>
      </c>
      <c r="R2247" s="15" t="str">
        <f t="shared" si="180"/>
        <v/>
      </c>
      <c r="S2247" s="7" t="str">
        <f t="shared" si="181"/>
        <v/>
      </c>
    </row>
    <row r="2248" spans="8:19" x14ac:dyDescent="0.25">
      <c r="H2248" s="153"/>
      <c r="M2248" s="165" t="str">
        <f t="shared" si="177"/>
        <v/>
      </c>
      <c r="N2248" s="255" t="str">
        <f>IF($M2248="","",IFERROR(VLOOKUP($M2248,PartnerSearch!B$2:G$16000,6,0),"--"))</f>
        <v/>
      </c>
      <c r="P2248" s="15" t="str">
        <f t="shared" si="178"/>
        <v/>
      </c>
      <c r="Q2248" s="15" t="str">
        <f t="shared" si="179"/>
        <v/>
      </c>
      <c r="R2248" s="15" t="str">
        <f t="shared" si="180"/>
        <v/>
      </c>
      <c r="S2248" s="7" t="str">
        <f t="shared" si="181"/>
        <v/>
      </c>
    </row>
    <row r="2249" spans="8:19" x14ac:dyDescent="0.25">
      <c r="H2249" s="153"/>
      <c r="M2249" s="165" t="str">
        <f t="shared" si="177"/>
        <v/>
      </c>
      <c r="N2249" s="255" t="str">
        <f>IF($M2249="","",IFERROR(VLOOKUP($M2249,PartnerSearch!B$2:G$16000,6,0),"--"))</f>
        <v/>
      </c>
      <c r="P2249" s="15" t="str">
        <f t="shared" si="178"/>
        <v/>
      </c>
      <c r="Q2249" s="15" t="str">
        <f t="shared" si="179"/>
        <v/>
      </c>
      <c r="R2249" s="15" t="str">
        <f t="shared" si="180"/>
        <v/>
      </c>
      <c r="S2249" s="7" t="str">
        <f t="shared" si="181"/>
        <v/>
      </c>
    </row>
    <row r="2250" spans="8:19" x14ac:dyDescent="0.25">
      <c r="H2250" s="153"/>
      <c r="M2250" s="165" t="str">
        <f t="shared" si="177"/>
        <v/>
      </c>
      <c r="N2250" s="255" t="str">
        <f>IF($M2250="","",IFERROR(VLOOKUP($M2250,PartnerSearch!B$2:G$16000,6,0),"--"))</f>
        <v/>
      </c>
      <c r="P2250" s="15" t="str">
        <f t="shared" si="178"/>
        <v/>
      </c>
      <c r="Q2250" s="15" t="str">
        <f t="shared" si="179"/>
        <v/>
      </c>
      <c r="R2250" s="15" t="str">
        <f t="shared" si="180"/>
        <v/>
      </c>
      <c r="S2250" s="7" t="str">
        <f t="shared" si="181"/>
        <v/>
      </c>
    </row>
    <row r="2251" spans="8:19" x14ac:dyDescent="0.25">
      <c r="H2251" s="153"/>
      <c r="M2251" s="165" t="str">
        <f t="shared" si="177"/>
        <v/>
      </c>
      <c r="N2251" s="255" t="str">
        <f>IF($M2251="","",IFERROR(VLOOKUP($M2251,PartnerSearch!B$2:G$16000,6,0),"--"))</f>
        <v/>
      </c>
      <c r="P2251" s="15" t="str">
        <f t="shared" si="178"/>
        <v/>
      </c>
      <c r="Q2251" s="15" t="str">
        <f t="shared" si="179"/>
        <v/>
      </c>
      <c r="R2251" s="15" t="str">
        <f t="shared" si="180"/>
        <v/>
      </c>
      <c r="S2251" s="7" t="str">
        <f t="shared" si="181"/>
        <v/>
      </c>
    </row>
    <row r="2252" spans="8:19" x14ac:dyDescent="0.25">
      <c r="H2252" s="153"/>
      <c r="M2252" s="165" t="str">
        <f t="shared" si="177"/>
        <v/>
      </c>
      <c r="N2252" s="255" t="str">
        <f>IF($M2252="","",IFERROR(VLOOKUP($M2252,PartnerSearch!B$2:G$16000,6,0),"--"))</f>
        <v/>
      </c>
      <c r="P2252" s="15" t="str">
        <f t="shared" si="178"/>
        <v/>
      </c>
      <c r="Q2252" s="15" t="str">
        <f t="shared" si="179"/>
        <v/>
      </c>
      <c r="R2252" s="15" t="str">
        <f t="shared" si="180"/>
        <v/>
      </c>
      <c r="S2252" s="7" t="str">
        <f t="shared" si="181"/>
        <v/>
      </c>
    </row>
    <row r="2253" spans="8:19" x14ac:dyDescent="0.25">
      <c r="H2253" s="153"/>
      <c r="M2253" s="165" t="str">
        <f t="shared" si="177"/>
        <v/>
      </c>
      <c r="N2253" s="255" t="str">
        <f>IF($M2253="","",IFERROR(VLOOKUP($M2253,PartnerSearch!B$2:G$16000,6,0),"--"))</f>
        <v/>
      </c>
      <c r="P2253" s="15" t="str">
        <f t="shared" si="178"/>
        <v/>
      </c>
      <c r="Q2253" s="15" t="str">
        <f t="shared" si="179"/>
        <v/>
      </c>
      <c r="R2253" s="15" t="str">
        <f t="shared" si="180"/>
        <v/>
      </c>
      <c r="S2253" s="7" t="str">
        <f t="shared" si="181"/>
        <v/>
      </c>
    </row>
    <row r="2254" spans="8:19" x14ac:dyDescent="0.25">
      <c r="H2254" s="153"/>
      <c r="M2254" s="165" t="str">
        <f t="shared" si="177"/>
        <v/>
      </c>
      <c r="N2254" s="255" t="str">
        <f>IF($M2254="","",IFERROR(VLOOKUP($M2254,PartnerSearch!B$2:G$16000,6,0),"--"))</f>
        <v/>
      </c>
      <c r="P2254" s="15" t="str">
        <f t="shared" si="178"/>
        <v/>
      </c>
      <c r="Q2254" s="15" t="str">
        <f t="shared" si="179"/>
        <v/>
      </c>
      <c r="R2254" s="15" t="str">
        <f t="shared" si="180"/>
        <v/>
      </c>
      <c r="S2254" s="7" t="str">
        <f t="shared" si="181"/>
        <v/>
      </c>
    </row>
    <row r="2255" spans="8:19" x14ac:dyDescent="0.25">
      <c r="H2255" s="153"/>
      <c r="M2255" s="165" t="str">
        <f t="shared" si="177"/>
        <v/>
      </c>
      <c r="N2255" s="255" t="str">
        <f>IF($M2255="","",IFERROR(VLOOKUP($M2255,PartnerSearch!B$2:G$16000,6,0),"--"))</f>
        <v/>
      </c>
      <c r="P2255" s="15" t="str">
        <f t="shared" si="178"/>
        <v/>
      </c>
      <c r="Q2255" s="15" t="str">
        <f t="shared" si="179"/>
        <v/>
      </c>
      <c r="R2255" s="15" t="str">
        <f t="shared" si="180"/>
        <v/>
      </c>
      <c r="S2255" s="7" t="str">
        <f t="shared" si="181"/>
        <v/>
      </c>
    </row>
    <row r="2256" spans="8:19" x14ac:dyDescent="0.25">
      <c r="H2256" s="153"/>
      <c r="M2256" s="165" t="str">
        <f t="shared" si="177"/>
        <v/>
      </c>
      <c r="N2256" s="255" t="str">
        <f>IF($M2256="","",IFERROR(VLOOKUP($M2256,PartnerSearch!B$2:G$16000,6,0),"--"))</f>
        <v/>
      </c>
      <c r="P2256" s="15" t="str">
        <f t="shared" si="178"/>
        <v/>
      </c>
      <c r="Q2256" s="15" t="str">
        <f t="shared" si="179"/>
        <v/>
      </c>
      <c r="R2256" s="15" t="str">
        <f t="shared" si="180"/>
        <v/>
      </c>
      <c r="S2256" s="7" t="str">
        <f t="shared" si="181"/>
        <v/>
      </c>
    </row>
    <row r="2257" spans="8:19" x14ac:dyDescent="0.25">
      <c r="H2257" s="153"/>
      <c r="M2257" s="165" t="str">
        <f t="shared" si="177"/>
        <v/>
      </c>
      <c r="N2257" s="255" t="str">
        <f>IF($M2257="","",IFERROR(VLOOKUP($M2257,PartnerSearch!B$2:G$16000,6,0),"--"))</f>
        <v/>
      </c>
      <c r="P2257" s="15" t="str">
        <f t="shared" si="178"/>
        <v/>
      </c>
      <c r="Q2257" s="15" t="str">
        <f t="shared" si="179"/>
        <v/>
      </c>
      <c r="R2257" s="15" t="str">
        <f t="shared" si="180"/>
        <v/>
      </c>
      <c r="S2257" s="7" t="str">
        <f t="shared" si="181"/>
        <v/>
      </c>
    </row>
    <row r="2258" spans="8:19" x14ac:dyDescent="0.25">
      <c r="H2258" s="153"/>
      <c r="M2258" s="165" t="str">
        <f t="shared" si="177"/>
        <v/>
      </c>
      <c r="N2258" s="255" t="str">
        <f>IF($M2258="","",IFERROR(VLOOKUP($M2258,PartnerSearch!B$2:G$16000,6,0),"--"))</f>
        <v/>
      </c>
      <c r="P2258" s="15" t="str">
        <f t="shared" si="178"/>
        <v/>
      </c>
      <c r="Q2258" s="15" t="str">
        <f t="shared" si="179"/>
        <v/>
      </c>
      <c r="R2258" s="15" t="str">
        <f t="shared" si="180"/>
        <v/>
      </c>
      <c r="S2258" s="7" t="str">
        <f t="shared" si="181"/>
        <v/>
      </c>
    </row>
    <row r="2259" spans="8:19" x14ac:dyDescent="0.25">
      <c r="H2259" s="153"/>
      <c r="M2259" s="165" t="str">
        <f t="shared" si="177"/>
        <v/>
      </c>
      <c r="N2259" s="255" t="str">
        <f>IF($M2259="","",IFERROR(VLOOKUP($M2259,PartnerSearch!B$2:G$16000,6,0),"--"))</f>
        <v/>
      </c>
      <c r="P2259" s="15" t="str">
        <f t="shared" si="178"/>
        <v/>
      </c>
      <c r="Q2259" s="15" t="str">
        <f t="shared" si="179"/>
        <v/>
      </c>
      <c r="R2259" s="15" t="str">
        <f t="shared" si="180"/>
        <v/>
      </c>
      <c r="S2259" s="7" t="str">
        <f t="shared" si="181"/>
        <v/>
      </c>
    </row>
    <row r="2260" spans="8:19" x14ac:dyDescent="0.25">
      <c r="H2260" s="153"/>
      <c r="M2260" s="165" t="str">
        <f t="shared" si="177"/>
        <v/>
      </c>
      <c r="N2260" s="255" t="str">
        <f>IF($M2260="","",IFERROR(VLOOKUP($M2260,PartnerSearch!B$2:G$16000,6,0),"--"))</f>
        <v/>
      </c>
      <c r="P2260" s="15" t="str">
        <f t="shared" si="178"/>
        <v/>
      </c>
      <c r="Q2260" s="15" t="str">
        <f t="shared" si="179"/>
        <v/>
      </c>
      <c r="R2260" s="15" t="str">
        <f t="shared" si="180"/>
        <v/>
      </c>
      <c r="S2260" s="7" t="str">
        <f t="shared" si="181"/>
        <v/>
      </c>
    </row>
    <row r="2261" spans="8:19" x14ac:dyDescent="0.25">
      <c r="H2261" s="153"/>
      <c r="M2261" s="165" t="str">
        <f t="shared" si="177"/>
        <v/>
      </c>
      <c r="N2261" s="255" t="str">
        <f>IF($M2261="","",IFERROR(VLOOKUP($M2261,PartnerSearch!B$2:G$16000,6,0),"--"))</f>
        <v/>
      </c>
      <c r="P2261" s="15" t="str">
        <f t="shared" si="178"/>
        <v/>
      </c>
      <c r="Q2261" s="15" t="str">
        <f t="shared" si="179"/>
        <v/>
      </c>
      <c r="R2261" s="15" t="str">
        <f t="shared" si="180"/>
        <v/>
      </c>
      <c r="S2261" s="7" t="str">
        <f t="shared" si="181"/>
        <v/>
      </c>
    </row>
    <row r="2262" spans="8:19" x14ac:dyDescent="0.25">
      <c r="H2262" s="153"/>
      <c r="M2262" s="165" t="str">
        <f t="shared" si="177"/>
        <v/>
      </c>
      <c r="N2262" s="255" t="str">
        <f>IF($M2262="","",IFERROR(VLOOKUP($M2262,PartnerSearch!B$2:G$16000,6,0),"--"))</f>
        <v/>
      </c>
      <c r="P2262" s="15" t="str">
        <f t="shared" si="178"/>
        <v/>
      </c>
      <c r="Q2262" s="15" t="str">
        <f t="shared" si="179"/>
        <v/>
      </c>
      <c r="R2262" s="15" t="str">
        <f t="shared" si="180"/>
        <v/>
      </c>
      <c r="S2262" s="7" t="str">
        <f t="shared" si="181"/>
        <v/>
      </c>
    </row>
    <row r="2263" spans="8:19" x14ac:dyDescent="0.25">
      <c r="H2263" s="153"/>
      <c r="M2263" s="165" t="str">
        <f t="shared" si="177"/>
        <v/>
      </c>
      <c r="N2263" s="255" t="str">
        <f>IF($M2263="","",IFERROR(VLOOKUP($M2263,PartnerSearch!B$2:G$16000,6,0),"--"))</f>
        <v/>
      </c>
      <c r="P2263" s="15" t="str">
        <f t="shared" si="178"/>
        <v/>
      </c>
      <c r="Q2263" s="15" t="str">
        <f t="shared" si="179"/>
        <v/>
      </c>
      <c r="R2263" s="15" t="str">
        <f t="shared" si="180"/>
        <v/>
      </c>
      <c r="S2263" s="7" t="str">
        <f t="shared" si="181"/>
        <v/>
      </c>
    </row>
    <row r="2264" spans="8:19" x14ac:dyDescent="0.25">
      <c r="H2264" s="153"/>
      <c r="M2264" s="165" t="str">
        <f t="shared" si="177"/>
        <v/>
      </c>
      <c r="N2264" s="255" t="str">
        <f>IF($M2264="","",IFERROR(VLOOKUP($M2264,PartnerSearch!B$2:G$16000,6,0),"--"))</f>
        <v/>
      </c>
      <c r="P2264" s="15" t="str">
        <f t="shared" si="178"/>
        <v/>
      </c>
      <c r="Q2264" s="15" t="str">
        <f t="shared" si="179"/>
        <v/>
      </c>
      <c r="R2264" s="15" t="str">
        <f t="shared" si="180"/>
        <v/>
      </c>
      <c r="S2264" s="7" t="str">
        <f t="shared" si="181"/>
        <v/>
      </c>
    </row>
    <row r="2265" spans="8:19" x14ac:dyDescent="0.25">
      <c r="H2265" s="153"/>
      <c r="M2265" s="165" t="str">
        <f t="shared" si="177"/>
        <v/>
      </c>
      <c r="N2265" s="255" t="str">
        <f>IF($M2265="","",IFERROR(VLOOKUP($M2265,PartnerSearch!B$2:G$16000,6,0),"--"))</f>
        <v/>
      </c>
      <c r="P2265" s="15" t="str">
        <f t="shared" si="178"/>
        <v/>
      </c>
      <c r="Q2265" s="15" t="str">
        <f t="shared" si="179"/>
        <v/>
      </c>
      <c r="R2265" s="15" t="str">
        <f t="shared" si="180"/>
        <v/>
      </c>
      <c r="S2265" s="7" t="str">
        <f t="shared" si="181"/>
        <v/>
      </c>
    </row>
    <row r="2266" spans="8:19" x14ac:dyDescent="0.25">
      <c r="H2266" s="153"/>
      <c r="M2266" s="165" t="str">
        <f t="shared" si="177"/>
        <v/>
      </c>
      <c r="N2266" s="255" t="str">
        <f>IF($M2266="","",IFERROR(VLOOKUP($M2266,PartnerSearch!B$2:G$16000,6,0),"--"))</f>
        <v/>
      </c>
      <c r="P2266" s="15" t="str">
        <f t="shared" si="178"/>
        <v/>
      </c>
      <c r="Q2266" s="15" t="str">
        <f t="shared" si="179"/>
        <v/>
      </c>
      <c r="R2266" s="15" t="str">
        <f t="shared" si="180"/>
        <v/>
      </c>
      <c r="S2266" s="7" t="str">
        <f t="shared" si="181"/>
        <v/>
      </c>
    </row>
    <row r="2267" spans="8:19" x14ac:dyDescent="0.25">
      <c r="H2267" s="153"/>
      <c r="M2267" s="165" t="str">
        <f t="shared" si="177"/>
        <v/>
      </c>
      <c r="N2267" s="255" t="str">
        <f>IF($M2267="","",IFERROR(VLOOKUP($M2267,PartnerSearch!B$2:G$16000,6,0),"--"))</f>
        <v/>
      </c>
      <c r="P2267" s="15" t="str">
        <f t="shared" si="178"/>
        <v/>
      </c>
      <c r="Q2267" s="15" t="str">
        <f t="shared" si="179"/>
        <v/>
      </c>
      <c r="R2267" s="15" t="str">
        <f t="shared" si="180"/>
        <v/>
      </c>
      <c r="S2267" s="7" t="str">
        <f t="shared" si="181"/>
        <v/>
      </c>
    </row>
    <row r="2268" spans="8:19" x14ac:dyDescent="0.25">
      <c r="H2268" s="153"/>
      <c r="M2268" s="165" t="str">
        <f t="shared" si="177"/>
        <v/>
      </c>
      <c r="N2268" s="255" t="str">
        <f>IF($M2268="","",IFERROR(VLOOKUP($M2268,PartnerSearch!B$2:G$16000,6,0),"--"))</f>
        <v/>
      </c>
      <c r="P2268" s="15" t="str">
        <f t="shared" si="178"/>
        <v/>
      </c>
      <c r="Q2268" s="15" t="str">
        <f t="shared" si="179"/>
        <v/>
      </c>
      <c r="R2268" s="15" t="str">
        <f t="shared" si="180"/>
        <v/>
      </c>
      <c r="S2268" s="7" t="str">
        <f t="shared" si="181"/>
        <v/>
      </c>
    </row>
    <row r="2269" spans="8:19" x14ac:dyDescent="0.25">
      <c r="H2269" s="153"/>
      <c r="M2269" s="165" t="str">
        <f t="shared" si="177"/>
        <v/>
      </c>
      <c r="N2269" s="255" t="str">
        <f>IF($M2269="","",IFERROR(VLOOKUP($M2269,PartnerSearch!B$2:G$16000,6,0),"--"))</f>
        <v/>
      </c>
      <c r="P2269" s="15" t="str">
        <f t="shared" si="178"/>
        <v/>
      </c>
      <c r="Q2269" s="15" t="str">
        <f t="shared" si="179"/>
        <v/>
      </c>
      <c r="R2269" s="15" t="str">
        <f t="shared" si="180"/>
        <v/>
      </c>
      <c r="S2269" s="7" t="str">
        <f t="shared" si="181"/>
        <v/>
      </c>
    </row>
    <row r="2270" spans="8:19" x14ac:dyDescent="0.25">
      <c r="H2270" s="153"/>
      <c r="M2270" s="165" t="str">
        <f t="shared" si="177"/>
        <v/>
      </c>
      <c r="N2270" s="255" t="str">
        <f>IF($M2270="","",IFERROR(VLOOKUP($M2270,PartnerSearch!B$2:G$16000,6,0),"--"))</f>
        <v/>
      </c>
      <c r="P2270" s="15" t="str">
        <f t="shared" si="178"/>
        <v/>
      </c>
      <c r="Q2270" s="15" t="str">
        <f t="shared" si="179"/>
        <v/>
      </c>
      <c r="R2270" s="15" t="str">
        <f t="shared" si="180"/>
        <v/>
      </c>
      <c r="S2270" s="7" t="str">
        <f t="shared" si="181"/>
        <v/>
      </c>
    </row>
    <row r="2271" spans="8:19" x14ac:dyDescent="0.25">
      <c r="H2271" s="153"/>
      <c r="M2271" s="165" t="str">
        <f t="shared" si="177"/>
        <v/>
      </c>
      <c r="N2271" s="255" t="str">
        <f>IF($M2271="","",IFERROR(VLOOKUP($M2271,PartnerSearch!B$2:G$16000,6,0),"--"))</f>
        <v/>
      </c>
      <c r="P2271" s="15" t="str">
        <f t="shared" si="178"/>
        <v/>
      </c>
      <c r="Q2271" s="15" t="str">
        <f t="shared" si="179"/>
        <v/>
      </c>
      <c r="R2271" s="15" t="str">
        <f t="shared" si="180"/>
        <v/>
      </c>
      <c r="S2271" s="7" t="str">
        <f t="shared" si="181"/>
        <v/>
      </c>
    </row>
    <row r="2272" spans="8:19" x14ac:dyDescent="0.25">
      <c r="H2272" s="153"/>
      <c r="M2272" s="165" t="str">
        <f t="shared" si="177"/>
        <v/>
      </c>
      <c r="N2272" s="255" t="str">
        <f>IF($M2272="","",IFERROR(VLOOKUP($M2272,PartnerSearch!B$2:G$16000,6,0),"--"))</f>
        <v/>
      </c>
      <c r="P2272" s="15" t="str">
        <f t="shared" si="178"/>
        <v/>
      </c>
      <c r="Q2272" s="15" t="str">
        <f t="shared" si="179"/>
        <v/>
      </c>
      <c r="R2272" s="15" t="str">
        <f t="shared" si="180"/>
        <v/>
      </c>
      <c r="S2272" s="7" t="str">
        <f t="shared" si="181"/>
        <v/>
      </c>
    </row>
    <row r="2273" spans="8:19" x14ac:dyDescent="0.25">
      <c r="H2273" s="153"/>
      <c r="M2273" s="165" t="str">
        <f t="shared" si="177"/>
        <v/>
      </c>
      <c r="N2273" s="255" t="str">
        <f>IF($M2273="","",IFERROR(VLOOKUP($M2273,PartnerSearch!B$2:G$16000,6,0),"--"))</f>
        <v/>
      </c>
      <c r="P2273" s="15" t="str">
        <f t="shared" si="178"/>
        <v/>
      </c>
      <c r="Q2273" s="15" t="str">
        <f t="shared" si="179"/>
        <v/>
      </c>
      <c r="R2273" s="15" t="str">
        <f t="shared" si="180"/>
        <v/>
      </c>
      <c r="S2273" s="7" t="str">
        <f t="shared" si="181"/>
        <v/>
      </c>
    </row>
    <row r="2274" spans="8:19" x14ac:dyDescent="0.25">
      <c r="H2274" s="153"/>
      <c r="M2274" s="165" t="str">
        <f t="shared" si="177"/>
        <v/>
      </c>
      <c r="N2274" s="255" t="str">
        <f>IF($M2274="","",IFERROR(VLOOKUP($M2274,PartnerSearch!B$2:G$16000,6,0),"--"))</f>
        <v/>
      </c>
      <c r="P2274" s="15" t="str">
        <f t="shared" si="178"/>
        <v/>
      </c>
      <c r="Q2274" s="15" t="str">
        <f t="shared" si="179"/>
        <v/>
      </c>
      <c r="R2274" s="15" t="str">
        <f t="shared" si="180"/>
        <v/>
      </c>
      <c r="S2274" s="7" t="str">
        <f t="shared" si="181"/>
        <v/>
      </c>
    </row>
    <row r="2275" spans="8:19" x14ac:dyDescent="0.25">
      <c r="H2275" s="153"/>
      <c r="M2275" s="165" t="str">
        <f t="shared" si="177"/>
        <v/>
      </c>
      <c r="N2275" s="255" t="str">
        <f>IF($M2275="","",IFERROR(VLOOKUP($M2275,PartnerSearch!B$2:G$16000,6,0),"--"))</f>
        <v/>
      </c>
      <c r="P2275" s="15" t="str">
        <f t="shared" si="178"/>
        <v/>
      </c>
      <c r="Q2275" s="15" t="str">
        <f t="shared" si="179"/>
        <v/>
      </c>
      <c r="R2275" s="15" t="str">
        <f t="shared" si="180"/>
        <v/>
      </c>
      <c r="S2275" s="7" t="str">
        <f t="shared" si="181"/>
        <v/>
      </c>
    </row>
    <row r="2276" spans="8:19" x14ac:dyDescent="0.25">
      <c r="H2276" s="153"/>
      <c r="M2276" s="165" t="str">
        <f t="shared" si="177"/>
        <v/>
      </c>
      <c r="N2276" s="255" t="str">
        <f>IF($M2276="","",IFERROR(VLOOKUP($M2276,PartnerSearch!B$2:G$16000,6,0),"--"))</f>
        <v/>
      </c>
      <c r="P2276" s="15" t="str">
        <f t="shared" si="178"/>
        <v/>
      </c>
      <c r="Q2276" s="15" t="str">
        <f t="shared" si="179"/>
        <v/>
      </c>
      <c r="R2276" s="15" t="str">
        <f t="shared" si="180"/>
        <v/>
      </c>
      <c r="S2276" s="7" t="str">
        <f t="shared" si="181"/>
        <v/>
      </c>
    </row>
    <row r="2277" spans="8:19" x14ac:dyDescent="0.25">
      <c r="H2277" s="153"/>
      <c r="M2277" s="165" t="str">
        <f t="shared" si="177"/>
        <v/>
      </c>
      <c r="N2277" s="255" t="str">
        <f>IF($M2277="","",IFERROR(VLOOKUP($M2277,PartnerSearch!B$2:G$16000,6,0),"--"))</f>
        <v/>
      </c>
      <c r="P2277" s="15" t="str">
        <f t="shared" si="178"/>
        <v/>
      </c>
      <c r="Q2277" s="15" t="str">
        <f t="shared" si="179"/>
        <v/>
      </c>
      <c r="R2277" s="15" t="str">
        <f t="shared" si="180"/>
        <v/>
      </c>
      <c r="S2277" s="7" t="str">
        <f t="shared" si="181"/>
        <v/>
      </c>
    </row>
    <row r="2278" spans="8:19" x14ac:dyDescent="0.25">
      <c r="H2278" s="153"/>
      <c r="M2278" s="165" t="str">
        <f t="shared" si="177"/>
        <v/>
      </c>
      <c r="N2278" s="255" t="str">
        <f>IF($M2278="","",IFERROR(VLOOKUP($M2278,PartnerSearch!B$2:G$16000,6,0),"--"))</f>
        <v/>
      </c>
      <c r="P2278" s="15" t="str">
        <f t="shared" si="178"/>
        <v/>
      </c>
      <c r="Q2278" s="15" t="str">
        <f t="shared" si="179"/>
        <v/>
      </c>
      <c r="R2278" s="15" t="str">
        <f t="shared" si="180"/>
        <v/>
      </c>
      <c r="S2278" s="7" t="str">
        <f t="shared" si="181"/>
        <v/>
      </c>
    </row>
    <row r="2279" spans="8:19" x14ac:dyDescent="0.25">
      <c r="H2279" s="153"/>
      <c r="M2279" s="165" t="str">
        <f t="shared" si="177"/>
        <v/>
      </c>
      <c r="N2279" s="255" t="str">
        <f>IF($M2279="","",IFERROR(VLOOKUP($M2279,PartnerSearch!B$2:G$16000,6,0),"--"))</f>
        <v/>
      </c>
      <c r="P2279" s="15" t="str">
        <f t="shared" si="178"/>
        <v/>
      </c>
      <c r="Q2279" s="15" t="str">
        <f t="shared" si="179"/>
        <v/>
      </c>
      <c r="R2279" s="15" t="str">
        <f t="shared" si="180"/>
        <v/>
      </c>
      <c r="S2279" s="7" t="str">
        <f t="shared" si="181"/>
        <v/>
      </c>
    </row>
    <row r="2280" spans="8:19" x14ac:dyDescent="0.25">
      <c r="H2280" s="153"/>
      <c r="M2280" s="165" t="str">
        <f t="shared" si="177"/>
        <v/>
      </c>
      <c r="N2280" s="255" t="str">
        <f>IF($M2280="","",IFERROR(VLOOKUP($M2280,PartnerSearch!B$2:G$16000,6,0),"--"))</f>
        <v/>
      </c>
      <c r="P2280" s="15" t="str">
        <f t="shared" si="178"/>
        <v/>
      </c>
      <c r="Q2280" s="15" t="str">
        <f t="shared" si="179"/>
        <v/>
      </c>
      <c r="R2280" s="15" t="str">
        <f t="shared" si="180"/>
        <v/>
      </c>
      <c r="S2280" s="7" t="str">
        <f t="shared" si="181"/>
        <v/>
      </c>
    </row>
    <row r="2281" spans="8:19" x14ac:dyDescent="0.25">
      <c r="H2281" s="153"/>
      <c r="M2281" s="165" t="str">
        <f t="shared" si="177"/>
        <v/>
      </c>
      <c r="N2281" s="255" t="str">
        <f>IF($M2281="","",IFERROR(VLOOKUP($M2281,PartnerSearch!B$2:G$16000,6,0),"--"))</f>
        <v/>
      </c>
      <c r="P2281" s="15" t="str">
        <f t="shared" si="178"/>
        <v/>
      </c>
      <c r="Q2281" s="15" t="str">
        <f t="shared" si="179"/>
        <v/>
      </c>
      <c r="R2281" s="15" t="str">
        <f t="shared" si="180"/>
        <v/>
      </c>
      <c r="S2281" s="7" t="str">
        <f t="shared" si="181"/>
        <v/>
      </c>
    </row>
    <row r="2282" spans="8:19" x14ac:dyDescent="0.25">
      <c r="H2282" s="153"/>
      <c r="M2282" s="165" t="str">
        <f t="shared" si="177"/>
        <v/>
      </c>
      <c r="N2282" s="255" t="str">
        <f>IF($M2282="","",IFERROR(VLOOKUP($M2282,PartnerSearch!B$2:G$16000,6,0),"--"))</f>
        <v/>
      </c>
      <c r="P2282" s="15" t="str">
        <f t="shared" si="178"/>
        <v/>
      </c>
      <c r="Q2282" s="15" t="str">
        <f t="shared" si="179"/>
        <v/>
      </c>
      <c r="R2282" s="15" t="str">
        <f t="shared" si="180"/>
        <v/>
      </c>
      <c r="S2282" s="7" t="str">
        <f t="shared" si="181"/>
        <v/>
      </c>
    </row>
    <row r="2283" spans="8:19" x14ac:dyDescent="0.25">
      <c r="H2283" s="153"/>
      <c r="M2283" s="165" t="str">
        <f t="shared" si="177"/>
        <v/>
      </c>
      <c r="N2283" s="255" t="str">
        <f>IF($M2283="","",IFERROR(VLOOKUP($M2283,PartnerSearch!B$2:G$16000,6,0),"--"))</f>
        <v/>
      </c>
      <c r="P2283" s="15" t="str">
        <f t="shared" si="178"/>
        <v/>
      </c>
      <c r="Q2283" s="15" t="str">
        <f t="shared" si="179"/>
        <v/>
      </c>
      <c r="R2283" s="15" t="str">
        <f t="shared" si="180"/>
        <v/>
      </c>
      <c r="S2283" s="7" t="str">
        <f t="shared" si="181"/>
        <v/>
      </c>
    </row>
    <row r="2284" spans="8:19" x14ac:dyDescent="0.25">
      <c r="H2284" s="153"/>
      <c r="M2284" s="165" t="str">
        <f t="shared" si="177"/>
        <v/>
      </c>
      <c r="N2284" s="255" t="str">
        <f>IF($M2284="","",IFERROR(VLOOKUP($M2284,PartnerSearch!B$2:G$16000,6,0),"--"))</f>
        <v/>
      </c>
      <c r="P2284" s="15" t="str">
        <f t="shared" si="178"/>
        <v/>
      </c>
      <c r="Q2284" s="15" t="str">
        <f t="shared" si="179"/>
        <v/>
      </c>
      <c r="R2284" s="15" t="str">
        <f t="shared" si="180"/>
        <v/>
      </c>
      <c r="S2284" s="7" t="str">
        <f t="shared" si="181"/>
        <v/>
      </c>
    </row>
    <row r="2285" spans="8:19" x14ac:dyDescent="0.25">
      <c r="H2285" s="153"/>
      <c r="M2285" s="165" t="str">
        <f t="shared" si="177"/>
        <v/>
      </c>
      <c r="N2285" s="255" t="str">
        <f>IF($M2285="","",IFERROR(VLOOKUP($M2285,PartnerSearch!B$2:G$16000,6,0),"--"))</f>
        <v/>
      </c>
      <c r="P2285" s="15" t="str">
        <f t="shared" si="178"/>
        <v/>
      </c>
      <c r="Q2285" s="15" t="str">
        <f t="shared" si="179"/>
        <v/>
      </c>
      <c r="R2285" s="15" t="str">
        <f t="shared" si="180"/>
        <v/>
      </c>
      <c r="S2285" s="7" t="str">
        <f t="shared" si="181"/>
        <v/>
      </c>
    </row>
    <row r="2286" spans="8:19" x14ac:dyDescent="0.25">
      <c r="H2286" s="153"/>
      <c r="M2286" s="165" t="str">
        <f t="shared" si="177"/>
        <v/>
      </c>
      <c r="N2286" s="255" t="str">
        <f>IF($M2286="","",IFERROR(VLOOKUP($M2286,PartnerSearch!B$2:G$16000,6,0),"--"))</f>
        <v/>
      </c>
      <c r="P2286" s="15" t="str">
        <f t="shared" si="178"/>
        <v/>
      </c>
      <c r="Q2286" s="15" t="str">
        <f t="shared" si="179"/>
        <v/>
      </c>
      <c r="R2286" s="15" t="str">
        <f t="shared" si="180"/>
        <v/>
      </c>
      <c r="S2286" s="7" t="str">
        <f t="shared" si="181"/>
        <v/>
      </c>
    </row>
    <row r="2287" spans="8:19" x14ac:dyDescent="0.25">
      <c r="H2287" s="153"/>
      <c r="M2287" s="165" t="str">
        <f t="shared" si="177"/>
        <v/>
      </c>
      <c r="N2287" s="255" t="str">
        <f>IF($M2287="","",IFERROR(VLOOKUP($M2287,PartnerSearch!B$2:G$16000,6,0),"--"))</f>
        <v/>
      </c>
      <c r="P2287" s="15" t="str">
        <f t="shared" si="178"/>
        <v/>
      </c>
      <c r="Q2287" s="15" t="str">
        <f t="shared" si="179"/>
        <v/>
      </c>
      <c r="R2287" s="15" t="str">
        <f t="shared" si="180"/>
        <v/>
      </c>
      <c r="S2287" s="7" t="str">
        <f t="shared" si="181"/>
        <v/>
      </c>
    </row>
    <row r="2288" spans="8:19" x14ac:dyDescent="0.25">
      <c r="H2288" s="153"/>
      <c r="M2288" s="165" t="str">
        <f t="shared" si="177"/>
        <v/>
      </c>
      <c r="N2288" s="255" t="str">
        <f>IF($M2288="","",IFERROR(VLOOKUP($M2288,PartnerSearch!B$2:G$16000,6,0),"--"))</f>
        <v/>
      </c>
      <c r="P2288" s="15" t="str">
        <f t="shared" si="178"/>
        <v/>
      </c>
      <c r="Q2288" s="15" t="str">
        <f t="shared" si="179"/>
        <v/>
      </c>
      <c r="R2288" s="15" t="str">
        <f t="shared" si="180"/>
        <v/>
      </c>
      <c r="S2288" s="7" t="str">
        <f t="shared" si="181"/>
        <v/>
      </c>
    </row>
    <row r="2289" spans="8:19" x14ac:dyDescent="0.25">
      <c r="H2289" s="153"/>
      <c r="M2289" s="165" t="str">
        <f t="shared" si="177"/>
        <v/>
      </c>
      <c r="N2289" s="255" t="str">
        <f>IF($M2289="","",IFERROR(VLOOKUP($M2289,PartnerSearch!B$2:G$16000,6,0),"--"))</f>
        <v/>
      </c>
      <c r="P2289" s="15" t="str">
        <f t="shared" si="178"/>
        <v/>
      </c>
      <c r="Q2289" s="15" t="str">
        <f t="shared" si="179"/>
        <v/>
      </c>
      <c r="R2289" s="15" t="str">
        <f t="shared" si="180"/>
        <v/>
      </c>
      <c r="S2289" s="7" t="str">
        <f t="shared" si="181"/>
        <v/>
      </c>
    </row>
    <row r="2290" spans="8:19" x14ac:dyDescent="0.25">
      <c r="H2290" s="153"/>
      <c r="M2290" s="165" t="str">
        <f t="shared" si="177"/>
        <v/>
      </c>
      <c r="N2290" s="255" t="str">
        <f>IF($M2290="","",IFERROR(VLOOKUP($M2290,PartnerSearch!B$2:G$16000,6,0),"--"))</f>
        <v/>
      </c>
      <c r="P2290" s="15" t="str">
        <f t="shared" si="178"/>
        <v/>
      </c>
      <c r="Q2290" s="15" t="str">
        <f t="shared" si="179"/>
        <v/>
      </c>
      <c r="R2290" s="15" t="str">
        <f t="shared" si="180"/>
        <v/>
      </c>
      <c r="S2290" s="7" t="str">
        <f t="shared" si="181"/>
        <v/>
      </c>
    </row>
    <row r="2291" spans="8:19" x14ac:dyDescent="0.25">
      <c r="H2291" s="153"/>
      <c r="M2291" s="165" t="str">
        <f t="shared" si="177"/>
        <v/>
      </c>
      <c r="N2291" s="255" t="str">
        <f>IF($M2291="","",IFERROR(VLOOKUP($M2291,PartnerSearch!B$2:G$16000,6,0),"--"))</f>
        <v/>
      </c>
      <c r="P2291" s="15" t="str">
        <f t="shared" si="178"/>
        <v/>
      </c>
      <c r="Q2291" s="15" t="str">
        <f t="shared" si="179"/>
        <v/>
      </c>
      <c r="R2291" s="15" t="str">
        <f t="shared" si="180"/>
        <v/>
      </c>
      <c r="S2291" s="7" t="str">
        <f t="shared" si="181"/>
        <v/>
      </c>
    </row>
    <row r="2292" spans="8:19" x14ac:dyDescent="0.25">
      <c r="H2292" s="153"/>
      <c r="M2292" s="165" t="str">
        <f t="shared" si="177"/>
        <v/>
      </c>
      <c r="N2292" s="255" t="str">
        <f>IF($M2292="","",IFERROR(VLOOKUP($M2292,PartnerSearch!B$2:G$16000,6,0),"--"))</f>
        <v/>
      </c>
      <c r="P2292" s="15" t="str">
        <f t="shared" si="178"/>
        <v/>
      </c>
      <c r="Q2292" s="15" t="str">
        <f t="shared" si="179"/>
        <v/>
      </c>
      <c r="R2292" s="15" t="str">
        <f t="shared" si="180"/>
        <v/>
      </c>
      <c r="S2292" s="7" t="str">
        <f t="shared" si="181"/>
        <v/>
      </c>
    </row>
    <row r="2293" spans="8:19" x14ac:dyDescent="0.25">
      <c r="H2293" s="153"/>
      <c r="M2293" s="165" t="str">
        <f t="shared" si="177"/>
        <v/>
      </c>
      <c r="N2293" s="255" t="str">
        <f>IF($M2293="","",IFERROR(VLOOKUP($M2293,PartnerSearch!B$2:G$16000,6,0),"--"))</f>
        <v/>
      </c>
      <c r="P2293" s="15" t="str">
        <f t="shared" si="178"/>
        <v/>
      </c>
      <c r="Q2293" s="15" t="str">
        <f t="shared" si="179"/>
        <v/>
      </c>
      <c r="R2293" s="15" t="str">
        <f t="shared" si="180"/>
        <v/>
      </c>
      <c r="S2293" s="7" t="str">
        <f t="shared" si="181"/>
        <v/>
      </c>
    </row>
    <row r="2294" spans="8:19" x14ac:dyDescent="0.25">
      <c r="H2294" s="153"/>
      <c r="M2294" s="165" t="str">
        <f t="shared" si="177"/>
        <v/>
      </c>
      <c r="N2294" s="255" t="str">
        <f>IF($M2294="","",IFERROR(VLOOKUP($M2294,PartnerSearch!B$2:G$16000,6,0),"--"))</f>
        <v/>
      </c>
      <c r="P2294" s="15" t="str">
        <f t="shared" si="178"/>
        <v/>
      </c>
      <c r="Q2294" s="15" t="str">
        <f t="shared" si="179"/>
        <v/>
      </c>
      <c r="R2294" s="15" t="str">
        <f t="shared" si="180"/>
        <v/>
      </c>
      <c r="S2294" s="7" t="str">
        <f t="shared" si="181"/>
        <v/>
      </c>
    </row>
    <row r="2295" spans="8:19" x14ac:dyDescent="0.25">
      <c r="H2295" s="153"/>
      <c r="M2295" s="165" t="str">
        <f t="shared" si="177"/>
        <v/>
      </c>
      <c r="N2295" s="255" t="str">
        <f>IF($M2295="","",IFERROR(VLOOKUP($M2295,PartnerSearch!B$2:G$16000,6,0),"--"))</f>
        <v/>
      </c>
      <c r="P2295" s="15" t="str">
        <f t="shared" si="178"/>
        <v/>
      </c>
      <c r="Q2295" s="15" t="str">
        <f t="shared" si="179"/>
        <v/>
      </c>
      <c r="R2295" s="15" t="str">
        <f t="shared" si="180"/>
        <v/>
      </c>
      <c r="S2295" s="7" t="str">
        <f t="shared" si="181"/>
        <v/>
      </c>
    </row>
    <row r="2296" spans="8:19" x14ac:dyDescent="0.25">
      <c r="H2296" s="153"/>
      <c r="M2296" s="165" t="str">
        <f t="shared" si="177"/>
        <v/>
      </c>
      <c r="N2296" s="255" t="str">
        <f>IF($M2296="","",IFERROR(VLOOKUP($M2296,PartnerSearch!B$2:G$16000,6,0),"--"))</f>
        <v/>
      </c>
      <c r="P2296" s="15" t="str">
        <f t="shared" si="178"/>
        <v/>
      </c>
      <c r="Q2296" s="15" t="str">
        <f t="shared" si="179"/>
        <v/>
      </c>
      <c r="R2296" s="15" t="str">
        <f t="shared" si="180"/>
        <v/>
      </c>
      <c r="S2296" s="7" t="str">
        <f t="shared" si="181"/>
        <v/>
      </c>
    </row>
    <row r="2297" spans="8:19" x14ac:dyDescent="0.25">
      <c r="H2297" s="153"/>
      <c r="M2297" s="165" t="str">
        <f t="shared" si="177"/>
        <v/>
      </c>
      <c r="N2297" s="255" t="str">
        <f>IF($M2297="","",IFERROR(VLOOKUP($M2297,PartnerSearch!B$2:G$16000,6,0),"--"))</f>
        <v/>
      </c>
      <c r="P2297" s="15" t="str">
        <f t="shared" si="178"/>
        <v/>
      </c>
      <c r="Q2297" s="15" t="str">
        <f t="shared" si="179"/>
        <v/>
      </c>
      <c r="R2297" s="15" t="str">
        <f t="shared" si="180"/>
        <v/>
      </c>
      <c r="S2297" s="7" t="str">
        <f t="shared" si="181"/>
        <v/>
      </c>
    </row>
    <row r="2298" spans="8:19" x14ac:dyDescent="0.25">
      <c r="H2298" s="153"/>
      <c r="M2298" s="165" t="str">
        <f t="shared" si="177"/>
        <v/>
      </c>
      <c r="N2298" s="255" t="str">
        <f>IF($M2298="","",IFERROR(VLOOKUP($M2298,PartnerSearch!B$2:G$16000,6,0),"--"))</f>
        <v/>
      </c>
      <c r="P2298" s="15" t="str">
        <f t="shared" si="178"/>
        <v/>
      </c>
      <c r="Q2298" s="15" t="str">
        <f t="shared" si="179"/>
        <v/>
      </c>
      <c r="R2298" s="15" t="str">
        <f t="shared" si="180"/>
        <v/>
      </c>
      <c r="S2298" s="7" t="str">
        <f t="shared" si="181"/>
        <v/>
      </c>
    </row>
    <row r="2299" spans="8:19" x14ac:dyDescent="0.25">
      <c r="H2299" s="153"/>
      <c r="M2299" s="165" t="str">
        <f t="shared" si="177"/>
        <v/>
      </c>
      <c r="N2299" s="255" t="str">
        <f>IF($M2299="","",IFERROR(VLOOKUP($M2299,PartnerSearch!B$2:G$16000,6,0),"--"))</f>
        <v/>
      </c>
      <c r="P2299" s="15" t="str">
        <f t="shared" si="178"/>
        <v/>
      </c>
      <c r="Q2299" s="15" t="str">
        <f t="shared" si="179"/>
        <v/>
      </c>
      <c r="R2299" s="15" t="str">
        <f t="shared" si="180"/>
        <v/>
      </c>
      <c r="S2299" s="7" t="str">
        <f t="shared" si="181"/>
        <v/>
      </c>
    </row>
    <row r="2300" spans="8:19" x14ac:dyDescent="0.25">
      <c r="H2300" s="153"/>
      <c r="M2300" s="165" t="str">
        <f t="shared" si="177"/>
        <v/>
      </c>
      <c r="N2300" s="255" t="str">
        <f>IF($M2300="","",IFERROR(VLOOKUP($M2300,PartnerSearch!B$2:G$16000,6,0),"--"))</f>
        <v/>
      </c>
      <c r="P2300" s="15" t="str">
        <f t="shared" si="178"/>
        <v/>
      </c>
      <c r="Q2300" s="15" t="str">
        <f t="shared" si="179"/>
        <v/>
      </c>
      <c r="R2300" s="15" t="str">
        <f t="shared" si="180"/>
        <v/>
      </c>
      <c r="S2300" s="7" t="str">
        <f t="shared" si="181"/>
        <v/>
      </c>
    </row>
    <row r="2301" spans="8:19" x14ac:dyDescent="0.25">
      <c r="H2301" s="153"/>
      <c r="M2301" s="165" t="str">
        <f t="shared" si="177"/>
        <v/>
      </c>
      <c r="N2301" s="255" t="str">
        <f>IF($M2301="","",IFERROR(VLOOKUP($M2301,PartnerSearch!B$2:G$16000,6,0),"--"))</f>
        <v/>
      </c>
      <c r="P2301" s="15" t="str">
        <f t="shared" si="178"/>
        <v/>
      </c>
      <c r="Q2301" s="15" t="str">
        <f t="shared" si="179"/>
        <v/>
      </c>
      <c r="R2301" s="15" t="str">
        <f t="shared" si="180"/>
        <v/>
      </c>
      <c r="S2301" s="7" t="str">
        <f t="shared" si="181"/>
        <v/>
      </c>
    </row>
    <row r="2302" spans="8:19" x14ac:dyDescent="0.25">
      <c r="H2302" s="153"/>
      <c r="M2302" s="165" t="str">
        <f t="shared" si="177"/>
        <v/>
      </c>
      <c r="N2302" s="255" t="str">
        <f>IF($M2302="","",IFERROR(VLOOKUP($M2302,PartnerSearch!B$2:G$16000,6,0),"--"))</f>
        <v/>
      </c>
      <c r="P2302" s="15" t="str">
        <f t="shared" si="178"/>
        <v/>
      </c>
      <c r="Q2302" s="15" t="str">
        <f t="shared" si="179"/>
        <v/>
      </c>
      <c r="R2302" s="15" t="str">
        <f t="shared" si="180"/>
        <v/>
      </c>
      <c r="S2302" s="7" t="str">
        <f t="shared" si="181"/>
        <v/>
      </c>
    </row>
    <row r="2303" spans="8:19" x14ac:dyDescent="0.25">
      <c r="H2303" s="153"/>
      <c r="M2303" s="165" t="str">
        <f t="shared" si="177"/>
        <v/>
      </c>
      <c r="N2303" s="255" t="str">
        <f>IF($M2303="","",IFERROR(VLOOKUP($M2303,PartnerSearch!B$2:G$16000,6,0),"--"))</f>
        <v/>
      </c>
      <c r="P2303" s="15" t="str">
        <f t="shared" si="178"/>
        <v/>
      </c>
      <c r="Q2303" s="15" t="str">
        <f t="shared" si="179"/>
        <v/>
      </c>
      <c r="R2303" s="15" t="str">
        <f t="shared" si="180"/>
        <v/>
      </c>
      <c r="S2303" s="7" t="str">
        <f t="shared" si="181"/>
        <v/>
      </c>
    </row>
    <row r="2304" spans="8:19" x14ac:dyDescent="0.25">
      <c r="H2304" s="153"/>
      <c r="M2304" s="165" t="str">
        <f t="shared" si="177"/>
        <v/>
      </c>
      <c r="N2304" s="255" t="str">
        <f>IF($M2304="","",IFERROR(VLOOKUP($M2304,PartnerSearch!B$2:G$16000,6,0),"--"))</f>
        <v/>
      </c>
      <c r="P2304" s="15" t="str">
        <f t="shared" si="178"/>
        <v/>
      </c>
      <c r="Q2304" s="15" t="str">
        <f t="shared" si="179"/>
        <v/>
      </c>
      <c r="R2304" s="15" t="str">
        <f t="shared" si="180"/>
        <v/>
      </c>
      <c r="S2304" s="7" t="str">
        <f t="shared" si="181"/>
        <v/>
      </c>
    </row>
    <row r="2305" spans="8:19" x14ac:dyDescent="0.25">
      <c r="H2305" s="153"/>
      <c r="M2305" s="165" t="str">
        <f t="shared" si="177"/>
        <v/>
      </c>
      <c r="N2305" s="255" t="str">
        <f>IF($M2305="","",IFERROR(VLOOKUP($M2305,PartnerSearch!B$2:G$16000,6,0),"--"))</f>
        <v/>
      </c>
      <c r="P2305" s="15" t="str">
        <f t="shared" si="178"/>
        <v/>
      </c>
      <c r="Q2305" s="15" t="str">
        <f t="shared" si="179"/>
        <v/>
      </c>
      <c r="R2305" s="15" t="str">
        <f t="shared" si="180"/>
        <v/>
      </c>
      <c r="S2305" s="7" t="str">
        <f t="shared" si="181"/>
        <v/>
      </c>
    </row>
    <row r="2306" spans="8:19" x14ac:dyDescent="0.25">
      <c r="H2306" s="153"/>
      <c r="M2306" s="165" t="str">
        <f t="shared" si="177"/>
        <v/>
      </c>
      <c r="N2306" s="255" t="str">
        <f>IF($M2306="","",IFERROR(VLOOKUP($M2306,PartnerSearch!B$2:G$16000,6,0),"--"))</f>
        <v/>
      </c>
      <c r="P2306" s="15" t="str">
        <f t="shared" si="178"/>
        <v/>
      </c>
      <c r="Q2306" s="15" t="str">
        <f t="shared" si="179"/>
        <v/>
      </c>
      <c r="R2306" s="15" t="str">
        <f t="shared" si="180"/>
        <v/>
      </c>
      <c r="S2306" s="7" t="str">
        <f t="shared" si="181"/>
        <v/>
      </c>
    </row>
    <row r="2307" spans="8:19" x14ac:dyDescent="0.25">
      <c r="H2307" s="153"/>
      <c r="M2307" s="165" t="str">
        <f t="shared" ref="M2307:M2370" si="182">TRIM(SUBSTITUTE(SUBSTITUTE(SUBSTITUTE(SUBSTITUTE(SUBSTITUTE(SUBSTITUTE(SUBSTITUTE(SUBSTITUTE(SUBSTITUTE(SUBSTITUTE(SUBSTITUTE(SUBSTITUTE(SUBSTITUTE(SUBSTITUTE(E2307,"00000 ","")," (Local)","")," (Tribal)","")," (State)","")," (Regional)","")," (Federal/National)","")," (International)","")," (Unknown)","")," (Academic Institution)","")," (Government)","")," (Industry/Business)","")," (NGO)","")," (Other)","")," (Sea Grant Program)",""))</f>
        <v/>
      </c>
      <c r="N2307" s="255" t="str">
        <f>IF($M2307="","",IFERROR(VLOOKUP($M2307,PartnerSearch!B$2:G$16000,6,0),"--"))</f>
        <v/>
      </c>
      <c r="P2307" s="15" t="str">
        <f t="shared" ref="P2307:P2370" si="183">IF(E2307="","",IF(LEFT(E2307&amp;"x",5)="00000","",IF(N2307="--","NO","yes")))</f>
        <v/>
      </c>
      <c r="Q2307" s="15" t="str">
        <f t="shared" ref="Q2307:Q2370" si="184">IF(LEFT(E2307&amp;"x",5)&lt;&gt;"00000","",IF(N2307="--","yes","NO"))</f>
        <v/>
      </c>
      <c r="R2307" s="15" t="str">
        <f t="shared" ref="R2307:R2370" si="185">IF(Q2307="","",IF((ISERROR(SEARCH("(Federal/National)",E2307))*1+ISERROR(SEARCH("(International)",E2307))*1+ISERROR(SEARCH("(Local)",E2307))*1+ISERROR(SEARCH("(State)",E2307))*1+ISERROR(SEARCH("(Regional)",E2307))*1+ISERROR(SEARCH("(Tribal)",E2307))*1+ISERROR(SEARCH("(Unknown) (",E2307))*1)=6,"yes","NO"))</f>
        <v/>
      </c>
      <c r="S2307" s="7" t="str">
        <f t="shared" ref="S2307:S2370" si="186">IF(Q2307="","",IF(OR(NOT(ISERROR(SEARCH("(Academic Institution)",E2307))),NOT(ISERROR(SEARCH("(Government)",E2307))),NOT(ISERROR(SEARCH("(Industry/Business)",E2307))),NOT(ISERROR(SEARCH("(NGO)",E2307))),NOT(ISERROR(SEARCH("(Sea Grant Program)",E2307))),NOT(ISERROR(SEARCH("(Other)",E2307))),NOT(AND(NOT(ISERROR(SEARCH("(Unknown)",E2307))),(ISERROR(SEARCH(") (Unknown)",E2307)))))),"yes","NO"))</f>
        <v/>
      </c>
    </row>
    <row r="2308" spans="8:19" x14ac:dyDescent="0.25">
      <c r="H2308" s="153"/>
      <c r="M2308" s="165" t="str">
        <f t="shared" si="182"/>
        <v/>
      </c>
      <c r="N2308" s="255" t="str">
        <f>IF($M2308="","",IFERROR(VLOOKUP($M2308,PartnerSearch!B$2:G$16000,6,0),"--"))</f>
        <v/>
      </c>
      <c r="P2308" s="15" t="str">
        <f t="shared" si="183"/>
        <v/>
      </c>
      <c r="Q2308" s="15" t="str">
        <f t="shared" si="184"/>
        <v/>
      </c>
      <c r="R2308" s="15" t="str">
        <f t="shared" si="185"/>
        <v/>
      </c>
      <c r="S2308" s="7" t="str">
        <f t="shared" si="186"/>
        <v/>
      </c>
    </row>
    <row r="2309" spans="8:19" x14ac:dyDescent="0.25">
      <c r="H2309" s="153"/>
      <c r="M2309" s="165" t="str">
        <f t="shared" si="182"/>
        <v/>
      </c>
      <c r="N2309" s="255" t="str">
        <f>IF($M2309="","",IFERROR(VLOOKUP($M2309,PartnerSearch!B$2:G$16000,6,0),"--"))</f>
        <v/>
      </c>
      <c r="P2309" s="15" t="str">
        <f t="shared" si="183"/>
        <v/>
      </c>
      <c r="Q2309" s="15" t="str">
        <f t="shared" si="184"/>
        <v/>
      </c>
      <c r="R2309" s="15" t="str">
        <f t="shared" si="185"/>
        <v/>
      </c>
      <c r="S2309" s="7" t="str">
        <f t="shared" si="186"/>
        <v/>
      </c>
    </row>
    <row r="2310" spans="8:19" x14ac:dyDescent="0.25">
      <c r="H2310" s="153"/>
      <c r="M2310" s="165" t="str">
        <f t="shared" si="182"/>
        <v/>
      </c>
      <c r="N2310" s="255" t="str">
        <f>IF($M2310="","",IFERROR(VLOOKUP($M2310,PartnerSearch!B$2:G$16000,6,0),"--"))</f>
        <v/>
      </c>
      <c r="P2310" s="15" t="str">
        <f t="shared" si="183"/>
        <v/>
      </c>
      <c r="Q2310" s="15" t="str">
        <f t="shared" si="184"/>
        <v/>
      </c>
      <c r="R2310" s="15" t="str">
        <f t="shared" si="185"/>
        <v/>
      </c>
      <c r="S2310" s="7" t="str">
        <f t="shared" si="186"/>
        <v/>
      </c>
    </row>
    <row r="2311" spans="8:19" x14ac:dyDescent="0.25">
      <c r="H2311" s="153"/>
      <c r="M2311" s="165" t="str">
        <f t="shared" si="182"/>
        <v/>
      </c>
      <c r="N2311" s="255" t="str">
        <f>IF($M2311="","",IFERROR(VLOOKUP($M2311,PartnerSearch!B$2:G$16000,6,0),"--"))</f>
        <v/>
      </c>
      <c r="P2311" s="15" t="str">
        <f t="shared" si="183"/>
        <v/>
      </c>
      <c r="Q2311" s="15" t="str">
        <f t="shared" si="184"/>
        <v/>
      </c>
      <c r="R2311" s="15" t="str">
        <f t="shared" si="185"/>
        <v/>
      </c>
      <c r="S2311" s="7" t="str">
        <f t="shared" si="186"/>
        <v/>
      </c>
    </row>
    <row r="2312" spans="8:19" x14ac:dyDescent="0.25">
      <c r="H2312" s="153"/>
      <c r="M2312" s="165" t="str">
        <f t="shared" si="182"/>
        <v/>
      </c>
      <c r="N2312" s="255" t="str">
        <f>IF($M2312="","",IFERROR(VLOOKUP($M2312,PartnerSearch!B$2:G$16000,6,0),"--"))</f>
        <v/>
      </c>
      <c r="P2312" s="15" t="str">
        <f t="shared" si="183"/>
        <v/>
      </c>
      <c r="Q2312" s="15" t="str">
        <f t="shared" si="184"/>
        <v/>
      </c>
      <c r="R2312" s="15" t="str">
        <f t="shared" si="185"/>
        <v/>
      </c>
      <c r="S2312" s="7" t="str">
        <f t="shared" si="186"/>
        <v/>
      </c>
    </row>
    <row r="2313" spans="8:19" x14ac:dyDescent="0.25">
      <c r="H2313" s="153"/>
      <c r="M2313" s="165" t="str">
        <f t="shared" si="182"/>
        <v/>
      </c>
      <c r="N2313" s="255" t="str">
        <f>IF($M2313="","",IFERROR(VLOOKUP($M2313,PartnerSearch!B$2:G$16000,6,0),"--"))</f>
        <v/>
      </c>
      <c r="P2313" s="15" t="str">
        <f t="shared" si="183"/>
        <v/>
      </c>
      <c r="Q2313" s="15" t="str">
        <f t="shared" si="184"/>
        <v/>
      </c>
      <c r="R2313" s="15" t="str">
        <f t="shared" si="185"/>
        <v/>
      </c>
      <c r="S2313" s="7" t="str">
        <f t="shared" si="186"/>
        <v/>
      </c>
    </row>
    <row r="2314" spans="8:19" x14ac:dyDescent="0.25">
      <c r="H2314" s="153"/>
      <c r="M2314" s="165" t="str">
        <f t="shared" si="182"/>
        <v/>
      </c>
      <c r="N2314" s="255" t="str">
        <f>IF($M2314="","",IFERROR(VLOOKUP($M2314,PartnerSearch!B$2:G$16000,6,0),"--"))</f>
        <v/>
      </c>
      <c r="P2314" s="15" t="str">
        <f t="shared" si="183"/>
        <v/>
      </c>
      <c r="Q2314" s="15" t="str">
        <f t="shared" si="184"/>
        <v/>
      </c>
      <c r="R2314" s="15" t="str">
        <f t="shared" si="185"/>
        <v/>
      </c>
      <c r="S2314" s="7" t="str">
        <f t="shared" si="186"/>
        <v/>
      </c>
    </row>
    <row r="2315" spans="8:19" x14ac:dyDescent="0.25">
      <c r="H2315" s="153"/>
      <c r="M2315" s="165" t="str">
        <f t="shared" si="182"/>
        <v/>
      </c>
      <c r="N2315" s="255" t="str">
        <f>IF($M2315="","",IFERROR(VLOOKUP($M2315,PartnerSearch!B$2:G$16000,6,0),"--"))</f>
        <v/>
      </c>
      <c r="P2315" s="15" t="str">
        <f t="shared" si="183"/>
        <v/>
      </c>
      <c r="Q2315" s="15" t="str">
        <f t="shared" si="184"/>
        <v/>
      </c>
      <c r="R2315" s="15" t="str">
        <f t="shared" si="185"/>
        <v/>
      </c>
      <c r="S2315" s="7" t="str">
        <f t="shared" si="186"/>
        <v/>
      </c>
    </row>
    <row r="2316" spans="8:19" x14ac:dyDescent="0.25">
      <c r="H2316" s="153"/>
      <c r="M2316" s="165" t="str">
        <f t="shared" si="182"/>
        <v/>
      </c>
      <c r="N2316" s="255" t="str">
        <f>IF($M2316="","",IFERROR(VLOOKUP($M2316,PartnerSearch!B$2:G$16000,6,0),"--"))</f>
        <v/>
      </c>
      <c r="P2316" s="15" t="str">
        <f t="shared" si="183"/>
        <v/>
      </c>
      <c r="Q2316" s="15" t="str">
        <f t="shared" si="184"/>
        <v/>
      </c>
      <c r="R2316" s="15" t="str">
        <f t="shared" si="185"/>
        <v/>
      </c>
      <c r="S2316" s="7" t="str">
        <f t="shared" si="186"/>
        <v/>
      </c>
    </row>
    <row r="2317" spans="8:19" x14ac:dyDescent="0.25">
      <c r="H2317" s="153"/>
      <c r="M2317" s="165" t="str">
        <f t="shared" si="182"/>
        <v/>
      </c>
      <c r="N2317" s="255" t="str">
        <f>IF($M2317="","",IFERROR(VLOOKUP($M2317,PartnerSearch!B$2:G$16000,6,0),"--"))</f>
        <v/>
      </c>
      <c r="P2317" s="15" t="str">
        <f t="shared" si="183"/>
        <v/>
      </c>
      <c r="Q2317" s="15" t="str">
        <f t="shared" si="184"/>
        <v/>
      </c>
      <c r="R2317" s="15" t="str">
        <f t="shared" si="185"/>
        <v/>
      </c>
      <c r="S2317" s="7" t="str">
        <f t="shared" si="186"/>
        <v/>
      </c>
    </row>
    <row r="2318" spans="8:19" x14ac:dyDescent="0.25">
      <c r="H2318" s="153"/>
      <c r="M2318" s="165" t="str">
        <f t="shared" si="182"/>
        <v/>
      </c>
      <c r="N2318" s="255" t="str">
        <f>IF($M2318="","",IFERROR(VLOOKUP($M2318,PartnerSearch!B$2:G$16000,6,0),"--"))</f>
        <v/>
      </c>
      <c r="P2318" s="15" t="str">
        <f t="shared" si="183"/>
        <v/>
      </c>
      <c r="Q2318" s="15" t="str">
        <f t="shared" si="184"/>
        <v/>
      </c>
      <c r="R2318" s="15" t="str">
        <f t="shared" si="185"/>
        <v/>
      </c>
      <c r="S2318" s="7" t="str">
        <f t="shared" si="186"/>
        <v/>
      </c>
    </row>
    <row r="2319" spans="8:19" x14ac:dyDescent="0.25">
      <c r="H2319" s="153"/>
      <c r="M2319" s="165" t="str">
        <f t="shared" si="182"/>
        <v/>
      </c>
      <c r="N2319" s="255" t="str">
        <f>IF($M2319="","",IFERROR(VLOOKUP($M2319,PartnerSearch!B$2:G$16000,6,0),"--"))</f>
        <v/>
      </c>
      <c r="P2319" s="15" t="str">
        <f t="shared" si="183"/>
        <v/>
      </c>
      <c r="Q2319" s="15" t="str">
        <f t="shared" si="184"/>
        <v/>
      </c>
      <c r="R2319" s="15" t="str">
        <f t="shared" si="185"/>
        <v/>
      </c>
      <c r="S2319" s="7" t="str">
        <f t="shared" si="186"/>
        <v/>
      </c>
    </row>
    <row r="2320" spans="8:19" x14ac:dyDescent="0.25">
      <c r="H2320" s="153"/>
      <c r="M2320" s="165" t="str">
        <f t="shared" si="182"/>
        <v/>
      </c>
      <c r="N2320" s="255" t="str">
        <f>IF($M2320="","",IFERROR(VLOOKUP($M2320,PartnerSearch!B$2:G$16000,6,0),"--"))</f>
        <v/>
      </c>
      <c r="P2320" s="15" t="str">
        <f t="shared" si="183"/>
        <v/>
      </c>
      <c r="Q2320" s="15" t="str">
        <f t="shared" si="184"/>
        <v/>
      </c>
      <c r="R2320" s="15" t="str">
        <f t="shared" si="185"/>
        <v/>
      </c>
      <c r="S2320" s="7" t="str">
        <f t="shared" si="186"/>
        <v/>
      </c>
    </row>
    <row r="2321" spans="8:19" x14ac:dyDescent="0.25">
      <c r="H2321" s="153"/>
      <c r="M2321" s="165" t="str">
        <f t="shared" si="182"/>
        <v/>
      </c>
      <c r="N2321" s="255" t="str">
        <f>IF($M2321="","",IFERROR(VLOOKUP($M2321,PartnerSearch!B$2:G$16000,6,0),"--"))</f>
        <v/>
      </c>
      <c r="P2321" s="15" t="str">
        <f t="shared" si="183"/>
        <v/>
      </c>
      <c r="Q2321" s="15" t="str">
        <f t="shared" si="184"/>
        <v/>
      </c>
      <c r="R2321" s="15" t="str">
        <f t="shared" si="185"/>
        <v/>
      </c>
      <c r="S2321" s="7" t="str">
        <f t="shared" si="186"/>
        <v/>
      </c>
    </row>
    <row r="2322" spans="8:19" x14ac:dyDescent="0.25">
      <c r="H2322" s="153"/>
      <c r="M2322" s="165" t="str">
        <f t="shared" si="182"/>
        <v/>
      </c>
      <c r="N2322" s="255" t="str">
        <f>IF($M2322="","",IFERROR(VLOOKUP($M2322,PartnerSearch!B$2:G$16000,6,0),"--"))</f>
        <v/>
      </c>
      <c r="P2322" s="15" t="str">
        <f t="shared" si="183"/>
        <v/>
      </c>
      <c r="Q2322" s="15" t="str">
        <f t="shared" si="184"/>
        <v/>
      </c>
      <c r="R2322" s="15" t="str">
        <f t="shared" si="185"/>
        <v/>
      </c>
      <c r="S2322" s="7" t="str">
        <f t="shared" si="186"/>
        <v/>
      </c>
    </row>
    <row r="2323" spans="8:19" x14ac:dyDescent="0.25">
      <c r="H2323" s="153"/>
      <c r="M2323" s="165" t="str">
        <f t="shared" si="182"/>
        <v/>
      </c>
      <c r="N2323" s="255" t="str">
        <f>IF($M2323="","",IFERROR(VLOOKUP($M2323,PartnerSearch!B$2:G$16000,6,0),"--"))</f>
        <v/>
      </c>
      <c r="P2323" s="15" t="str">
        <f t="shared" si="183"/>
        <v/>
      </c>
      <c r="Q2323" s="15" t="str">
        <f t="shared" si="184"/>
        <v/>
      </c>
      <c r="R2323" s="15" t="str">
        <f t="shared" si="185"/>
        <v/>
      </c>
      <c r="S2323" s="7" t="str">
        <f t="shared" si="186"/>
        <v/>
      </c>
    </row>
    <row r="2324" spans="8:19" x14ac:dyDescent="0.25">
      <c r="H2324" s="153"/>
      <c r="M2324" s="165" t="str">
        <f t="shared" si="182"/>
        <v/>
      </c>
      <c r="N2324" s="255" t="str">
        <f>IF($M2324="","",IFERROR(VLOOKUP($M2324,PartnerSearch!B$2:G$16000,6,0),"--"))</f>
        <v/>
      </c>
      <c r="P2324" s="15" t="str">
        <f t="shared" si="183"/>
        <v/>
      </c>
      <c r="Q2324" s="15" t="str">
        <f t="shared" si="184"/>
        <v/>
      </c>
      <c r="R2324" s="15" t="str">
        <f t="shared" si="185"/>
        <v/>
      </c>
      <c r="S2324" s="7" t="str">
        <f t="shared" si="186"/>
        <v/>
      </c>
    </row>
    <row r="2325" spans="8:19" x14ac:dyDescent="0.25">
      <c r="H2325" s="153"/>
      <c r="M2325" s="165" t="str">
        <f t="shared" si="182"/>
        <v/>
      </c>
      <c r="N2325" s="255" t="str">
        <f>IF($M2325="","",IFERROR(VLOOKUP($M2325,PartnerSearch!B$2:G$16000,6,0),"--"))</f>
        <v/>
      </c>
      <c r="P2325" s="15" t="str">
        <f t="shared" si="183"/>
        <v/>
      </c>
      <c r="Q2325" s="15" t="str">
        <f t="shared" si="184"/>
        <v/>
      </c>
      <c r="R2325" s="15" t="str">
        <f t="shared" si="185"/>
        <v/>
      </c>
      <c r="S2325" s="7" t="str">
        <f t="shared" si="186"/>
        <v/>
      </c>
    </row>
    <row r="2326" spans="8:19" x14ac:dyDescent="0.25">
      <c r="H2326" s="153"/>
      <c r="M2326" s="165" t="str">
        <f t="shared" si="182"/>
        <v/>
      </c>
      <c r="N2326" s="255" t="str">
        <f>IF($M2326="","",IFERROR(VLOOKUP($M2326,PartnerSearch!B$2:G$16000,6,0),"--"))</f>
        <v/>
      </c>
      <c r="P2326" s="15" t="str">
        <f t="shared" si="183"/>
        <v/>
      </c>
      <c r="Q2326" s="15" t="str">
        <f t="shared" si="184"/>
        <v/>
      </c>
      <c r="R2326" s="15" t="str">
        <f t="shared" si="185"/>
        <v/>
      </c>
      <c r="S2326" s="7" t="str">
        <f t="shared" si="186"/>
        <v/>
      </c>
    </row>
    <row r="2327" spans="8:19" x14ac:dyDescent="0.25">
      <c r="H2327" s="153"/>
      <c r="M2327" s="165" t="str">
        <f t="shared" si="182"/>
        <v/>
      </c>
      <c r="N2327" s="255" t="str">
        <f>IF($M2327="","",IFERROR(VLOOKUP($M2327,PartnerSearch!B$2:G$16000,6,0),"--"))</f>
        <v/>
      </c>
      <c r="P2327" s="15" t="str">
        <f t="shared" si="183"/>
        <v/>
      </c>
      <c r="Q2327" s="15" t="str">
        <f t="shared" si="184"/>
        <v/>
      </c>
      <c r="R2327" s="15" t="str">
        <f t="shared" si="185"/>
        <v/>
      </c>
      <c r="S2327" s="7" t="str">
        <f t="shared" si="186"/>
        <v/>
      </c>
    </row>
    <row r="2328" spans="8:19" x14ac:dyDescent="0.25">
      <c r="H2328" s="153"/>
      <c r="M2328" s="165" t="str">
        <f t="shared" si="182"/>
        <v/>
      </c>
      <c r="N2328" s="255" t="str">
        <f>IF($M2328="","",IFERROR(VLOOKUP($M2328,PartnerSearch!B$2:G$16000,6,0),"--"))</f>
        <v/>
      </c>
      <c r="P2328" s="15" t="str">
        <f t="shared" si="183"/>
        <v/>
      </c>
      <c r="Q2328" s="15" t="str">
        <f t="shared" si="184"/>
        <v/>
      </c>
      <c r="R2328" s="15" t="str">
        <f t="shared" si="185"/>
        <v/>
      </c>
      <c r="S2328" s="7" t="str">
        <f t="shared" si="186"/>
        <v/>
      </c>
    </row>
    <row r="2329" spans="8:19" x14ac:dyDescent="0.25">
      <c r="H2329" s="153"/>
      <c r="M2329" s="165" t="str">
        <f t="shared" si="182"/>
        <v/>
      </c>
      <c r="N2329" s="255" t="str">
        <f>IF($M2329="","",IFERROR(VLOOKUP($M2329,PartnerSearch!B$2:G$16000,6,0),"--"))</f>
        <v/>
      </c>
      <c r="P2329" s="15" t="str">
        <f t="shared" si="183"/>
        <v/>
      </c>
      <c r="Q2329" s="15" t="str">
        <f t="shared" si="184"/>
        <v/>
      </c>
      <c r="R2329" s="15" t="str">
        <f t="shared" si="185"/>
        <v/>
      </c>
      <c r="S2329" s="7" t="str">
        <f t="shared" si="186"/>
        <v/>
      </c>
    </row>
    <row r="2330" spans="8:19" x14ac:dyDescent="0.25">
      <c r="H2330" s="153"/>
      <c r="M2330" s="165" t="str">
        <f t="shared" si="182"/>
        <v/>
      </c>
      <c r="N2330" s="255" t="str">
        <f>IF($M2330="","",IFERROR(VLOOKUP($M2330,PartnerSearch!B$2:G$16000,6,0),"--"))</f>
        <v/>
      </c>
      <c r="P2330" s="15" t="str">
        <f t="shared" si="183"/>
        <v/>
      </c>
      <c r="Q2330" s="15" t="str">
        <f t="shared" si="184"/>
        <v/>
      </c>
      <c r="R2330" s="15" t="str">
        <f t="shared" si="185"/>
        <v/>
      </c>
      <c r="S2330" s="7" t="str">
        <f t="shared" si="186"/>
        <v/>
      </c>
    </row>
    <row r="2331" spans="8:19" x14ac:dyDescent="0.25">
      <c r="H2331" s="153"/>
      <c r="M2331" s="165" t="str">
        <f t="shared" si="182"/>
        <v/>
      </c>
      <c r="N2331" s="255" t="str">
        <f>IF($M2331="","",IFERROR(VLOOKUP($M2331,PartnerSearch!B$2:G$16000,6,0),"--"))</f>
        <v/>
      </c>
      <c r="P2331" s="15" t="str">
        <f t="shared" si="183"/>
        <v/>
      </c>
      <c r="Q2331" s="15" t="str">
        <f t="shared" si="184"/>
        <v/>
      </c>
      <c r="R2331" s="15" t="str">
        <f t="shared" si="185"/>
        <v/>
      </c>
      <c r="S2331" s="7" t="str">
        <f t="shared" si="186"/>
        <v/>
      </c>
    </row>
    <row r="2332" spans="8:19" x14ac:dyDescent="0.25">
      <c r="H2332" s="153"/>
      <c r="M2332" s="165" t="str">
        <f t="shared" si="182"/>
        <v/>
      </c>
      <c r="N2332" s="255" t="str">
        <f>IF($M2332="","",IFERROR(VLOOKUP($M2332,PartnerSearch!B$2:G$16000,6,0),"--"))</f>
        <v/>
      </c>
      <c r="P2332" s="15" t="str">
        <f t="shared" si="183"/>
        <v/>
      </c>
      <c r="Q2332" s="15" t="str">
        <f t="shared" si="184"/>
        <v/>
      </c>
      <c r="R2332" s="15" t="str">
        <f t="shared" si="185"/>
        <v/>
      </c>
      <c r="S2332" s="7" t="str">
        <f t="shared" si="186"/>
        <v/>
      </c>
    </row>
    <row r="2333" spans="8:19" x14ac:dyDescent="0.25">
      <c r="H2333" s="153"/>
      <c r="M2333" s="165" t="str">
        <f t="shared" si="182"/>
        <v/>
      </c>
      <c r="N2333" s="255" t="str">
        <f>IF($M2333="","",IFERROR(VLOOKUP($M2333,PartnerSearch!B$2:G$16000,6,0),"--"))</f>
        <v/>
      </c>
      <c r="P2333" s="15" t="str">
        <f t="shared" si="183"/>
        <v/>
      </c>
      <c r="Q2333" s="15" t="str">
        <f t="shared" si="184"/>
        <v/>
      </c>
      <c r="R2333" s="15" t="str">
        <f t="shared" si="185"/>
        <v/>
      </c>
      <c r="S2333" s="7" t="str">
        <f t="shared" si="186"/>
        <v/>
      </c>
    </row>
    <row r="2334" spans="8:19" x14ac:dyDescent="0.25">
      <c r="H2334" s="153"/>
      <c r="M2334" s="165" t="str">
        <f t="shared" si="182"/>
        <v/>
      </c>
      <c r="N2334" s="255" t="str">
        <f>IF($M2334="","",IFERROR(VLOOKUP($M2334,PartnerSearch!B$2:G$16000,6,0),"--"))</f>
        <v/>
      </c>
      <c r="P2334" s="15" t="str">
        <f t="shared" si="183"/>
        <v/>
      </c>
      <c r="Q2334" s="15" t="str">
        <f t="shared" si="184"/>
        <v/>
      </c>
      <c r="R2334" s="15" t="str">
        <f t="shared" si="185"/>
        <v/>
      </c>
      <c r="S2334" s="7" t="str">
        <f t="shared" si="186"/>
        <v/>
      </c>
    </row>
    <row r="2335" spans="8:19" x14ac:dyDescent="0.25">
      <c r="H2335" s="153"/>
      <c r="M2335" s="165" t="str">
        <f t="shared" si="182"/>
        <v/>
      </c>
      <c r="N2335" s="255" t="str">
        <f>IF($M2335="","",IFERROR(VLOOKUP($M2335,PartnerSearch!B$2:G$16000,6,0),"--"))</f>
        <v/>
      </c>
      <c r="P2335" s="15" t="str">
        <f t="shared" si="183"/>
        <v/>
      </c>
      <c r="Q2335" s="15" t="str">
        <f t="shared" si="184"/>
        <v/>
      </c>
      <c r="R2335" s="15" t="str">
        <f t="shared" si="185"/>
        <v/>
      </c>
      <c r="S2335" s="7" t="str">
        <f t="shared" si="186"/>
        <v/>
      </c>
    </row>
    <row r="2336" spans="8:19" x14ac:dyDescent="0.25">
      <c r="H2336" s="153"/>
      <c r="M2336" s="165" t="str">
        <f t="shared" si="182"/>
        <v/>
      </c>
      <c r="N2336" s="255" t="str">
        <f>IF($M2336="","",IFERROR(VLOOKUP($M2336,PartnerSearch!B$2:G$16000,6,0),"--"))</f>
        <v/>
      </c>
      <c r="P2336" s="15" t="str">
        <f t="shared" si="183"/>
        <v/>
      </c>
      <c r="Q2336" s="15" t="str">
        <f t="shared" si="184"/>
        <v/>
      </c>
      <c r="R2336" s="15" t="str">
        <f t="shared" si="185"/>
        <v/>
      </c>
      <c r="S2336" s="7" t="str">
        <f t="shared" si="186"/>
        <v/>
      </c>
    </row>
    <row r="2337" spans="8:19" x14ac:dyDescent="0.25">
      <c r="H2337" s="153"/>
      <c r="M2337" s="165" t="str">
        <f t="shared" si="182"/>
        <v/>
      </c>
      <c r="N2337" s="255" t="str">
        <f>IF($M2337="","",IFERROR(VLOOKUP($M2337,PartnerSearch!B$2:G$16000,6,0),"--"))</f>
        <v/>
      </c>
      <c r="P2337" s="15" t="str">
        <f t="shared" si="183"/>
        <v/>
      </c>
      <c r="Q2337" s="15" t="str">
        <f t="shared" si="184"/>
        <v/>
      </c>
      <c r="R2337" s="15" t="str">
        <f t="shared" si="185"/>
        <v/>
      </c>
      <c r="S2337" s="7" t="str">
        <f t="shared" si="186"/>
        <v/>
      </c>
    </row>
    <row r="2338" spans="8:19" x14ac:dyDescent="0.25">
      <c r="H2338" s="153"/>
      <c r="M2338" s="165" t="str">
        <f t="shared" si="182"/>
        <v/>
      </c>
      <c r="N2338" s="255" t="str">
        <f>IF($M2338="","",IFERROR(VLOOKUP($M2338,PartnerSearch!B$2:G$16000,6,0),"--"))</f>
        <v/>
      </c>
      <c r="P2338" s="15" t="str">
        <f t="shared" si="183"/>
        <v/>
      </c>
      <c r="Q2338" s="15" t="str">
        <f t="shared" si="184"/>
        <v/>
      </c>
      <c r="R2338" s="15" t="str">
        <f t="shared" si="185"/>
        <v/>
      </c>
      <c r="S2338" s="7" t="str">
        <f t="shared" si="186"/>
        <v/>
      </c>
    </row>
    <row r="2339" spans="8:19" x14ac:dyDescent="0.25">
      <c r="H2339" s="153"/>
      <c r="M2339" s="165" t="str">
        <f t="shared" si="182"/>
        <v/>
      </c>
      <c r="N2339" s="255" t="str">
        <f>IF($M2339="","",IFERROR(VLOOKUP($M2339,PartnerSearch!B$2:G$16000,6,0),"--"))</f>
        <v/>
      </c>
      <c r="P2339" s="15" t="str">
        <f t="shared" si="183"/>
        <v/>
      </c>
      <c r="Q2339" s="15" t="str">
        <f t="shared" si="184"/>
        <v/>
      </c>
      <c r="R2339" s="15" t="str">
        <f t="shared" si="185"/>
        <v/>
      </c>
      <c r="S2339" s="7" t="str">
        <f t="shared" si="186"/>
        <v/>
      </c>
    </row>
    <row r="2340" spans="8:19" x14ac:dyDescent="0.25">
      <c r="H2340" s="153"/>
      <c r="M2340" s="165" t="str">
        <f t="shared" si="182"/>
        <v/>
      </c>
      <c r="N2340" s="255" t="str">
        <f>IF($M2340="","",IFERROR(VLOOKUP($M2340,PartnerSearch!B$2:G$16000,6,0),"--"))</f>
        <v/>
      </c>
      <c r="P2340" s="15" t="str">
        <f t="shared" si="183"/>
        <v/>
      </c>
      <c r="Q2340" s="15" t="str">
        <f t="shared" si="184"/>
        <v/>
      </c>
      <c r="R2340" s="15" t="str">
        <f t="shared" si="185"/>
        <v/>
      </c>
      <c r="S2340" s="7" t="str">
        <f t="shared" si="186"/>
        <v/>
      </c>
    </row>
    <row r="2341" spans="8:19" x14ac:dyDescent="0.25">
      <c r="H2341" s="153"/>
      <c r="M2341" s="165" t="str">
        <f t="shared" si="182"/>
        <v/>
      </c>
      <c r="N2341" s="255" t="str">
        <f>IF($M2341="","",IFERROR(VLOOKUP($M2341,PartnerSearch!B$2:G$16000,6,0),"--"))</f>
        <v/>
      </c>
      <c r="P2341" s="15" t="str">
        <f t="shared" si="183"/>
        <v/>
      </c>
      <c r="Q2341" s="15" t="str">
        <f t="shared" si="184"/>
        <v/>
      </c>
      <c r="R2341" s="15" t="str">
        <f t="shared" si="185"/>
        <v/>
      </c>
      <c r="S2341" s="7" t="str">
        <f t="shared" si="186"/>
        <v/>
      </c>
    </row>
    <row r="2342" spans="8:19" x14ac:dyDescent="0.25">
      <c r="H2342" s="153"/>
      <c r="M2342" s="165" t="str">
        <f t="shared" si="182"/>
        <v/>
      </c>
      <c r="N2342" s="255" t="str">
        <f>IF($M2342="","",IFERROR(VLOOKUP($M2342,PartnerSearch!B$2:G$16000,6,0),"--"))</f>
        <v/>
      </c>
      <c r="P2342" s="15" t="str">
        <f t="shared" si="183"/>
        <v/>
      </c>
      <c r="Q2342" s="15" t="str">
        <f t="shared" si="184"/>
        <v/>
      </c>
      <c r="R2342" s="15" t="str">
        <f t="shared" si="185"/>
        <v/>
      </c>
      <c r="S2342" s="7" t="str">
        <f t="shared" si="186"/>
        <v/>
      </c>
    </row>
    <row r="2343" spans="8:19" x14ac:dyDescent="0.25">
      <c r="H2343" s="153"/>
      <c r="M2343" s="165" t="str">
        <f t="shared" si="182"/>
        <v/>
      </c>
      <c r="N2343" s="255" t="str">
        <f>IF($M2343="","",IFERROR(VLOOKUP($M2343,PartnerSearch!B$2:G$16000,6,0),"--"))</f>
        <v/>
      </c>
      <c r="P2343" s="15" t="str">
        <f t="shared" si="183"/>
        <v/>
      </c>
      <c r="Q2343" s="15" t="str">
        <f t="shared" si="184"/>
        <v/>
      </c>
      <c r="R2343" s="15" t="str">
        <f t="shared" si="185"/>
        <v/>
      </c>
      <c r="S2343" s="7" t="str">
        <f t="shared" si="186"/>
        <v/>
      </c>
    </row>
    <row r="2344" spans="8:19" x14ac:dyDescent="0.25">
      <c r="H2344" s="153"/>
      <c r="M2344" s="165" t="str">
        <f t="shared" si="182"/>
        <v/>
      </c>
      <c r="N2344" s="255" t="str">
        <f>IF($M2344="","",IFERROR(VLOOKUP($M2344,PartnerSearch!B$2:G$16000,6,0),"--"))</f>
        <v/>
      </c>
      <c r="P2344" s="15" t="str">
        <f t="shared" si="183"/>
        <v/>
      </c>
      <c r="Q2344" s="15" t="str">
        <f t="shared" si="184"/>
        <v/>
      </c>
      <c r="R2344" s="15" t="str">
        <f t="shared" si="185"/>
        <v/>
      </c>
      <c r="S2344" s="7" t="str">
        <f t="shared" si="186"/>
        <v/>
      </c>
    </row>
    <row r="2345" spans="8:19" x14ac:dyDescent="0.25">
      <c r="H2345" s="153"/>
      <c r="M2345" s="165" t="str">
        <f t="shared" si="182"/>
        <v/>
      </c>
      <c r="N2345" s="255" t="str">
        <f>IF($M2345="","",IFERROR(VLOOKUP($M2345,PartnerSearch!B$2:G$16000,6,0),"--"))</f>
        <v/>
      </c>
      <c r="P2345" s="15" t="str">
        <f t="shared" si="183"/>
        <v/>
      </c>
      <c r="Q2345" s="15" t="str">
        <f t="shared" si="184"/>
        <v/>
      </c>
      <c r="R2345" s="15" t="str">
        <f t="shared" si="185"/>
        <v/>
      </c>
      <c r="S2345" s="7" t="str">
        <f t="shared" si="186"/>
        <v/>
      </c>
    </row>
    <row r="2346" spans="8:19" x14ac:dyDescent="0.25">
      <c r="H2346" s="153"/>
      <c r="M2346" s="165" t="str">
        <f t="shared" si="182"/>
        <v/>
      </c>
      <c r="N2346" s="255" t="str">
        <f>IF($M2346="","",IFERROR(VLOOKUP($M2346,PartnerSearch!B$2:G$16000,6,0),"--"))</f>
        <v/>
      </c>
      <c r="P2346" s="15" t="str">
        <f t="shared" si="183"/>
        <v/>
      </c>
      <c r="Q2346" s="15" t="str">
        <f t="shared" si="184"/>
        <v/>
      </c>
      <c r="R2346" s="15" t="str">
        <f t="shared" si="185"/>
        <v/>
      </c>
      <c r="S2346" s="7" t="str">
        <f t="shared" si="186"/>
        <v/>
      </c>
    </row>
    <row r="2347" spans="8:19" x14ac:dyDescent="0.25">
      <c r="H2347" s="153"/>
      <c r="M2347" s="165" t="str">
        <f t="shared" si="182"/>
        <v/>
      </c>
      <c r="N2347" s="255" t="str">
        <f>IF($M2347="","",IFERROR(VLOOKUP($M2347,PartnerSearch!B$2:G$16000,6,0),"--"))</f>
        <v/>
      </c>
      <c r="P2347" s="15" t="str">
        <f t="shared" si="183"/>
        <v/>
      </c>
      <c r="Q2347" s="15" t="str">
        <f t="shared" si="184"/>
        <v/>
      </c>
      <c r="R2347" s="15" t="str">
        <f t="shared" si="185"/>
        <v/>
      </c>
      <c r="S2347" s="7" t="str">
        <f t="shared" si="186"/>
        <v/>
      </c>
    </row>
    <row r="2348" spans="8:19" x14ac:dyDescent="0.25">
      <c r="H2348" s="153"/>
      <c r="M2348" s="165" t="str">
        <f t="shared" si="182"/>
        <v/>
      </c>
      <c r="N2348" s="255" t="str">
        <f>IF($M2348="","",IFERROR(VLOOKUP($M2348,PartnerSearch!B$2:G$16000,6,0),"--"))</f>
        <v/>
      </c>
      <c r="P2348" s="15" t="str">
        <f t="shared" si="183"/>
        <v/>
      </c>
      <c r="Q2348" s="15" t="str">
        <f t="shared" si="184"/>
        <v/>
      </c>
      <c r="R2348" s="15" t="str">
        <f t="shared" si="185"/>
        <v/>
      </c>
      <c r="S2348" s="7" t="str">
        <f t="shared" si="186"/>
        <v/>
      </c>
    </row>
    <row r="2349" spans="8:19" x14ac:dyDescent="0.25">
      <c r="H2349" s="153"/>
      <c r="M2349" s="165" t="str">
        <f t="shared" si="182"/>
        <v/>
      </c>
      <c r="N2349" s="255" t="str">
        <f>IF($M2349="","",IFERROR(VLOOKUP($M2349,PartnerSearch!B$2:G$16000,6,0),"--"))</f>
        <v/>
      </c>
      <c r="P2349" s="15" t="str">
        <f t="shared" si="183"/>
        <v/>
      </c>
      <c r="Q2349" s="15" t="str">
        <f t="shared" si="184"/>
        <v/>
      </c>
      <c r="R2349" s="15" t="str">
        <f t="shared" si="185"/>
        <v/>
      </c>
      <c r="S2349" s="7" t="str">
        <f t="shared" si="186"/>
        <v/>
      </c>
    </row>
    <row r="2350" spans="8:19" x14ac:dyDescent="0.25">
      <c r="H2350" s="153"/>
      <c r="M2350" s="165" t="str">
        <f t="shared" si="182"/>
        <v/>
      </c>
      <c r="N2350" s="255" t="str">
        <f>IF($M2350="","",IFERROR(VLOOKUP($M2350,PartnerSearch!B$2:G$16000,6,0),"--"))</f>
        <v/>
      </c>
      <c r="P2350" s="15" t="str">
        <f t="shared" si="183"/>
        <v/>
      </c>
      <c r="Q2350" s="15" t="str">
        <f t="shared" si="184"/>
        <v/>
      </c>
      <c r="R2350" s="15" t="str">
        <f t="shared" si="185"/>
        <v/>
      </c>
      <c r="S2350" s="7" t="str">
        <f t="shared" si="186"/>
        <v/>
      </c>
    </row>
    <row r="2351" spans="8:19" x14ac:dyDescent="0.25">
      <c r="H2351" s="153"/>
      <c r="M2351" s="165" t="str">
        <f t="shared" si="182"/>
        <v/>
      </c>
      <c r="N2351" s="255" t="str">
        <f>IF($M2351="","",IFERROR(VLOOKUP($M2351,PartnerSearch!B$2:G$16000,6,0),"--"))</f>
        <v/>
      </c>
      <c r="P2351" s="15" t="str">
        <f t="shared" si="183"/>
        <v/>
      </c>
      <c r="Q2351" s="15" t="str">
        <f t="shared" si="184"/>
        <v/>
      </c>
      <c r="R2351" s="15" t="str">
        <f t="shared" si="185"/>
        <v/>
      </c>
      <c r="S2351" s="7" t="str">
        <f t="shared" si="186"/>
        <v/>
      </c>
    </row>
    <row r="2352" spans="8:19" x14ac:dyDescent="0.25">
      <c r="H2352" s="153"/>
      <c r="M2352" s="165" t="str">
        <f t="shared" si="182"/>
        <v/>
      </c>
      <c r="N2352" s="255" t="str">
        <f>IF($M2352="","",IFERROR(VLOOKUP($M2352,PartnerSearch!B$2:G$16000,6,0),"--"))</f>
        <v/>
      </c>
      <c r="P2352" s="15" t="str">
        <f t="shared" si="183"/>
        <v/>
      </c>
      <c r="Q2352" s="15" t="str">
        <f t="shared" si="184"/>
        <v/>
      </c>
      <c r="R2352" s="15" t="str">
        <f t="shared" si="185"/>
        <v/>
      </c>
      <c r="S2352" s="7" t="str">
        <f t="shared" si="186"/>
        <v/>
      </c>
    </row>
    <row r="2353" spans="8:19" x14ac:dyDescent="0.25">
      <c r="H2353" s="153"/>
      <c r="M2353" s="165" t="str">
        <f t="shared" si="182"/>
        <v/>
      </c>
      <c r="N2353" s="255" t="str">
        <f>IF($M2353="","",IFERROR(VLOOKUP($M2353,PartnerSearch!B$2:G$16000,6,0),"--"))</f>
        <v/>
      </c>
      <c r="P2353" s="15" t="str">
        <f t="shared" si="183"/>
        <v/>
      </c>
      <c r="Q2353" s="15" t="str">
        <f t="shared" si="184"/>
        <v/>
      </c>
      <c r="R2353" s="15" t="str">
        <f t="shared" si="185"/>
        <v/>
      </c>
      <c r="S2353" s="7" t="str">
        <f t="shared" si="186"/>
        <v/>
      </c>
    </row>
    <row r="2354" spans="8:19" x14ac:dyDescent="0.25">
      <c r="H2354" s="153"/>
      <c r="M2354" s="165" t="str">
        <f t="shared" si="182"/>
        <v/>
      </c>
      <c r="N2354" s="255" t="str">
        <f>IF($M2354="","",IFERROR(VLOOKUP($M2354,PartnerSearch!B$2:G$16000,6,0),"--"))</f>
        <v/>
      </c>
      <c r="P2354" s="15" t="str">
        <f t="shared" si="183"/>
        <v/>
      </c>
      <c r="Q2354" s="15" t="str">
        <f t="shared" si="184"/>
        <v/>
      </c>
      <c r="R2354" s="15" t="str">
        <f t="shared" si="185"/>
        <v/>
      </c>
      <c r="S2354" s="7" t="str">
        <f t="shared" si="186"/>
        <v/>
      </c>
    </row>
    <row r="2355" spans="8:19" x14ac:dyDescent="0.25">
      <c r="H2355" s="153"/>
      <c r="M2355" s="165" t="str">
        <f t="shared" si="182"/>
        <v/>
      </c>
      <c r="N2355" s="255" t="str">
        <f>IF($M2355="","",IFERROR(VLOOKUP($M2355,PartnerSearch!B$2:G$16000,6,0),"--"))</f>
        <v/>
      </c>
      <c r="P2355" s="15" t="str">
        <f t="shared" si="183"/>
        <v/>
      </c>
      <c r="Q2355" s="15" t="str">
        <f t="shared" si="184"/>
        <v/>
      </c>
      <c r="R2355" s="15" t="str">
        <f t="shared" si="185"/>
        <v/>
      </c>
      <c r="S2355" s="7" t="str">
        <f t="shared" si="186"/>
        <v/>
      </c>
    </row>
    <row r="2356" spans="8:19" x14ac:dyDescent="0.25">
      <c r="H2356" s="153"/>
      <c r="M2356" s="165" t="str">
        <f t="shared" si="182"/>
        <v/>
      </c>
      <c r="N2356" s="255" t="str">
        <f>IF($M2356="","",IFERROR(VLOOKUP($M2356,PartnerSearch!B$2:G$16000,6,0),"--"))</f>
        <v/>
      </c>
      <c r="P2356" s="15" t="str">
        <f t="shared" si="183"/>
        <v/>
      </c>
      <c r="Q2356" s="15" t="str">
        <f t="shared" si="184"/>
        <v/>
      </c>
      <c r="R2356" s="15" t="str">
        <f t="shared" si="185"/>
        <v/>
      </c>
      <c r="S2356" s="7" t="str">
        <f t="shared" si="186"/>
        <v/>
      </c>
    </row>
    <row r="2357" spans="8:19" x14ac:dyDescent="0.25">
      <c r="H2357" s="153"/>
      <c r="M2357" s="165" t="str">
        <f t="shared" si="182"/>
        <v/>
      </c>
      <c r="N2357" s="255" t="str">
        <f>IF($M2357="","",IFERROR(VLOOKUP($M2357,PartnerSearch!B$2:G$16000,6,0),"--"))</f>
        <v/>
      </c>
      <c r="P2357" s="15" t="str">
        <f t="shared" si="183"/>
        <v/>
      </c>
      <c r="Q2357" s="15" t="str">
        <f t="shared" si="184"/>
        <v/>
      </c>
      <c r="R2357" s="15" t="str">
        <f t="shared" si="185"/>
        <v/>
      </c>
      <c r="S2357" s="7" t="str">
        <f t="shared" si="186"/>
        <v/>
      </c>
    </row>
    <row r="2358" spans="8:19" x14ac:dyDescent="0.25">
      <c r="H2358" s="153"/>
      <c r="M2358" s="165" t="str">
        <f t="shared" si="182"/>
        <v/>
      </c>
      <c r="N2358" s="255" t="str">
        <f>IF($M2358="","",IFERROR(VLOOKUP($M2358,PartnerSearch!B$2:G$16000,6,0),"--"))</f>
        <v/>
      </c>
      <c r="P2358" s="15" t="str">
        <f t="shared" si="183"/>
        <v/>
      </c>
      <c r="Q2358" s="15" t="str">
        <f t="shared" si="184"/>
        <v/>
      </c>
      <c r="R2358" s="15" t="str">
        <f t="shared" si="185"/>
        <v/>
      </c>
      <c r="S2358" s="7" t="str">
        <f t="shared" si="186"/>
        <v/>
      </c>
    </row>
    <row r="2359" spans="8:19" x14ac:dyDescent="0.25">
      <c r="H2359" s="153"/>
      <c r="M2359" s="165" t="str">
        <f t="shared" si="182"/>
        <v/>
      </c>
      <c r="N2359" s="255" t="str">
        <f>IF($M2359="","",IFERROR(VLOOKUP($M2359,PartnerSearch!B$2:G$16000,6,0),"--"))</f>
        <v/>
      </c>
      <c r="P2359" s="15" t="str">
        <f t="shared" si="183"/>
        <v/>
      </c>
      <c r="Q2359" s="15" t="str">
        <f t="shared" si="184"/>
        <v/>
      </c>
      <c r="R2359" s="15" t="str">
        <f t="shared" si="185"/>
        <v/>
      </c>
      <c r="S2359" s="7" t="str">
        <f t="shared" si="186"/>
        <v/>
      </c>
    </row>
    <row r="2360" spans="8:19" x14ac:dyDescent="0.25">
      <c r="H2360" s="153"/>
      <c r="M2360" s="165" t="str">
        <f t="shared" si="182"/>
        <v/>
      </c>
      <c r="N2360" s="255" t="str">
        <f>IF($M2360="","",IFERROR(VLOOKUP($M2360,PartnerSearch!B$2:G$16000,6,0),"--"))</f>
        <v/>
      </c>
      <c r="P2360" s="15" t="str">
        <f t="shared" si="183"/>
        <v/>
      </c>
      <c r="Q2360" s="15" t="str">
        <f t="shared" si="184"/>
        <v/>
      </c>
      <c r="R2360" s="15" t="str">
        <f t="shared" si="185"/>
        <v/>
      </c>
      <c r="S2360" s="7" t="str">
        <f t="shared" si="186"/>
        <v/>
      </c>
    </row>
    <row r="2361" spans="8:19" x14ac:dyDescent="0.25">
      <c r="H2361" s="153"/>
      <c r="M2361" s="165" t="str">
        <f t="shared" si="182"/>
        <v/>
      </c>
      <c r="N2361" s="255" t="str">
        <f>IF($M2361="","",IFERROR(VLOOKUP($M2361,PartnerSearch!B$2:G$16000,6,0),"--"))</f>
        <v/>
      </c>
      <c r="P2361" s="15" t="str">
        <f t="shared" si="183"/>
        <v/>
      </c>
      <c r="Q2361" s="15" t="str">
        <f t="shared" si="184"/>
        <v/>
      </c>
      <c r="R2361" s="15" t="str">
        <f t="shared" si="185"/>
        <v/>
      </c>
      <c r="S2361" s="7" t="str">
        <f t="shared" si="186"/>
        <v/>
      </c>
    </row>
    <row r="2362" spans="8:19" x14ac:dyDescent="0.25">
      <c r="H2362" s="153"/>
      <c r="M2362" s="165" t="str">
        <f t="shared" si="182"/>
        <v/>
      </c>
      <c r="N2362" s="255" t="str">
        <f>IF($M2362="","",IFERROR(VLOOKUP($M2362,PartnerSearch!B$2:G$16000,6,0),"--"))</f>
        <v/>
      </c>
      <c r="P2362" s="15" t="str">
        <f t="shared" si="183"/>
        <v/>
      </c>
      <c r="Q2362" s="15" t="str">
        <f t="shared" si="184"/>
        <v/>
      </c>
      <c r="R2362" s="15" t="str">
        <f t="shared" si="185"/>
        <v/>
      </c>
      <c r="S2362" s="7" t="str">
        <f t="shared" si="186"/>
        <v/>
      </c>
    </row>
    <row r="2363" spans="8:19" x14ac:dyDescent="0.25">
      <c r="H2363" s="153"/>
      <c r="M2363" s="165" t="str">
        <f t="shared" si="182"/>
        <v/>
      </c>
      <c r="N2363" s="255" t="str">
        <f>IF($M2363="","",IFERROR(VLOOKUP($M2363,PartnerSearch!B$2:G$16000,6,0),"--"))</f>
        <v/>
      </c>
      <c r="P2363" s="15" t="str">
        <f t="shared" si="183"/>
        <v/>
      </c>
      <c r="Q2363" s="15" t="str">
        <f t="shared" si="184"/>
        <v/>
      </c>
      <c r="R2363" s="15" t="str">
        <f t="shared" si="185"/>
        <v/>
      </c>
      <c r="S2363" s="7" t="str">
        <f t="shared" si="186"/>
        <v/>
      </c>
    </row>
    <row r="2364" spans="8:19" x14ac:dyDescent="0.25">
      <c r="H2364" s="153"/>
      <c r="M2364" s="165" t="str">
        <f t="shared" si="182"/>
        <v/>
      </c>
      <c r="N2364" s="255" t="str">
        <f>IF($M2364="","",IFERROR(VLOOKUP($M2364,PartnerSearch!B$2:G$16000,6,0),"--"))</f>
        <v/>
      </c>
      <c r="P2364" s="15" t="str">
        <f t="shared" si="183"/>
        <v/>
      </c>
      <c r="Q2364" s="15" t="str">
        <f t="shared" si="184"/>
        <v/>
      </c>
      <c r="R2364" s="15" t="str">
        <f t="shared" si="185"/>
        <v/>
      </c>
      <c r="S2364" s="7" t="str">
        <f t="shared" si="186"/>
        <v/>
      </c>
    </row>
    <row r="2365" spans="8:19" x14ac:dyDescent="0.25">
      <c r="H2365" s="153"/>
      <c r="M2365" s="165" t="str">
        <f t="shared" si="182"/>
        <v/>
      </c>
      <c r="N2365" s="255" t="str">
        <f>IF($M2365="","",IFERROR(VLOOKUP($M2365,PartnerSearch!B$2:G$16000,6,0),"--"))</f>
        <v/>
      </c>
      <c r="P2365" s="15" t="str">
        <f t="shared" si="183"/>
        <v/>
      </c>
      <c r="Q2365" s="15" t="str">
        <f t="shared" si="184"/>
        <v/>
      </c>
      <c r="R2365" s="15" t="str">
        <f t="shared" si="185"/>
        <v/>
      </c>
      <c r="S2365" s="7" t="str">
        <f t="shared" si="186"/>
        <v/>
      </c>
    </row>
    <row r="2366" spans="8:19" x14ac:dyDescent="0.25">
      <c r="H2366" s="153"/>
      <c r="M2366" s="165" t="str">
        <f t="shared" si="182"/>
        <v/>
      </c>
      <c r="N2366" s="255" t="str">
        <f>IF($M2366="","",IFERROR(VLOOKUP($M2366,PartnerSearch!B$2:G$16000,6,0),"--"))</f>
        <v/>
      </c>
      <c r="P2366" s="15" t="str">
        <f t="shared" si="183"/>
        <v/>
      </c>
      <c r="Q2366" s="15" t="str">
        <f t="shared" si="184"/>
        <v/>
      </c>
      <c r="R2366" s="15" t="str">
        <f t="shared" si="185"/>
        <v/>
      </c>
      <c r="S2366" s="7" t="str">
        <f t="shared" si="186"/>
        <v/>
      </c>
    </row>
    <row r="2367" spans="8:19" x14ac:dyDescent="0.25">
      <c r="H2367" s="153"/>
      <c r="M2367" s="165" t="str">
        <f t="shared" si="182"/>
        <v/>
      </c>
      <c r="N2367" s="255" t="str">
        <f>IF($M2367="","",IFERROR(VLOOKUP($M2367,PartnerSearch!B$2:G$16000,6,0),"--"))</f>
        <v/>
      </c>
      <c r="P2367" s="15" t="str">
        <f t="shared" si="183"/>
        <v/>
      </c>
      <c r="Q2367" s="15" t="str">
        <f t="shared" si="184"/>
        <v/>
      </c>
      <c r="R2367" s="15" t="str">
        <f t="shared" si="185"/>
        <v/>
      </c>
      <c r="S2367" s="7" t="str">
        <f t="shared" si="186"/>
        <v/>
      </c>
    </row>
    <row r="2368" spans="8:19" x14ac:dyDescent="0.25">
      <c r="H2368" s="153"/>
      <c r="M2368" s="165" t="str">
        <f t="shared" si="182"/>
        <v/>
      </c>
      <c r="N2368" s="255" t="str">
        <f>IF($M2368="","",IFERROR(VLOOKUP($M2368,PartnerSearch!B$2:G$16000,6,0),"--"))</f>
        <v/>
      </c>
      <c r="P2368" s="15" t="str">
        <f t="shared" si="183"/>
        <v/>
      </c>
      <c r="Q2368" s="15" t="str">
        <f t="shared" si="184"/>
        <v/>
      </c>
      <c r="R2368" s="15" t="str">
        <f t="shared" si="185"/>
        <v/>
      </c>
      <c r="S2368" s="7" t="str">
        <f t="shared" si="186"/>
        <v/>
      </c>
    </row>
    <row r="2369" spans="8:19" x14ac:dyDescent="0.25">
      <c r="H2369" s="153"/>
      <c r="M2369" s="165" t="str">
        <f t="shared" si="182"/>
        <v/>
      </c>
      <c r="N2369" s="255" t="str">
        <f>IF($M2369="","",IFERROR(VLOOKUP($M2369,PartnerSearch!B$2:G$16000,6,0),"--"))</f>
        <v/>
      </c>
      <c r="P2369" s="15" t="str">
        <f t="shared" si="183"/>
        <v/>
      </c>
      <c r="Q2369" s="15" t="str">
        <f t="shared" si="184"/>
        <v/>
      </c>
      <c r="R2369" s="15" t="str">
        <f t="shared" si="185"/>
        <v/>
      </c>
      <c r="S2369" s="7" t="str">
        <f t="shared" si="186"/>
        <v/>
      </c>
    </row>
    <row r="2370" spans="8:19" x14ac:dyDescent="0.25">
      <c r="H2370" s="153"/>
      <c r="M2370" s="165" t="str">
        <f t="shared" si="182"/>
        <v/>
      </c>
      <c r="N2370" s="255" t="str">
        <f>IF($M2370="","",IFERROR(VLOOKUP($M2370,PartnerSearch!B$2:G$16000,6,0),"--"))</f>
        <v/>
      </c>
      <c r="P2370" s="15" t="str">
        <f t="shared" si="183"/>
        <v/>
      </c>
      <c r="Q2370" s="15" t="str">
        <f t="shared" si="184"/>
        <v/>
      </c>
      <c r="R2370" s="15" t="str">
        <f t="shared" si="185"/>
        <v/>
      </c>
      <c r="S2370" s="7" t="str">
        <f t="shared" si="186"/>
        <v/>
      </c>
    </row>
    <row r="2371" spans="8:19" x14ac:dyDescent="0.25">
      <c r="H2371" s="153"/>
      <c r="M2371" s="165" t="str">
        <f t="shared" ref="M2371:M2434" si="187">TRIM(SUBSTITUTE(SUBSTITUTE(SUBSTITUTE(SUBSTITUTE(SUBSTITUTE(SUBSTITUTE(SUBSTITUTE(SUBSTITUTE(SUBSTITUTE(SUBSTITUTE(SUBSTITUTE(SUBSTITUTE(SUBSTITUTE(SUBSTITUTE(E2371,"00000 ","")," (Local)","")," (Tribal)","")," (State)","")," (Regional)","")," (Federal/National)","")," (International)","")," (Unknown)","")," (Academic Institution)","")," (Government)","")," (Industry/Business)","")," (NGO)","")," (Other)","")," (Sea Grant Program)",""))</f>
        <v/>
      </c>
      <c r="N2371" s="255" t="str">
        <f>IF($M2371="","",IFERROR(VLOOKUP($M2371,PartnerSearch!B$2:G$16000,6,0),"--"))</f>
        <v/>
      </c>
      <c r="P2371" s="15" t="str">
        <f t="shared" ref="P2371:P2434" si="188">IF(E2371="","",IF(LEFT(E2371&amp;"x",5)="00000","",IF(N2371="--","NO","yes")))</f>
        <v/>
      </c>
      <c r="Q2371" s="15" t="str">
        <f t="shared" ref="Q2371:Q2434" si="189">IF(LEFT(E2371&amp;"x",5)&lt;&gt;"00000","",IF(N2371="--","yes","NO"))</f>
        <v/>
      </c>
      <c r="R2371" s="15" t="str">
        <f t="shared" ref="R2371:R2434" si="190">IF(Q2371="","",IF((ISERROR(SEARCH("(Federal/National)",E2371))*1+ISERROR(SEARCH("(International)",E2371))*1+ISERROR(SEARCH("(Local)",E2371))*1+ISERROR(SEARCH("(State)",E2371))*1+ISERROR(SEARCH("(Regional)",E2371))*1+ISERROR(SEARCH("(Tribal)",E2371))*1+ISERROR(SEARCH("(Unknown) (",E2371))*1)=6,"yes","NO"))</f>
        <v/>
      </c>
      <c r="S2371" s="7" t="str">
        <f t="shared" ref="S2371:S2434" si="191">IF(Q2371="","",IF(OR(NOT(ISERROR(SEARCH("(Academic Institution)",E2371))),NOT(ISERROR(SEARCH("(Government)",E2371))),NOT(ISERROR(SEARCH("(Industry/Business)",E2371))),NOT(ISERROR(SEARCH("(NGO)",E2371))),NOT(ISERROR(SEARCH("(Sea Grant Program)",E2371))),NOT(ISERROR(SEARCH("(Other)",E2371))),NOT(AND(NOT(ISERROR(SEARCH("(Unknown)",E2371))),(ISERROR(SEARCH(") (Unknown)",E2371)))))),"yes","NO"))</f>
        <v/>
      </c>
    </row>
    <row r="2372" spans="8:19" x14ac:dyDescent="0.25">
      <c r="H2372" s="153"/>
      <c r="M2372" s="165" t="str">
        <f t="shared" si="187"/>
        <v/>
      </c>
      <c r="N2372" s="255" t="str">
        <f>IF($M2372="","",IFERROR(VLOOKUP($M2372,PartnerSearch!B$2:G$16000,6,0),"--"))</f>
        <v/>
      </c>
      <c r="P2372" s="15" t="str">
        <f t="shared" si="188"/>
        <v/>
      </c>
      <c r="Q2372" s="15" t="str">
        <f t="shared" si="189"/>
        <v/>
      </c>
      <c r="R2372" s="15" t="str">
        <f t="shared" si="190"/>
        <v/>
      </c>
      <c r="S2372" s="7" t="str">
        <f t="shared" si="191"/>
        <v/>
      </c>
    </row>
    <row r="2373" spans="8:19" x14ac:dyDescent="0.25">
      <c r="H2373" s="153"/>
      <c r="M2373" s="165" t="str">
        <f t="shared" si="187"/>
        <v/>
      </c>
      <c r="N2373" s="255" t="str">
        <f>IF($M2373="","",IFERROR(VLOOKUP($M2373,PartnerSearch!B$2:G$16000,6,0),"--"))</f>
        <v/>
      </c>
      <c r="P2373" s="15" t="str">
        <f t="shared" si="188"/>
        <v/>
      </c>
      <c r="Q2373" s="15" t="str">
        <f t="shared" si="189"/>
        <v/>
      </c>
      <c r="R2373" s="15" t="str">
        <f t="shared" si="190"/>
        <v/>
      </c>
      <c r="S2373" s="7" t="str">
        <f t="shared" si="191"/>
        <v/>
      </c>
    </row>
    <row r="2374" spans="8:19" x14ac:dyDescent="0.25">
      <c r="H2374" s="153"/>
      <c r="M2374" s="165" t="str">
        <f t="shared" si="187"/>
        <v/>
      </c>
      <c r="N2374" s="255" t="str">
        <f>IF($M2374="","",IFERROR(VLOOKUP($M2374,PartnerSearch!B$2:G$16000,6,0),"--"))</f>
        <v/>
      </c>
      <c r="P2374" s="15" t="str">
        <f t="shared" si="188"/>
        <v/>
      </c>
      <c r="Q2374" s="15" t="str">
        <f t="shared" si="189"/>
        <v/>
      </c>
      <c r="R2374" s="15" t="str">
        <f t="shared" si="190"/>
        <v/>
      </c>
      <c r="S2374" s="7" t="str">
        <f t="shared" si="191"/>
        <v/>
      </c>
    </row>
    <row r="2375" spans="8:19" x14ac:dyDescent="0.25">
      <c r="H2375" s="153"/>
      <c r="M2375" s="165" t="str">
        <f t="shared" si="187"/>
        <v/>
      </c>
      <c r="N2375" s="255" t="str">
        <f>IF($M2375="","",IFERROR(VLOOKUP($M2375,PartnerSearch!B$2:G$16000,6,0),"--"))</f>
        <v/>
      </c>
      <c r="P2375" s="15" t="str">
        <f t="shared" si="188"/>
        <v/>
      </c>
      <c r="Q2375" s="15" t="str">
        <f t="shared" si="189"/>
        <v/>
      </c>
      <c r="R2375" s="15" t="str">
        <f t="shared" si="190"/>
        <v/>
      </c>
      <c r="S2375" s="7" t="str">
        <f t="shared" si="191"/>
        <v/>
      </c>
    </row>
    <row r="2376" spans="8:19" x14ac:dyDescent="0.25">
      <c r="H2376" s="153"/>
      <c r="M2376" s="165" t="str">
        <f t="shared" si="187"/>
        <v/>
      </c>
      <c r="N2376" s="255" t="str">
        <f>IF($M2376="","",IFERROR(VLOOKUP($M2376,PartnerSearch!B$2:G$16000,6,0),"--"))</f>
        <v/>
      </c>
      <c r="P2376" s="15" t="str">
        <f t="shared" si="188"/>
        <v/>
      </c>
      <c r="Q2376" s="15" t="str">
        <f t="shared" si="189"/>
        <v/>
      </c>
      <c r="R2376" s="15" t="str">
        <f t="shared" si="190"/>
        <v/>
      </c>
      <c r="S2376" s="7" t="str">
        <f t="shared" si="191"/>
        <v/>
      </c>
    </row>
    <row r="2377" spans="8:19" x14ac:dyDescent="0.25">
      <c r="H2377" s="153"/>
      <c r="M2377" s="165" t="str">
        <f t="shared" si="187"/>
        <v/>
      </c>
      <c r="N2377" s="255" t="str">
        <f>IF($M2377="","",IFERROR(VLOOKUP($M2377,PartnerSearch!B$2:G$16000,6,0),"--"))</f>
        <v/>
      </c>
      <c r="P2377" s="15" t="str">
        <f t="shared" si="188"/>
        <v/>
      </c>
      <c r="Q2377" s="15" t="str">
        <f t="shared" si="189"/>
        <v/>
      </c>
      <c r="R2377" s="15" t="str">
        <f t="shared" si="190"/>
        <v/>
      </c>
      <c r="S2377" s="7" t="str">
        <f t="shared" si="191"/>
        <v/>
      </c>
    </row>
    <row r="2378" spans="8:19" x14ac:dyDescent="0.25">
      <c r="H2378" s="153"/>
      <c r="M2378" s="165" t="str">
        <f t="shared" si="187"/>
        <v/>
      </c>
      <c r="N2378" s="255" t="str">
        <f>IF($M2378="","",IFERROR(VLOOKUP($M2378,PartnerSearch!B$2:G$16000,6,0),"--"))</f>
        <v/>
      </c>
      <c r="P2378" s="15" t="str">
        <f t="shared" si="188"/>
        <v/>
      </c>
      <c r="Q2378" s="15" t="str">
        <f t="shared" si="189"/>
        <v/>
      </c>
      <c r="R2378" s="15" t="str">
        <f t="shared" si="190"/>
        <v/>
      </c>
      <c r="S2378" s="7" t="str">
        <f t="shared" si="191"/>
        <v/>
      </c>
    </row>
    <row r="2379" spans="8:19" x14ac:dyDescent="0.25">
      <c r="H2379" s="153"/>
      <c r="M2379" s="165" t="str">
        <f t="shared" si="187"/>
        <v/>
      </c>
      <c r="N2379" s="255" t="str">
        <f>IF($M2379="","",IFERROR(VLOOKUP($M2379,PartnerSearch!B$2:G$16000,6,0),"--"))</f>
        <v/>
      </c>
      <c r="P2379" s="15" t="str">
        <f t="shared" si="188"/>
        <v/>
      </c>
      <c r="Q2379" s="15" t="str">
        <f t="shared" si="189"/>
        <v/>
      </c>
      <c r="R2379" s="15" t="str">
        <f t="shared" si="190"/>
        <v/>
      </c>
      <c r="S2379" s="7" t="str">
        <f t="shared" si="191"/>
        <v/>
      </c>
    </row>
    <row r="2380" spans="8:19" x14ac:dyDescent="0.25">
      <c r="H2380" s="153"/>
      <c r="M2380" s="165" t="str">
        <f t="shared" si="187"/>
        <v/>
      </c>
      <c r="N2380" s="255" t="str">
        <f>IF($M2380="","",IFERROR(VLOOKUP($M2380,PartnerSearch!B$2:G$16000,6,0),"--"))</f>
        <v/>
      </c>
      <c r="P2380" s="15" t="str">
        <f t="shared" si="188"/>
        <v/>
      </c>
      <c r="Q2380" s="15" t="str">
        <f t="shared" si="189"/>
        <v/>
      </c>
      <c r="R2380" s="15" t="str">
        <f t="shared" si="190"/>
        <v/>
      </c>
      <c r="S2380" s="7" t="str">
        <f t="shared" si="191"/>
        <v/>
      </c>
    </row>
    <row r="2381" spans="8:19" x14ac:dyDescent="0.25">
      <c r="H2381" s="153"/>
      <c r="M2381" s="165" t="str">
        <f t="shared" si="187"/>
        <v/>
      </c>
      <c r="N2381" s="255" t="str">
        <f>IF($M2381="","",IFERROR(VLOOKUP($M2381,PartnerSearch!B$2:G$16000,6,0),"--"))</f>
        <v/>
      </c>
      <c r="P2381" s="15" t="str">
        <f t="shared" si="188"/>
        <v/>
      </c>
      <c r="Q2381" s="15" t="str">
        <f t="shared" si="189"/>
        <v/>
      </c>
      <c r="R2381" s="15" t="str">
        <f t="shared" si="190"/>
        <v/>
      </c>
      <c r="S2381" s="7" t="str">
        <f t="shared" si="191"/>
        <v/>
      </c>
    </row>
    <row r="2382" spans="8:19" x14ac:dyDescent="0.25">
      <c r="H2382" s="153"/>
      <c r="M2382" s="165" t="str">
        <f t="shared" si="187"/>
        <v/>
      </c>
      <c r="N2382" s="255" t="str">
        <f>IF($M2382="","",IFERROR(VLOOKUP($M2382,PartnerSearch!B$2:G$16000,6,0),"--"))</f>
        <v/>
      </c>
      <c r="P2382" s="15" t="str">
        <f t="shared" si="188"/>
        <v/>
      </c>
      <c r="Q2382" s="15" t="str">
        <f t="shared" si="189"/>
        <v/>
      </c>
      <c r="R2382" s="15" t="str">
        <f t="shared" si="190"/>
        <v/>
      </c>
      <c r="S2382" s="7" t="str">
        <f t="shared" si="191"/>
        <v/>
      </c>
    </row>
    <row r="2383" spans="8:19" x14ac:dyDescent="0.25">
      <c r="H2383" s="153"/>
      <c r="M2383" s="165" t="str">
        <f t="shared" si="187"/>
        <v/>
      </c>
      <c r="N2383" s="255" t="str">
        <f>IF($M2383="","",IFERROR(VLOOKUP($M2383,PartnerSearch!B$2:G$16000,6,0),"--"))</f>
        <v/>
      </c>
      <c r="P2383" s="15" t="str">
        <f t="shared" si="188"/>
        <v/>
      </c>
      <c r="Q2383" s="15" t="str">
        <f t="shared" si="189"/>
        <v/>
      </c>
      <c r="R2383" s="15" t="str">
        <f t="shared" si="190"/>
        <v/>
      </c>
      <c r="S2383" s="7" t="str">
        <f t="shared" si="191"/>
        <v/>
      </c>
    </row>
    <row r="2384" spans="8:19" x14ac:dyDescent="0.25">
      <c r="H2384" s="153"/>
      <c r="M2384" s="165" t="str">
        <f t="shared" si="187"/>
        <v/>
      </c>
      <c r="N2384" s="255" t="str">
        <f>IF($M2384="","",IFERROR(VLOOKUP($M2384,PartnerSearch!B$2:G$16000,6,0),"--"))</f>
        <v/>
      </c>
      <c r="P2384" s="15" t="str">
        <f t="shared" si="188"/>
        <v/>
      </c>
      <c r="Q2384" s="15" t="str">
        <f t="shared" si="189"/>
        <v/>
      </c>
      <c r="R2384" s="15" t="str">
        <f t="shared" si="190"/>
        <v/>
      </c>
      <c r="S2384" s="7" t="str">
        <f t="shared" si="191"/>
        <v/>
      </c>
    </row>
    <row r="2385" spans="8:19" x14ac:dyDescent="0.25">
      <c r="H2385" s="153"/>
      <c r="M2385" s="165" t="str">
        <f t="shared" si="187"/>
        <v/>
      </c>
      <c r="N2385" s="255" t="str">
        <f>IF($M2385="","",IFERROR(VLOOKUP($M2385,PartnerSearch!B$2:G$16000,6,0),"--"))</f>
        <v/>
      </c>
      <c r="P2385" s="15" t="str">
        <f t="shared" si="188"/>
        <v/>
      </c>
      <c r="Q2385" s="15" t="str">
        <f t="shared" si="189"/>
        <v/>
      </c>
      <c r="R2385" s="15" t="str">
        <f t="shared" si="190"/>
        <v/>
      </c>
      <c r="S2385" s="7" t="str">
        <f t="shared" si="191"/>
        <v/>
      </c>
    </row>
    <row r="2386" spans="8:19" x14ac:dyDescent="0.25">
      <c r="H2386" s="153"/>
      <c r="M2386" s="165" t="str">
        <f t="shared" si="187"/>
        <v/>
      </c>
      <c r="N2386" s="255" t="str">
        <f>IF($M2386="","",IFERROR(VLOOKUP($M2386,PartnerSearch!B$2:G$16000,6,0),"--"))</f>
        <v/>
      </c>
      <c r="P2386" s="15" t="str">
        <f t="shared" si="188"/>
        <v/>
      </c>
      <c r="Q2386" s="15" t="str">
        <f t="shared" si="189"/>
        <v/>
      </c>
      <c r="R2386" s="15" t="str">
        <f t="shared" si="190"/>
        <v/>
      </c>
      <c r="S2386" s="7" t="str">
        <f t="shared" si="191"/>
        <v/>
      </c>
    </row>
    <row r="2387" spans="8:19" x14ac:dyDescent="0.25">
      <c r="H2387" s="153"/>
      <c r="M2387" s="165" t="str">
        <f t="shared" si="187"/>
        <v/>
      </c>
      <c r="N2387" s="255" t="str">
        <f>IF($M2387="","",IFERROR(VLOOKUP($M2387,PartnerSearch!B$2:G$16000,6,0),"--"))</f>
        <v/>
      </c>
      <c r="P2387" s="15" t="str">
        <f t="shared" si="188"/>
        <v/>
      </c>
      <c r="Q2387" s="15" t="str">
        <f t="shared" si="189"/>
        <v/>
      </c>
      <c r="R2387" s="15" t="str">
        <f t="shared" si="190"/>
        <v/>
      </c>
      <c r="S2387" s="7" t="str">
        <f t="shared" si="191"/>
        <v/>
      </c>
    </row>
    <row r="2388" spans="8:19" x14ac:dyDescent="0.25">
      <c r="H2388" s="153"/>
      <c r="M2388" s="165" t="str">
        <f t="shared" si="187"/>
        <v/>
      </c>
      <c r="N2388" s="255" t="str">
        <f>IF($M2388="","",IFERROR(VLOOKUP($M2388,PartnerSearch!B$2:G$16000,6,0),"--"))</f>
        <v/>
      </c>
      <c r="P2388" s="15" t="str">
        <f t="shared" si="188"/>
        <v/>
      </c>
      <c r="Q2388" s="15" t="str">
        <f t="shared" si="189"/>
        <v/>
      </c>
      <c r="R2388" s="15" t="str">
        <f t="shared" si="190"/>
        <v/>
      </c>
      <c r="S2388" s="7" t="str">
        <f t="shared" si="191"/>
        <v/>
      </c>
    </row>
    <row r="2389" spans="8:19" x14ac:dyDescent="0.25">
      <c r="H2389" s="153"/>
      <c r="M2389" s="165" t="str">
        <f t="shared" si="187"/>
        <v/>
      </c>
      <c r="N2389" s="255" t="str">
        <f>IF($M2389="","",IFERROR(VLOOKUP($M2389,PartnerSearch!B$2:G$16000,6,0),"--"))</f>
        <v/>
      </c>
      <c r="P2389" s="15" t="str">
        <f t="shared" si="188"/>
        <v/>
      </c>
      <c r="Q2389" s="15" t="str">
        <f t="shared" si="189"/>
        <v/>
      </c>
      <c r="R2389" s="15" t="str">
        <f t="shared" si="190"/>
        <v/>
      </c>
      <c r="S2389" s="7" t="str">
        <f t="shared" si="191"/>
        <v/>
      </c>
    </row>
    <row r="2390" spans="8:19" x14ac:dyDescent="0.25">
      <c r="H2390" s="153"/>
      <c r="M2390" s="165" t="str">
        <f t="shared" si="187"/>
        <v/>
      </c>
      <c r="N2390" s="255" t="str">
        <f>IF($M2390="","",IFERROR(VLOOKUP($M2390,PartnerSearch!B$2:G$16000,6,0),"--"))</f>
        <v/>
      </c>
      <c r="P2390" s="15" t="str">
        <f t="shared" si="188"/>
        <v/>
      </c>
      <c r="Q2390" s="15" t="str">
        <f t="shared" si="189"/>
        <v/>
      </c>
      <c r="R2390" s="15" t="str">
        <f t="shared" si="190"/>
        <v/>
      </c>
      <c r="S2390" s="7" t="str">
        <f t="shared" si="191"/>
        <v/>
      </c>
    </row>
    <row r="2391" spans="8:19" x14ac:dyDescent="0.25">
      <c r="H2391" s="153"/>
      <c r="M2391" s="165" t="str">
        <f t="shared" si="187"/>
        <v/>
      </c>
      <c r="N2391" s="255" t="str">
        <f>IF($M2391="","",IFERROR(VLOOKUP($M2391,PartnerSearch!B$2:G$16000,6,0),"--"))</f>
        <v/>
      </c>
      <c r="P2391" s="15" t="str">
        <f t="shared" si="188"/>
        <v/>
      </c>
      <c r="Q2391" s="15" t="str">
        <f t="shared" si="189"/>
        <v/>
      </c>
      <c r="R2391" s="15" t="str">
        <f t="shared" si="190"/>
        <v/>
      </c>
      <c r="S2391" s="7" t="str">
        <f t="shared" si="191"/>
        <v/>
      </c>
    </row>
    <row r="2392" spans="8:19" x14ac:dyDescent="0.25">
      <c r="H2392" s="153"/>
      <c r="M2392" s="165" t="str">
        <f t="shared" si="187"/>
        <v/>
      </c>
      <c r="N2392" s="255" t="str">
        <f>IF($M2392="","",IFERROR(VLOOKUP($M2392,PartnerSearch!B$2:G$16000,6,0),"--"))</f>
        <v/>
      </c>
      <c r="P2392" s="15" t="str">
        <f t="shared" si="188"/>
        <v/>
      </c>
      <c r="Q2392" s="15" t="str">
        <f t="shared" si="189"/>
        <v/>
      </c>
      <c r="R2392" s="15" t="str">
        <f t="shared" si="190"/>
        <v/>
      </c>
      <c r="S2392" s="7" t="str">
        <f t="shared" si="191"/>
        <v/>
      </c>
    </row>
    <row r="2393" spans="8:19" x14ac:dyDescent="0.25">
      <c r="H2393" s="153"/>
      <c r="M2393" s="165" t="str">
        <f t="shared" si="187"/>
        <v/>
      </c>
      <c r="N2393" s="255" t="str">
        <f>IF($M2393="","",IFERROR(VLOOKUP($M2393,PartnerSearch!B$2:G$16000,6,0),"--"))</f>
        <v/>
      </c>
      <c r="P2393" s="15" t="str">
        <f t="shared" si="188"/>
        <v/>
      </c>
      <c r="Q2393" s="15" t="str">
        <f t="shared" si="189"/>
        <v/>
      </c>
      <c r="R2393" s="15" t="str">
        <f t="shared" si="190"/>
        <v/>
      </c>
      <c r="S2393" s="7" t="str">
        <f t="shared" si="191"/>
        <v/>
      </c>
    </row>
    <row r="2394" spans="8:19" x14ac:dyDescent="0.25">
      <c r="H2394" s="153"/>
      <c r="M2394" s="165" t="str">
        <f t="shared" si="187"/>
        <v/>
      </c>
      <c r="N2394" s="255" t="str">
        <f>IF($M2394="","",IFERROR(VLOOKUP($M2394,PartnerSearch!B$2:G$16000,6,0),"--"))</f>
        <v/>
      </c>
      <c r="P2394" s="15" t="str">
        <f t="shared" si="188"/>
        <v/>
      </c>
      <c r="Q2394" s="15" t="str">
        <f t="shared" si="189"/>
        <v/>
      </c>
      <c r="R2394" s="15" t="str">
        <f t="shared" si="190"/>
        <v/>
      </c>
      <c r="S2394" s="7" t="str">
        <f t="shared" si="191"/>
        <v/>
      </c>
    </row>
    <row r="2395" spans="8:19" x14ac:dyDescent="0.25">
      <c r="H2395" s="153"/>
      <c r="M2395" s="165" t="str">
        <f t="shared" si="187"/>
        <v/>
      </c>
      <c r="N2395" s="255" t="str">
        <f>IF($M2395="","",IFERROR(VLOOKUP($M2395,PartnerSearch!B$2:G$16000,6,0),"--"))</f>
        <v/>
      </c>
      <c r="P2395" s="15" t="str">
        <f t="shared" si="188"/>
        <v/>
      </c>
      <c r="Q2395" s="15" t="str">
        <f t="shared" si="189"/>
        <v/>
      </c>
      <c r="R2395" s="15" t="str">
        <f t="shared" si="190"/>
        <v/>
      </c>
      <c r="S2395" s="7" t="str">
        <f t="shared" si="191"/>
        <v/>
      </c>
    </row>
    <row r="2396" spans="8:19" x14ac:dyDescent="0.25">
      <c r="H2396" s="153"/>
      <c r="M2396" s="165" t="str">
        <f t="shared" si="187"/>
        <v/>
      </c>
      <c r="N2396" s="255" t="str">
        <f>IF($M2396="","",IFERROR(VLOOKUP($M2396,PartnerSearch!B$2:G$16000,6,0),"--"))</f>
        <v/>
      </c>
      <c r="P2396" s="15" t="str">
        <f t="shared" si="188"/>
        <v/>
      </c>
      <c r="Q2396" s="15" t="str">
        <f t="shared" si="189"/>
        <v/>
      </c>
      <c r="R2396" s="15" t="str">
        <f t="shared" si="190"/>
        <v/>
      </c>
      <c r="S2396" s="7" t="str">
        <f t="shared" si="191"/>
        <v/>
      </c>
    </row>
    <row r="2397" spans="8:19" x14ac:dyDescent="0.25">
      <c r="H2397" s="153"/>
      <c r="M2397" s="165" t="str">
        <f t="shared" si="187"/>
        <v/>
      </c>
      <c r="N2397" s="255" t="str">
        <f>IF($M2397="","",IFERROR(VLOOKUP($M2397,PartnerSearch!B$2:G$16000,6,0),"--"))</f>
        <v/>
      </c>
      <c r="P2397" s="15" t="str">
        <f t="shared" si="188"/>
        <v/>
      </c>
      <c r="Q2397" s="15" t="str">
        <f t="shared" si="189"/>
        <v/>
      </c>
      <c r="R2397" s="15" t="str">
        <f t="shared" si="190"/>
        <v/>
      </c>
      <c r="S2397" s="7" t="str">
        <f t="shared" si="191"/>
        <v/>
      </c>
    </row>
    <row r="2398" spans="8:19" x14ac:dyDescent="0.25">
      <c r="H2398" s="153"/>
      <c r="M2398" s="165" t="str">
        <f t="shared" si="187"/>
        <v/>
      </c>
      <c r="N2398" s="255" t="str">
        <f>IF($M2398="","",IFERROR(VLOOKUP($M2398,PartnerSearch!B$2:G$16000,6,0),"--"))</f>
        <v/>
      </c>
      <c r="P2398" s="15" t="str">
        <f t="shared" si="188"/>
        <v/>
      </c>
      <c r="Q2398" s="15" t="str">
        <f t="shared" si="189"/>
        <v/>
      </c>
      <c r="R2398" s="15" t="str">
        <f t="shared" si="190"/>
        <v/>
      </c>
      <c r="S2398" s="7" t="str">
        <f t="shared" si="191"/>
        <v/>
      </c>
    </row>
    <row r="2399" spans="8:19" x14ac:dyDescent="0.25">
      <c r="H2399" s="153"/>
      <c r="M2399" s="165" t="str">
        <f t="shared" si="187"/>
        <v/>
      </c>
      <c r="N2399" s="255" t="str">
        <f>IF($M2399="","",IFERROR(VLOOKUP($M2399,PartnerSearch!B$2:G$16000,6,0),"--"))</f>
        <v/>
      </c>
      <c r="P2399" s="15" t="str">
        <f t="shared" si="188"/>
        <v/>
      </c>
      <c r="Q2399" s="15" t="str">
        <f t="shared" si="189"/>
        <v/>
      </c>
      <c r="R2399" s="15" t="str">
        <f t="shared" si="190"/>
        <v/>
      </c>
      <c r="S2399" s="7" t="str">
        <f t="shared" si="191"/>
        <v/>
      </c>
    </row>
    <row r="2400" spans="8:19" x14ac:dyDescent="0.25">
      <c r="H2400" s="153"/>
      <c r="M2400" s="165" t="str">
        <f t="shared" si="187"/>
        <v/>
      </c>
      <c r="N2400" s="255" t="str">
        <f>IF($M2400="","",IFERROR(VLOOKUP($M2400,PartnerSearch!B$2:G$16000,6,0),"--"))</f>
        <v/>
      </c>
      <c r="P2400" s="15" t="str">
        <f t="shared" si="188"/>
        <v/>
      </c>
      <c r="Q2400" s="15" t="str">
        <f t="shared" si="189"/>
        <v/>
      </c>
      <c r="R2400" s="15" t="str">
        <f t="shared" si="190"/>
        <v/>
      </c>
      <c r="S2400" s="7" t="str">
        <f t="shared" si="191"/>
        <v/>
      </c>
    </row>
    <row r="2401" spans="8:19" x14ac:dyDescent="0.25">
      <c r="H2401" s="153"/>
      <c r="M2401" s="165" t="str">
        <f t="shared" si="187"/>
        <v/>
      </c>
      <c r="N2401" s="255" t="str">
        <f>IF($M2401="","",IFERROR(VLOOKUP($M2401,PartnerSearch!B$2:G$16000,6,0),"--"))</f>
        <v/>
      </c>
      <c r="P2401" s="15" t="str">
        <f t="shared" si="188"/>
        <v/>
      </c>
      <c r="Q2401" s="15" t="str">
        <f t="shared" si="189"/>
        <v/>
      </c>
      <c r="R2401" s="15" t="str">
        <f t="shared" si="190"/>
        <v/>
      </c>
      <c r="S2401" s="7" t="str">
        <f t="shared" si="191"/>
        <v/>
      </c>
    </row>
    <row r="2402" spans="8:19" x14ac:dyDescent="0.25">
      <c r="H2402" s="153"/>
      <c r="M2402" s="165" t="str">
        <f t="shared" si="187"/>
        <v/>
      </c>
      <c r="N2402" s="255" t="str">
        <f>IF($M2402="","",IFERROR(VLOOKUP($M2402,PartnerSearch!B$2:G$16000,6,0),"--"))</f>
        <v/>
      </c>
      <c r="P2402" s="15" t="str">
        <f t="shared" si="188"/>
        <v/>
      </c>
      <c r="Q2402" s="15" t="str">
        <f t="shared" si="189"/>
        <v/>
      </c>
      <c r="R2402" s="15" t="str">
        <f t="shared" si="190"/>
        <v/>
      </c>
      <c r="S2402" s="7" t="str">
        <f t="shared" si="191"/>
        <v/>
      </c>
    </row>
    <row r="2403" spans="8:19" x14ac:dyDescent="0.25">
      <c r="H2403" s="153"/>
      <c r="M2403" s="165" t="str">
        <f t="shared" si="187"/>
        <v/>
      </c>
      <c r="N2403" s="255" t="str">
        <f>IF($M2403="","",IFERROR(VLOOKUP($M2403,PartnerSearch!B$2:G$16000,6,0),"--"))</f>
        <v/>
      </c>
      <c r="P2403" s="15" t="str">
        <f t="shared" si="188"/>
        <v/>
      </c>
      <c r="Q2403" s="15" t="str">
        <f t="shared" si="189"/>
        <v/>
      </c>
      <c r="R2403" s="15" t="str">
        <f t="shared" si="190"/>
        <v/>
      </c>
      <c r="S2403" s="7" t="str">
        <f t="shared" si="191"/>
        <v/>
      </c>
    </row>
    <row r="2404" spans="8:19" x14ac:dyDescent="0.25">
      <c r="H2404" s="153"/>
      <c r="M2404" s="165" t="str">
        <f t="shared" si="187"/>
        <v/>
      </c>
      <c r="N2404" s="255" t="str">
        <f>IF($M2404="","",IFERROR(VLOOKUP($M2404,PartnerSearch!B$2:G$16000,6,0),"--"))</f>
        <v/>
      </c>
      <c r="P2404" s="15" t="str">
        <f t="shared" si="188"/>
        <v/>
      </c>
      <c r="Q2404" s="15" t="str">
        <f t="shared" si="189"/>
        <v/>
      </c>
      <c r="R2404" s="15" t="str">
        <f t="shared" si="190"/>
        <v/>
      </c>
      <c r="S2404" s="7" t="str">
        <f t="shared" si="191"/>
        <v/>
      </c>
    </row>
    <row r="2405" spans="8:19" x14ac:dyDescent="0.25">
      <c r="H2405" s="153"/>
      <c r="M2405" s="165" t="str">
        <f t="shared" si="187"/>
        <v/>
      </c>
      <c r="N2405" s="255" t="str">
        <f>IF($M2405="","",IFERROR(VLOOKUP($M2405,PartnerSearch!B$2:G$16000,6,0),"--"))</f>
        <v/>
      </c>
      <c r="P2405" s="15" t="str">
        <f t="shared" si="188"/>
        <v/>
      </c>
      <c r="Q2405" s="15" t="str">
        <f t="shared" si="189"/>
        <v/>
      </c>
      <c r="R2405" s="15" t="str">
        <f t="shared" si="190"/>
        <v/>
      </c>
      <c r="S2405" s="7" t="str">
        <f t="shared" si="191"/>
        <v/>
      </c>
    </row>
    <row r="2406" spans="8:19" x14ac:dyDescent="0.25">
      <c r="H2406" s="153"/>
      <c r="M2406" s="165" t="str">
        <f t="shared" si="187"/>
        <v/>
      </c>
      <c r="N2406" s="255" t="str">
        <f>IF($M2406="","",IFERROR(VLOOKUP($M2406,PartnerSearch!B$2:G$16000,6,0),"--"))</f>
        <v/>
      </c>
      <c r="P2406" s="15" t="str">
        <f t="shared" si="188"/>
        <v/>
      </c>
      <c r="Q2406" s="15" t="str">
        <f t="shared" si="189"/>
        <v/>
      </c>
      <c r="R2406" s="15" t="str">
        <f t="shared" si="190"/>
        <v/>
      </c>
      <c r="S2406" s="7" t="str">
        <f t="shared" si="191"/>
        <v/>
      </c>
    </row>
    <row r="2407" spans="8:19" x14ac:dyDescent="0.25">
      <c r="H2407" s="153"/>
      <c r="M2407" s="165" t="str">
        <f t="shared" si="187"/>
        <v/>
      </c>
      <c r="N2407" s="255" t="str">
        <f>IF($M2407="","",IFERROR(VLOOKUP($M2407,PartnerSearch!B$2:G$16000,6,0),"--"))</f>
        <v/>
      </c>
      <c r="P2407" s="15" t="str">
        <f t="shared" si="188"/>
        <v/>
      </c>
      <c r="Q2407" s="15" t="str">
        <f t="shared" si="189"/>
        <v/>
      </c>
      <c r="R2407" s="15" t="str">
        <f t="shared" si="190"/>
        <v/>
      </c>
      <c r="S2407" s="7" t="str">
        <f t="shared" si="191"/>
        <v/>
      </c>
    </row>
    <row r="2408" spans="8:19" x14ac:dyDescent="0.25">
      <c r="H2408" s="153"/>
      <c r="M2408" s="165" t="str">
        <f t="shared" si="187"/>
        <v/>
      </c>
      <c r="N2408" s="255" t="str">
        <f>IF($M2408="","",IFERROR(VLOOKUP($M2408,PartnerSearch!B$2:G$16000,6,0),"--"))</f>
        <v/>
      </c>
      <c r="P2408" s="15" t="str">
        <f t="shared" si="188"/>
        <v/>
      </c>
      <c r="Q2408" s="15" t="str">
        <f t="shared" si="189"/>
        <v/>
      </c>
      <c r="R2408" s="15" t="str">
        <f t="shared" si="190"/>
        <v/>
      </c>
      <c r="S2408" s="7" t="str">
        <f t="shared" si="191"/>
        <v/>
      </c>
    </row>
    <row r="2409" spans="8:19" x14ac:dyDescent="0.25">
      <c r="H2409" s="153"/>
      <c r="M2409" s="165" t="str">
        <f t="shared" si="187"/>
        <v/>
      </c>
      <c r="N2409" s="255" t="str">
        <f>IF($M2409="","",IFERROR(VLOOKUP($M2409,PartnerSearch!B$2:G$16000,6,0),"--"))</f>
        <v/>
      </c>
      <c r="P2409" s="15" t="str">
        <f t="shared" si="188"/>
        <v/>
      </c>
      <c r="Q2409" s="15" t="str">
        <f t="shared" si="189"/>
        <v/>
      </c>
      <c r="R2409" s="15" t="str">
        <f t="shared" si="190"/>
        <v/>
      </c>
      <c r="S2409" s="7" t="str">
        <f t="shared" si="191"/>
        <v/>
      </c>
    </row>
    <row r="2410" spans="8:19" x14ac:dyDescent="0.25">
      <c r="H2410" s="153"/>
      <c r="M2410" s="165" t="str">
        <f t="shared" si="187"/>
        <v/>
      </c>
      <c r="N2410" s="255" t="str">
        <f>IF($M2410="","",IFERROR(VLOOKUP($M2410,PartnerSearch!B$2:G$16000,6,0),"--"))</f>
        <v/>
      </c>
      <c r="P2410" s="15" t="str">
        <f t="shared" si="188"/>
        <v/>
      </c>
      <c r="Q2410" s="15" t="str">
        <f t="shared" si="189"/>
        <v/>
      </c>
      <c r="R2410" s="15" t="str">
        <f t="shared" si="190"/>
        <v/>
      </c>
      <c r="S2410" s="7" t="str">
        <f t="shared" si="191"/>
        <v/>
      </c>
    </row>
    <row r="2411" spans="8:19" x14ac:dyDescent="0.25">
      <c r="H2411" s="153"/>
      <c r="M2411" s="165" t="str">
        <f t="shared" si="187"/>
        <v/>
      </c>
      <c r="N2411" s="255" t="str">
        <f>IF($M2411="","",IFERROR(VLOOKUP($M2411,PartnerSearch!B$2:G$16000,6,0),"--"))</f>
        <v/>
      </c>
      <c r="P2411" s="15" t="str">
        <f t="shared" si="188"/>
        <v/>
      </c>
      <c r="Q2411" s="15" t="str">
        <f t="shared" si="189"/>
        <v/>
      </c>
      <c r="R2411" s="15" t="str">
        <f t="shared" si="190"/>
        <v/>
      </c>
      <c r="S2411" s="7" t="str">
        <f t="shared" si="191"/>
        <v/>
      </c>
    </row>
    <row r="2412" spans="8:19" x14ac:dyDescent="0.25">
      <c r="H2412" s="153"/>
      <c r="M2412" s="165" t="str">
        <f t="shared" si="187"/>
        <v/>
      </c>
      <c r="N2412" s="255" t="str">
        <f>IF($M2412="","",IFERROR(VLOOKUP($M2412,PartnerSearch!B$2:G$16000,6,0),"--"))</f>
        <v/>
      </c>
      <c r="P2412" s="15" t="str">
        <f t="shared" si="188"/>
        <v/>
      </c>
      <c r="Q2412" s="15" t="str">
        <f t="shared" si="189"/>
        <v/>
      </c>
      <c r="R2412" s="15" t="str">
        <f t="shared" si="190"/>
        <v/>
      </c>
      <c r="S2412" s="7" t="str">
        <f t="shared" si="191"/>
        <v/>
      </c>
    </row>
    <row r="2413" spans="8:19" x14ac:dyDescent="0.25">
      <c r="H2413" s="153"/>
      <c r="M2413" s="165" t="str">
        <f t="shared" si="187"/>
        <v/>
      </c>
      <c r="N2413" s="255" t="str">
        <f>IF($M2413="","",IFERROR(VLOOKUP($M2413,PartnerSearch!B$2:G$16000,6,0),"--"))</f>
        <v/>
      </c>
      <c r="P2413" s="15" t="str">
        <f t="shared" si="188"/>
        <v/>
      </c>
      <c r="Q2413" s="15" t="str">
        <f t="shared" si="189"/>
        <v/>
      </c>
      <c r="R2413" s="15" t="str">
        <f t="shared" si="190"/>
        <v/>
      </c>
      <c r="S2413" s="7" t="str">
        <f t="shared" si="191"/>
        <v/>
      </c>
    </row>
    <row r="2414" spans="8:19" x14ac:dyDescent="0.25">
      <c r="H2414" s="153"/>
      <c r="M2414" s="165" t="str">
        <f t="shared" si="187"/>
        <v/>
      </c>
      <c r="N2414" s="255" t="str">
        <f>IF($M2414="","",IFERROR(VLOOKUP($M2414,PartnerSearch!B$2:G$16000,6,0),"--"))</f>
        <v/>
      </c>
      <c r="P2414" s="15" t="str">
        <f t="shared" si="188"/>
        <v/>
      </c>
      <c r="Q2414" s="15" t="str">
        <f t="shared" si="189"/>
        <v/>
      </c>
      <c r="R2414" s="15" t="str">
        <f t="shared" si="190"/>
        <v/>
      </c>
      <c r="S2414" s="7" t="str">
        <f t="shared" si="191"/>
        <v/>
      </c>
    </row>
    <row r="2415" spans="8:19" x14ac:dyDescent="0.25">
      <c r="H2415" s="153"/>
      <c r="M2415" s="165" t="str">
        <f t="shared" si="187"/>
        <v/>
      </c>
      <c r="N2415" s="255" t="str">
        <f>IF($M2415="","",IFERROR(VLOOKUP($M2415,PartnerSearch!B$2:G$16000,6,0),"--"))</f>
        <v/>
      </c>
      <c r="P2415" s="15" t="str">
        <f t="shared" si="188"/>
        <v/>
      </c>
      <c r="Q2415" s="15" t="str">
        <f t="shared" si="189"/>
        <v/>
      </c>
      <c r="R2415" s="15" t="str">
        <f t="shared" si="190"/>
        <v/>
      </c>
      <c r="S2415" s="7" t="str">
        <f t="shared" si="191"/>
        <v/>
      </c>
    </row>
    <row r="2416" spans="8:19" x14ac:dyDescent="0.25">
      <c r="H2416" s="153"/>
      <c r="M2416" s="165" t="str">
        <f t="shared" si="187"/>
        <v/>
      </c>
      <c r="N2416" s="255" t="str">
        <f>IF($M2416="","",IFERROR(VLOOKUP($M2416,PartnerSearch!B$2:G$16000,6,0),"--"))</f>
        <v/>
      </c>
      <c r="P2416" s="15" t="str">
        <f t="shared" si="188"/>
        <v/>
      </c>
      <c r="Q2416" s="15" t="str">
        <f t="shared" si="189"/>
        <v/>
      </c>
      <c r="R2416" s="15" t="str">
        <f t="shared" si="190"/>
        <v/>
      </c>
      <c r="S2416" s="7" t="str">
        <f t="shared" si="191"/>
        <v/>
      </c>
    </row>
    <row r="2417" spans="8:19" x14ac:dyDescent="0.25">
      <c r="H2417" s="153"/>
      <c r="M2417" s="165" t="str">
        <f t="shared" si="187"/>
        <v/>
      </c>
      <c r="N2417" s="255" t="str">
        <f>IF($M2417="","",IFERROR(VLOOKUP($M2417,PartnerSearch!B$2:G$16000,6,0),"--"))</f>
        <v/>
      </c>
      <c r="P2417" s="15" t="str">
        <f t="shared" si="188"/>
        <v/>
      </c>
      <c r="Q2417" s="15" t="str">
        <f t="shared" si="189"/>
        <v/>
      </c>
      <c r="R2417" s="15" t="str">
        <f t="shared" si="190"/>
        <v/>
      </c>
      <c r="S2417" s="7" t="str">
        <f t="shared" si="191"/>
        <v/>
      </c>
    </row>
    <row r="2418" spans="8:19" x14ac:dyDescent="0.25">
      <c r="H2418" s="153"/>
      <c r="M2418" s="165" t="str">
        <f t="shared" si="187"/>
        <v/>
      </c>
      <c r="N2418" s="255" t="str">
        <f>IF($M2418="","",IFERROR(VLOOKUP($M2418,PartnerSearch!B$2:G$16000,6,0),"--"))</f>
        <v/>
      </c>
      <c r="P2418" s="15" t="str">
        <f t="shared" si="188"/>
        <v/>
      </c>
      <c r="Q2418" s="15" t="str">
        <f t="shared" si="189"/>
        <v/>
      </c>
      <c r="R2418" s="15" t="str">
        <f t="shared" si="190"/>
        <v/>
      </c>
      <c r="S2418" s="7" t="str">
        <f t="shared" si="191"/>
        <v/>
      </c>
    </row>
    <row r="2419" spans="8:19" x14ac:dyDescent="0.25">
      <c r="H2419" s="153"/>
      <c r="M2419" s="165" t="str">
        <f t="shared" si="187"/>
        <v/>
      </c>
      <c r="N2419" s="255" t="str">
        <f>IF($M2419="","",IFERROR(VLOOKUP($M2419,PartnerSearch!B$2:G$16000,6,0),"--"))</f>
        <v/>
      </c>
      <c r="P2419" s="15" t="str">
        <f t="shared" si="188"/>
        <v/>
      </c>
      <c r="Q2419" s="15" t="str">
        <f t="shared" si="189"/>
        <v/>
      </c>
      <c r="R2419" s="15" t="str">
        <f t="shared" si="190"/>
        <v/>
      </c>
      <c r="S2419" s="7" t="str">
        <f t="shared" si="191"/>
        <v/>
      </c>
    </row>
    <row r="2420" spans="8:19" x14ac:dyDescent="0.25">
      <c r="H2420" s="153"/>
      <c r="M2420" s="165" t="str">
        <f t="shared" si="187"/>
        <v/>
      </c>
      <c r="N2420" s="255" t="str">
        <f>IF($M2420="","",IFERROR(VLOOKUP($M2420,PartnerSearch!B$2:G$16000,6,0),"--"))</f>
        <v/>
      </c>
      <c r="P2420" s="15" t="str">
        <f t="shared" si="188"/>
        <v/>
      </c>
      <c r="Q2420" s="15" t="str">
        <f t="shared" si="189"/>
        <v/>
      </c>
      <c r="R2420" s="15" t="str">
        <f t="shared" si="190"/>
        <v/>
      </c>
      <c r="S2420" s="7" t="str">
        <f t="shared" si="191"/>
        <v/>
      </c>
    </row>
    <row r="2421" spans="8:19" x14ac:dyDescent="0.25">
      <c r="H2421" s="153"/>
      <c r="M2421" s="165" t="str">
        <f t="shared" si="187"/>
        <v/>
      </c>
      <c r="N2421" s="255" t="str">
        <f>IF($M2421="","",IFERROR(VLOOKUP($M2421,PartnerSearch!B$2:G$16000,6,0),"--"))</f>
        <v/>
      </c>
      <c r="P2421" s="15" t="str">
        <f t="shared" si="188"/>
        <v/>
      </c>
      <c r="Q2421" s="15" t="str">
        <f t="shared" si="189"/>
        <v/>
      </c>
      <c r="R2421" s="15" t="str">
        <f t="shared" si="190"/>
        <v/>
      </c>
      <c r="S2421" s="7" t="str">
        <f t="shared" si="191"/>
        <v/>
      </c>
    </row>
    <row r="2422" spans="8:19" x14ac:dyDescent="0.25">
      <c r="H2422" s="153"/>
      <c r="M2422" s="165" t="str">
        <f t="shared" si="187"/>
        <v/>
      </c>
      <c r="N2422" s="255" t="str">
        <f>IF($M2422="","",IFERROR(VLOOKUP($M2422,PartnerSearch!B$2:G$16000,6,0),"--"))</f>
        <v/>
      </c>
      <c r="P2422" s="15" t="str">
        <f t="shared" si="188"/>
        <v/>
      </c>
      <c r="Q2422" s="15" t="str">
        <f t="shared" si="189"/>
        <v/>
      </c>
      <c r="R2422" s="15" t="str">
        <f t="shared" si="190"/>
        <v/>
      </c>
      <c r="S2422" s="7" t="str">
        <f t="shared" si="191"/>
        <v/>
      </c>
    </row>
    <row r="2423" spans="8:19" x14ac:dyDescent="0.25">
      <c r="H2423" s="153"/>
      <c r="M2423" s="165" t="str">
        <f t="shared" si="187"/>
        <v/>
      </c>
      <c r="N2423" s="255" t="str">
        <f>IF($M2423="","",IFERROR(VLOOKUP($M2423,PartnerSearch!B$2:G$16000,6,0),"--"))</f>
        <v/>
      </c>
      <c r="P2423" s="15" t="str">
        <f t="shared" si="188"/>
        <v/>
      </c>
      <c r="Q2423" s="15" t="str">
        <f t="shared" si="189"/>
        <v/>
      </c>
      <c r="R2423" s="15" t="str">
        <f t="shared" si="190"/>
        <v/>
      </c>
      <c r="S2423" s="7" t="str">
        <f t="shared" si="191"/>
        <v/>
      </c>
    </row>
    <row r="2424" spans="8:19" x14ac:dyDescent="0.25">
      <c r="H2424" s="153"/>
      <c r="M2424" s="165" t="str">
        <f t="shared" si="187"/>
        <v/>
      </c>
      <c r="N2424" s="255" t="str">
        <f>IF($M2424="","",IFERROR(VLOOKUP($M2424,PartnerSearch!B$2:G$16000,6,0),"--"))</f>
        <v/>
      </c>
      <c r="P2424" s="15" t="str">
        <f t="shared" si="188"/>
        <v/>
      </c>
      <c r="Q2424" s="15" t="str">
        <f t="shared" si="189"/>
        <v/>
      </c>
      <c r="R2424" s="15" t="str">
        <f t="shared" si="190"/>
        <v/>
      </c>
      <c r="S2424" s="7" t="str">
        <f t="shared" si="191"/>
        <v/>
      </c>
    </row>
    <row r="2425" spans="8:19" x14ac:dyDescent="0.25">
      <c r="H2425" s="153"/>
      <c r="M2425" s="165" t="str">
        <f t="shared" si="187"/>
        <v/>
      </c>
      <c r="N2425" s="255" t="str">
        <f>IF($M2425="","",IFERROR(VLOOKUP($M2425,PartnerSearch!B$2:G$16000,6,0),"--"))</f>
        <v/>
      </c>
      <c r="P2425" s="15" t="str">
        <f t="shared" si="188"/>
        <v/>
      </c>
      <c r="Q2425" s="15" t="str">
        <f t="shared" si="189"/>
        <v/>
      </c>
      <c r="R2425" s="15" t="str">
        <f t="shared" si="190"/>
        <v/>
      </c>
      <c r="S2425" s="7" t="str">
        <f t="shared" si="191"/>
        <v/>
      </c>
    </row>
    <row r="2426" spans="8:19" x14ac:dyDescent="0.25">
      <c r="H2426" s="153"/>
      <c r="M2426" s="165" t="str">
        <f t="shared" si="187"/>
        <v/>
      </c>
      <c r="N2426" s="255" t="str">
        <f>IF($M2426="","",IFERROR(VLOOKUP($M2426,PartnerSearch!B$2:G$16000,6,0),"--"))</f>
        <v/>
      </c>
      <c r="P2426" s="15" t="str">
        <f t="shared" si="188"/>
        <v/>
      </c>
      <c r="Q2426" s="15" t="str">
        <f t="shared" si="189"/>
        <v/>
      </c>
      <c r="R2426" s="15" t="str">
        <f t="shared" si="190"/>
        <v/>
      </c>
      <c r="S2426" s="7" t="str">
        <f t="shared" si="191"/>
        <v/>
      </c>
    </row>
    <row r="2427" spans="8:19" x14ac:dyDescent="0.25">
      <c r="H2427" s="153"/>
      <c r="M2427" s="165" t="str">
        <f t="shared" si="187"/>
        <v/>
      </c>
      <c r="N2427" s="255" t="str">
        <f>IF($M2427="","",IFERROR(VLOOKUP($M2427,PartnerSearch!B$2:G$16000,6,0),"--"))</f>
        <v/>
      </c>
      <c r="P2427" s="15" t="str">
        <f t="shared" si="188"/>
        <v/>
      </c>
      <c r="Q2427" s="15" t="str">
        <f t="shared" si="189"/>
        <v/>
      </c>
      <c r="R2427" s="15" t="str">
        <f t="shared" si="190"/>
        <v/>
      </c>
      <c r="S2427" s="7" t="str">
        <f t="shared" si="191"/>
        <v/>
      </c>
    </row>
    <row r="2428" spans="8:19" x14ac:dyDescent="0.25">
      <c r="H2428" s="153"/>
      <c r="M2428" s="165" t="str">
        <f t="shared" si="187"/>
        <v/>
      </c>
      <c r="N2428" s="255" t="str">
        <f>IF($M2428="","",IFERROR(VLOOKUP($M2428,PartnerSearch!B$2:G$16000,6,0),"--"))</f>
        <v/>
      </c>
      <c r="P2428" s="15" t="str">
        <f t="shared" si="188"/>
        <v/>
      </c>
      <c r="Q2428" s="15" t="str">
        <f t="shared" si="189"/>
        <v/>
      </c>
      <c r="R2428" s="15" t="str">
        <f t="shared" si="190"/>
        <v/>
      </c>
      <c r="S2428" s="7" t="str">
        <f t="shared" si="191"/>
        <v/>
      </c>
    </row>
    <row r="2429" spans="8:19" x14ac:dyDescent="0.25">
      <c r="H2429" s="153"/>
      <c r="M2429" s="165" t="str">
        <f t="shared" si="187"/>
        <v/>
      </c>
      <c r="N2429" s="255" t="str">
        <f>IF($M2429="","",IFERROR(VLOOKUP($M2429,PartnerSearch!B$2:G$16000,6,0),"--"))</f>
        <v/>
      </c>
      <c r="P2429" s="15" t="str">
        <f t="shared" si="188"/>
        <v/>
      </c>
      <c r="Q2429" s="15" t="str">
        <f t="shared" si="189"/>
        <v/>
      </c>
      <c r="R2429" s="15" t="str">
        <f t="shared" si="190"/>
        <v/>
      </c>
      <c r="S2429" s="7" t="str">
        <f t="shared" si="191"/>
        <v/>
      </c>
    </row>
    <row r="2430" spans="8:19" x14ac:dyDescent="0.25">
      <c r="H2430" s="153"/>
      <c r="M2430" s="165" t="str">
        <f t="shared" si="187"/>
        <v/>
      </c>
      <c r="N2430" s="255" t="str">
        <f>IF($M2430="","",IFERROR(VLOOKUP($M2430,PartnerSearch!B$2:G$16000,6,0),"--"))</f>
        <v/>
      </c>
      <c r="P2430" s="15" t="str">
        <f t="shared" si="188"/>
        <v/>
      </c>
      <c r="Q2430" s="15" t="str">
        <f t="shared" si="189"/>
        <v/>
      </c>
      <c r="R2430" s="15" t="str">
        <f t="shared" si="190"/>
        <v/>
      </c>
      <c r="S2430" s="7" t="str">
        <f t="shared" si="191"/>
        <v/>
      </c>
    </row>
    <row r="2431" spans="8:19" x14ac:dyDescent="0.25">
      <c r="H2431" s="153"/>
      <c r="M2431" s="165" t="str">
        <f t="shared" si="187"/>
        <v/>
      </c>
      <c r="N2431" s="255" t="str">
        <f>IF($M2431="","",IFERROR(VLOOKUP($M2431,PartnerSearch!B$2:G$16000,6,0),"--"))</f>
        <v/>
      </c>
      <c r="P2431" s="15" t="str">
        <f t="shared" si="188"/>
        <v/>
      </c>
      <c r="Q2431" s="15" t="str">
        <f t="shared" si="189"/>
        <v/>
      </c>
      <c r="R2431" s="15" t="str">
        <f t="shared" si="190"/>
        <v/>
      </c>
      <c r="S2431" s="7" t="str">
        <f t="shared" si="191"/>
        <v/>
      </c>
    </row>
    <row r="2432" spans="8:19" x14ac:dyDescent="0.25">
      <c r="H2432" s="153"/>
      <c r="M2432" s="165" t="str">
        <f t="shared" si="187"/>
        <v/>
      </c>
      <c r="N2432" s="255" t="str">
        <f>IF($M2432="","",IFERROR(VLOOKUP($M2432,PartnerSearch!B$2:G$16000,6,0),"--"))</f>
        <v/>
      </c>
      <c r="P2432" s="15" t="str">
        <f t="shared" si="188"/>
        <v/>
      </c>
      <c r="Q2432" s="15" t="str">
        <f t="shared" si="189"/>
        <v/>
      </c>
      <c r="R2432" s="15" t="str">
        <f t="shared" si="190"/>
        <v/>
      </c>
      <c r="S2432" s="7" t="str">
        <f t="shared" si="191"/>
        <v/>
      </c>
    </row>
    <row r="2433" spans="8:19" x14ac:dyDescent="0.25">
      <c r="H2433" s="153"/>
      <c r="M2433" s="165" t="str">
        <f t="shared" si="187"/>
        <v/>
      </c>
      <c r="N2433" s="255" t="str">
        <f>IF($M2433="","",IFERROR(VLOOKUP($M2433,PartnerSearch!B$2:G$16000,6,0),"--"))</f>
        <v/>
      </c>
      <c r="P2433" s="15" t="str">
        <f t="shared" si="188"/>
        <v/>
      </c>
      <c r="Q2433" s="15" t="str">
        <f t="shared" si="189"/>
        <v/>
      </c>
      <c r="R2433" s="15" t="str">
        <f t="shared" si="190"/>
        <v/>
      </c>
      <c r="S2433" s="7" t="str">
        <f t="shared" si="191"/>
        <v/>
      </c>
    </row>
    <row r="2434" spans="8:19" x14ac:dyDescent="0.25">
      <c r="H2434" s="153"/>
      <c r="M2434" s="165" t="str">
        <f t="shared" si="187"/>
        <v/>
      </c>
      <c r="N2434" s="255" t="str">
        <f>IF($M2434="","",IFERROR(VLOOKUP($M2434,PartnerSearch!B$2:G$16000,6,0),"--"))</f>
        <v/>
      </c>
      <c r="P2434" s="15" t="str">
        <f t="shared" si="188"/>
        <v/>
      </c>
      <c r="Q2434" s="15" t="str">
        <f t="shared" si="189"/>
        <v/>
      </c>
      <c r="R2434" s="15" t="str">
        <f t="shared" si="190"/>
        <v/>
      </c>
      <c r="S2434" s="7" t="str">
        <f t="shared" si="191"/>
        <v/>
      </c>
    </row>
    <row r="2435" spans="8:19" x14ac:dyDescent="0.25">
      <c r="H2435" s="153"/>
      <c r="M2435" s="165" t="str">
        <f t="shared" ref="M2435:M2498" si="192">TRIM(SUBSTITUTE(SUBSTITUTE(SUBSTITUTE(SUBSTITUTE(SUBSTITUTE(SUBSTITUTE(SUBSTITUTE(SUBSTITUTE(SUBSTITUTE(SUBSTITUTE(SUBSTITUTE(SUBSTITUTE(SUBSTITUTE(SUBSTITUTE(E2435,"00000 ","")," (Local)","")," (Tribal)","")," (State)","")," (Regional)","")," (Federal/National)","")," (International)","")," (Unknown)","")," (Academic Institution)","")," (Government)","")," (Industry/Business)","")," (NGO)","")," (Other)","")," (Sea Grant Program)",""))</f>
        <v/>
      </c>
      <c r="N2435" s="255" t="str">
        <f>IF($M2435="","",IFERROR(VLOOKUP($M2435,PartnerSearch!B$2:G$16000,6,0),"--"))</f>
        <v/>
      </c>
      <c r="P2435" s="15" t="str">
        <f t="shared" ref="P2435:P2498" si="193">IF(E2435="","",IF(LEFT(E2435&amp;"x",5)="00000","",IF(N2435="--","NO","yes")))</f>
        <v/>
      </c>
      <c r="Q2435" s="15" t="str">
        <f t="shared" ref="Q2435:Q2498" si="194">IF(LEFT(E2435&amp;"x",5)&lt;&gt;"00000","",IF(N2435="--","yes","NO"))</f>
        <v/>
      </c>
      <c r="R2435" s="15" t="str">
        <f t="shared" ref="R2435:R2498" si="195">IF(Q2435="","",IF((ISERROR(SEARCH("(Federal/National)",E2435))*1+ISERROR(SEARCH("(International)",E2435))*1+ISERROR(SEARCH("(Local)",E2435))*1+ISERROR(SEARCH("(State)",E2435))*1+ISERROR(SEARCH("(Regional)",E2435))*1+ISERROR(SEARCH("(Tribal)",E2435))*1+ISERROR(SEARCH("(Unknown) (",E2435))*1)=6,"yes","NO"))</f>
        <v/>
      </c>
      <c r="S2435" s="7" t="str">
        <f t="shared" ref="S2435:S2498" si="196">IF(Q2435="","",IF(OR(NOT(ISERROR(SEARCH("(Academic Institution)",E2435))),NOT(ISERROR(SEARCH("(Government)",E2435))),NOT(ISERROR(SEARCH("(Industry/Business)",E2435))),NOT(ISERROR(SEARCH("(NGO)",E2435))),NOT(ISERROR(SEARCH("(Sea Grant Program)",E2435))),NOT(ISERROR(SEARCH("(Other)",E2435))),NOT(AND(NOT(ISERROR(SEARCH("(Unknown)",E2435))),(ISERROR(SEARCH(") (Unknown)",E2435)))))),"yes","NO"))</f>
        <v/>
      </c>
    </row>
    <row r="2436" spans="8:19" x14ac:dyDescent="0.25">
      <c r="H2436" s="153"/>
      <c r="M2436" s="165" t="str">
        <f t="shared" si="192"/>
        <v/>
      </c>
      <c r="N2436" s="255" t="str">
        <f>IF($M2436="","",IFERROR(VLOOKUP($M2436,PartnerSearch!B$2:G$16000,6,0),"--"))</f>
        <v/>
      </c>
      <c r="P2436" s="15" t="str">
        <f t="shared" si="193"/>
        <v/>
      </c>
      <c r="Q2436" s="15" t="str">
        <f t="shared" si="194"/>
        <v/>
      </c>
      <c r="R2436" s="15" t="str">
        <f t="shared" si="195"/>
        <v/>
      </c>
      <c r="S2436" s="7" t="str">
        <f t="shared" si="196"/>
        <v/>
      </c>
    </row>
    <row r="2437" spans="8:19" x14ac:dyDescent="0.25">
      <c r="H2437" s="153"/>
      <c r="M2437" s="165" t="str">
        <f t="shared" si="192"/>
        <v/>
      </c>
      <c r="N2437" s="255" t="str">
        <f>IF($M2437="","",IFERROR(VLOOKUP($M2437,PartnerSearch!B$2:G$16000,6,0),"--"))</f>
        <v/>
      </c>
      <c r="P2437" s="15" t="str">
        <f t="shared" si="193"/>
        <v/>
      </c>
      <c r="Q2437" s="15" t="str">
        <f t="shared" si="194"/>
        <v/>
      </c>
      <c r="R2437" s="15" t="str">
        <f t="shared" si="195"/>
        <v/>
      </c>
      <c r="S2437" s="7" t="str">
        <f t="shared" si="196"/>
        <v/>
      </c>
    </row>
    <row r="2438" spans="8:19" x14ac:dyDescent="0.25">
      <c r="H2438" s="153"/>
      <c r="M2438" s="165" t="str">
        <f t="shared" si="192"/>
        <v/>
      </c>
      <c r="N2438" s="255" t="str">
        <f>IF($M2438="","",IFERROR(VLOOKUP($M2438,PartnerSearch!B$2:G$16000,6,0),"--"))</f>
        <v/>
      </c>
      <c r="P2438" s="15" t="str">
        <f t="shared" si="193"/>
        <v/>
      </c>
      <c r="Q2438" s="15" t="str">
        <f t="shared" si="194"/>
        <v/>
      </c>
      <c r="R2438" s="15" t="str">
        <f t="shared" si="195"/>
        <v/>
      </c>
      <c r="S2438" s="7" t="str">
        <f t="shared" si="196"/>
        <v/>
      </c>
    </row>
    <row r="2439" spans="8:19" x14ac:dyDescent="0.25">
      <c r="H2439" s="153"/>
      <c r="M2439" s="165" t="str">
        <f t="shared" si="192"/>
        <v/>
      </c>
      <c r="N2439" s="255" t="str">
        <f>IF($M2439="","",IFERROR(VLOOKUP($M2439,PartnerSearch!B$2:G$16000,6,0),"--"))</f>
        <v/>
      </c>
      <c r="P2439" s="15" t="str">
        <f t="shared" si="193"/>
        <v/>
      </c>
      <c r="Q2439" s="15" t="str">
        <f t="shared" si="194"/>
        <v/>
      </c>
      <c r="R2439" s="15" t="str">
        <f t="shared" si="195"/>
        <v/>
      </c>
      <c r="S2439" s="7" t="str">
        <f t="shared" si="196"/>
        <v/>
      </c>
    </row>
    <row r="2440" spans="8:19" x14ac:dyDescent="0.25">
      <c r="H2440" s="153"/>
      <c r="M2440" s="165" t="str">
        <f t="shared" si="192"/>
        <v/>
      </c>
      <c r="N2440" s="255" t="str">
        <f>IF($M2440="","",IFERROR(VLOOKUP($M2440,PartnerSearch!B$2:G$16000,6,0),"--"))</f>
        <v/>
      </c>
      <c r="P2440" s="15" t="str">
        <f t="shared" si="193"/>
        <v/>
      </c>
      <c r="Q2440" s="15" t="str">
        <f t="shared" si="194"/>
        <v/>
      </c>
      <c r="R2440" s="15" t="str">
        <f t="shared" si="195"/>
        <v/>
      </c>
      <c r="S2440" s="7" t="str">
        <f t="shared" si="196"/>
        <v/>
      </c>
    </row>
    <row r="2441" spans="8:19" x14ac:dyDescent="0.25">
      <c r="H2441" s="153"/>
      <c r="M2441" s="165" t="str">
        <f t="shared" si="192"/>
        <v/>
      </c>
      <c r="N2441" s="255" t="str">
        <f>IF($M2441="","",IFERROR(VLOOKUP($M2441,PartnerSearch!B$2:G$16000,6,0),"--"))</f>
        <v/>
      </c>
      <c r="P2441" s="15" t="str">
        <f t="shared" si="193"/>
        <v/>
      </c>
      <c r="Q2441" s="15" t="str">
        <f t="shared" si="194"/>
        <v/>
      </c>
      <c r="R2441" s="15" t="str">
        <f t="shared" si="195"/>
        <v/>
      </c>
      <c r="S2441" s="7" t="str">
        <f t="shared" si="196"/>
        <v/>
      </c>
    </row>
    <row r="2442" spans="8:19" x14ac:dyDescent="0.25">
      <c r="H2442" s="153"/>
      <c r="M2442" s="165" t="str">
        <f t="shared" si="192"/>
        <v/>
      </c>
      <c r="N2442" s="255" t="str">
        <f>IF($M2442="","",IFERROR(VLOOKUP($M2442,PartnerSearch!B$2:G$16000,6,0),"--"))</f>
        <v/>
      </c>
      <c r="P2442" s="15" t="str">
        <f t="shared" si="193"/>
        <v/>
      </c>
      <c r="Q2442" s="15" t="str">
        <f t="shared" si="194"/>
        <v/>
      </c>
      <c r="R2442" s="15" t="str">
        <f t="shared" si="195"/>
        <v/>
      </c>
      <c r="S2442" s="7" t="str">
        <f t="shared" si="196"/>
        <v/>
      </c>
    </row>
    <row r="2443" spans="8:19" x14ac:dyDescent="0.25">
      <c r="H2443" s="153"/>
      <c r="M2443" s="165" t="str">
        <f t="shared" si="192"/>
        <v/>
      </c>
      <c r="N2443" s="255" t="str">
        <f>IF($M2443="","",IFERROR(VLOOKUP($M2443,PartnerSearch!B$2:G$16000,6,0),"--"))</f>
        <v/>
      </c>
      <c r="P2443" s="15" t="str">
        <f t="shared" si="193"/>
        <v/>
      </c>
      <c r="Q2443" s="15" t="str">
        <f t="shared" si="194"/>
        <v/>
      </c>
      <c r="R2443" s="15" t="str">
        <f t="shared" si="195"/>
        <v/>
      </c>
      <c r="S2443" s="7" t="str">
        <f t="shared" si="196"/>
        <v/>
      </c>
    </row>
    <row r="2444" spans="8:19" x14ac:dyDescent="0.25">
      <c r="H2444" s="153"/>
      <c r="M2444" s="165" t="str">
        <f t="shared" si="192"/>
        <v/>
      </c>
      <c r="N2444" s="255" t="str">
        <f>IF($M2444="","",IFERROR(VLOOKUP($M2444,PartnerSearch!B$2:G$16000,6,0),"--"))</f>
        <v/>
      </c>
      <c r="P2444" s="15" t="str">
        <f t="shared" si="193"/>
        <v/>
      </c>
      <c r="Q2444" s="15" t="str">
        <f t="shared" si="194"/>
        <v/>
      </c>
      <c r="R2444" s="15" t="str">
        <f t="shared" si="195"/>
        <v/>
      </c>
      <c r="S2444" s="7" t="str">
        <f t="shared" si="196"/>
        <v/>
      </c>
    </row>
    <row r="2445" spans="8:19" x14ac:dyDescent="0.25">
      <c r="H2445" s="153"/>
      <c r="M2445" s="165" t="str">
        <f t="shared" si="192"/>
        <v/>
      </c>
      <c r="N2445" s="255" t="str">
        <f>IF($M2445="","",IFERROR(VLOOKUP($M2445,PartnerSearch!B$2:G$16000,6,0),"--"))</f>
        <v/>
      </c>
      <c r="P2445" s="15" t="str">
        <f t="shared" si="193"/>
        <v/>
      </c>
      <c r="Q2445" s="15" t="str">
        <f t="shared" si="194"/>
        <v/>
      </c>
      <c r="R2445" s="15" t="str">
        <f t="shared" si="195"/>
        <v/>
      </c>
      <c r="S2445" s="7" t="str">
        <f t="shared" si="196"/>
        <v/>
      </c>
    </row>
    <row r="2446" spans="8:19" x14ac:dyDescent="0.25">
      <c r="H2446" s="153"/>
      <c r="M2446" s="165" t="str">
        <f t="shared" si="192"/>
        <v/>
      </c>
      <c r="N2446" s="255" t="str">
        <f>IF($M2446="","",IFERROR(VLOOKUP($M2446,PartnerSearch!B$2:G$16000,6,0),"--"))</f>
        <v/>
      </c>
      <c r="P2446" s="15" t="str">
        <f t="shared" si="193"/>
        <v/>
      </c>
      <c r="Q2446" s="15" t="str">
        <f t="shared" si="194"/>
        <v/>
      </c>
      <c r="R2446" s="15" t="str">
        <f t="shared" si="195"/>
        <v/>
      </c>
      <c r="S2446" s="7" t="str">
        <f t="shared" si="196"/>
        <v/>
      </c>
    </row>
    <row r="2447" spans="8:19" x14ac:dyDescent="0.25">
      <c r="H2447" s="153"/>
      <c r="M2447" s="165" t="str">
        <f t="shared" si="192"/>
        <v/>
      </c>
      <c r="N2447" s="255" t="str">
        <f>IF($M2447="","",IFERROR(VLOOKUP($M2447,PartnerSearch!B$2:G$16000,6,0),"--"))</f>
        <v/>
      </c>
      <c r="P2447" s="15" t="str">
        <f t="shared" si="193"/>
        <v/>
      </c>
      <c r="Q2447" s="15" t="str">
        <f t="shared" si="194"/>
        <v/>
      </c>
      <c r="R2447" s="15" t="str">
        <f t="shared" si="195"/>
        <v/>
      </c>
      <c r="S2447" s="7" t="str">
        <f t="shared" si="196"/>
        <v/>
      </c>
    </row>
    <row r="2448" spans="8:19" x14ac:dyDescent="0.25">
      <c r="H2448" s="153"/>
      <c r="M2448" s="165" t="str">
        <f t="shared" si="192"/>
        <v/>
      </c>
      <c r="N2448" s="255" t="str">
        <f>IF($M2448="","",IFERROR(VLOOKUP($M2448,PartnerSearch!B$2:G$16000,6,0),"--"))</f>
        <v/>
      </c>
      <c r="P2448" s="15" t="str">
        <f t="shared" si="193"/>
        <v/>
      </c>
      <c r="Q2448" s="15" t="str">
        <f t="shared" si="194"/>
        <v/>
      </c>
      <c r="R2448" s="15" t="str">
        <f t="shared" si="195"/>
        <v/>
      </c>
      <c r="S2448" s="7" t="str">
        <f t="shared" si="196"/>
        <v/>
      </c>
    </row>
    <row r="2449" spans="8:19" x14ac:dyDescent="0.25">
      <c r="H2449" s="153"/>
      <c r="M2449" s="165" t="str">
        <f t="shared" si="192"/>
        <v/>
      </c>
      <c r="N2449" s="255" t="str">
        <f>IF($M2449="","",IFERROR(VLOOKUP($M2449,PartnerSearch!B$2:G$16000,6,0),"--"))</f>
        <v/>
      </c>
      <c r="P2449" s="15" t="str">
        <f t="shared" si="193"/>
        <v/>
      </c>
      <c r="Q2449" s="15" t="str">
        <f t="shared" si="194"/>
        <v/>
      </c>
      <c r="R2449" s="15" t="str">
        <f t="shared" si="195"/>
        <v/>
      </c>
      <c r="S2449" s="7" t="str">
        <f t="shared" si="196"/>
        <v/>
      </c>
    </row>
    <row r="2450" spans="8:19" x14ac:dyDescent="0.25">
      <c r="H2450" s="153"/>
      <c r="M2450" s="165" t="str">
        <f t="shared" si="192"/>
        <v/>
      </c>
      <c r="N2450" s="255" t="str">
        <f>IF($M2450="","",IFERROR(VLOOKUP($M2450,PartnerSearch!B$2:G$16000,6,0),"--"))</f>
        <v/>
      </c>
      <c r="P2450" s="15" t="str">
        <f t="shared" si="193"/>
        <v/>
      </c>
      <c r="Q2450" s="15" t="str">
        <f t="shared" si="194"/>
        <v/>
      </c>
      <c r="R2450" s="15" t="str">
        <f t="shared" si="195"/>
        <v/>
      </c>
      <c r="S2450" s="7" t="str">
        <f t="shared" si="196"/>
        <v/>
      </c>
    </row>
    <row r="2451" spans="8:19" x14ac:dyDescent="0.25">
      <c r="H2451" s="153"/>
      <c r="M2451" s="165" t="str">
        <f t="shared" si="192"/>
        <v/>
      </c>
      <c r="N2451" s="255" t="str">
        <f>IF($M2451="","",IFERROR(VLOOKUP($M2451,PartnerSearch!B$2:G$16000,6,0),"--"))</f>
        <v/>
      </c>
      <c r="P2451" s="15" t="str">
        <f t="shared" si="193"/>
        <v/>
      </c>
      <c r="Q2451" s="15" t="str">
        <f t="shared" si="194"/>
        <v/>
      </c>
      <c r="R2451" s="15" t="str">
        <f t="shared" si="195"/>
        <v/>
      </c>
      <c r="S2451" s="7" t="str">
        <f t="shared" si="196"/>
        <v/>
      </c>
    </row>
    <row r="2452" spans="8:19" x14ac:dyDescent="0.25">
      <c r="H2452" s="153"/>
      <c r="M2452" s="165" t="str">
        <f t="shared" si="192"/>
        <v/>
      </c>
      <c r="N2452" s="255" t="str">
        <f>IF($M2452="","",IFERROR(VLOOKUP($M2452,PartnerSearch!B$2:G$16000,6,0),"--"))</f>
        <v/>
      </c>
      <c r="P2452" s="15" t="str">
        <f t="shared" si="193"/>
        <v/>
      </c>
      <c r="Q2452" s="15" t="str">
        <f t="shared" si="194"/>
        <v/>
      </c>
      <c r="R2452" s="15" t="str">
        <f t="shared" si="195"/>
        <v/>
      </c>
      <c r="S2452" s="7" t="str">
        <f t="shared" si="196"/>
        <v/>
      </c>
    </row>
    <row r="2453" spans="8:19" x14ac:dyDescent="0.25">
      <c r="H2453" s="153"/>
      <c r="M2453" s="165" t="str">
        <f t="shared" si="192"/>
        <v/>
      </c>
      <c r="N2453" s="255" t="str">
        <f>IF($M2453="","",IFERROR(VLOOKUP($M2453,PartnerSearch!B$2:G$16000,6,0),"--"))</f>
        <v/>
      </c>
      <c r="P2453" s="15" t="str">
        <f t="shared" si="193"/>
        <v/>
      </c>
      <c r="Q2453" s="15" t="str">
        <f t="shared" si="194"/>
        <v/>
      </c>
      <c r="R2453" s="15" t="str">
        <f t="shared" si="195"/>
        <v/>
      </c>
      <c r="S2453" s="7" t="str">
        <f t="shared" si="196"/>
        <v/>
      </c>
    </row>
    <row r="2454" spans="8:19" x14ac:dyDescent="0.25">
      <c r="H2454" s="153"/>
      <c r="M2454" s="165" t="str">
        <f t="shared" si="192"/>
        <v/>
      </c>
      <c r="N2454" s="255" t="str">
        <f>IF($M2454="","",IFERROR(VLOOKUP($M2454,PartnerSearch!B$2:G$16000,6,0),"--"))</f>
        <v/>
      </c>
      <c r="P2454" s="15" t="str">
        <f t="shared" si="193"/>
        <v/>
      </c>
      <c r="Q2454" s="15" t="str">
        <f t="shared" si="194"/>
        <v/>
      </c>
      <c r="R2454" s="15" t="str">
        <f t="shared" si="195"/>
        <v/>
      </c>
      <c r="S2454" s="7" t="str">
        <f t="shared" si="196"/>
        <v/>
      </c>
    </row>
    <row r="2455" spans="8:19" x14ac:dyDescent="0.25">
      <c r="H2455" s="153"/>
      <c r="M2455" s="165" t="str">
        <f t="shared" si="192"/>
        <v/>
      </c>
      <c r="N2455" s="255" t="str">
        <f>IF($M2455="","",IFERROR(VLOOKUP($M2455,PartnerSearch!B$2:G$16000,6,0),"--"))</f>
        <v/>
      </c>
      <c r="P2455" s="15" t="str">
        <f t="shared" si="193"/>
        <v/>
      </c>
      <c r="Q2455" s="15" t="str">
        <f t="shared" si="194"/>
        <v/>
      </c>
      <c r="R2455" s="15" t="str">
        <f t="shared" si="195"/>
        <v/>
      </c>
      <c r="S2455" s="7" t="str">
        <f t="shared" si="196"/>
        <v/>
      </c>
    </row>
    <row r="2456" spans="8:19" x14ac:dyDescent="0.25">
      <c r="H2456" s="153"/>
      <c r="M2456" s="165" t="str">
        <f t="shared" si="192"/>
        <v/>
      </c>
      <c r="N2456" s="255" t="str">
        <f>IF($M2456="","",IFERROR(VLOOKUP($M2456,PartnerSearch!B$2:G$16000,6,0),"--"))</f>
        <v/>
      </c>
      <c r="P2456" s="15" t="str">
        <f t="shared" si="193"/>
        <v/>
      </c>
      <c r="Q2456" s="15" t="str">
        <f t="shared" si="194"/>
        <v/>
      </c>
      <c r="R2456" s="15" t="str">
        <f t="shared" si="195"/>
        <v/>
      </c>
      <c r="S2456" s="7" t="str">
        <f t="shared" si="196"/>
        <v/>
      </c>
    </row>
    <row r="2457" spans="8:19" x14ac:dyDescent="0.25">
      <c r="H2457" s="153"/>
      <c r="M2457" s="165" t="str">
        <f t="shared" si="192"/>
        <v/>
      </c>
      <c r="N2457" s="255" t="str">
        <f>IF($M2457="","",IFERROR(VLOOKUP($M2457,PartnerSearch!B$2:G$16000,6,0),"--"))</f>
        <v/>
      </c>
      <c r="P2457" s="15" t="str">
        <f t="shared" si="193"/>
        <v/>
      </c>
      <c r="Q2457" s="15" t="str">
        <f t="shared" si="194"/>
        <v/>
      </c>
      <c r="R2457" s="15" t="str">
        <f t="shared" si="195"/>
        <v/>
      </c>
      <c r="S2457" s="7" t="str">
        <f t="shared" si="196"/>
        <v/>
      </c>
    </row>
    <row r="2458" spans="8:19" x14ac:dyDescent="0.25">
      <c r="H2458" s="153"/>
      <c r="M2458" s="165" t="str">
        <f t="shared" si="192"/>
        <v/>
      </c>
      <c r="N2458" s="255" t="str">
        <f>IF($M2458="","",IFERROR(VLOOKUP($M2458,PartnerSearch!B$2:G$16000,6,0),"--"))</f>
        <v/>
      </c>
      <c r="P2458" s="15" t="str">
        <f t="shared" si="193"/>
        <v/>
      </c>
      <c r="Q2458" s="15" t="str">
        <f t="shared" si="194"/>
        <v/>
      </c>
      <c r="R2458" s="15" t="str">
        <f t="shared" si="195"/>
        <v/>
      </c>
      <c r="S2458" s="7" t="str">
        <f t="shared" si="196"/>
        <v/>
      </c>
    </row>
    <row r="2459" spans="8:19" x14ac:dyDescent="0.25">
      <c r="H2459" s="153"/>
      <c r="M2459" s="165" t="str">
        <f t="shared" si="192"/>
        <v/>
      </c>
      <c r="N2459" s="255" t="str">
        <f>IF($M2459="","",IFERROR(VLOOKUP($M2459,PartnerSearch!B$2:G$16000,6,0),"--"))</f>
        <v/>
      </c>
      <c r="P2459" s="15" t="str">
        <f t="shared" si="193"/>
        <v/>
      </c>
      <c r="Q2459" s="15" t="str">
        <f t="shared" si="194"/>
        <v/>
      </c>
      <c r="R2459" s="15" t="str">
        <f t="shared" si="195"/>
        <v/>
      </c>
      <c r="S2459" s="7" t="str">
        <f t="shared" si="196"/>
        <v/>
      </c>
    </row>
    <row r="2460" spans="8:19" x14ac:dyDescent="0.25">
      <c r="H2460" s="153"/>
      <c r="M2460" s="165" t="str">
        <f t="shared" si="192"/>
        <v/>
      </c>
      <c r="N2460" s="255" t="str">
        <f>IF($M2460="","",IFERROR(VLOOKUP($M2460,PartnerSearch!B$2:G$16000,6,0),"--"))</f>
        <v/>
      </c>
      <c r="P2460" s="15" t="str">
        <f t="shared" si="193"/>
        <v/>
      </c>
      <c r="Q2460" s="15" t="str">
        <f t="shared" si="194"/>
        <v/>
      </c>
      <c r="R2460" s="15" t="str">
        <f t="shared" si="195"/>
        <v/>
      </c>
      <c r="S2460" s="7" t="str">
        <f t="shared" si="196"/>
        <v/>
      </c>
    </row>
    <row r="2461" spans="8:19" x14ac:dyDescent="0.25">
      <c r="H2461" s="153"/>
      <c r="M2461" s="165" t="str">
        <f t="shared" si="192"/>
        <v/>
      </c>
      <c r="N2461" s="255" t="str">
        <f>IF($M2461="","",IFERROR(VLOOKUP($M2461,PartnerSearch!B$2:G$16000,6,0),"--"))</f>
        <v/>
      </c>
      <c r="P2461" s="15" t="str">
        <f t="shared" si="193"/>
        <v/>
      </c>
      <c r="Q2461" s="15" t="str">
        <f t="shared" si="194"/>
        <v/>
      </c>
      <c r="R2461" s="15" t="str">
        <f t="shared" si="195"/>
        <v/>
      </c>
      <c r="S2461" s="7" t="str">
        <f t="shared" si="196"/>
        <v/>
      </c>
    </row>
    <row r="2462" spans="8:19" x14ac:dyDescent="0.25">
      <c r="H2462" s="153"/>
      <c r="M2462" s="165" t="str">
        <f t="shared" si="192"/>
        <v/>
      </c>
      <c r="N2462" s="255" t="str">
        <f>IF($M2462="","",IFERROR(VLOOKUP($M2462,PartnerSearch!B$2:G$16000,6,0),"--"))</f>
        <v/>
      </c>
      <c r="P2462" s="15" t="str">
        <f t="shared" si="193"/>
        <v/>
      </c>
      <c r="Q2462" s="15" t="str">
        <f t="shared" si="194"/>
        <v/>
      </c>
      <c r="R2462" s="15" t="str">
        <f t="shared" si="195"/>
        <v/>
      </c>
      <c r="S2462" s="7" t="str">
        <f t="shared" si="196"/>
        <v/>
      </c>
    </row>
    <row r="2463" spans="8:19" x14ac:dyDescent="0.25">
      <c r="H2463" s="153"/>
      <c r="M2463" s="165" t="str">
        <f t="shared" si="192"/>
        <v/>
      </c>
      <c r="N2463" s="255" t="str">
        <f>IF($M2463="","",IFERROR(VLOOKUP($M2463,PartnerSearch!B$2:G$16000,6,0),"--"))</f>
        <v/>
      </c>
      <c r="P2463" s="15" t="str">
        <f t="shared" si="193"/>
        <v/>
      </c>
      <c r="Q2463" s="15" t="str">
        <f t="shared" si="194"/>
        <v/>
      </c>
      <c r="R2463" s="15" t="str">
        <f t="shared" si="195"/>
        <v/>
      </c>
      <c r="S2463" s="7" t="str">
        <f t="shared" si="196"/>
        <v/>
      </c>
    </row>
    <row r="2464" spans="8:19" x14ac:dyDescent="0.25">
      <c r="H2464" s="153"/>
      <c r="M2464" s="165" t="str">
        <f t="shared" si="192"/>
        <v/>
      </c>
      <c r="N2464" s="255" t="str">
        <f>IF($M2464="","",IFERROR(VLOOKUP($M2464,PartnerSearch!B$2:G$16000,6,0),"--"))</f>
        <v/>
      </c>
      <c r="P2464" s="15" t="str">
        <f t="shared" si="193"/>
        <v/>
      </c>
      <c r="Q2464" s="15" t="str">
        <f t="shared" si="194"/>
        <v/>
      </c>
      <c r="R2464" s="15" t="str">
        <f t="shared" si="195"/>
        <v/>
      </c>
      <c r="S2464" s="7" t="str">
        <f t="shared" si="196"/>
        <v/>
      </c>
    </row>
    <row r="2465" spans="8:19" x14ac:dyDescent="0.25">
      <c r="H2465" s="153"/>
      <c r="M2465" s="165" t="str">
        <f t="shared" si="192"/>
        <v/>
      </c>
      <c r="N2465" s="255" t="str">
        <f>IF($M2465="","",IFERROR(VLOOKUP($M2465,PartnerSearch!B$2:G$16000,6,0),"--"))</f>
        <v/>
      </c>
      <c r="P2465" s="15" t="str">
        <f t="shared" si="193"/>
        <v/>
      </c>
      <c r="Q2465" s="15" t="str">
        <f t="shared" si="194"/>
        <v/>
      </c>
      <c r="R2465" s="15" t="str">
        <f t="shared" si="195"/>
        <v/>
      </c>
      <c r="S2465" s="7" t="str">
        <f t="shared" si="196"/>
        <v/>
      </c>
    </row>
    <row r="2466" spans="8:19" x14ac:dyDescent="0.25">
      <c r="H2466" s="153"/>
      <c r="M2466" s="165" t="str">
        <f t="shared" si="192"/>
        <v/>
      </c>
      <c r="N2466" s="255" t="str">
        <f>IF($M2466="","",IFERROR(VLOOKUP($M2466,PartnerSearch!B$2:G$16000,6,0),"--"))</f>
        <v/>
      </c>
      <c r="P2466" s="15" t="str">
        <f t="shared" si="193"/>
        <v/>
      </c>
      <c r="Q2466" s="15" t="str">
        <f t="shared" si="194"/>
        <v/>
      </c>
      <c r="R2466" s="15" t="str">
        <f t="shared" si="195"/>
        <v/>
      </c>
      <c r="S2466" s="7" t="str">
        <f t="shared" si="196"/>
        <v/>
      </c>
    </row>
    <row r="2467" spans="8:19" x14ac:dyDescent="0.25">
      <c r="H2467" s="153"/>
      <c r="M2467" s="165" t="str">
        <f t="shared" si="192"/>
        <v/>
      </c>
      <c r="N2467" s="255" t="str">
        <f>IF($M2467="","",IFERROR(VLOOKUP($M2467,PartnerSearch!B$2:G$16000,6,0),"--"))</f>
        <v/>
      </c>
      <c r="P2467" s="15" t="str">
        <f t="shared" si="193"/>
        <v/>
      </c>
      <c r="Q2467" s="15" t="str">
        <f t="shared" si="194"/>
        <v/>
      </c>
      <c r="R2467" s="15" t="str">
        <f t="shared" si="195"/>
        <v/>
      </c>
      <c r="S2467" s="7" t="str">
        <f t="shared" si="196"/>
        <v/>
      </c>
    </row>
    <row r="2468" spans="8:19" x14ac:dyDescent="0.25">
      <c r="H2468" s="153"/>
      <c r="M2468" s="165" t="str">
        <f t="shared" si="192"/>
        <v/>
      </c>
      <c r="N2468" s="255" t="str">
        <f>IF($M2468="","",IFERROR(VLOOKUP($M2468,PartnerSearch!B$2:G$16000,6,0),"--"))</f>
        <v/>
      </c>
      <c r="P2468" s="15" t="str">
        <f t="shared" si="193"/>
        <v/>
      </c>
      <c r="Q2468" s="15" t="str">
        <f t="shared" si="194"/>
        <v/>
      </c>
      <c r="R2468" s="15" t="str">
        <f t="shared" si="195"/>
        <v/>
      </c>
      <c r="S2468" s="7" t="str">
        <f t="shared" si="196"/>
        <v/>
      </c>
    </row>
    <row r="2469" spans="8:19" x14ac:dyDescent="0.25">
      <c r="H2469" s="153"/>
      <c r="M2469" s="165" t="str">
        <f t="shared" si="192"/>
        <v/>
      </c>
      <c r="N2469" s="255" t="str">
        <f>IF($M2469="","",IFERROR(VLOOKUP($M2469,PartnerSearch!B$2:G$16000,6,0),"--"))</f>
        <v/>
      </c>
      <c r="P2469" s="15" t="str">
        <f t="shared" si="193"/>
        <v/>
      </c>
      <c r="Q2469" s="15" t="str">
        <f t="shared" si="194"/>
        <v/>
      </c>
      <c r="R2469" s="15" t="str">
        <f t="shared" si="195"/>
        <v/>
      </c>
      <c r="S2469" s="7" t="str">
        <f t="shared" si="196"/>
        <v/>
      </c>
    </row>
    <row r="2470" spans="8:19" x14ac:dyDescent="0.25">
      <c r="H2470" s="153"/>
      <c r="M2470" s="165" t="str">
        <f t="shared" si="192"/>
        <v/>
      </c>
      <c r="N2470" s="255" t="str">
        <f>IF($M2470="","",IFERROR(VLOOKUP($M2470,PartnerSearch!B$2:G$16000,6,0),"--"))</f>
        <v/>
      </c>
      <c r="P2470" s="15" t="str">
        <f t="shared" si="193"/>
        <v/>
      </c>
      <c r="Q2470" s="15" t="str">
        <f t="shared" si="194"/>
        <v/>
      </c>
      <c r="R2470" s="15" t="str">
        <f t="shared" si="195"/>
        <v/>
      </c>
      <c r="S2470" s="7" t="str">
        <f t="shared" si="196"/>
        <v/>
      </c>
    </row>
    <row r="2471" spans="8:19" x14ac:dyDescent="0.25">
      <c r="H2471" s="153"/>
      <c r="M2471" s="165" t="str">
        <f t="shared" si="192"/>
        <v/>
      </c>
      <c r="N2471" s="255" t="str">
        <f>IF($M2471="","",IFERROR(VLOOKUP($M2471,PartnerSearch!B$2:G$16000,6,0),"--"))</f>
        <v/>
      </c>
      <c r="P2471" s="15" t="str">
        <f t="shared" si="193"/>
        <v/>
      </c>
      <c r="Q2471" s="15" t="str">
        <f t="shared" si="194"/>
        <v/>
      </c>
      <c r="R2471" s="15" t="str">
        <f t="shared" si="195"/>
        <v/>
      </c>
      <c r="S2471" s="7" t="str">
        <f t="shared" si="196"/>
        <v/>
      </c>
    </row>
    <row r="2472" spans="8:19" x14ac:dyDescent="0.25">
      <c r="H2472" s="153"/>
      <c r="M2472" s="165" t="str">
        <f t="shared" si="192"/>
        <v/>
      </c>
      <c r="N2472" s="255" t="str">
        <f>IF($M2472="","",IFERROR(VLOOKUP($M2472,PartnerSearch!B$2:G$16000,6,0),"--"))</f>
        <v/>
      </c>
      <c r="P2472" s="15" t="str">
        <f t="shared" si="193"/>
        <v/>
      </c>
      <c r="Q2472" s="15" t="str">
        <f t="shared" si="194"/>
        <v/>
      </c>
      <c r="R2472" s="15" t="str">
        <f t="shared" si="195"/>
        <v/>
      </c>
      <c r="S2472" s="7" t="str">
        <f t="shared" si="196"/>
        <v/>
      </c>
    </row>
    <row r="2473" spans="8:19" x14ac:dyDescent="0.25">
      <c r="H2473" s="153"/>
      <c r="M2473" s="165" t="str">
        <f t="shared" si="192"/>
        <v/>
      </c>
      <c r="N2473" s="255" t="str">
        <f>IF($M2473="","",IFERROR(VLOOKUP($M2473,PartnerSearch!B$2:G$16000,6,0),"--"))</f>
        <v/>
      </c>
      <c r="P2473" s="15" t="str">
        <f t="shared" si="193"/>
        <v/>
      </c>
      <c r="Q2473" s="15" t="str">
        <f t="shared" si="194"/>
        <v/>
      </c>
      <c r="R2473" s="15" t="str">
        <f t="shared" si="195"/>
        <v/>
      </c>
      <c r="S2473" s="7" t="str">
        <f t="shared" si="196"/>
        <v/>
      </c>
    </row>
    <row r="2474" spans="8:19" x14ac:dyDescent="0.25">
      <c r="H2474" s="153"/>
      <c r="M2474" s="165" t="str">
        <f t="shared" si="192"/>
        <v/>
      </c>
      <c r="N2474" s="255" t="str">
        <f>IF($M2474="","",IFERROR(VLOOKUP($M2474,PartnerSearch!B$2:G$16000,6,0),"--"))</f>
        <v/>
      </c>
      <c r="P2474" s="15" t="str">
        <f t="shared" si="193"/>
        <v/>
      </c>
      <c r="Q2474" s="15" t="str">
        <f t="shared" si="194"/>
        <v/>
      </c>
      <c r="R2474" s="15" t="str">
        <f t="shared" si="195"/>
        <v/>
      </c>
      <c r="S2474" s="7" t="str">
        <f t="shared" si="196"/>
        <v/>
      </c>
    </row>
    <row r="2475" spans="8:19" x14ac:dyDescent="0.25">
      <c r="H2475" s="153"/>
      <c r="M2475" s="165" t="str">
        <f t="shared" si="192"/>
        <v/>
      </c>
      <c r="N2475" s="255" t="str">
        <f>IF($M2475="","",IFERROR(VLOOKUP($M2475,PartnerSearch!B$2:G$16000,6,0),"--"))</f>
        <v/>
      </c>
      <c r="P2475" s="15" t="str">
        <f t="shared" si="193"/>
        <v/>
      </c>
      <c r="Q2475" s="15" t="str">
        <f t="shared" si="194"/>
        <v/>
      </c>
      <c r="R2475" s="15" t="str">
        <f t="shared" si="195"/>
        <v/>
      </c>
      <c r="S2475" s="7" t="str">
        <f t="shared" si="196"/>
        <v/>
      </c>
    </row>
    <row r="2476" spans="8:19" x14ac:dyDescent="0.25">
      <c r="H2476" s="153"/>
      <c r="M2476" s="165" t="str">
        <f t="shared" si="192"/>
        <v/>
      </c>
      <c r="N2476" s="255" t="str">
        <f>IF($M2476="","",IFERROR(VLOOKUP($M2476,PartnerSearch!B$2:G$16000,6,0),"--"))</f>
        <v/>
      </c>
      <c r="P2476" s="15" t="str">
        <f t="shared" si="193"/>
        <v/>
      </c>
      <c r="Q2476" s="15" t="str">
        <f t="shared" si="194"/>
        <v/>
      </c>
      <c r="R2476" s="15" t="str">
        <f t="shared" si="195"/>
        <v/>
      </c>
      <c r="S2476" s="7" t="str">
        <f t="shared" si="196"/>
        <v/>
      </c>
    </row>
    <row r="2477" spans="8:19" x14ac:dyDescent="0.25">
      <c r="H2477" s="153"/>
      <c r="M2477" s="165" t="str">
        <f t="shared" si="192"/>
        <v/>
      </c>
      <c r="N2477" s="255" t="str">
        <f>IF($M2477="","",IFERROR(VLOOKUP($M2477,PartnerSearch!B$2:G$16000,6,0),"--"))</f>
        <v/>
      </c>
      <c r="P2477" s="15" t="str">
        <f t="shared" si="193"/>
        <v/>
      </c>
      <c r="Q2477" s="15" t="str">
        <f t="shared" si="194"/>
        <v/>
      </c>
      <c r="R2477" s="15" t="str">
        <f t="shared" si="195"/>
        <v/>
      </c>
      <c r="S2477" s="7" t="str">
        <f t="shared" si="196"/>
        <v/>
      </c>
    </row>
    <row r="2478" spans="8:19" x14ac:dyDescent="0.25">
      <c r="H2478" s="153"/>
      <c r="M2478" s="165" t="str">
        <f t="shared" si="192"/>
        <v/>
      </c>
      <c r="N2478" s="255" t="str">
        <f>IF($M2478="","",IFERROR(VLOOKUP($M2478,PartnerSearch!B$2:G$16000,6,0),"--"))</f>
        <v/>
      </c>
      <c r="P2478" s="15" t="str">
        <f t="shared" si="193"/>
        <v/>
      </c>
      <c r="Q2478" s="15" t="str">
        <f t="shared" si="194"/>
        <v/>
      </c>
      <c r="R2478" s="15" t="str">
        <f t="shared" si="195"/>
        <v/>
      </c>
      <c r="S2478" s="7" t="str">
        <f t="shared" si="196"/>
        <v/>
      </c>
    </row>
    <row r="2479" spans="8:19" x14ac:dyDescent="0.25">
      <c r="H2479" s="153"/>
      <c r="M2479" s="165" t="str">
        <f t="shared" si="192"/>
        <v/>
      </c>
      <c r="N2479" s="255" t="str">
        <f>IF($M2479="","",IFERROR(VLOOKUP($M2479,PartnerSearch!B$2:G$16000,6,0),"--"))</f>
        <v/>
      </c>
      <c r="P2479" s="15" t="str">
        <f t="shared" si="193"/>
        <v/>
      </c>
      <c r="Q2479" s="15" t="str">
        <f t="shared" si="194"/>
        <v/>
      </c>
      <c r="R2479" s="15" t="str">
        <f t="shared" si="195"/>
        <v/>
      </c>
      <c r="S2479" s="7" t="str">
        <f t="shared" si="196"/>
        <v/>
      </c>
    </row>
    <row r="2480" spans="8:19" x14ac:dyDescent="0.25">
      <c r="H2480" s="153"/>
      <c r="M2480" s="165" t="str">
        <f t="shared" si="192"/>
        <v/>
      </c>
      <c r="N2480" s="255" t="str">
        <f>IF($M2480="","",IFERROR(VLOOKUP($M2480,PartnerSearch!B$2:G$16000,6,0),"--"))</f>
        <v/>
      </c>
      <c r="P2480" s="15" t="str">
        <f t="shared" si="193"/>
        <v/>
      </c>
      <c r="Q2480" s="15" t="str">
        <f t="shared" si="194"/>
        <v/>
      </c>
      <c r="R2480" s="15" t="str">
        <f t="shared" si="195"/>
        <v/>
      </c>
      <c r="S2480" s="7" t="str">
        <f t="shared" si="196"/>
        <v/>
      </c>
    </row>
    <row r="2481" spans="8:19" x14ac:dyDescent="0.25">
      <c r="H2481" s="153"/>
      <c r="M2481" s="165" t="str">
        <f t="shared" si="192"/>
        <v/>
      </c>
      <c r="N2481" s="255" t="str">
        <f>IF($M2481="","",IFERROR(VLOOKUP($M2481,PartnerSearch!B$2:G$16000,6,0),"--"))</f>
        <v/>
      </c>
      <c r="P2481" s="15" t="str">
        <f t="shared" si="193"/>
        <v/>
      </c>
      <c r="Q2481" s="15" t="str">
        <f t="shared" si="194"/>
        <v/>
      </c>
      <c r="R2481" s="15" t="str">
        <f t="shared" si="195"/>
        <v/>
      </c>
      <c r="S2481" s="7" t="str">
        <f t="shared" si="196"/>
        <v/>
      </c>
    </row>
    <row r="2482" spans="8:19" x14ac:dyDescent="0.25">
      <c r="H2482" s="153"/>
      <c r="M2482" s="165" t="str">
        <f t="shared" si="192"/>
        <v/>
      </c>
      <c r="N2482" s="255" t="str">
        <f>IF($M2482="","",IFERROR(VLOOKUP($M2482,PartnerSearch!B$2:G$16000,6,0),"--"))</f>
        <v/>
      </c>
      <c r="P2482" s="15" t="str">
        <f t="shared" si="193"/>
        <v/>
      </c>
      <c r="Q2482" s="15" t="str">
        <f t="shared" si="194"/>
        <v/>
      </c>
      <c r="R2482" s="15" t="str">
        <f t="shared" si="195"/>
        <v/>
      </c>
      <c r="S2482" s="7" t="str">
        <f t="shared" si="196"/>
        <v/>
      </c>
    </row>
    <row r="2483" spans="8:19" x14ac:dyDescent="0.25">
      <c r="H2483" s="153"/>
      <c r="M2483" s="165" t="str">
        <f t="shared" si="192"/>
        <v/>
      </c>
      <c r="N2483" s="255" t="str">
        <f>IF($M2483="","",IFERROR(VLOOKUP($M2483,PartnerSearch!B$2:G$16000,6,0),"--"))</f>
        <v/>
      </c>
      <c r="P2483" s="15" t="str">
        <f t="shared" si="193"/>
        <v/>
      </c>
      <c r="Q2483" s="15" t="str">
        <f t="shared" si="194"/>
        <v/>
      </c>
      <c r="R2483" s="15" t="str">
        <f t="shared" si="195"/>
        <v/>
      </c>
      <c r="S2483" s="7" t="str">
        <f t="shared" si="196"/>
        <v/>
      </c>
    </row>
    <row r="2484" spans="8:19" x14ac:dyDescent="0.25">
      <c r="H2484" s="153"/>
      <c r="M2484" s="165" t="str">
        <f t="shared" si="192"/>
        <v/>
      </c>
      <c r="N2484" s="255" t="str">
        <f>IF($M2484="","",IFERROR(VLOOKUP($M2484,PartnerSearch!B$2:G$16000,6,0),"--"))</f>
        <v/>
      </c>
      <c r="P2484" s="15" t="str">
        <f t="shared" si="193"/>
        <v/>
      </c>
      <c r="Q2484" s="15" t="str">
        <f t="shared" si="194"/>
        <v/>
      </c>
      <c r="R2484" s="15" t="str">
        <f t="shared" si="195"/>
        <v/>
      </c>
      <c r="S2484" s="7" t="str">
        <f t="shared" si="196"/>
        <v/>
      </c>
    </row>
    <row r="2485" spans="8:19" x14ac:dyDescent="0.25">
      <c r="H2485" s="153"/>
      <c r="M2485" s="165" t="str">
        <f t="shared" si="192"/>
        <v/>
      </c>
      <c r="N2485" s="255" t="str">
        <f>IF($M2485="","",IFERROR(VLOOKUP($M2485,PartnerSearch!B$2:G$16000,6,0),"--"))</f>
        <v/>
      </c>
      <c r="P2485" s="15" t="str">
        <f t="shared" si="193"/>
        <v/>
      </c>
      <c r="Q2485" s="15" t="str">
        <f t="shared" si="194"/>
        <v/>
      </c>
      <c r="R2485" s="15" t="str">
        <f t="shared" si="195"/>
        <v/>
      </c>
      <c r="S2485" s="7" t="str">
        <f t="shared" si="196"/>
        <v/>
      </c>
    </row>
    <row r="2486" spans="8:19" x14ac:dyDescent="0.25">
      <c r="H2486" s="153"/>
      <c r="M2486" s="165" t="str">
        <f t="shared" si="192"/>
        <v/>
      </c>
      <c r="N2486" s="255" t="str">
        <f>IF($M2486="","",IFERROR(VLOOKUP($M2486,PartnerSearch!B$2:G$16000,6,0),"--"))</f>
        <v/>
      </c>
      <c r="P2486" s="15" t="str">
        <f t="shared" si="193"/>
        <v/>
      </c>
      <c r="Q2486" s="15" t="str">
        <f t="shared" si="194"/>
        <v/>
      </c>
      <c r="R2486" s="15" t="str">
        <f t="shared" si="195"/>
        <v/>
      </c>
      <c r="S2486" s="7" t="str">
        <f t="shared" si="196"/>
        <v/>
      </c>
    </row>
    <row r="2487" spans="8:19" x14ac:dyDescent="0.25">
      <c r="H2487" s="153"/>
      <c r="M2487" s="165" t="str">
        <f t="shared" si="192"/>
        <v/>
      </c>
      <c r="N2487" s="255" t="str">
        <f>IF($M2487="","",IFERROR(VLOOKUP($M2487,PartnerSearch!B$2:G$16000,6,0),"--"))</f>
        <v/>
      </c>
      <c r="P2487" s="15" t="str">
        <f t="shared" si="193"/>
        <v/>
      </c>
      <c r="Q2487" s="15" t="str">
        <f t="shared" si="194"/>
        <v/>
      </c>
      <c r="R2487" s="15" t="str">
        <f t="shared" si="195"/>
        <v/>
      </c>
      <c r="S2487" s="7" t="str">
        <f t="shared" si="196"/>
        <v/>
      </c>
    </row>
    <row r="2488" spans="8:19" x14ac:dyDescent="0.25">
      <c r="H2488" s="153"/>
      <c r="M2488" s="165" t="str">
        <f t="shared" si="192"/>
        <v/>
      </c>
      <c r="N2488" s="255" t="str">
        <f>IF($M2488="","",IFERROR(VLOOKUP($M2488,PartnerSearch!B$2:G$16000,6,0),"--"))</f>
        <v/>
      </c>
      <c r="P2488" s="15" t="str">
        <f t="shared" si="193"/>
        <v/>
      </c>
      <c r="Q2488" s="15" t="str">
        <f t="shared" si="194"/>
        <v/>
      </c>
      <c r="R2488" s="15" t="str">
        <f t="shared" si="195"/>
        <v/>
      </c>
      <c r="S2488" s="7" t="str">
        <f t="shared" si="196"/>
        <v/>
      </c>
    </row>
    <row r="2489" spans="8:19" x14ac:dyDescent="0.25">
      <c r="H2489" s="153"/>
      <c r="M2489" s="165" t="str">
        <f t="shared" si="192"/>
        <v/>
      </c>
      <c r="N2489" s="255" t="str">
        <f>IF($M2489="","",IFERROR(VLOOKUP($M2489,PartnerSearch!B$2:G$16000,6,0),"--"))</f>
        <v/>
      </c>
      <c r="P2489" s="15" t="str">
        <f t="shared" si="193"/>
        <v/>
      </c>
      <c r="Q2489" s="15" t="str">
        <f t="shared" si="194"/>
        <v/>
      </c>
      <c r="R2489" s="15" t="str">
        <f t="shared" si="195"/>
        <v/>
      </c>
      <c r="S2489" s="7" t="str">
        <f t="shared" si="196"/>
        <v/>
      </c>
    </row>
    <row r="2490" spans="8:19" x14ac:dyDescent="0.25">
      <c r="H2490" s="153"/>
      <c r="M2490" s="165" t="str">
        <f t="shared" si="192"/>
        <v/>
      </c>
      <c r="N2490" s="255" t="str">
        <f>IF($M2490="","",IFERROR(VLOOKUP($M2490,PartnerSearch!B$2:G$16000,6,0),"--"))</f>
        <v/>
      </c>
      <c r="P2490" s="15" t="str">
        <f t="shared" si="193"/>
        <v/>
      </c>
      <c r="Q2490" s="15" t="str">
        <f t="shared" si="194"/>
        <v/>
      </c>
      <c r="R2490" s="15" t="str">
        <f t="shared" si="195"/>
        <v/>
      </c>
      <c r="S2490" s="7" t="str">
        <f t="shared" si="196"/>
        <v/>
      </c>
    </row>
    <row r="2491" spans="8:19" x14ac:dyDescent="0.25">
      <c r="H2491" s="153"/>
      <c r="M2491" s="165" t="str">
        <f t="shared" si="192"/>
        <v/>
      </c>
      <c r="N2491" s="255" t="str">
        <f>IF($M2491="","",IFERROR(VLOOKUP($M2491,PartnerSearch!B$2:G$16000,6,0),"--"))</f>
        <v/>
      </c>
      <c r="P2491" s="15" t="str">
        <f t="shared" si="193"/>
        <v/>
      </c>
      <c r="Q2491" s="15" t="str">
        <f t="shared" si="194"/>
        <v/>
      </c>
      <c r="R2491" s="15" t="str">
        <f t="shared" si="195"/>
        <v/>
      </c>
      <c r="S2491" s="7" t="str">
        <f t="shared" si="196"/>
        <v/>
      </c>
    </row>
    <row r="2492" spans="8:19" x14ac:dyDescent="0.25">
      <c r="H2492" s="153"/>
      <c r="M2492" s="165" t="str">
        <f t="shared" si="192"/>
        <v/>
      </c>
      <c r="N2492" s="255" t="str">
        <f>IF($M2492="","",IFERROR(VLOOKUP($M2492,PartnerSearch!B$2:G$16000,6,0),"--"))</f>
        <v/>
      </c>
      <c r="P2492" s="15" t="str">
        <f t="shared" si="193"/>
        <v/>
      </c>
      <c r="Q2492" s="15" t="str">
        <f t="shared" si="194"/>
        <v/>
      </c>
      <c r="R2492" s="15" t="str">
        <f t="shared" si="195"/>
        <v/>
      </c>
      <c r="S2492" s="7" t="str">
        <f t="shared" si="196"/>
        <v/>
      </c>
    </row>
    <row r="2493" spans="8:19" x14ac:dyDescent="0.25">
      <c r="H2493" s="153"/>
      <c r="M2493" s="165" t="str">
        <f t="shared" si="192"/>
        <v/>
      </c>
      <c r="N2493" s="255" t="str">
        <f>IF($M2493="","",IFERROR(VLOOKUP($M2493,PartnerSearch!B$2:G$16000,6,0),"--"))</f>
        <v/>
      </c>
      <c r="P2493" s="15" t="str">
        <f t="shared" si="193"/>
        <v/>
      </c>
      <c r="Q2493" s="15" t="str">
        <f t="shared" si="194"/>
        <v/>
      </c>
      <c r="R2493" s="15" t="str">
        <f t="shared" si="195"/>
        <v/>
      </c>
      <c r="S2493" s="7" t="str">
        <f t="shared" si="196"/>
        <v/>
      </c>
    </row>
    <row r="2494" spans="8:19" x14ac:dyDescent="0.25">
      <c r="H2494" s="153"/>
      <c r="M2494" s="165" t="str">
        <f t="shared" si="192"/>
        <v/>
      </c>
      <c r="N2494" s="255" t="str">
        <f>IF($M2494="","",IFERROR(VLOOKUP($M2494,PartnerSearch!B$2:G$16000,6,0),"--"))</f>
        <v/>
      </c>
      <c r="P2494" s="15" t="str">
        <f t="shared" si="193"/>
        <v/>
      </c>
      <c r="Q2494" s="15" t="str">
        <f t="shared" si="194"/>
        <v/>
      </c>
      <c r="R2494" s="15" t="str">
        <f t="shared" si="195"/>
        <v/>
      </c>
      <c r="S2494" s="7" t="str">
        <f t="shared" si="196"/>
        <v/>
      </c>
    </row>
    <row r="2495" spans="8:19" x14ac:dyDescent="0.25">
      <c r="H2495" s="153"/>
      <c r="M2495" s="165" t="str">
        <f t="shared" si="192"/>
        <v/>
      </c>
      <c r="N2495" s="255" t="str">
        <f>IF($M2495="","",IFERROR(VLOOKUP($M2495,PartnerSearch!B$2:G$16000,6,0),"--"))</f>
        <v/>
      </c>
      <c r="P2495" s="15" t="str">
        <f t="shared" si="193"/>
        <v/>
      </c>
      <c r="Q2495" s="15" t="str">
        <f t="shared" si="194"/>
        <v/>
      </c>
      <c r="R2495" s="15" t="str">
        <f t="shared" si="195"/>
        <v/>
      </c>
      <c r="S2495" s="7" t="str">
        <f t="shared" si="196"/>
        <v/>
      </c>
    </row>
    <row r="2496" spans="8:19" x14ac:dyDescent="0.25">
      <c r="H2496" s="153"/>
      <c r="M2496" s="165" t="str">
        <f t="shared" si="192"/>
        <v/>
      </c>
      <c r="N2496" s="255" t="str">
        <f>IF($M2496="","",IFERROR(VLOOKUP($M2496,PartnerSearch!B$2:G$16000,6,0),"--"))</f>
        <v/>
      </c>
      <c r="P2496" s="15" t="str">
        <f t="shared" si="193"/>
        <v/>
      </c>
      <c r="Q2496" s="15" t="str">
        <f t="shared" si="194"/>
        <v/>
      </c>
      <c r="R2496" s="15" t="str">
        <f t="shared" si="195"/>
        <v/>
      </c>
      <c r="S2496" s="7" t="str">
        <f t="shared" si="196"/>
        <v/>
      </c>
    </row>
    <row r="2497" spans="8:19" x14ac:dyDescent="0.25">
      <c r="H2497" s="153"/>
      <c r="M2497" s="165" t="str">
        <f t="shared" si="192"/>
        <v/>
      </c>
      <c r="N2497" s="255" t="str">
        <f>IF($M2497="","",IFERROR(VLOOKUP($M2497,PartnerSearch!B$2:G$16000,6,0),"--"))</f>
        <v/>
      </c>
      <c r="P2497" s="15" t="str">
        <f t="shared" si="193"/>
        <v/>
      </c>
      <c r="Q2497" s="15" t="str">
        <f t="shared" si="194"/>
        <v/>
      </c>
      <c r="R2497" s="15" t="str">
        <f t="shared" si="195"/>
        <v/>
      </c>
      <c r="S2497" s="7" t="str">
        <f t="shared" si="196"/>
        <v/>
      </c>
    </row>
    <row r="2498" spans="8:19" x14ac:dyDescent="0.25">
      <c r="H2498" s="153"/>
      <c r="M2498" s="165" t="str">
        <f t="shared" si="192"/>
        <v/>
      </c>
      <c r="N2498" s="255" t="str">
        <f>IF($M2498="","",IFERROR(VLOOKUP($M2498,PartnerSearch!B$2:G$16000,6,0),"--"))</f>
        <v/>
      </c>
      <c r="P2498" s="15" t="str">
        <f t="shared" si="193"/>
        <v/>
      </c>
      <c r="Q2498" s="15" t="str">
        <f t="shared" si="194"/>
        <v/>
      </c>
      <c r="R2498" s="15" t="str">
        <f t="shared" si="195"/>
        <v/>
      </c>
      <c r="S2498" s="7" t="str">
        <f t="shared" si="196"/>
        <v/>
      </c>
    </row>
    <row r="2499" spans="8:19" x14ac:dyDescent="0.25">
      <c r="H2499" s="153"/>
      <c r="M2499" s="165" t="str">
        <f t="shared" ref="M2499:M2562" si="197">TRIM(SUBSTITUTE(SUBSTITUTE(SUBSTITUTE(SUBSTITUTE(SUBSTITUTE(SUBSTITUTE(SUBSTITUTE(SUBSTITUTE(SUBSTITUTE(SUBSTITUTE(SUBSTITUTE(SUBSTITUTE(SUBSTITUTE(SUBSTITUTE(E2499,"00000 ","")," (Local)","")," (Tribal)","")," (State)","")," (Regional)","")," (Federal/National)","")," (International)","")," (Unknown)","")," (Academic Institution)","")," (Government)","")," (Industry/Business)","")," (NGO)","")," (Other)","")," (Sea Grant Program)",""))</f>
        <v/>
      </c>
      <c r="N2499" s="255" t="str">
        <f>IF($M2499="","",IFERROR(VLOOKUP($M2499,PartnerSearch!B$2:G$16000,6,0),"--"))</f>
        <v/>
      </c>
      <c r="P2499" s="15" t="str">
        <f t="shared" ref="P2499:P2562" si="198">IF(E2499="","",IF(LEFT(E2499&amp;"x",5)="00000","",IF(N2499="--","NO","yes")))</f>
        <v/>
      </c>
      <c r="Q2499" s="15" t="str">
        <f t="shared" ref="Q2499:Q2562" si="199">IF(LEFT(E2499&amp;"x",5)&lt;&gt;"00000","",IF(N2499="--","yes","NO"))</f>
        <v/>
      </c>
      <c r="R2499" s="15" t="str">
        <f t="shared" ref="R2499:R2562" si="200">IF(Q2499="","",IF((ISERROR(SEARCH("(Federal/National)",E2499))*1+ISERROR(SEARCH("(International)",E2499))*1+ISERROR(SEARCH("(Local)",E2499))*1+ISERROR(SEARCH("(State)",E2499))*1+ISERROR(SEARCH("(Regional)",E2499))*1+ISERROR(SEARCH("(Tribal)",E2499))*1+ISERROR(SEARCH("(Unknown) (",E2499))*1)=6,"yes","NO"))</f>
        <v/>
      </c>
      <c r="S2499" s="7" t="str">
        <f t="shared" ref="S2499:S2562" si="201">IF(Q2499="","",IF(OR(NOT(ISERROR(SEARCH("(Academic Institution)",E2499))),NOT(ISERROR(SEARCH("(Government)",E2499))),NOT(ISERROR(SEARCH("(Industry/Business)",E2499))),NOT(ISERROR(SEARCH("(NGO)",E2499))),NOT(ISERROR(SEARCH("(Sea Grant Program)",E2499))),NOT(ISERROR(SEARCH("(Other)",E2499))),NOT(AND(NOT(ISERROR(SEARCH("(Unknown)",E2499))),(ISERROR(SEARCH(") (Unknown)",E2499)))))),"yes","NO"))</f>
        <v/>
      </c>
    </row>
    <row r="2500" spans="8:19" x14ac:dyDescent="0.25">
      <c r="H2500" s="153"/>
      <c r="M2500" s="165" t="str">
        <f t="shared" si="197"/>
        <v/>
      </c>
      <c r="N2500" s="255" t="str">
        <f>IF($M2500="","",IFERROR(VLOOKUP($M2500,PartnerSearch!B$2:G$16000,6,0),"--"))</f>
        <v/>
      </c>
      <c r="P2500" s="15" t="str">
        <f t="shared" si="198"/>
        <v/>
      </c>
      <c r="Q2500" s="15" t="str">
        <f t="shared" si="199"/>
        <v/>
      </c>
      <c r="R2500" s="15" t="str">
        <f t="shared" si="200"/>
        <v/>
      </c>
      <c r="S2500" s="7" t="str">
        <f t="shared" si="201"/>
        <v/>
      </c>
    </row>
    <row r="2501" spans="8:19" x14ac:dyDescent="0.25">
      <c r="H2501" s="153"/>
      <c r="M2501" s="165" t="str">
        <f t="shared" si="197"/>
        <v/>
      </c>
      <c r="N2501" s="255" t="str">
        <f>IF($M2501="","",IFERROR(VLOOKUP($M2501,PartnerSearch!B$2:G$16000,6,0),"--"))</f>
        <v/>
      </c>
      <c r="P2501" s="15" t="str">
        <f t="shared" si="198"/>
        <v/>
      </c>
      <c r="Q2501" s="15" t="str">
        <f t="shared" si="199"/>
        <v/>
      </c>
      <c r="R2501" s="15" t="str">
        <f t="shared" si="200"/>
        <v/>
      </c>
      <c r="S2501" s="7" t="str">
        <f t="shared" si="201"/>
        <v/>
      </c>
    </row>
    <row r="2502" spans="8:19" x14ac:dyDescent="0.25">
      <c r="H2502" s="153"/>
      <c r="M2502" s="165" t="str">
        <f t="shared" si="197"/>
        <v/>
      </c>
      <c r="N2502" s="255" t="str">
        <f>IF($M2502="","",IFERROR(VLOOKUP($M2502,PartnerSearch!B$2:G$16000,6,0),"--"))</f>
        <v/>
      </c>
      <c r="P2502" s="15" t="str">
        <f t="shared" si="198"/>
        <v/>
      </c>
      <c r="Q2502" s="15" t="str">
        <f t="shared" si="199"/>
        <v/>
      </c>
      <c r="R2502" s="15" t="str">
        <f t="shared" si="200"/>
        <v/>
      </c>
      <c r="S2502" s="7" t="str">
        <f t="shared" si="201"/>
        <v/>
      </c>
    </row>
    <row r="2503" spans="8:19" x14ac:dyDescent="0.25">
      <c r="H2503" s="153"/>
      <c r="M2503" s="165" t="str">
        <f t="shared" si="197"/>
        <v/>
      </c>
      <c r="N2503" s="255" t="str">
        <f>IF($M2503="","",IFERROR(VLOOKUP($M2503,PartnerSearch!B$2:G$16000,6,0),"--"))</f>
        <v/>
      </c>
      <c r="P2503" s="15" t="str">
        <f t="shared" si="198"/>
        <v/>
      </c>
      <c r="Q2503" s="15" t="str">
        <f t="shared" si="199"/>
        <v/>
      </c>
      <c r="R2503" s="15" t="str">
        <f t="shared" si="200"/>
        <v/>
      </c>
      <c r="S2503" s="7" t="str">
        <f t="shared" si="201"/>
        <v/>
      </c>
    </row>
    <row r="2504" spans="8:19" x14ac:dyDescent="0.25">
      <c r="H2504" s="153"/>
      <c r="M2504" s="165" t="str">
        <f t="shared" si="197"/>
        <v/>
      </c>
      <c r="N2504" s="255" t="str">
        <f>IF($M2504="","",IFERROR(VLOOKUP($M2504,PartnerSearch!B$2:G$16000,6,0),"--"))</f>
        <v/>
      </c>
      <c r="P2504" s="15" t="str">
        <f t="shared" si="198"/>
        <v/>
      </c>
      <c r="Q2504" s="15" t="str">
        <f t="shared" si="199"/>
        <v/>
      </c>
      <c r="R2504" s="15" t="str">
        <f t="shared" si="200"/>
        <v/>
      </c>
      <c r="S2504" s="7" t="str">
        <f t="shared" si="201"/>
        <v/>
      </c>
    </row>
    <row r="2505" spans="8:19" x14ac:dyDescent="0.25">
      <c r="H2505" s="153"/>
      <c r="M2505" s="165" t="str">
        <f t="shared" si="197"/>
        <v/>
      </c>
      <c r="N2505" s="255" t="str">
        <f>IF($M2505="","",IFERROR(VLOOKUP($M2505,PartnerSearch!B$2:G$16000,6,0),"--"))</f>
        <v/>
      </c>
      <c r="P2505" s="15" t="str">
        <f t="shared" si="198"/>
        <v/>
      </c>
      <c r="Q2505" s="15" t="str">
        <f t="shared" si="199"/>
        <v/>
      </c>
      <c r="R2505" s="15" t="str">
        <f t="shared" si="200"/>
        <v/>
      </c>
      <c r="S2505" s="7" t="str">
        <f t="shared" si="201"/>
        <v/>
      </c>
    </row>
    <row r="2506" spans="8:19" x14ac:dyDescent="0.25">
      <c r="H2506" s="153"/>
      <c r="M2506" s="165" t="str">
        <f t="shared" si="197"/>
        <v/>
      </c>
      <c r="N2506" s="255" t="str">
        <f>IF($M2506="","",IFERROR(VLOOKUP($M2506,PartnerSearch!B$2:G$16000,6,0),"--"))</f>
        <v/>
      </c>
      <c r="P2506" s="15" t="str">
        <f t="shared" si="198"/>
        <v/>
      </c>
      <c r="Q2506" s="15" t="str">
        <f t="shared" si="199"/>
        <v/>
      </c>
      <c r="R2506" s="15" t="str">
        <f t="shared" si="200"/>
        <v/>
      </c>
      <c r="S2506" s="7" t="str">
        <f t="shared" si="201"/>
        <v/>
      </c>
    </row>
    <row r="2507" spans="8:19" x14ac:dyDescent="0.25">
      <c r="H2507" s="153"/>
      <c r="M2507" s="165" t="str">
        <f t="shared" si="197"/>
        <v/>
      </c>
      <c r="N2507" s="255" t="str">
        <f>IF($M2507="","",IFERROR(VLOOKUP($M2507,PartnerSearch!B$2:G$16000,6,0),"--"))</f>
        <v/>
      </c>
      <c r="P2507" s="15" t="str">
        <f t="shared" si="198"/>
        <v/>
      </c>
      <c r="Q2507" s="15" t="str">
        <f t="shared" si="199"/>
        <v/>
      </c>
      <c r="R2507" s="15" t="str">
        <f t="shared" si="200"/>
        <v/>
      </c>
      <c r="S2507" s="7" t="str">
        <f t="shared" si="201"/>
        <v/>
      </c>
    </row>
    <row r="2508" spans="8:19" x14ac:dyDescent="0.25">
      <c r="H2508" s="153"/>
      <c r="M2508" s="165" t="str">
        <f t="shared" si="197"/>
        <v/>
      </c>
      <c r="N2508" s="255" t="str">
        <f>IF($M2508="","",IFERROR(VLOOKUP($M2508,PartnerSearch!B$2:G$16000,6,0),"--"))</f>
        <v/>
      </c>
      <c r="P2508" s="15" t="str">
        <f t="shared" si="198"/>
        <v/>
      </c>
      <c r="Q2508" s="15" t="str">
        <f t="shared" si="199"/>
        <v/>
      </c>
      <c r="R2508" s="15" t="str">
        <f t="shared" si="200"/>
        <v/>
      </c>
      <c r="S2508" s="7" t="str">
        <f t="shared" si="201"/>
        <v/>
      </c>
    </row>
    <row r="2509" spans="8:19" x14ac:dyDescent="0.25">
      <c r="H2509" s="153"/>
      <c r="M2509" s="165" t="str">
        <f t="shared" si="197"/>
        <v/>
      </c>
      <c r="N2509" s="255" t="str">
        <f>IF($M2509="","",IFERROR(VLOOKUP($M2509,PartnerSearch!B$2:G$16000,6,0),"--"))</f>
        <v/>
      </c>
      <c r="P2509" s="15" t="str">
        <f t="shared" si="198"/>
        <v/>
      </c>
      <c r="Q2509" s="15" t="str">
        <f t="shared" si="199"/>
        <v/>
      </c>
      <c r="R2509" s="15" t="str">
        <f t="shared" si="200"/>
        <v/>
      </c>
      <c r="S2509" s="7" t="str">
        <f t="shared" si="201"/>
        <v/>
      </c>
    </row>
    <row r="2510" spans="8:19" x14ac:dyDescent="0.25">
      <c r="H2510" s="153"/>
      <c r="M2510" s="165" t="str">
        <f t="shared" si="197"/>
        <v/>
      </c>
      <c r="N2510" s="255" t="str">
        <f>IF($M2510="","",IFERROR(VLOOKUP($M2510,PartnerSearch!B$2:G$16000,6,0),"--"))</f>
        <v/>
      </c>
      <c r="P2510" s="15" t="str">
        <f t="shared" si="198"/>
        <v/>
      </c>
      <c r="Q2510" s="15" t="str">
        <f t="shared" si="199"/>
        <v/>
      </c>
      <c r="R2510" s="15" t="str">
        <f t="shared" si="200"/>
        <v/>
      </c>
      <c r="S2510" s="7" t="str">
        <f t="shared" si="201"/>
        <v/>
      </c>
    </row>
    <row r="2511" spans="8:19" x14ac:dyDescent="0.25">
      <c r="H2511" s="153"/>
      <c r="M2511" s="165" t="str">
        <f t="shared" si="197"/>
        <v/>
      </c>
      <c r="N2511" s="255" t="str">
        <f>IF($M2511="","",IFERROR(VLOOKUP($M2511,PartnerSearch!B$2:G$16000,6,0),"--"))</f>
        <v/>
      </c>
      <c r="P2511" s="15" t="str">
        <f t="shared" si="198"/>
        <v/>
      </c>
      <c r="Q2511" s="15" t="str">
        <f t="shared" si="199"/>
        <v/>
      </c>
      <c r="R2511" s="15" t="str">
        <f t="shared" si="200"/>
        <v/>
      </c>
      <c r="S2511" s="7" t="str">
        <f t="shared" si="201"/>
        <v/>
      </c>
    </row>
    <row r="2512" spans="8:19" x14ac:dyDescent="0.25">
      <c r="H2512" s="153"/>
      <c r="M2512" s="165" t="str">
        <f t="shared" si="197"/>
        <v/>
      </c>
      <c r="N2512" s="255" t="str">
        <f>IF($M2512="","",IFERROR(VLOOKUP($M2512,PartnerSearch!B$2:G$16000,6,0),"--"))</f>
        <v/>
      </c>
      <c r="P2512" s="15" t="str">
        <f t="shared" si="198"/>
        <v/>
      </c>
      <c r="Q2512" s="15" t="str">
        <f t="shared" si="199"/>
        <v/>
      </c>
      <c r="R2512" s="15" t="str">
        <f t="shared" si="200"/>
        <v/>
      </c>
      <c r="S2512" s="7" t="str">
        <f t="shared" si="201"/>
        <v/>
      </c>
    </row>
    <row r="2513" spans="8:19" x14ac:dyDescent="0.25">
      <c r="H2513" s="153"/>
      <c r="M2513" s="165" t="str">
        <f t="shared" si="197"/>
        <v/>
      </c>
      <c r="N2513" s="255" t="str">
        <f>IF($M2513="","",IFERROR(VLOOKUP($M2513,PartnerSearch!B$2:G$16000,6,0),"--"))</f>
        <v/>
      </c>
      <c r="P2513" s="15" t="str">
        <f t="shared" si="198"/>
        <v/>
      </c>
      <c r="Q2513" s="15" t="str">
        <f t="shared" si="199"/>
        <v/>
      </c>
      <c r="R2513" s="15" t="str">
        <f t="shared" si="200"/>
        <v/>
      </c>
      <c r="S2513" s="7" t="str">
        <f t="shared" si="201"/>
        <v/>
      </c>
    </row>
    <row r="2514" spans="8:19" x14ac:dyDescent="0.25">
      <c r="H2514" s="153"/>
      <c r="M2514" s="165" t="str">
        <f t="shared" si="197"/>
        <v/>
      </c>
      <c r="N2514" s="255" t="str">
        <f>IF($M2514="","",IFERROR(VLOOKUP($M2514,PartnerSearch!B$2:G$16000,6,0),"--"))</f>
        <v/>
      </c>
      <c r="P2514" s="15" t="str">
        <f t="shared" si="198"/>
        <v/>
      </c>
      <c r="Q2514" s="15" t="str">
        <f t="shared" si="199"/>
        <v/>
      </c>
      <c r="R2514" s="15" t="str">
        <f t="shared" si="200"/>
        <v/>
      </c>
      <c r="S2514" s="7" t="str">
        <f t="shared" si="201"/>
        <v/>
      </c>
    </row>
    <row r="2515" spans="8:19" x14ac:dyDescent="0.25">
      <c r="H2515" s="153"/>
      <c r="M2515" s="165" t="str">
        <f t="shared" si="197"/>
        <v/>
      </c>
      <c r="N2515" s="255" t="str">
        <f>IF($M2515="","",IFERROR(VLOOKUP($M2515,PartnerSearch!B$2:G$16000,6,0),"--"))</f>
        <v/>
      </c>
      <c r="P2515" s="15" t="str">
        <f t="shared" si="198"/>
        <v/>
      </c>
      <c r="Q2515" s="15" t="str">
        <f t="shared" si="199"/>
        <v/>
      </c>
      <c r="R2515" s="15" t="str">
        <f t="shared" si="200"/>
        <v/>
      </c>
      <c r="S2515" s="7" t="str">
        <f t="shared" si="201"/>
        <v/>
      </c>
    </row>
    <row r="2516" spans="8:19" x14ac:dyDescent="0.25">
      <c r="H2516" s="153"/>
      <c r="M2516" s="165" t="str">
        <f t="shared" si="197"/>
        <v/>
      </c>
      <c r="N2516" s="255" t="str">
        <f>IF($M2516="","",IFERROR(VLOOKUP($M2516,PartnerSearch!B$2:G$16000,6,0),"--"))</f>
        <v/>
      </c>
      <c r="P2516" s="15" t="str">
        <f t="shared" si="198"/>
        <v/>
      </c>
      <c r="Q2516" s="15" t="str">
        <f t="shared" si="199"/>
        <v/>
      </c>
      <c r="R2516" s="15" t="str">
        <f t="shared" si="200"/>
        <v/>
      </c>
      <c r="S2516" s="7" t="str">
        <f t="shared" si="201"/>
        <v/>
      </c>
    </row>
    <row r="2517" spans="8:19" x14ac:dyDescent="0.25">
      <c r="H2517" s="153"/>
      <c r="M2517" s="165" t="str">
        <f t="shared" si="197"/>
        <v/>
      </c>
      <c r="N2517" s="255" t="str">
        <f>IF($M2517="","",IFERROR(VLOOKUP($M2517,PartnerSearch!B$2:G$16000,6,0),"--"))</f>
        <v/>
      </c>
      <c r="P2517" s="15" t="str">
        <f t="shared" si="198"/>
        <v/>
      </c>
      <c r="Q2517" s="15" t="str">
        <f t="shared" si="199"/>
        <v/>
      </c>
      <c r="R2517" s="15" t="str">
        <f t="shared" si="200"/>
        <v/>
      </c>
      <c r="S2517" s="7" t="str">
        <f t="shared" si="201"/>
        <v/>
      </c>
    </row>
    <row r="2518" spans="8:19" x14ac:dyDescent="0.25">
      <c r="H2518" s="153"/>
      <c r="M2518" s="165" t="str">
        <f t="shared" si="197"/>
        <v/>
      </c>
      <c r="N2518" s="255" t="str">
        <f>IF($M2518="","",IFERROR(VLOOKUP($M2518,PartnerSearch!B$2:G$16000,6,0),"--"))</f>
        <v/>
      </c>
      <c r="P2518" s="15" t="str">
        <f t="shared" si="198"/>
        <v/>
      </c>
      <c r="Q2518" s="15" t="str">
        <f t="shared" si="199"/>
        <v/>
      </c>
      <c r="R2518" s="15" t="str">
        <f t="shared" si="200"/>
        <v/>
      </c>
      <c r="S2518" s="7" t="str">
        <f t="shared" si="201"/>
        <v/>
      </c>
    </row>
    <row r="2519" spans="8:19" x14ac:dyDescent="0.25">
      <c r="H2519" s="153"/>
      <c r="M2519" s="165" t="str">
        <f t="shared" si="197"/>
        <v/>
      </c>
      <c r="N2519" s="255" t="str">
        <f>IF($M2519="","",IFERROR(VLOOKUP($M2519,PartnerSearch!B$2:G$16000,6,0),"--"))</f>
        <v/>
      </c>
      <c r="P2519" s="15" t="str">
        <f t="shared" si="198"/>
        <v/>
      </c>
      <c r="Q2519" s="15" t="str">
        <f t="shared" si="199"/>
        <v/>
      </c>
      <c r="R2519" s="15" t="str">
        <f t="shared" si="200"/>
        <v/>
      </c>
      <c r="S2519" s="7" t="str">
        <f t="shared" si="201"/>
        <v/>
      </c>
    </row>
    <row r="2520" spans="8:19" x14ac:dyDescent="0.25">
      <c r="H2520" s="153"/>
      <c r="M2520" s="165" t="str">
        <f t="shared" si="197"/>
        <v/>
      </c>
      <c r="N2520" s="255" t="str">
        <f>IF($M2520="","",IFERROR(VLOOKUP($M2520,PartnerSearch!B$2:G$16000,6,0),"--"))</f>
        <v/>
      </c>
      <c r="P2520" s="15" t="str">
        <f t="shared" si="198"/>
        <v/>
      </c>
      <c r="Q2520" s="15" t="str">
        <f t="shared" si="199"/>
        <v/>
      </c>
      <c r="R2520" s="15" t="str">
        <f t="shared" si="200"/>
        <v/>
      </c>
      <c r="S2520" s="7" t="str">
        <f t="shared" si="201"/>
        <v/>
      </c>
    </row>
    <row r="2521" spans="8:19" x14ac:dyDescent="0.25">
      <c r="H2521" s="153"/>
      <c r="M2521" s="165" t="str">
        <f t="shared" si="197"/>
        <v/>
      </c>
      <c r="N2521" s="255" t="str">
        <f>IF($M2521="","",IFERROR(VLOOKUP($M2521,PartnerSearch!B$2:G$16000,6,0),"--"))</f>
        <v/>
      </c>
      <c r="P2521" s="15" t="str">
        <f t="shared" si="198"/>
        <v/>
      </c>
      <c r="Q2521" s="15" t="str">
        <f t="shared" si="199"/>
        <v/>
      </c>
      <c r="R2521" s="15" t="str">
        <f t="shared" si="200"/>
        <v/>
      </c>
      <c r="S2521" s="7" t="str">
        <f t="shared" si="201"/>
        <v/>
      </c>
    </row>
    <row r="2522" spans="8:19" x14ac:dyDescent="0.25">
      <c r="H2522" s="153"/>
      <c r="M2522" s="165" t="str">
        <f t="shared" si="197"/>
        <v/>
      </c>
      <c r="N2522" s="255" t="str">
        <f>IF($M2522="","",IFERROR(VLOOKUP($M2522,PartnerSearch!B$2:G$16000,6,0),"--"))</f>
        <v/>
      </c>
      <c r="P2522" s="15" t="str">
        <f t="shared" si="198"/>
        <v/>
      </c>
      <c r="Q2522" s="15" t="str">
        <f t="shared" si="199"/>
        <v/>
      </c>
      <c r="R2522" s="15" t="str">
        <f t="shared" si="200"/>
        <v/>
      </c>
      <c r="S2522" s="7" t="str">
        <f t="shared" si="201"/>
        <v/>
      </c>
    </row>
    <row r="2523" spans="8:19" x14ac:dyDescent="0.25">
      <c r="H2523" s="153"/>
      <c r="M2523" s="165" t="str">
        <f t="shared" si="197"/>
        <v/>
      </c>
      <c r="N2523" s="255" t="str">
        <f>IF($M2523="","",IFERROR(VLOOKUP($M2523,PartnerSearch!B$2:G$16000,6,0),"--"))</f>
        <v/>
      </c>
      <c r="P2523" s="15" t="str">
        <f t="shared" si="198"/>
        <v/>
      </c>
      <c r="Q2523" s="15" t="str">
        <f t="shared" si="199"/>
        <v/>
      </c>
      <c r="R2523" s="15" t="str">
        <f t="shared" si="200"/>
        <v/>
      </c>
      <c r="S2523" s="7" t="str">
        <f t="shared" si="201"/>
        <v/>
      </c>
    </row>
    <row r="2524" spans="8:19" x14ac:dyDescent="0.25">
      <c r="H2524" s="153"/>
      <c r="M2524" s="165" t="str">
        <f t="shared" si="197"/>
        <v/>
      </c>
      <c r="N2524" s="255" t="str">
        <f>IF($M2524="","",IFERROR(VLOOKUP($M2524,PartnerSearch!B$2:G$16000,6,0),"--"))</f>
        <v/>
      </c>
      <c r="P2524" s="15" t="str">
        <f t="shared" si="198"/>
        <v/>
      </c>
      <c r="Q2524" s="15" t="str">
        <f t="shared" si="199"/>
        <v/>
      </c>
      <c r="R2524" s="15" t="str">
        <f t="shared" si="200"/>
        <v/>
      </c>
      <c r="S2524" s="7" t="str">
        <f t="shared" si="201"/>
        <v/>
      </c>
    </row>
    <row r="2525" spans="8:19" x14ac:dyDescent="0.25">
      <c r="H2525" s="153"/>
      <c r="M2525" s="165" t="str">
        <f t="shared" si="197"/>
        <v/>
      </c>
      <c r="N2525" s="255" t="str">
        <f>IF($M2525="","",IFERROR(VLOOKUP($M2525,PartnerSearch!B$2:G$16000,6,0),"--"))</f>
        <v/>
      </c>
      <c r="P2525" s="15" t="str">
        <f t="shared" si="198"/>
        <v/>
      </c>
      <c r="Q2525" s="15" t="str">
        <f t="shared" si="199"/>
        <v/>
      </c>
      <c r="R2525" s="15" t="str">
        <f t="shared" si="200"/>
        <v/>
      </c>
      <c r="S2525" s="7" t="str">
        <f t="shared" si="201"/>
        <v/>
      </c>
    </row>
    <row r="2526" spans="8:19" x14ac:dyDescent="0.25">
      <c r="H2526" s="153"/>
      <c r="M2526" s="165" t="str">
        <f t="shared" si="197"/>
        <v/>
      </c>
      <c r="N2526" s="255" t="str">
        <f>IF($M2526="","",IFERROR(VLOOKUP($M2526,PartnerSearch!B$2:G$16000,6,0),"--"))</f>
        <v/>
      </c>
      <c r="P2526" s="15" t="str">
        <f t="shared" si="198"/>
        <v/>
      </c>
      <c r="Q2526" s="15" t="str">
        <f t="shared" si="199"/>
        <v/>
      </c>
      <c r="R2526" s="15" t="str">
        <f t="shared" si="200"/>
        <v/>
      </c>
      <c r="S2526" s="7" t="str">
        <f t="shared" si="201"/>
        <v/>
      </c>
    </row>
    <row r="2527" spans="8:19" x14ac:dyDescent="0.25">
      <c r="H2527" s="153"/>
      <c r="M2527" s="165" t="str">
        <f t="shared" si="197"/>
        <v/>
      </c>
      <c r="N2527" s="255" t="str">
        <f>IF($M2527="","",IFERROR(VLOOKUP($M2527,PartnerSearch!B$2:G$16000,6,0),"--"))</f>
        <v/>
      </c>
      <c r="P2527" s="15" t="str">
        <f t="shared" si="198"/>
        <v/>
      </c>
      <c r="Q2527" s="15" t="str">
        <f t="shared" si="199"/>
        <v/>
      </c>
      <c r="R2527" s="15" t="str">
        <f t="shared" si="200"/>
        <v/>
      </c>
      <c r="S2527" s="7" t="str">
        <f t="shared" si="201"/>
        <v/>
      </c>
    </row>
    <row r="2528" spans="8:19" x14ac:dyDescent="0.25">
      <c r="H2528" s="153"/>
      <c r="M2528" s="165" t="str">
        <f t="shared" si="197"/>
        <v/>
      </c>
      <c r="N2528" s="255" t="str">
        <f>IF($M2528="","",IFERROR(VLOOKUP($M2528,PartnerSearch!B$2:G$16000,6,0),"--"))</f>
        <v/>
      </c>
      <c r="P2528" s="15" t="str">
        <f t="shared" si="198"/>
        <v/>
      </c>
      <c r="Q2528" s="15" t="str">
        <f t="shared" si="199"/>
        <v/>
      </c>
      <c r="R2528" s="15" t="str">
        <f t="shared" si="200"/>
        <v/>
      </c>
      <c r="S2528" s="7" t="str">
        <f t="shared" si="201"/>
        <v/>
      </c>
    </row>
    <row r="2529" spans="8:19" x14ac:dyDescent="0.25">
      <c r="H2529" s="153"/>
      <c r="M2529" s="165" t="str">
        <f t="shared" si="197"/>
        <v/>
      </c>
      <c r="N2529" s="255" t="str">
        <f>IF($M2529="","",IFERROR(VLOOKUP($M2529,PartnerSearch!B$2:G$16000,6,0),"--"))</f>
        <v/>
      </c>
      <c r="P2529" s="15" t="str">
        <f t="shared" si="198"/>
        <v/>
      </c>
      <c r="Q2529" s="15" t="str">
        <f t="shared" si="199"/>
        <v/>
      </c>
      <c r="R2529" s="15" t="str">
        <f t="shared" si="200"/>
        <v/>
      </c>
      <c r="S2529" s="7" t="str">
        <f t="shared" si="201"/>
        <v/>
      </c>
    </row>
    <row r="2530" spans="8:19" x14ac:dyDescent="0.25">
      <c r="H2530" s="153"/>
      <c r="M2530" s="165" t="str">
        <f t="shared" si="197"/>
        <v/>
      </c>
      <c r="N2530" s="255" t="str">
        <f>IF($M2530="","",IFERROR(VLOOKUP($M2530,PartnerSearch!B$2:G$16000,6,0),"--"))</f>
        <v/>
      </c>
      <c r="P2530" s="15" t="str">
        <f t="shared" si="198"/>
        <v/>
      </c>
      <c r="Q2530" s="15" t="str">
        <f t="shared" si="199"/>
        <v/>
      </c>
      <c r="R2530" s="15" t="str">
        <f t="shared" si="200"/>
        <v/>
      </c>
      <c r="S2530" s="7" t="str">
        <f t="shared" si="201"/>
        <v/>
      </c>
    </row>
    <row r="2531" spans="8:19" x14ac:dyDescent="0.25">
      <c r="H2531" s="153"/>
      <c r="M2531" s="165" t="str">
        <f t="shared" si="197"/>
        <v/>
      </c>
      <c r="N2531" s="255" t="str">
        <f>IF($M2531="","",IFERROR(VLOOKUP($M2531,PartnerSearch!B$2:G$16000,6,0),"--"))</f>
        <v/>
      </c>
      <c r="P2531" s="15" t="str">
        <f t="shared" si="198"/>
        <v/>
      </c>
      <c r="Q2531" s="15" t="str">
        <f t="shared" si="199"/>
        <v/>
      </c>
      <c r="R2531" s="15" t="str">
        <f t="shared" si="200"/>
        <v/>
      </c>
      <c r="S2531" s="7" t="str">
        <f t="shared" si="201"/>
        <v/>
      </c>
    </row>
    <row r="2532" spans="8:19" x14ac:dyDescent="0.25">
      <c r="H2532" s="153"/>
      <c r="M2532" s="165" t="str">
        <f t="shared" si="197"/>
        <v/>
      </c>
      <c r="N2532" s="255" t="str">
        <f>IF($M2532="","",IFERROR(VLOOKUP($M2532,PartnerSearch!B$2:G$16000,6,0),"--"))</f>
        <v/>
      </c>
      <c r="P2532" s="15" t="str">
        <f t="shared" si="198"/>
        <v/>
      </c>
      <c r="Q2532" s="15" t="str">
        <f t="shared" si="199"/>
        <v/>
      </c>
      <c r="R2532" s="15" t="str">
        <f t="shared" si="200"/>
        <v/>
      </c>
      <c r="S2532" s="7" t="str">
        <f t="shared" si="201"/>
        <v/>
      </c>
    </row>
    <row r="2533" spans="8:19" x14ac:dyDescent="0.25">
      <c r="H2533" s="153"/>
      <c r="M2533" s="165" t="str">
        <f t="shared" si="197"/>
        <v/>
      </c>
      <c r="N2533" s="255" t="str">
        <f>IF($M2533="","",IFERROR(VLOOKUP($M2533,PartnerSearch!B$2:G$16000,6,0),"--"))</f>
        <v/>
      </c>
      <c r="P2533" s="15" t="str">
        <f t="shared" si="198"/>
        <v/>
      </c>
      <c r="Q2533" s="15" t="str">
        <f t="shared" si="199"/>
        <v/>
      </c>
      <c r="R2533" s="15" t="str">
        <f t="shared" si="200"/>
        <v/>
      </c>
      <c r="S2533" s="7" t="str">
        <f t="shared" si="201"/>
        <v/>
      </c>
    </row>
    <row r="2534" spans="8:19" x14ac:dyDescent="0.25">
      <c r="H2534" s="153"/>
      <c r="M2534" s="165" t="str">
        <f t="shared" si="197"/>
        <v/>
      </c>
      <c r="N2534" s="255" t="str">
        <f>IF($M2534="","",IFERROR(VLOOKUP($M2534,PartnerSearch!B$2:G$16000,6,0),"--"))</f>
        <v/>
      </c>
      <c r="P2534" s="15" t="str">
        <f t="shared" si="198"/>
        <v/>
      </c>
      <c r="Q2534" s="15" t="str">
        <f t="shared" si="199"/>
        <v/>
      </c>
      <c r="R2534" s="15" t="str">
        <f t="shared" si="200"/>
        <v/>
      </c>
      <c r="S2534" s="7" t="str">
        <f t="shared" si="201"/>
        <v/>
      </c>
    </row>
    <row r="2535" spans="8:19" x14ac:dyDescent="0.25">
      <c r="H2535" s="153"/>
      <c r="M2535" s="165" t="str">
        <f t="shared" si="197"/>
        <v/>
      </c>
      <c r="N2535" s="255" t="str">
        <f>IF($M2535="","",IFERROR(VLOOKUP($M2535,PartnerSearch!B$2:G$16000,6,0),"--"))</f>
        <v/>
      </c>
      <c r="P2535" s="15" t="str">
        <f t="shared" si="198"/>
        <v/>
      </c>
      <c r="Q2535" s="15" t="str">
        <f t="shared" si="199"/>
        <v/>
      </c>
      <c r="R2535" s="15" t="str">
        <f t="shared" si="200"/>
        <v/>
      </c>
      <c r="S2535" s="7" t="str">
        <f t="shared" si="201"/>
        <v/>
      </c>
    </row>
    <row r="2536" spans="8:19" x14ac:dyDescent="0.25">
      <c r="H2536" s="153"/>
      <c r="M2536" s="165" t="str">
        <f t="shared" si="197"/>
        <v/>
      </c>
      <c r="N2536" s="255" t="str">
        <f>IF($M2536="","",IFERROR(VLOOKUP($M2536,PartnerSearch!B$2:G$16000,6,0),"--"))</f>
        <v/>
      </c>
      <c r="P2536" s="15" t="str">
        <f t="shared" si="198"/>
        <v/>
      </c>
      <c r="Q2536" s="15" t="str">
        <f t="shared" si="199"/>
        <v/>
      </c>
      <c r="R2536" s="15" t="str">
        <f t="shared" si="200"/>
        <v/>
      </c>
      <c r="S2536" s="7" t="str">
        <f t="shared" si="201"/>
        <v/>
      </c>
    </row>
    <row r="2537" spans="8:19" x14ac:dyDescent="0.25">
      <c r="H2537" s="153"/>
      <c r="M2537" s="165" t="str">
        <f t="shared" si="197"/>
        <v/>
      </c>
      <c r="N2537" s="255" t="str">
        <f>IF($M2537="","",IFERROR(VLOOKUP($M2537,PartnerSearch!B$2:G$16000,6,0),"--"))</f>
        <v/>
      </c>
      <c r="P2537" s="15" t="str">
        <f t="shared" si="198"/>
        <v/>
      </c>
      <c r="Q2537" s="15" t="str">
        <f t="shared" si="199"/>
        <v/>
      </c>
      <c r="R2537" s="15" t="str">
        <f t="shared" si="200"/>
        <v/>
      </c>
      <c r="S2537" s="7" t="str">
        <f t="shared" si="201"/>
        <v/>
      </c>
    </row>
    <row r="2538" spans="8:19" x14ac:dyDescent="0.25">
      <c r="H2538" s="153"/>
      <c r="M2538" s="165" t="str">
        <f t="shared" si="197"/>
        <v/>
      </c>
      <c r="N2538" s="255" t="str">
        <f>IF($M2538="","",IFERROR(VLOOKUP($M2538,PartnerSearch!B$2:G$16000,6,0),"--"))</f>
        <v/>
      </c>
      <c r="P2538" s="15" t="str">
        <f t="shared" si="198"/>
        <v/>
      </c>
      <c r="Q2538" s="15" t="str">
        <f t="shared" si="199"/>
        <v/>
      </c>
      <c r="R2538" s="15" t="str">
        <f t="shared" si="200"/>
        <v/>
      </c>
      <c r="S2538" s="7" t="str">
        <f t="shared" si="201"/>
        <v/>
      </c>
    </row>
    <row r="2539" spans="8:19" x14ac:dyDescent="0.25">
      <c r="H2539" s="153"/>
      <c r="M2539" s="165" t="str">
        <f t="shared" si="197"/>
        <v/>
      </c>
      <c r="N2539" s="255" t="str">
        <f>IF($M2539="","",IFERROR(VLOOKUP($M2539,PartnerSearch!B$2:G$16000,6,0),"--"))</f>
        <v/>
      </c>
      <c r="P2539" s="15" t="str">
        <f t="shared" si="198"/>
        <v/>
      </c>
      <c r="Q2539" s="15" t="str">
        <f t="shared" si="199"/>
        <v/>
      </c>
      <c r="R2539" s="15" t="str">
        <f t="shared" si="200"/>
        <v/>
      </c>
      <c r="S2539" s="7" t="str">
        <f t="shared" si="201"/>
        <v/>
      </c>
    </row>
    <row r="2540" spans="8:19" x14ac:dyDescent="0.25">
      <c r="H2540" s="153"/>
      <c r="M2540" s="165" t="str">
        <f t="shared" si="197"/>
        <v/>
      </c>
      <c r="N2540" s="255" t="str">
        <f>IF($M2540="","",IFERROR(VLOOKUP($M2540,PartnerSearch!B$2:G$16000,6,0),"--"))</f>
        <v/>
      </c>
      <c r="P2540" s="15" t="str">
        <f t="shared" si="198"/>
        <v/>
      </c>
      <c r="Q2540" s="15" t="str">
        <f t="shared" si="199"/>
        <v/>
      </c>
      <c r="R2540" s="15" t="str">
        <f t="shared" si="200"/>
        <v/>
      </c>
      <c r="S2540" s="7" t="str">
        <f t="shared" si="201"/>
        <v/>
      </c>
    </row>
    <row r="2541" spans="8:19" x14ac:dyDescent="0.25">
      <c r="H2541" s="153"/>
      <c r="M2541" s="165" t="str">
        <f t="shared" si="197"/>
        <v/>
      </c>
      <c r="N2541" s="255" t="str">
        <f>IF($M2541="","",IFERROR(VLOOKUP($M2541,PartnerSearch!B$2:G$16000,6,0),"--"))</f>
        <v/>
      </c>
      <c r="P2541" s="15" t="str">
        <f t="shared" si="198"/>
        <v/>
      </c>
      <c r="Q2541" s="15" t="str">
        <f t="shared" si="199"/>
        <v/>
      </c>
      <c r="R2541" s="15" t="str">
        <f t="shared" si="200"/>
        <v/>
      </c>
      <c r="S2541" s="7" t="str">
        <f t="shared" si="201"/>
        <v/>
      </c>
    </row>
    <row r="2542" spans="8:19" x14ac:dyDescent="0.25">
      <c r="H2542" s="153"/>
      <c r="M2542" s="165" t="str">
        <f t="shared" si="197"/>
        <v/>
      </c>
      <c r="N2542" s="255" t="str">
        <f>IF($M2542="","",IFERROR(VLOOKUP($M2542,PartnerSearch!B$2:G$16000,6,0),"--"))</f>
        <v/>
      </c>
      <c r="P2542" s="15" t="str">
        <f t="shared" si="198"/>
        <v/>
      </c>
      <c r="Q2542" s="15" t="str">
        <f t="shared" si="199"/>
        <v/>
      </c>
      <c r="R2542" s="15" t="str">
        <f t="shared" si="200"/>
        <v/>
      </c>
      <c r="S2542" s="7" t="str">
        <f t="shared" si="201"/>
        <v/>
      </c>
    </row>
    <row r="2543" spans="8:19" x14ac:dyDescent="0.25">
      <c r="H2543" s="153"/>
      <c r="M2543" s="165" t="str">
        <f t="shared" si="197"/>
        <v/>
      </c>
      <c r="N2543" s="255" t="str">
        <f>IF($M2543="","",IFERROR(VLOOKUP($M2543,PartnerSearch!B$2:G$16000,6,0),"--"))</f>
        <v/>
      </c>
      <c r="P2543" s="15" t="str">
        <f t="shared" si="198"/>
        <v/>
      </c>
      <c r="Q2543" s="15" t="str">
        <f t="shared" si="199"/>
        <v/>
      </c>
      <c r="R2543" s="15" t="str">
        <f t="shared" si="200"/>
        <v/>
      </c>
      <c r="S2543" s="7" t="str">
        <f t="shared" si="201"/>
        <v/>
      </c>
    </row>
    <row r="2544" spans="8:19" x14ac:dyDescent="0.25">
      <c r="H2544" s="153"/>
      <c r="M2544" s="165" t="str">
        <f t="shared" si="197"/>
        <v/>
      </c>
      <c r="N2544" s="255" t="str">
        <f>IF($M2544="","",IFERROR(VLOOKUP($M2544,PartnerSearch!B$2:G$16000,6,0),"--"))</f>
        <v/>
      </c>
      <c r="P2544" s="15" t="str">
        <f t="shared" si="198"/>
        <v/>
      </c>
      <c r="Q2544" s="15" t="str">
        <f t="shared" si="199"/>
        <v/>
      </c>
      <c r="R2544" s="15" t="str">
        <f t="shared" si="200"/>
        <v/>
      </c>
      <c r="S2544" s="7" t="str">
        <f t="shared" si="201"/>
        <v/>
      </c>
    </row>
    <row r="2545" spans="8:19" x14ac:dyDescent="0.25">
      <c r="H2545" s="153"/>
      <c r="M2545" s="165" t="str">
        <f t="shared" si="197"/>
        <v/>
      </c>
      <c r="N2545" s="255" t="str">
        <f>IF($M2545="","",IFERROR(VLOOKUP($M2545,PartnerSearch!B$2:G$16000,6,0),"--"))</f>
        <v/>
      </c>
      <c r="P2545" s="15" t="str">
        <f t="shared" si="198"/>
        <v/>
      </c>
      <c r="Q2545" s="15" t="str">
        <f t="shared" si="199"/>
        <v/>
      </c>
      <c r="R2545" s="15" t="str">
        <f t="shared" si="200"/>
        <v/>
      </c>
      <c r="S2545" s="7" t="str">
        <f t="shared" si="201"/>
        <v/>
      </c>
    </row>
    <row r="2546" spans="8:19" x14ac:dyDescent="0.25">
      <c r="H2546" s="153"/>
      <c r="M2546" s="165" t="str">
        <f t="shared" si="197"/>
        <v/>
      </c>
      <c r="N2546" s="255" t="str">
        <f>IF($M2546="","",IFERROR(VLOOKUP($M2546,PartnerSearch!B$2:G$16000,6,0),"--"))</f>
        <v/>
      </c>
      <c r="P2546" s="15" t="str">
        <f t="shared" si="198"/>
        <v/>
      </c>
      <c r="Q2546" s="15" t="str">
        <f t="shared" si="199"/>
        <v/>
      </c>
      <c r="R2546" s="15" t="str">
        <f t="shared" si="200"/>
        <v/>
      </c>
      <c r="S2546" s="7" t="str">
        <f t="shared" si="201"/>
        <v/>
      </c>
    </row>
    <row r="2547" spans="8:19" x14ac:dyDescent="0.25">
      <c r="H2547" s="153"/>
      <c r="M2547" s="165" t="str">
        <f t="shared" si="197"/>
        <v/>
      </c>
      <c r="N2547" s="255" t="str">
        <f>IF($M2547="","",IFERROR(VLOOKUP($M2547,PartnerSearch!B$2:G$16000,6,0),"--"))</f>
        <v/>
      </c>
      <c r="P2547" s="15" t="str">
        <f t="shared" si="198"/>
        <v/>
      </c>
      <c r="Q2547" s="15" t="str">
        <f t="shared" si="199"/>
        <v/>
      </c>
      <c r="R2547" s="15" t="str">
        <f t="shared" si="200"/>
        <v/>
      </c>
      <c r="S2547" s="7" t="str">
        <f t="shared" si="201"/>
        <v/>
      </c>
    </row>
    <row r="2548" spans="8:19" x14ac:dyDescent="0.25">
      <c r="H2548" s="153"/>
      <c r="M2548" s="165" t="str">
        <f t="shared" si="197"/>
        <v/>
      </c>
      <c r="N2548" s="255" t="str">
        <f>IF($M2548="","",IFERROR(VLOOKUP($M2548,PartnerSearch!B$2:G$16000,6,0),"--"))</f>
        <v/>
      </c>
      <c r="P2548" s="15" t="str">
        <f t="shared" si="198"/>
        <v/>
      </c>
      <c r="Q2548" s="15" t="str">
        <f t="shared" si="199"/>
        <v/>
      </c>
      <c r="R2548" s="15" t="str">
        <f t="shared" si="200"/>
        <v/>
      </c>
      <c r="S2548" s="7" t="str">
        <f t="shared" si="201"/>
        <v/>
      </c>
    </row>
    <row r="2549" spans="8:19" x14ac:dyDescent="0.25">
      <c r="H2549" s="153"/>
      <c r="M2549" s="165" t="str">
        <f t="shared" si="197"/>
        <v/>
      </c>
      <c r="N2549" s="255" t="str">
        <f>IF($M2549="","",IFERROR(VLOOKUP($M2549,PartnerSearch!B$2:G$16000,6,0),"--"))</f>
        <v/>
      </c>
      <c r="P2549" s="15" t="str">
        <f t="shared" si="198"/>
        <v/>
      </c>
      <c r="Q2549" s="15" t="str">
        <f t="shared" si="199"/>
        <v/>
      </c>
      <c r="R2549" s="15" t="str">
        <f t="shared" si="200"/>
        <v/>
      </c>
      <c r="S2549" s="7" t="str">
        <f t="shared" si="201"/>
        <v/>
      </c>
    </row>
    <row r="2550" spans="8:19" x14ac:dyDescent="0.25">
      <c r="H2550" s="153"/>
      <c r="M2550" s="165" t="str">
        <f t="shared" si="197"/>
        <v/>
      </c>
      <c r="N2550" s="255" t="str">
        <f>IF($M2550="","",IFERROR(VLOOKUP($M2550,PartnerSearch!B$2:G$16000,6,0),"--"))</f>
        <v/>
      </c>
      <c r="P2550" s="15" t="str">
        <f t="shared" si="198"/>
        <v/>
      </c>
      <c r="Q2550" s="15" t="str">
        <f t="shared" si="199"/>
        <v/>
      </c>
      <c r="R2550" s="15" t="str">
        <f t="shared" si="200"/>
        <v/>
      </c>
      <c r="S2550" s="7" t="str">
        <f t="shared" si="201"/>
        <v/>
      </c>
    </row>
    <row r="2551" spans="8:19" x14ac:dyDescent="0.25">
      <c r="H2551" s="153"/>
      <c r="M2551" s="165" t="str">
        <f t="shared" si="197"/>
        <v/>
      </c>
      <c r="N2551" s="255" t="str">
        <f>IF($M2551="","",IFERROR(VLOOKUP($M2551,PartnerSearch!B$2:G$16000,6,0),"--"))</f>
        <v/>
      </c>
      <c r="P2551" s="15" t="str">
        <f t="shared" si="198"/>
        <v/>
      </c>
      <c r="Q2551" s="15" t="str">
        <f t="shared" si="199"/>
        <v/>
      </c>
      <c r="R2551" s="15" t="str">
        <f t="shared" si="200"/>
        <v/>
      </c>
      <c r="S2551" s="7" t="str">
        <f t="shared" si="201"/>
        <v/>
      </c>
    </row>
    <row r="2552" spans="8:19" x14ac:dyDescent="0.25">
      <c r="H2552" s="153"/>
      <c r="M2552" s="165" t="str">
        <f t="shared" si="197"/>
        <v/>
      </c>
      <c r="N2552" s="255" t="str">
        <f>IF($M2552="","",IFERROR(VLOOKUP($M2552,PartnerSearch!B$2:G$16000,6,0),"--"))</f>
        <v/>
      </c>
      <c r="P2552" s="15" t="str">
        <f t="shared" si="198"/>
        <v/>
      </c>
      <c r="Q2552" s="15" t="str">
        <f t="shared" si="199"/>
        <v/>
      </c>
      <c r="R2552" s="15" t="str">
        <f t="shared" si="200"/>
        <v/>
      </c>
      <c r="S2552" s="7" t="str">
        <f t="shared" si="201"/>
        <v/>
      </c>
    </row>
    <row r="2553" spans="8:19" x14ac:dyDescent="0.25">
      <c r="H2553" s="153"/>
      <c r="M2553" s="165" t="str">
        <f t="shared" si="197"/>
        <v/>
      </c>
      <c r="N2553" s="255" t="str">
        <f>IF($M2553="","",IFERROR(VLOOKUP($M2553,PartnerSearch!B$2:G$16000,6,0),"--"))</f>
        <v/>
      </c>
      <c r="P2553" s="15" t="str">
        <f t="shared" si="198"/>
        <v/>
      </c>
      <c r="Q2553" s="15" t="str">
        <f t="shared" si="199"/>
        <v/>
      </c>
      <c r="R2553" s="15" t="str">
        <f t="shared" si="200"/>
        <v/>
      </c>
      <c r="S2553" s="7" t="str">
        <f t="shared" si="201"/>
        <v/>
      </c>
    </row>
    <row r="2554" spans="8:19" x14ac:dyDescent="0.25">
      <c r="H2554" s="153"/>
      <c r="M2554" s="165" t="str">
        <f t="shared" si="197"/>
        <v/>
      </c>
      <c r="N2554" s="255" t="str">
        <f>IF($M2554="","",IFERROR(VLOOKUP($M2554,PartnerSearch!B$2:G$16000,6,0),"--"))</f>
        <v/>
      </c>
      <c r="P2554" s="15" t="str">
        <f t="shared" si="198"/>
        <v/>
      </c>
      <c r="Q2554" s="15" t="str">
        <f t="shared" si="199"/>
        <v/>
      </c>
      <c r="R2554" s="15" t="str">
        <f t="shared" si="200"/>
        <v/>
      </c>
      <c r="S2554" s="7" t="str">
        <f t="shared" si="201"/>
        <v/>
      </c>
    </row>
    <row r="2555" spans="8:19" x14ac:dyDescent="0.25">
      <c r="H2555" s="153"/>
      <c r="M2555" s="165" t="str">
        <f t="shared" si="197"/>
        <v/>
      </c>
      <c r="N2555" s="255" t="str">
        <f>IF($M2555="","",IFERROR(VLOOKUP($M2555,PartnerSearch!B$2:G$16000,6,0),"--"))</f>
        <v/>
      </c>
      <c r="P2555" s="15" t="str">
        <f t="shared" si="198"/>
        <v/>
      </c>
      <c r="Q2555" s="15" t="str">
        <f t="shared" si="199"/>
        <v/>
      </c>
      <c r="R2555" s="15" t="str">
        <f t="shared" si="200"/>
        <v/>
      </c>
      <c r="S2555" s="7" t="str">
        <f t="shared" si="201"/>
        <v/>
      </c>
    </row>
    <row r="2556" spans="8:19" x14ac:dyDescent="0.25">
      <c r="H2556" s="153"/>
      <c r="M2556" s="165" t="str">
        <f t="shared" si="197"/>
        <v/>
      </c>
      <c r="N2556" s="255" t="str">
        <f>IF($M2556="","",IFERROR(VLOOKUP($M2556,PartnerSearch!B$2:G$16000,6,0),"--"))</f>
        <v/>
      </c>
      <c r="P2556" s="15" t="str">
        <f t="shared" si="198"/>
        <v/>
      </c>
      <c r="Q2556" s="15" t="str">
        <f t="shared" si="199"/>
        <v/>
      </c>
      <c r="R2556" s="15" t="str">
        <f t="shared" si="200"/>
        <v/>
      </c>
      <c r="S2556" s="7" t="str">
        <f t="shared" si="201"/>
        <v/>
      </c>
    </row>
    <row r="2557" spans="8:19" x14ac:dyDescent="0.25">
      <c r="H2557" s="153"/>
      <c r="M2557" s="165" t="str">
        <f t="shared" si="197"/>
        <v/>
      </c>
      <c r="N2557" s="255" t="str">
        <f>IF($M2557="","",IFERROR(VLOOKUP($M2557,PartnerSearch!B$2:G$16000,6,0),"--"))</f>
        <v/>
      </c>
      <c r="P2557" s="15" t="str">
        <f t="shared" si="198"/>
        <v/>
      </c>
      <c r="Q2557" s="15" t="str">
        <f t="shared" si="199"/>
        <v/>
      </c>
      <c r="R2557" s="15" t="str">
        <f t="shared" si="200"/>
        <v/>
      </c>
      <c r="S2557" s="7" t="str">
        <f t="shared" si="201"/>
        <v/>
      </c>
    </row>
    <row r="2558" spans="8:19" x14ac:dyDescent="0.25">
      <c r="H2558" s="153"/>
      <c r="M2558" s="165" t="str">
        <f t="shared" si="197"/>
        <v/>
      </c>
      <c r="N2558" s="255" t="str">
        <f>IF($M2558="","",IFERROR(VLOOKUP($M2558,PartnerSearch!B$2:G$16000,6,0),"--"))</f>
        <v/>
      </c>
      <c r="P2558" s="15" t="str">
        <f t="shared" si="198"/>
        <v/>
      </c>
      <c r="Q2558" s="15" t="str">
        <f t="shared" si="199"/>
        <v/>
      </c>
      <c r="R2558" s="15" t="str">
        <f t="shared" si="200"/>
        <v/>
      </c>
      <c r="S2558" s="7" t="str">
        <f t="shared" si="201"/>
        <v/>
      </c>
    </row>
    <row r="2559" spans="8:19" x14ac:dyDescent="0.25">
      <c r="H2559" s="153"/>
      <c r="M2559" s="165" t="str">
        <f t="shared" si="197"/>
        <v/>
      </c>
      <c r="N2559" s="255" t="str">
        <f>IF($M2559="","",IFERROR(VLOOKUP($M2559,PartnerSearch!B$2:G$16000,6,0),"--"))</f>
        <v/>
      </c>
      <c r="P2559" s="15" t="str">
        <f t="shared" si="198"/>
        <v/>
      </c>
      <c r="Q2559" s="15" t="str">
        <f t="shared" si="199"/>
        <v/>
      </c>
      <c r="R2559" s="15" t="str">
        <f t="shared" si="200"/>
        <v/>
      </c>
      <c r="S2559" s="7" t="str">
        <f t="shared" si="201"/>
        <v/>
      </c>
    </row>
    <row r="2560" spans="8:19" x14ac:dyDescent="0.25">
      <c r="H2560" s="153"/>
      <c r="M2560" s="165" t="str">
        <f t="shared" si="197"/>
        <v/>
      </c>
      <c r="N2560" s="255" t="str">
        <f>IF($M2560="","",IFERROR(VLOOKUP($M2560,PartnerSearch!B$2:G$16000,6,0),"--"))</f>
        <v/>
      </c>
      <c r="P2560" s="15" t="str">
        <f t="shared" si="198"/>
        <v/>
      </c>
      <c r="Q2560" s="15" t="str">
        <f t="shared" si="199"/>
        <v/>
      </c>
      <c r="R2560" s="15" t="str">
        <f t="shared" si="200"/>
        <v/>
      </c>
      <c r="S2560" s="7" t="str">
        <f t="shared" si="201"/>
        <v/>
      </c>
    </row>
    <row r="2561" spans="8:19" x14ac:dyDescent="0.25">
      <c r="H2561" s="153"/>
      <c r="M2561" s="165" t="str">
        <f t="shared" si="197"/>
        <v/>
      </c>
      <c r="N2561" s="255" t="str">
        <f>IF($M2561="","",IFERROR(VLOOKUP($M2561,PartnerSearch!B$2:G$16000,6,0),"--"))</f>
        <v/>
      </c>
      <c r="P2561" s="15" t="str">
        <f t="shared" si="198"/>
        <v/>
      </c>
      <c r="Q2561" s="15" t="str">
        <f t="shared" si="199"/>
        <v/>
      </c>
      <c r="R2561" s="15" t="str">
        <f t="shared" si="200"/>
        <v/>
      </c>
      <c r="S2561" s="7" t="str">
        <f t="shared" si="201"/>
        <v/>
      </c>
    </row>
    <row r="2562" spans="8:19" x14ac:dyDescent="0.25">
      <c r="H2562" s="153"/>
      <c r="M2562" s="165" t="str">
        <f t="shared" si="197"/>
        <v/>
      </c>
      <c r="N2562" s="255" t="str">
        <f>IF($M2562="","",IFERROR(VLOOKUP($M2562,PartnerSearch!B$2:G$16000,6,0),"--"))</f>
        <v/>
      </c>
      <c r="P2562" s="15" t="str">
        <f t="shared" si="198"/>
        <v/>
      </c>
      <c r="Q2562" s="15" t="str">
        <f t="shared" si="199"/>
        <v/>
      </c>
      <c r="R2562" s="15" t="str">
        <f t="shared" si="200"/>
        <v/>
      </c>
      <c r="S2562" s="7" t="str">
        <f t="shared" si="201"/>
        <v/>
      </c>
    </row>
    <row r="2563" spans="8:19" x14ac:dyDescent="0.25">
      <c r="H2563" s="153"/>
      <c r="M2563" s="165" t="str">
        <f t="shared" ref="M2563:M2600" si="202">TRIM(SUBSTITUTE(SUBSTITUTE(SUBSTITUTE(SUBSTITUTE(SUBSTITUTE(SUBSTITUTE(SUBSTITUTE(SUBSTITUTE(SUBSTITUTE(SUBSTITUTE(SUBSTITUTE(SUBSTITUTE(SUBSTITUTE(SUBSTITUTE(E2563,"00000 ","")," (Local)","")," (Tribal)","")," (State)","")," (Regional)","")," (Federal/National)","")," (International)","")," (Unknown)","")," (Academic Institution)","")," (Government)","")," (Industry/Business)","")," (NGO)","")," (Other)","")," (Sea Grant Program)",""))</f>
        <v/>
      </c>
      <c r="N2563" s="255" t="str">
        <f>IF($M2563="","",IFERROR(VLOOKUP($M2563,PartnerSearch!B$2:G$16000,6,0),"--"))</f>
        <v/>
      </c>
      <c r="P2563" s="15" t="str">
        <f t="shared" ref="P2563:P2626" si="203">IF(E2563="","",IF(LEFT(E2563&amp;"x",5)="00000","",IF(N2563="--","NO","yes")))</f>
        <v/>
      </c>
      <c r="Q2563" s="15" t="str">
        <f t="shared" ref="Q2563:Q2626" si="204">IF(LEFT(E2563&amp;"x",5)&lt;&gt;"00000","",IF(N2563="--","yes","NO"))</f>
        <v/>
      </c>
      <c r="R2563" s="15" t="str">
        <f t="shared" ref="R2563:R2626" si="205">IF(Q2563="","",IF((ISERROR(SEARCH("(Federal/National)",E2563))*1+ISERROR(SEARCH("(International)",E2563))*1+ISERROR(SEARCH("(Local)",E2563))*1+ISERROR(SEARCH("(State)",E2563))*1+ISERROR(SEARCH("(Regional)",E2563))*1+ISERROR(SEARCH("(Tribal)",E2563))*1+ISERROR(SEARCH("(Unknown) (",E2563))*1)=6,"yes","NO"))</f>
        <v/>
      </c>
      <c r="S2563" s="7" t="str">
        <f t="shared" ref="S2563:S2626" si="206">IF(Q2563="","",IF(OR(NOT(ISERROR(SEARCH("(Academic Institution)",E2563))),NOT(ISERROR(SEARCH("(Government)",E2563))),NOT(ISERROR(SEARCH("(Industry/Business)",E2563))),NOT(ISERROR(SEARCH("(NGO)",E2563))),NOT(ISERROR(SEARCH("(Sea Grant Program)",E2563))),NOT(ISERROR(SEARCH("(Other)",E2563))),NOT(AND(NOT(ISERROR(SEARCH("(Unknown)",E2563))),(ISERROR(SEARCH(") (Unknown)",E2563)))))),"yes","NO"))</f>
        <v/>
      </c>
    </row>
    <row r="2564" spans="8:19" x14ac:dyDescent="0.25">
      <c r="H2564" s="153"/>
      <c r="M2564" s="165" t="str">
        <f t="shared" si="202"/>
        <v/>
      </c>
      <c r="N2564" s="255" t="str">
        <f>IF($M2564="","",IFERROR(VLOOKUP($M2564,PartnerSearch!B$2:G$16000,6,0),"--"))</f>
        <v/>
      </c>
      <c r="P2564" s="15" t="str">
        <f t="shared" si="203"/>
        <v/>
      </c>
      <c r="Q2564" s="15" t="str">
        <f t="shared" si="204"/>
        <v/>
      </c>
      <c r="R2564" s="15" t="str">
        <f t="shared" si="205"/>
        <v/>
      </c>
      <c r="S2564" s="7" t="str">
        <f t="shared" si="206"/>
        <v/>
      </c>
    </row>
    <row r="2565" spans="8:19" x14ac:dyDescent="0.25">
      <c r="H2565" s="153"/>
      <c r="M2565" s="165" t="str">
        <f t="shared" si="202"/>
        <v/>
      </c>
      <c r="N2565" s="255" t="str">
        <f>IF($M2565="","",IFERROR(VLOOKUP($M2565,PartnerSearch!B$2:G$16000,6,0),"--"))</f>
        <v/>
      </c>
      <c r="P2565" s="15" t="str">
        <f t="shared" si="203"/>
        <v/>
      </c>
      <c r="Q2565" s="15" t="str">
        <f t="shared" si="204"/>
        <v/>
      </c>
      <c r="R2565" s="15" t="str">
        <f t="shared" si="205"/>
        <v/>
      </c>
      <c r="S2565" s="7" t="str">
        <f t="shared" si="206"/>
        <v/>
      </c>
    </row>
    <row r="2566" spans="8:19" x14ac:dyDescent="0.25">
      <c r="H2566" s="153"/>
      <c r="M2566" s="165" t="str">
        <f t="shared" si="202"/>
        <v/>
      </c>
      <c r="N2566" s="255" t="str">
        <f>IF($M2566="","",IFERROR(VLOOKUP($M2566,PartnerSearch!B$2:G$16000,6,0),"--"))</f>
        <v/>
      </c>
      <c r="P2566" s="15" t="str">
        <f t="shared" si="203"/>
        <v/>
      </c>
      <c r="Q2566" s="15" t="str">
        <f t="shared" si="204"/>
        <v/>
      </c>
      <c r="R2566" s="15" t="str">
        <f t="shared" si="205"/>
        <v/>
      </c>
      <c r="S2566" s="7" t="str">
        <f t="shared" si="206"/>
        <v/>
      </c>
    </row>
    <row r="2567" spans="8:19" x14ac:dyDescent="0.25">
      <c r="H2567" s="153"/>
      <c r="M2567" s="165" t="str">
        <f t="shared" si="202"/>
        <v/>
      </c>
      <c r="N2567" s="255" t="str">
        <f>IF($M2567="","",IFERROR(VLOOKUP($M2567,PartnerSearch!B$2:G$16000,6,0),"--"))</f>
        <v/>
      </c>
      <c r="P2567" s="15" t="str">
        <f t="shared" si="203"/>
        <v/>
      </c>
      <c r="Q2567" s="15" t="str">
        <f t="shared" si="204"/>
        <v/>
      </c>
      <c r="R2567" s="15" t="str">
        <f t="shared" si="205"/>
        <v/>
      </c>
      <c r="S2567" s="7" t="str">
        <f t="shared" si="206"/>
        <v/>
      </c>
    </row>
    <row r="2568" spans="8:19" x14ac:dyDescent="0.25">
      <c r="H2568" s="153"/>
      <c r="M2568" s="165" t="str">
        <f t="shared" si="202"/>
        <v/>
      </c>
      <c r="N2568" s="255" t="str">
        <f>IF($M2568="","",IFERROR(VLOOKUP($M2568,PartnerSearch!B$2:G$16000,6,0),"--"))</f>
        <v/>
      </c>
      <c r="P2568" s="15" t="str">
        <f t="shared" si="203"/>
        <v/>
      </c>
      <c r="Q2568" s="15" t="str">
        <f t="shared" si="204"/>
        <v/>
      </c>
      <c r="R2568" s="15" t="str">
        <f t="shared" si="205"/>
        <v/>
      </c>
      <c r="S2568" s="7" t="str">
        <f t="shared" si="206"/>
        <v/>
      </c>
    </row>
    <row r="2569" spans="8:19" x14ac:dyDescent="0.25">
      <c r="H2569" s="153"/>
      <c r="M2569" s="165" t="str">
        <f t="shared" si="202"/>
        <v/>
      </c>
      <c r="N2569" s="255" t="str">
        <f>IF($M2569="","",IFERROR(VLOOKUP($M2569,PartnerSearch!B$2:G$16000,6,0),"--"))</f>
        <v/>
      </c>
      <c r="P2569" s="15" t="str">
        <f t="shared" si="203"/>
        <v/>
      </c>
      <c r="Q2569" s="15" t="str">
        <f t="shared" si="204"/>
        <v/>
      </c>
      <c r="R2569" s="15" t="str">
        <f t="shared" si="205"/>
        <v/>
      </c>
      <c r="S2569" s="7" t="str">
        <f t="shared" si="206"/>
        <v/>
      </c>
    </row>
    <row r="2570" spans="8:19" x14ac:dyDescent="0.25">
      <c r="H2570" s="153"/>
      <c r="M2570" s="165" t="str">
        <f t="shared" si="202"/>
        <v/>
      </c>
      <c r="N2570" s="255" t="str">
        <f>IF($M2570="","",IFERROR(VLOOKUP($M2570,PartnerSearch!B$2:G$16000,6,0),"--"))</f>
        <v/>
      </c>
      <c r="P2570" s="15" t="str">
        <f t="shared" si="203"/>
        <v/>
      </c>
      <c r="Q2570" s="15" t="str">
        <f t="shared" si="204"/>
        <v/>
      </c>
      <c r="R2570" s="15" t="str">
        <f t="shared" si="205"/>
        <v/>
      </c>
      <c r="S2570" s="7" t="str">
        <f t="shared" si="206"/>
        <v/>
      </c>
    </row>
    <row r="2571" spans="8:19" x14ac:dyDescent="0.25">
      <c r="H2571" s="153"/>
      <c r="M2571" s="165" t="str">
        <f t="shared" si="202"/>
        <v/>
      </c>
      <c r="N2571" s="255" t="str">
        <f>IF($M2571="","",IFERROR(VLOOKUP($M2571,PartnerSearch!B$2:G$16000,6,0),"--"))</f>
        <v/>
      </c>
      <c r="P2571" s="15" t="str">
        <f t="shared" si="203"/>
        <v/>
      </c>
      <c r="Q2571" s="15" t="str">
        <f t="shared" si="204"/>
        <v/>
      </c>
      <c r="R2571" s="15" t="str">
        <f t="shared" si="205"/>
        <v/>
      </c>
      <c r="S2571" s="7" t="str">
        <f t="shared" si="206"/>
        <v/>
      </c>
    </row>
    <row r="2572" spans="8:19" x14ac:dyDescent="0.25">
      <c r="H2572" s="153"/>
      <c r="M2572" s="165" t="str">
        <f t="shared" si="202"/>
        <v/>
      </c>
      <c r="N2572" s="255" t="str">
        <f>IF($M2572="","",IFERROR(VLOOKUP($M2572,PartnerSearch!B$2:G$16000,6,0),"--"))</f>
        <v/>
      </c>
      <c r="P2572" s="15" t="str">
        <f t="shared" si="203"/>
        <v/>
      </c>
      <c r="Q2572" s="15" t="str">
        <f t="shared" si="204"/>
        <v/>
      </c>
      <c r="R2572" s="15" t="str">
        <f t="shared" si="205"/>
        <v/>
      </c>
      <c r="S2572" s="7" t="str">
        <f t="shared" si="206"/>
        <v/>
      </c>
    </row>
    <row r="2573" spans="8:19" x14ac:dyDescent="0.25">
      <c r="H2573" s="153"/>
      <c r="M2573" s="165" t="str">
        <f t="shared" si="202"/>
        <v/>
      </c>
      <c r="N2573" s="255" t="str">
        <f>IF($M2573="","",IFERROR(VLOOKUP($M2573,PartnerSearch!B$2:G$16000,6,0),"--"))</f>
        <v/>
      </c>
      <c r="P2573" s="15" t="str">
        <f t="shared" si="203"/>
        <v/>
      </c>
      <c r="Q2573" s="15" t="str">
        <f t="shared" si="204"/>
        <v/>
      </c>
      <c r="R2573" s="15" t="str">
        <f t="shared" si="205"/>
        <v/>
      </c>
      <c r="S2573" s="7" t="str">
        <f t="shared" si="206"/>
        <v/>
      </c>
    </row>
    <row r="2574" spans="8:19" x14ac:dyDescent="0.25">
      <c r="H2574" s="153"/>
      <c r="M2574" s="165" t="str">
        <f t="shared" si="202"/>
        <v/>
      </c>
      <c r="N2574" s="255" t="str">
        <f>IF($M2574="","",IFERROR(VLOOKUP($M2574,PartnerSearch!B$2:G$16000,6,0),"--"))</f>
        <v/>
      </c>
      <c r="P2574" s="15" t="str">
        <f t="shared" si="203"/>
        <v/>
      </c>
      <c r="Q2574" s="15" t="str">
        <f t="shared" si="204"/>
        <v/>
      </c>
      <c r="R2574" s="15" t="str">
        <f t="shared" si="205"/>
        <v/>
      </c>
      <c r="S2574" s="7" t="str">
        <f t="shared" si="206"/>
        <v/>
      </c>
    </row>
    <row r="2575" spans="8:19" x14ac:dyDescent="0.25">
      <c r="H2575" s="153"/>
      <c r="M2575" s="165" t="str">
        <f t="shared" si="202"/>
        <v/>
      </c>
      <c r="N2575" s="255" t="str">
        <f>IF($M2575="","",IFERROR(VLOOKUP($M2575,PartnerSearch!B$2:G$16000,6,0),"--"))</f>
        <v/>
      </c>
      <c r="P2575" s="15" t="str">
        <f t="shared" si="203"/>
        <v/>
      </c>
      <c r="Q2575" s="15" t="str">
        <f t="shared" si="204"/>
        <v/>
      </c>
      <c r="R2575" s="15" t="str">
        <f t="shared" si="205"/>
        <v/>
      </c>
      <c r="S2575" s="7" t="str">
        <f t="shared" si="206"/>
        <v/>
      </c>
    </row>
    <row r="2576" spans="8:19" x14ac:dyDescent="0.25">
      <c r="H2576" s="153"/>
      <c r="M2576" s="165" t="str">
        <f t="shared" si="202"/>
        <v/>
      </c>
      <c r="N2576" s="255" t="str">
        <f>IF($M2576="","",IFERROR(VLOOKUP($M2576,PartnerSearch!B$2:G$16000,6,0),"--"))</f>
        <v/>
      </c>
      <c r="P2576" s="15" t="str">
        <f t="shared" si="203"/>
        <v/>
      </c>
      <c r="Q2576" s="15" t="str">
        <f t="shared" si="204"/>
        <v/>
      </c>
      <c r="R2576" s="15" t="str">
        <f t="shared" si="205"/>
        <v/>
      </c>
      <c r="S2576" s="7" t="str">
        <f t="shared" si="206"/>
        <v/>
      </c>
    </row>
    <row r="2577" spans="8:19" x14ac:dyDescent="0.25">
      <c r="H2577" s="153"/>
      <c r="M2577" s="165" t="str">
        <f t="shared" si="202"/>
        <v/>
      </c>
      <c r="N2577" s="255" t="str">
        <f>IF($M2577="","",IFERROR(VLOOKUP($M2577,PartnerSearch!B$2:G$16000,6,0),"--"))</f>
        <v/>
      </c>
      <c r="P2577" s="15" t="str">
        <f t="shared" si="203"/>
        <v/>
      </c>
      <c r="Q2577" s="15" t="str">
        <f t="shared" si="204"/>
        <v/>
      </c>
      <c r="R2577" s="15" t="str">
        <f t="shared" si="205"/>
        <v/>
      </c>
      <c r="S2577" s="7" t="str">
        <f t="shared" si="206"/>
        <v/>
      </c>
    </row>
    <row r="2578" spans="8:19" x14ac:dyDescent="0.25">
      <c r="H2578" s="153"/>
      <c r="M2578" s="165" t="str">
        <f t="shared" si="202"/>
        <v/>
      </c>
      <c r="N2578" s="255" t="str">
        <f>IF($M2578="","",IFERROR(VLOOKUP($M2578,PartnerSearch!B$2:G$16000,6,0),"--"))</f>
        <v/>
      </c>
      <c r="P2578" s="15" t="str">
        <f t="shared" si="203"/>
        <v/>
      </c>
      <c r="Q2578" s="15" t="str">
        <f t="shared" si="204"/>
        <v/>
      </c>
      <c r="R2578" s="15" t="str">
        <f t="shared" si="205"/>
        <v/>
      </c>
      <c r="S2578" s="7" t="str">
        <f t="shared" si="206"/>
        <v/>
      </c>
    </row>
    <row r="2579" spans="8:19" x14ac:dyDescent="0.25">
      <c r="H2579" s="153"/>
      <c r="M2579" s="165" t="str">
        <f t="shared" si="202"/>
        <v/>
      </c>
      <c r="N2579" s="255" t="str">
        <f>IF($M2579="","",IFERROR(VLOOKUP($M2579,PartnerSearch!B$2:G$16000,6,0),"--"))</f>
        <v/>
      </c>
      <c r="P2579" s="15" t="str">
        <f t="shared" si="203"/>
        <v/>
      </c>
      <c r="Q2579" s="15" t="str">
        <f t="shared" si="204"/>
        <v/>
      </c>
      <c r="R2579" s="15" t="str">
        <f t="shared" si="205"/>
        <v/>
      </c>
      <c r="S2579" s="7" t="str">
        <f t="shared" si="206"/>
        <v/>
      </c>
    </row>
    <row r="2580" spans="8:19" x14ac:dyDescent="0.25">
      <c r="H2580" s="153"/>
      <c r="M2580" s="165" t="str">
        <f t="shared" si="202"/>
        <v/>
      </c>
      <c r="N2580" s="255" t="str">
        <f>IF($M2580="","",IFERROR(VLOOKUP($M2580,PartnerSearch!B$2:G$16000,6,0),"--"))</f>
        <v/>
      </c>
      <c r="P2580" s="15" t="str">
        <f t="shared" si="203"/>
        <v/>
      </c>
      <c r="Q2580" s="15" t="str">
        <f t="shared" si="204"/>
        <v/>
      </c>
      <c r="R2580" s="15" t="str">
        <f t="shared" si="205"/>
        <v/>
      </c>
      <c r="S2580" s="7" t="str">
        <f t="shared" si="206"/>
        <v/>
      </c>
    </row>
    <row r="2581" spans="8:19" x14ac:dyDescent="0.25">
      <c r="H2581" s="153"/>
      <c r="M2581" s="165" t="str">
        <f t="shared" si="202"/>
        <v/>
      </c>
      <c r="N2581" s="255" t="str">
        <f>IF($M2581="","",IFERROR(VLOOKUP($M2581,PartnerSearch!B$2:G$16000,6,0),"--"))</f>
        <v/>
      </c>
      <c r="P2581" s="15" t="str">
        <f t="shared" si="203"/>
        <v/>
      </c>
      <c r="Q2581" s="15" t="str">
        <f t="shared" si="204"/>
        <v/>
      </c>
      <c r="R2581" s="15" t="str">
        <f t="shared" si="205"/>
        <v/>
      </c>
      <c r="S2581" s="7" t="str">
        <f t="shared" si="206"/>
        <v/>
      </c>
    </row>
    <row r="2582" spans="8:19" x14ac:dyDescent="0.25">
      <c r="H2582" s="153"/>
      <c r="M2582" s="165" t="str">
        <f t="shared" si="202"/>
        <v/>
      </c>
      <c r="N2582" s="255" t="str">
        <f>IF($M2582="","",IFERROR(VLOOKUP($M2582,PartnerSearch!B$2:G$16000,6,0),"--"))</f>
        <v/>
      </c>
      <c r="P2582" s="15" t="str">
        <f t="shared" si="203"/>
        <v/>
      </c>
      <c r="Q2582" s="15" t="str">
        <f t="shared" si="204"/>
        <v/>
      </c>
      <c r="R2582" s="15" t="str">
        <f t="shared" si="205"/>
        <v/>
      </c>
      <c r="S2582" s="7" t="str">
        <f t="shared" si="206"/>
        <v/>
      </c>
    </row>
    <row r="2583" spans="8:19" x14ac:dyDescent="0.25">
      <c r="H2583" s="153"/>
      <c r="M2583" s="165" t="str">
        <f t="shared" si="202"/>
        <v/>
      </c>
      <c r="N2583" s="255" t="str">
        <f>IF($M2583="","",IFERROR(VLOOKUP($M2583,PartnerSearch!B$2:G$16000,6,0),"--"))</f>
        <v/>
      </c>
      <c r="P2583" s="15" t="str">
        <f t="shared" si="203"/>
        <v/>
      </c>
      <c r="Q2583" s="15" t="str">
        <f t="shared" si="204"/>
        <v/>
      </c>
      <c r="R2583" s="15" t="str">
        <f t="shared" si="205"/>
        <v/>
      </c>
      <c r="S2583" s="7" t="str">
        <f t="shared" si="206"/>
        <v/>
      </c>
    </row>
    <row r="2584" spans="8:19" x14ac:dyDescent="0.25">
      <c r="H2584" s="153"/>
      <c r="M2584" s="165" t="str">
        <f t="shared" si="202"/>
        <v/>
      </c>
      <c r="N2584" s="255" t="str">
        <f>IF($M2584="","",IFERROR(VLOOKUP($M2584,PartnerSearch!B$2:G$16000,6,0),"--"))</f>
        <v/>
      </c>
      <c r="P2584" s="15" t="str">
        <f t="shared" si="203"/>
        <v/>
      </c>
      <c r="Q2584" s="15" t="str">
        <f t="shared" si="204"/>
        <v/>
      </c>
      <c r="R2584" s="15" t="str">
        <f t="shared" si="205"/>
        <v/>
      </c>
      <c r="S2584" s="7" t="str">
        <f t="shared" si="206"/>
        <v/>
      </c>
    </row>
    <row r="2585" spans="8:19" x14ac:dyDescent="0.25">
      <c r="H2585" s="153"/>
      <c r="M2585" s="165" t="str">
        <f t="shared" si="202"/>
        <v/>
      </c>
      <c r="N2585" s="255" t="str">
        <f>IF($M2585="","",IFERROR(VLOOKUP($M2585,PartnerSearch!B$2:G$16000,6,0),"--"))</f>
        <v/>
      </c>
      <c r="P2585" s="15" t="str">
        <f t="shared" si="203"/>
        <v/>
      </c>
      <c r="Q2585" s="15" t="str">
        <f t="shared" si="204"/>
        <v/>
      </c>
      <c r="R2585" s="15" t="str">
        <f t="shared" si="205"/>
        <v/>
      </c>
      <c r="S2585" s="7" t="str">
        <f t="shared" si="206"/>
        <v/>
      </c>
    </row>
    <row r="2586" spans="8:19" x14ac:dyDescent="0.25">
      <c r="H2586" s="153"/>
      <c r="M2586" s="165" t="str">
        <f t="shared" si="202"/>
        <v/>
      </c>
      <c r="N2586" s="255" t="str">
        <f>IF($M2586="","",IFERROR(VLOOKUP($M2586,PartnerSearch!B$2:G$16000,6,0),"--"))</f>
        <v/>
      </c>
      <c r="P2586" s="15" t="str">
        <f t="shared" si="203"/>
        <v/>
      </c>
      <c r="Q2586" s="15" t="str">
        <f t="shared" si="204"/>
        <v/>
      </c>
      <c r="R2586" s="15" t="str">
        <f t="shared" si="205"/>
        <v/>
      </c>
      <c r="S2586" s="7" t="str">
        <f t="shared" si="206"/>
        <v/>
      </c>
    </row>
    <row r="2587" spans="8:19" x14ac:dyDescent="0.25">
      <c r="H2587" s="153"/>
      <c r="M2587" s="165" t="str">
        <f t="shared" si="202"/>
        <v/>
      </c>
      <c r="N2587" s="255" t="str">
        <f>IF($M2587="","",IFERROR(VLOOKUP($M2587,PartnerSearch!B$2:G$16000,6,0),"--"))</f>
        <v/>
      </c>
      <c r="P2587" s="15" t="str">
        <f t="shared" si="203"/>
        <v/>
      </c>
      <c r="Q2587" s="15" t="str">
        <f t="shared" si="204"/>
        <v/>
      </c>
      <c r="R2587" s="15" t="str">
        <f t="shared" si="205"/>
        <v/>
      </c>
      <c r="S2587" s="7" t="str">
        <f t="shared" si="206"/>
        <v/>
      </c>
    </row>
    <row r="2588" spans="8:19" x14ac:dyDescent="0.25">
      <c r="H2588" s="153"/>
      <c r="M2588" s="165" t="str">
        <f t="shared" si="202"/>
        <v/>
      </c>
      <c r="N2588" s="255" t="str">
        <f>IF($M2588="","",IFERROR(VLOOKUP($M2588,PartnerSearch!B$2:G$16000,6,0),"--"))</f>
        <v/>
      </c>
      <c r="P2588" s="15" t="str">
        <f t="shared" si="203"/>
        <v/>
      </c>
      <c r="Q2588" s="15" t="str">
        <f t="shared" si="204"/>
        <v/>
      </c>
      <c r="R2588" s="15" t="str">
        <f t="shared" si="205"/>
        <v/>
      </c>
      <c r="S2588" s="7" t="str">
        <f t="shared" si="206"/>
        <v/>
      </c>
    </row>
    <row r="2589" spans="8:19" x14ac:dyDescent="0.25">
      <c r="H2589" s="153"/>
      <c r="M2589" s="165" t="str">
        <f t="shared" si="202"/>
        <v/>
      </c>
      <c r="N2589" s="255" t="str">
        <f>IF($M2589="","",IFERROR(VLOOKUP($M2589,PartnerSearch!B$2:G$16000,6,0),"--"))</f>
        <v/>
      </c>
      <c r="P2589" s="15" t="str">
        <f t="shared" si="203"/>
        <v/>
      </c>
      <c r="Q2589" s="15" t="str">
        <f t="shared" si="204"/>
        <v/>
      </c>
      <c r="R2589" s="15" t="str">
        <f t="shared" si="205"/>
        <v/>
      </c>
      <c r="S2589" s="7" t="str">
        <f t="shared" si="206"/>
        <v/>
      </c>
    </row>
    <row r="2590" spans="8:19" x14ac:dyDescent="0.25">
      <c r="H2590" s="153"/>
      <c r="M2590" s="165" t="str">
        <f t="shared" si="202"/>
        <v/>
      </c>
      <c r="N2590" s="255" t="str">
        <f>IF($M2590="","",IFERROR(VLOOKUP($M2590,PartnerSearch!B$2:G$16000,6,0),"--"))</f>
        <v/>
      </c>
      <c r="P2590" s="15" t="str">
        <f t="shared" si="203"/>
        <v/>
      </c>
      <c r="Q2590" s="15" t="str">
        <f t="shared" si="204"/>
        <v/>
      </c>
      <c r="R2590" s="15" t="str">
        <f t="shared" si="205"/>
        <v/>
      </c>
      <c r="S2590" s="7" t="str">
        <f t="shared" si="206"/>
        <v/>
      </c>
    </row>
    <row r="2591" spans="8:19" x14ac:dyDescent="0.25">
      <c r="H2591" s="153"/>
      <c r="M2591" s="165" t="str">
        <f t="shared" si="202"/>
        <v/>
      </c>
      <c r="N2591" s="255" t="str">
        <f>IF($M2591="","",IFERROR(VLOOKUP($M2591,PartnerSearch!B$2:G$16000,6,0),"--"))</f>
        <v/>
      </c>
      <c r="P2591" s="15" t="str">
        <f t="shared" si="203"/>
        <v/>
      </c>
      <c r="Q2591" s="15" t="str">
        <f t="shared" si="204"/>
        <v/>
      </c>
      <c r="R2591" s="15" t="str">
        <f t="shared" si="205"/>
        <v/>
      </c>
      <c r="S2591" s="7" t="str">
        <f t="shared" si="206"/>
        <v/>
      </c>
    </row>
    <row r="2592" spans="8:19" x14ac:dyDescent="0.25">
      <c r="H2592" s="153"/>
      <c r="M2592" s="165" t="str">
        <f t="shared" si="202"/>
        <v/>
      </c>
      <c r="N2592" s="255" t="str">
        <f>IF($M2592="","",IFERROR(VLOOKUP($M2592,PartnerSearch!B$2:G$16000,6,0),"--"))</f>
        <v/>
      </c>
      <c r="P2592" s="15" t="str">
        <f t="shared" si="203"/>
        <v/>
      </c>
      <c r="Q2592" s="15" t="str">
        <f t="shared" si="204"/>
        <v/>
      </c>
      <c r="R2592" s="15" t="str">
        <f t="shared" si="205"/>
        <v/>
      </c>
      <c r="S2592" s="7" t="str">
        <f t="shared" si="206"/>
        <v/>
      </c>
    </row>
    <row r="2593" spans="8:19" x14ac:dyDescent="0.25">
      <c r="H2593" s="153"/>
      <c r="M2593" s="165" t="str">
        <f t="shared" si="202"/>
        <v/>
      </c>
      <c r="N2593" s="255" t="str">
        <f>IF($M2593="","",IFERROR(VLOOKUP($M2593,PartnerSearch!B$2:G$16000,6,0),"--"))</f>
        <v/>
      </c>
      <c r="P2593" s="15" t="str">
        <f t="shared" si="203"/>
        <v/>
      </c>
      <c r="Q2593" s="15" t="str">
        <f t="shared" si="204"/>
        <v/>
      </c>
      <c r="R2593" s="15" t="str">
        <f t="shared" si="205"/>
        <v/>
      </c>
      <c r="S2593" s="7" t="str">
        <f t="shared" si="206"/>
        <v/>
      </c>
    </row>
    <row r="2594" spans="8:19" x14ac:dyDescent="0.25">
      <c r="H2594" s="153"/>
      <c r="M2594" s="165" t="str">
        <f t="shared" si="202"/>
        <v/>
      </c>
      <c r="N2594" s="255" t="str">
        <f>IF($M2594="","",IFERROR(VLOOKUP($M2594,PartnerSearch!B$2:G$16000,6,0),"--"))</f>
        <v/>
      </c>
      <c r="P2594" s="15" t="str">
        <f t="shared" si="203"/>
        <v/>
      </c>
      <c r="Q2594" s="15" t="str">
        <f t="shared" si="204"/>
        <v/>
      </c>
      <c r="R2594" s="15" t="str">
        <f t="shared" si="205"/>
        <v/>
      </c>
      <c r="S2594" s="7" t="str">
        <f t="shared" si="206"/>
        <v/>
      </c>
    </row>
    <row r="2595" spans="8:19" x14ac:dyDescent="0.25">
      <c r="H2595" s="153"/>
      <c r="M2595" s="165" t="str">
        <f t="shared" si="202"/>
        <v/>
      </c>
      <c r="N2595" s="255" t="str">
        <f>IF($M2595="","",IFERROR(VLOOKUP($M2595,PartnerSearch!B$2:G$16000,6,0),"--"))</f>
        <v/>
      </c>
      <c r="P2595" s="15" t="str">
        <f t="shared" si="203"/>
        <v/>
      </c>
      <c r="Q2595" s="15" t="str">
        <f t="shared" si="204"/>
        <v/>
      </c>
      <c r="R2595" s="15" t="str">
        <f t="shared" si="205"/>
        <v/>
      </c>
      <c r="S2595" s="7" t="str">
        <f t="shared" si="206"/>
        <v/>
      </c>
    </row>
    <row r="2596" spans="8:19" x14ac:dyDescent="0.25">
      <c r="H2596" s="153"/>
      <c r="M2596" s="165" t="str">
        <f t="shared" si="202"/>
        <v/>
      </c>
      <c r="N2596" s="255" t="str">
        <f>IF($M2596="","",IFERROR(VLOOKUP($M2596,PartnerSearch!B$2:G$16000,6,0),"--"))</f>
        <v/>
      </c>
      <c r="P2596" s="15" t="str">
        <f t="shared" si="203"/>
        <v/>
      </c>
      <c r="Q2596" s="15" t="str">
        <f t="shared" si="204"/>
        <v/>
      </c>
      <c r="R2596" s="15" t="str">
        <f t="shared" si="205"/>
        <v/>
      </c>
      <c r="S2596" s="7" t="str">
        <f t="shared" si="206"/>
        <v/>
      </c>
    </row>
    <row r="2597" spans="8:19" x14ac:dyDescent="0.25">
      <c r="H2597" s="153"/>
      <c r="M2597" s="165" t="str">
        <f t="shared" si="202"/>
        <v/>
      </c>
      <c r="N2597" s="255" t="str">
        <f>IF($M2597="","",IFERROR(VLOOKUP($M2597,PartnerSearch!B$2:G$16000,6,0),"--"))</f>
        <v/>
      </c>
      <c r="P2597" s="15" t="str">
        <f t="shared" si="203"/>
        <v/>
      </c>
      <c r="Q2597" s="15" t="str">
        <f t="shared" si="204"/>
        <v/>
      </c>
      <c r="R2597" s="15" t="str">
        <f t="shared" si="205"/>
        <v/>
      </c>
      <c r="S2597" s="7" t="str">
        <f t="shared" si="206"/>
        <v/>
      </c>
    </row>
    <row r="2598" spans="8:19" x14ac:dyDescent="0.25">
      <c r="H2598" s="153"/>
      <c r="M2598" s="165" t="str">
        <f t="shared" si="202"/>
        <v/>
      </c>
      <c r="N2598" s="255" t="str">
        <f>IF($M2598="","",IFERROR(VLOOKUP($M2598,PartnerSearch!B$2:G$16000,6,0),"--"))</f>
        <v/>
      </c>
      <c r="P2598" s="15" t="str">
        <f t="shared" si="203"/>
        <v/>
      </c>
      <c r="Q2598" s="15" t="str">
        <f t="shared" si="204"/>
        <v/>
      </c>
      <c r="R2598" s="15" t="str">
        <f t="shared" si="205"/>
        <v/>
      </c>
      <c r="S2598" s="7" t="str">
        <f t="shared" si="206"/>
        <v/>
      </c>
    </row>
    <row r="2599" spans="8:19" x14ac:dyDescent="0.25">
      <c r="H2599" s="153"/>
      <c r="M2599" s="165" t="str">
        <f t="shared" si="202"/>
        <v/>
      </c>
      <c r="N2599" s="255" t="str">
        <f>IF($M2599="","",IFERROR(VLOOKUP($M2599,PartnerSearch!B$2:G$16000,6,0),"--"))</f>
        <v/>
      </c>
      <c r="P2599" s="15" t="str">
        <f t="shared" si="203"/>
        <v/>
      </c>
      <c r="Q2599" s="15" t="str">
        <f t="shared" si="204"/>
        <v/>
      </c>
      <c r="R2599" s="15" t="str">
        <f t="shared" si="205"/>
        <v/>
      </c>
      <c r="S2599" s="7" t="str">
        <f t="shared" si="206"/>
        <v/>
      </c>
    </row>
    <row r="2600" spans="8:19" x14ac:dyDescent="0.25">
      <c r="H2600" s="153"/>
      <c r="M2600" s="165" t="str">
        <f t="shared" si="202"/>
        <v/>
      </c>
      <c r="N2600" s="255" t="str">
        <f>IF($M2600="","",IFERROR(VLOOKUP($M2600,PartnerSearch!B$2:G$16000,6,0),"--"))</f>
        <v/>
      </c>
      <c r="P2600" s="15" t="str">
        <f t="shared" si="203"/>
        <v/>
      </c>
      <c r="Q2600" s="15" t="str">
        <f t="shared" si="204"/>
        <v/>
      </c>
      <c r="R2600" s="15" t="str">
        <f t="shared" si="205"/>
        <v/>
      </c>
      <c r="S2600" s="7" t="str">
        <f t="shared" si="206"/>
        <v/>
      </c>
    </row>
    <row r="2601" spans="8:19" x14ac:dyDescent="0.25">
      <c r="M2601" s="165" t="str">
        <f t="shared" ref="M2601:M2626" si="207">TRIM(SUBSTITUTE(SUBSTITUTE(SUBSTITUTE(SUBSTITUTE(SUBSTITUTE(SUBSTITUTE(SUBSTITUTE(SUBSTITUTE(SUBSTITUTE(SUBSTITUTE(SUBSTITUTE(SUBSTITUTE(SUBSTITUTE(SUBSTITUTE(E2601,"00000 ","")," (Local)","")," (Tribal)","")," (State)","")," (Regional)","")," (Federal/National)","")," (International)","")," (Unknown)","")," (Academic Institution)","")," (Government)","")," (Industry/Business)","")," (NGO)","")," (Other)","")," (Sea Grant Program)",""))</f>
        <v/>
      </c>
      <c r="N2601" s="255" t="str">
        <f>IF($M2601="","",IFERROR(VLOOKUP($M2601,PartnerSearch!B$2:G$16000,6,0),"--"))</f>
        <v/>
      </c>
      <c r="P2601" s="15" t="str">
        <f t="shared" si="203"/>
        <v/>
      </c>
      <c r="Q2601" s="15" t="str">
        <f t="shared" si="204"/>
        <v/>
      </c>
      <c r="R2601" s="15" t="str">
        <f t="shared" si="205"/>
        <v/>
      </c>
      <c r="S2601" s="7" t="str">
        <f t="shared" si="206"/>
        <v/>
      </c>
    </row>
    <row r="2602" spans="8:19" x14ac:dyDescent="0.25">
      <c r="M2602" s="165" t="str">
        <f t="shared" si="207"/>
        <v/>
      </c>
      <c r="N2602" s="255" t="str">
        <f>IF($M2602="","",IFERROR(VLOOKUP($M2602,PartnerSearch!B$2:G$16000,6,0),"--"))</f>
        <v/>
      </c>
      <c r="P2602" s="15" t="str">
        <f t="shared" si="203"/>
        <v/>
      </c>
      <c r="Q2602" s="15" t="str">
        <f t="shared" si="204"/>
        <v/>
      </c>
      <c r="R2602" s="15" t="str">
        <f t="shared" si="205"/>
        <v/>
      </c>
      <c r="S2602" s="7" t="str">
        <f t="shared" si="206"/>
        <v/>
      </c>
    </row>
    <row r="2603" spans="8:19" x14ac:dyDescent="0.25">
      <c r="M2603" s="165" t="str">
        <f t="shared" si="207"/>
        <v/>
      </c>
      <c r="N2603" s="255" t="str">
        <f>IF($M2603="","",IFERROR(VLOOKUP($M2603,PartnerSearch!B$2:G$16000,6,0),"--"))</f>
        <v/>
      </c>
      <c r="P2603" s="15" t="str">
        <f t="shared" si="203"/>
        <v/>
      </c>
      <c r="Q2603" s="15" t="str">
        <f t="shared" si="204"/>
        <v/>
      </c>
      <c r="R2603" s="15" t="str">
        <f t="shared" si="205"/>
        <v/>
      </c>
      <c r="S2603" s="7" t="str">
        <f t="shared" si="206"/>
        <v/>
      </c>
    </row>
    <row r="2604" spans="8:19" x14ac:dyDescent="0.25">
      <c r="M2604" s="165" t="str">
        <f t="shared" si="207"/>
        <v/>
      </c>
      <c r="N2604" s="255" t="str">
        <f>IF($M2604="","",IFERROR(VLOOKUP($M2604,PartnerSearch!B$2:G$16000,6,0),"--"))</f>
        <v/>
      </c>
      <c r="P2604" s="15" t="str">
        <f t="shared" si="203"/>
        <v/>
      </c>
      <c r="Q2604" s="15" t="str">
        <f t="shared" si="204"/>
        <v/>
      </c>
      <c r="R2604" s="15" t="str">
        <f t="shared" si="205"/>
        <v/>
      </c>
      <c r="S2604" s="7" t="str">
        <f t="shared" si="206"/>
        <v/>
      </c>
    </row>
    <row r="2605" spans="8:19" x14ac:dyDescent="0.25">
      <c r="M2605" s="165" t="str">
        <f t="shared" si="207"/>
        <v/>
      </c>
      <c r="N2605" s="255" t="str">
        <f>IF($M2605="","",IFERROR(VLOOKUP($M2605,PartnerSearch!B$2:G$16000,6,0),"--"))</f>
        <v/>
      </c>
      <c r="P2605" s="15" t="str">
        <f t="shared" si="203"/>
        <v/>
      </c>
      <c r="Q2605" s="15" t="str">
        <f t="shared" si="204"/>
        <v/>
      </c>
      <c r="R2605" s="15" t="str">
        <f t="shared" si="205"/>
        <v/>
      </c>
      <c r="S2605" s="7" t="str">
        <f t="shared" si="206"/>
        <v/>
      </c>
    </row>
    <row r="2606" spans="8:19" x14ac:dyDescent="0.25">
      <c r="M2606" s="165" t="str">
        <f t="shared" si="207"/>
        <v/>
      </c>
      <c r="N2606" s="255" t="str">
        <f>IF($M2606="","",IFERROR(VLOOKUP($M2606,PartnerSearch!B$2:G$16000,6,0),"--"))</f>
        <v/>
      </c>
      <c r="P2606" s="15" t="str">
        <f t="shared" si="203"/>
        <v/>
      </c>
      <c r="Q2606" s="15" t="str">
        <f t="shared" si="204"/>
        <v/>
      </c>
      <c r="R2606" s="15" t="str">
        <f t="shared" si="205"/>
        <v/>
      </c>
      <c r="S2606" s="7" t="str">
        <f t="shared" si="206"/>
        <v/>
      </c>
    </row>
    <row r="2607" spans="8:19" x14ac:dyDescent="0.25">
      <c r="M2607" s="165" t="str">
        <f t="shared" si="207"/>
        <v/>
      </c>
      <c r="N2607" s="255" t="str">
        <f>IF($M2607="","",IFERROR(VLOOKUP($M2607,PartnerSearch!B$2:G$16000,6,0),"--"))</f>
        <v/>
      </c>
      <c r="P2607" s="15" t="str">
        <f t="shared" si="203"/>
        <v/>
      </c>
      <c r="Q2607" s="15" t="str">
        <f t="shared" si="204"/>
        <v/>
      </c>
      <c r="R2607" s="15" t="str">
        <f t="shared" si="205"/>
        <v/>
      </c>
      <c r="S2607" s="7" t="str">
        <f t="shared" si="206"/>
        <v/>
      </c>
    </row>
    <row r="2608" spans="8:19" x14ac:dyDescent="0.25">
      <c r="M2608" s="165" t="str">
        <f t="shared" si="207"/>
        <v/>
      </c>
      <c r="N2608" s="255" t="str">
        <f>IF($M2608="","",IFERROR(VLOOKUP($M2608,PartnerSearch!B$2:G$16000,6,0),"--"))</f>
        <v/>
      </c>
      <c r="P2608" s="15" t="str">
        <f t="shared" si="203"/>
        <v/>
      </c>
      <c r="Q2608" s="15" t="str">
        <f t="shared" si="204"/>
        <v/>
      </c>
      <c r="R2608" s="15" t="str">
        <f t="shared" si="205"/>
        <v/>
      </c>
      <c r="S2608" s="7" t="str">
        <f t="shared" si="206"/>
        <v/>
      </c>
    </row>
    <row r="2609" spans="13:19" x14ac:dyDescent="0.25">
      <c r="M2609" s="165" t="str">
        <f t="shared" si="207"/>
        <v/>
      </c>
      <c r="N2609" s="255" t="str">
        <f>IF($M2609="","",IFERROR(VLOOKUP($M2609,PartnerSearch!B$2:G$16000,6,0),"--"))</f>
        <v/>
      </c>
      <c r="P2609" s="15" t="str">
        <f t="shared" si="203"/>
        <v/>
      </c>
      <c r="Q2609" s="15" t="str">
        <f t="shared" si="204"/>
        <v/>
      </c>
      <c r="R2609" s="15" t="str">
        <f t="shared" si="205"/>
        <v/>
      </c>
      <c r="S2609" s="7" t="str">
        <f t="shared" si="206"/>
        <v/>
      </c>
    </row>
    <row r="2610" spans="13:19" x14ac:dyDescent="0.25">
      <c r="M2610" s="165" t="str">
        <f t="shared" si="207"/>
        <v/>
      </c>
      <c r="N2610" s="255" t="str">
        <f>IF($M2610="","",IFERROR(VLOOKUP($M2610,PartnerSearch!B$2:G$16000,6,0),"--"))</f>
        <v/>
      </c>
      <c r="P2610" s="15" t="str">
        <f t="shared" si="203"/>
        <v/>
      </c>
      <c r="Q2610" s="15" t="str">
        <f t="shared" si="204"/>
        <v/>
      </c>
      <c r="R2610" s="15" t="str">
        <f t="shared" si="205"/>
        <v/>
      </c>
      <c r="S2610" s="7" t="str">
        <f t="shared" si="206"/>
        <v/>
      </c>
    </row>
    <row r="2611" spans="13:19" x14ac:dyDescent="0.25">
      <c r="M2611" s="165" t="str">
        <f t="shared" si="207"/>
        <v/>
      </c>
      <c r="N2611" s="255" t="str">
        <f>IF($M2611="","",IFERROR(VLOOKUP($M2611,PartnerSearch!B$2:G$16000,6,0),"--"))</f>
        <v/>
      </c>
      <c r="P2611" s="15" t="str">
        <f t="shared" si="203"/>
        <v/>
      </c>
      <c r="Q2611" s="15" t="str">
        <f t="shared" si="204"/>
        <v/>
      </c>
      <c r="R2611" s="15" t="str">
        <f t="shared" si="205"/>
        <v/>
      </c>
      <c r="S2611" s="7" t="str">
        <f t="shared" si="206"/>
        <v/>
      </c>
    </row>
    <row r="2612" spans="13:19" x14ac:dyDescent="0.25">
      <c r="M2612" s="165" t="str">
        <f t="shared" si="207"/>
        <v/>
      </c>
      <c r="N2612" s="255" t="str">
        <f>IF($M2612="","",IFERROR(VLOOKUP($M2612,PartnerSearch!B$2:G$16000,6,0),"--"))</f>
        <v/>
      </c>
      <c r="P2612" s="15" t="str">
        <f t="shared" si="203"/>
        <v/>
      </c>
      <c r="Q2612" s="15" t="str">
        <f t="shared" si="204"/>
        <v/>
      </c>
      <c r="R2612" s="15" t="str">
        <f t="shared" si="205"/>
        <v/>
      </c>
      <c r="S2612" s="7" t="str">
        <f t="shared" si="206"/>
        <v/>
      </c>
    </row>
    <row r="2613" spans="13:19" x14ac:dyDescent="0.25">
      <c r="M2613" s="165" t="str">
        <f t="shared" si="207"/>
        <v/>
      </c>
      <c r="N2613" s="255" t="str">
        <f>IF($M2613="","",IFERROR(VLOOKUP($M2613,PartnerSearch!B$2:G$16000,6,0),"--"))</f>
        <v/>
      </c>
      <c r="P2613" s="15" t="str">
        <f t="shared" si="203"/>
        <v/>
      </c>
      <c r="Q2613" s="15" t="str">
        <f t="shared" si="204"/>
        <v/>
      </c>
      <c r="R2613" s="15" t="str">
        <f t="shared" si="205"/>
        <v/>
      </c>
      <c r="S2613" s="7" t="str">
        <f t="shared" si="206"/>
        <v/>
      </c>
    </row>
    <row r="2614" spans="13:19" x14ac:dyDescent="0.25">
      <c r="M2614" s="165" t="str">
        <f t="shared" si="207"/>
        <v/>
      </c>
      <c r="N2614" s="255" t="str">
        <f>IF($M2614="","",IFERROR(VLOOKUP($M2614,PartnerSearch!B$2:G$16000,6,0),"--"))</f>
        <v/>
      </c>
      <c r="P2614" s="15" t="str">
        <f t="shared" si="203"/>
        <v/>
      </c>
      <c r="Q2614" s="15" t="str">
        <f t="shared" si="204"/>
        <v/>
      </c>
      <c r="R2614" s="15" t="str">
        <f t="shared" si="205"/>
        <v/>
      </c>
      <c r="S2614" s="7" t="str">
        <f t="shared" si="206"/>
        <v/>
      </c>
    </row>
    <row r="2615" spans="13:19" x14ac:dyDescent="0.25">
      <c r="M2615" s="165" t="str">
        <f t="shared" si="207"/>
        <v/>
      </c>
      <c r="N2615" s="255" t="str">
        <f>IF($M2615="","",IFERROR(VLOOKUP($M2615,PartnerSearch!B$2:G$16000,6,0),"--"))</f>
        <v/>
      </c>
      <c r="P2615" s="15" t="str">
        <f t="shared" si="203"/>
        <v/>
      </c>
      <c r="Q2615" s="15" t="str">
        <f t="shared" si="204"/>
        <v/>
      </c>
      <c r="R2615" s="15" t="str">
        <f t="shared" si="205"/>
        <v/>
      </c>
      <c r="S2615" s="7" t="str">
        <f t="shared" si="206"/>
        <v/>
      </c>
    </row>
    <row r="2616" spans="13:19" x14ac:dyDescent="0.25">
      <c r="M2616" s="165" t="str">
        <f t="shared" si="207"/>
        <v/>
      </c>
      <c r="N2616" s="255" t="str">
        <f>IF($M2616="","",IFERROR(VLOOKUP($M2616,PartnerSearch!B$2:G$16000,6,0),"--"))</f>
        <v/>
      </c>
      <c r="P2616" s="15" t="str">
        <f t="shared" si="203"/>
        <v/>
      </c>
      <c r="Q2616" s="15" t="str">
        <f t="shared" si="204"/>
        <v/>
      </c>
      <c r="R2616" s="15" t="str">
        <f t="shared" si="205"/>
        <v/>
      </c>
      <c r="S2616" s="7" t="str">
        <f t="shared" si="206"/>
        <v/>
      </c>
    </row>
    <row r="2617" spans="13:19" x14ac:dyDescent="0.25">
      <c r="M2617" s="165" t="str">
        <f t="shared" si="207"/>
        <v/>
      </c>
      <c r="N2617" s="255" t="str">
        <f>IF($M2617="","",IFERROR(VLOOKUP($M2617,PartnerSearch!B$2:G$16000,6,0),"--"))</f>
        <v/>
      </c>
      <c r="P2617" s="15" t="str">
        <f t="shared" si="203"/>
        <v/>
      </c>
      <c r="Q2617" s="15" t="str">
        <f t="shared" si="204"/>
        <v/>
      </c>
      <c r="R2617" s="15" t="str">
        <f t="shared" si="205"/>
        <v/>
      </c>
      <c r="S2617" s="7" t="str">
        <f t="shared" si="206"/>
        <v/>
      </c>
    </row>
    <row r="2618" spans="13:19" x14ac:dyDescent="0.25">
      <c r="M2618" s="165" t="str">
        <f t="shared" si="207"/>
        <v/>
      </c>
      <c r="N2618" s="255" t="str">
        <f>IF($M2618="","",IFERROR(VLOOKUP($M2618,PartnerSearch!B$2:G$16000,6,0),"--"))</f>
        <v/>
      </c>
      <c r="P2618" s="15" t="str">
        <f t="shared" si="203"/>
        <v/>
      </c>
      <c r="Q2618" s="15" t="str">
        <f t="shared" si="204"/>
        <v/>
      </c>
      <c r="R2618" s="15" t="str">
        <f t="shared" si="205"/>
        <v/>
      </c>
      <c r="S2618" s="7" t="str">
        <f t="shared" si="206"/>
        <v/>
      </c>
    </row>
    <row r="2619" spans="13:19" x14ac:dyDescent="0.25">
      <c r="M2619" s="165" t="str">
        <f t="shared" si="207"/>
        <v/>
      </c>
      <c r="N2619" s="255" t="str">
        <f>IF($M2619="","",IFERROR(VLOOKUP($M2619,PartnerSearch!B$2:G$16000,6,0),"--"))</f>
        <v/>
      </c>
      <c r="P2619" s="15" t="str">
        <f t="shared" si="203"/>
        <v/>
      </c>
      <c r="Q2619" s="15" t="str">
        <f t="shared" si="204"/>
        <v/>
      </c>
      <c r="R2619" s="15" t="str">
        <f t="shared" si="205"/>
        <v/>
      </c>
      <c r="S2619" s="7" t="str">
        <f t="shared" si="206"/>
        <v/>
      </c>
    </row>
    <row r="2620" spans="13:19" x14ac:dyDescent="0.25">
      <c r="M2620" s="165" t="str">
        <f t="shared" si="207"/>
        <v/>
      </c>
      <c r="N2620" s="255" t="str">
        <f>IF($M2620="","",IFERROR(VLOOKUP($M2620,PartnerSearch!B$2:G$16000,6,0),"--"))</f>
        <v/>
      </c>
      <c r="P2620" s="15" t="str">
        <f t="shared" si="203"/>
        <v/>
      </c>
      <c r="Q2620" s="15" t="str">
        <f t="shared" si="204"/>
        <v/>
      </c>
      <c r="R2620" s="15" t="str">
        <f t="shared" si="205"/>
        <v/>
      </c>
      <c r="S2620" s="7" t="str">
        <f t="shared" si="206"/>
        <v/>
      </c>
    </row>
    <row r="2621" spans="13:19" x14ac:dyDescent="0.25">
      <c r="M2621" s="165" t="str">
        <f t="shared" si="207"/>
        <v/>
      </c>
      <c r="N2621" s="255" t="str">
        <f>IF($M2621="","",IFERROR(VLOOKUP($M2621,PartnerSearch!B$2:G$16000,6,0),"--"))</f>
        <v/>
      </c>
      <c r="P2621" s="15" t="str">
        <f t="shared" si="203"/>
        <v/>
      </c>
      <c r="Q2621" s="15" t="str">
        <f t="shared" si="204"/>
        <v/>
      </c>
      <c r="R2621" s="15" t="str">
        <f t="shared" si="205"/>
        <v/>
      </c>
      <c r="S2621" s="7" t="str">
        <f t="shared" si="206"/>
        <v/>
      </c>
    </row>
    <row r="2622" spans="13:19" x14ac:dyDescent="0.25">
      <c r="M2622" s="165" t="str">
        <f t="shared" si="207"/>
        <v/>
      </c>
      <c r="N2622" s="255" t="str">
        <f>IF($M2622="","",IFERROR(VLOOKUP($M2622,PartnerSearch!B$2:G$16000,6,0),"--"))</f>
        <v/>
      </c>
      <c r="P2622" s="15" t="str">
        <f t="shared" si="203"/>
        <v/>
      </c>
      <c r="Q2622" s="15" t="str">
        <f t="shared" si="204"/>
        <v/>
      </c>
      <c r="R2622" s="15" t="str">
        <f t="shared" si="205"/>
        <v/>
      </c>
      <c r="S2622" s="7" t="str">
        <f t="shared" si="206"/>
        <v/>
      </c>
    </row>
    <row r="2623" spans="13:19" x14ac:dyDescent="0.25">
      <c r="M2623" s="165" t="str">
        <f t="shared" si="207"/>
        <v/>
      </c>
      <c r="N2623" s="255" t="str">
        <f>IF($M2623="","",IFERROR(VLOOKUP($M2623,PartnerSearch!B$2:G$16000,6,0),"--"))</f>
        <v/>
      </c>
      <c r="P2623" s="15" t="str">
        <f t="shared" si="203"/>
        <v/>
      </c>
      <c r="Q2623" s="15" t="str">
        <f t="shared" si="204"/>
        <v/>
      </c>
      <c r="R2623" s="15" t="str">
        <f t="shared" si="205"/>
        <v/>
      </c>
      <c r="S2623" s="7" t="str">
        <f t="shared" si="206"/>
        <v/>
      </c>
    </row>
    <row r="2624" spans="13:19" x14ac:dyDescent="0.25">
      <c r="M2624" s="165" t="str">
        <f t="shared" si="207"/>
        <v/>
      </c>
      <c r="N2624" s="255" t="str">
        <f>IF($M2624="","",IFERROR(VLOOKUP($M2624,PartnerSearch!B$2:G$16000,6,0),"--"))</f>
        <v/>
      </c>
      <c r="P2624" s="15" t="str">
        <f t="shared" si="203"/>
        <v/>
      </c>
      <c r="Q2624" s="15" t="str">
        <f t="shared" si="204"/>
        <v/>
      </c>
      <c r="R2624" s="15" t="str">
        <f t="shared" si="205"/>
        <v/>
      </c>
      <c r="S2624" s="7" t="str">
        <f t="shared" si="206"/>
        <v/>
      </c>
    </row>
    <row r="2625" spans="6:19" x14ac:dyDescent="0.25">
      <c r="M2625" s="165" t="str">
        <f t="shared" si="207"/>
        <v/>
      </c>
      <c r="N2625" s="255" t="str">
        <f>IF($M2625="","",IFERROR(VLOOKUP($M2625,PartnerSearch!B$2:G$16000,6,0),"--"))</f>
        <v/>
      </c>
      <c r="P2625" s="15" t="str">
        <f t="shared" si="203"/>
        <v/>
      </c>
      <c r="Q2625" s="15" t="str">
        <f t="shared" si="204"/>
        <v/>
      </c>
      <c r="R2625" s="15" t="str">
        <f t="shared" si="205"/>
        <v/>
      </c>
      <c r="S2625" s="7" t="str">
        <f t="shared" si="206"/>
        <v/>
      </c>
    </row>
    <row r="2626" spans="6:19" x14ac:dyDescent="0.25">
      <c r="M2626" s="165" t="str">
        <f t="shared" si="207"/>
        <v/>
      </c>
      <c r="N2626" s="255" t="str">
        <f>IF($M2626="","",IFERROR(VLOOKUP($M2626,PartnerSearch!B$2:G$16000,6,0),"--"))</f>
        <v/>
      </c>
      <c r="P2626" s="15" t="str">
        <f t="shared" si="203"/>
        <v/>
      </c>
      <c r="Q2626" s="15" t="str">
        <f t="shared" si="204"/>
        <v/>
      </c>
      <c r="R2626" s="15" t="str">
        <f t="shared" si="205"/>
        <v/>
      </c>
      <c r="S2626" s="7" t="str">
        <f t="shared" si="206"/>
        <v/>
      </c>
    </row>
    <row r="2627" spans="6:19" x14ac:dyDescent="0.25">
      <c r="M2627" s="165" t="str">
        <f t="shared" ref="M2627:M2650" si="208">TRIM(SUBSTITUTE(SUBSTITUTE(SUBSTITUTE(SUBSTITUTE(SUBSTITUTE(SUBSTITUTE(SUBSTITUTE(SUBSTITUTE(SUBSTITUTE(SUBSTITUTE(SUBSTITUTE(SUBSTITUTE(SUBSTITUTE(SUBSTITUTE(E2627,"00000 ","")," (Local)","")," (Tribal)","")," (State)","")," (Regional)","")," (Federal/National)","")," (International)","")," (Unknown)","")," (Academic Institution)","")," (Government)","")," (Industry/Business)","")," (NGO)","")," (Other)","")," (Sea Grant Program)",""))</f>
        <v/>
      </c>
      <c r="N2627" s="255" t="str">
        <f>IF($M2627="","",IFERROR(VLOOKUP($M2627,PartnerSearch!B$2:G$16000,6,0),"--"))</f>
        <v/>
      </c>
      <c r="P2627" s="15" t="str">
        <f t="shared" ref="P2627:P2630" si="209">IF(E2627="","",IF(LEFT(E2627&amp;"x",5)="00000","",IF(N2627="--","NO","yes")))</f>
        <v/>
      </c>
      <c r="Q2627" s="15" t="str">
        <f t="shared" ref="Q2627:Q2630" si="210">IF(LEFT(E2627&amp;"x",5)&lt;&gt;"00000","",IF(N2627="--","yes","NO"))</f>
        <v/>
      </c>
      <c r="R2627" s="15" t="str">
        <f t="shared" ref="R2627:R2630" si="211">IF(Q2627="","",IF((ISERROR(SEARCH("(Federal/National)",E2627))*1+ISERROR(SEARCH("(International)",E2627))*1+ISERROR(SEARCH("(Local)",E2627))*1+ISERROR(SEARCH("(State)",E2627))*1+ISERROR(SEARCH("(Regional)",E2627))*1+ISERROR(SEARCH("(Tribal)",E2627))*1+ISERROR(SEARCH("(Unknown) (",E2627))*1)=6,"yes","NO"))</f>
        <v/>
      </c>
      <c r="S2627" s="7" t="str">
        <f t="shared" ref="S2627:S2630" si="212">IF(Q2627="","",IF(OR(NOT(ISERROR(SEARCH("(Academic Institution)",E2627))),NOT(ISERROR(SEARCH("(Government)",E2627))),NOT(ISERROR(SEARCH("(Industry/Business)",E2627))),NOT(ISERROR(SEARCH("(NGO)",E2627))),NOT(ISERROR(SEARCH("(Sea Grant Program)",E2627))),NOT(ISERROR(SEARCH("(Other)",E2627))),NOT(AND(NOT(ISERROR(SEARCH("(Unknown)",E2627))),(ISERROR(SEARCH(") (Unknown)",E2627)))))),"yes","NO"))</f>
        <v/>
      </c>
    </row>
    <row r="2628" spans="6:19" x14ac:dyDescent="0.25">
      <c r="M2628" s="165" t="str">
        <f t="shared" si="208"/>
        <v/>
      </c>
      <c r="N2628" s="255" t="str">
        <f>IF($M2628="","",IFERROR(VLOOKUP($M2628,PartnerSearch!B$2:G$16000,6,0),"--"))</f>
        <v/>
      </c>
      <c r="P2628" s="15" t="str">
        <f t="shared" si="209"/>
        <v/>
      </c>
      <c r="Q2628" s="15" t="str">
        <f t="shared" si="210"/>
        <v/>
      </c>
      <c r="R2628" s="15" t="str">
        <f t="shared" si="211"/>
        <v/>
      </c>
      <c r="S2628" s="7" t="str">
        <f t="shared" si="212"/>
        <v/>
      </c>
    </row>
    <row r="2629" spans="6:19" x14ac:dyDescent="0.25">
      <c r="M2629" s="165" t="str">
        <f t="shared" si="208"/>
        <v/>
      </c>
      <c r="N2629" s="255" t="str">
        <f>IF($M2629="","",IFERROR(VLOOKUP($M2629,PartnerSearch!B$2:G$16000,6,0),"--"))</f>
        <v/>
      </c>
      <c r="P2629" s="15" t="str">
        <f t="shared" si="209"/>
        <v/>
      </c>
      <c r="Q2629" s="15" t="str">
        <f t="shared" si="210"/>
        <v/>
      </c>
      <c r="R2629" s="15" t="str">
        <f t="shared" si="211"/>
        <v/>
      </c>
      <c r="S2629" s="7" t="str">
        <f t="shared" si="212"/>
        <v/>
      </c>
    </row>
    <row r="2630" spans="6:19" x14ac:dyDescent="0.25">
      <c r="M2630" s="165" t="str">
        <f t="shared" si="208"/>
        <v/>
      </c>
      <c r="N2630" s="255" t="str">
        <f>IF($M2630="","",IFERROR(VLOOKUP($M2630,PartnerSearch!B$2:G$16000,6,0),"--"))</f>
        <v/>
      </c>
      <c r="P2630" s="15" t="str">
        <f t="shared" si="209"/>
        <v/>
      </c>
      <c r="Q2630" s="15" t="str">
        <f t="shared" si="210"/>
        <v/>
      </c>
      <c r="R2630" s="15" t="str">
        <f t="shared" si="211"/>
        <v/>
      </c>
      <c r="S2630" s="7" t="str">
        <f t="shared" si="212"/>
        <v/>
      </c>
    </row>
    <row r="2631" spans="6:19" s="321" customFormat="1" x14ac:dyDescent="0.25">
      <c r="F2631" s="322"/>
      <c r="G2631" s="322"/>
      <c r="M2631" s="323" t="str">
        <f t="shared" si="208"/>
        <v/>
      </c>
      <c r="N2631" s="322" t="str">
        <f>IF($M2631="","",IFERROR(VLOOKUP($M2631,PartnerSearch!B$2:G$16000,6,0),"--"))</f>
        <v/>
      </c>
    </row>
    <row r="2632" spans="6:19" x14ac:dyDescent="0.25">
      <c r="M2632" s="165" t="str">
        <f t="shared" si="208"/>
        <v/>
      </c>
      <c r="N2632" s="255" t="str">
        <f>IF($M2632="","",IFERROR(VLOOKUP($M2632,PartnerSearch!B$2:G$16000,6,0),"--"))</f>
        <v/>
      </c>
    </row>
    <row r="2633" spans="6:19" x14ac:dyDescent="0.25">
      <c r="M2633" s="165" t="str">
        <f t="shared" si="208"/>
        <v/>
      </c>
      <c r="N2633" s="255" t="str">
        <f>IF($M2633="","",IFERROR(VLOOKUP($M2633,PartnerSearch!B$2:G$16000,6,0),"--"))</f>
        <v/>
      </c>
    </row>
    <row r="2634" spans="6:19" x14ac:dyDescent="0.25">
      <c r="M2634" s="165" t="str">
        <f t="shared" si="208"/>
        <v/>
      </c>
      <c r="N2634" s="255" t="str">
        <f>IF($M2634="","",IFERROR(VLOOKUP($M2634,PartnerSearch!B$2:G$16000,6,0),"--"))</f>
        <v/>
      </c>
    </row>
    <row r="2635" spans="6:19" x14ac:dyDescent="0.25">
      <c r="M2635" s="165" t="str">
        <f t="shared" si="208"/>
        <v/>
      </c>
      <c r="N2635" s="255" t="str">
        <f>IF($M2635="","",IFERROR(VLOOKUP($M2635,PartnerSearch!B$2:G$16000,6,0),"--"))</f>
        <v/>
      </c>
    </row>
    <row r="2636" spans="6:19" x14ac:dyDescent="0.25">
      <c r="M2636" s="165" t="str">
        <f t="shared" si="208"/>
        <v/>
      </c>
      <c r="N2636" s="255" t="str">
        <f>IF($M2636="","",IFERROR(VLOOKUP($M2636,PartnerSearch!B$2:G$16000,6,0),"--"))</f>
        <v/>
      </c>
    </row>
    <row r="2637" spans="6:19" x14ac:dyDescent="0.25">
      <c r="M2637" s="165" t="str">
        <f t="shared" si="208"/>
        <v/>
      </c>
      <c r="N2637" s="255" t="str">
        <f>IF($M2637="","",IFERROR(VLOOKUP($M2637,PartnerSearch!B$2:G$16000,6,0),"--"))</f>
        <v/>
      </c>
    </row>
    <row r="2638" spans="6:19" x14ac:dyDescent="0.25">
      <c r="M2638" s="165" t="str">
        <f t="shared" si="208"/>
        <v/>
      </c>
      <c r="N2638" s="255" t="str">
        <f>IF($M2638="","",IFERROR(VLOOKUP($M2638,PartnerSearch!B$2:G$16000,6,0),"--"))</f>
        <v/>
      </c>
    </row>
    <row r="2639" spans="6:19" x14ac:dyDescent="0.25">
      <c r="M2639" s="165" t="str">
        <f t="shared" si="208"/>
        <v/>
      </c>
      <c r="N2639" s="255" t="str">
        <f>IF($M2639="","",IFERROR(VLOOKUP($M2639,PartnerSearch!B$2:G$16000,6,0),"--"))</f>
        <v/>
      </c>
    </row>
    <row r="2640" spans="6:19" x14ac:dyDescent="0.25">
      <c r="M2640" s="165" t="str">
        <f t="shared" si="208"/>
        <v/>
      </c>
      <c r="N2640" s="255" t="str">
        <f>IF($M2640="","",IFERROR(VLOOKUP($M2640,PartnerSearch!B$2:G$16000,6,0),"--"))</f>
        <v/>
      </c>
    </row>
    <row r="2641" spans="13:14" x14ac:dyDescent="0.25">
      <c r="M2641" s="165" t="str">
        <f t="shared" si="208"/>
        <v/>
      </c>
      <c r="N2641" s="255" t="str">
        <f>IF($M2641="","",IFERROR(VLOOKUP($M2641,PartnerSearch!B$2:G$16000,6,0),"--"))</f>
        <v/>
      </c>
    </row>
    <row r="2642" spans="13:14" x14ac:dyDescent="0.25">
      <c r="M2642" s="165" t="str">
        <f t="shared" si="208"/>
        <v/>
      </c>
      <c r="N2642" s="255" t="str">
        <f>IF($M2642="","",IFERROR(VLOOKUP($M2642,PartnerSearch!B$2:G$16000,6,0),"--"))</f>
        <v/>
      </c>
    </row>
    <row r="2643" spans="13:14" x14ac:dyDescent="0.25">
      <c r="M2643" s="165" t="str">
        <f t="shared" si="208"/>
        <v/>
      </c>
      <c r="N2643" s="255" t="str">
        <f>IF($M2643="","",IFERROR(VLOOKUP($M2643,PartnerSearch!B$2:G$16000,6,0),"--"))</f>
        <v/>
      </c>
    </row>
    <row r="2644" spans="13:14" x14ac:dyDescent="0.25">
      <c r="M2644" s="165" t="str">
        <f t="shared" si="208"/>
        <v/>
      </c>
      <c r="N2644" s="255" t="str">
        <f>IF($M2644="","",IFERROR(VLOOKUP($M2644,PartnerSearch!B$2:G$16000,6,0),"--"))</f>
        <v/>
      </c>
    </row>
    <row r="2645" spans="13:14" x14ac:dyDescent="0.25">
      <c r="M2645" s="165" t="str">
        <f t="shared" si="208"/>
        <v/>
      </c>
      <c r="N2645" s="255" t="str">
        <f>IF($M2645="","",IFERROR(VLOOKUP($M2645,PartnerSearch!B$2:G$16000,6,0),"--"))</f>
        <v/>
      </c>
    </row>
    <row r="2646" spans="13:14" x14ac:dyDescent="0.25">
      <c r="M2646" s="165" t="str">
        <f t="shared" si="208"/>
        <v/>
      </c>
      <c r="N2646" s="255" t="str">
        <f>IF($M2646="","",IFERROR(VLOOKUP($M2646,PartnerSearch!B$2:G$16000,6,0),"--"))</f>
        <v/>
      </c>
    </row>
    <row r="2647" spans="13:14" x14ac:dyDescent="0.25">
      <c r="M2647" s="165" t="str">
        <f t="shared" si="208"/>
        <v/>
      </c>
      <c r="N2647" s="255" t="str">
        <f>IF($M2647="","",IFERROR(VLOOKUP($M2647,PartnerSearch!B$2:G$16000,6,0),"--"))</f>
        <v/>
      </c>
    </row>
    <row r="2648" spans="13:14" x14ac:dyDescent="0.25">
      <c r="M2648" s="165" t="str">
        <f t="shared" si="208"/>
        <v/>
      </c>
      <c r="N2648" s="255" t="str">
        <f>IF($M2648="","",IFERROR(VLOOKUP($M2648,PartnerSearch!B$2:G$16000,6,0),"--"))</f>
        <v/>
      </c>
    </row>
    <row r="2649" spans="13:14" x14ac:dyDescent="0.25">
      <c r="M2649" s="165" t="str">
        <f t="shared" si="208"/>
        <v/>
      </c>
      <c r="N2649" s="255" t="str">
        <f>IF($M2649="","",IFERROR(VLOOKUP($M2649,PartnerSearch!B$2:G$16000,6,0),"--"))</f>
        <v/>
      </c>
    </row>
    <row r="2650" spans="13:14" x14ac:dyDescent="0.25">
      <c r="M2650" s="165" t="str">
        <f t="shared" si="208"/>
        <v/>
      </c>
      <c r="N2650" s="255" t="str">
        <f>IF($M2650="","",IFERROR(VLOOKUP($M2650,PartnerSearch!B$2:G$16000,6,0),"--"))</f>
        <v/>
      </c>
    </row>
  </sheetData>
  <conditionalFormatting sqref="E2:E65536">
    <cfRule type="expression" dxfId="16" priority="11" stopIfTrue="1">
      <formula>ISERROR(K2)</formula>
    </cfRule>
  </conditionalFormatting>
  <conditionalFormatting sqref="F2:F65536 N2:N2650">
    <cfRule type="expression" dxfId="15" priority="12" stopIfTrue="1">
      <formula>ISERROR(F2)</formula>
    </cfRule>
  </conditionalFormatting>
  <conditionalFormatting sqref="G1">
    <cfRule type="expression" dxfId="14" priority="13" stopIfTrue="1">
      <formula>ISERROR(#REF!)</formula>
    </cfRule>
  </conditionalFormatting>
  <conditionalFormatting sqref="M12">
    <cfRule type="expression" dxfId="13" priority="10" stopIfTrue="1">
      <formula>ISERROR(Q12)</formula>
    </cfRule>
  </conditionalFormatting>
  <conditionalFormatting sqref="P2:Q2">
    <cfRule type="expression" dxfId="12" priority="8">
      <formula>P2="NO"</formula>
    </cfRule>
  </conditionalFormatting>
  <conditionalFormatting sqref="U1">
    <cfRule type="expression" dxfId="11" priority="5">
      <formula>U1&gt;0</formula>
    </cfRule>
  </conditionalFormatting>
  <conditionalFormatting sqref="F1">
    <cfRule type="expression" dxfId="10" priority="4" stopIfTrue="1">
      <formula>ISERROR(#REF!)</formula>
    </cfRule>
  </conditionalFormatting>
  <conditionalFormatting sqref="D2">
    <cfRule type="expression" dxfId="9" priority="3">
      <formula>OR(P2="NO",Q2="NO",R2="NO",S2="NO")</formula>
    </cfRule>
  </conditionalFormatting>
  <conditionalFormatting sqref="D3:D2600">
    <cfRule type="expression" dxfId="8" priority="2">
      <formula>OR(P3="NO",Q3="NO",R3="NO",S3="NO")</formula>
    </cfRule>
  </conditionalFormatting>
  <conditionalFormatting sqref="P3:Q2630">
    <cfRule type="expression" dxfId="7" priority="1">
      <formula>P3="NO"</formula>
    </cfRule>
  </conditionalFormatting>
  <hyperlinks>
    <hyperlink ref="B1" location="Validation!A1" display="Back to main validation tab"/>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R352"/>
  <sheetViews>
    <sheetView zoomScale="75" zoomScaleNormal="75" zoomScalePageLayoutView="75" workbookViewId="0">
      <selection activeCell="B5" sqref="B5"/>
    </sheetView>
  </sheetViews>
  <sheetFormatPr defaultColWidth="8.85546875" defaultRowHeight="15" x14ac:dyDescent="0.25"/>
  <cols>
    <col min="1" max="1" width="1.85546875" customWidth="1"/>
    <col min="2" max="2" width="19.28515625" customWidth="1"/>
    <col min="3" max="3" width="2.140625" customWidth="1"/>
    <col min="4" max="4" width="17.28515625" style="273" customWidth="1"/>
    <col min="5" max="6" width="49.85546875" style="274" customWidth="1"/>
    <col min="7" max="7" width="11.7109375" style="273" customWidth="1"/>
    <col min="8" max="8" width="11.7109375" style="279" customWidth="1"/>
    <col min="9" max="16" width="11.7109375" style="279" hidden="1" customWidth="1"/>
    <col min="17" max="17" width="11.7109375" style="272" hidden="1" customWidth="1"/>
    <col min="18" max="18" width="8.85546875" style="281"/>
    <col min="263" max="265" width="8.85546875" customWidth="1"/>
    <col min="266" max="266" width="17.28515625" customWidth="1"/>
    <col min="267" max="267" width="56" customWidth="1"/>
    <col min="268" max="269" width="11.7109375" customWidth="1"/>
    <col min="519" max="521" width="8.85546875" customWidth="1"/>
    <col min="522" max="522" width="17.28515625" customWidth="1"/>
    <col min="523" max="523" width="56" customWidth="1"/>
    <col min="524" max="525" width="11.7109375" customWidth="1"/>
    <col min="775" max="777" width="8.85546875" customWidth="1"/>
    <col min="778" max="778" width="17.28515625" customWidth="1"/>
    <col min="779" max="779" width="56" customWidth="1"/>
    <col min="780" max="781" width="11.7109375" customWidth="1"/>
    <col min="1031" max="1033" width="8.85546875" customWidth="1"/>
    <col min="1034" max="1034" width="17.28515625" customWidth="1"/>
    <col min="1035" max="1035" width="56" customWidth="1"/>
    <col min="1036" max="1037" width="11.7109375" customWidth="1"/>
    <col min="1287" max="1289" width="8.85546875" customWidth="1"/>
    <col min="1290" max="1290" width="17.28515625" customWidth="1"/>
    <col min="1291" max="1291" width="56" customWidth="1"/>
    <col min="1292" max="1293" width="11.7109375" customWidth="1"/>
    <col min="1543" max="1545" width="8.85546875" customWidth="1"/>
    <col min="1546" max="1546" width="17.28515625" customWidth="1"/>
    <col min="1547" max="1547" width="56" customWidth="1"/>
    <col min="1548" max="1549" width="11.7109375" customWidth="1"/>
    <col min="1799" max="1801" width="8.85546875" customWidth="1"/>
    <col min="1802" max="1802" width="17.28515625" customWidth="1"/>
    <col min="1803" max="1803" width="56" customWidth="1"/>
    <col min="1804" max="1805" width="11.7109375" customWidth="1"/>
    <col min="2055" max="2057" width="8.85546875" customWidth="1"/>
    <col min="2058" max="2058" width="17.28515625" customWidth="1"/>
    <col min="2059" max="2059" width="56" customWidth="1"/>
    <col min="2060" max="2061" width="11.7109375" customWidth="1"/>
    <col min="2311" max="2313" width="8.85546875" customWidth="1"/>
    <col min="2314" max="2314" width="17.28515625" customWidth="1"/>
    <col min="2315" max="2315" width="56" customWidth="1"/>
    <col min="2316" max="2317" width="11.7109375" customWidth="1"/>
    <col min="2567" max="2569" width="8.85546875" customWidth="1"/>
    <col min="2570" max="2570" width="17.28515625" customWidth="1"/>
    <col min="2571" max="2571" width="56" customWidth="1"/>
    <col min="2572" max="2573" width="11.7109375" customWidth="1"/>
    <col min="2823" max="2825" width="8.85546875" customWidth="1"/>
    <col min="2826" max="2826" width="17.28515625" customWidth="1"/>
    <col min="2827" max="2827" width="56" customWidth="1"/>
    <col min="2828" max="2829" width="11.7109375" customWidth="1"/>
    <col min="3079" max="3081" width="8.85546875" customWidth="1"/>
    <col min="3082" max="3082" width="17.28515625" customWidth="1"/>
    <col min="3083" max="3083" width="56" customWidth="1"/>
    <col min="3084" max="3085" width="11.7109375" customWidth="1"/>
    <col min="3335" max="3337" width="8.85546875" customWidth="1"/>
    <col min="3338" max="3338" width="17.28515625" customWidth="1"/>
    <col min="3339" max="3339" width="56" customWidth="1"/>
    <col min="3340" max="3341" width="11.7109375" customWidth="1"/>
    <col min="3591" max="3593" width="8.85546875" customWidth="1"/>
    <col min="3594" max="3594" width="17.28515625" customWidth="1"/>
    <col min="3595" max="3595" width="56" customWidth="1"/>
    <col min="3596" max="3597" width="11.7109375" customWidth="1"/>
    <col min="3847" max="3849" width="8.85546875" customWidth="1"/>
    <col min="3850" max="3850" width="17.28515625" customWidth="1"/>
    <col min="3851" max="3851" width="56" customWidth="1"/>
    <col min="3852" max="3853" width="11.7109375" customWidth="1"/>
    <col min="4103" max="4105" width="8.85546875" customWidth="1"/>
    <col min="4106" max="4106" width="17.28515625" customWidth="1"/>
    <col min="4107" max="4107" width="56" customWidth="1"/>
    <col min="4108" max="4109" width="11.7109375" customWidth="1"/>
    <col min="4359" max="4361" width="8.85546875" customWidth="1"/>
    <col min="4362" max="4362" width="17.28515625" customWidth="1"/>
    <col min="4363" max="4363" width="56" customWidth="1"/>
    <col min="4364" max="4365" width="11.7109375" customWidth="1"/>
    <col min="4615" max="4617" width="8.85546875" customWidth="1"/>
    <col min="4618" max="4618" width="17.28515625" customWidth="1"/>
    <col min="4619" max="4619" width="56" customWidth="1"/>
    <col min="4620" max="4621" width="11.7109375" customWidth="1"/>
    <col min="4871" max="4873" width="8.85546875" customWidth="1"/>
    <col min="4874" max="4874" width="17.28515625" customWidth="1"/>
    <col min="4875" max="4875" width="56" customWidth="1"/>
    <col min="4876" max="4877" width="11.7109375" customWidth="1"/>
    <col min="5127" max="5129" width="8.85546875" customWidth="1"/>
    <col min="5130" max="5130" width="17.28515625" customWidth="1"/>
    <col min="5131" max="5131" width="56" customWidth="1"/>
    <col min="5132" max="5133" width="11.7109375" customWidth="1"/>
    <col min="5383" max="5385" width="8.85546875" customWidth="1"/>
    <col min="5386" max="5386" width="17.28515625" customWidth="1"/>
    <col min="5387" max="5387" width="56" customWidth="1"/>
    <col min="5388" max="5389" width="11.7109375" customWidth="1"/>
    <col min="5639" max="5641" width="8.85546875" customWidth="1"/>
    <col min="5642" max="5642" width="17.28515625" customWidth="1"/>
    <col min="5643" max="5643" width="56" customWidth="1"/>
    <col min="5644" max="5645" width="11.7109375" customWidth="1"/>
    <col min="5895" max="5897" width="8.85546875" customWidth="1"/>
    <col min="5898" max="5898" width="17.28515625" customWidth="1"/>
    <col min="5899" max="5899" width="56" customWidth="1"/>
    <col min="5900" max="5901" width="11.7109375" customWidth="1"/>
    <col min="6151" max="6153" width="8.85546875" customWidth="1"/>
    <col min="6154" max="6154" width="17.28515625" customWidth="1"/>
    <col min="6155" max="6155" width="56" customWidth="1"/>
    <col min="6156" max="6157" width="11.7109375" customWidth="1"/>
    <col min="6407" max="6409" width="8.85546875" customWidth="1"/>
    <col min="6410" max="6410" width="17.28515625" customWidth="1"/>
    <col min="6411" max="6411" width="56" customWidth="1"/>
    <col min="6412" max="6413" width="11.7109375" customWidth="1"/>
    <col min="6663" max="6665" width="8.85546875" customWidth="1"/>
    <col min="6666" max="6666" width="17.28515625" customWidth="1"/>
    <col min="6667" max="6667" width="56" customWidth="1"/>
    <col min="6668" max="6669" width="11.7109375" customWidth="1"/>
    <col min="6919" max="6921" width="8.85546875" customWidth="1"/>
    <col min="6922" max="6922" width="17.28515625" customWidth="1"/>
    <col min="6923" max="6923" width="56" customWidth="1"/>
    <col min="6924" max="6925" width="11.7109375" customWidth="1"/>
    <col min="7175" max="7177" width="8.85546875" customWidth="1"/>
    <col min="7178" max="7178" width="17.28515625" customWidth="1"/>
    <col min="7179" max="7179" width="56" customWidth="1"/>
    <col min="7180" max="7181" width="11.7109375" customWidth="1"/>
    <col min="7431" max="7433" width="8.85546875" customWidth="1"/>
    <col min="7434" max="7434" width="17.28515625" customWidth="1"/>
    <col min="7435" max="7435" width="56" customWidth="1"/>
    <col min="7436" max="7437" width="11.7109375" customWidth="1"/>
    <col min="7687" max="7689" width="8.85546875" customWidth="1"/>
    <col min="7690" max="7690" width="17.28515625" customWidth="1"/>
    <col min="7691" max="7691" width="56" customWidth="1"/>
    <col min="7692" max="7693" width="11.7109375" customWidth="1"/>
    <col min="7943" max="7945" width="8.85546875" customWidth="1"/>
    <col min="7946" max="7946" width="17.28515625" customWidth="1"/>
    <col min="7947" max="7947" width="56" customWidth="1"/>
    <col min="7948" max="7949" width="11.7109375" customWidth="1"/>
    <col min="8199" max="8201" width="8.85546875" customWidth="1"/>
    <col min="8202" max="8202" width="17.28515625" customWidth="1"/>
    <col min="8203" max="8203" width="56" customWidth="1"/>
    <col min="8204" max="8205" width="11.7109375" customWidth="1"/>
    <col min="8455" max="8457" width="8.85546875" customWidth="1"/>
    <col min="8458" max="8458" width="17.28515625" customWidth="1"/>
    <col min="8459" max="8459" width="56" customWidth="1"/>
    <col min="8460" max="8461" width="11.7109375" customWidth="1"/>
    <col min="8711" max="8713" width="8.85546875" customWidth="1"/>
    <col min="8714" max="8714" width="17.28515625" customWidth="1"/>
    <col min="8715" max="8715" width="56" customWidth="1"/>
    <col min="8716" max="8717" width="11.7109375" customWidth="1"/>
    <col min="8967" max="8969" width="8.85546875" customWidth="1"/>
    <col min="8970" max="8970" width="17.28515625" customWidth="1"/>
    <col min="8971" max="8971" width="56" customWidth="1"/>
    <col min="8972" max="8973" width="11.7109375" customWidth="1"/>
    <col min="9223" max="9225" width="8.85546875" customWidth="1"/>
    <col min="9226" max="9226" width="17.28515625" customWidth="1"/>
    <col min="9227" max="9227" width="56" customWidth="1"/>
    <col min="9228" max="9229" width="11.7109375" customWidth="1"/>
    <col min="9479" max="9481" width="8.85546875" customWidth="1"/>
    <col min="9482" max="9482" width="17.28515625" customWidth="1"/>
    <col min="9483" max="9483" width="56" customWidth="1"/>
    <col min="9484" max="9485" width="11.7109375" customWidth="1"/>
    <col min="9735" max="9737" width="8.85546875" customWidth="1"/>
    <col min="9738" max="9738" width="17.28515625" customWidth="1"/>
    <col min="9739" max="9739" width="56" customWidth="1"/>
    <col min="9740" max="9741" width="11.7109375" customWidth="1"/>
    <col min="9991" max="9993" width="8.85546875" customWidth="1"/>
    <col min="9994" max="9994" width="17.28515625" customWidth="1"/>
    <col min="9995" max="9995" width="56" customWidth="1"/>
    <col min="9996" max="9997" width="11.7109375" customWidth="1"/>
    <col min="10247" max="10249" width="8.85546875" customWidth="1"/>
    <col min="10250" max="10250" width="17.28515625" customWidth="1"/>
    <col min="10251" max="10251" width="56" customWidth="1"/>
    <col min="10252" max="10253" width="11.7109375" customWidth="1"/>
    <col min="10503" max="10505" width="8.85546875" customWidth="1"/>
    <col min="10506" max="10506" width="17.28515625" customWidth="1"/>
    <col min="10507" max="10507" width="56" customWidth="1"/>
    <col min="10508" max="10509" width="11.7109375" customWidth="1"/>
    <col min="10759" max="10761" width="8.85546875" customWidth="1"/>
    <col min="10762" max="10762" width="17.28515625" customWidth="1"/>
    <col min="10763" max="10763" width="56" customWidth="1"/>
    <col min="10764" max="10765" width="11.7109375" customWidth="1"/>
    <col min="11015" max="11017" width="8.85546875" customWidth="1"/>
    <col min="11018" max="11018" width="17.28515625" customWidth="1"/>
    <col min="11019" max="11019" width="56" customWidth="1"/>
    <col min="11020" max="11021" width="11.7109375" customWidth="1"/>
    <col min="11271" max="11273" width="8.85546875" customWidth="1"/>
    <col min="11274" max="11274" width="17.28515625" customWidth="1"/>
    <col min="11275" max="11275" width="56" customWidth="1"/>
    <col min="11276" max="11277" width="11.7109375" customWidth="1"/>
    <col min="11527" max="11529" width="8.85546875" customWidth="1"/>
    <col min="11530" max="11530" width="17.28515625" customWidth="1"/>
    <col min="11531" max="11531" width="56" customWidth="1"/>
    <col min="11532" max="11533" width="11.7109375" customWidth="1"/>
    <col min="11783" max="11785" width="8.85546875" customWidth="1"/>
    <col min="11786" max="11786" width="17.28515625" customWidth="1"/>
    <col min="11787" max="11787" width="56" customWidth="1"/>
    <col min="11788" max="11789" width="11.7109375" customWidth="1"/>
    <col min="12039" max="12041" width="8.85546875" customWidth="1"/>
    <col min="12042" max="12042" width="17.28515625" customWidth="1"/>
    <col min="12043" max="12043" width="56" customWidth="1"/>
    <col min="12044" max="12045" width="11.7109375" customWidth="1"/>
    <col min="12295" max="12297" width="8.85546875" customWidth="1"/>
    <col min="12298" max="12298" width="17.28515625" customWidth="1"/>
    <col min="12299" max="12299" width="56" customWidth="1"/>
    <col min="12300" max="12301" width="11.7109375" customWidth="1"/>
    <col min="12551" max="12553" width="8.85546875" customWidth="1"/>
    <col min="12554" max="12554" width="17.28515625" customWidth="1"/>
    <col min="12555" max="12555" width="56" customWidth="1"/>
    <col min="12556" max="12557" width="11.7109375" customWidth="1"/>
    <col min="12807" max="12809" width="8.85546875" customWidth="1"/>
    <col min="12810" max="12810" width="17.28515625" customWidth="1"/>
    <col min="12811" max="12811" width="56" customWidth="1"/>
    <col min="12812" max="12813" width="11.7109375" customWidth="1"/>
    <col min="13063" max="13065" width="8.85546875" customWidth="1"/>
    <col min="13066" max="13066" width="17.28515625" customWidth="1"/>
    <col min="13067" max="13067" width="56" customWidth="1"/>
    <col min="13068" max="13069" width="11.7109375" customWidth="1"/>
    <col min="13319" max="13321" width="8.85546875" customWidth="1"/>
    <col min="13322" max="13322" width="17.28515625" customWidth="1"/>
    <col min="13323" max="13323" width="56" customWidth="1"/>
    <col min="13324" max="13325" width="11.7109375" customWidth="1"/>
    <col min="13575" max="13577" width="8.85546875" customWidth="1"/>
    <col min="13578" max="13578" width="17.28515625" customWidth="1"/>
    <col min="13579" max="13579" width="56" customWidth="1"/>
    <col min="13580" max="13581" width="11.7109375" customWidth="1"/>
    <col min="13831" max="13833" width="8.85546875" customWidth="1"/>
    <col min="13834" max="13834" width="17.28515625" customWidth="1"/>
    <col min="13835" max="13835" width="56" customWidth="1"/>
    <col min="13836" max="13837" width="11.7109375" customWidth="1"/>
    <col min="14087" max="14089" width="8.85546875" customWidth="1"/>
    <col min="14090" max="14090" width="17.28515625" customWidth="1"/>
    <col min="14091" max="14091" width="56" customWidth="1"/>
    <col min="14092" max="14093" width="11.7109375" customWidth="1"/>
    <col min="14343" max="14345" width="8.85546875" customWidth="1"/>
    <col min="14346" max="14346" width="17.28515625" customWidth="1"/>
    <col min="14347" max="14347" width="56" customWidth="1"/>
    <col min="14348" max="14349" width="11.7109375" customWidth="1"/>
    <col min="14599" max="14601" width="8.85546875" customWidth="1"/>
    <col min="14602" max="14602" width="17.28515625" customWidth="1"/>
    <col min="14603" max="14603" width="56" customWidth="1"/>
    <col min="14604" max="14605" width="11.7109375" customWidth="1"/>
    <col min="14855" max="14857" width="8.85546875" customWidth="1"/>
    <col min="14858" max="14858" width="17.28515625" customWidth="1"/>
    <col min="14859" max="14859" width="56" customWidth="1"/>
    <col min="14860" max="14861" width="11.7109375" customWidth="1"/>
    <col min="15111" max="15113" width="8.85546875" customWidth="1"/>
    <col min="15114" max="15114" width="17.28515625" customWidth="1"/>
    <col min="15115" max="15115" width="56" customWidth="1"/>
    <col min="15116" max="15117" width="11.7109375" customWidth="1"/>
    <col min="15367" max="15369" width="8.85546875" customWidth="1"/>
    <col min="15370" max="15370" width="17.28515625" customWidth="1"/>
    <col min="15371" max="15371" width="56" customWidth="1"/>
    <col min="15372" max="15373" width="11.7109375" customWidth="1"/>
    <col min="15623" max="15625" width="8.85546875" customWidth="1"/>
    <col min="15626" max="15626" width="17.28515625" customWidth="1"/>
    <col min="15627" max="15627" width="56" customWidth="1"/>
    <col min="15628" max="15629" width="11.7109375" customWidth="1"/>
    <col min="15879" max="15881" width="8.85546875" customWidth="1"/>
    <col min="15882" max="15882" width="17.28515625" customWidth="1"/>
    <col min="15883" max="15883" width="56" customWidth="1"/>
    <col min="15884" max="15885" width="11.7109375" customWidth="1"/>
    <col min="16135" max="16137" width="8.85546875" customWidth="1"/>
    <col min="16138" max="16138" width="17.28515625" customWidth="1"/>
    <col min="16139" max="16139" width="56" customWidth="1"/>
    <col min="16140" max="16141" width="11.7109375" customWidth="1"/>
  </cols>
  <sheetData>
    <row r="1" spans="2:18" ht="36" customHeight="1" thickBot="1" x14ac:dyDescent="0.3">
      <c r="B1" s="263" t="s">
        <v>9854</v>
      </c>
      <c r="D1" s="277" t="s">
        <v>9865</v>
      </c>
      <c r="E1" s="278" t="s">
        <v>9868</v>
      </c>
      <c r="F1" s="278" t="s">
        <v>9870</v>
      </c>
      <c r="G1" s="277" t="s">
        <v>501</v>
      </c>
      <c r="H1" s="287" t="s">
        <v>9874</v>
      </c>
      <c r="I1" s="282"/>
      <c r="J1" s="282"/>
      <c r="K1" s="282"/>
      <c r="L1" s="282"/>
      <c r="M1" s="282"/>
      <c r="N1" s="282"/>
      <c r="O1" s="282"/>
      <c r="P1" s="282"/>
      <c r="Q1" s="64" t="s">
        <v>9869</v>
      </c>
      <c r="R1" s="283">
        <f>SUM(R2:R350)</f>
        <v>0</v>
      </c>
    </row>
    <row r="2" spans="2:18" x14ac:dyDescent="0.25">
      <c r="P2" s="280" t="str">
        <f>IF($E2="","",VLOOKUP($G2,FocusAreas!$B$158:$C$936,2,0))</f>
        <v/>
      </c>
      <c r="Q2" s="272" t="str">
        <f>IF($E2="","",VLOOKUP(G2,FocusAreas!$B$11:$B$936,1,0))</f>
        <v/>
      </c>
      <c r="R2" s="281" t="str">
        <f>IF(E2=0,"",IF(OR(ISERROR(Q2),ISERROR(F2)),1,IF(TRIM(E2)=TRIM(F2),0,1)))</f>
        <v/>
      </c>
    </row>
    <row r="3" spans="2:18" x14ac:dyDescent="0.25">
      <c r="N3" s="279" t="str">
        <f>CHAR(34)</f>
        <v>"</v>
      </c>
      <c r="P3" s="280" t="str">
        <f>IF($E3="","",VLOOKUP($G3,FocusAreas!$B$158:$C$936,2,0))</f>
        <v/>
      </c>
      <c r="Q3" s="272" t="str">
        <f>IF($E3="","",VLOOKUP(G3,FocusAreas!$B$11:$B$936,1,0))</f>
        <v/>
      </c>
      <c r="R3" s="281">
        <f t="shared" ref="R3:R66" si="0">IF(OR(ISERROR(Q3),ISERROR(F3)),1,IF(TRIM(E3)=TRIM(F3),0,1))</f>
        <v>0</v>
      </c>
    </row>
    <row r="4" spans="2:18" x14ac:dyDescent="0.25">
      <c r="P4" s="280" t="str">
        <f>IF($E4="","",VLOOKUP($G4,FocusAreas!$B$158:$C$936,2,0))</f>
        <v/>
      </c>
      <c r="Q4" s="272" t="str">
        <f>IF($E4="","",VLOOKUP(G4,FocusAreas!$B$11:$B$936,1,0))</f>
        <v/>
      </c>
      <c r="R4" s="281">
        <f t="shared" si="0"/>
        <v>0</v>
      </c>
    </row>
    <row r="5" spans="2:18" x14ac:dyDescent="0.25">
      <c r="P5" s="280" t="str">
        <f>IF($E5="","",VLOOKUP($G5,FocusAreas!$B$158:$C$936,2,0))</f>
        <v/>
      </c>
      <c r="Q5" s="272" t="str">
        <f>IF($E5="","",VLOOKUP(G5,FocusAreas!$B$11:$B$936,1,0))</f>
        <v/>
      </c>
      <c r="R5" s="281">
        <f t="shared" si="0"/>
        <v>0</v>
      </c>
    </row>
    <row r="6" spans="2:18" x14ac:dyDescent="0.25">
      <c r="P6" s="280" t="str">
        <f>IF($E6="","",VLOOKUP($G6,FocusAreas!$B$158:$C$936,2,0))</f>
        <v/>
      </c>
      <c r="Q6" s="272" t="str">
        <f>IF($E6="","",VLOOKUP(G6,FocusAreas!$B$11:$B$936,1,0))</f>
        <v/>
      </c>
      <c r="R6" s="281">
        <f t="shared" si="0"/>
        <v>0</v>
      </c>
    </row>
    <row r="7" spans="2:18" x14ac:dyDescent="0.25">
      <c r="P7" s="280" t="str">
        <f>IF($E7="","",VLOOKUP($G7,FocusAreas!$B$158:$C$936,2,0))</f>
        <v/>
      </c>
      <c r="Q7" s="272" t="str">
        <f>IF($E7="","",VLOOKUP(G7,FocusAreas!$B$11:$B$936,1,0))</f>
        <v/>
      </c>
      <c r="R7" s="281">
        <f t="shared" si="0"/>
        <v>0</v>
      </c>
    </row>
    <row r="8" spans="2:18" x14ac:dyDescent="0.25">
      <c r="P8" s="280" t="str">
        <f>IF($E8="","",VLOOKUP($G8,FocusAreas!$B$158:$C$936,2,0))</f>
        <v/>
      </c>
      <c r="Q8" s="272" t="str">
        <f>IF($E8="","",VLOOKUP(G8,FocusAreas!$B$11:$B$936,1,0))</f>
        <v/>
      </c>
      <c r="R8" s="281">
        <f t="shared" si="0"/>
        <v>0</v>
      </c>
    </row>
    <row r="9" spans="2:18" x14ac:dyDescent="0.25">
      <c r="P9" s="280" t="str">
        <f>IF($E9="","",VLOOKUP($G9,FocusAreas!$B$158:$C$936,2,0))</f>
        <v/>
      </c>
      <c r="Q9" s="272" t="str">
        <f>IF($E9="","",VLOOKUP(G9,FocusAreas!$B$11:$B$936,1,0))</f>
        <v/>
      </c>
      <c r="R9" s="281">
        <f t="shared" si="0"/>
        <v>0</v>
      </c>
    </row>
    <row r="10" spans="2:18" x14ac:dyDescent="0.25">
      <c r="P10" s="280" t="str">
        <f>IF($E10="","",VLOOKUP($G10,FocusAreas!$B$158:$C$936,2,0))</f>
        <v/>
      </c>
      <c r="Q10" s="272" t="str">
        <f>IF($E10="","",VLOOKUP(G10,FocusAreas!$B$11:$B$936,1,0))</f>
        <v/>
      </c>
      <c r="R10" s="281">
        <f t="shared" si="0"/>
        <v>0</v>
      </c>
    </row>
    <row r="11" spans="2:18" x14ac:dyDescent="0.25">
      <c r="P11" s="280" t="str">
        <f>IF($E11="","",VLOOKUP($G11,FocusAreas!$B$158:$C$936,2,0))</f>
        <v/>
      </c>
      <c r="Q11" s="272" t="str">
        <f>IF($E11="","",VLOOKUP(G11,FocusAreas!$B$11:$B$936,1,0))</f>
        <v/>
      </c>
      <c r="R11" s="281">
        <f t="shared" si="0"/>
        <v>0</v>
      </c>
    </row>
    <row r="12" spans="2:18" x14ac:dyDescent="0.25">
      <c r="P12" s="280" t="str">
        <f>IF($E12="","",VLOOKUP($G12,FocusAreas!$B$158:$C$936,2,0))</f>
        <v/>
      </c>
      <c r="Q12" s="272" t="str">
        <f>IF($E12="","",VLOOKUP(G12,FocusAreas!$B$11:$B$936,1,0))</f>
        <v/>
      </c>
      <c r="R12" s="281">
        <f t="shared" si="0"/>
        <v>0</v>
      </c>
    </row>
    <row r="13" spans="2:18" x14ac:dyDescent="0.25">
      <c r="P13" s="280" t="str">
        <f>IF($E13="","",VLOOKUP($G13,FocusAreas!$B$158:$C$936,2,0))</f>
        <v/>
      </c>
      <c r="Q13" s="272" t="str">
        <f>IF($E13="","",VLOOKUP(G13,FocusAreas!$B$11:$B$936,1,0))</f>
        <v/>
      </c>
      <c r="R13" s="281">
        <f t="shared" si="0"/>
        <v>0</v>
      </c>
    </row>
    <row r="14" spans="2:18" x14ac:dyDescent="0.25">
      <c r="P14" s="280" t="str">
        <f>IF($E14="","",VLOOKUP($G14,FocusAreas!$B$158:$C$936,2,0))</f>
        <v/>
      </c>
      <c r="Q14" s="272" t="str">
        <f>IF($E14="","",VLOOKUP(G14,FocusAreas!$B$11:$B$936,1,0))</f>
        <v/>
      </c>
      <c r="R14" s="281">
        <f t="shared" si="0"/>
        <v>0</v>
      </c>
    </row>
    <row r="15" spans="2:18" x14ac:dyDescent="0.25">
      <c r="P15" s="280" t="str">
        <f>IF($E15="","",VLOOKUP($G15,FocusAreas!$B$158:$C$936,2,0))</f>
        <v/>
      </c>
      <c r="Q15" s="272" t="str">
        <f>IF($E15="","",VLOOKUP(G15,FocusAreas!$B$11:$B$936,1,0))</f>
        <v/>
      </c>
      <c r="R15" s="281">
        <f t="shared" si="0"/>
        <v>0</v>
      </c>
    </row>
    <row r="16" spans="2:18" x14ac:dyDescent="0.25">
      <c r="P16" s="280" t="str">
        <f>IF($E16="","",VLOOKUP($G16,FocusAreas!$B$158:$C$936,2,0))</f>
        <v/>
      </c>
      <c r="Q16" s="272" t="str">
        <f>IF($E16="","",VLOOKUP(G16,FocusAreas!$B$11:$B$936,1,0))</f>
        <v/>
      </c>
      <c r="R16" s="281">
        <f t="shared" si="0"/>
        <v>0</v>
      </c>
    </row>
    <row r="17" spans="16:18" x14ac:dyDescent="0.25">
      <c r="P17" s="280" t="str">
        <f>IF($E17="","",VLOOKUP($G17,FocusAreas!$B$158:$C$936,2,0))</f>
        <v/>
      </c>
      <c r="Q17" s="272" t="str">
        <f>IF($E17="","",VLOOKUP(G17,FocusAreas!$B$11:$B$936,1,0))</f>
        <v/>
      </c>
      <c r="R17" s="281">
        <f t="shared" si="0"/>
        <v>0</v>
      </c>
    </row>
    <row r="18" spans="16:18" x14ac:dyDescent="0.25">
      <c r="P18" s="280" t="str">
        <f>IF($E18="","",VLOOKUP($G18,FocusAreas!$B$158:$C$936,2,0))</f>
        <v/>
      </c>
      <c r="Q18" s="272" t="str">
        <f>IF($E18="","",VLOOKUP(G18,FocusAreas!$B$11:$B$936,1,0))</f>
        <v/>
      </c>
      <c r="R18" s="281">
        <f t="shared" si="0"/>
        <v>0</v>
      </c>
    </row>
    <row r="19" spans="16:18" x14ac:dyDescent="0.25">
      <c r="P19" s="280" t="str">
        <f>IF($E19="","",VLOOKUP($G19,FocusAreas!$B$158:$C$936,2,0))</f>
        <v/>
      </c>
      <c r="Q19" s="272" t="str">
        <f>IF($E19="","",VLOOKUP(G19,FocusAreas!$B$11:$B$936,1,0))</f>
        <v/>
      </c>
      <c r="R19" s="281">
        <f t="shared" si="0"/>
        <v>0</v>
      </c>
    </row>
    <row r="20" spans="16:18" x14ac:dyDescent="0.25">
      <c r="P20" s="280" t="str">
        <f>IF($E20="","",VLOOKUP($G20,FocusAreas!$B$158:$C$936,2,0))</f>
        <v/>
      </c>
      <c r="Q20" s="272" t="str">
        <f>IF($E20="","",VLOOKUP(G20,FocusAreas!$B$11:$B$936,1,0))</f>
        <v/>
      </c>
      <c r="R20" s="281">
        <f t="shared" si="0"/>
        <v>0</v>
      </c>
    </row>
    <row r="21" spans="16:18" x14ac:dyDescent="0.25">
      <c r="P21" s="280" t="str">
        <f>IF($E21="","",VLOOKUP($G21,FocusAreas!$B$158:$C$936,2,0))</f>
        <v/>
      </c>
      <c r="Q21" s="272" t="str">
        <f>IF($E21="","",VLOOKUP(G21,FocusAreas!$B$11:$B$936,1,0))</f>
        <v/>
      </c>
      <c r="R21" s="281">
        <f t="shared" si="0"/>
        <v>0</v>
      </c>
    </row>
    <row r="22" spans="16:18" x14ac:dyDescent="0.25">
      <c r="P22" s="280" t="str">
        <f>IF($E22="","",VLOOKUP($G22,FocusAreas!$B$158:$C$936,2,0))</f>
        <v/>
      </c>
      <c r="Q22" s="272" t="str">
        <f>IF($E22="","",VLOOKUP(G22,FocusAreas!$B$11:$B$936,1,0))</f>
        <v/>
      </c>
      <c r="R22" s="281">
        <f t="shared" si="0"/>
        <v>0</v>
      </c>
    </row>
    <row r="23" spans="16:18" x14ac:dyDescent="0.25">
      <c r="P23" s="280" t="str">
        <f>IF($E23="","",VLOOKUP($G23,FocusAreas!$B$158:$C$936,2,0))</f>
        <v/>
      </c>
      <c r="Q23" s="272" t="str">
        <f>IF($E23="","",VLOOKUP(G23,FocusAreas!$B$11:$B$936,1,0))</f>
        <v/>
      </c>
      <c r="R23" s="281">
        <f t="shared" si="0"/>
        <v>0</v>
      </c>
    </row>
    <row r="24" spans="16:18" x14ac:dyDescent="0.25">
      <c r="P24" s="280" t="str">
        <f>IF($E24="","",VLOOKUP($G24,FocusAreas!$B$158:$C$936,2,0))</f>
        <v/>
      </c>
      <c r="Q24" s="272" t="str">
        <f>IF($E24="","",VLOOKUP(G24,FocusAreas!$B$11:$B$936,1,0))</f>
        <v/>
      </c>
      <c r="R24" s="281">
        <f t="shared" si="0"/>
        <v>0</v>
      </c>
    </row>
    <row r="25" spans="16:18" x14ac:dyDescent="0.25">
      <c r="P25" s="280" t="str">
        <f>IF($E25="","",VLOOKUP($G25,FocusAreas!$B$158:$C$936,2,0))</f>
        <v/>
      </c>
      <c r="Q25" s="272" t="str">
        <f>IF($E25="","",VLOOKUP(G25,FocusAreas!$B$11:$B$936,1,0))</f>
        <v/>
      </c>
      <c r="R25" s="281">
        <f t="shared" si="0"/>
        <v>0</v>
      </c>
    </row>
    <row r="26" spans="16:18" x14ac:dyDescent="0.25">
      <c r="P26" s="280" t="str">
        <f>IF($E26="","",VLOOKUP($G26,FocusAreas!$B$158:$C$936,2,0))</f>
        <v/>
      </c>
      <c r="Q26" s="272" t="str">
        <f>IF($E26="","",VLOOKUP(G26,FocusAreas!$B$11:$B$936,1,0))</f>
        <v/>
      </c>
      <c r="R26" s="281">
        <f t="shared" si="0"/>
        <v>0</v>
      </c>
    </row>
    <row r="27" spans="16:18" x14ac:dyDescent="0.25">
      <c r="P27" s="280" t="str">
        <f>IF($E27="","",VLOOKUP($G27,FocusAreas!$B$158:$C$936,2,0))</f>
        <v/>
      </c>
      <c r="Q27" s="272" t="str">
        <f>IF($E27="","",VLOOKUP(G27,FocusAreas!$B$11:$B$936,1,0))</f>
        <v/>
      </c>
      <c r="R27" s="281">
        <f t="shared" si="0"/>
        <v>0</v>
      </c>
    </row>
    <row r="28" spans="16:18" x14ac:dyDescent="0.25">
      <c r="P28" s="280" t="str">
        <f>IF($E28="","",VLOOKUP($G28,FocusAreas!$B$158:$C$936,2,0))</f>
        <v/>
      </c>
      <c r="Q28" s="272" t="str">
        <f>IF($E28="","",VLOOKUP(G28,FocusAreas!$B$11:$B$936,1,0))</f>
        <v/>
      </c>
      <c r="R28" s="281">
        <f t="shared" si="0"/>
        <v>0</v>
      </c>
    </row>
    <row r="29" spans="16:18" x14ac:dyDescent="0.25">
      <c r="P29" s="280" t="str">
        <f>IF($E29="","",VLOOKUP($G29,FocusAreas!$B$158:$C$936,2,0))</f>
        <v/>
      </c>
      <c r="Q29" s="272" t="str">
        <f>IF($E29="","",VLOOKUP(G29,FocusAreas!$B$11:$B$936,1,0))</f>
        <v/>
      </c>
      <c r="R29" s="281">
        <f t="shared" si="0"/>
        <v>0</v>
      </c>
    </row>
    <row r="30" spans="16:18" x14ac:dyDescent="0.25">
      <c r="P30" s="280" t="str">
        <f>IF($E30="","",VLOOKUP($G30,FocusAreas!$B$158:$C$936,2,0))</f>
        <v/>
      </c>
      <c r="Q30" s="272" t="str">
        <f>IF($E30="","",VLOOKUP(G30,FocusAreas!$B$11:$B$936,1,0))</f>
        <v/>
      </c>
      <c r="R30" s="281">
        <f t="shared" si="0"/>
        <v>0</v>
      </c>
    </row>
    <row r="31" spans="16:18" x14ac:dyDescent="0.25">
      <c r="P31" s="280" t="str">
        <f>IF($E31="","",VLOOKUP($G31,FocusAreas!$B$158:$C$936,2,0))</f>
        <v/>
      </c>
      <c r="Q31" s="272" t="str">
        <f>IF($E31="","",VLOOKUP(G31,FocusAreas!$B$11:$B$936,1,0))</f>
        <v/>
      </c>
      <c r="R31" s="281">
        <f t="shared" si="0"/>
        <v>0</v>
      </c>
    </row>
    <row r="32" spans="16:18" x14ac:dyDescent="0.25">
      <c r="P32" s="280" t="str">
        <f>IF($E32="","",VLOOKUP($G32,FocusAreas!$B$158:$C$936,2,0))</f>
        <v/>
      </c>
      <c r="Q32" s="272" t="str">
        <f>IF($E32="","",VLOOKUP(G32,FocusAreas!$B$11:$B$936,1,0))</f>
        <v/>
      </c>
      <c r="R32" s="281">
        <f t="shared" si="0"/>
        <v>0</v>
      </c>
    </row>
    <row r="33" spans="16:18" x14ac:dyDescent="0.25">
      <c r="P33" s="280" t="str">
        <f>IF($E33="","",VLOOKUP($G33,FocusAreas!$B$158:$C$936,2,0))</f>
        <v/>
      </c>
      <c r="Q33" s="272" t="str">
        <f>IF($E33="","",VLOOKUP(G33,FocusAreas!$B$11:$B$936,1,0))</f>
        <v/>
      </c>
      <c r="R33" s="281">
        <f t="shared" si="0"/>
        <v>0</v>
      </c>
    </row>
    <row r="34" spans="16:18" x14ac:dyDescent="0.25">
      <c r="P34" s="280" t="str">
        <f>IF($E34="","",VLOOKUP($G34,FocusAreas!$B$158:$C$936,2,0))</f>
        <v/>
      </c>
      <c r="Q34" s="272" t="str">
        <f>IF($E34="","",VLOOKUP(G34,FocusAreas!$B$11:$B$936,1,0))</f>
        <v/>
      </c>
      <c r="R34" s="281">
        <f t="shared" si="0"/>
        <v>0</v>
      </c>
    </row>
    <row r="35" spans="16:18" x14ac:dyDescent="0.25">
      <c r="P35" s="280" t="str">
        <f>IF($E35="","",VLOOKUP($G35,FocusAreas!$B$158:$C$936,2,0))</f>
        <v/>
      </c>
      <c r="Q35" s="272" t="str">
        <f>IF($E35="","",VLOOKUP(G35,FocusAreas!$B$11:$B$936,1,0))</f>
        <v/>
      </c>
      <c r="R35" s="281">
        <f t="shared" si="0"/>
        <v>0</v>
      </c>
    </row>
    <row r="36" spans="16:18" x14ac:dyDescent="0.25">
      <c r="P36" s="280" t="str">
        <f>IF($E36="","",VLOOKUP($G36,FocusAreas!$B$158:$C$936,2,0))</f>
        <v/>
      </c>
      <c r="Q36" s="272" t="str">
        <f>IF($E36="","",VLOOKUP(G36,FocusAreas!$B$11:$B$936,1,0))</f>
        <v/>
      </c>
      <c r="R36" s="281">
        <f t="shared" si="0"/>
        <v>0</v>
      </c>
    </row>
    <row r="37" spans="16:18" x14ac:dyDescent="0.25">
      <c r="P37" s="280" t="str">
        <f>IF($E37="","",VLOOKUP($G37,FocusAreas!$B$158:$C$936,2,0))</f>
        <v/>
      </c>
      <c r="Q37" s="272" t="str">
        <f>IF($E37="","",VLOOKUP(G37,FocusAreas!$B$11:$B$936,1,0))</f>
        <v/>
      </c>
      <c r="R37" s="281">
        <f t="shared" si="0"/>
        <v>0</v>
      </c>
    </row>
    <row r="38" spans="16:18" x14ac:dyDescent="0.25">
      <c r="P38" s="280" t="str">
        <f>IF($E38="","",VLOOKUP($G38,FocusAreas!$B$158:$C$936,2,0))</f>
        <v/>
      </c>
      <c r="Q38" s="272" t="str">
        <f>IF($E38="","",VLOOKUP(G38,FocusAreas!$B$11:$B$936,1,0))</f>
        <v/>
      </c>
      <c r="R38" s="281">
        <f t="shared" si="0"/>
        <v>0</v>
      </c>
    </row>
    <row r="39" spans="16:18" x14ac:dyDescent="0.25">
      <c r="P39" s="280" t="str">
        <f>IF($E39="","",VLOOKUP($G39,FocusAreas!$B$158:$C$936,2,0))</f>
        <v/>
      </c>
      <c r="Q39" s="272" t="str">
        <f>IF($E39="","",VLOOKUP(G39,FocusAreas!$B$11:$B$936,1,0))</f>
        <v/>
      </c>
      <c r="R39" s="281">
        <f t="shared" si="0"/>
        <v>0</v>
      </c>
    </row>
    <row r="40" spans="16:18" x14ac:dyDescent="0.25">
      <c r="P40" s="280" t="str">
        <f>IF($E40="","",VLOOKUP($G40,FocusAreas!$B$158:$C$936,2,0))</f>
        <v/>
      </c>
      <c r="Q40" s="272" t="str">
        <f>IF($E40="","",VLOOKUP(G40,FocusAreas!$B$11:$B$936,1,0))</f>
        <v/>
      </c>
      <c r="R40" s="281">
        <f t="shared" si="0"/>
        <v>0</v>
      </c>
    </row>
    <row r="41" spans="16:18" x14ac:dyDescent="0.25">
      <c r="P41" s="280" t="str">
        <f>IF($E41="","",VLOOKUP($G41,FocusAreas!$B$158:$C$936,2,0))</f>
        <v/>
      </c>
      <c r="Q41" s="272" t="str">
        <f>IF($E41="","",VLOOKUP(G41,FocusAreas!$B$11:$B$936,1,0))</f>
        <v/>
      </c>
      <c r="R41" s="281">
        <f t="shared" si="0"/>
        <v>0</v>
      </c>
    </row>
    <row r="42" spans="16:18" x14ac:dyDescent="0.25">
      <c r="P42" s="280" t="str">
        <f>IF($E42="","",VLOOKUP($G42,FocusAreas!$B$158:$C$936,2,0))</f>
        <v/>
      </c>
      <c r="Q42" s="272" t="str">
        <f>IF($E42="","",VLOOKUP(G42,FocusAreas!$B$11:$B$936,1,0))</f>
        <v/>
      </c>
      <c r="R42" s="281">
        <f t="shared" si="0"/>
        <v>0</v>
      </c>
    </row>
    <row r="43" spans="16:18" x14ac:dyDescent="0.25">
      <c r="P43" s="280" t="str">
        <f>IF($E43="","",VLOOKUP($G43,FocusAreas!$B$158:$C$936,2,0))</f>
        <v/>
      </c>
      <c r="Q43" s="272" t="str">
        <f>IF($E43="","",VLOOKUP(G43,FocusAreas!$B$11:$B$936,1,0))</f>
        <v/>
      </c>
      <c r="R43" s="281">
        <f t="shared" si="0"/>
        <v>0</v>
      </c>
    </row>
    <row r="44" spans="16:18" x14ac:dyDescent="0.25">
      <c r="P44" s="280" t="str">
        <f>IF($E44="","",VLOOKUP($G44,FocusAreas!$B$158:$C$936,2,0))</f>
        <v/>
      </c>
      <c r="Q44" s="272" t="str">
        <f>IF($E44="","",VLOOKUP(G44,FocusAreas!$B$11:$B$936,1,0))</f>
        <v/>
      </c>
      <c r="R44" s="281">
        <f t="shared" si="0"/>
        <v>0</v>
      </c>
    </row>
    <row r="45" spans="16:18" x14ac:dyDescent="0.25">
      <c r="P45" s="280" t="str">
        <f>IF($E45="","",VLOOKUP($G45,FocusAreas!$B$158:$C$936,2,0))</f>
        <v/>
      </c>
      <c r="Q45" s="272" t="str">
        <f>IF($E45="","",VLOOKUP(G45,FocusAreas!$B$11:$B$936,1,0))</f>
        <v/>
      </c>
      <c r="R45" s="281">
        <f t="shared" si="0"/>
        <v>0</v>
      </c>
    </row>
    <row r="46" spans="16:18" x14ac:dyDescent="0.25">
      <c r="P46" s="280" t="str">
        <f>IF($E46="","",VLOOKUP($G46,FocusAreas!$B$158:$C$936,2,0))</f>
        <v/>
      </c>
      <c r="Q46" s="272" t="str">
        <f>IF($E46="","",VLOOKUP(G46,FocusAreas!$B$11:$B$936,1,0))</f>
        <v/>
      </c>
      <c r="R46" s="281">
        <f t="shared" si="0"/>
        <v>0</v>
      </c>
    </row>
    <row r="47" spans="16:18" x14ac:dyDescent="0.25">
      <c r="P47" s="280" t="str">
        <f>IF($E47="","",VLOOKUP($G47,FocusAreas!$B$158:$C$936,2,0))</f>
        <v/>
      </c>
      <c r="Q47" s="272" t="str">
        <f>IF($E47="","",VLOOKUP(G47,FocusAreas!$B$11:$B$936,1,0))</f>
        <v/>
      </c>
      <c r="R47" s="281">
        <f t="shared" si="0"/>
        <v>0</v>
      </c>
    </row>
    <row r="48" spans="16:18" x14ac:dyDescent="0.25">
      <c r="P48" s="280" t="str">
        <f>IF($E48="","",VLOOKUP($G48,FocusAreas!$B$158:$C$936,2,0))</f>
        <v/>
      </c>
      <c r="Q48" s="272" t="str">
        <f>IF($E48="","",VLOOKUP(G48,FocusAreas!$B$11:$B$936,1,0))</f>
        <v/>
      </c>
      <c r="R48" s="281">
        <f t="shared" si="0"/>
        <v>0</v>
      </c>
    </row>
    <row r="49" spans="16:18" x14ac:dyDescent="0.25">
      <c r="P49" s="280" t="str">
        <f>IF($E49="","",VLOOKUP($G49,FocusAreas!$B$158:$C$936,2,0))</f>
        <v/>
      </c>
      <c r="Q49" s="272" t="str">
        <f>IF($E49="","",VLOOKUP(G49,FocusAreas!$B$11:$B$936,1,0))</f>
        <v/>
      </c>
      <c r="R49" s="281">
        <f t="shared" si="0"/>
        <v>0</v>
      </c>
    </row>
    <row r="50" spans="16:18" x14ac:dyDescent="0.25">
      <c r="P50" s="280" t="str">
        <f>IF($E50="","",VLOOKUP($G50,FocusAreas!$B$158:$C$936,2,0))</f>
        <v/>
      </c>
      <c r="Q50" s="272" t="str">
        <f>IF($E50="","",VLOOKUP(G50,FocusAreas!$B$11:$B$936,1,0))</f>
        <v/>
      </c>
      <c r="R50" s="281">
        <f t="shared" si="0"/>
        <v>0</v>
      </c>
    </row>
    <row r="51" spans="16:18" x14ac:dyDescent="0.25">
      <c r="P51" s="280" t="str">
        <f>IF($E51="","",VLOOKUP($G51,FocusAreas!$B$158:$C$936,2,0))</f>
        <v/>
      </c>
      <c r="Q51" s="272" t="str">
        <f>IF($E51="","",VLOOKUP(G51,FocusAreas!$B$11:$B$936,1,0))</f>
        <v/>
      </c>
      <c r="R51" s="281">
        <f t="shared" si="0"/>
        <v>0</v>
      </c>
    </row>
    <row r="52" spans="16:18" x14ac:dyDescent="0.25">
      <c r="P52" s="280" t="str">
        <f>IF($E52="","",VLOOKUP($G52,FocusAreas!$B$158:$C$936,2,0))</f>
        <v/>
      </c>
      <c r="Q52" s="272" t="str">
        <f>IF($E52="","",VLOOKUP(G52,FocusAreas!$B$11:$B$936,1,0))</f>
        <v/>
      </c>
      <c r="R52" s="281">
        <f t="shared" si="0"/>
        <v>0</v>
      </c>
    </row>
    <row r="53" spans="16:18" x14ac:dyDescent="0.25">
      <c r="P53" s="280" t="str">
        <f>IF($E53="","",VLOOKUP($G53,FocusAreas!$B$158:$C$936,2,0))</f>
        <v/>
      </c>
      <c r="Q53" s="272" t="str">
        <f>IF($E53="","",VLOOKUP(G53,FocusAreas!$B$11:$B$936,1,0))</f>
        <v/>
      </c>
      <c r="R53" s="281">
        <f t="shared" si="0"/>
        <v>0</v>
      </c>
    </row>
    <row r="54" spans="16:18" x14ac:dyDescent="0.25">
      <c r="P54" s="280" t="str">
        <f>IF($E54="","",VLOOKUP($G54,FocusAreas!$B$158:$C$936,2,0))</f>
        <v/>
      </c>
      <c r="Q54" s="272" t="str">
        <f>IF($E54="","",VLOOKUP(G54,FocusAreas!$B$11:$B$936,1,0))</f>
        <v/>
      </c>
      <c r="R54" s="281">
        <f t="shared" si="0"/>
        <v>0</v>
      </c>
    </row>
    <row r="55" spans="16:18" x14ac:dyDescent="0.25">
      <c r="P55" s="280" t="str">
        <f>IF($E55="","",VLOOKUP($G55,FocusAreas!$B$158:$C$936,2,0))</f>
        <v/>
      </c>
      <c r="Q55" s="272" t="str">
        <f>IF($E55="","",VLOOKUP(G55,FocusAreas!$B$11:$B$936,1,0))</f>
        <v/>
      </c>
      <c r="R55" s="281">
        <f t="shared" si="0"/>
        <v>0</v>
      </c>
    </row>
    <row r="56" spans="16:18" x14ac:dyDescent="0.25">
      <c r="P56" s="280" t="str">
        <f>IF($E56="","",VLOOKUP($G56,FocusAreas!$B$158:$C$936,2,0))</f>
        <v/>
      </c>
      <c r="Q56" s="272" t="str">
        <f>IF($E56="","",VLOOKUP(G56,FocusAreas!$B$11:$B$936,1,0))</f>
        <v/>
      </c>
      <c r="R56" s="281">
        <f t="shared" si="0"/>
        <v>0</v>
      </c>
    </row>
    <row r="57" spans="16:18" x14ac:dyDescent="0.25">
      <c r="P57" s="280" t="str">
        <f>IF($E57="","",VLOOKUP($G57,FocusAreas!$B$158:$C$936,2,0))</f>
        <v/>
      </c>
      <c r="Q57" s="272" t="str">
        <f>IF($E57="","",VLOOKUP(G57,FocusAreas!$B$11:$B$936,1,0))</f>
        <v/>
      </c>
      <c r="R57" s="281">
        <f t="shared" si="0"/>
        <v>0</v>
      </c>
    </row>
    <row r="58" spans="16:18" x14ac:dyDescent="0.25">
      <c r="P58" s="280" t="str">
        <f>IF($E58="","",VLOOKUP($G58,FocusAreas!$B$158:$C$936,2,0))</f>
        <v/>
      </c>
      <c r="Q58" s="272" t="str">
        <f>IF($E58="","",VLOOKUP(G58,FocusAreas!$B$11:$B$936,1,0))</f>
        <v/>
      </c>
      <c r="R58" s="281">
        <f t="shared" si="0"/>
        <v>0</v>
      </c>
    </row>
    <row r="59" spans="16:18" x14ac:dyDescent="0.25">
      <c r="P59" s="280" t="str">
        <f>IF($E59="","",VLOOKUP($G59,FocusAreas!$B$158:$C$936,2,0))</f>
        <v/>
      </c>
      <c r="Q59" s="272" t="str">
        <f>IF($E59="","",VLOOKUP(G59,FocusAreas!$B$11:$B$936,1,0))</f>
        <v/>
      </c>
      <c r="R59" s="281">
        <f t="shared" si="0"/>
        <v>0</v>
      </c>
    </row>
    <row r="60" spans="16:18" x14ac:dyDescent="0.25">
      <c r="P60" s="280" t="str">
        <f>IF($E60="","",VLOOKUP($G60,FocusAreas!$B$158:$C$936,2,0))</f>
        <v/>
      </c>
      <c r="Q60" s="272" t="str">
        <f>IF($E60="","",VLOOKUP(G60,FocusAreas!$B$11:$B$936,1,0))</f>
        <v/>
      </c>
      <c r="R60" s="281">
        <f t="shared" si="0"/>
        <v>0</v>
      </c>
    </row>
    <row r="61" spans="16:18" x14ac:dyDescent="0.25">
      <c r="P61" s="280" t="str">
        <f>IF($E61="","",VLOOKUP($G61,FocusAreas!$B$158:$C$936,2,0))</f>
        <v/>
      </c>
      <c r="Q61" s="272" t="str">
        <f>IF($E61="","",VLOOKUP(G61,FocusAreas!$B$11:$B$936,1,0))</f>
        <v/>
      </c>
      <c r="R61" s="281">
        <f t="shared" si="0"/>
        <v>0</v>
      </c>
    </row>
    <row r="62" spans="16:18" x14ac:dyDescent="0.25">
      <c r="P62" s="280" t="str">
        <f>IF($E62="","",VLOOKUP($G62,FocusAreas!$B$158:$C$936,2,0))</f>
        <v/>
      </c>
      <c r="Q62" s="272" t="str">
        <f>IF($E62="","",VLOOKUP(G62,FocusAreas!$B$11:$B$936,1,0))</f>
        <v/>
      </c>
      <c r="R62" s="281">
        <f t="shared" si="0"/>
        <v>0</v>
      </c>
    </row>
    <row r="63" spans="16:18" x14ac:dyDescent="0.25">
      <c r="P63" s="280" t="str">
        <f>IF($E63="","",VLOOKUP($G63,FocusAreas!$B$158:$C$936,2,0))</f>
        <v/>
      </c>
      <c r="Q63" s="272" t="str">
        <f>IF($E63="","",VLOOKUP(G63,FocusAreas!$B$11:$B$936,1,0))</f>
        <v/>
      </c>
      <c r="R63" s="281">
        <f t="shared" si="0"/>
        <v>0</v>
      </c>
    </row>
    <row r="64" spans="16:18" x14ac:dyDescent="0.25">
      <c r="P64" s="280" t="str">
        <f>IF($E64="","",VLOOKUP($G64,FocusAreas!$B$158:$C$936,2,0))</f>
        <v/>
      </c>
      <c r="Q64" s="272" t="str">
        <f>IF($E64="","",VLOOKUP(G64,FocusAreas!$B$11:$B$936,1,0))</f>
        <v/>
      </c>
      <c r="R64" s="281">
        <f t="shared" si="0"/>
        <v>0</v>
      </c>
    </row>
    <row r="65" spans="16:18" x14ac:dyDescent="0.25">
      <c r="P65" s="280" t="str">
        <f>IF($E65="","",VLOOKUP($G65,FocusAreas!$B$158:$C$936,2,0))</f>
        <v/>
      </c>
      <c r="Q65" s="272" t="str">
        <f>IF($E65="","",VLOOKUP(G65,FocusAreas!$B$11:$B$936,1,0))</f>
        <v/>
      </c>
      <c r="R65" s="281">
        <f t="shared" si="0"/>
        <v>0</v>
      </c>
    </row>
    <row r="66" spans="16:18" x14ac:dyDescent="0.25">
      <c r="P66" s="280" t="str">
        <f>IF($E66="","",VLOOKUP($G66,FocusAreas!$B$158:$C$936,2,0))</f>
        <v/>
      </c>
      <c r="Q66" s="272" t="str">
        <f>IF($E66="","",VLOOKUP(G66,FocusAreas!$B$11:$B$936,1,0))</f>
        <v/>
      </c>
      <c r="R66" s="281">
        <f t="shared" si="0"/>
        <v>0</v>
      </c>
    </row>
    <row r="67" spans="16:18" x14ac:dyDescent="0.25">
      <c r="P67" s="280" t="str">
        <f>IF($E67="","",VLOOKUP($G67,FocusAreas!$B$158:$C$936,2,0))</f>
        <v/>
      </c>
      <c r="Q67" s="272" t="str">
        <f>IF($E67="","",VLOOKUP(G67,FocusAreas!$B$11:$B$936,1,0))</f>
        <v/>
      </c>
      <c r="R67" s="281">
        <f t="shared" ref="R67:R130" si="1">IF(OR(ISERROR(Q67),ISERROR(F67)),1,IF(TRIM(E67)=TRIM(F67),0,1))</f>
        <v>0</v>
      </c>
    </row>
    <row r="68" spans="16:18" x14ac:dyDescent="0.25">
      <c r="P68" s="280" t="str">
        <f>IF($E68="","",VLOOKUP($G68,FocusAreas!$B$158:$C$936,2,0))</f>
        <v/>
      </c>
      <c r="Q68" s="272" t="str">
        <f>IF($E68="","",VLOOKUP(G68,FocusAreas!$B$11:$B$936,1,0))</f>
        <v/>
      </c>
      <c r="R68" s="281">
        <f t="shared" si="1"/>
        <v>0</v>
      </c>
    </row>
    <row r="69" spans="16:18" x14ac:dyDescent="0.25">
      <c r="P69" s="280" t="str">
        <f>IF($E69="","",VLOOKUP($G69,FocusAreas!$B$158:$C$936,2,0))</f>
        <v/>
      </c>
      <c r="Q69" s="272" t="str">
        <f>IF($E69="","",VLOOKUP(G69,FocusAreas!$B$11:$B$936,1,0))</f>
        <v/>
      </c>
      <c r="R69" s="281">
        <f t="shared" si="1"/>
        <v>0</v>
      </c>
    </row>
    <row r="70" spans="16:18" x14ac:dyDescent="0.25">
      <c r="P70" s="280" t="str">
        <f>IF($E70="","",VLOOKUP($G70,FocusAreas!$B$158:$C$936,2,0))</f>
        <v/>
      </c>
      <c r="Q70" s="272" t="str">
        <f>IF($E70="","",VLOOKUP(G70,FocusAreas!$B$11:$B$936,1,0))</f>
        <v/>
      </c>
      <c r="R70" s="281">
        <f t="shared" si="1"/>
        <v>0</v>
      </c>
    </row>
    <row r="71" spans="16:18" x14ac:dyDescent="0.25">
      <c r="P71" s="280" t="str">
        <f>IF($E71="","",VLOOKUP($G71,FocusAreas!$B$158:$C$936,2,0))</f>
        <v/>
      </c>
      <c r="Q71" s="272" t="str">
        <f>IF($E71="","",VLOOKUP(G71,FocusAreas!$B$11:$B$936,1,0))</f>
        <v/>
      </c>
      <c r="R71" s="281">
        <f t="shared" si="1"/>
        <v>0</v>
      </c>
    </row>
    <row r="72" spans="16:18" x14ac:dyDescent="0.25">
      <c r="P72" s="280" t="str">
        <f>IF($E72="","",VLOOKUP($G72,FocusAreas!$B$158:$C$936,2,0))</f>
        <v/>
      </c>
      <c r="Q72" s="272" t="str">
        <f>IF($E72="","",VLOOKUP(G72,FocusAreas!$B$11:$B$936,1,0))</f>
        <v/>
      </c>
      <c r="R72" s="281">
        <f t="shared" si="1"/>
        <v>0</v>
      </c>
    </row>
    <row r="73" spans="16:18" x14ac:dyDescent="0.25">
      <c r="P73" s="280" t="str">
        <f>IF($E73="","",VLOOKUP($G73,FocusAreas!$B$158:$C$936,2,0))</f>
        <v/>
      </c>
      <c r="Q73" s="272" t="str">
        <f>IF($E73="","",VLOOKUP(G73,FocusAreas!$B$11:$B$936,1,0))</f>
        <v/>
      </c>
      <c r="R73" s="281">
        <f t="shared" si="1"/>
        <v>0</v>
      </c>
    </row>
    <row r="74" spans="16:18" x14ac:dyDescent="0.25">
      <c r="P74" s="280" t="str">
        <f>IF($E74="","",VLOOKUP($G74,FocusAreas!$B$158:$C$936,2,0))</f>
        <v/>
      </c>
      <c r="Q74" s="272" t="str">
        <f>IF($E74="","",VLOOKUP(G74,FocusAreas!$B$11:$B$936,1,0))</f>
        <v/>
      </c>
      <c r="R74" s="281">
        <f t="shared" si="1"/>
        <v>0</v>
      </c>
    </row>
    <row r="75" spans="16:18" x14ac:dyDescent="0.25">
      <c r="P75" s="280" t="str">
        <f>IF($E75="","",VLOOKUP($G75,FocusAreas!$B$158:$C$936,2,0))</f>
        <v/>
      </c>
      <c r="Q75" s="272" t="str">
        <f>IF($E75="","",VLOOKUP(G75,FocusAreas!$B$11:$B$936,1,0))</f>
        <v/>
      </c>
      <c r="R75" s="281">
        <f t="shared" si="1"/>
        <v>0</v>
      </c>
    </row>
    <row r="76" spans="16:18" x14ac:dyDescent="0.25">
      <c r="P76" s="280" t="str">
        <f>IF($E76="","",VLOOKUP($G76,FocusAreas!$B$158:$C$936,2,0))</f>
        <v/>
      </c>
      <c r="Q76" s="272" t="str">
        <f>IF($E76="","",VLOOKUP(G76,FocusAreas!$B$11:$B$936,1,0))</f>
        <v/>
      </c>
      <c r="R76" s="281">
        <f t="shared" si="1"/>
        <v>0</v>
      </c>
    </row>
    <row r="77" spans="16:18" x14ac:dyDescent="0.25">
      <c r="P77" s="280" t="str">
        <f>IF($E77="","",VLOOKUP($G77,FocusAreas!$B$158:$C$936,2,0))</f>
        <v/>
      </c>
      <c r="Q77" s="272" t="str">
        <f>IF($E77="","",VLOOKUP(G77,FocusAreas!$B$11:$B$936,1,0))</f>
        <v/>
      </c>
      <c r="R77" s="281">
        <f t="shared" si="1"/>
        <v>0</v>
      </c>
    </row>
    <row r="78" spans="16:18" x14ac:dyDescent="0.25">
      <c r="P78" s="280" t="str">
        <f>IF($E78="","",VLOOKUP($G78,FocusAreas!$B$158:$C$936,2,0))</f>
        <v/>
      </c>
      <c r="Q78" s="272" t="str">
        <f>IF($E78="","",VLOOKUP(G78,FocusAreas!$B$11:$B$936,1,0))</f>
        <v/>
      </c>
      <c r="R78" s="281">
        <f t="shared" si="1"/>
        <v>0</v>
      </c>
    </row>
    <row r="79" spans="16:18" x14ac:dyDescent="0.25">
      <c r="P79" s="280" t="str">
        <f>IF($E79="","",VLOOKUP($G79,FocusAreas!$B$158:$C$936,2,0))</f>
        <v/>
      </c>
      <c r="Q79" s="272" t="str">
        <f>IF($E79="","",VLOOKUP(G79,FocusAreas!$B$11:$B$936,1,0))</f>
        <v/>
      </c>
      <c r="R79" s="281">
        <f t="shared" si="1"/>
        <v>0</v>
      </c>
    </row>
    <row r="80" spans="16:18" x14ac:dyDescent="0.25">
      <c r="P80" s="280" t="str">
        <f>IF($E80="","",VLOOKUP($G80,FocusAreas!$B$158:$C$936,2,0))</f>
        <v/>
      </c>
      <c r="Q80" s="272" t="str">
        <f>IF($E80="","",VLOOKUP(G80,FocusAreas!$B$11:$B$936,1,0))</f>
        <v/>
      </c>
      <c r="R80" s="281">
        <f t="shared" si="1"/>
        <v>0</v>
      </c>
    </row>
    <row r="81" spans="16:18" x14ac:dyDescent="0.25">
      <c r="P81" s="280" t="str">
        <f>IF($E81="","",VLOOKUP($G81,FocusAreas!$B$158:$C$936,2,0))</f>
        <v/>
      </c>
      <c r="Q81" s="272" t="str">
        <f>IF($E81="","",VLOOKUP(G81,FocusAreas!$B$11:$B$936,1,0))</f>
        <v/>
      </c>
      <c r="R81" s="281">
        <f t="shared" si="1"/>
        <v>0</v>
      </c>
    </row>
    <row r="82" spans="16:18" x14ac:dyDescent="0.25">
      <c r="P82" s="280" t="str">
        <f>IF($E82="","",VLOOKUP($G82,FocusAreas!$B$158:$C$936,2,0))</f>
        <v/>
      </c>
      <c r="Q82" s="272" t="str">
        <f>IF($E82="","",VLOOKUP(G82,FocusAreas!$B$11:$B$936,1,0))</f>
        <v/>
      </c>
      <c r="R82" s="281">
        <f t="shared" si="1"/>
        <v>0</v>
      </c>
    </row>
    <row r="83" spans="16:18" x14ac:dyDescent="0.25">
      <c r="P83" s="280" t="str">
        <f>IF($E83="","",VLOOKUP($G83,FocusAreas!$B$158:$C$936,2,0))</f>
        <v/>
      </c>
      <c r="Q83" s="272" t="str">
        <f>IF($E83="","",VLOOKUP(G83,FocusAreas!$B$11:$B$936,1,0))</f>
        <v/>
      </c>
      <c r="R83" s="281">
        <f t="shared" si="1"/>
        <v>0</v>
      </c>
    </row>
    <row r="84" spans="16:18" x14ac:dyDescent="0.25">
      <c r="P84" s="280" t="str">
        <f>IF($E84="","",VLOOKUP($G84,FocusAreas!$B$158:$C$936,2,0))</f>
        <v/>
      </c>
      <c r="Q84" s="272" t="str">
        <f>IF($E84="","",VLOOKUP(G84,FocusAreas!$B$11:$B$936,1,0))</f>
        <v/>
      </c>
      <c r="R84" s="281">
        <f t="shared" si="1"/>
        <v>0</v>
      </c>
    </row>
    <row r="85" spans="16:18" x14ac:dyDescent="0.25">
      <c r="P85" s="280" t="str">
        <f>IF($E85="","",VLOOKUP($G85,FocusAreas!$B$158:$C$936,2,0))</f>
        <v/>
      </c>
      <c r="Q85" s="272" t="str">
        <f>IF($E85="","",VLOOKUP(G85,FocusAreas!$B$11:$B$936,1,0))</f>
        <v/>
      </c>
      <c r="R85" s="281">
        <f t="shared" si="1"/>
        <v>0</v>
      </c>
    </row>
    <row r="86" spans="16:18" x14ac:dyDescent="0.25">
      <c r="P86" s="280" t="str">
        <f>IF($E86="","",VLOOKUP($G86,FocusAreas!$B$158:$C$936,2,0))</f>
        <v/>
      </c>
      <c r="Q86" s="272" t="str">
        <f>IF($E86="","",VLOOKUP(G86,FocusAreas!$B$11:$B$936,1,0))</f>
        <v/>
      </c>
      <c r="R86" s="281">
        <f t="shared" si="1"/>
        <v>0</v>
      </c>
    </row>
    <row r="87" spans="16:18" x14ac:dyDescent="0.25">
      <c r="P87" s="280" t="str">
        <f>IF($E87="","",VLOOKUP($G87,FocusAreas!$B$158:$C$936,2,0))</f>
        <v/>
      </c>
      <c r="Q87" s="272" t="str">
        <f>IF($E87="","",VLOOKUP(G87,FocusAreas!$B$11:$B$936,1,0))</f>
        <v/>
      </c>
      <c r="R87" s="281">
        <f t="shared" si="1"/>
        <v>0</v>
      </c>
    </row>
    <row r="88" spans="16:18" x14ac:dyDescent="0.25">
      <c r="P88" s="280" t="str">
        <f>IF($E88="","",VLOOKUP($G88,FocusAreas!$B$158:$C$936,2,0))</f>
        <v/>
      </c>
      <c r="Q88" s="272" t="str">
        <f>IF($E88="","",VLOOKUP(G88,FocusAreas!$B$11:$B$936,1,0))</f>
        <v/>
      </c>
      <c r="R88" s="281">
        <f t="shared" si="1"/>
        <v>0</v>
      </c>
    </row>
    <row r="89" spans="16:18" x14ac:dyDescent="0.25">
      <c r="P89" s="280" t="str">
        <f>IF($E89="","",VLOOKUP($G89,FocusAreas!$B$158:$C$936,2,0))</f>
        <v/>
      </c>
      <c r="Q89" s="272" t="str">
        <f>IF($E89="","",VLOOKUP(G89,FocusAreas!$B$11:$B$936,1,0))</f>
        <v/>
      </c>
      <c r="R89" s="281">
        <f t="shared" si="1"/>
        <v>0</v>
      </c>
    </row>
    <row r="90" spans="16:18" x14ac:dyDescent="0.25">
      <c r="P90" s="280" t="str">
        <f>IF($E90="","",VLOOKUP($G90,FocusAreas!$B$158:$C$936,2,0))</f>
        <v/>
      </c>
      <c r="Q90" s="272" t="str">
        <f>IF($E90="","",VLOOKUP(G90,FocusAreas!$B$11:$B$936,1,0))</f>
        <v/>
      </c>
      <c r="R90" s="281">
        <f t="shared" si="1"/>
        <v>0</v>
      </c>
    </row>
    <row r="91" spans="16:18" x14ac:dyDescent="0.25">
      <c r="P91" s="280" t="str">
        <f>IF($E91="","",VLOOKUP($G91,FocusAreas!$B$158:$C$936,2,0))</f>
        <v/>
      </c>
      <c r="Q91" s="272" t="str">
        <f>IF($E91="","",VLOOKUP(G91,FocusAreas!$B$11:$B$936,1,0))</f>
        <v/>
      </c>
      <c r="R91" s="281">
        <f t="shared" si="1"/>
        <v>0</v>
      </c>
    </row>
    <row r="92" spans="16:18" x14ac:dyDescent="0.25">
      <c r="P92" s="280" t="str">
        <f>IF($E92="","",VLOOKUP($G92,FocusAreas!$B$158:$C$936,2,0))</f>
        <v/>
      </c>
      <c r="Q92" s="272" t="str">
        <f>IF($E92="","",VLOOKUP(G92,FocusAreas!$B$11:$B$936,1,0))</f>
        <v/>
      </c>
      <c r="R92" s="281">
        <f t="shared" si="1"/>
        <v>0</v>
      </c>
    </row>
    <row r="93" spans="16:18" x14ac:dyDescent="0.25">
      <c r="P93" s="280" t="str">
        <f>IF($E93="","",VLOOKUP($G93,FocusAreas!$B$158:$C$936,2,0))</f>
        <v/>
      </c>
      <c r="Q93" s="272" t="str">
        <f>IF($E93="","",VLOOKUP(G93,FocusAreas!$B$11:$B$936,1,0))</f>
        <v/>
      </c>
      <c r="R93" s="281">
        <f t="shared" si="1"/>
        <v>0</v>
      </c>
    </row>
    <row r="94" spans="16:18" x14ac:dyDescent="0.25">
      <c r="P94" s="280" t="str">
        <f>IF($E94="","",VLOOKUP($G94,FocusAreas!$B$158:$C$936,2,0))</f>
        <v/>
      </c>
      <c r="Q94" s="272" t="str">
        <f>IF($E94="","",VLOOKUP(G94,FocusAreas!$B$11:$B$936,1,0))</f>
        <v/>
      </c>
      <c r="R94" s="281">
        <f t="shared" si="1"/>
        <v>0</v>
      </c>
    </row>
    <row r="95" spans="16:18" x14ac:dyDescent="0.25">
      <c r="P95" s="280" t="str">
        <f>IF($E95="","",VLOOKUP($G95,FocusAreas!$B$158:$C$936,2,0))</f>
        <v/>
      </c>
      <c r="Q95" s="272" t="str">
        <f>IF($E95="","",VLOOKUP(G95,FocusAreas!$B$11:$B$936,1,0))</f>
        <v/>
      </c>
      <c r="R95" s="281">
        <f t="shared" si="1"/>
        <v>0</v>
      </c>
    </row>
    <row r="96" spans="16:18" x14ac:dyDescent="0.25">
      <c r="P96" s="280" t="str">
        <f>IF($E96="","",VLOOKUP($G96,FocusAreas!$B$158:$C$936,2,0))</f>
        <v/>
      </c>
      <c r="Q96" s="272" t="str">
        <f>IF($E96="","",VLOOKUP(G96,FocusAreas!$B$11:$B$936,1,0))</f>
        <v/>
      </c>
      <c r="R96" s="281">
        <f t="shared" si="1"/>
        <v>0</v>
      </c>
    </row>
    <row r="97" spans="16:18" x14ac:dyDescent="0.25">
      <c r="P97" s="280" t="str">
        <f>IF($E97="","",VLOOKUP($G97,FocusAreas!$B$158:$C$936,2,0))</f>
        <v/>
      </c>
      <c r="Q97" s="272" t="str">
        <f>IF($E97="","",VLOOKUP(G97,FocusAreas!$B$11:$B$936,1,0))</f>
        <v/>
      </c>
      <c r="R97" s="281">
        <f t="shared" si="1"/>
        <v>0</v>
      </c>
    </row>
    <row r="98" spans="16:18" x14ac:dyDescent="0.25">
      <c r="P98" s="280" t="str">
        <f>IF($E98="","",VLOOKUP($G98,FocusAreas!$B$158:$C$936,2,0))</f>
        <v/>
      </c>
      <c r="Q98" s="272" t="str">
        <f>IF($E98="","",VLOOKUP(G98,FocusAreas!$B$11:$B$936,1,0))</f>
        <v/>
      </c>
      <c r="R98" s="281">
        <f t="shared" si="1"/>
        <v>0</v>
      </c>
    </row>
    <row r="99" spans="16:18" x14ac:dyDescent="0.25">
      <c r="P99" s="280" t="str">
        <f>IF($E99="","",VLOOKUP($G99,FocusAreas!$B$158:$C$936,2,0))</f>
        <v/>
      </c>
      <c r="Q99" s="272" t="str">
        <f>IF($E99="","",VLOOKUP(G99,FocusAreas!$B$11:$B$936,1,0))</f>
        <v/>
      </c>
      <c r="R99" s="281">
        <f t="shared" si="1"/>
        <v>0</v>
      </c>
    </row>
    <row r="100" spans="16:18" x14ac:dyDescent="0.25">
      <c r="P100" s="280" t="str">
        <f>IF($E100="","",VLOOKUP($G100,FocusAreas!$B$158:$C$936,2,0))</f>
        <v/>
      </c>
      <c r="Q100" s="272" t="str">
        <f>IF($E100="","",VLOOKUP(G100,FocusAreas!$B$11:$B$936,1,0))</f>
        <v/>
      </c>
      <c r="R100" s="281">
        <f t="shared" si="1"/>
        <v>0</v>
      </c>
    </row>
    <row r="101" spans="16:18" x14ac:dyDescent="0.25">
      <c r="P101" s="280" t="str">
        <f>IF($E101="","",VLOOKUP($G101,FocusAreas!$B$158:$C$936,2,0))</f>
        <v/>
      </c>
      <c r="Q101" s="272" t="str">
        <f>IF($E101="","",VLOOKUP(G101,FocusAreas!$B$11:$B$936,1,0))</f>
        <v/>
      </c>
      <c r="R101" s="281">
        <f t="shared" si="1"/>
        <v>0</v>
      </c>
    </row>
    <row r="102" spans="16:18" x14ac:dyDescent="0.25">
      <c r="P102" s="280" t="str">
        <f>IF($E102="","",VLOOKUP($G102,FocusAreas!$B$158:$C$936,2,0))</f>
        <v/>
      </c>
      <c r="Q102" s="272" t="str">
        <f>IF($E102="","",VLOOKUP(G102,FocusAreas!$B$11:$B$936,1,0))</f>
        <v/>
      </c>
      <c r="R102" s="281">
        <f t="shared" si="1"/>
        <v>0</v>
      </c>
    </row>
    <row r="103" spans="16:18" x14ac:dyDescent="0.25">
      <c r="P103" s="280" t="str">
        <f>IF($E103="","",VLOOKUP($G103,FocusAreas!$B$158:$C$936,2,0))</f>
        <v/>
      </c>
      <c r="Q103" s="272" t="str">
        <f>IF($E103="","",VLOOKUP(G103,FocusAreas!$B$11:$B$936,1,0))</f>
        <v/>
      </c>
      <c r="R103" s="281">
        <f t="shared" si="1"/>
        <v>0</v>
      </c>
    </row>
    <row r="104" spans="16:18" x14ac:dyDescent="0.25">
      <c r="P104" s="280" t="str">
        <f>IF($E104="","",VLOOKUP($G104,FocusAreas!$B$158:$C$936,2,0))</f>
        <v/>
      </c>
      <c r="Q104" s="272" t="str">
        <f>IF($E104="","",VLOOKUP(G104,FocusAreas!$B$11:$B$936,1,0))</f>
        <v/>
      </c>
      <c r="R104" s="281">
        <f t="shared" si="1"/>
        <v>0</v>
      </c>
    </row>
    <row r="105" spans="16:18" x14ac:dyDescent="0.25">
      <c r="P105" s="280" t="str">
        <f>IF($E105="","",VLOOKUP($G105,FocusAreas!$B$158:$C$936,2,0))</f>
        <v/>
      </c>
      <c r="Q105" s="272" t="str">
        <f>IF($E105="","",VLOOKUP(G105,FocusAreas!$B$11:$B$936,1,0))</f>
        <v/>
      </c>
      <c r="R105" s="281">
        <f t="shared" si="1"/>
        <v>0</v>
      </c>
    </row>
    <row r="106" spans="16:18" x14ac:dyDescent="0.25">
      <c r="P106" s="280" t="str">
        <f>IF($E106="","",VLOOKUP($G106,FocusAreas!$B$158:$C$936,2,0))</f>
        <v/>
      </c>
      <c r="Q106" s="272" t="str">
        <f>IF($E106="","",VLOOKUP(G106,FocusAreas!$B$11:$B$936,1,0))</f>
        <v/>
      </c>
      <c r="R106" s="281">
        <f t="shared" si="1"/>
        <v>0</v>
      </c>
    </row>
    <row r="107" spans="16:18" x14ac:dyDescent="0.25">
      <c r="P107" s="280" t="str">
        <f>IF($E107="","",VLOOKUP($G107,FocusAreas!$B$158:$C$936,2,0))</f>
        <v/>
      </c>
      <c r="Q107" s="272" t="str">
        <f>IF($E107="","",VLOOKUP(G107,FocusAreas!$B$11:$B$936,1,0))</f>
        <v/>
      </c>
      <c r="R107" s="281">
        <f t="shared" si="1"/>
        <v>0</v>
      </c>
    </row>
    <row r="108" spans="16:18" x14ac:dyDescent="0.25">
      <c r="P108" s="280" t="str">
        <f>IF($E108="","",VLOOKUP($G108,FocusAreas!$B$158:$C$936,2,0))</f>
        <v/>
      </c>
      <c r="Q108" s="272" t="str">
        <f>IF($E108="","",VLOOKUP(G108,FocusAreas!$B$11:$B$936,1,0))</f>
        <v/>
      </c>
      <c r="R108" s="281">
        <f t="shared" si="1"/>
        <v>0</v>
      </c>
    </row>
    <row r="109" spans="16:18" x14ac:dyDescent="0.25">
      <c r="P109" s="280" t="str">
        <f>IF($E109="","",VLOOKUP($G109,FocusAreas!$B$158:$C$936,2,0))</f>
        <v/>
      </c>
      <c r="Q109" s="272" t="str">
        <f>IF($E109="","",VLOOKUP(G109,FocusAreas!$B$11:$B$936,1,0))</f>
        <v/>
      </c>
      <c r="R109" s="281">
        <f t="shared" si="1"/>
        <v>0</v>
      </c>
    </row>
    <row r="110" spans="16:18" x14ac:dyDescent="0.25">
      <c r="P110" s="280" t="str">
        <f>IF($E110="","",VLOOKUP($G110,FocusAreas!$B$158:$C$936,2,0))</f>
        <v/>
      </c>
      <c r="Q110" s="272" t="str">
        <f>IF($E110="","",VLOOKUP(G110,FocusAreas!$B$11:$B$936,1,0))</f>
        <v/>
      </c>
      <c r="R110" s="281">
        <f t="shared" si="1"/>
        <v>0</v>
      </c>
    </row>
    <row r="111" spans="16:18" x14ac:dyDescent="0.25">
      <c r="P111" s="280" t="str">
        <f>IF($E111="","",VLOOKUP($G111,FocusAreas!$B$158:$C$936,2,0))</f>
        <v/>
      </c>
      <c r="Q111" s="272" t="str">
        <f>IF($E111="","",VLOOKUP(G111,FocusAreas!$B$11:$B$936,1,0))</f>
        <v/>
      </c>
      <c r="R111" s="281">
        <f t="shared" si="1"/>
        <v>0</v>
      </c>
    </row>
    <row r="112" spans="16:18" x14ac:dyDescent="0.25">
      <c r="P112" s="280" t="str">
        <f>IF($E112="","",VLOOKUP($G112,FocusAreas!$B$158:$C$936,2,0))</f>
        <v/>
      </c>
      <c r="Q112" s="272" t="str">
        <f>IF($E112="","",VLOOKUP(G112,FocusAreas!$B$11:$B$936,1,0))</f>
        <v/>
      </c>
      <c r="R112" s="281">
        <f t="shared" si="1"/>
        <v>0</v>
      </c>
    </row>
    <row r="113" spans="16:18" x14ac:dyDescent="0.25">
      <c r="P113" s="280" t="str">
        <f>IF($E113="","",VLOOKUP($G113,FocusAreas!$B$158:$C$936,2,0))</f>
        <v/>
      </c>
      <c r="Q113" s="272" t="str">
        <f>IF($E113="","",VLOOKUP(G113,FocusAreas!$B$11:$B$936,1,0))</f>
        <v/>
      </c>
      <c r="R113" s="281">
        <f t="shared" si="1"/>
        <v>0</v>
      </c>
    </row>
    <row r="114" spans="16:18" x14ac:dyDescent="0.25">
      <c r="P114" s="280" t="str">
        <f>IF($E114="","",VLOOKUP($G114,FocusAreas!$B$158:$C$936,2,0))</f>
        <v/>
      </c>
      <c r="Q114" s="272" t="str">
        <f>IF($E114="","",VLOOKUP(G114,FocusAreas!$B$11:$B$936,1,0))</f>
        <v/>
      </c>
      <c r="R114" s="281">
        <f t="shared" si="1"/>
        <v>0</v>
      </c>
    </row>
    <row r="115" spans="16:18" x14ac:dyDescent="0.25">
      <c r="P115" s="280" t="str">
        <f>IF($E115="","",VLOOKUP($G115,FocusAreas!$B$158:$C$936,2,0))</f>
        <v/>
      </c>
      <c r="Q115" s="272" t="str">
        <f>IF($E115="","",VLOOKUP(G115,FocusAreas!$B$11:$B$936,1,0))</f>
        <v/>
      </c>
      <c r="R115" s="281">
        <f t="shared" si="1"/>
        <v>0</v>
      </c>
    </row>
    <row r="116" spans="16:18" x14ac:dyDescent="0.25">
      <c r="P116" s="280" t="str">
        <f>IF($E116="","",VLOOKUP($G116,FocusAreas!$B$158:$C$936,2,0))</f>
        <v/>
      </c>
      <c r="Q116" s="272" t="str">
        <f>IF($E116="","",VLOOKUP(G116,FocusAreas!$B$11:$B$936,1,0))</f>
        <v/>
      </c>
      <c r="R116" s="281">
        <f t="shared" si="1"/>
        <v>0</v>
      </c>
    </row>
    <row r="117" spans="16:18" x14ac:dyDescent="0.25">
      <c r="P117" s="280" t="str">
        <f>IF($E117="","",VLOOKUP($G117,FocusAreas!$B$158:$C$936,2,0))</f>
        <v/>
      </c>
      <c r="Q117" s="272" t="str">
        <f>IF($E117="","",VLOOKUP(G117,FocusAreas!$B$11:$B$936,1,0))</f>
        <v/>
      </c>
      <c r="R117" s="281">
        <f t="shared" si="1"/>
        <v>0</v>
      </c>
    </row>
    <row r="118" spans="16:18" x14ac:dyDescent="0.25">
      <c r="P118" s="280" t="str">
        <f>IF($E118="","",VLOOKUP($G118,FocusAreas!$B$158:$C$936,2,0))</f>
        <v/>
      </c>
      <c r="Q118" s="272" t="str">
        <f>IF($E118="","",VLOOKUP(G118,FocusAreas!$B$11:$B$936,1,0))</f>
        <v/>
      </c>
      <c r="R118" s="281">
        <f t="shared" si="1"/>
        <v>0</v>
      </c>
    </row>
    <row r="119" spans="16:18" x14ac:dyDescent="0.25">
      <c r="P119" s="280" t="str">
        <f>IF($E119="","",VLOOKUP($G119,FocusAreas!$B$158:$C$936,2,0))</f>
        <v/>
      </c>
      <c r="Q119" s="272" t="str">
        <f>IF($E119="","",VLOOKUP(G119,FocusAreas!$B$11:$B$936,1,0))</f>
        <v/>
      </c>
      <c r="R119" s="281">
        <f t="shared" si="1"/>
        <v>0</v>
      </c>
    </row>
    <row r="120" spans="16:18" x14ac:dyDescent="0.25">
      <c r="P120" s="280" t="str">
        <f>IF($E120="","",VLOOKUP($G120,FocusAreas!$B$158:$C$936,2,0))</f>
        <v/>
      </c>
      <c r="Q120" s="272" t="str">
        <f>IF($E120="","",VLOOKUP(G120,FocusAreas!$B$11:$B$936,1,0))</f>
        <v/>
      </c>
      <c r="R120" s="281">
        <f t="shared" si="1"/>
        <v>0</v>
      </c>
    </row>
    <row r="121" spans="16:18" x14ac:dyDescent="0.25">
      <c r="P121" s="280" t="str">
        <f>IF($E121="","",VLOOKUP($G121,FocusAreas!$B$158:$C$936,2,0))</f>
        <v/>
      </c>
      <c r="Q121" s="272" t="str">
        <f>IF($E121="","",VLOOKUP(G121,FocusAreas!$B$11:$B$936,1,0))</f>
        <v/>
      </c>
      <c r="R121" s="281">
        <f t="shared" si="1"/>
        <v>0</v>
      </c>
    </row>
    <row r="122" spans="16:18" x14ac:dyDescent="0.25">
      <c r="P122" s="280" t="str">
        <f>IF($E122="","",VLOOKUP($G122,FocusAreas!$B$158:$C$936,2,0))</f>
        <v/>
      </c>
      <c r="Q122" s="272" t="str">
        <f>IF($E122="","",VLOOKUP(G122,FocusAreas!$B$11:$B$936,1,0))</f>
        <v/>
      </c>
      <c r="R122" s="281">
        <f t="shared" si="1"/>
        <v>0</v>
      </c>
    </row>
    <row r="123" spans="16:18" x14ac:dyDescent="0.25">
      <c r="P123" s="280" t="str">
        <f>IF($E123="","",VLOOKUP($G123,FocusAreas!$B$158:$C$936,2,0))</f>
        <v/>
      </c>
      <c r="Q123" s="272" t="str">
        <f>IF($E123="","",VLOOKUP(G123,FocusAreas!$B$11:$B$936,1,0))</f>
        <v/>
      </c>
      <c r="R123" s="281">
        <f t="shared" si="1"/>
        <v>0</v>
      </c>
    </row>
    <row r="124" spans="16:18" x14ac:dyDescent="0.25">
      <c r="P124" s="280" t="str">
        <f>IF($E124="","",VLOOKUP($G124,FocusAreas!$B$158:$C$936,2,0))</f>
        <v/>
      </c>
      <c r="Q124" s="272" t="str">
        <f>IF($E124="","",VLOOKUP(G124,FocusAreas!$B$11:$B$936,1,0))</f>
        <v/>
      </c>
      <c r="R124" s="281">
        <f t="shared" si="1"/>
        <v>0</v>
      </c>
    </row>
    <row r="125" spans="16:18" x14ac:dyDescent="0.25">
      <c r="P125" s="280" t="str">
        <f>IF($E125="","",VLOOKUP($G125,FocusAreas!$B$158:$C$936,2,0))</f>
        <v/>
      </c>
      <c r="Q125" s="272" t="str">
        <f>IF($E125="","",VLOOKUP(G125,FocusAreas!$B$11:$B$936,1,0))</f>
        <v/>
      </c>
      <c r="R125" s="281">
        <f t="shared" si="1"/>
        <v>0</v>
      </c>
    </row>
    <row r="126" spans="16:18" x14ac:dyDescent="0.25">
      <c r="P126" s="280" t="str">
        <f>IF($E126="","",VLOOKUP($G126,FocusAreas!$B$158:$C$936,2,0))</f>
        <v/>
      </c>
      <c r="Q126" s="272" t="str">
        <f>IF($E126="","",VLOOKUP(G126,FocusAreas!$B$11:$B$936,1,0))</f>
        <v/>
      </c>
      <c r="R126" s="281">
        <f t="shared" si="1"/>
        <v>0</v>
      </c>
    </row>
    <row r="127" spans="16:18" x14ac:dyDescent="0.25">
      <c r="P127" s="280" t="str">
        <f>IF($E127="","",VLOOKUP($G127,FocusAreas!$B$158:$C$936,2,0))</f>
        <v/>
      </c>
      <c r="Q127" s="272" t="str">
        <f>IF($E127="","",VLOOKUP(G127,FocusAreas!$B$11:$B$936,1,0))</f>
        <v/>
      </c>
      <c r="R127" s="281">
        <f t="shared" si="1"/>
        <v>0</v>
      </c>
    </row>
    <row r="128" spans="16:18" x14ac:dyDescent="0.25">
      <c r="P128" s="280" t="str">
        <f>IF($E128="","",VLOOKUP($G128,FocusAreas!$B$158:$C$936,2,0))</f>
        <v/>
      </c>
      <c r="Q128" s="272" t="str">
        <f>IF($E128="","",VLOOKUP(G128,FocusAreas!$B$11:$B$936,1,0))</f>
        <v/>
      </c>
      <c r="R128" s="281">
        <f t="shared" si="1"/>
        <v>0</v>
      </c>
    </row>
    <row r="129" spans="16:18" x14ac:dyDescent="0.25">
      <c r="P129" s="280" t="str">
        <f>IF($E129="","",VLOOKUP($G129,FocusAreas!$B$158:$C$936,2,0))</f>
        <v/>
      </c>
      <c r="Q129" s="272" t="str">
        <f>IF($E129="","",VLOOKUP(G129,FocusAreas!$B$11:$B$936,1,0))</f>
        <v/>
      </c>
      <c r="R129" s="281">
        <f t="shared" si="1"/>
        <v>0</v>
      </c>
    </row>
    <row r="130" spans="16:18" x14ac:dyDescent="0.25">
      <c r="P130" s="280" t="str">
        <f>IF($E130="","",VLOOKUP($G130,FocusAreas!$B$158:$C$936,2,0))</f>
        <v/>
      </c>
      <c r="Q130" s="272" t="str">
        <f>IF($E130="","",VLOOKUP(G130,FocusAreas!$B$11:$B$936,1,0))</f>
        <v/>
      </c>
      <c r="R130" s="281">
        <f t="shared" si="1"/>
        <v>0</v>
      </c>
    </row>
    <row r="131" spans="16:18" x14ac:dyDescent="0.25">
      <c r="P131" s="280" t="str">
        <f>IF($E131="","",VLOOKUP($G131,FocusAreas!$B$158:$C$936,2,0))</f>
        <v/>
      </c>
      <c r="Q131" s="272" t="str">
        <f>IF($E131="","",VLOOKUP(G131,FocusAreas!$B$11:$B$936,1,0))</f>
        <v/>
      </c>
      <c r="R131" s="281">
        <f t="shared" ref="R131:R194" si="2">IF(OR(ISERROR(Q131),ISERROR(F131)),1,IF(TRIM(E131)=TRIM(F131),0,1))</f>
        <v>0</v>
      </c>
    </row>
    <row r="132" spans="16:18" x14ac:dyDescent="0.25">
      <c r="P132" s="280" t="str">
        <f>IF($E132="","",VLOOKUP($G132,FocusAreas!$B$158:$C$936,2,0))</f>
        <v/>
      </c>
      <c r="Q132" s="272" t="str">
        <f>IF($E132="","",VLOOKUP(G132,FocusAreas!$B$11:$B$936,1,0))</f>
        <v/>
      </c>
      <c r="R132" s="281">
        <f t="shared" si="2"/>
        <v>0</v>
      </c>
    </row>
    <row r="133" spans="16:18" x14ac:dyDescent="0.25">
      <c r="P133" s="280" t="str">
        <f>IF($E133="","",VLOOKUP($G133,FocusAreas!$B$158:$C$936,2,0))</f>
        <v/>
      </c>
      <c r="Q133" s="272" t="str">
        <f>IF($E133="","",VLOOKUP(G133,FocusAreas!$B$11:$B$936,1,0))</f>
        <v/>
      </c>
      <c r="R133" s="281">
        <f t="shared" si="2"/>
        <v>0</v>
      </c>
    </row>
    <row r="134" spans="16:18" x14ac:dyDescent="0.25">
      <c r="P134" s="280" t="str">
        <f>IF($E134="","",VLOOKUP($G134,FocusAreas!$B$158:$C$936,2,0))</f>
        <v/>
      </c>
      <c r="Q134" s="272" t="str">
        <f>IF($E134="","",VLOOKUP(G134,FocusAreas!$B$11:$B$936,1,0))</f>
        <v/>
      </c>
      <c r="R134" s="281">
        <f t="shared" si="2"/>
        <v>0</v>
      </c>
    </row>
    <row r="135" spans="16:18" x14ac:dyDescent="0.25">
      <c r="P135" s="280" t="str">
        <f>IF($E135="","",VLOOKUP($G135,FocusAreas!$B$158:$C$936,2,0))</f>
        <v/>
      </c>
      <c r="Q135" s="272" t="str">
        <f>IF($E135="","",VLOOKUP(G135,FocusAreas!$B$11:$B$936,1,0))</f>
        <v/>
      </c>
      <c r="R135" s="281">
        <f t="shared" si="2"/>
        <v>0</v>
      </c>
    </row>
    <row r="136" spans="16:18" x14ac:dyDescent="0.25">
      <c r="P136" s="280" t="str">
        <f>IF($E136="","",VLOOKUP($G136,FocusAreas!$B$158:$C$936,2,0))</f>
        <v/>
      </c>
      <c r="Q136" s="272" t="str">
        <f>IF($E136="","",VLOOKUP(G136,FocusAreas!$B$11:$B$936,1,0))</f>
        <v/>
      </c>
      <c r="R136" s="281">
        <f t="shared" si="2"/>
        <v>0</v>
      </c>
    </row>
    <row r="137" spans="16:18" x14ac:dyDescent="0.25">
      <c r="P137" s="280" t="str">
        <f>IF($E137="","",VLOOKUP($G137,FocusAreas!$B$158:$C$936,2,0))</f>
        <v/>
      </c>
      <c r="Q137" s="272" t="str">
        <f>IF($E137="","",VLOOKUP(G137,FocusAreas!$B$11:$B$936,1,0))</f>
        <v/>
      </c>
      <c r="R137" s="281">
        <f t="shared" si="2"/>
        <v>0</v>
      </c>
    </row>
    <row r="138" spans="16:18" x14ac:dyDescent="0.25">
      <c r="P138" s="280" t="str">
        <f>IF($E138="","",VLOOKUP($G138,FocusAreas!$B$158:$C$936,2,0))</f>
        <v/>
      </c>
      <c r="Q138" s="272" t="str">
        <f>IF($E138="","",VLOOKUP(G138,FocusAreas!$B$11:$B$936,1,0))</f>
        <v/>
      </c>
      <c r="R138" s="281">
        <f t="shared" si="2"/>
        <v>0</v>
      </c>
    </row>
    <row r="139" spans="16:18" x14ac:dyDescent="0.25">
      <c r="P139" s="280" t="str">
        <f>IF($E139="","",VLOOKUP($G139,FocusAreas!$B$158:$C$936,2,0))</f>
        <v/>
      </c>
      <c r="Q139" s="272" t="str">
        <f>IF($E139="","",VLOOKUP(G139,FocusAreas!$B$11:$B$936,1,0))</f>
        <v/>
      </c>
      <c r="R139" s="281">
        <f t="shared" si="2"/>
        <v>0</v>
      </c>
    </row>
    <row r="140" spans="16:18" x14ac:dyDescent="0.25">
      <c r="P140" s="280" t="str">
        <f>IF($E140="","",VLOOKUP($G140,FocusAreas!$B$158:$C$936,2,0))</f>
        <v/>
      </c>
      <c r="Q140" s="272" t="str">
        <f>IF($E140="","",VLOOKUP(G140,FocusAreas!$B$11:$B$936,1,0))</f>
        <v/>
      </c>
      <c r="R140" s="281">
        <f t="shared" si="2"/>
        <v>0</v>
      </c>
    </row>
    <row r="141" spans="16:18" x14ac:dyDescent="0.25">
      <c r="P141" s="280" t="str">
        <f>IF($E141="","",VLOOKUP($G141,FocusAreas!$B$158:$C$936,2,0))</f>
        <v/>
      </c>
      <c r="Q141" s="272" t="str">
        <f>IF($E141="","",VLOOKUP(G141,FocusAreas!$B$11:$B$936,1,0))</f>
        <v/>
      </c>
      <c r="R141" s="281">
        <f t="shared" si="2"/>
        <v>0</v>
      </c>
    </row>
    <row r="142" spans="16:18" x14ac:dyDescent="0.25">
      <c r="P142" s="280" t="str">
        <f>IF($E142="","",VLOOKUP($G142,FocusAreas!$B$158:$C$936,2,0))</f>
        <v/>
      </c>
      <c r="Q142" s="272" t="str">
        <f>IF($E142="","",VLOOKUP(G142,FocusAreas!$B$11:$B$936,1,0))</f>
        <v/>
      </c>
      <c r="R142" s="281">
        <f t="shared" si="2"/>
        <v>0</v>
      </c>
    </row>
    <row r="143" spans="16:18" x14ac:dyDescent="0.25">
      <c r="P143" s="280" t="str">
        <f>IF($E143="","",VLOOKUP($G143,FocusAreas!$B$158:$C$936,2,0))</f>
        <v/>
      </c>
      <c r="Q143" s="272" t="str">
        <f>IF($E143="","",VLOOKUP(G143,FocusAreas!$B$11:$B$936,1,0))</f>
        <v/>
      </c>
      <c r="R143" s="281">
        <f t="shared" si="2"/>
        <v>0</v>
      </c>
    </row>
    <row r="144" spans="16:18" x14ac:dyDescent="0.25">
      <c r="P144" s="280" t="str">
        <f>IF($E144="","",VLOOKUP($G144,FocusAreas!$B$158:$C$936,2,0))</f>
        <v/>
      </c>
      <c r="Q144" s="272" t="str">
        <f>IF($E144="","",VLOOKUP(G144,FocusAreas!$B$11:$B$936,1,0))</f>
        <v/>
      </c>
      <c r="R144" s="281">
        <f t="shared" si="2"/>
        <v>0</v>
      </c>
    </row>
    <row r="145" spans="16:18" x14ac:dyDescent="0.25">
      <c r="P145" s="280" t="str">
        <f>IF($E145="","",VLOOKUP($G145,FocusAreas!$B$158:$C$936,2,0))</f>
        <v/>
      </c>
      <c r="Q145" s="272" t="str">
        <f>IF($E145="","",VLOOKUP(G145,FocusAreas!$B$11:$B$936,1,0))</f>
        <v/>
      </c>
      <c r="R145" s="281">
        <f t="shared" si="2"/>
        <v>0</v>
      </c>
    </row>
    <row r="146" spans="16:18" x14ac:dyDescent="0.25">
      <c r="P146" s="280" t="str">
        <f>IF($E146="","",VLOOKUP($G146,FocusAreas!$B$158:$C$936,2,0))</f>
        <v/>
      </c>
      <c r="Q146" s="272" t="str">
        <f>IF($E146="","",VLOOKUP(G146,FocusAreas!$B$11:$B$936,1,0))</f>
        <v/>
      </c>
      <c r="R146" s="281">
        <f t="shared" si="2"/>
        <v>0</v>
      </c>
    </row>
    <row r="147" spans="16:18" x14ac:dyDescent="0.25">
      <c r="P147" s="280" t="str">
        <f>IF($E147="","",VLOOKUP($G147,FocusAreas!$B$158:$C$936,2,0))</f>
        <v/>
      </c>
      <c r="Q147" s="272" t="str">
        <f>IF($E147="","",VLOOKUP(G147,FocusAreas!$B$11:$B$936,1,0))</f>
        <v/>
      </c>
      <c r="R147" s="281">
        <f t="shared" si="2"/>
        <v>0</v>
      </c>
    </row>
    <row r="148" spans="16:18" x14ac:dyDescent="0.25">
      <c r="P148" s="280" t="str">
        <f>IF($E148="","",VLOOKUP($G148,FocusAreas!$B$158:$C$936,2,0))</f>
        <v/>
      </c>
      <c r="Q148" s="272" t="str">
        <f>IF($E148="","",VLOOKUP(G148,FocusAreas!$B$11:$B$936,1,0))</f>
        <v/>
      </c>
      <c r="R148" s="281">
        <f t="shared" si="2"/>
        <v>0</v>
      </c>
    </row>
    <row r="149" spans="16:18" x14ac:dyDescent="0.25">
      <c r="P149" s="280" t="str">
        <f>IF($E149="","",VLOOKUP($G149,FocusAreas!$B$158:$C$936,2,0))</f>
        <v/>
      </c>
      <c r="Q149" s="272" t="str">
        <f>IF($E149="","",VLOOKUP(G149,FocusAreas!$B$11:$B$936,1,0))</f>
        <v/>
      </c>
      <c r="R149" s="281">
        <f t="shared" si="2"/>
        <v>0</v>
      </c>
    </row>
    <row r="150" spans="16:18" x14ac:dyDescent="0.25">
      <c r="P150" s="280" t="str">
        <f>IF($E150="","",VLOOKUP($G150,FocusAreas!$B$158:$C$936,2,0))</f>
        <v/>
      </c>
      <c r="Q150" s="272" t="str">
        <f>IF($E150="","",VLOOKUP(G150,FocusAreas!$B$11:$B$936,1,0))</f>
        <v/>
      </c>
      <c r="R150" s="281">
        <f t="shared" si="2"/>
        <v>0</v>
      </c>
    </row>
    <row r="151" spans="16:18" x14ac:dyDescent="0.25">
      <c r="P151" s="280" t="str">
        <f>IF($E151="","",VLOOKUP($G151,FocusAreas!$B$158:$C$936,2,0))</f>
        <v/>
      </c>
      <c r="Q151" s="272" t="str">
        <f>IF($E151="","",VLOOKUP(G151,FocusAreas!$B$11:$B$936,1,0))</f>
        <v/>
      </c>
      <c r="R151" s="281">
        <f t="shared" si="2"/>
        <v>0</v>
      </c>
    </row>
    <row r="152" spans="16:18" x14ac:dyDescent="0.25">
      <c r="P152" s="280" t="str">
        <f>IF($E152="","",VLOOKUP($G152,FocusAreas!$B$158:$C$936,2,0))</f>
        <v/>
      </c>
      <c r="Q152" s="272" t="str">
        <f>IF($E152="","",VLOOKUP(G152,FocusAreas!$B$11:$B$936,1,0))</f>
        <v/>
      </c>
      <c r="R152" s="281">
        <f t="shared" si="2"/>
        <v>0</v>
      </c>
    </row>
    <row r="153" spans="16:18" x14ac:dyDescent="0.25">
      <c r="P153" s="280" t="str">
        <f>IF($E153="","",VLOOKUP($G153,FocusAreas!$B$158:$C$936,2,0))</f>
        <v/>
      </c>
      <c r="Q153" s="272" t="str">
        <f>IF($E153="","",VLOOKUP(G153,FocusAreas!$B$11:$B$936,1,0))</f>
        <v/>
      </c>
      <c r="R153" s="281">
        <f t="shared" si="2"/>
        <v>0</v>
      </c>
    </row>
    <row r="154" spans="16:18" x14ac:dyDescent="0.25">
      <c r="P154" s="280" t="str">
        <f>IF($E154="","",VLOOKUP($G154,FocusAreas!$B$158:$C$936,2,0))</f>
        <v/>
      </c>
      <c r="Q154" s="272" t="str">
        <f>IF($E154="","",VLOOKUP(G154,FocusAreas!$B$11:$B$936,1,0))</f>
        <v/>
      </c>
      <c r="R154" s="281">
        <f t="shared" si="2"/>
        <v>0</v>
      </c>
    </row>
    <row r="155" spans="16:18" x14ac:dyDescent="0.25">
      <c r="P155" s="280" t="str">
        <f>IF($E155="","",VLOOKUP($G155,FocusAreas!$B$158:$C$936,2,0))</f>
        <v/>
      </c>
      <c r="Q155" s="272" t="str">
        <f>IF($E155="","",VLOOKUP(G155,FocusAreas!$B$11:$B$936,1,0))</f>
        <v/>
      </c>
      <c r="R155" s="281">
        <f t="shared" si="2"/>
        <v>0</v>
      </c>
    </row>
    <row r="156" spans="16:18" x14ac:dyDescent="0.25">
      <c r="P156" s="280" t="str">
        <f>IF($E156="","",VLOOKUP($G156,FocusAreas!$B$158:$C$936,2,0))</f>
        <v/>
      </c>
      <c r="Q156" s="272" t="str">
        <f>IF($E156="","",VLOOKUP(G156,FocusAreas!$B$11:$B$936,1,0))</f>
        <v/>
      </c>
      <c r="R156" s="281">
        <f t="shared" si="2"/>
        <v>0</v>
      </c>
    </row>
    <row r="157" spans="16:18" x14ac:dyDescent="0.25">
      <c r="P157" s="280" t="str">
        <f>IF($E157="","",VLOOKUP($G157,FocusAreas!$B$158:$C$936,2,0))</f>
        <v/>
      </c>
      <c r="Q157" s="272" t="str">
        <f>IF($E157="","",VLOOKUP(G157,FocusAreas!$B$11:$B$936,1,0))</f>
        <v/>
      </c>
      <c r="R157" s="281">
        <f t="shared" si="2"/>
        <v>0</v>
      </c>
    </row>
    <row r="158" spans="16:18" x14ac:dyDescent="0.25">
      <c r="P158" s="280" t="str">
        <f>IF($E158="","",VLOOKUP($G158,FocusAreas!$B$158:$C$936,2,0))</f>
        <v/>
      </c>
      <c r="Q158" s="272" t="str">
        <f>IF($E158="","",VLOOKUP(G158,FocusAreas!$B$11:$B$936,1,0))</f>
        <v/>
      </c>
      <c r="R158" s="281">
        <f t="shared" si="2"/>
        <v>0</v>
      </c>
    </row>
    <row r="159" spans="16:18" x14ac:dyDescent="0.25">
      <c r="P159" s="280" t="str">
        <f>IF($E159="","",VLOOKUP($G159,FocusAreas!$B$158:$C$936,2,0))</f>
        <v/>
      </c>
      <c r="Q159" s="272" t="str">
        <f>IF($E159="","",VLOOKUP(G159,FocusAreas!$B$11:$B$936,1,0))</f>
        <v/>
      </c>
      <c r="R159" s="281">
        <f t="shared" si="2"/>
        <v>0</v>
      </c>
    </row>
    <row r="160" spans="16:18" x14ac:dyDescent="0.25">
      <c r="P160" s="280" t="str">
        <f>IF($E160="","",VLOOKUP($G160,FocusAreas!$B$158:$C$936,2,0))</f>
        <v/>
      </c>
      <c r="Q160" s="272" t="str">
        <f>IF($E160="","",VLOOKUP(G160,FocusAreas!$B$11:$B$936,1,0))</f>
        <v/>
      </c>
      <c r="R160" s="281">
        <f t="shared" si="2"/>
        <v>0</v>
      </c>
    </row>
    <row r="161" spans="16:18" x14ac:dyDescent="0.25">
      <c r="P161" s="280" t="str">
        <f>IF($E161="","",VLOOKUP($G161,FocusAreas!$B$158:$C$936,2,0))</f>
        <v/>
      </c>
      <c r="Q161" s="272" t="str">
        <f>IF($E161="","",VLOOKUP(G161,FocusAreas!$B$11:$B$936,1,0))</f>
        <v/>
      </c>
      <c r="R161" s="281">
        <f t="shared" si="2"/>
        <v>0</v>
      </c>
    </row>
    <row r="162" spans="16:18" x14ac:dyDescent="0.25">
      <c r="P162" s="280" t="str">
        <f>IF($E162="","",VLOOKUP($G162,FocusAreas!$B$158:$C$936,2,0))</f>
        <v/>
      </c>
      <c r="Q162" s="272" t="str">
        <f>IF($E162="","",VLOOKUP(G162,FocusAreas!$B$11:$B$936,1,0))</f>
        <v/>
      </c>
      <c r="R162" s="281">
        <f t="shared" si="2"/>
        <v>0</v>
      </c>
    </row>
    <row r="163" spans="16:18" x14ac:dyDescent="0.25">
      <c r="P163" s="280" t="str">
        <f>IF($E163="","",VLOOKUP($G163,FocusAreas!$B$158:$C$936,2,0))</f>
        <v/>
      </c>
      <c r="Q163" s="272" t="str">
        <f>IF($E163="","",VLOOKUP(G163,FocusAreas!$B$11:$B$936,1,0))</f>
        <v/>
      </c>
      <c r="R163" s="281">
        <f t="shared" si="2"/>
        <v>0</v>
      </c>
    </row>
    <row r="164" spans="16:18" x14ac:dyDescent="0.25">
      <c r="P164" s="280" t="str">
        <f>IF($E164="","",VLOOKUP($G164,FocusAreas!$B$158:$C$936,2,0))</f>
        <v/>
      </c>
      <c r="Q164" s="272" t="str">
        <f>IF($E164="","",VLOOKUP(G164,FocusAreas!$B$11:$B$936,1,0))</f>
        <v/>
      </c>
      <c r="R164" s="281">
        <f t="shared" si="2"/>
        <v>0</v>
      </c>
    </row>
    <row r="165" spans="16:18" x14ac:dyDescent="0.25">
      <c r="P165" s="280" t="str">
        <f>IF($E165="","",VLOOKUP($G165,FocusAreas!$B$158:$C$936,2,0))</f>
        <v/>
      </c>
      <c r="Q165" s="272" t="str">
        <f>IF($E165="","",VLOOKUP(G165,FocusAreas!$B$11:$B$936,1,0))</f>
        <v/>
      </c>
      <c r="R165" s="281">
        <f t="shared" si="2"/>
        <v>0</v>
      </c>
    </row>
    <row r="166" spans="16:18" x14ac:dyDescent="0.25">
      <c r="P166" s="280" t="str">
        <f>IF($E166="","",VLOOKUP($G166,FocusAreas!$B$158:$C$936,2,0))</f>
        <v/>
      </c>
      <c r="Q166" s="272" t="str">
        <f>IF($E166="","",VLOOKUP(G166,FocusAreas!$B$11:$B$936,1,0))</f>
        <v/>
      </c>
      <c r="R166" s="281">
        <f t="shared" si="2"/>
        <v>0</v>
      </c>
    </row>
    <row r="167" spans="16:18" x14ac:dyDescent="0.25">
      <c r="P167" s="280" t="str">
        <f>IF($E167="","",VLOOKUP($G167,FocusAreas!$B$158:$C$936,2,0))</f>
        <v/>
      </c>
      <c r="Q167" s="272" t="str">
        <f>IF($E167="","",VLOOKUP(G167,FocusAreas!$B$11:$B$936,1,0))</f>
        <v/>
      </c>
      <c r="R167" s="281">
        <f t="shared" si="2"/>
        <v>0</v>
      </c>
    </row>
    <row r="168" spans="16:18" x14ac:dyDescent="0.25">
      <c r="P168" s="280" t="str">
        <f>IF($E168="","",VLOOKUP($G168,FocusAreas!$B$158:$C$936,2,0))</f>
        <v/>
      </c>
      <c r="Q168" s="272" t="str">
        <f>IF($E168="","",VLOOKUP(G168,FocusAreas!$B$11:$B$936,1,0))</f>
        <v/>
      </c>
      <c r="R168" s="281">
        <f t="shared" si="2"/>
        <v>0</v>
      </c>
    </row>
    <row r="169" spans="16:18" x14ac:dyDescent="0.25">
      <c r="P169" s="280" t="str">
        <f>IF($E169="","",VLOOKUP($G169,FocusAreas!$B$158:$C$936,2,0))</f>
        <v/>
      </c>
      <c r="Q169" s="272" t="str">
        <f>IF($E169="","",VLOOKUP(G169,FocusAreas!$B$11:$B$936,1,0))</f>
        <v/>
      </c>
      <c r="R169" s="281">
        <f t="shared" si="2"/>
        <v>0</v>
      </c>
    </row>
    <row r="170" spans="16:18" x14ac:dyDescent="0.25">
      <c r="P170" s="280" t="str">
        <f>IF($E170="","",VLOOKUP($G170,FocusAreas!$B$158:$C$936,2,0))</f>
        <v/>
      </c>
      <c r="Q170" s="272" t="str">
        <f>IF($E170="","",VLOOKUP(G170,FocusAreas!$B$11:$B$936,1,0))</f>
        <v/>
      </c>
      <c r="R170" s="281">
        <f t="shared" si="2"/>
        <v>0</v>
      </c>
    </row>
    <row r="171" spans="16:18" x14ac:dyDescent="0.25">
      <c r="P171" s="280" t="str">
        <f>IF($E171="","",VLOOKUP($G171,FocusAreas!$B$158:$C$936,2,0))</f>
        <v/>
      </c>
      <c r="Q171" s="272" t="str">
        <f>IF($E171="","",VLOOKUP(G171,FocusAreas!$B$11:$B$936,1,0))</f>
        <v/>
      </c>
      <c r="R171" s="281">
        <f t="shared" si="2"/>
        <v>0</v>
      </c>
    </row>
    <row r="172" spans="16:18" x14ac:dyDescent="0.25">
      <c r="P172" s="280" t="str">
        <f>IF($E172="","",VLOOKUP($G172,FocusAreas!$B$158:$C$936,2,0))</f>
        <v/>
      </c>
      <c r="Q172" s="272" t="str">
        <f>IF($E172="","",VLOOKUP(G172,FocusAreas!$B$11:$B$936,1,0))</f>
        <v/>
      </c>
      <c r="R172" s="281">
        <f t="shared" si="2"/>
        <v>0</v>
      </c>
    </row>
    <row r="173" spans="16:18" x14ac:dyDescent="0.25">
      <c r="P173" s="280" t="str">
        <f>IF($E173="","",VLOOKUP($G173,FocusAreas!$B$158:$C$936,2,0))</f>
        <v/>
      </c>
      <c r="Q173" s="272" t="str">
        <f>IF($E173="","",VLOOKUP(G173,FocusAreas!$B$11:$B$936,1,0))</f>
        <v/>
      </c>
      <c r="R173" s="281">
        <f t="shared" si="2"/>
        <v>0</v>
      </c>
    </row>
    <row r="174" spans="16:18" x14ac:dyDescent="0.25">
      <c r="P174" s="280" t="str">
        <f>IF($E174="","",VLOOKUP($G174,FocusAreas!$B$158:$C$936,2,0))</f>
        <v/>
      </c>
      <c r="Q174" s="272" t="str">
        <f>IF($E174="","",VLOOKUP(G174,FocusAreas!$B$11:$B$936,1,0))</f>
        <v/>
      </c>
      <c r="R174" s="281">
        <f t="shared" si="2"/>
        <v>0</v>
      </c>
    </row>
    <row r="175" spans="16:18" x14ac:dyDescent="0.25">
      <c r="P175" s="280" t="str">
        <f>IF($E175="","",VLOOKUP($G175,FocusAreas!$B$158:$C$936,2,0))</f>
        <v/>
      </c>
      <c r="Q175" s="272" t="str">
        <f>IF($E175="","",VLOOKUP(G175,FocusAreas!$B$11:$B$936,1,0))</f>
        <v/>
      </c>
      <c r="R175" s="281">
        <f t="shared" si="2"/>
        <v>0</v>
      </c>
    </row>
    <row r="176" spans="16:18" x14ac:dyDescent="0.25">
      <c r="P176" s="280" t="str">
        <f>IF($E176="","",VLOOKUP($G176,FocusAreas!$B$158:$C$936,2,0))</f>
        <v/>
      </c>
      <c r="Q176" s="272" t="str">
        <f>IF($E176="","",VLOOKUP(G176,FocusAreas!$B$11:$B$936,1,0))</f>
        <v/>
      </c>
      <c r="R176" s="281">
        <f t="shared" si="2"/>
        <v>0</v>
      </c>
    </row>
    <row r="177" spans="16:18" x14ac:dyDescent="0.25">
      <c r="P177" s="280" t="str">
        <f>IF($E177="","",VLOOKUP($G177,FocusAreas!$B$158:$C$936,2,0))</f>
        <v/>
      </c>
      <c r="Q177" s="272" t="str">
        <f>IF($E177="","",VLOOKUP(G177,FocusAreas!$B$11:$B$936,1,0))</f>
        <v/>
      </c>
      <c r="R177" s="281">
        <f t="shared" si="2"/>
        <v>0</v>
      </c>
    </row>
    <row r="178" spans="16:18" x14ac:dyDescent="0.25">
      <c r="P178" s="280" t="str">
        <f>IF($E178="","",VLOOKUP($G178,FocusAreas!$B$158:$C$936,2,0))</f>
        <v/>
      </c>
      <c r="Q178" s="272" t="str">
        <f>IF($E178="","",VLOOKUP(G178,FocusAreas!$B$11:$B$936,1,0))</f>
        <v/>
      </c>
      <c r="R178" s="281">
        <f t="shared" si="2"/>
        <v>0</v>
      </c>
    </row>
    <row r="179" spans="16:18" x14ac:dyDescent="0.25">
      <c r="P179" s="280" t="str">
        <f>IF($E179="","",VLOOKUP($G179,FocusAreas!$B$158:$C$936,2,0))</f>
        <v/>
      </c>
      <c r="Q179" s="272" t="str">
        <f>IF($E179="","",VLOOKUP(G179,FocusAreas!$B$11:$B$936,1,0))</f>
        <v/>
      </c>
      <c r="R179" s="281">
        <f t="shared" si="2"/>
        <v>0</v>
      </c>
    </row>
    <row r="180" spans="16:18" x14ac:dyDescent="0.25">
      <c r="P180" s="280" t="str">
        <f>IF($E180="","",VLOOKUP($G180,FocusAreas!$B$158:$C$936,2,0))</f>
        <v/>
      </c>
      <c r="Q180" s="272" t="str">
        <f>IF($E180="","",VLOOKUP(G180,FocusAreas!$B$11:$B$936,1,0))</f>
        <v/>
      </c>
      <c r="R180" s="281">
        <f t="shared" si="2"/>
        <v>0</v>
      </c>
    </row>
    <row r="181" spans="16:18" x14ac:dyDescent="0.25">
      <c r="P181" s="280" t="str">
        <f>IF($E181="","",VLOOKUP($G181,FocusAreas!$B$158:$C$936,2,0))</f>
        <v/>
      </c>
      <c r="Q181" s="272" t="str">
        <f>IF($E181="","",VLOOKUP(G181,FocusAreas!$B$11:$B$936,1,0))</f>
        <v/>
      </c>
      <c r="R181" s="281">
        <f t="shared" si="2"/>
        <v>0</v>
      </c>
    </row>
    <row r="182" spans="16:18" x14ac:dyDescent="0.25">
      <c r="P182" s="280" t="str">
        <f>IF($E182="","",VLOOKUP($G182,FocusAreas!$B$158:$C$936,2,0))</f>
        <v/>
      </c>
      <c r="Q182" s="272" t="str">
        <f>IF($E182="","",VLOOKUP(G182,FocusAreas!$B$11:$B$936,1,0))</f>
        <v/>
      </c>
      <c r="R182" s="281">
        <f t="shared" si="2"/>
        <v>0</v>
      </c>
    </row>
    <row r="183" spans="16:18" x14ac:dyDescent="0.25">
      <c r="P183" s="280" t="str">
        <f>IF($E183="","",VLOOKUP($G183,FocusAreas!$B$158:$C$936,2,0))</f>
        <v/>
      </c>
      <c r="Q183" s="272" t="str">
        <f>IF($E183="","",VLOOKUP(G183,FocusAreas!$B$11:$B$936,1,0))</f>
        <v/>
      </c>
      <c r="R183" s="281">
        <f t="shared" si="2"/>
        <v>0</v>
      </c>
    </row>
    <row r="184" spans="16:18" x14ac:dyDescent="0.25">
      <c r="P184" s="280" t="str">
        <f>IF($E184="","",VLOOKUP($G184,FocusAreas!$B$158:$C$936,2,0))</f>
        <v/>
      </c>
      <c r="Q184" s="272" t="str">
        <f>IF($E184="","",VLOOKUP(G184,FocusAreas!$B$11:$B$936,1,0))</f>
        <v/>
      </c>
      <c r="R184" s="281">
        <f t="shared" si="2"/>
        <v>0</v>
      </c>
    </row>
    <row r="185" spans="16:18" x14ac:dyDescent="0.25">
      <c r="P185" s="280" t="str">
        <f>IF($E185="","",VLOOKUP($G185,FocusAreas!$B$158:$C$936,2,0))</f>
        <v/>
      </c>
      <c r="Q185" s="272" t="str">
        <f>IF($E185="","",VLOOKUP(G185,FocusAreas!$B$11:$B$936,1,0))</f>
        <v/>
      </c>
      <c r="R185" s="281">
        <f t="shared" si="2"/>
        <v>0</v>
      </c>
    </row>
    <row r="186" spans="16:18" x14ac:dyDescent="0.25">
      <c r="P186" s="280" t="str">
        <f>IF($E186="","",VLOOKUP($G186,FocusAreas!$B$158:$C$936,2,0))</f>
        <v/>
      </c>
      <c r="Q186" s="272" t="str">
        <f>IF($E186="","",VLOOKUP(G186,FocusAreas!$B$11:$B$936,1,0))</f>
        <v/>
      </c>
      <c r="R186" s="281">
        <f t="shared" si="2"/>
        <v>0</v>
      </c>
    </row>
    <row r="187" spans="16:18" x14ac:dyDescent="0.25">
      <c r="P187" s="280" t="str">
        <f>IF($E187="","",VLOOKUP($G187,FocusAreas!$B$158:$C$936,2,0))</f>
        <v/>
      </c>
      <c r="Q187" s="272" t="str">
        <f>IF($E187="","",VLOOKUP(G187,FocusAreas!$B$11:$B$936,1,0))</f>
        <v/>
      </c>
      <c r="R187" s="281">
        <f t="shared" si="2"/>
        <v>0</v>
      </c>
    </row>
    <row r="188" spans="16:18" x14ac:dyDescent="0.25">
      <c r="P188" s="280" t="str">
        <f>IF($E188="","",VLOOKUP($G188,FocusAreas!$B$158:$C$936,2,0))</f>
        <v/>
      </c>
      <c r="Q188" s="272" t="str">
        <f>IF($E188="","",VLOOKUP(G188,FocusAreas!$B$11:$B$936,1,0))</f>
        <v/>
      </c>
      <c r="R188" s="281">
        <f t="shared" si="2"/>
        <v>0</v>
      </c>
    </row>
    <row r="189" spans="16:18" x14ac:dyDescent="0.25">
      <c r="P189" s="280" t="str">
        <f>IF($E189="","",VLOOKUP($G189,FocusAreas!$B$158:$C$936,2,0))</f>
        <v/>
      </c>
      <c r="Q189" s="272" t="str">
        <f>IF($E189="","",VLOOKUP(G189,FocusAreas!$B$11:$B$936,1,0))</f>
        <v/>
      </c>
      <c r="R189" s="281">
        <f t="shared" si="2"/>
        <v>0</v>
      </c>
    </row>
    <row r="190" spans="16:18" x14ac:dyDescent="0.25">
      <c r="P190" s="280" t="str">
        <f>IF($E190="","",VLOOKUP($G190,FocusAreas!$B$158:$C$936,2,0))</f>
        <v/>
      </c>
      <c r="Q190" s="272" t="str">
        <f>IF($E190="","",VLOOKUP(G190,FocusAreas!$B$11:$B$936,1,0))</f>
        <v/>
      </c>
      <c r="R190" s="281">
        <f t="shared" si="2"/>
        <v>0</v>
      </c>
    </row>
    <row r="191" spans="16:18" x14ac:dyDescent="0.25">
      <c r="P191" s="280" t="str">
        <f>IF($E191="","",VLOOKUP($G191,FocusAreas!$B$158:$C$936,2,0))</f>
        <v/>
      </c>
      <c r="Q191" s="272" t="str">
        <f>IF($E191="","",VLOOKUP(G191,FocusAreas!$B$11:$B$936,1,0))</f>
        <v/>
      </c>
      <c r="R191" s="281">
        <f t="shared" si="2"/>
        <v>0</v>
      </c>
    </row>
    <row r="192" spans="16:18" x14ac:dyDescent="0.25">
      <c r="P192" s="280" t="str">
        <f>IF($E192="","",VLOOKUP($G192,FocusAreas!$B$158:$C$936,2,0))</f>
        <v/>
      </c>
      <c r="Q192" s="272" t="str">
        <f>IF($E192="","",VLOOKUP(G192,FocusAreas!$B$11:$B$936,1,0))</f>
        <v/>
      </c>
      <c r="R192" s="281">
        <f t="shared" si="2"/>
        <v>0</v>
      </c>
    </row>
    <row r="193" spans="16:18" x14ac:dyDescent="0.25">
      <c r="P193" s="280" t="str">
        <f>IF($E193="","",VLOOKUP($G193,FocusAreas!$B$158:$C$936,2,0))</f>
        <v/>
      </c>
      <c r="Q193" s="272" t="str">
        <f>IF($E193="","",VLOOKUP(G193,FocusAreas!$B$11:$B$936,1,0))</f>
        <v/>
      </c>
      <c r="R193" s="281">
        <f t="shared" si="2"/>
        <v>0</v>
      </c>
    </row>
    <row r="194" spans="16:18" x14ac:dyDescent="0.25">
      <c r="P194" s="280" t="str">
        <f>IF($E194="","",VLOOKUP($G194,FocusAreas!$B$158:$C$936,2,0))</f>
        <v/>
      </c>
      <c r="Q194" s="272" t="str">
        <f>IF($E194="","",VLOOKUP(G194,FocusAreas!$B$11:$B$936,1,0))</f>
        <v/>
      </c>
      <c r="R194" s="281">
        <f t="shared" si="2"/>
        <v>0</v>
      </c>
    </row>
    <row r="195" spans="16:18" x14ac:dyDescent="0.25">
      <c r="P195" s="280" t="str">
        <f>IF($E195="","",VLOOKUP($G195,FocusAreas!$B$158:$C$936,2,0))</f>
        <v/>
      </c>
      <c r="Q195" s="272" t="str">
        <f>IF($E195="","",VLOOKUP(G195,FocusAreas!$B$11:$B$936,1,0))</f>
        <v/>
      </c>
      <c r="R195" s="281">
        <f t="shared" ref="R195:R258" si="3">IF(OR(ISERROR(Q195),ISERROR(F195)),1,IF(TRIM(E195)=TRIM(F195),0,1))</f>
        <v>0</v>
      </c>
    </row>
    <row r="196" spans="16:18" x14ac:dyDescent="0.25">
      <c r="P196" s="280" t="str">
        <f>IF($E196="","",VLOOKUP($G196,FocusAreas!$B$158:$C$936,2,0))</f>
        <v/>
      </c>
      <c r="Q196" s="272" t="str">
        <f>IF($E196="","",VLOOKUP(G196,FocusAreas!$B$11:$B$936,1,0))</f>
        <v/>
      </c>
      <c r="R196" s="281">
        <f t="shared" si="3"/>
        <v>0</v>
      </c>
    </row>
    <row r="197" spans="16:18" x14ac:dyDescent="0.25">
      <c r="P197" s="280" t="str">
        <f>IF($E197="","",VLOOKUP($G197,FocusAreas!$B$158:$C$936,2,0))</f>
        <v/>
      </c>
      <c r="Q197" s="272" t="str">
        <f>IF($E197="","",VLOOKUP(G197,FocusAreas!$B$11:$B$936,1,0))</f>
        <v/>
      </c>
      <c r="R197" s="281">
        <f t="shared" si="3"/>
        <v>0</v>
      </c>
    </row>
    <row r="198" spans="16:18" x14ac:dyDescent="0.25">
      <c r="P198" s="280" t="str">
        <f>IF($E198="","",VLOOKUP($G198,FocusAreas!$B$158:$C$936,2,0))</f>
        <v/>
      </c>
      <c r="Q198" s="272" t="str">
        <f>IF($E198="","",VLOOKUP(G198,FocusAreas!$B$11:$B$936,1,0))</f>
        <v/>
      </c>
      <c r="R198" s="281">
        <f t="shared" si="3"/>
        <v>0</v>
      </c>
    </row>
    <row r="199" spans="16:18" x14ac:dyDescent="0.25">
      <c r="P199" s="280" t="str">
        <f>IF($E199="","",VLOOKUP($G199,FocusAreas!$B$158:$C$936,2,0))</f>
        <v/>
      </c>
      <c r="Q199" s="272" t="str">
        <f>IF($E199="","",VLOOKUP(G199,FocusAreas!$B$11:$B$936,1,0))</f>
        <v/>
      </c>
      <c r="R199" s="281">
        <f t="shared" si="3"/>
        <v>0</v>
      </c>
    </row>
    <row r="200" spans="16:18" x14ac:dyDescent="0.25">
      <c r="P200" s="280" t="str">
        <f>IF($E200="","",VLOOKUP($G200,FocusAreas!$B$158:$C$936,2,0))</f>
        <v/>
      </c>
      <c r="Q200" s="272" t="str">
        <f>IF($E200="","",VLOOKUP(G200,FocusAreas!$B$11:$B$936,1,0))</f>
        <v/>
      </c>
      <c r="R200" s="281">
        <f t="shared" si="3"/>
        <v>0</v>
      </c>
    </row>
    <row r="201" spans="16:18" x14ac:dyDescent="0.25">
      <c r="P201" s="280" t="str">
        <f>IF($E201="","",VLOOKUP($G201,FocusAreas!$B$158:$C$936,2,0))</f>
        <v/>
      </c>
      <c r="Q201" s="272" t="str">
        <f>IF($E201="","",VLOOKUP(G201,FocusAreas!$B$11:$B$936,1,0))</f>
        <v/>
      </c>
      <c r="R201" s="281">
        <f t="shared" si="3"/>
        <v>0</v>
      </c>
    </row>
    <row r="202" spans="16:18" x14ac:dyDescent="0.25">
      <c r="P202" s="280" t="str">
        <f>IF($E202="","",VLOOKUP($G202,FocusAreas!$B$158:$C$936,2,0))</f>
        <v/>
      </c>
      <c r="Q202" s="272" t="str">
        <f>IF($E202="","",VLOOKUP(G202,FocusAreas!$B$11:$B$936,1,0))</f>
        <v/>
      </c>
      <c r="R202" s="281">
        <f t="shared" si="3"/>
        <v>0</v>
      </c>
    </row>
    <row r="203" spans="16:18" x14ac:dyDescent="0.25">
      <c r="P203" s="280" t="str">
        <f>IF($E203="","",VLOOKUP($G203,FocusAreas!$B$158:$C$936,2,0))</f>
        <v/>
      </c>
      <c r="Q203" s="272" t="str">
        <f>IF($E203="","",VLOOKUP(G203,FocusAreas!$B$11:$B$936,1,0))</f>
        <v/>
      </c>
      <c r="R203" s="281">
        <f t="shared" si="3"/>
        <v>0</v>
      </c>
    </row>
    <row r="204" spans="16:18" x14ac:dyDescent="0.25">
      <c r="P204" s="280" t="str">
        <f>IF($E204="","",VLOOKUP($G204,FocusAreas!$B$158:$C$936,2,0))</f>
        <v/>
      </c>
      <c r="Q204" s="272" t="str">
        <f>IF($E204="","",VLOOKUP(G204,FocusAreas!$B$11:$B$936,1,0))</f>
        <v/>
      </c>
      <c r="R204" s="281">
        <f t="shared" si="3"/>
        <v>0</v>
      </c>
    </row>
    <row r="205" spans="16:18" x14ac:dyDescent="0.25">
      <c r="P205" s="280" t="str">
        <f>IF($E205="","",VLOOKUP($G205,FocusAreas!$B$158:$C$936,2,0))</f>
        <v/>
      </c>
      <c r="Q205" s="272" t="str">
        <f>IF($E205="","",VLOOKUP(G205,FocusAreas!$B$11:$B$936,1,0))</f>
        <v/>
      </c>
      <c r="R205" s="281">
        <f t="shared" si="3"/>
        <v>0</v>
      </c>
    </row>
    <row r="206" spans="16:18" x14ac:dyDescent="0.25">
      <c r="P206" s="280" t="str">
        <f>IF($E206="","",VLOOKUP($G206,FocusAreas!$B$158:$C$936,2,0))</f>
        <v/>
      </c>
      <c r="Q206" s="272" t="str">
        <f>IF($E206="","",VLOOKUP(G206,FocusAreas!$B$11:$B$936,1,0))</f>
        <v/>
      </c>
      <c r="R206" s="281">
        <f t="shared" si="3"/>
        <v>0</v>
      </c>
    </row>
    <row r="207" spans="16:18" x14ac:dyDescent="0.25">
      <c r="P207" s="280" t="str">
        <f>IF($E207="","",VLOOKUP($G207,FocusAreas!$B$158:$C$936,2,0))</f>
        <v/>
      </c>
      <c r="Q207" s="272" t="str">
        <f>IF($E207="","",VLOOKUP(G207,FocusAreas!$B$11:$B$936,1,0))</f>
        <v/>
      </c>
      <c r="R207" s="281">
        <f t="shared" si="3"/>
        <v>0</v>
      </c>
    </row>
    <row r="208" spans="16:18" x14ac:dyDescent="0.25">
      <c r="P208" s="280" t="str">
        <f>IF($E208="","",VLOOKUP($G208,FocusAreas!$B$158:$C$936,2,0))</f>
        <v/>
      </c>
      <c r="Q208" s="272" t="str">
        <f>IF($E208="","",VLOOKUP(G208,FocusAreas!$B$11:$B$936,1,0))</f>
        <v/>
      </c>
      <c r="R208" s="281">
        <f t="shared" si="3"/>
        <v>0</v>
      </c>
    </row>
    <row r="209" spans="16:18" x14ac:dyDescent="0.25">
      <c r="P209" s="280" t="str">
        <f>IF($E209="","",VLOOKUP($G209,FocusAreas!$B$158:$C$936,2,0))</f>
        <v/>
      </c>
      <c r="Q209" s="272" t="str">
        <f>IF($E209="","",VLOOKUP(G209,FocusAreas!$B$11:$B$936,1,0))</f>
        <v/>
      </c>
      <c r="R209" s="281">
        <f t="shared" si="3"/>
        <v>0</v>
      </c>
    </row>
    <row r="210" spans="16:18" x14ac:dyDescent="0.25">
      <c r="P210" s="280" t="str">
        <f>IF($E210="","",VLOOKUP($G210,FocusAreas!$B$158:$C$936,2,0))</f>
        <v/>
      </c>
      <c r="Q210" s="272" t="str">
        <f>IF($E210="","",VLOOKUP(G210,FocusAreas!$B$11:$B$936,1,0))</f>
        <v/>
      </c>
      <c r="R210" s="281">
        <f t="shared" si="3"/>
        <v>0</v>
      </c>
    </row>
    <row r="211" spans="16:18" x14ac:dyDescent="0.25">
      <c r="P211" s="280" t="str">
        <f>IF($E211="","",VLOOKUP($G211,FocusAreas!$B$158:$C$936,2,0))</f>
        <v/>
      </c>
      <c r="Q211" s="272" t="str">
        <f>IF($E211="","",VLOOKUP(G211,FocusAreas!$B$11:$B$936,1,0))</f>
        <v/>
      </c>
      <c r="R211" s="281">
        <f t="shared" si="3"/>
        <v>0</v>
      </c>
    </row>
    <row r="212" spans="16:18" x14ac:dyDescent="0.25">
      <c r="P212" s="280" t="str">
        <f>IF($E212="","",VLOOKUP($G212,FocusAreas!$B$158:$C$936,2,0))</f>
        <v/>
      </c>
      <c r="Q212" s="272" t="str">
        <f>IF($E212="","",VLOOKUP(G212,FocusAreas!$B$11:$B$936,1,0))</f>
        <v/>
      </c>
      <c r="R212" s="281">
        <f t="shared" si="3"/>
        <v>0</v>
      </c>
    </row>
    <row r="213" spans="16:18" x14ac:dyDescent="0.25">
      <c r="P213" s="280" t="str">
        <f>IF($E213="","",VLOOKUP($G213,FocusAreas!$B$158:$C$936,2,0))</f>
        <v/>
      </c>
      <c r="Q213" s="272" t="str">
        <f>IF($E213="","",VLOOKUP(G213,FocusAreas!$B$11:$B$936,1,0))</f>
        <v/>
      </c>
      <c r="R213" s="281">
        <f t="shared" si="3"/>
        <v>0</v>
      </c>
    </row>
    <row r="214" spans="16:18" x14ac:dyDescent="0.25">
      <c r="P214" s="280" t="str">
        <f>IF($E214="","",VLOOKUP($G214,FocusAreas!$B$158:$C$936,2,0))</f>
        <v/>
      </c>
      <c r="Q214" s="272" t="str">
        <f>IF($E214="","",VLOOKUP(G214,FocusAreas!$B$11:$B$936,1,0))</f>
        <v/>
      </c>
      <c r="R214" s="281">
        <f t="shared" si="3"/>
        <v>0</v>
      </c>
    </row>
    <row r="215" spans="16:18" x14ac:dyDescent="0.25">
      <c r="P215" s="280" t="str">
        <f>IF($E215="","",VLOOKUP($G215,FocusAreas!$B$158:$C$936,2,0))</f>
        <v/>
      </c>
      <c r="Q215" s="272" t="str">
        <f>IF($E215="","",VLOOKUP(G215,FocusAreas!$B$11:$B$936,1,0))</f>
        <v/>
      </c>
      <c r="R215" s="281">
        <f t="shared" si="3"/>
        <v>0</v>
      </c>
    </row>
    <row r="216" spans="16:18" x14ac:dyDescent="0.25">
      <c r="P216" s="280" t="str">
        <f>IF($E216="","",VLOOKUP($G216,FocusAreas!$B$158:$C$936,2,0))</f>
        <v/>
      </c>
      <c r="Q216" s="272" t="str">
        <f>IF($E216="","",VLOOKUP(G216,FocusAreas!$B$11:$B$936,1,0))</f>
        <v/>
      </c>
      <c r="R216" s="281">
        <f t="shared" si="3"/>
        <v>0</v>
      </c>
    </row>
    <row r="217" spans="16:18" x14ac:dyDescent="0.25">
      <c r="P217" s="280" t="str">
        <f>IF($E217="","",VLOOKUP($G217,FocusAreas!$B$158:$C$936,2,0))</f>
        <v/>
      </c>
      <c r="Q217" s="272" t="str">
        <f>IF($E217="","",VLOOKUP(G217,FocusAreas!$B$11:$B$936,1,0))</f>
        <v/>
      </c>
      <c r="R217" s="281">
        <f t="shared" si="3"/>
        <v>0</v>
      </c>
    </row>
    <row r="218" spans="16:18" x14ac:dyDescent="0.25">
      <c r="P218" s="280" t="str">
        <f>IF($E218="","",VLOOKUP($G218,FocusAreas!$B$158:$C$936,2,0))</f>
        <v/>
      </c>
      <c r="Q218" s="272" t="str">
        <f>IF($E218="","",VLOOKUP(G218,FocusAreas!$B$11:$B$936,1,0))</f>
        <v/>
      </c>
      <c r="R218" s="281">
        <f t="shared" si="3"/>
        <v>0</v>
      </c>
    </row>
    <row r="219" spans="16:18" x14ac:dyDescent="0.25">
      <c r="P219" s="280" t="str">
        <f>IF($E219="","",VLOOKUP($G219,FocusAreas!$B$158:$C$936,2,0))</f>
        <v/>
      </c>
      <c r="Q219" s="272" t="str">
        <f>IF($E219="","",VLOOKUP(G219,FocusAreas!$B$11:$B$936,1,0))</f>
        <v/>
      </c>
      <c r="R219" s="281">
        <f t="shared" si="3"/>
        <v>0</v>
      </c>
    </row>
    <row r="220" spans="16:18" x14ac:dyDescent="0.25">
      <c r="P220" s="280" t="str">
        <f>IF($E220="","",VLOOKUP($G220,FocusAreas!$B$158:$C$936,2,0))</f>
        <v/>
      </c>
      <c r="Q220" s="272" t="str">
        <f>IF($E220="","",VLOOKUP(G220,FocusAreas!$B$11:$B$936,1,0))</f>
        <v/>
      </c>
      <c r="R220" s="281">
        <f t="shared" si="3"/>
        <v>0</v>
      </c>
    </row>
    <row r="221" spans="16:18" x14ac:dyDescent="0.25">
      <c r="P221" s="280" t="str">
        <f>IF($E221="","",VLOOKUP($G221,FocusAreas!$B$158:$C$936,2,0))</f>
        <v/>
      </c>
      <c r="Q221" s="272" t="str">
        <f>IF($E221="","",VLOOKUP(G221,FocusAreas!$B$11:$B$936,1,0))</f>
        <v/>
      </c>
      <c r="R221" s="281">
        <f t="shared" si="3"/>
        <v>0</v>
      </c>
    </row>
    <row r="222" spans="16:18" x14ac:dyDescent="0.25">
      <c r="P222" s="280" t="str">
        <f>IF($E222="","",VLOOKUP($G222,FocusAreas!$B$158:$C$936,2,0))</f>
        <v/>
      </c>
      <c r="Q222" s="272" t="str">
        <f>IF($E222="","",VLOOKUP(G222,FocusAreas!$B$11:$B$936,1,0))</f>
        <v/>
      </c>
      <c r="R222" s="281">
        <f t="shared" si="3"/>
        <v>0</v>
      </c>
    </row>
    <row r="223" spans="16:18" x14ac:dyDescent="0.25">
      <c r="P223" s="280" t="str">
        <f>IF($E223="","",VLOOKUP($G223,FocusAreas!$B$158:$C$936,2,0))</f>
        <v/>
      </c>
      <c r="Q223" s="272" t="str">
        <f>IF($E223="","",VLOOKUP(G223,FocusAreas!$B$11:$B$936,1,0))</f>
        <v/>
      </c>
      <c r="R223" s="281">
        <f t="shared" si="3"/>
        <v>0</v>
      </c>
    </row>
    <row r="224" spans="16:18" x14ac:dyDescent="0.25">
      <c r="P224" s="280" t="str">
        <f>IF($E224="","",VLOOKUP($G224,FocusAreas!$B$158:$C$936,2,0))</f>
        <v/>
      </c>
      <c r="Q224" s="272" t="str">
        <f>IF($E224="","",VLOOKUP(G224,FocusAreas!$B$11:$B$936,1,0))</f>
        <v/>
      </c>
      <c r="R224" s="281">
        <f t="shared" si="3"/>
        <v>0</v>
      </c>
    </row>
    <row r="225" spans="16:18" x14ac:dyDescent="0.25">
      <c r="P225" s="280" t="str">
        <f>IF($E225="","",VLOOKUP($G225,FocusAreas!$B$158:$C$936,2,0))</f>
        <v/>
      </c>
      <c r="Q225" s="272" t="str">
        <f>IF($E225="","",VLOOKUP(G225,FocusAreas!$B$11:$B$936,1,0))</f>
        <v/>
      </c>
      <c r="R225" s="281">
        <f t="shared" si="3"/>
        <v>0</v>
      </c>
    </row>
    <row r="226" spans="16:18" x14ac:dyDescent="0.25">
      <c r="P226" s="280" t="str">
        <f>IF($E226="","",VLOOKUP($G226,FocusAreas!$B$158:$C$936,2,0))</f>
        <v/>
      </c>
      <c r="Q226" s="272" t="str">
        <f>IF($E226="","",VLOOKUP(G226,FocusAreas!$B$11:$B$936,1,0))</f>
        <v/>
      </c>
      <c r="R226" s="281">
        <f t="shared" si="3"/>
        <v>0</v>
      </c>
    </row>
    <row r="227" spans="16:18" x14ac:dyDescent="0.25">
      <c r="P227" s="280" t="str">
        <f>IF($E227="","",VLOOKUP($G227,FocusAreas!$B$158:$C$936,2,0))</f>
        <v/>
      </c>
      <c r="Q227" s="272" t="str">
        <f>IF($E227="","",VLOOKUP(G227,FocusAreas!$B$11:$B$936,1,0))</f>
        <v/>
      </c>
      <c r="R227" s="281">
        <f t="shared" si="3"/>
        <v>0</v>
      </c>
    </row>
    <row r="228" spans="16:18" x14ac:dyDescent="0.25">
      <c r="P228" s="280" t="str">
        <f>IF($E228="","",VLOOKUP($G228,FocusAreas!$B$158:$C$936,2,0))</f>
        <v/>
      </c>
      <c r="Q228" s="272" t="str">
        <f>IF($E228="","",VLOOKUP(G228,FocusAreas!$B$11:$B$936,1,0))</f>
        <v/>
      </c>
      <c r="R228" s="281">
        <f t="shared" si="3"/>
        <v>0</v>
      </c>
    </row>
    <row r="229" spans="16:18" x14ac:dyDescent="0.25">
      <c r="P229" s="280" t="str">
        <f>IF($E229="","",VLOOKUP($G229,FocusAreas!$B$158:$C$936,2,0))</f>
        <v/>
      </c>
      <c r="Q229" s="272" t="str">
        <f>IF($E229="","",VLOOKUP(G229,FocusAreas!$B$11:$B$936,1,0))</f>
        <v/>
      </c>
      <c r="R229" s="281">
        <f t="shared" si="3"/>
        <v>0</v>
      </c>
    </row>
    <row r="230" spans="16:18" x14ac:dyDescent="0.25">
      <c r="P230" s="280" t="str">
        <f>IF($E230="","",VLOOKUP($G230,FocusAreas!$B$158:$C$936,2,0))</f>
        <v/>
      </c>
      <c r="Q230" s="272" t="str">
        <f>IF($E230="","",VLOOKUP(G230,FocusAreas!$B$11:$B$936,1,0))</f>
        <v/>
      </c>
      <c r="R230" s="281">
        <f t="shared" si="3"/>
        <v>0</v>
      </c>
    </row>
    <row r="231" spans="16:18" x14ac:dyDescent="0.25">
      <c r="P231" s="280" t="str">
        <f>IF($E231="","",VLOOKUP($G231,FocusAreas!$B$158:$C$936,2,0))</f>
        <v/>
      </c>
      <c r="Q231" s="272" t="str">
        <f>IF($E231="","",VLOOKUP(G231,FocusAreas!$B$11:$B$936,1,0))</f>
        <v/>
      </c>
      <c r="R231" s="281">
        <f t="shared" si="3"/>
        <v>0</v>
      </c>
    </row>
    <row r="232" spans="16:18" x14ac:dyDescent="0.25">
      <c r="P232" s="280" t="str">
        <f>IF($E232="","",VLOOKUP($G232,FocusAreas!$B$158:$C$936,2,0))</f>
        <v/>
      </c>
      <c r="Q232" s="272" t="str">
        <f>IF($E232="","",VLOOKUP(G232,FocusAreas!$B$11:$B$936,1,0))</f>
        <v/>
      </c>
      <c r="R232" s="281">
        <f t="shared" si="3"/>
        <v>0</v>
      </c>
    </row>
    <row r="233" spans="16:18" x14ac:dyDescent="0.25">
      <c r="P233" s="280" t="str">
        <f>IF($E233="","",VLOOKUP($G233,FocusAreas!$B$158:$C$936,2,0))</f>
        <v/>
      </c>
      <c r="Q233" s="272" t="str">
        <f>IF($E233="","",VLOOKUP(G233,FocusAreas!$B$11:$B$936,1,0))</f>
        <v/>
      </c>
      <c r="R233" s="281">
        <f t="shared" si="3"/>
        <v>0</v>
      </c>
    </row>
    <row r="234" spans="16:18" x14ac:dyDescent="0.25">
      <c r="P234" s="280" t="str">
        <f>IF($E234="","",VLOOKUP($G234,FocusAreas!$B$158:$C$936,2,0))</f>
        <v/>
      </c>
      <c r="Q234" s="272" t="str">
        <f>IF($E234="","",VLOOKUP(G234,FocusAreas!$B$11:$B$936,1,0))</f>
        <v/>
      </c>
      <c r="R234" s="281">
        <f t="shared" si="3"/>
        <v>0</v>
      </c>
    </row>
    <row r="235" spans="16:18" x14ac:dyDescent="0.25">
      <c r="P235" s="280" t="str">
        <f>IF($E235="","",VLOOKUP($G235,FocusAreas!$B$158:$C$936,2,0))</f>
        <v/>
      </c>
      <c r="Q235" s="272" t="str">
        <f>IF($E235="","",VLOOKUP(G235,FocusAreas!$B$11:$B$936,1,0))</f>
        <v/>
      </c>
      <c r="R235" s="281">
        <f t="shared" si="3"/>
        <v>0</v>
      </c>
    </row>
    <row r="236" spans="16:18" x14ac:dyDescent="0.25">
      <c r="P236" s="280" t="str">
        <f>IF($E236="","",VLOOKUP($G236,FocusAreas!$B$158:$C$936,2,0))</f>
        <v/>
      </c>
      <c r="Q236" s="272" t="str">
        <f>IF($E236="","",VLOOKUP(G236,FocusAreas!$B$11:$B$936,1,0))</f>
        <v/>
      </c>
      <c r="R236" s="281">
        <f t="shared" si="3"/>
        <v>0</v>
      </c>
    </row>
    <row r="237" spans="16:18" x14ac:dyDescent="0.25">
      <c r="P237" s="280" t="str">
        <f>IF($E237="","",VLOOKUP($G237,FocusAreas!$B$158:$C$936,2,0))</f>
        <v/>
      </c>
      <c r="Q237" s="272" t="str">
        <f>IF($E237="","",VLOOKUP(G237,FocusAreas!$B$11:$B$936,1,0))</f>
        <v/>
      </c>
      <c r="R237" s="281">
        <f t="shared" si="3"/>
        <v>0</v>
      </c>
    </row>
    <row r="238" spans="16:18" x14ac:dyDescent="0.25">
      <c r="P238" s="280" t="str">
        <f>IF($E238="","",VLOOKUP($G238,FocusAreas!$B$158:$C$936,2,0))</f>
        <v/>
      </c>
      <c r="Q238" s="272" t="str">
        <f>IF($E238="","",VLOOKUP(G238,FocusAreas!$B$11:$B$936,1,0))</f>
        <v/>
      </c>
      <c r="R238" s="281">
        <f t="shared" si="3"/>
        <v>0</v>
      </c>
    </row>
    <row r="239" spans="16:18" x14ac:dyDescent="0.25">
      <c r="P239" s="280" t="str">
        <f>IF($E239="","",VLOOKUP($G239,FocusAreas!$B$158:$C$936,2,0))</f>
        <v/>
      </c>
      <c r="Q239" s="272" t="str">
        <f>IF($E239="","",VLOOKUP(G239,FocusAreas!$B$11:$B$936,1,0))</f>
        <v/>
      </c>
      <c r="R239" s="281">
        <f t="shared" si="3"/>
        <v>0</v>
      </c>
    </row>
    <row r="240" spans="16:18" x14ac:dyDescent="0.25">
      <c r="P240" s="280" t="str">
        <f>IF($E240="","",VLOOKUP($G240,FocusAreas!$B$158:$C$936,2,0))</f>
        <v/>
      </c>
      <c r="Q240" s="272" t="str">
        <f>IF($E240="","",VLOOKUP(G240,FocusAreas!$B$11:$B$936,1,0))</f>
        <v/>
      </c>
      <c r="R240" s="281">
        <f t="shared" si="3"/>
        <v>0</v>
      </c>
    </row>
    <row r="241" spans="16:18" x14ac:dyDescent="0.25">
      <c r="P241" s="280" t="str">
        <f>IF($E241="","",VLOOKUP($G241,FocusAreas!$B$158:$C$936,2,0))</f>
        <v/>
      </c>
      <c r="Q241" s="272" t="str">
        <f>IF($E241="","",VLOOKUP(G241,FocusAreas!$B$11:$B$936,1,0))</f>
        <v/>
      </c>
      <c r="R241" s="281">
        <f t="shared" si="3"/>
        <v>0</v>
      </c>
    </row>
    <row r="242" spans="16:18" x14ac:dyDescent="0.25">
      <c r="P242" s="280" t="str">
        <f>IF($E242="","",VLOOKUP($G242,FocusAreas!$B$158:$C$936,2,0))</f>
        <v/>
      </c>
      <c r="Q242" s="272" t="str">
        <f>IF($E242="","",VLOOKUP(G242,FocusAreas!$B$11:$B$936,1,0))</f>
        <v/>
      </c>
      <c r="R242" s="281">
        <f t="shared" si="3"/>
        <v>0</v>
      </c>
    </row>
    <row r="243" spans="16:18" x14ac:dyDescent="0.25">
      <c r="P243" s="280" t="str">
        <f>IF($E243="","",VLOOKUP($G243,FocusAreas!$B$158:$C$936,2,0))</f>
        <v/>
      </c>
      <c r="Q243" s="272" t="str">
        <f>IF($E243="","",VLOOKUP(G243,FocusAreas!$B$11:$B$936,1,0))</f>
        <v/>
      </c>
      <c r="R243" s="281">
        <f t="shared" si="3"/>
        <v>0</v>
      </c>
    </row>
    <row r="244" spans="16:18" x14ac:dyDescent="0.25">
      <c r="P244" s="280" t="str">
        <f>IF($E244="","",VLOOKUP($G244,FocusAreas!$B$158:$C$936,2,0))</f>
        <v/>
      </c>
      <c r="Q244" s="272" t="str">
        <f>IF($E244="","",VLOOKUP(G244,FocusAreas!$B$11:$B$936,1,0))</f>
        <v/>
      </c>
      <c r="R244" s="281">
        <f t="shared" si="3"/>
        <v>0</v>
      </c>
    </row>
    <row r="245" spans="16:18" x14ac:dyDescent="0.25">
      <c r="P245" s="280" t="str">
        <f>IF($E245="","",VLOOKUP($G245,FocusAreas!$B$158:$C$936,2,0))</f>
        <v/>
      </c>
      <c r="Q245" s="272" t="str">
        <f>IF($E245="","",VLOOKUP(G245,FocusAreas!$B$11:$B$936,1,0))</f>
        <v/>
      </c>
      <c r="R245" s="281">
        <f t="shared" si="3"/>
        <v>0</v>
      </c>
    </row>
    <row r="246" spans="16:18" x14ac:dyDescent="0.25">
      <c r="P246" s="280" t="str">
        <f>IF($E246="","",VLOOKUP($G246,FocusAreas!$B$158:$C$936,2,0))</f>
        <v/>
      </c>
      <c r="Q246" s="272" t="str">
        <f>IF($E246="","",VLOOKUP(G246,FocusAreas!$B$11:$B$936,1,0))</f>
        <v/>
      </c>
      <c r="R246" s="281">
        <f t="shared" si="3"/>
        <v>0</v>
      </c>
    </row>
    <row r="247" spans="16:18" x14ac:dyDescent="0.25">
      <c r="P247" s="280" t="str">
        <f>IF($E247="","",VLOOKUP($G247,FocusAreas!$B$158:$C$936,2,0))</f>
        <v/>
      </c>
      <c r="Q247" s="272" t="str">
        <f>IF($E247="","",VLOOKUP(G247,FocusAreas!$B$11:$B$936,1,0))</f>
        <v/>
      </c>
      <c r="R247" s="281">
        <f t="shared" si="3"/>
        <v>0</v>
      </c>
    </row>
    <row r="248" spans="16:18" x14ac:dyDescent="0.25">
      <c r="P248" s="280" t="str">
        <f>IF($E248="","",VLOOKUP($G248,FocusAreas!$B$158:$C$936,2,0))</f>
        <v/>
      </c>
      <c r="Q248" s="272" t="str">
        <f>IF($E248="","",VLOOKUP(G248,FocusAreas!$B$11:$B$936,1,0))</f>
        <v/>
      </c>
      <c r="R248" s="281">
        <f t="shared" si="3"/>
        <v>0</v>
      </c>
    </row>
    <row r="249" spans="16:18" x14ac:dyDescent="0.25">
      <c r="P249" s="280" t="str">
        <f>IF($E249="","",VLOOKUP($G249,FocusAreas!$B$158:$C$936,2,0))</f>
        <v/>
      </c>
      <c r="Q249" s="272" t="str">
        <f>IF($E249="","",VLOOKUP(G249,FocusAreas!$B$11:$B$936,1,0))</f>
        <v/>
      </c>
      <c r="R249" s="281">
        <f t="shared" si="3"/>
        <v>0</v>
      </c>
    </row>
    <row r="250" spans="16:18" x14ac:dyDescent="0.25">
      <c r="P250" s="280" t="str">
        <f>IF($E250="","",VLOOKUP($G250,FocusAreas!$B$158:$C$936,2,0))</f>
        <v/>
      </c>
      <c r="Q250" s="272" t="str">
        <f>IF($E250="","",VLOOKUP(G250,FocusAreas!$B$11:$B$936,1,0))</f>
        <v/>
      </c>
      <c r="R250" s="281">
        <f t="shared" si="3"/>
        <v>0</v>
      </c>
    </row>
    <row r="251" spans="16:18" x14ac:dyDescent="0.25">
      <c r="P251" s="280" t="str">
        <f>IF($E251="","",VLOOKUP($G251,FocusAreas!$B$158:$C$936,2,0))</f>
        <v/>
      </c>
      <c r="Q251" s="272" t="str">
        <f>IF($E251="","",VLOOKUP(G251,FocusAreas!$B$11:$B$936,1,0))</f>
        <v/>
      </c>
      <c r="R251" s="281">
        <f t="shared" si="3"/>
        <v>0</v>
      </c>
    </row>
    <row r="252" spans="16:18" x14ac:dyDescent="0.25">
      <c r="P252" s="280" t="str">
        <f>IF($E252="","",VLOOKUP($G252,FocusAreas!$B$158:$C$936,2,0))</f>
        <v/>
      </c>
      <c r="Q252" s="272" t="str">
        <f>IF($E252="","",VLOOKUP(G252,FocusAreas!$B$11:$B$936,1,0))</f>
        <v/>
      </c>
      <c r="R252" s="281">
        <f t="shared" si="3"/>
        <v>0</v>
      </c>
    </row>
    <row r="253" spans="16:18" x14ac:dyDescent="0.25">
      <c r="P253" s="280" t="str">
        <f>IF($E253="","",VLOOKUP($G253,FocusAreas!$B$158:$C$936,2,0))</f>
        <v/>
      </c>
      <c r="Q253" s="272" t="str">
        <f>IF($E253="","",VLOOKUP(G253,FocusAreas!$B$11:$B$936,1,0))</f>
        <v/>
      </c>
      <c r="R253" s="281">
        <f t="shared" si="3"/>
        <v>0</v>
      </c>
    </row>
    <row r="254" spans="16:18" x14ac:dyDescent="0.25">
      <c r="P254" s="280" t="str">
        <f>IF($E254="","",VLOOKUP($G254,FocusAreas!$B$158:$C$936,2,0))</f>
        <v/>
      </c>
      <c r="Q254" s="272" t="str">
        <f>IF($E254="","",VLOOKUP(G254,FocusAreas!$B$11:$B$936,1,0))</f>
        <v/>
      </c>
      <c r="R254" s="281">
        <f t="shared" si="3"/>
        <v>0</v>
      </c>
    </row>
    <row r="255" spans="16:18" x14ac:dyDescent="0.25">
      <c r="P255" s="280" t="str">
        <f>IF($E255="","",VLOOKUP($G255,FocusAreas!$B$158:$C$936,2,0))</f>
        <v/>
      </c>
      <c r="Q255" s="272" t="str">
        <f>IF($E255="","",VLOOKUP(G255,FocusAreas!$B$11:$B$936,1,0))</f>
        <v/>
      </c>
      <c r="R255" s="281">
        <f t="shared" si="3"/>
        <v>0</v>
      </c>
    </row>
    <row r="256" spans="16:18" x14ac:dyDescent="0.25">
      <c r="P256" s="280" t="str">
        <f>IF($E256="","",VLOOKUP($G256,FocusAreas!$B$158:$C$936,2,0))</f>
        <v/>
      </c>
      <c r="Q256" s="272" t="str">
        <f>IF($E256="","",VLOOKUP(G256,FocusAreas!$B$11:$B$936,1,0))</f>
        <v/>
      </c>
      <c r="R256" s="281">
        <f t="shared" si="3"/>
        <v>0</v>
      </c>
    </row>
    <row r="257" spans="16:18" x14ac:dyDescent="0.25">
      <c r="P257" s="280" t="str">
        <f>IF($E257="","",VLOOKUP($G257,FocusAreas!$B$158:$C$936,2,0))</f>
        <v/>
      </c>
      <c r="Q257" s="272" t="str">
        <f>IF($E257="","",VLOOKUP(G257,FocusAreas!$B$11:$B$936,1,0))</f>
        <v/>
      </c>
      <c r="R257" s="281">
        <f t="shared" si="3"/>
        <v>0</v>
      </c>
    </row>
    <row r="258" spans="16:18" x14ac:dyDescent="0.25">
      <c r="P258" s="280" t="str">
        <f>IF($E258="","",VLOOKUP($G258,FocusAreas!$B$158:$C$936,2,0))</f>
        <v/>
      </c>
      <c r="Q258" s="272" t="str">
        <f>IF($E258="","",VLOOKUP(G258,FocusAreas!$B$11:$B$936,1,0))</f>
        <v/>
      </c>
      <c r="R258" s="281">
        <f t="shared" si="3"/>
        <v>0</v>
      </c>
    </row>
    <row r="259" spans="16:18" x14ac:dyDescent="0.25">
      <c r="P259" s="280" t="str">
        <f>IF($E259="","",VLOOKUP($G259,FocusAreas!$B$158:$C$936,2,0))</f>
        <v/>
      </c>
      <c r="Q259" s="272" t="str">
        <f>IF($E259="","",VLOOKUP(G259,FocusAreas!$B$11:$B$936,1,0))</f>
        <v/>
      </c>
      <c r="R259" s="281">
        <f t="shared" ref="R259:R322" si="4">IF(OR(ISERROR(Q259),ISERROR(F259)),1,IF(TRIM(E259)=TRIM(F259),0,1))</f>
        <v>0</v>
      </c>
    </row>
    <row r="260" spans="16:18" x14ac:dyDescent="0.25">
      <c r="P260" s="280" t="str">
        <f>IF($E260="","",VLOOKUP($G260,FocusAreas!$B$158:$C$936,2,0))</f>
        <v/>
      </c>
      <c r="Q260" s="272" t="str">
        <f>IF($E260="","",VLOOKUP(G260,FocusAreas!$B$11:$B$936,1,0))</f>
        <v/>
      </c>
      <c r="R260" s="281">
        <f t="shared" si="4"/>
        <v>0</v>
      </c>
    </row>
    <row r="261" spans="16:18" x14ac:dyDescent="0.25">
      <c r="P261" s="280" t="str">
        <f>IF($E261="","",VLOOKUP($G261,FocusAreas!$B$158:$C$936,2,0))</f>
        <v/>
      </c>
      <c r="Q261" s="272" t="str">
        <f>IF($E261="","",VLOOKUP(G261,FocusAreas!$B$11:$B$936,1,0))</f>
        <v/>
      </c>
      <c r="R261" s="281">
        <f t="shared" si="4"/>
        <v>0</v>
      </c>
    </row>
    <row r="262" spans="16:18" x14ac:dyDescent="0.25">
      <c r="P262" s="280" t="str">
        <f>IF($E262="","",VLOOKUP($G262,FocusAreas!$B$158:$C$936,2,0))</f>
        <v/>
      </c>
      <c r="Q262" s="272" t="str">
        <f>IF($E262="","",VLOOKUP(G262,FocusAreas!$B$11:$B$936,1,0))</f>
        <v/>
      </c>
      <c r="R262" s="281">
        <f t="shared" si="4"/>
        <v>0</v>
      </c>
    </row>
    <row r="263" spans="16:18" x14ac:dyDescent="0.25">
      <c r="P263" s="280" t="str">
        <f>IF($E263="","",VLOOKUP($G263,FocusAreas!$B$158:$C$936,2,0))</f>
        <v/>
      </c>
      <c r="Q263" s="272" t="str">
        <f>IF($E263="","",VLOOKUP(G263,FocusAreas!$B$11:$B$936,1,0))</f>
        <v/>
      </c>
      <c r="R263" s="281">
        <f t="shared" si="4"/>
        <v>0</v>
      </c>
    </row>
    <row r="264" spans="16:18" x14ac:dyDescent="0.25">
      <c r="P264" s="280" t="str">
        <f>IF($E264="","",VLOOKUP($G264,FocusAreas!$B$158:$C$936,2,0))</f>
        <v/>
      </c>
      <c r="Q264" s="272" t="str">
        <f>IF($E264="","",VLOOKUP(G264,FocusAreas!$B$11:$B$936,1,0))</f>
        <v/>
      </c>
      <c r="R264" s="281">
        <f t="shared" si="4"/>
        <v>0</v>
      </c>
    </row>
    <row r="265" spans="16:18" x14ac:dyDescent="0.25">
      <c r="P265" s="280" t="str">
        <f>IF($E265="","",VLOOKUP($G265,FocusAreas!$B$158:$C$936,2,0))</f>
        <v/>
      </c>
      <c r="Q265" s="272" t="str">
        <f>IF($E265="","",VLOOKUP(G265,FocusAreas!$B$11:$B$936,1,0))</f>
        <v/>
      </c>
      <c r="R265" s="281">
        <f t="shared" si="4"/>
        <v>0</v>
      </c>
    </row>
    <row r="266" spans="16:18" x14ac:dyDescent="0.25">
      <c r="P266" s="280" t="str">
        <f>IF($E266="","",VLOOKUP($G266,FocusAreas!$B$158:$C$936,2,0))</f>
        <v/>
      </c>
      <c r="Q266" s="272" t="str">
        <f>IF($E266="","",VLOOKUP(G266,FocusAreas!$B$11:$B$936,1,0))</f>
        <v/>
      </c>
      <c r="R266" s="281">
        <f t="shared" si="4"/>
        <v>0</v>
      </c>
    </row>
    <row r="267" spans="16:18" x14ac:dyDescent="0.25">
      <c r="P267" s="280" t="str">
        <f>IF($E267="","",VLOOKUP($G267,FocusAreas!$B$158:$C$936,2,0))</f>
        <v/>
      </c>
      <c r="Q267" s="272" t="str">
        <f>IF($E267="","",VLOOKUP(G267,FocusAreas!$B$11:$B$936,1,0))</f>
        <v/>
      </c>
      <c r="R267" s="281">
        <f t="shared" si="4"/>
        <v>0</v>
      </c>
    </row>
    <row r="268" spans="16:18" x14ac:dyDescent="0.25">
      <c r="P268" s="280" t="str">
        <f>IF($E268="","",VLOOKUP($G268,FocusAreas!$B$158:$C$936,2,0))</f>
        <v/>
      </c>
      <c r="Q268" s="272" t="str">
        <f>IF($E268="","",VLOOKUP(G268,FocusAreas!$B$11:$B$936,1,0))</f>
        <v/>
      </c>
      <c r="R268" s="281">
        <f t="shared" si="4"/>
        <v>0</v>
      </c>
    </row>
    <row r="269" spans="16:18" x14ac:dyDescent="0.25">
      <c r="P269" s="280" t="str">
        <f>IF($E269="","",VLOOKUP($G269,FocusAreas!$B$158:$C$936,2,0))</f>
        <v/>
      </c>
      <c r="Q269" s="272" t="str">
        <f>IF($E269="","",VLOOKUP(G269,FocusAreas!$B$11:$B$936,1,0))</f>
        <v/>
      </c>
      <c r="R269" s="281">
        <f t="shared" si="4"/>
        <v>0</v>
      </c>
    </row>
    <row r="270" spans="16:18" x14ac:dyDescent="0.25">
      <c r="P270" s="280" t="str">
        <f>IF($E270="","",VLOOKUP($G270,FocusAreas!$B$158:$C$936,2,0))</f>
        <v/>
      </c>
      <c r="Q270" s="272" t="str">
        <f>IF($E270="","",VLOOKUP(G270,FocusAreas!$B$11:$B$936,1,0))</f>
        <v/>
      </c>
      <c r="R270" s="281">
        <f t="shared" si="4"/>
        <v>0</v>
      </c>
    </row>
    <row r="271" spans="16:18" x14ac:dyDescent="0.25">
      <c r="P271" s="280" t="str">
        <f>IF($E271="","",VLOOKUP($G271,FocusAreas!$B$158:$C$936,2,0))</f>
        <v/>
      </c>
      <c r="Q271" s="272" t="str">
        <f>IF($E271="","",VLOOKUP(G271,FocusAreas!$B$11:$B$936,1,0))</f>
        <v/>
      </c>
      <c r="R271" s="281">
        <f t="shared" si="4"/>
        <v>0</v>
      </c>
    </row>
    <row r="272" spans="16:18" x14ac:dyDescent="0.25">
      <c r="P272" s="280" t="str">
        <f>IF($E272="","",VLOOKUP($G272,FocusAreas!$B$158:$C$936,2,0))</f>
        <v/>
      </c>
      <c r="Q272" s="272" t="str">
        <f>IF($E272="","",VLOOKUP(G272,FocusAreas!$B$11:$B$936,1,0))</f>
        <v/>
      </c>
      <c r="R272" s="281">
        <f t="shared" si="4"/>
        <v>0</v>
      </c>
    </row>
    <row r="273" spans="16:18" x14ac:dyDescent="0.25">
      <c r="P273" s="280" t="str">
        <f>IF($E273="","",VLOOKUP($G273,FocusAreas!$B$158:$C$936,2,0))</f>
        <v/>
      </c>
      <c r="Q273" s="272" t="str">
        <f>IF($E273="","",VLOOKUP(G273,FocusAreas!$B$11:$B$936,1,0))</f>
        <v/>
      </c>
      <c r="R273" s="281">
        <f t="shared" si="4"/>
        <v>0</v>
      </c>
    </row>
    <row r="274" spans="16:18" x14ac:dyDescent="0.25">
      <c r="P274" s="280" t="str">
        <f>IF($E274="","",VLOOKUP($G274,FocusAreas!$B$158:$C$936,2,0))</f>
        <v/>
      </c>
      <c r="Q274" s="272" t="str">
        <f>IF($E274="","",VLOOKUP(G274,FocusAreas!$B$11:$B$936,1,0))</f>
        <v/>
      </c>
      <c r="R274" s="281">
        <f t="shared" si="4"/>
        <v>0</v>
      </c>
    </row>
    <row r="275" spans="16:18" x14ac:dyDescent="0.25">
      <c r="P275" s="280" t="str">
        <f>IF($E275="","",VLOOKUP($G275,FocusAreas!$B$158:$C$936,2,0))</f>
        <v/>
      </c>
      <c r="Q275" s="272" t="str">
        <f>IF($E275="","",VLOOKUP(G275,FocusAreas!$B$11:$B$936,1,0))</f>
        <v/>
      </c>
      <c r="R275" s="281">
        <f t="shared" si="4"/>
        <v>0</v>
      </c>
    </row>
    <row r="276" spans="16:18" x14ac:dyDescent="0.25">
      <c r="P276" s="280" t="str">
        <f>IF($E276="","",VLOOKUP($G276,FocusAreas!$B$158:$C$936,2,0))</f>
        <v/>
      </c>
      <c r="Q276" s="272" t="str">
        <f>IF($E276="","",VLOOKUP(G276,FocusAreas!$B$11:$B$936,1,0))</f>
        <v/>
      </c>
      <c r="R276" s="281">
        <f t="shared" si="4"/>
        <v>0</v>
      </c>
    </row>
    <row r="277" spans="16:18" x14ac:dyDescent="0.25">
      <c r="P277" s="280" t="str">
        <f>IF($E277="","",VLOOKUP($G277,FocusAreas!$B$158:$C$936,2,0))</f>
        <v/>
      </c>
      <c r="Q277" s="272" t="str">
        <f>IF($E277="","",VLOOKUP(G277,FocusAreas!$B$11:$B$936,1,0))</f>
        <v/>
      </c>
      <c r="R277" s="281">
        <f t="shared" si="4"/>
        <v>0</v>
      </c>
    </row>
    <row r="278" spans="16:18" x14ac:dyDescent="0.25">
      <c r="P278" s="280" t="str">
        <f>IF($E278="","",VLOOKUP($G278,FocusAreas!$B$158:$C$936,2,0))</f>
        <v/>
      </c>
      <c r="Q278" s="272" t="str">
        <f>IF($E278="","",VLOOKUP(G278,FocusAreas!$B$11:$B$936,1,0))</f>
        <v/>
      </c>
      <c r="R278" s="281">
        <f t="shared" si="4"/>
        <v>0</v>
      </c>
    </row>
    <row r="279" spans="16:18" x14ac:dyDescent="0.25">
      <c r="P279" s="280" t="str">
        <f>IF($E279="","",VLOOKUP($G279,FocusAreas!$B$158:$C$936,2,0))</f>
        <v/>
      </c>
      <c r="Q279" s="272" t="str">
        <f>IF($E279="","",VLOOKUP(G279,FocusAreas!$B$11:$B$936,1,0))</f>
        <v/>
      </c>
      <c r="R279" s="281">
        <f t="shared" si="4"/>
        <v>0</v>
      </c>
    </row>
    <row r="280" spans="16:18" x14ac:dyDescent="0.25">
      <c r="P280" s="280" t="str">
        <f>IF($E280="","",VLOOKUP($G280,FocusAreas!$B$158:$C$936,2,0))</f>
        <v/>
      </c>
      <c r="Q280" s="272" t="str">
        <f>IF($E280="","",VLOOKUP(G280,FocusAreas!$B$11:$B$936,1,0))</f>
        <v/>
      </c>
      <c r="R280" s="281">
        <f t="shared" si="4"/>
        <v>0</v>
      </c>
    </row>
    <row r="281" spans="16:18" x14ac:dyDescent="0.25">
      <c r="P281" s="280" t="str">
        <f>IF($E281="","",VLOOKUP($G281,FocusAreas!$B$158:$C$936,2,0))</f>
        <v/>
      </c>
      <c r="Q281" s="272" t="str">
        <f>IF($E281="","",VLOOKUP(G281,FocusAreas!$B$11:$B$936,1,0))</f>
        <v/>
      </c>
      <c r="R281" s="281">
        <f t="shared" si="4"/>
        <v>0</v>
      </c>
    </row>
    <row r="282" spans="16:18" x14ac:dyDescent="0.25">
      <c r="P282" s="280" t="str">
        <f>IF($E282="","",VLOOKUP($G282,FocusAreas!$B$158:$C$936,2,0))</f>
        <v/>
      </c>
      <c r="Q282" s="272" t="str">
        <f>IF($E282="","",VLOOKUP(G282,FocusAreas!$B$11:$B$936,1,0))</f>
        <v/>
      </c>
      <c r="R282" s="281">
        <f t="shared" si="4"/>
        <v>0</v>
      </c>
    </row>
    <row r="283" spans="16:18" x14ac:dyDescent="0.25">
      <c r="P283" s="280" t="str">
        <f>IF($E283="","",VLOOKUP($G283,FocusAreas!$B$158:$C$936,2,0))</f>
        <v/>
      </c>
      <c r="Q283" s="272" t="str">
        <f>IF($E283="","",VLOOKUP(G283,FocusAreas!$B$11:$B$936,1,0))</f>
        <v/>
      </c>
      <c r="R283" s="281">
        <f t="shared" si="4"/>
        <v>0</v>
      </c>
    </row>
    <row r="284" spans="16:18" x14ac:dyDescent="0.25">
      <c r="P284" s="280" t="str">
        <f>IF($E284="","",VLOOKUP($G284,FocusAreas!$B$158:$C$936,2,0))</f>
        <v/>
      </c>
      <c r="Q284" s="272" t="str">
        <f>IF($E284="","",VLOOKUP(G284,FocusAreas!$B$11:$B$936,1,0))</f>
        <v/>
      </c>
      <c r="R284" s="281">
        <f t="shared" si="4"/>
        <v>0</v>
      </c>
    </row>
    <row r="285" spans="16:18" x14ac:dyDescent="0.25">
      <c r="P285" s="280" t="str">
        <f>IF($E285="","",VLOOKUP($G285,FocusAreas!$B$158:$C$936,2,0))</f>
        <v/>
      </c>
      <c r="Q285" s="272" t="str">
        <f>IF($E285="","",VLOOKUP(G285,FocusAreas!$B$11:$B$936,1,0))</f>
        <v/>
      </c>
      <c r="R285" s="281">
        <f t="shared" si="4"/>
        <v>0</v>
      </c>
    </row>
    <row r="286" spans="16:18" x14ac:dyDescent="0.25">
      <c r="P286" s="280" t="str">
        <f>IF($E286="","",VLOOKUP($G286,FocusAreas!$B$158:$C$936,2,0))</f>
        <v/>
      </c>
      <c r="Q286" s="272" t="str">
        <f>IF($E286="","",VLOOKUP(G286,FocusAreas!$B$11:$B$936,1,0))</f>
        <v/>
      </c>
      <c r="R286" s="281">
        <f t="shared" si="4"/>
        <v>0</v>
      </c>
    </row>
    <row r="287" spans="16:18" x14ac:dyDescent="0.25">
      <c r="P287" s="280" t="str">
        <f>IF($E287="","",VLOOKUP($G287,FocusAreas!$B$158:$C$936,2,0))</f>
        <v/>
      </c>
      <c r="Q287" s="272" t="str">
        <f>IF($E287="","",VLOOKUP(G287,FocusAreas!$B$11:$B$936,1,0))</f>
        <v/>
      </c>
      <c r="R287" s="281">
        <f t="shared" si="4"/>
        <v>0</v>
      </c>
    </row>
    <row r="288" spans="16:18" x14ac:dyDescent="0.25">
      <c r="P288" s="280" t="str">
        <f>IF($E288="","",VLOOKUP($G288,FocusAreas!$B$158:$C$936,2,0))</f>
        <v/>
      </c>
      <c r="Q288" s="272" t="str">
        <f>IF($E288="","",VLOOKUP(G288,FocusAreas!$B$11:$B$936,1,0))</f>
        <v/>
      </c>
      <c r="R288" s="281">
        <f t="shared" si="4"/>
        <v>0</v>
      </c>
    </row>
    <row r="289" spans="16:18" x14ac:dyDescent="0.25">
      <c r="P289" s="280" t="str">
        <f>IF($E289="","",VLOOKUP($G289,FocusAreas!$B$158:$C$936,2,0))</f>
        <v/>
      </c>
      <c r="Q289" s="272" t="str">
        <f>IF($E289="","",VLOOKUP(G289,FocusAreas!$B$11:$B$936,1,0))</f>
        <v/>
      </c>
      <c r="R289" s="281">
        <f t="shared" si="4"/>
        <v>0</v>
      </c>
    </row>
    <row r="290" spans="16:18" x14ac:dyDescent="0.25">
      <c r="P290" s="280" t="str">
        <f>IF($E290="","",VLOOKUP($G290,FocusAreas!$B$158:$C$936,2,0))</f>
        <v/>
      </c>
      <c r="Q290" s="272" t="str">
        <f>IF($E290="","",VLOOKUP(G290,FocusAreas!$B$11:$B$936,1,0))</f>
        <v/>
      </c>
      <c r="R290" s="281">
        <f t="shared" si="4"/>
        <v>0</v>
      </c>
    </row>
    <row r="291" spans="16:18" x14ac:dyDescent="0.25">
      <c r="P291" s="280" t="str">
        <f>IF($E291="","",VLOOKUP($G291,FocusAreas!$B$158:$C$936,2,0))</f>
        <v/>
      </c>
      <c r="Q291" s="272" t="str">
        <f>IF($E291="","",VLOOKUP(G291,FocusAreas!$B$11:$B$936,1,0))</f>
        <v/>
      </c>
      <c r="R291" s="281">
        <f t="shared" si="4"/>
        <v>0</v>
      </c>
    </row>
    <row r="292" spans="16:18" x14ac:dyDescent="0.25">
      <c r="P292" s="280" t="str">
        <f>IF($E292="","",VLOOKUP($G292,FocusAreas!$B$158:$C$936,2,0))</f>
        <v/>
      </c>
      <c r="Q292" s="272" t="str">
        <f>IF($E292="","",VLOOKUP(G292,FocusAreas!$B$11:$B$936,1,0))</f>
        <v/>
      </c>
      <c r="R292" s="281">
        <f t="shared" si="4"/>
        <v>0</v>
      </c>
    </row>
    <row r="293" spans="16:18" x14ac:dyDescent="0.25">
      <c r="P293" s="280" t="str">
        <f>IF($E293="","",VLOOKUP($G293,FocusAreas!$B$158:$C$936,2,0))</f>
        <v/>
      </c>
      <c r="Q293" s="272" t="str">
        <f>IF($E293="","",VLOOKUP(G293,FocusAreas!$B$11:$B$936,1,0))</f>
        <v/>
      </c>
      <c r="R293" s="281">
        <f t="shared" si="4"/>
        <v>0</v>
      </c>
    </row>
    <row r="294" spans="16:18" x14ac:dyDescent="0.25">
      <c r="P294" s="280" t="str">
        <f>IF($E294="","",VLOOKUP($G294,FocusAreas!$B$158:$C$936,2,0))</f>
        <v/>
      </c>
      <c r="Q294" s="272" t="str">
        <f>IF($E294="","",VLOOKUP(G294,FocusAreas!$B$11:$B$936,1,0))</f>
        <v/>
      </c>
      <c r="R294" s="281">
        <f t="shared" si="4"/>
        <v>0</v>
      </c>
    </row>
    <row r="295" spans="16:18" x14ac:dyDescent="0.25">
      <c r="P295" s="280" t="str">
        <f>IF($E295="","",VLOOKUP($G295,FocusAreas!$B$158:$C$936,2,0))</f>
        <v/>
      </c>
      <c r="Q295" s="272" t="str">
        <f>IF($E295="","",VLOOKUP(G295,FocusAreas!$B$11:$B$936,1,0))</f>
        <v/>
      </c>
      <c r="R295" s="281">
        <f t="shared" si="4"/>
        <v>0</v>
      </c>
    </row>
    <row r="296" spans="16:18" x14ac:dyDescent="0.25">
      <c r="P296" s="280" t="str">
        <f>IF($E296="","",VLOOKUP($G296,FocusAreas!$B$158:$C$936,2,0))</f>
        <v/>
      </c>
      <c r="Q296" s="272" t="str">
        <f>IF($E296="","",VLOOKUP(G296,FocusAreas!$B$11:$B$936,1,0))</f>
        <v/>
      </c>
      <c r="R296" s="281">
        <f t="shared" si="4"/>
        <v>0</v>
      </c>
    </row>
    <row r="297" spans="16:18" x14ac:dyDescent="0.25">
      <c r="P297" s="280" t="str">
        <f>IF($E297="","",VLOOKUP($G297,FocusAreas!$B$158:$C$936,2,0))</f>
        <v/>
      </c>
      <c r="Q297" s="272" t="str">
        <f>IF($E297="","",VLOOKUP(G297,FocusAreas!$B$11:$B$936,1,0))</f>
        <v/>
      </c>
      <c r="R297" s="281">
        <f t="shared" si="4"/>
        <v>0</v>
      </c>
    </row>
    <row r="298" spans="16:18" x14ac:dyDescent="0.25">
      <c r="P298" s="280" t="str">
        <f>IF($E298="","",VLOOKUP($G298,FocusAreas!$B$158:$C$936,2,0))</f>
        <v/>
      </c>
      <c r="Q298" s="272" t="str">
        <f>IF($E298="","",VLOOKUP(G298,FocusAreas!$B$11:$B$936,1,0))</f>
        <v/>
      </c>
      <c r="R298" s="281">
        <f t="shared" si="4"/>
        <v>0</v>
      </c>
    </row>
    <row r="299" spans="16:18" x14ac:dyDescent="0.25">
      <c r="P299" s="280" t="str">
        <f>IF($E299="","",VLOOKUP($G299,FocusAreas!$B$158:$C$936,2,0))</f>
        <v/>
      </c>
      <c r="Q299" s="272" t="str">
        <f>IF($E299="","",VLOOKUP(G299,FocusAreas!$B$11:$B$936,1,0))</f>
        <v/>
      </c>
      <c r="R299" s="281">
        <f t="shared" si="4"/>
        <v>0</v>
      </c>
    </row>
    <row r="300" spans="16:18" x14ac:dyDescent="0.25">
      <c r="P300" s="280" t="str">
        <f>IF($E300="","",VLOOKUP($G300,FocusAreas!$B$158:$C$936,2,0))</f>
        <v/>
      </c>
      <c r="Q300" s="272" t="str">
        <f>IF($E300="","",VLOOKUP(G300,FocusAreas!$B$11:$B$936,1,0))</f>
        <v/>
      </c>
      <c r="R300" s="281">
        <f t="shared" si="4"/>
        <v>0</v>
      </c>
    </row>
    <row r="301" spans="16:18" x14ac:dyDescent="0.25">
      <c r="P301" s="280" t="str">
        <f>IF($E301="","",VLOOKUP($G301,FocusAreas!$B$158:$C$936,2,0))</f>
        <v/>
      </c>
      <c r="Q301" s="272" t="str">
        <f>IF($E301="","",VLOOKUP(G301,FocusAreas!$B$11:$B$936,1,0))</f>
        <v/>
      </c>
      <c r="R301" s="281">
        <f t="shared" si="4"/>
        <v>0</v>
      </c>
    </row>
    <row r="302" spans="16:18" x14ac:dyDescent="0.25">
      <c r="P302" s="280" t="str">
        <f>IF($E302="","",VLOOKUP($G302,FocusAreas!$B$158:$C$936,2,0))</f>
        <v/>
      </c>
      <c r="Q302" s="272" t="str">
        <f>IF($E302="","",VLOOKUP(G302,FocusAreas!$B$11:$B$936,1,0))</f>
        <v/>
      </c>
      <c r="R302" s="281">
        <f t="shared" si="4"/>
        <v>0</v>
      </c>
    </row>
    <row r="303" spans="16:18" x14ac:dyDescent="0.25">
      <c r="P303" s="280" t="str">
        <f>IF($E303="","",VLOOKUP($G303,FocusAreas!$B$158:$C$936,2,0))</f>
        <v/>
      </c>
      <c r="Q303" s="272" t="str">
        <f>IF($E303="","",VLOOKUP(G303,FocusAreas!$B$11:$B$936,1,0))</f>
        <v/>
      </c>
      <c r="R303" s="281">
        <f t="shared" si="4"/>
        <v>0</v>
      </c>
    </row>
    <row r="304" spans="16:18" x14ac:dyDescent="0.25">
      <c r="P304" s="280" t="str">
        <f>IF($E304="","",VLOOKUP($G304,FocusAreas!$B$158:$C$936,2,0))</f>
        <v/>
      </c>
      <c r="Q304" s="272" t="str">
        <f>IF($E304="","",VLOOKUP(G304,FocusAreas!$B$11:$B$936,1,0))</f>
        <v/>
      </c>
      <c r="R304" s="281">
        <f t="shared" si="4"/>
        <v>0</v>
      </c>
    </row>
    <row r="305" spans="16:18" x14ac:dyDescent="0.25">
      <c r="P305" s="280" t="str">
        <f>IF($E305="","",VLOOKUP($G305,FocusAreas!$B$158:$C$936,2,0))</f>
        <v/>
      </c>
      <c r="Q305" s="272" t="str">
        <f>IF($E305="","",VLOOKUP(G305,FocusAreas!$B$11:$B$936,1,0))</f>
        <v/>
      </c>
      <c r="R305" s="281">
        <f t="shared" si="4"/>
        <v>0</v>
      </c>
    </row>
    <row r="306" spans="16:18" x14ac:dyDescent="0.25">
      <c r="P306" s="280" t="str">
        <f>IF($E306="","",VLOOKUP($G306,FocusAreas!$B$158:$C$936,2,0))</f>
        <v/>
      </c>
      <c r="Q306" s="272" t="str">
        <f>IF($E306="","",VLOOKUP(G306,FocusAreas!$B$11:$B$936,1,0))</f>
        <v/>
      </c>
      <c r="R306" s="281">
        <f t="shared" si="4"/>
        <v>0</v>
      </c>
    </row>
    <row r="307" spans="16:18" x14ac:dyDescent="0.25">
      <c r="P307" s="280" t="str">
        <f>IF($E307="","",VLOOKUP($G307,FocusAreas!$B$158:$C$936,2,0))</f>
        <v/>
      </c>
      <c r="Q307" s="272" t="str">
        <f>IF($E307="","",VLOOKUP(G307,FocusAreas!$B$11:$B$936,1,0))</f>
        <v/>
      </c>
      <c r="R307" s="281">
        <f t="shared" si="4"/>
        <v>0</v>
      </c>
    </row>
    <row r="308" spans="16:18" x14ac:dyDescent="0.25">
      <c r="P308" s="280" t="str">
        <f>IF($E308="","",VLOOKUP($G308,FocusAreas!$B$158:$C$936,2,0))</f>
        <v/>
      </c>
      <c r="Q308" s="272" t="str">
        <f>IF($E308="","",VLOOKUP(G308,FocusAreas!$B$11:$B$936,1,0))</f>
        <v/>
      </c>
      <c r="R308" s="281">
        <f t="shared" si="4"/>
        <v>0</v>
      </c>
    </row>
    <row r="309" spans="16:18" x14ac:dyDescent="0.25">
      <c r="P309" s="280" t="str">
        <f>IF($E309="","",VLOOKUP($G309,FocusAreas!$B$158:$C$936,2,0))</f>
        <v/>
      </c>
      <c r="Q309" s="272" t="str">
        <f>IF($E309="","",VLOOKUP(G309,FocusAreas!$B$11:$B$936,1,0))</f>
        <v/>
      </c>
      <c r="R309" s="281">
        <f t="shared" si="4"/>
        <v>0</v>
      </c>
    </row>
    <row r="310" spans="16:18" x14ac:dyDescent="0.25">
      <c r="P310" s="280" t="str">
        <f>IF($E310="","",VLOOKUP($G310,FocusAreas!$B$158:$C$936,2,0))</f>
        <v/>
      </c>
      <c r="Q310" s="272" t="str">
        <f>IF($E310="","",VLOOKUP(G310,FocusAreas!$B$11:$B$936,1,0))</f>
        <v/>
      </c>
      <c r="R310" s="281">
        <f t="shared" si="4"/>
        <v>0</v>
      </c>
    </row>
    <row r="311" spans="16:18" x14ac:dyDescent="0.25">
      <c r="P311" s="280" t="str">
        <f>IF($E311="","",VLOOKUP($G311,FocusAreas!$B$158:$C$936,2,0))</f>
        <v/>
      </c>
      <c r="Q311" s="272" t="str">
        <f>IF($E311="","",VLOOKUP(G311,FocusAreas!$B$11:$B$936,1,0))</f>
        <v/>
      </c>
      <c r="R311" s="281">
        <f t="shared" si="4"/>
        <v>0</v>
      </c>
    </row>
    <row r="312" spans="16:18" x14ac:dyDescent="0.25">
      <c r="P312" s="280" t="str">
        <f>IF($E312="","",VLOOKUP($G312,FocusAreas!$B$158:$C$936,2,0))</f>
        <v/>
      </c>
      <c r="Q312" s="272" t="str">
        <f>IF($E312="","",VLOOKUP(G312,FocusAreas!$B$11:$B$936,1,0))</f>
        <v/>
      </c>
      <c r="R312" s="281">
        <f t="shared" si="4"/>
        <v>0</v>
      </c>
    </row>
    <row r="313" spans="16:18" x14ac:dyDescent="0.25">
      <c r="P313" s="280" t="str">
        <f>IF($E313="","",VLOOKUP($G313,FocusAreas!$B$158:$C$936,2,0))</f>
        <v/>
      </c>
      <c r="Q313" s="272" t="str">
        <f>IF($E313="","",VLOOKUP(G313,FocusAreas!$B$11:$B$936,1,0))</f>
        <v/>
      </c>
      <c r="R313" s="281">
        <f t="shared" si="4"/>
        <v>0</v>
      </c>
    </row>
    <row r="314" spans="16:18" x14ac:dyDescent="0.25">
      <c r="P314" s="280" t="str">
        <f>IF($E314="","",VLOOKUP($G314,FocusAreas!$B$158:$C$936,2,0))</f>
        <v/>
      </c>
      <c r="Q314" s="272" t="str">
        <f>IF($E314="","",VLOOKUP(G314,FocusAreas!$B$11:$B$936,1,0))</f>
        <v/>
      </c>
      <c r="R314" s="281">
        <f t="shared" si="4"/>
        <v>0</v>
      </c>
    </row>
    <row r="315" spans="16:18" x14ac:dyDescent="0.25">
      <c r="P315" s="280" t="str">
        <f>IF($E315="","",VLOOKUP($G315,FocusAreas!$B$158:$C$936,2,0))</f>
        <v/>
      </c>
      <c r="Q315" s="272" t="str">
        <f>IF($E315="","",VLOOKUP(G315,FocusAreas!$B$11:$B$936,1,0))</f>
        <v/>
      </c>
      <c r="R315" s="281">
        <f t="shared" si="4"/>
        <v>0</v>
      </c>
    </row>
    <row r="316" spans="16:18" x14ac:dyDescent="0.25">
      <c r="P316" s="280" t="str">
        <f>IF($E316="","",VLOOKUP($G316,FocusAreas!$B$158:$C$936,2,0))</f>
        <v/>
      </c>
      <c r="Q316" s="272" t="str">
        <f>IF($E316="","",VLOOKUP(G316,FocusAreas!$B$11:$B$936,1,0))</f>
        <v/>
      </c>
      <c r="R316" s="281">
        <f t="shared" si="4"/>
        <v>0</v>
      </c>
    </row>
    <row r="317" spans="16:18" x14ac:dyDescent="0.25">
      <c r="P317" s="280" t="str">
        <f>IF($E317="","",VLOOKUP($G317,FocusAreas!$B$158:$C$936,2,0))</f>
        <v/>
      </c>
      <c r="Q317" s="272" t="str">
        <f>IF($E317="","",VLOOKUP(G317,FocusAreas!$B$11:$B$936,1,0))</f>
        <v/>
      </c>
      <c r="R317" s="281">
        <f t="shared" si="4"/>
        <v>0</v>
      </c>
    </row>
    <row r="318" spans="16:18" x14ac:dyDescent="0.25">
      <c r="P318" s="280" t="str">
        <f>IF($E318="","",VLOOKUP($G318,FocusAreas!$B$158:$C$936,2,0))</f>
        <v/>
      </c>
      <c r="Q318" s="272" t="str">
        <f>IF($E318="","",VLOOKUP(G318,FocusAreas!$B$11:$B$936,1,0))</f>
        <v/>
      </c>
      <c r="R318" s="281">
        <f t="shared" si="4"/>
        <v>0</v>
      </c>
    </row>
    <row r="319" spans="16:18" x14ac:dyDescent="0.25">
      <c r="P319" s="280" t="str">
        <f>IF($E319="","",VLOOKUP($G319,FocusAreas!$B$158:$C$936,2,0))</f>
        <v/>
      </c>
      <c r="Q319" s="272" t="str">
        <f>IF($E319="","",VLOOKUP(G319,FocusAreas!$B$11:$B$936,1,0))</f>
        <v/>
      </c>
      <c r="R319" s="281">
        <f t="shared" si="4"/>
        <v>0</v>
      </c>
    </row>
    <row r="320" spans="16:18" x14ac:dyDescent="0.25">
      <c r="P320" s="280" t="str">
        <f>IF($E320="","",VLOOKUP($G320,FocusAreas!$B$158:$C$936,2,0))</f>
        <v/>
      </c>
      <c r="Q320" s="272" t="str">
        <f>IF($E320="","",VLOOKUP(G320,FocusAreas!$B$11:$B$936,1,0))</f>
        <v/>
      </c>
      <c r="R320" s="281">
        <f t="shared" si="4"/>
        <v>0</v>
      </c>
    </row>
    <row r="321" spans="16:18" x14ac:dyDescent="0.25">
      <c r="P321" s="280" t="str">
        <f>IF($E321="","",VLOOKUP($G321,FocusAreas!$B$158:$C$936,2,0))</f>
        <v/>
      </c>
      <c r="Q321" s="272" t="str">
        <f>IF($E321="","",VLOOKUP(G321,FocusAreas!$B$11:$B$936,1,0))</f>
        <v/>
      </c>
      <c r="R321" s="281">
        <f t="shared" si="4"/>
        <v>0</v>
      </c>
    </row>
    <row r="322" spans="16:18" x14ac:dyDescent="0.25">
      <c r="P322" s="280" t="str">
        <f>IF($E322="","",VLOOKUP($G322,FocusAreas!$B$158:$C$936,2,0))</f>
        <v/>
      </c>
      <c r="Q322" s="272" t="str">
        <f>IF($E322="","",VLOOKUP(G322,FocusAreas!$B$11:$B$936,1,0))</f>
        <v/>
      </c>
      <c r="R322" s="281">
        <f t="shared" si="4"/>
        <v>0</v>
      </c>
    </row>
    <row r="323" spans="16:18" x14ac:dyDescent="0.25">
      <c r="P323" s="280" t="str">
        <f>IF($E323="","",VLOOKUP($G323,FocusAreas!$B$158:$C$936,2,0))</f>
        <v/>
      </c>
      <c r="Q323" s="272" t="str">
        <f>IF($E323="","",VLOOKUP(G323,FocusAreas!$B$11:$B$936,1,0))</f>
        <v/>
      </c>
      <c r="R323" s="281">
        <f t="shared" ref="R323:R351" si="5">IF(OR(ISERROR(Q323),ISERROR(F323)),1,IF(TRIM(E323)=TRIM(F323),0,1))</f>
        <v>0</v>
      </c>
    </row>
    <row r="324" spans="16:18" x14ac:dyDescent="0.25">
      <c r="P324" s="280" t="str">
        <f>IF($E324="","",VLOOKUP($G324,FocusAreas!$B$158:$C$936,2,0))</f>
        <v/>
      </c>
      <c r="Q324" s="272" t="str">
        <f>IF($E324="","",VLOOKUP(G324,FocusAreas!$B$11:$B$936,1,0))</f>
        <v/>
      </c>
      <c r="R324" s="281">
        <f t="shared" si="5"/>
        <v>0</v>
      </c>
    </row>
    <row r="325" spans="16:18" x14ac:dyDescent="0.25">
      <c r="P325" s="280" t="str">
        <f>IF($E325="","",VLOOKUP($G325,FocusAreas!$B$158:$C$936,2,0))</f>
        <v/>
      </c>
      <c r="Q325" s="272" t="str">
        <f>IF($E325="","",VLOOKUP(G325,FocusAreas!$B$11:$B$936,1,0))</f>
        <v/>
      </c>
      <c r="R325" s="281">
        <f t="shared" si="5"/>
        <v>0</v>
      </c>
    </row>
    <row r="326" spans="16:18" x14ac:dyDescent="0.25">
      <c r="P326" s="280" t="str">
        <f>IF($E326="","",VLOOKUP($G326,FocusAreas!$B$158:$C$936,2,0))</f>
        <v/>
      </c>
      <c r="Q326" s="272" t="str">
        <f>IF($E326="","",VLOOKUP(G326,FocusAreas!$B$11:$B$936,1,0))</f>
        <v/>
      </c>
      <c r="R326" s="281">
        <f t="shared" si="5"/>
        <v>0</v>
      </c>
    </row>
    <row r="327" spans="16:18" x14ac:dyDescent="0.25">
      <c r="P327" s="280" t="str">
        <f>IF($E327="","",VLOOKUP($G327,FocusAreas!$B$158:$C$936,2,0))</f>
        <v/>
      </c>
      <c r="Q327" s="272" t="str">
        <f>IF($E327="","",VLOOKUP(G327,FocusAreas!$B$11:$B$936,1,0))</f>
        <v/>
      </c>
      <c r="R327" s="281">
        <f t="shared" si="5"/>
        <v>0</v>
      </c>
    </row>
    <row r="328" spans="16:18" x14ac:dyDescent="0.25">
      <c r="P328" s="280" t="str">
        <f>IF($E328="","",VLOOKUP($G328,FocusAreas!$B$158:$C$936,2,0))</f>
        <v/>
      </c>
      <c r="Q328" s="272" t="str">
        <f>IF($E328="","",VLOOKUP(G328,FocusAreas!$B$11:$B$936,1,0))</f>
        <v/>
      </c>
      <c r="R328" s="281">
        <f t="shared" si="5"/>
        <v>0</v>
      </c>
    </row>
    <row r="329" spans="16:18" x14ac:dyDescent="0.25">
      <c r="P329" s="280" t="str">
        <f>IF($E329="","",VLOOKUP($G329,FocusAreas!$B$158:$C$936,2,0))</f>
        <v/>
      </c>
      <c r="Q329" s="272" t="str">
        <f>IF($E329="","",VLOOKUP(G329,FocusAreas!$B$11:$B$936,1,0))</f>
        <v/>
      </c>
      <c r="R329" s="281">
        <f t="shared" si="5"/>
        <v>0</v>
      </c>
    </row>
    <row r="330" spans="16:18" x14ac:dyDescent="0.25">
      <c r="P330" s="280" t="str">
        <f>IF($E330="","",VLOOKUP($G330,FocusAreas!$B$158:$C$936,2,0))</f>
        <v/>
      </c>
      <c r="Q330" s="272" t="str">
        <f>IF($E330="","",VLOOKUP(G330,FocusAreas!$B$11:$B$936,1,0))</f>
        <v/>
      </c>
      <c r="R330" s="281">
        <f t="shared" si="5"/>
        <v>0</v>
      </c>
    </row>
    <row r="331" spans="16:18" x14ac:dyDescent="0.25">
      <c r="P331" s="280" t="str">
        <f>IF($E331="","",VLOOKUP($G331,FocusAreas!$B$158:$C$936,2,0))</f>
        <v/>
      </c>
      <c r="Q331" s="272" t="str">
        <f>IF($E331="","",VLOOKUP(G331,FocusAreas!$B$11:$B$936,1,0))</f>
        <v/>
      </c>
      <c r="R331" s="281">
        <f t="shared" si="5"/>
        <v>0</v>
      </c>
    </row>
    <row r="332" spans="16:18" x14ac:dyDescent="0.25">
      <c r="P332" s="280" t="str">
        <f>IF($E332="","",VLOOKUP($G332,FocusAreas!$B$158:$C$936,2,0))</f>
        <v/>
      </c>
      <c r="Q332" s="272" t="str">
        <f>IF($E332="","",VLOOKUP(G332,FocusAreas!$B$11:$B$936,1,0))</f>
        <v/>
      </c>
      <c r="R332" s="281">
        <f t="shared" si="5"/>
        <v>0</v>
      </c>
    </row>
    <row r="333" spans="16:18" x14ac:dyDescent="0.25">
      <c r="P333" s="280" t="str">
        <f>IF($E333="","",VLOOKUP($G333,FocusAreas!$B$158:$C$936,2,0))</f>
        <v/>
      </c>
      <c r="Q333" s="272" t="str">
        <f>IF($E333="","",VLOOKUP(G333,FocusAreas!$B$11:$B$936,1,0))</f>
        <v/>
      </c>
      <c r="R333" s="281">
        <f t="shared" si="5"/>
        <v>0</v>
      </c>
    </row>
    <row r="334" spans="16:18" x14ac:dyDescent="0.25">
      <c r="P334" s="280" t="str">
        <f>IF($E334="","",VLOOKUP($G334,FocusAreas!$B$158:$C$936,2,0))</f>
        <v/>
      </c>
      <c r="Q334" s="272" t="str">
        <f>IF($E334="","",VLOOKUP(G334,FocusAreas!$B$11:$B$936,1,0))</f>
        <v/>
      </c>
      <c r="R334" s="281">
        <f t="shared" si="5"/>
        <v>0</v>
      </c>
    </row>
    <row r="335" spans="16:18" x14ac:dyDescent="0.25">
      <c r="P335" s="280" t="str">
        <f>IF($E335="","",VLOOKUP($G335,FocusAreas!$B$158:$C$936,2,0))</f>
        <v/>
      </c>
      <c r="Q335" s="272" t="str">
        <f>IF($E335="","",VLOOKUP(G335,FocusAreas!$B$11:$B$936,1,0))</f>
        <v/>
      </c>
      <c r="R335" s="281">
        <f t="shared" si="5"/>
        <v>0</v>
      </c>
    </row>
    <row r="336" spans="16:18" x14ac:dyDescent="0.25">
      <c r="P336" s="280" t="str">
        <f>IF($E336="","",VLOOKUP($G336,FocusAreas!$B$158:$C$936,2,0))</f>
        <v/>
      </c>
      <c r="Q336" s="272" t="str">
        <f>IF($E336="","",VLOOKUP(G336,FocusAreas!$B$11:$B$936,1,0))</f>
        <v/>
      </c>
      <c r="R336" s="281">
        <f t="shared" si="5"/>
        <v>0</v>
      </c>
    </row>
    <row r="337" spans="4:18" x14ac:dyDescent="0.25">
      <c r="P337" s="280" t="str">
        <f>IF($E337="","",VLOOKUP($G337,FocusAreas!$B$158:$C$936,2,0))</f>
        <v/>
      </c>
      <c r="Q337" s="272" t="str">
        <f>IF($E337="","",VLOOKUP(G337,FocusAreas!$B$11:$B$936,1,0))</f>
        <v/>
      </c>
      <c r="R337" s="281">
        <f t="shared" si="5"/>
        <v>0</v>
      </c>
    </row>
    <row r="338" spans="4:18" x14ac:dyDescent="0.25">
      <c r="P338" s="280" t="str">
        <f>IF($E338="","",VLOOKUP($G338,FocusAreas!$B$158:$C$936,2,0))</f>
        <v/>
      </c>
      <c r="Q338" s="272" t="str">
        <f>IF($E338="","",VLOOKUP(G338,FocusAreas!$B$11:$B$936,1,0))</f>
        <v/>
      </c>
      <c r="R338" s="281">
        <f t="shared" si="5"/>
        <v>0</v>
      </c>
    </row>
    <row r="339" spans="4:18" x14ac:dyDescent="0.25">
      <c r="P339" s="280" t="str">
        <f>IF($E339="","",VLOOKUP($G339,FocusAreas!$B$158:$C$936,2,0))</f>
        <v/>
      </c>
      <c r="Q339" s="272" t="str">
        <f>IF($E339="","",VLOOKUP(G339,FocusAreas!$B$11:$B$936,1,0))</f>
        <v/>
      </c>
      <c r="R339" s="281">
        <f t="shared" si="5"/>
        <v>0</v>
      </c>
    </row>
    <row r="340" spans="4:18" x14ac:dyDescent="0.25">
      <c r="P340" s="280" t="str">
        <f>IF($E340="","",VLOOKUP($G340,FocusAreas!$B$158:$C$936,2,0))</f>
        <v/>
      </c>
      <c r="Q340" s="272" t="str">
        <f>IF($E340="","",VLOOKUP(G340,FocusAreas!$B$11:$B$936,1,0))</f>
        <v/>
      </c>
      <c r="R340" s="281">
        <f t="shared" si="5"/>
        <v>0</v>
      </c>
    </row>
    <row r="341" spans="4:18" x14ac:dyDescent="0.25">
      <c r="P341" s="280" t="str">
        <f>IF($E341="","",VLOOKUP($G341,FocusAreas!$B$158:$C$936,2,0))</f>
        <v/>
      </c>
      <c r="Q341" s="272" t="str">
        <f>IF($E341="","",VLOOKUP(G341,FocusAreas!$B$11:$B$936,1,0))</f>
        <v/>
      </c>
      <c r="R341" s="281">
        <f t="shared" si="5"/>
        <v>0</v>
      </c>
    </row>
    <row r="342" spans="4:18" x14ac:dyDescent="0.25">
      <c r="P342" s="280" t="str">
        <f>IF($E342="","",VLOOKUP($G342,FocusAreas!$B$158:$C$936,2,0))</f>
        <v/>
      </c>
      <c r="Q342" s="272" t="str">
        <f>IF($E342="","",VLOOKUP(G342,FocusAreas!$B$11:$B$936,1,0))</f>
        <v/>
      </c>
      <c r="R342" s="281">
        <f t="shared" si="5"/>
        <v>0</v>
      </c>
    </row>
    <row r="343" spans="4:18" x14ac:dyDescent="0.25">
      <c r="P343" s="280" t="str">
        <f>IF($E343="","",VLOOKUP($G343,FocusAreas!$B$158:$C$936,2,0))</f>
        <v/>
      </c>
      <c r="Q343" s="272" t="str">
        <f>IF($E343="","",VLOOKUP(G343,FocusAreas!$B$11:$B$936,1,0))</f>
        <v/>
      </c>
      <c r="R343" s="281">
        <f t="shared" si="5"/>
        <v>0</v>
      </c>
    </row>
    <row r="344" spans="4:18" x14ac:dyDescent="0.25">
      <c r="P344" s="280" t="str">
        <f>IF($E344="","",VLOOKUP($G344,FocusAreas!$B$158:$C$936,2,0))</f>
        <v/>
      </c>
      <c r="Q344" s="272" t="str">
        <f>IF($E344="","",VLOOKUP(G344,FocusAreas!$B$11:$B$936,1,0))</f>
        <v/>
      </c>
      <c r="R344" s="281">
        <f t="shared" si="5"/>
        <v>0</v>
      </c>
    </row>
    <row r="345" spans="4:18" x14ac:dyDescent="0.25">
      <c r="P345" s="280" t="str">
        <f>IF($E345="","",VLOOKUP($G345,FocusAreas!$B$158:$C$936,2,0))</f>
        <v/>
      </c>
      <c r="Q345" s="272" t="str">
        <f>IF($E345="","",VLOOKUP(G345,FocusAreas!$B$11:$B$936,1,0))</f>
        <v/>
      </c>
      <c r="R345" s="281">
        <f t="shared" si="5"/>
        <v>0</v>
      </c>
    </row>
    <row r="346" spans="4:18" x14ac:dyDescent="0.25">
      <c r="P346" s="280" t="str">
        <f>IF($E346="","",VLOOKUP($G346,FocusAreas!$B$158:$C$936,2,0))</f>
        <v/>
      </c>
      <c r="Q346" s="272" t="str">
        <f>IF($E346="","",VLOOKUP(G346,FocusAreas!$B$11:$B$936,1,0))</f>
        <v/>
      </c>
      <c r="R346" s="281">
        <f t="shared" si="5"/>
        <v>0</v>
      </c>
    </row>
    <row r="347" spans="4:18" x14ac:dyDescent="0.25">
      <c r="P347" s="280" t="str">
        <f>IF($E347="","",VLOOKUP($G347,FocusAreas!$B$158:$C$936,2,0))</f>
        <v/>
      </c>
      <c r="Q347" s="272" t="str">
        <f>IF($E347="","",VLOOKUP(G347,FocusAreas!$B$11:$B$936,1,0))</f>
        <v/>
      </c>
      <c r="R347" s="281">
        <f t="shared" si="5"/>
        <v>0</v>
      </c>
    </row>
    <row r="348" spans="4:18" x14ac:dyDescent="0.25">
      <c r="P348" s="280" t="str">
        <f>IF($E348="","",VLOOKUP($G348,FocusAreas!$B$158:$C$936,2,0))</f>
        <v/>
      </c>
      <c r="Q348" s="272" t="str">
        <f>IF($E348="","",VLOOKUP(G348,FocusAreas!$B$11:$B$936,1,0))</f>
        <v/>
      </c>
      <c r="R348" s="281">
        <f t="shared" si="5"/>
        <v>0</v>
      </c>
    </row>
    <row r="349" spans="4:18" x14ac:dyDescent="0.25">
      <c r="P349" s="280" t="str">
        <f>IF($E349="","",VLOOKUP($G349,FocusAreas!$B$158:$C$936,2,0))</f>
        <v/>
      </c>
      <c r="Q349" s="272" t="str">
        <f>IF($E349="","",VLOOKUP(G349,FocusAreas!$B$11:$B$936,1,0))</f>
        <v/>
      </c>
      <c r="R349" s="281">
        <f t="shared" si="5"/>
        <v>0</v>
      </c>
    </row>
    <row r="350" spans="4:18" x14ac:dyDescent="0.25">
      <c r="P350" s="280" t="str">
        <f>IF($E350="","",VLOOKUP($G350,FocusAreas!$B$158:$C$936,2,0))</f>
        <v/>
      </c>
      <c r="Q350" s="272" t="str">
        <f>IF($E350="","",VLOOKUP(G350,FocusAreas!$B$11:$B$936,1,0))</f>
        <v/>
      </c>
      <c r="R350" s="281">
        <f t="shared" si="5"/>
        <v>0</v>
      </c>
    </row>
    <row r="351" spans="4:18" x14ac:dyDescent="0.25">
      <c r="P351" s="280" t="str">
        <f>IF($E351="","",VLOOKUP($G351,FocusAreas!$B$158:$C$936,2,0))</f>
        <v/>
      </c>
      <c r="Q351" s="272" t="str">
        <f>IF($E351="","",VLOOKUP(G351,FocusAreas!$B$11:$B$936,1,0))</f>
        <v/>
      </c>
      <c r="R351" s="281">
        <f t="shared" si="5"/>
        <v>0</v>
      </c>
    </row>
    <row r="352" spans="4:18" s="376" customFormat="1" x14ac:dyDescent="0.25">
      <c r="D352" s="373"/>
      <c r="E352" s="374"/>
      <c r="F352" s="374"/>
      <c r="G352" s="373"/>
      <c r="H352" s="373"/>
      <c r="I352" s="373"/>
      <c r="J352" s="373"/>
      <c r="K352" s="373"/>
      <c r="L352" s="373"/>
      <c r="M352" s="373"/>
      <c r="N352" s="373"/>
      <c r="O352" s="373"/>
      <c r="P352" s="373"/>
      <c r="Q352" s="373"/>
      <c r="R352" s="375"/>
    </row>
  </sheetData>
  <conditionalFormatting sqref="F2:F351">
    <cfRule type="expression" dxfId="6" priority="3">
      <formula>ISERROR(F2)</formula>
    </cfRule>
    <cfRule type="expression" dxfId="5" priority="9">
      <formula>TRIM(E2)&lt;&gt;TRIM(F2)</formula>
    </cfRule>
  </conditionalFormatting>
  <conditionalFormatting sqref="F3:F16">
    <cfRule type="expression" dxfId="4" priority="8">
      <formula>TRIM(E3)&lt;&gt;TRIM(F3)</formula>
    </cfRule>
  </conditionalFormatting>
  <conditionalFormatting sqref="G2:P351">
    <cfRule type="expression" dxfId="3" priority="5">
      <formula>ISERROR(Q2)</formula>
    </cfRule>
  </conditionalFormatting>
  <conditionalFormatting sqref="G3:P15">
    <cfRule type="expression" dxfId="2" priority="4">
      <formula>ISERROR(Q3)</formula>
    </cfRule>
  </conditionalFormatting>
  <conditionalFormatting sqref="F3:F16">
    <cfRule type="expression" dxfId="1" priority="1">
      <formula>ISERROR(F3)</formula>
    </cfRule>
    <cfRule type="expression" dxfId="0" priority="2">
      <formula>TRIM(E3)&lt;&gt;TRIM(F3)</formula>
    </cfRule>
  </conditionalFormatting>
  <hyperlinks>
    <hyperlink ref="B1" location="Validation!A1" display="Back to main validation tab"/>
  </hyperlinks>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N57"/>
  <sheetViews>
    <sheetView zoomScale="104" zoomScaleNormal="104" zoomScalePageLayoutView="104" workbookViewId="0">
      <pane ySplit="2" topLeftCell="A3" activePane="bottomLeft" state="frozen"/>
      <selection pane="bottomLeft" activeCell="B3" sqref="B3"/>
    </sheetView>
  </sheetViews>
  <sheetFormatPr defaultColWidth="13.42578125" defaultRowHeight="12" x14ac:dyDescent="0.2"/>
  <cols>
    <col min="1" max="1" width="3.7109375" style="52" customWidth="1"/>
    <col min="2" max="2" width="14.7109375" style="53" customWidth="1"/>
    <col min="3" max="3" width="13.42578125" style="200"/>
    <col min="4" max="4" width="13.42578125" style="201"/>
    <col min="5" max="5" width="12.28515625" style="202" customWidth="1"/>
    <col min="6" max="8" width="13.42578125" style="202"/>
    <col min="9" max="9" width="13.42578125" style="202" customWidth="1"/>
    <col min="10" max="27" width="13.42578125" style="203"/>
    <col min="28" max="29" width="13.42578125" style="308"/>
    <col min="30" max="31" width="13.42578125" style="310"/>
    <col min="32" max="39" width="13.42578125" style="328"/>
    <col min="40" max="40" width="13.42578125" style="379"/>
    <col min="41" max="16384" width="13.42578125" style="52"/>
  </cols>
  <sheetData>
    <row r="1" spans="1:40" x14ac:dyDescent="0.2">
      <c r="C1" s="200" t="s">
        <v>8310</v>
      </c>
      <c r="E1" s="202" t="s">
        <v>8311</v>
      </c>
      <c r="F1" s="202" t="s">
        <v>8312</v>
      </c>
      <c r="G1" s="202" t="s">
        <v>8314</v>
      </c>
      <c r="H1" s="202" t="s">
        <v>8313</v>
      </c>
      <c r="J1" s="203" t="s">
        <v>8315</v>
      </c>
      <c r="K1" s="203" t="s">
        <v>8316</v>
      </c>
      <c r="L1" s="203" t="s">
        <v>8317</v>
      </c>
      <c r="M1" s="203" t="s">
        <v>8318</v>
      </c>
      <c r="N1" s="203" t="s">
        <v>8319</v>
      </c>
      <c r="O1" s="203" t="s">
        <v>8320</v>
      </c>
      <c r="P1" s="203" t="s">
        <v>8321</v>
      </c>
      <c r="Q1" s="203" t="s">
        <v>8322</v>
      </c>
      <c r="R1" s="203" t="s">
        <v>8323</v>
      </c>
      <c r="S1" s="203" t="s">
        <v>8324</v>
      </c>
      <c r="T1" s="203" t="s">
        <v>8325</v>
      </c>
      <c r="U1" s="203" t="s">
        <v>8326</v>
      </c>
      <c r="V1" s="203" t="s">
        <v>8327</v>
      </c>
      <c r="W1" s="203" t="s">
        <v>8328</v>
      </c>
      <c r="X1" s="203" t="s">
        <v>8329</v>
      </c>
      <c r="Y1" s="203" t="s">
        <v>8330</v>
      </c>
      <c r="Z1" s="203" t="s">
        <v>8362</v>
      </c>
      <c r="AB1" s="308" t="s">
        <v>10761</v>
      </c>
      <c r="AC1" s="308" t="s">
        <v>10762</v>
      </c>
      <c r="AD1" s="310" t="s">
        <v>10763</v>
      </c>
      <c r="AE1" s="310" t="s">
        <v>10764</v>
      </c>
      <c r="AF1" s="327" t="s">
        <v>12607</v>
      </c>
      <c r="AN1" s="379" t="s">
        <v>14423</v>
      </c>
    </row>
    <row r="2" spans="1:40" s="54" customFormat="1" x14ac:dyDescent="0.25">
      <c r="A2" s="54" t="s">
        <v>508</v>
      </c>
      <c r="B2" s="55" t="s">
        <v>8276</v>
      </c>
      <c r="C2" s="204" t="s">
        <v>8908</v>
      </c>
      <c r="D2" s="205" t="s">
        <v>8909</v>
      </c>
      <c r="E2" s="206" t="s">
        <v>8354</v>
      </c>
      <c r="F2" s="206" t="s">
        <v>500</v>
      </c>
      <c r="G2" s="206" t="s">
        <v>499</v>
      </c>
      <c r="H2" s="206" t="s">
        <v>8910</v>
      </c>
      <c r="I2" s="206" t="s">
        <v>8911</v>
      </c>
      <c r="J2" s="207" t="s">
        <v>8912</v>
      </c>
      <c r="K2" s="207" t="s">
        <v>8913</v>
      </c>
      <c r="L2" s="207" t="s">
        <v>8277</v>
      </c>
      <c r="M2" s="207" t="s">
        <v>8278</v>
      </c>
      <c r="N2" s="207" t="s">
        <v>8279</v>
      </c>
      <c r="O2" s="207" t="s">
        <v>8280</v>
      </c>
      <c r="P2" s="207" t="s">
        <v>8281</v>
      </c>
      <c r="Q2" s="207" t="s">
        <v>8282</v>
      </c>
      <c r="R2" s="207" t="s">
        <v>8287</v>
      </c>
      <c r="S2" s="207" t="s">
        <v>8288</v>
      </c>
      <c r="T2" s="207" t="s">
        <v>8283</v>
      </c>
      <c r="U2" s="207" t="s">
        <v>8284</v>
      </c>
      <c r="V2" s="207" t="s">
        <v>8285</v>
      </c>
      <c r="W2" s="207" t="s">
        <v>8286</v>
      </c>
      <c r="X2" s="207" t="s">
        <v>8331</v>
      </c>
      <c r="Y2" s="207" t="s">
        <v>8332</v>
      </c>
      <c r="Z2" s="207" t="s">
        <v>8914</v>
      </c>
      <c r="AA2" s="207" t="s">
        <v>8968</v>
      </c>
      <c r="AB2" s="309" t="s">
        <v>10757</v>
      </c>
      <c r="AC2" s="309" t="s">
        <v>10758</v>
      </c>
      <c r="AD2" s="311" t="s">
        <v>10759</v>
      </c>
      <c r="AE2" s="311" t="s">
        <v>10760</v>
      </c>
      <c r="AF2" s="329" t="s">
        <v>12608</v>
      </c>
      <c r="AG2" s="329" t="s">
        <v>12609</v>
      </c>
      <c r="AH2" s="329" t="s">
        <v>12610</v>
      </c>
      <c r="AI2" s="329" t="s">
        <v>12611</v>
      </c>
      <c r="AJ2" s="329" t="s">
        <v>12612</v>
      </c>
      <c r="AK2" s="329" t="s">
        <v>12613</v>
      </c>
      <c r="AL2" s="329" t="s">
        <v>12614</v>
      </c>
      <c r="AM2" s="329" t="s">
        <v>12615</v>
      </c>
      <c r="AN2" s="380" t="s">
        <v>14422</v>
      </c>
    </row>
    <row r="3" spans="1:40" x14ac:dyDescent="0.2">
      <c r="B3" s="53" t="str">
        <f ca="1">MID(CELL("filename",'S1-Start Here'!$B$1),FIND("]",CELL("filename",'S1-Start Here'!$B$1))+1,24)</f>
        <v>S1-Start Here</v>
      </c>
      <c r="C3" s="200" t="str">
        <f t="shared" ref="C3:C22" ca="1" si="0">IF(INDIRECT("'"&amp;$B3&amp;"'!"&amp;C$1)="","",INDIRECT("'"&amp;$B3&amp;"'!"&amp;C$1))</f>
        <v/>
      </c>
      <c r="D3" s="201" t="str">
        <f t="shared" ref="D3:D9" ca="1" si="1">INDIRECT("'"&amp;B3&amp;"'!A10")&amp;INDIRECT("'"&amp;B3&amp;"'!B10")</f>
        <v/>
      </c>
      <c r="E3" s="202" t="str">
        <f t="shared" ref="E3:H22" ca="1" si="2">INDIRECT("'"&amp;$B3&amp;"'!"&amp;E$1)</f>
        <v/>
      </c>
      <c r="F3" s="202" t="str">
        <f t="shared" ca="1" si="2"/>
        <v/>
      </c>
      <c r="G3" s="202" t="str">
        <f t="shared" ca="1" si="2"/>
        <v/>
      </c>
      <c r="H3" s="202" t="str">
        <f t="shared" ca="1" si="2"/>
        <v/>
      </c>
      <c r="I3" s="202" t="str">
        <f t="shared" ref="I3:I52" ca="1" si="3">IF(INDIRECT("'"&amp;$B3&amp;"'!b34")="","","Objectives: ")&amp;INDIRECT("'"&amp;$B3&amp;"'!b34")&amp;IF(INDIRECT("'"&amp;$B3&amp;"'!b36")=""," ","
Methodology: ")&amp;INDIRECT("'"&amp;$B3&amp;"'!b36")&amp;IF(INDIRECT("'"&amp;$B3&amp;"'!b38")=""," ","
Rationale: ")&amp;INDIRECT("'"&amp;$B3&amp;"'!b38")&amp;IF(INDIRECT("'"&amp;$B3&amp;"'!b40")=""," ","
Data Sharing Plan: ")&amp;INDIRECT("'"&amp;$B3&amp;"'!b40")</f>
        <v xml:space="preserve">   </v>
      </c>
      <c r="J3" s="203">
        <f t="shared" ref="J3:Y23" ca="1" si="4">INDIRECT("'"&amp;$B3&amp;"'!"&amp;J$1)</f>
        <v>0</v>
      </c>
      <c r="K3" s="203">
        <f t="shared" ca="1" si="4"/>
        <v>0</v>
      </c>
      <c r="L3" s="203" t="str">
        <f t="shared" ref="L3:S23" ca="1" si="5">INDIRECT("'"&amp;$B3&amp;"'!"&amp;L$1)&amp;""</f>
        <v/>
      </c>
      <c r="M3" s="203" t="str">
        <f t="shared" ca="1" si="5"/>
        <v/>
      </c>
      <c r="N3" s="203" t="str">
        <f t="shared" ca="1" si="5"/>
        <v/>
      </c>
      <c r="O3" s="203" t="str">
        <f t="shared" ca="1" si="5"/>
        <v/>
      </c>
      <c r="P3" s="203" t="str">
        <f t="shared" ca="1" si="5"/>
        <v/>
      </c>
      <c r="Q3" s="203" t="str">
        <f t="shared" ca="1" si="5"/>
        <v/>
      </c>
      <c r="R3" s="203" t="str">
        <f t="shared" ca="1" si="5"/>
        <v/>
      </c>
      <c r="S3" s="203" t="str">
        <f t="shared" ca="1" si="5"/>
        <v/>
      </c>
      <c r="T3" s="203" t="str">
        <f t="shared" ca="1" si="4"/>
        <v>uploaded by</v>
      </c>
      <c r="U3" s="203" t="str">
        <f t="shared" ca="1" si="4"/>
        <v>grant no</v>
      </c>
      <c r="V3" s="203" t="str">
        <f t="shared" ca="1" si="4"/>
        <v>amd no</v>
      </c>
      <c r="W3" s="203" t="str">
        <f t="shared" ca="1" si="4"/>
        <v>fund source</v>
      </c>
      <c r="X3" s="203" t="str">
        <f t="shared" ca="1" si="4"/>
        <v/>
      </c>
      <c r="Y3" s="203" t="str">
        <f t="shared" ca="1" si="4"/>
        <v/>
      </c>
      <c r="Z3" s="203" t="str">
        <f t="shared" ref="Z3:Z52" ca="1" si="6">INDIRECT("'"&amp;$B3&amp;"'!"&amp;Z$1)</f>
        <v/>
      </c>
      <c r="AA3" s="203" t="str">
        <f ca="1">VLOOKUP(D3,'TOC generator worksheet'!I$2:V$51,14,FALSE)</f>
        <v/>
      </c>
      <c r="AB3" s="308" t="str">
        <f ca="1">IF(INDIRECT("'"&amp;$B3&amp;"'!"&amp;AB$1)=0,"",INDIRECT("'"&amp;$B3&amp;"'!"&amp;AB$1))</f>
        <v/>
      </c>
      <c r="AC3" s="308" t="str">
        <f ca="1">IF(INDIRECT("'"&amp;$B3&amp;"'!"&amp;AC$1)=0,"",INDIRECT("'"&amp;$B3&amp;"'!"&amp;AC$1))</f>
        <v/>
      </c>
      <c r="AD3" s="310" t="str">
        <f ca="1">INDIRECT("'"&amp;$B3&amp;"'!"&amp;AD$1)&amp;""</f>
        <v/>
      </c>
      <c r="AE3" s="310">
        <f ca="1">INDIRECT("'"&amp;$B3&amp;"'!"&amp;AE$1)*1</f>
        <v>0</v>
      </c>
      <c r="AF3" s="330" t="str">
        <f ca="1">TableOfContents!G7</f>
        <v/>
      </c>
      <c r="AG3" s="330" t="str">
        <f ca="1">TableOfContents!H7</f>
        <v/>
      </c>
      <c r="AH3" s="330" t="str">
        <f ca="1">TableOfContents!I7</f>
        <v/>
      </c>
      <c r="AI3" s="330" t="str">
        <f ca="1">TableOfContents!J7</f>
        <v/>
      </c>
      <c r="AJ3" s="330" t="str">
        <f ca="1">TableOfContents!K7</f>
        <v/>
      </c>
      <c r="AK3" s="330" t="str">
        <f ca="1">TableOfContents!L7</f>
        <v/>
      </c>
      <c r="AL3" s="330" t="str">
        <f ca="1">TableOfContents!M7</f>
        <v/>
      </c>
      <c r="AM3" s="330" t="str">
        <f ca="1">TableOfContents!N7</f>
        <v/>
      </c>
      <c r="AN3" s="379" t="str">
        <f ca="1">IF(INDIRECT("'"&amp;$B3&amp;"'!"&amp;AN$1)=0,"",INDIRECT("'"&amp;$B3&amp;"'!"&amp;AN$1))</f>
        <v/>
      </c>
    </row>
    <row r="4" spans="1:40" x14ac:dyDescent="0.2">
      <c r="B4" s="53" t="str">
        <f ca="1">MID(CELL("filename",'S2'!$B$1),FIND("]",CELL("filename",'S2'!$B$1))+1,24)</f>
        <v>S2</v>
      </c>
      <c r="C4" s="200" t="str">
        <f t="shared" ca="1" si="0"/>
        <v/>
      </c>
      <c r="D4" s="201" t="str">
        <f t="shared" ca="1" si="1"/>
        <v/>
      </c>
      <c r="E4" s="202" t="str">
        <f t="shared" ca="1" si="2"/>
        <v/>
      </c>
      <c r="F4" s="202" t="str">
        <f t="shared" ca="1" si="2"/>
        <v/>
      </c>
      <c r="G4" s="202" t="str">
        <f t="shared" ca="1" si="2"/>
        <v/>
      </c>
      <c r="H4" s="202" t="str">
        <f t="shared" ca="1" si="2"/>
        <v/>
      </c>
      <c r="I4" s="202" t="str">
        <f t="shared" ca="1" si="3"/>
        <v xml:space="preserve">   </v>
      </c>
      <c r="J4" s="203">
        <f t="shared" ca="1" si="4"/>
        <v>0</v>
      </c>
      <c r="K4" s="203">
        <f t="shared" ca="1" si="4"/>
        <v>0</v>
      </c>
      <c r="L4" s="203" t="str">
        <f t="shared" ca="1" si="5"/>
        <v/>
      </c>
      <c r="M4" s="203" t="str">
        <f t="shared" ca="1" si="5"/>
        <v/>
      </c>
      <c r="N4" s="203" t="str">
        <f t="shared" ca="1" si="5"/>
        <v/>
      </c>
      <c r="O4" s="203" t="str">
        <f t="shared" ca="1" si="5"/>
        <v/>
      </c>
      <c r="P4" s="203" t="str">
        <f t="shared" ca="1" si="5"/>
        <v/>
      </c>
      <c r="Q4" s="203" t="str">
        <f t="shared" ca="1" si="5"/>
        <v/>
      </c>
      <c r="R4" s="203" t="str">
        <f t="shared" ca="1" si="5"/>
        <v/>
      </c>
      <c r="S4" s="203" t="str">
        <f t="shared" ca="1" si="5"/>
        <v/>
      </c>
      <c r="T4" s="203" t="str">
        <f t="shared" ca="1" si="4"/>
        <v>uploaded by</v>
      </c>
      <c r="U4" s="203" t="str">
        <f t="shared" ca="1" si="4"/>
        <v>grant no</v>
      </c>
      <c r="V4" s="203" t="str">
        <f t="shared" ca="1" si="4"/>
        <v>amd no</v>
      </c>
      <c r="W4" s="203" t="str">
        <f t="shared" ca="1" si="4"/>
        <v>fund source</v>
      </c>
      <c r="X4" s="203" t="str">
        <f t="shared" ca="1" si="4"/>
        <v/>
      </c>
      <c r="Y4" s="203" t="str">
        <f t="shared" ca="1" si="4"/>
        <v/>
      </c>
      <c r="Z4" s="203" t="str">
        <f t="shared" ca="1" si="6"/>
        <v/>
      </c>
      <c r="AA4" s="203" t="str">
        <f ca="1">VLOOKUP(D4,'TOC generator worksheet'!I$2:V$51,14,FALSE)</f>
        <v/>
      </c>
      <c r="AB4" s="308" t="str">
        <f t="shared" ref="AB4:AC35" ca="1" si="7">IF(INDIRECT("'"&amp;$B4&amp;"'!"&amp;AB$1)=0,"",INDIRECT("'"&amp;$B4&amp;"'!"&amp;AB$1))</f>
        <v/>
      </c>
      <c r="AC4" s="308" t="str">
        <f t="shared" ca="1" si="7"/>
        <v/>
      </c>
      <c r="AD4" s="310" t="str">
        <f t="shared" ref="AD4:AD52" ca="1" si="8">INDIRECT("'"&amp;$B4&amp;"'!"&amp;AD$1)&amp;""</f>
        <v/>
      </c>
      <c r="AE4" s="310">
        <f t="shared" ref="AE4:AE52" ca="1" si="9">INDIRECT("'"&amp;$B4&amp;"'!"&amp;AE$1)*1</f>
        <v>0</v>
      </c>
      <c r="AF4" s="330" t="str">
        <f ca="1">TableOfContents!G8</f>
        <v/>
      </c>
      <c r="AG4" s="330" t="str">
        <f ca="1">TableOfContents!H8</f>
        <v/>
      </c>
      <c r="AH4" s="330" t="str">
        <f ca="1">TableOfContents!I8</f>
        <v/>
      </c>
      <c r="AI4" s="330" t="str">
        <f ca="1">TableOfContents!J8</f>
        <v/>
      </c>
      <c r="AJ4" s="330" t="str">
        <f ca="1">TableOfContents!K8</f>
        <v/>
      </c>
      <c r="AK4" s="330" t="str">
        <f ca="1">TableOfContents!L8</f>
        <v/>
      </c>
      <c r="AL4" s="330" t="str">
        <f ca="1">TableOfContents!M8</f>
        <v/>
      </c>
      <c r="AM4" s="330" t="str">
        <f ca="1">TableOfContents!N8</f>
        <v/>
      </c>
    </row>
    <row r="5" spans="1:40" x14ac:dyDescent="0.2">
      <c r="B5" s="53" t="str">
        <f ca="1">MID(CELL("filename",'S3'!$B$1),FIND("]",CELL("filename",'S3'!$B$1))+1,24)</f>
        <v>S3</v>
      </c>
      <c r="C5" s="200" t="str">
        <f t="shared" ca="1" si="0"/>
        <v/>
      </c>
      <c r="D5" s="201" t="str">
        <f t="shared" ca="1" si="1"/>
        <v/>
      </c>
      <c r="E5" s="202" t="str">
        <f t="shared" ca="1" si="2"/>
        <v/>
      </c>
      <c r="F5" s="202" t="str">
        <f t="shared" ca="1" si="2"/>
        <v/>
      </c>
      <c r="G5" s="202" t="str">
        <f t="shared" ca="1" si="2"/>
        <v/>
      </c>
      <c r="H5" s="202" t="str">
        <f t="shared" ca="1" si="2"/>
        <v/>
      </c>
      <c r="I5" s="202" t="str">
        <f t="shared" ca="1" si="3"/>
        <v xml:space="preserve">   </v>
      </c>
      <c r="J5" s="203">
        <f t="shared" ca="1" si="4"/>
        <v>0</v>
      </c>
      <c r="K5" s="203">
        <f t="shared" ca="1" si="4"/>
        <v>0</v>
      </c>
      <c r="L5" s="203" t="str">
        <f t="shared" ca="1" si="5"/>
        <v/>
      </c>
      <c r="M5" s="203" t="str">
        <f t="shared" ca="1" si="5"/>
        <v/>
      </c>
      <c r="N5" s="203" t="str">
        <f t="shared" ca="1" si="5"/>
        <v/>
      </c>
      <c r="O5" s="203" t="str">
        <f t="shared" ca="1" si="5"/>
        <v/>
      </c>
      <c r="P5" s="203" t="str">
        <f t="shared" ca="1" si="5"/>
        <v/>
      </c>
      <c r="Q5" s="203" t="str">
        <f t="shared" ca="1" si="5"/>
        <v/>
      </c>
      <c r="R5" s="203" t="str">
        <f t="shared" ca="1" si="5"/>
        <v/>
      </c>
      <c r="S5" s="203" t="str">
        <f t="shared" ca="1" si="5"/>
        <v/>
      </c>
      <c r="T5" s="203" t="str">
        <f t="shared" ca="1" si="4"/>
        <v>uploaded by</v>
      </c>
      <c r="U5" s="203" t="str">
        <f t="shared" ca="1" si="4"/>
        <v>grant no</v>
      </c>
      <c r="V5" s="203" t="str">
        <f t="shared" ca="1" si="4"/>
        <v>amd no</v>
      </c>
      <c r="W5" s="203" t="str">
        <f t="shared" ca="1" si="4"/>
        <v>fund source</v>
      </c>
      <c r="X5" s="203" t="str">
        <f t="shared" ca="1" si="4"/>
        <v/>
      </c>
      <c r="Y5" s="203" t="str">
        <f t="shared" ca="1" si="4"/>
        <v/>
      </c>
      <c r="Z5" s="203" t="str">
        <f t="shared" ca="1" si="6"/>
        <v/>
      </c>
      <c r="AA5" s="203" t="str">
        <f ca="1">VLOOKUP(D5,'TOC generator worksheet'!I$2:V$51,14,FALSE)</f>
        <v/>
      </c>
      <c r="AB5" s="308" t="str">
        <f t="shared" ca="1" si="7"/>
        <v/>
      </c>
      <c r="AC5" s="308" t="str">
        <f t="shared" ca="1" si="7"/>
        <v/>
      </c>
      <c r="AD5" s="310" t="str">
        <f t="shared" ca="1" si="8"/>
        <v/>
      </c>
      <c r="AE5" s="310">
        <f t="shared" ca="1" si="9"/>
        <v>0</v>
      </c>
      <c r="AF5" s="330" t="str">
        <f ca="1">TableOfContents!G9</f>
        <v/>
      </c>
      <c r="AG5" s="330" t="str">
        <f ca="1">TableOfContents!H9</f>
        <v/>
      </c>
      <c r="AH5" s="330" t="str">
        <f ca="1">TableOfContents!I9</f>
        <v/>
      </c>
      <c r="AI5" s="330" t="str">
        <f ca="1">TableOfContents!J9</f>
        <v/>
      </c>
      <c r="AJ5" s="330" t="str">
        <f ca="1">TableOfContents!K9</f>
        <v/>
      </c>
      <c r="AK5" s="330" t="str">
        <f ca="1">TableOfContents!L9</f>
        <v/>
      </c>
      <c r="AL5" s="330" t="str">
        <f ca="1">TableOfContents!M9</f>
        <v/>
      </c>
      <c r="AM5" s="330" t="str">
        <f ca="1">TableOfContents!N9</f>
        <v/>
      </c>
    </row>
    <row r="6" spans="1:40" x14ac:dyDescent="0.2">
      <c r="B6" s="53" t="str">
        <f ca="1">MID(CELL("filename",'S4'!$B$1),FIND("]",CELL("filename",'S4'!$B$1))+1,24)</f>
        <v>S4</v>
      </c>
      <c r="C6" s="200" t="str">
        <f t="shared" ca="1" si="0"/>
        <v/>
      </c>
      <c r="D6" s="201" t="str">
        <f t="shared" ca="1" si="1"/>
        <v/>
      </c>
      <c r="E6" s="202" t="str">
        <f t="shared" ca="1" si="2"/>
        <v/>
      </c>
      <c r="F6" s="202" t="str">
        <f t="shared" ca="1" si="2"/>
        <v/>
      </c>
      <c r="G6" s="202" t="str">
        <f t="shared" ca="1" si="2"/>
        <v/>
      </c>
      <c r="H6" s="202" t="str">
        <f t="shared" ca="1" si="2"/>
        <v/>
      </c>
      <c r="I6" s="202" t="str">
        <f t="shared" ca="1" si="3"/>
        <v xml:space="preserve">   </v>
      </c>
      <c r="J6" s="203">
        <f t="shared" ca="1" si="4"/>
        <v>0</v>
      </c>
      <c r="K6" s="203">
        <f t="shared" ca="1" si="4"/>
        <v>0</v>
      </c>
      <c r="L6" s="203" t="str">
        <f t="shared" ca="1" si="5"/>
        <v/>
      </c>
      <c r="M6" s="203" t="str">
        <f t="shared" ca="1" si="5"/>
        <v/>
      </c>
      <c r="N6" s="203" t="str">
        <f t="shared" ca="1" si="5"/>
        <v/>
      </c>
      <c r="O6" s="203" t="str">
        <f t="shared" ca="1" si="5"/>
        <v/>
      </c>
      <c r="P6" s="203" t="str">
        <f t="shared" ca="1" si="5"/>
        <v/>
      </c>
      <c r="Q6" s="203" t="str">
        <f t="shared" ca="1" si="5"/>
        <v/>
      </c>
      <c r="R6" s="203" t="str">
        <f t="shared" ca="1" si="5"/>
        <v/>
      </c>
      <c r="S6" s="203" t="str">
        <f t="shared" ca="1" si="5"/>
        <v/>
      </c>
      <c r="T6" s="203" t="str">
        <f t="shared" ca="1" si="4"/>
        <v>uploaded by</v>
      </c>
      <c r="U6" s="203" t="str">
        <f t="shared" ca="1" si="4"/>
        <v>grant no</v>
      </c>
      <c r="V6" s="203" t="str">
        <f t="shared" ca="1" si="4"/>
        <v>amd no</v>
      </c>
      <c r="W6" s="203" t="str">
        <f t="shared" ca="1" si="4"/>
        <v>fund source</v>
      </c>
      <c r="X6" s="203" t="str">
        <f t="shared" ca="1" si="4"/>
        <v/>
      </c>
      <c r="Y6" s="203" t="str">
        <f t="shared" ca="1" si="4"/>
        <v/>
      </c>
      <c r="Z6" s="203" t="str">
        <f t="shared" ca="1" si="6"/>
        <v/>
      </c>
      <c r="AA6" s="203" t="str">
        <f ca="1">VLOOKUP(D6,'TOC generator worksheet'!I$2:V$51,14,FALSE)</f>
        <v/>
      </c>
      <c r="AB6" s="308" t="str">
        <f t="shared" ca="1" si="7"/>
        <v/>
      </c>
      <c r="AC6" s="308" t="str">
        <f t="shared" ca="1" si="7"/>
        <v/>
      </c>
      <c r="AD6" s="310" t="str">
        <f t="shared" ca="1" si="8"/>
        <v/>
      </c>
      <c r="AE6" s="310">
        <f t="shared" ca="1" si="9"/>
        <v>0</v>
      </c>
      <c r="AF6" s="330" t="str">
        <f ca="1">TableOfContents!G10</f>
        <v/>
      </c>
      <c r="AG6" s="330" t="str">
        <f ca="1">TableOfContents!H10</f>
        <v/>
      </c>
      <c r="AH6" s="330" t="str">
        <f ca="1">TableOfContents!I10</f>
        <v/>
      </c>
      <c r="AI6" s="330" t="str">
        <f ca="1">TableOfContents!J10</f>
        <v/>
      </c>
      <c r="AJ6" s="330" t="str">
        <f ca="1">TableOfContents!K10</f>
        <v/>
      </c>
      <c r="AK6" s="330" t="str">
        <f ca="1">TableOfContents!L10</f>
        <v/>
      </c>
      <c r="AL6" s="330" t="str">
        <f ca="1">TableOfContents!M10</f>
        <v/>
      </c>
      <c r="AM6" s="330" t="str">
        <f ca="1">TableOfContents!N10</f>
        <v/>
      </c>
    </row>
    <row r="7" spans="1:40" x14ac:dyDescent="0.2">
      <c r="B7" s="53" t="str">
        <f ca="1">MID(CELL("filename",'S5'!$B$1),FIND("]",CELL("filename",'S5'!$B$1))+1,24)</f>
        <v>S5</v>
      </c>
      <c r="C7" s="200" t="str">
        <f t="shared" ca="1" si="0"/>
        <v/>
      </c>
      <c r="D7" s="201" t="str">
        <f t="shared" ca="1" si="1"/>
        <v/>
      </c>
      <c r="E7" s="202" t="str">
        <f t="shared" ca="1" si="2"/>
        <v/>
      </c>
      <c r="F7" s="202" t="str">
        <f t="shared" ca="1" si="2"/>
        <v/>
      </c>
      <c r="G7" s="202" t="str">
        <f t="shared" ca="1" si="2"/>
        <v/>
      </c>
      <c r="H7" s="202" t="str">
        <f t="shared" ca="1" si="2"/>
        <v/>
      </c>
      <c r="I7" s="202" t="str">
        <f t="shared" ca="1" si="3"/>
        <v xml:space="preserve">   </v>
      </c>
      <c r="J7" s="203">
        <f t="shared" ca="1" si="4"/>
        <v>0</v>
      </c>
      <c r="K7" s="203">
        <f t="shared" ca="1" si="4"/>
        <v>0</v>
      </c>
      <c r="L7" s="203" t="str">
        <f t="shared" ca="1" si="5"/>
        <v/>
      </c>
      <c r="M7" s="203" t="str">
        <f t="shared" ca="1" si="5"/>
        <v/>
      </c>
      <c r="N7" s="203" t="str">
        <f t="shared" ca="1" si="5"/>
        <v/>
      </c>
      <c r="O7" s="203" t="str">
        <f t="shared" ca="1" si="5"/>
        <v/>
      </c>
      <c r="P7" s="203" t="str">
        <f t="shared" ca="1" si="5"/>
        <v/>
      </c>
      <c r="Q7" s="203" t="str">
        <f t="shared" ca="1" si="5"/>
        <v/>
      </c>
      <c r="R7" s="203" t="str">
        <f t="shared" ca="1" si="5"/>
        <v/>
      </c>
      <c r="S7" s="203" t="str">
        <f t="shared" ca="1" si="5"/>
        <v/>
      </c>
      <c r="T7" s="203" t="str">
        <f t="shared" ca="1" si="4"/>
        <v>uploaded by</v>
      </c>
      <c r="U7" s="203" t="str">
        <f t="shared" ca="1" si="4"/>
        <v>grant no</v>
      </c>
      <c r="V7" s="203" t="str">
        <f t="shared" ca="1" si="4"/>
        <v>amd no</v>
      </c>
      <c r="W7" s="203" t="str">
        <f t="shared" ca="1" si="4"/>
        <v>fund source</v>
      </c>
      <c r="X7" s="203" t="str">
        <f t="shared" ca="1" si="4"/>
        <v/>
      </c>
      <c r="Y7" s="203" t="str">
        <f t="shared" ca="1" si="4"/>
        <v/>
      </c>
      <c r="Z7" s="203" t="str">
        <f t="shared" ca="1" si="6"/>
        <v/>
      </c>
      <c r="AA7" s="203" t="str">
        <f ca="1">VLOOKUP(D7,'TOC generator worksheet'!I$2:V$51,14,FALSE)</f>
        <v/>
      </c>
      <c r="AB7" s="308" t="str">
        <f t="shared" ca="1" si="7"/>
        <v/>
      </c>
      <c r="AC7" s="308" t="str">
        <f t="shared" ca="1" si="7"/>
        <v/>
      </c>
      <c r="AD7" s="310" t="str">
        <f t="shared" ca="1" si="8"/>
        <v/>
      </c>
      <c r="AE7" s="310">
        <f t="shared" ca="1" si="9"/>
        <v>0</v>
      </c>
      <c r="AF7" s="330" t="str">
        <f ca="1">TableOfContents!G11</f>
        <v/>
      </c>
      <c r="AG7" s="330" t="str">
        <f ca="1">TableOfContents!H11</f>
        <v/>
      </c>
      <c r="AH7" s="330" t="str">
        <f ca="1">TableOfContents!I11</f>
        <v/>
      </c>
      <c r="AI7" s="330" t="str">
        <f ca="1">TableOfContents!J11</f>
        <v/>
      </c>
      <c r="AJ7" s="330" t="str">
        <f ca="1">TableOfContents!K11</f>
        <v/>
      </c>
      <c r="AK7" s="330" t="str">
        <f ca="1">TableOfContents!L11</f>
        <v/>
      </c>
      <c r="AL7" s="330" t="str">
        <f ca="1">TableOfContents!M11</f>
        <v/>
      </c>
      <c r="AM7" s="330" t="str">
        <f ca="1">TableOfContents!N11</f>
        <v/>
      </c>
    </row>
    <row r="8" spans="1:40" x14ac:dyDescent="0.2">
      <c r="B8" s="53" t="str">
        <f ca="1">MID(CELL("filename",'S6'!$B$1),FIND("]",CELL("filename",'S6'!$B$1))+1,24)</f>
        <v>S6</v>
      </c>
      <c r="C8" s="200" t="str">
        <f t="shared" ca="1" si="0"/>
        <v/>
      </c>
      <c r="D8" s="201" t="str">
        <f t="shared" ca="1" si="1"/>
        <v/>
      </c>
      <c r="E8" s="202" t="str">
        <f t="shared" ca="1" si="2"/>
        <v/>
      </c>
      <c r="F8" s="202" t="str">
        <f t="shared" ca="1" si="2"/>
        <v/>
      </c>
      <c r="G8" s="202" t="str">
        <f t="shared" ca="1" si="2"/>
        <v/>
      </c>
      <c r="H8" s="202" t="str">
        <f t="shared" ca="1" si="2"/>
        <v/>
      </c>
      <c r="I8" s="202" t="str">
        <f t="shared" ca="1" si="3"/>
        <v xml:space="preserve">   </v>
      </c>
      <c r="J8" s="203">
        <f t="shared" ca="1" si="4"/>
        <v>0</v>
      </c>
      <c r="K8" s="203">
        <f t="shared" ca="1" si="4"/>
        <v>0</v>
      </c>
      <c r="L8" s="203" t="str">
        <f t="shared" ca="1" si="5"/>
        <v/>
      </c>
      <c r="M8" s="203" t="str">
        <f t="shared" ca="1" si="5"/>
        <v/>
      </c>
      <c r="N8" s="203" t="str">
        <f t="shared" ca="1" si="5"/>
        <v/>
      </c>
      <c r="O8" s="203" t="str">
        <f t="shared" ca="1" si="5"/>
        <v/>
      </c>
      <c r="P8" s="203" t="str">
        <f t="shared" ca="1" si="5"/>
        <v/>
      </c>
      <c r="Q8" s="203" t="str">
        <f t="shared" ca="1" si="5"/>
        <v/>
      </c>
      <c r="R8" s="203" t="str">
        <f t="shared" ca="1" si="5"/>
        <v/>
      </c>
      <c r="S8" s="203" t="str">
        <f t="shared" ca="1" si="5"/>
        <v/>
      </c>
      <c r="T8" s="203" t="str">
        <f t="shared" ca="1" si="4"/>
        <v>uploaded by</v>
      </c>
      <c r="U8" s="203" t="str">
        <f t="shared" ca="1" si="4"/>
        <v>grant no</v>
      </c>
      <c r="V8" s="203" t="str">
        <f t="shared" ca="1" si="4"/>
        <v>amd no</v>
      </c>
      <c r="W8" s="203" t="str">
        <f t="shared" ca="1" si="4"/>
        <v>fund source</v>
      </c>
      <c r="X8" s="203" t="str">
        <f t="shared" ca="1" si="4"/>
        <v/>
      </c>
      <c r="Y8" s="203" t="str">
        <f t="shared" ca="1" si="4"/>
        <v/>
      </c>
      <c r="Z8" s="203" t="str">
        <f t="shared" ca="1" si="6"/>
        <v/>
      </c>
      <c r="AA8" s="203" t="str">
        <f ca="1">VLOOKUP(D8,'TOC generator worksheet'!I$2:V$51,14,FALSE)</f>
        <v/>
      </c>
      <c r="AB8" s="308" t="str">
        <f t="shared" ca="1" si="7"/>
        <v/>
      </c>
      <c r="AC8" s="308" t="str">
        <f t="shared" ca="1" si="7"/>
        <v/>
      </c>
      <c r="AD8" s="310" t="str">
        <f t="shared" ca="1" si="8"/>
        <v/>
      </c>
      <c r="AE8" s="310">
        <f t="shared" ca="1" si="9"/>
        <v>0</v>
      </c>
      <c r="AF8" s="330" t="str">
        <f ca="1">TableOfContents!G12</f>
        <v/>
      </c>
      <c r="AG8" s="330" t="str">
        <f ca="1">TableOfContents!H12</f>
        <v/>
      </c>
      <c r="AH8" s="330" t="str">
        <f ca="1">TableOfContents!I12</f>
        <v/>
      </c>
      <c r="AI8" s="330" t="str">
        <f ca="1">TableOfContents!J12</f>
        <v/>
      </c>
      <c r="AJ8" s="330" t="str">
        <f ca="1">TableOfContents!K12</f>
        <v/>
      </c>
      <c r="AK8" s="330" t="str">
        <f ca="1">TableOfContents!L12</f>
        <v/>
      </c>
      <c r="AL8" s="330" t="str">
        <f ca="1">TableOfContents!M12</f>
        <v/>
      </c>
      <c r="AM8" s="330" t="str">
        <f ca="1">TableOfContents!N12</f>
        <v/>
      </c>
    </row>
    <row r="9" spans="1:40" x14ac:dyDescent="0.2">
      <c r="B9" s="53" t="str">
        <f ca="1">MID(CELL("filename",'S7'!$B$1),FIND("]",CELL("filename",'S7'!$B$1))+1,24)</f>
        <v>S7</v>
      </c>
      <c r="C9" s="200" t="str">
        <f t="shared" ca="1" si="0"/>
        <v/>
      </c>
      <c r="D9" s="201" t="str">
        <f t="shared" ca="1" si="1"/>
        <v/>
      </c>
      <c r="E9" s="202" t="str">
        <f t="shared" ca="1" si="2"/>
        <v/>
      </c>
      <c r="F9" s="202" t="str">
        <f t="shared" ca="1" si="2"/>
        <v/>
      </c>
      <c r="G9" s="202" t="str">
        <f t="shared" ca="1" si="2"/>
        <v/>
      </c>
      <c r="H9" s="202" t="str">
        <f t="shared" ca="1" si="2"/>
        <v/>
      </c>
      <c r="I9" s="202" t="str">
        <f t="shared" ca="1" si="3"/>
        <v xml:space="preserve">   </v>
      </c>
      <c r="J9" s="203">
        <f t="shared" ca="1" si="4"/>
        <v>0</v>
      </c>
      <c r="K9" s="203">
        <f t="shared" ca="1" si="4"/>
        <v>0</v>
      </c>
      <c r="L9" s="203" t="str">
        <f t="shared" ca="1" si="5"/>
        <v/>
      </c>
      <c r="M9" s="203" t="str">
        <f t="shared" ca="1" si="5"/>
        <v/>
      </c>
      <c r="N9" s="203" t="str">
        <f t="shared" ca="1" si="5"/>
        <v/>
      </c>
      <c r="O9" s="203" t="str">
        <f t="shared" ca="1" si="5"/>
        <v/>
      </c>
      <c r="P9" s="203" t="str">
        <f t="shared" ca="1" si="5"/>
        <v/>
      </c>
      <c r="Q9" s="203" t="str">
        <f t="shared" ca="1" si="5"/>
        <v/>
      </c>
      <c r="R9" s="203" t="str">
        <f t="shared" ca="1" si="5"/>
        <v/>
      </c>
      <c r="S9" s="203" t="str">
        <f t="shared" ca="1" si="5"/>
        <v/>
      </c>
      <c r="T9" s="203" t="str">
        <f t="shared" ca="1" si="4"/>
        <v>uploaded by</v>
      </c>
      <c r="U9" s="203" t="str">
        <f t="shared" ca="1" si="4"/>
        <v>grant no</v>
      </c>
      <c r="V9" s="203" t="str">
        <f t="shared" ca="1" si="4"/>
        <v>amd no</v>
      </c>
      <c r="W9" s="203" t="str">
        <f t="shared" ca="1" si="4"/>
        <v>fund source</v>
      </c>
      <c r="X9" s="203" t="str">
        <f t="shared" ca="1" si="4"/>
        <v/>
      </c>
      <c r="Y9" s="203" t="str">
        <f t="shared" ca="1" si="4"/>
        <v/>
      </c>
      <c r="Z9" s="203" t="str">
        <f t="shared" ca="1" si="6"/>
        <v/>
      </c>
      <c r="AA9" s="203" t="str">
        <f ca="1">VLOOKUP(D9,'TOC generator worksheet'!I$2:V$51,14,FALSE)</f>
        <v/>
      </c>
      <c r="AB9" s="308" t="str">
        <f t="shared" ca="1" si="7"/>
        <v/>
      </c>
      <c r="AC9" s="308" t="str">
        <f t="shared" ca="1" si="7"/>
        <v/>
      </c>
      <c r="AD9" s="310" t="str">
        <f t="shared" ca="1" si="8"/>
        <v/>
      </c>
      <c r="AE9" s="310">
        <f t="shared" ca="1" si="9"/>
        <v>0</v>
      </c>
      <c r="AF9" s="330" t="str">
        <f ca="1">TableOfContents!G13</f>
        <v/>
      </c>
      <c r="AG9" s="330" t="str">
        <f ca="1">TableOfContents!H13</f>
        <v/>
      </c>
      <c r="AH9" s="330" t="str">
        <f ca="1">TableOfContents!I13</f>
        <v/>
      </c>
      <c r="AI9" s="330" t="str">
        <f ca="1">TableOfContents!J13</f>
        <v/>
      </c>
      <c r="AJ9" s="330" t="str">
        <f ca="1">TableOfContents!K13</f>
        <v/>
      </c>
      <c r="AK9" s="330" t="str">
        <f ca="1">TableOfContents!L13</f>
        <v/>
      </c>
      <c r="AL9" s="330" t="str">
        <f ca="1">TableOfContents!M13</f>
        <v/>
      </c>
      <c r="AM9" s="330" t="str">
        <f ca="1">TableOfContents!N13</f>
        <v/>
      </c>
    </row>
    <row r="10" spans="1:40" x14ac:dyDescent="0.2">
      <c r="B10" s="53" t="str">
        <f ca="1">MID(CELL("filename",'S8'!$B$1),FIND("]",CELL("filename",'S8'!$B$1))+1,24)</f>
        <v>S8</v>
      </c>
      <c r="C10" s="200" t="str">
        <f t="shared" ca="1" si="0"/>
        <v/>
      </c>
      <c r="D10" s="201" t="str">
        <f t="shared" ref="D10:D22" ca="1" si="10">INDIRECT("'"&amp;B10&amp;"'!A10")&amp;INDIRECT("'"&amp;B10&amp;"'!B10")</f>
        <v/>
      </c>
      <c r="E10" s="202" t="str">
        <f t="shared" ca="1" si="2"/>
        <v/>
      </c>
      <c r="F10" s="202" t="str">
        <f t="shared" ca="1" si="2"/>
        <v/>
      </c>
      <c r="G10" s="202" t="str">
        <f t="shared" ca="1" si="2"/>
        <v/>
      </c>
      <c r="H10" s="202" t="str">
        <f t="shared" ca="1" si="2"/>
        <v/>
      </c>
      <c r="I10" s="202" t="str">
        <f t="shared" ca="1" si="3"/>
        <v xml:space="preserve">   </v>
      </c>
      <c r="J10" s="203">
        <f t="shared" ca="1" si="4"/>
        <v>0</v>
      </c>
      <c r="K10" s="203">
        <f t="shared" ca="1" si="4"/>
        <v>0</v>
      </c>
      <c r="L10" s="203" t="str">
        <f t="shared" ca="1" si="5"/>
        <v/>
      </c>
      <c r="M10" s="203" t="str">
        <f t="shared" ca="1" si="5"/>
        <v/>
      </c>
      <c r="N10" s="203" t="str">
        <f t="shared" ca="1" si="5"/>
        <v/>
      </c>
      <c r="O10" s="203" t="str">
        <f t="shared" ca="1" si="5"/>
        <v/>
      </c>
      <c r="P10" s="203" t="str">
        <f t="shared" ca="1" si="5"/>
        <v/>
      </c>
      <c r="Q10" s="203" t="str">
        <f t="shared" ca="1" si="5"/>
        <v/>
      </c>
      <c r="R10" s="203" t="str">
        <f t="shared" ca="1" si="5"/>
        <v/>
      </c>
      <c r="S10" s="203" t="str">
        <f t="shared" ca="1" si="5"/>
        <v/>
      </c>
      <c r="T10" s="203" t="str">
        <f t="shared" ca="1" si="4"/>
        <v>uploaded by</v>
      </c>
      <c r="U10" s="203" t="str">
        <f t="shared" ca="1" si="4"/>
        <v>grant no</v>
      </c>
      <c r="V10" s="203" t="str">
        <f t="shared" ca="1" si="4"/>
        <v>amd no</v>
      </c>
      <c r="W10" s="203" t="str">
        <f t="shared" ca="1" si="4"/>
        <v>fund source</v>
      </c>
      <c r="X10" s="203" t="str">
        <f t="shared" ca="1" si="4"/>
        <v/>
      </c>
      <c r="Y10" s="203" t="str">
        <f t="shared" ca="1" si="4"/>
        <v/>
      </c>
      <c r="Z10" s="203" t="str">
        <f t="shared" ca="1" si="6"/>
        <v/>
      </c>
      <c r="AA10" s="203" t="str">
        <f ca="1">VLOOKUP(D10,'TOC generator worksheet'!I$2:V$51,14,FALSE)</f>
        <v/>
      </c>
      <c r="AB10" s="308" t="str">
        <f t="shared" ca="1" si="7"/>
        <v/>
      </c>
      <c r="AC10" s="308" t="str">
        <f t="shared" ca="1" si="7"/>
        <v/>
      </c>
      <c r="AD10" s="310" t="str">
        <f t="shared" ca="1" si="8"/>
        <v/>
      </c>
      <c r="AE10" s="310">
        <f t="shared" ca="1" si="9"/>
        <v>0</v>
      </c>
      <c r="AF10" s="330" t="str">
        <f ca="1">TableOfContents!G14</f>
        <v/>
      </c>
      <c r="AG10" s="330" t="str">
        <f ca="1">TableOfContents!H14</f>
        <v/>
      </c>
      <c r="AH10" s="330" t="str">
        <f ca="1">TableOfContents!I14</f>
        <v/>
      </c>
      <c r="AI10" s="330" t="str">
        <f ca="1">TableOfContents!J14</f>
        <v/>
      </c>
      <c r="AJ10" s="330" t="str">
        <f ca="1">TableOfContents!K14</f>
        <v/>
      </c>
      <c r="AK10" s="330" t="str">
        <f ca="1">TableOfContents!L14</f>
        <v/>
      </c>
      <c r="AL10" s="330" t="str">
        <f ca="1">TableOfContents!M14</f>
        <v/>
      </c>
      <c r="AM10" s="330" t="str">
        <f ca="1">TableOfContents!N14</f>
        <v/>
      </c>
    </row>
    <row r="11" spans="1:40" x14ac:dyDescent="0.2">
      <c r="B11" s="53" t="str">
        <f ca="1">MID(CELL("filename",'S9'!$B$1),FIND("]",CELL("filename",'S9'!$B$1))+1,24)</f>
        <v>S9</v>
      </c>
      <c r="C11" s="200" t="str">
        <f t="shared" ca="1" si="0"/>
        <v/>
      </c>
      <c r="D11" s="201" t="str">
        <f t="shared" ca="1" si="10"/>
        <v/>
      </c>
      <c r="E11" s="202" t="str">
        <f t="shared" ca="1" si="2"/>
        <v/>
      </c>
      <c r="F11" s="202" t="str">
        <f t="shared" ca="1" si="2"/>
        <v/>
      </c>
      <c r="G11" s="202" t="str">
        <f t="shared" ca="1" si="2"/>
        <v/>
      </c>
      <c r="H11" s="202" t="str">
        <f t="shared" ca="1" si="2"/>
        <v/>
      </c>
      <c r="I11" s="202" t="str">
        <f t="shared" ca="1" si="3"/>
        <v xml:space="preserve">   </v>
      </c>
      <c r="J11" s="203">
        <f t="shared" ca="1" si="4"/>
        <v>0</v>
      </c>
      <c r="K11" s="203">
        <f t="shared" ca="1" si="4"/>
        <v>0</v>
      </c>
      <c r="L11" s="203" t="str">
        <f t="shared" ca="1" si="5"/>
        <v/>
      </c>
      <c r="M11" s="203" t="str">
        <f t="shared" ca="1" si="5"/>
        <v/>
      </c>
      <c r="N11" s="203" t="str">
        <f t="shared" ca="1" si="5"/>
        <v/>
      </c>
      <c r="O11" s="203" t="str">
        <f t="shared" ca="1" si="5"/>
        <v/>
      </c>
      <c r="P11" s="203" t="str">
        <f t="shared" ca="1" si="5"/>
        <v/>
      </c>
      <c r="Q11" s="203" t="str">
        <f t="shared" ca="1" si="5"/>
        <v/>
      </c>
      <c r="R11" s="203" t="str">
        <f t="shared" ca="1" si="5"/>
        <v/>
      </c>
      <c r="S11" s="203" t="str">
        <f t="shared" ca="1" si="5"/>
        <v/>
      </c>
      <c r="T11" s="203" t="str">
        <f t="shared" ca="1" si="4"/>
        <v>uploaded by</v>
      </c>
      <c r="U11" s="203" t="str">
        <f t="shared" ca="1" si="4"/>
        <v>grant no</v>
      </c>
      <c r="V11" s="203" t="str">
        <f t="shared" ca="1" si="4"/>
        <v>amd no</v>
      </c>
      <c r="W11" s="203" t="str">
        <f t="shared" ca="1" si="4"/>
        <v>fund source</v>
      </c>
      <c r="X11" s="203" t="str">
        <f t="shared" ca="1" si="4"/>
        <v/>
      </c>
      <c r="Y11" s="203" t="str">
        <f t="shared" ca="1" si="4"/>
        <v/>
      </c>
      <c r="Z11" s="203" t="str">
        <f t="shared" ca="1" si="6"/>
        <v/>
      </c>
      <c r="AA11" s="203" t="str">
        <f ca="1">VLOOKUP(D11,'TOC generator worksheet'!I$2:V$51,14,FALSE)</f>
        <v/>
      </c>
      <c r="AB11" s="308" t="str">
        <f t="shared" ca="1" si="7"/>
        <v/>
      </c>
      <c r="AC11" s="308" t="str">
        <f t="shared" ca="1" si="7"/>
        <v/>
      </c>
      <c r="AD11" s="310" t="str">
        <f t="shared" ca="1" si="8"/>
        <v/>
      </c>
      <c r="AE11" s="310">
        <f t="shared" ca="1" si="9"/>
        <v>0</v>
      </c>
      <c r="AF11" s="330" t="str">
        <f ca="1">TableOfContents!G15</f>
        <v/>
      </c>
      <c r="AG11" s="330" t="str">
        <f ca="1">TableOfContents!H15</f>
        <v/>
      </c>
      <c r="AH11" s="330" t="str">
        <f ca="1">TableOfContents!I15</f>
        <v/>
      </c>
      <c r="AI11" s="330" t="str">
        <f ca="1">TableOfContents!J15</f>
        <v/>
      </c>
      <c r="AJ11" s="330" t="str">
        <f ca="1">TableOfContents!K15</f>
        <v/>
      </c>
      <c r="AK11" s="330" t="str">
        <f ca="1">TableOfContents!L15</f>
        <v/>
      </c>
      <c r="AL11" s="330" t="str">
        <f ca="1">TableOfContents!M15</f>
        <v/>
      </c>
      <c r="AM11" s="330" t="str">
        <f ca="1">TableOfContents!N15</f>
        <v/>
      </c>
    </row>
    <row r="12" spans="1:40" x14ac:dyDescent="0.2">
      <c r="B12" s="53" t="str">
        <f ca="1">MID(CELL("filename",'S10'!$B$1),FIND("]",CELL("filename",'S10'!$B$1))+1,24)</f>
        <v>S10</v>
      </c>
      <c r="C12" s="200" t="str">
        <f t="shared" ca="1" si="0"/>
        <v/>
      </c>
      <c r="D12" s="201" t="str">
        <f t="shared" ca="1" si="10"/>
        <v/>
      </c>
      <c r="E12" s="202" t="str">
        <f t="shared" ca="1" si="2"/>
        <v/>
      </c>
      <c r="F12" s="202" t="str">
        <f t="shared" ca="1" si="2"/>
        <v/>
      </c>
      <c r="G12" s="202" t="str">
        <f t="shared" ca="1" si="2"/>
        <v/>
      </c>
      <c r="H12" s="202" t="str">
        <f t="shared" ca="1" si="2"/>
        <v/>
      </c>
      <c r="I12" s="202" t="str">
        <f t="shared" ca="1" si="3"/>
        <v xml:space="preserve">   </v>
      </c>
      <c r="J12" s="203">
        <f t="shared" ca="1" si="4"/>
        <v>0</v>
      </c>
      <c r="K12" s="203">
        <f t="shared" ca="1" si="4"/>
        <v>0</v>
      </c>
      <c r="L12" s="203" t="str">
        <f t="shared" ca="1" si="5"/>
        <v/>
      </c>
      <c r="M12" s="203" t="str">
        <f t="shared" ca="1" si="5"/>
        <v/>
      </c>
      <c r="N12" s="203" t="str">
        <f t="shared" ca="1" si="5"/>
        <v/>
      </c>
      <c r="O12" s="203" t="str">
        <f t="shared" ca="1" si="5"/>
        <v/>
      </c>
      <c r="P12" s="203" t="str">
        <f t="shared" ca="1" si="5"/>
        <v/>
      </c>
      <c r="Q12" s="203" t="str">
        <f t="shared" ca="1" si="5"/>
        <v/>
      </c>
      <c r="R12" s="203" t="str">
        <f t="shared" ca="1" si="5"/>
        <v/>
      </c>
      <c r="S12" s="203" t="str">
        <f t="shared" ca="1" si="5"/>
        <v/>
      </c>
      <c r="T12" s="203" t="str">
        <f t="shared" ca="1" si="4"/>
        <v>uploaded by</v>
      </c>
      <c r="U12" s="203" t="str">
        <f t="shared" ca="1" si="4"/>
        <v>grant no</v>
      </c>
      <c r="V12" s="203" t="str">
        <f t="shared" ca="1" si="4"/>
        <v>amd no</v>
      </c>
      <c r="W12" s="203" t="str">
        <f t="shared" ca="1" si="4"/>
        <v>fund source</v>
      </c>
      <c r="X12" s="203" t="str">
        <f t="shared" ca="1" si="4"/>
        <v/>
      </c>
      <c r="Y12" s="203" t="str">
        <f t="shared" ca="1" si="4"/>
        <v/>
      </c>
      <c r="Z12" s="203" t="str">
        <f t="shared" ca="1" si="6"/>
        <v/>
      </c>
      <c r="AA12" s="203" t="str">
        <f ca="1">VLOOKUP(D12,'TOC generator worksheet'!I$2:V$51,14,FALSE)</f>
        <v/>
      </c>
      <c r="AB12" s="308" t="str">
        <f t="shared" ca="1" si="7"/>
        <v/>
      </c>
      <c r="AC12" s="308" t="str">
        <f t="shared" ca="1" si="7"/>
        <v/>
      </c>
      <c r="AD12" s="310" t="str">
        <f t="shared" ca="1" si="8"/>
        <v/>
      </c>
      <c r="AE12" s="310">
        <f t="shared" ca="1" si="9"/>
        <v>0</v>
      </c>
      <c r="AF12" s="330" t="str">
        <f ca="1">TableOfContents!G16</f>
        <v/>
      </c>
      <c r="AG12" s="330" t="str">
        <f ca="1">TableOfContents!H16</f>
        <v/>
      </c>
      <c r="AH12" s="330" t="str">
        <f ca="1">TableOfContents!I16</f>
        <v/>
      </c>
      <c r="AI12" s="330" t="str">
        <f ca="1">TableOfContents!J16</f>
        <v/>
      </c>
      <c r="AJ12" s="330" t="str">
        <f ca="1">TableOfContents!K16</f>
        <v/>
      </c>
      <c r="AK12" s="330" t="str">
        <f ca="1">TableOfContents!L16</f>
        <v/>
      </c>
      <c r="AL12" s="330" t="str">
        <f ca="1">TableOfContents!M16</f>
        <v/>
      </c>
      <c r="AM12" s="330" t="str">
        <f ca="1">TableOfContents!N16</f>
        <v/>
      </c>
    </row>
    <row r="13" spans="1:40" x14ac:dyDescent="0.2">
      <c r="B13" s="53" t="str">
        <f ca="1">MID(CELL("filename",'S11'!$B$1),FIND("]",CELL("filename",'S11'!$B$1))+1,24)</f>
        <v>S11</v>
      </c>
      <c r="C13" s="200" t="str">
        <f t="shared" ca="1" si="0"/>
        <v/>
      </c>
      <c r="D13" s="201" t="str">
        <f t="shared" ca="1" si="10"/>
        <v/>
      </c>
      <c r="E13" s="202" t="str">
        <f t="shared" ca="1" si="2"/>
        <v/>
      </c>
      <c r="F13" s="202" t="str">
        <f t="shared" ca="1" si="2"/>
        <v/>
      </c>
      <c r="G13" s="202" t="str">
        <f t="shared" ca="1" si="2"/>
        <v/>
      </c>
      <c r="H13" s="202" t="str">
        <f t="shared" ca="1" si="2"/>
        <v/>
      </c>
      <c r="I13" s="202" t="str">
        <f t="shared" ca="1" si="3"/>
        <v xml:space="preserve">   </v>
      </c>
      <c r="J13" s="203">
        <f t="shared" ca="1" si="4"/>
        <v>0</v>
      </c>
      <c r="K13" s="203">
        <f t="shared" ca="1" si="4"/>
        <v>0</v>
      </c>
      <c r="L13" s="203" t="str">
        <f t="shared" ca="1" si="5"/>
        <v/>
      </c>
      <c r="M13" s="203" t="str">
        <f t="shared" ca="1" si="5"/>
        <v/>
      </c>
      <c r="N13" s="203" t="str">
        <f t="shared" ca="1" si="5"/>
        <v/>
      </c>
      <c r="O13" s="203" t="str">
        <f t="shared" ca="1" si="5"/>
        <v/>
      </c>
      <c r="P13" s="203" t="str">
        <f t="shared" ca="1" si="5"/>
        <v/>
      </c>
      <c r="Q13" s="203" t="str">
        <f t="shared" ca="1" si="5"/>
        <v/>
      </c>
      <c r="R13" s="203" t="str">
        <f t="shared" ca="1" si="5"/>
        <v/>
      </c>
      <c r="S13" s="203" t="str">
        <f t="shared" ca="1" si="5"/>
        <v/>
      </c>
      <c r="T13" s="203" t="str">
        <f t="shared" ca="1" si="4"/>
        <v>uploaded by</v>
      </c>
      <c r="U13" s="203" t="str">
        <f t="shared" ca="1" si="4"/>
        <v>grant no</v>
      </c>
      <c r="V13" s="203" t="str">
        <f t="shared" ca="1" si="4"/>
        <v>amd no</v>
      </c>
      <c r="W13" s="203" t="str">
        <f t="shared" ca="1" si="4"/>
        <v>fund source</v>
      </c>
      <c r="X13" s="203" t="str">
        <f t="shared" ca="1" si="4"/>
        <v/>
      </c>
      <c r="Y13" s="203" t="str">
        <f t="shared" ca="1" si="4"/>
        <v/>
      </c>
      <c r="Z13" s="203" t="str">
        <f t="shared" ca="1" si="6"/>
        <v/>
      </c>
      <c r="AA13" s="203" t="str">
        <f ca="1">VLOOKUP(D13,'TOC generator worksheet'!I$2:V$51,14,FALSE)</f>
        <v/>
      </c>
      <c r="AB13" s="308" t="str">
        <f t="shared" ca="1" si="7"/>
        <v/>
      </c>
      <c r="AC13" s="308" t="str">
        <f t="shared" ca="1" si="7"/>
        <v/>
      </c>
      <c r="AD13" s="310" t="str">
        <f t="shared" ca="1" si="8"/>
        <v/>
      </c>
      <c r="AE13" s="310">
        <f t="shared" ca="1" si="9"/>
        <v>0</v>
      </c>
      <c r="AF13" s="330" t="str">
        <f ca="1">TableOfContents!G17</f>
        <v/>
      </c>
      <c r="AG13" s="330" t="str">
        <f ca="1">TableOfContents!H17</f>
        <v/>
      </c>
      <c r="AH13" s="330" t="str">
        <f ca="1">TableOfContents!I17</f>
        <v/>
      </c>
      <c r="AI13" s="330" t="str">
        <f ca="1">TableOfContents!J17</f>
        <v/>
      </c>
      <c r="AJ13" s="330" t="str">
        <f ca="1">TableOfContents!K17</f>
        <v/>
      </c>
      <c r="AK13" s="330" t="str">
        <f ca="1">TableOfContents!L17</f>
        <v/>
      </c>
      <c r="AL13" s="330" t="str">
        <f ca="1">TableOfContents!M17</f>
        <v/>
      </c>
      <c r="AM13" s="330" t="str">
        <f ca="1">TableOfContents!N17</f>
        <v/>
      </c>
    </row>
    <row r="14" spans="1:40" x14ac:dyDescent="0.2">
      <c r="B14" s="53" t="str">
        <f ca="1">MID(CELL("filename",'S12'!$B$1),FIND("]",CELL("filename",'S12'!$B$1))+1,24)</f>
        <v>S12</v>
      </c>
      <c r="C14" s="200" t="str">
        <f t="shared" ca="1" si="0"/>
        <v/>
      </c>
      <c r="D14" s="201" t="str">
        <f t="shared" ca="1" si="10"/>
        <v/>
      </c>
      <c r="E14" s="202" t="str">
        <f t="shared" ca="1" si="2"/>
        <v/>
      </c>
      <c r="F14" s="202" t="str">
        <f t="shared" ca="1" si="2"/>
        <v/>
      </c>
      <c r="G14" s="202" t="str">
        <f t="shared" ca="1" si="2"/>
        <v/>
      </c>
      <c r="H14" s="202" t="str">
        <f t="shared" ca="1" si="2"/>
        <v/>
      </c>
      <c r="I14" s="202" t="str">
        <f t="shared" ca="1" si="3"/>
        <v xml:space="preserve">   </v>
      </c>
      <c r="J14" s="203">
        <f t="shared" ca="1" si="4"/>
        <v>0</v>
      </c>
      <c r="K14" s="203">
        <f t="shared" ca="1" si="4"/>
        <v>0</v>
      </c>
      <c r="L14" s="203" t="str">
        <f t="shared" ca="1" si="5"/>
        <v/>
      </c>
      <c r="M14" s="203" t="str">
        <f t="shared" ca="1" si="5"/>
        <v/>
      </c>
      <c r="N14" s="203" t="str">
        <f t="shared" ca="1" si="5"/>
        <v/>
      </c>
      <c r="O14" s="203" t="str">
        <f t="shared" ca="1" si="5"/>
        <v/>
      </c>
      <c r="P14" s="203" t="str">
        <f t="shared" ca="1" si="5"/>
        <v/>
      </c>
      <c r="Q14" s="203" t="str">
        <f t="shared" ca="1" si="5"/>
        <v/>
      </c>
      <c r="R14" s="203" t="str">
        <f t="shared" ca="1" si="5"/>
        <v/>
      </c>
      <c r="S14" s="203" t="str">
        <f t="shared" ca="1" si="5"/>
        <v/>
      </c>
      <c r="T14" s="203" t="str">
        <f t="shared" ca="1" si="4"/>
        <v>uploaded by</v>
      </c>
      <c r="U14" s="203" t="str">
        <f t="shared" ca="1" si="4"/>
        <v>grant no</v>
      </c>
      <c r="V14" s="203" t="str">
        <f t="shared" ca="1" si="4"/>
        <v>amd no</v>
      </c>
      <c r="W14" s="203" t="str">
        <f t="shared" ca="1" si="4"/>
        <v>fund source</v>
      </c>
      <c r="X14" s="203" t="str">
        <f t="shared" ca="1" si="4"/>
        <v/>
      </c>
      <c r="Y14" s="203" t="str">
        <f t="shared" ca="1" si="4"/>
        <v/>
      </c>
      <c r="Z14" s="203" t="str">
        <f t="shared" ca="1" si="6"/>
        <v/>
      </c>
      <c r="AA14" s="203" t="str">
        <f ca="1">VLOOKUP(D14,'TOC generator worksheet'!I$2:V$51,14,FALSE)</f>
        <v/>
      </c>
      <c r="AB14" s="308" t="str">
        <f t="shared" ca="1" si="7"/>
        <v/>
      </c>
      <c r="AC14" s="308" t="str">
        <f t="shared" ca="1" si="7"/>
        <v/>
      </c>
      <c r="AD14" s="310" t="str">
        <f t="shared" ca="1" si="8"/>
        <v/>
      </c>
      <c r="AE14" s="310">
        <f t="shared" ca="1" si="9"/>
        <v>0</v>
      </c>
      <c r="AF14" s="330" t="str">
        <f ca="1">TableOfContents!G18</f>
        <v/>
      </c>
      <c r="AG14" s="330" t="str">
        <f ca="1">TableOfContents!H18</f>
        <v/>
      </c>
      <c r="AH14" s="330" t="str">
        <f ca="1">TableOfContents!I18</f>
        <v/>
      </c>
      <c r="AI14" s="330" t="str">
        <f ca="1">TableOfContents!J18</f>
        <v/>
      </c>
      <c r="AJ14" s="330" t="str">
        <f ca="1">TableOfContents!K18</f>
        <v/>
      </c>
      <c r="AK14" s="330" t="str">
        <f ca="1">TableOfContents!L18</f>
        <v/>
      </c>
      <c r="AL14" s="330" t="str">
        <f ca="1">TableOfContents!M18</f>
        <v/>
      </c>
      <c r="AM14" s="330" t="str">
        <f ca="1">TableOfContents!N18</f>
        <v/>
      </c>
    </row>
    <row r="15" spans="1:40" x14ac:dyDescent="0.2">
      <c r="B15" s="53" t="str">
        <f ca="1">MID(CELL("filename",'S13'!$B$1),FIND("]",CELL("filename",'S13'!$B$1))+1,24)</f>
        <v>S13</v>
      </c>
      <c r="C15" s="200" t="str">
        <f t="shared" ca="1" si="0"/>
        <v/>
      </c>
      <c r="D15" s="201" t="str">
        <f t="shared" ca="1" si="10"/>
        <v/>
      </c>
      <c r="E15" s="202" t="str">
        <f t="shared" ca="1" si="2"/>
        <v/>
      </c>
      <c r="F15" s="202" t="str">
        <f t="shared" ca="1" si="2"/>
        <v/>
      </c>
      <c r="G15" s="202" t="str">
        <f t="shared" ca="1" si="2"/>
        <v/>
      </c>
      <c r="H15" s="202" t="str">
        <f t="shared" ca="1" si="2"/>
        <v/>
      </c>
      <c r="I15" s="202" t="str">
        <f t="shared" ca="1" si="3"/>
        <v xml:space="preserve">   </v>
      </c>
      <c r="J15" s="203">
        <f t="shared" ca="1" si="4"/>
        <v>0</v>
      </c>
      <c r="K15" s="203">
        <f t="shared" ca="1" si="4"/>
        <v>0</v>
      </c>
      <c r="L15" s="203" t="str">
        <f t="shared" ca="1" si="5"/>
        <v/>
      </c>
      <c r="M15" s="203" t="str">
        <f t="shared" ca="1" si="5"/>
        <v/>
      </c>
      <c r="N15" s="203" t="str">
        <f t="shared" ca="1" si="5"/>
        <v/>
      </c>
      <c r="O15" s="203" t="str">
        <f t="shared" ca="1" si="5"/>
        <v/>
      </c>
      <c r="P15" s="203" t="str">
        <f t="shared" ca="1" si="5"/>
        <v/>
      </c>
      <c r="Q15" s="203" t="str">
        <f t="shared" ca="1" si="5"/>
        <v/>
      </c>
      <c r="R15" s="203" t="str">
        <f t="shared" ca="1" si="5"/>
        <v/>
      </c>
      <c r="S15" s="203" t="str">
        <f t="shared" ca="1" si="5"/>
        <v/>
      </c>
      <c r="T15" s="203" t="str">
        <f t="shared" ca="1" si="4"/>
        <v>uploaded by</v>
      </c>
      <c r="U15" s="203" t="str">
        <f t="shared" ca="1" si="4"/>
        <v>grant no</v>
      </c>
      <c r="V15" s="203" t="str">
        <f t="shared" ca="1" si="4"/>
        <v>amd no</v>
      </c>
      <c r="W15" s="203" t="str">
        <f t="shared" ca="1" si="4"/>
        <v>fund source</v>
      </c>
      <c r="X15" s="203" t="str">
        <f t="shared" ca="1" si="4"/>
        <v/>
      </c>
      <c r="Y15" s="203" t="str">
        <f t="shared" ca="1" si="4"/>
        <v/>
      </c>
      <c r="Z15" s="203" t="str">
        <f t="shared" ca="1" si="6"/>
        <v/>
      </c>
      <c r="AA15" s="203" t="str">
        <f ca="1">VLOOKUP(D15,'TOC generator worksheet'!I$2:V$51,14,FALSE)</f>
        <v/>
      </c>
      <c r="AB15" s="308" t="str">
        <f t="shared" ca="1" si="7"/>
        <v/>
      </c>
      <c r="AC15" s="308" t="str">
        <f t="shared" ca="1" si="7"/>
        <v/>
      </c>
      <c r="AD15" s="310" t="str">
        <f t="shared" ca="1" si="8"/>
        <v/>
      </c>
      <c r="AE15" s="310">
        <f t="shared" ca="1" si="9"/>
        <v>0</v>
      </c>
      <c r="AF15" s="330" t="str">
        <f ca="1">TableOfContents!G19</f>
        <v/>
      </c>
      <c r="AG15" s="330" t="str">
        <f ca="1">TableOfContents!H19</f>
        <v/>
      </c>
      <c r="AH15" s="330" t="str">
        <f ca="1">TableOfContents!I19</f>
        <v/>
      </c>
      <c r="AI15" s="330" t="str">
        <f ca="1">TableOfContents!J19</f>
        <v/>
      </c>
      <c r="AJ15" s="330" t="str">
        <f ca="1">TableOfContents!K19</f>
        <v/>
      </c>
      <c r="AK15" s="330" t="str">
        <f ca="1">TableOfContents!L19</f>
        <v/>
      </c>
      <c r="AL15" s="330" t="str">
        <f ca="1">TableOfContents!M19</f>
        <v/>
      </c>
      <c r="AM15" s="330" t="str">
        <f ca="1">TableOfContents!N19</f>
        <v/>
      </c>
    </row>
    <row r="16" spans="1:40" x14ac:dyDescent="0.2">
      <c r="B16" s="53" t="str">
        <f ca="1">MID(CELL("filename",'S14'!$B$1),FIND("]",CELL("filename",'S14'!$B$1))+1,24)</f>
        <v>S14</v>
      </c>
      <c r="C16" s="200" t="str">
        <f t="shared" ca="1" si="0"/>
        <v/>
      </c>
      <c r="D16" s="201" t="str">
        <f t="shared" ca="1" si="10"/>
        <v/>
      </c>
      <c r="E16" s="202" t="str">
        <f t="shared" ca="1" si="2"/>
        <v/>
      </c>
      <c r="F16" s="202" t="str">
        <f t="shared" ca="1" si="2"/>
        <v/>
      </c>
      <c r="G16" s="202" t="str">
        <f t="shared" ca="1" si="2"/>
        <v/>
      </c>
      <c r="H16" s="202" t="str">
        <f t="shared" ca="1" si="2"/>
        <v/>
      </c>
      <c r="I16" s="202" t="str">
        <f t="shared" ca="1" si="3"/>
        <v xml:space="preserve">   </v>
      </c>
      <c r="J16" s="203">
        <f t="shared" ca="1" si="4"/>
        <v>0</v>
      </c>
      <c r="K16" s="203">
        <f t="shared" ca="1" si="4"/>
        <v>0</v>
      </c>
      <c r="L16" s="203" t="str">
        <f t="shared" ca="1" si="5"/>
        <v/>
      </c>
      <c r="M16" s="203" t="str">
        <f t="shared" ca="1" si="5"/>
        <v/>
      </c>
      <c r="N16" s="203" t="str">
        <f t="shared" ca="1" si="5"/>
        <v/>
      </c>
      <c r="O16" s="203" t="str">
        <f t="shared" ca="1" si="5"/>
        <v/>
      </c>
      <c r="P16" s="203" t="str">
        <f t="shared" ca="1" si="5"/>
        <v/>
      </c>
      <c r="Q16" s="203" t="str">
        <f t="shared" ca="1" si="5"/>
        <v/>
      </c>
      <c r="R16" s="203" t="str">
        <f t="shared" ca="1" si="5"/>
        <v/>
      </c>
      <c r="S16" s="203" t="str">
        <f t="shared" ca="1" si="5"/>
        <v/>
      </c>
      <c r="T16" s="203" t="str">
        <f t="shared" ca="1" si="4"/>
        <v>uploaded by</v>
      </c>
      <c r="U16" s="203" t="str">
        <f t="shared" ca="1" si="4"/>
        <v>grant no</v>
      </c>
      <c r="V16" s="203" t="str">
        <f t="shared" ca="1" si="4"/>
        <v>amd no</v>
      </c>
      <c r="W16" s="203" t="str">
        <f t="shared" ca="1" si="4"/>
        <v>fund source</v>
      </c>
      <c r="X16" s="203" t="str">
        <f t="shared" ca="1" si="4"/>
        <v/>
      </c>
      <c r="Y16" s="203" t="str">
        <f t="shared" ca="1" si="4"/>
        <v/>
      </c>
      <c r="Z16" s="203" t="str">
        <f t="shared" ca="1" si="6"/>
        <v/>
      </c>
      <c r="AA16" s="203" t="str">
        <f ca="1">VLOOKUP(D16,'TOC generator worksheet'!I$2:V$51,14,FALSE)</f>
        <v/>
      </c>
      <c r="AB16" s="308" t="str">
        <f t="shared" ca="1" si="7"/>
        <v/>
      </c>
      <c r="AC16" s="308" t="str">
        <f t="shared" ca="1" si="7"/>
        <v/>
      </c>
      <c r="AD16" s="310" t="str">
        <f t="shared" ca="1" si="8"/>
        <v/>
      </c>
      <c r="AE16" s="310">
        <f t="shared" ca="1" si="9"/>
        <v>0</v>
      </c>
      <c r="AF16" s="330" t="str">
        <f ca="1">TableOfContents!G20</f>
        <v/>
      </c>
      <c r="AG16" s="330" t="str">
        <f ca="1">TableOfContents!H20</f>
        <v/>
      </c>
      <c r="AH16" s="330" t="str">
        <f ca="1">TableOfContents!I20</f>
        <v/>
      </c>
      <c r="AI16" s="330" t="str">
        <f ca="1">TableOfContents!J20</f>
        <v/>
      </c>
      <c r="AJ16" s="330" t="str">
        <f ca="1">TableOfContents!K20</f>
        <v/>
      </c>
      <c r="AK16" s="330" t="str">
        <f ca="1">TableOfContents!L20</f>
        <v/>
      </c>
      <c r="AL16" s="330" t="str">
        <f ca="1">TableOfContents!M20</f>
        <v/>
      </c>
      <c r="AM16" s="330" t="str">
        <f ca="1">TableOfContents!N20</f>
        <v/>
      </c>
    </row>
    <row r="17" spans="2:39" x14ac:dyDescent="0.2">
      <c r="B17" s="53" t="str">
        <f ca="1">MID(CELL("filename",'S15'!$B$1),FIND("]",CELL("filename",'S15'!$B$1))+1,24)</f>
        <v>S15</v>
      </c>
      <c r="C17" s="200" t="str">
        <f t="shared" ca="1" si="0"/>
        <v/>
      </c>
      <c r="D17" s="201" t="str">
        <f t="shared" ca="1" si="10"/>
        <v/>
      </c>
      <c r="E17" s="202" t="str">
        <f t="shared" ca="1" si="2"/>
        <v/>
      </c>
      <c r="F17" s="202" t="str">
        <f t="shared" ca="1" si="2"/>
        <v/>
      </c>
      <c r="G17" s="202" t="str">
        <f t="shared" ca="1" si="2"/>
        <v/>
      </c>
      <c r="H17" s="202" t="str">
        <f t="shared" ca="1" si="2"/>
        <v/>
      </c>
      <c r="I17" s="202" t="str">
        <f t="shared" ca="1" si="3"/>
        <v xml:space="preserve">   </v>
      </c>
      <c r="J17" s="203">
        <f t="shared" ca="1" si="4"/>
        <v>0</v>
      </c>
      <c r="K17" s="203">
        <f t="shared" ca="1" si="4"/>
        <v>0</v>
      </c>
      <c r="L17" s="203" t="str">
        <f t="shared" ca="1" si="5"/>
        <v/>
      </c>
      <c r="M17" s="203" t="str">
        <f t="shared" ca="1" si="5"/>
        <v/>
      </c>
      <c r="N17" s="203" t="str">
        <f t="shared" ca="1" si="5"/>
        <v/>
      </c>
      <c r="O17" s="203" t="str">
        <f t="shared" ca="1" si="5"/>
        <v/>
      </c>
      <c r="P17" s="203" t="str">
        <f t="shared" ca="1" si="5"/>
        <v/>
      </c>
      <c r="Q17" s="203" t="str">
        <f t="shared" ca="1" si="5"/>
        <v/>
      </c>
      <c r="R17" s="203" t="str">
        <f t="shared" ca="1" si="5"/>
        <v/>
      </c>
      <c r="S17" s="203" t="str">
        <f t="shared" ca="1" si="5"/>
        <v/>
      </c>
      <c r="T17" s="203" t="str">
        <f t="shared" ca="1" si="4"/>
        <v>uploaded by</v>
      </c>
      <c r="U17" s="203" t="str">
        <f t="shared" ca="1" si="4"/>
        <v>grant no</v>
      </c>
      <c r="V17" s="203" t="str">
        <f t="shared" ca="1" si="4"/>
        <v>amd no</v>
      </c>
      <c r="W17" s="203" t="str">
        <f t="shared" ca="1" si="4"/>
        <v>fund source</v>
      </c>
      <c r="X17" s="203" t="str">
        <f t="shared" ca="1" si="4"/>
        <v/>
      </c>
      <c r="Y17" s="203" t="str">
        <f t="shared" ca="1" si="4"/>
        <v/>
      </c>
      <c r="Z17" s="203" t="str">
        <f t="shared" ca="1" si="6"/>
        <v/>
      </c>
      <c r="AA17" s="203" t="str">
        <f ca="1">VLOOKUP(D17,'TOC generator worksheet'!I$2:V$51,14,FALSE)</f>
        <v/>
      </c>
      <c r="AB17" s="308" t="str">
        <f t="shared" ca="1" si="7"/>
        <v/>
      </c>
      <c r="AC17" s="308" t="str">
        <f t="shared" ca="1" si="7"/>
        <v/>
      </c>
      <c r="AD17" s="310" t="str">
        <f t="shared" ca="1" si="8"/>
        <v/>
      </c>
      <c r="AE17" s="310">
        <f t="shared" ca="1" si="9"/>
        <v>0</v>
      </c>
      <c r="AF17" s="330" t="str">
        <f ca="1">TableOfContents!G21</f>
        <v/>
      </c>
      <c r="AG17" s="330" t="str">
        <f ca="1">TableOfContents!H21</f>
        <v/>
      </c>
      <c r="AH17" s="330" t="str">
        <f ca="1">TableOfContents!I21</f>
        <v/>
      </c>
      <c r="AI17" s="330" t="str">
        <f ca="1">TableOfContents!J21</f>
        <v/>
      </c>
      <c r="AJ17" s="330" t="str">
        <f ca="1">TableOfContents!K21</f>
        <v/>
      </c>
      <c r="AK17" s="330" t="str">
        <f ca="1">TableOfContents!L21</f>
        <v/>
      </c>
      <c r="AL17" s="330" t="str">
        <f ca="1">TableOfContents!M21</f>
        <v/>
      </c>
      <c r="AM17" s="330" t="str">
        <f ca="1">TableOfContents!N21</f>
        <v/>
      </c>
    </row>
    <row r="18" spans="2:39" x14ac:dyDescent="0.2">
      <c r="B18" s="53" t="str">
        <f ca="1">MID(CELL("filename",'S16'!$B$1),FIND("]",CELL("filename",'S16'!$B$1))+1,24)</f>
        <v>S16</v>
      </c>
      <c r="C18" s="200" t="str">
        <f t="shared" ca="1" si="0"/>
        <v/>
      </c>
      <c r="D18" s="201" t="str">
        <f t="shared" ca="1" si="10"/>
        <v/>
      </c>
      <c r="E18" s="202" t="str">
        <f t="shared" ca="1" si="2"/>
        <v/>
      </c>
      <c r="F18" s="202" t="str">
        <f t="shared" ca="1" si="2"/>
        <v/>
      </c>
      <c r="G18" s="202" t="str">
        <f t="shared" ca="1" si="2"/>
        <v/>
      </c>
      <c r="H18" s="202" t="str">
        <f t="shared" ca="1" si="2"/>
        <v/>
      </c>
      <c r="I18" s="202" t="str">
        <f t="shared" ca="1" si="3"/>
        <v xml:space="preserve">   </v>
      </c>
      <c r="J18" s="203">
        <f t="shared" ca="1" si="4"/>
        <v>0</v>
      </c>
      <c r="K18" s="203">
        <f t="shared" ca="1" si="4"/>
        <v>0</v>
      </c>
      <c r="L18" s="203" t="str">
        <f t="shared" ca="1" si="5"/>
        <v/>
      </c>
      <c r="M18" s="203" t="str">
        <f t="shared" ca="1" si="5"/>
        <v/>
      </c>
      <c r="N18" s="203" t="str">
        <f t="shared" ca="1" si="5"/>
        <v/>
      </c>
      <c r="O18" s="203" t="str">
        <f t="shared" ca="1" si="5"/>
        <v/>
      </c>
      <c r="P18" s="203" t="str">
        <f t="shared" ca="1" si="5"/>
        <v/>
      </c>
      <c r="Q18" s="203" t="str">
        <f t="shared" ca="1" si="5"/>
        <v/>
      </c>
      <c r="R18" s="203" t="str">
        <f t="shared" ca="1" si="5"/>
        <v/>
      </c>
      <c r="S18" s="203" t="str">
        <f t="shared" ca="1" si="5"/>
        <v/>
      </c>
      <c r="T18" s="203" t="str">
        <f t="shared" ca="1" si="4"/>
        <v>uploaded by</v>
      </c>
      <c r="U18" s="203" t="str">
        <f t="shared" ca="1" si="4"/>
        <v>grant no</v>
      </c>
      <c r="V18" s="203" t="str">
        <f t="shared" ca="1" si="4"/>
        <v>amd no</v>
      </c>
      <c r="W18" s="203" t="str">
        <f t="shared" ca="1" si="4"/>
        <v>fund source</v>
      </c>
      <c r="X18" s="203" t="str">
        <f t="shared" ca="1" si="4"/>
        <v/>
      </c>
      <c r="Y18" s="203" t="str">
        <f t="shared" ca="1" si="4"/>
        <v/>
      </c>
      <c r="Z18" s="203" t="str">
        <f t="shared" ca="1" si="6"/>
        <v/>
      </c>
      <c r="AA18" s="203" t="str">
        <f ca="1">VLOOKUP(D18,'TOC generator worksheet'!I$2:V$51,14,FALSE)</f>
        <v/>
      </c>
      <c r="AB18" s="308" t="str">
        <f t="shared" ca="1" si="7"/>
        <v/>
      </c>
      <c r="AC18" s="308" t="str">
        <f t="shared" ca="1" si="7"/>
        <v/>
      </c>
      <c r="AD18" s="310" t="str">
        <f t="shared" ca="1" si="8"/>
        <v/>
      </c>
      <c r="AE18" s="310">
        <f t="shared" ca="1" si="9"/>
        <v>0</v>
      </c>
      <c r="AF18" s="330" t="str">
        <f ca="1">TableOfContents!G22</f>
        <v/>
      </c>
      <c r="AG18" s="330" t="str">
        <f ca="1">TableOfContents!H22</f>
        <v/>
      </c>
      <c r="AH18" s="330" t="str">
        <f ca="1">TableOfContents!I22</f>
        <v/>
      </c>
      <c r="AI18" s="330" t="str">
        <f ca="1">TableOfContents!J22</f>
        <v/>
      </c>
      <c r="AJ18" s="330" t="str">
        <f ca="1">TableOfContents!K22</f>
        <v/>
      </c>
      <c r="AK18" s="330" t="str">
        <f ca="1">TableOfContents!L22</f>
        <v/>
      </c>
      <c r="AL18" s="330" t="str">
        <f ca="1">TableOfContents!M22</f>
        <v/>
      </c>
      <c r="AM18" s="330" t="str">
        <f ca="1">TableOfContents!N22</f>
        <v/>
      </c>
    </row>
    <row r="19" spans="2:39" x14ac:dyDescent="0.2">
      <c r="B19" s="53" t="str">
        <f ca="1">MID(CELL("filename",'S17'!$B$1),FIND("]",CELL("filename",'S17'!$B$1))+1,24)</f>
        <v>S17</v>
      </c>
      <c r="C19" s="200" t="str">
        <f t="shared" ca="1" si="0"/>
        <v/>
      </c>
      <c r="D19" s="201" t="str">
        <f t="shared" ca="1" si="10"/>
        <v/>
      </c>
      <c r="E19" s="202" t="str">
        <f t="shared" ca="1" si="2"/>
        <v/>
      </c>
      <c r="F19" s="202" t="str">
        <f t="shared" ca="1" si="2"/>
        <v/>
      </c>
      <c r="G19" s="202" t="str">
        <f t="shared" ca="1" si="2"/>
        <v/>
      </c>
      <c r="H19" s="202" t="str">
        <f t="shared" ca="1" si="2"/>
        <v/>
      </c>
      <c r="I19" s="202" t="str">
        <f t="shared" ca="1" si="3"/>
        <v xml:space="preserve">   </v>
      </c>
      <c r="J19" s="203">
        <f t="shared" ca="1" si="4"/>
        <v>0</v>
      </c>
      <c r="K19" s="203">
        <f t="shared" ca="1" si="4"/>
        <v>0</v>
      </c>
      <c r="L19" s="203" t="str">
        <f t="shared" ca="1" si="5"/>
        <v/>
      </c>
      <c r="M19" s="203" t="str">
        <f t="shared" ca="1" si="5"/>
        <v/>
      </c>
      <c r="N19" s="203" t="str">
        <f t="shared" ca="1" si="5"/>
        <v/>
      </c>
      <c r="O19" s="203" t="str">
        <f t="shared" ca="1" si="5"/>
        <v/>
      </c>
      <c r="P19" s="203" t="str">
        <f t="shared" ca="1" si="5"/>
        <v/>
      </c>
      <c r="Q19" s="203" t="str">
        <f t="shared" ca="1" si="5"/>
        <v/>
      </c>
      <c r="R19" s="203" t="str">
        <f t="shared" ca="1" si="5"/>
        <v/>
      </c>
      <c r="S19" s="203" t="str">
        <f t="shared" ca="1" si="5"/>
        <v/>
      </c>
      <c r="T19" s="203" t="str">
        <f t="shared" ca="1" si="4"/>
        <v>uploaded by</v>
      </c>
      <c r="U19" s="203" t="str">
        <f t="shared" ca="1" si="4"/>
        <v>grant no</v>
      </c>
      <c r="V19" s="203" t="str">
        <f t="shared" ca="1" si="4"/>
        <v>amd no</v>
      </c>
      <c r="W19" s="203" t="str">
        <f t="shared" ca="1" si="4"/>
        <v>fund source</v>
      </c>
      <c r="X19" s="203" t="str">
        <f t="shared" ca="1" si="4"/>
        <v/>
      </c>
      <c r="Y19" s="203" t="str">
        <f t="shared" ca="1" si="4"/>
        <v/>
      </c>
      <c r="Z19" s="203" t="str">
        <f t="shared" ca="1" si="6"/>
        <v/>
      </c>
      <c r="AA19" s="203" t="str">
        <f ca="1">VLOOKUP(D19,'TOC generator worksheet'!I$2:V$51,14,FALSE)</f>
        <v/>
      </c>
      <c r="AB19" s="308" t="str">
        <f t="shared" ca="1" si="7"/>
        <v/>
      </c>
      <c r="AC19" s="308" t="str">
        <f t="shared" ca="1" si="7"/>
        <v/>
      </c>
      <c r="AD19" s="310" t="str">
        <f t="shared" ca="1" si="8"/>
        <v/>
      </c>
      <c r="AE19" s="310">
        <f t="shared" ca="1" si="9"/>
        <v>0</v>
      </c>
      <c r="AF19" s="330" t="str">
        <f ca="1">TableOfContents!G23</f>
        <v/>
      </c>
      <c r="AG19" s="330" t="str">
        <f ca="1">TableOfContents!H23</f>
        <v/>
      </c>
      <c r="AH19" s="330" t="str">
        <f ca="1">TableOfContents!I23</f>
        <v/>
      </c>
      <c r="AI19" s="330" t="str">
        <f ca="1">TableOfContents!J23</f>
        <v/>
      </c>
      <c r="AJ19" s="330" t="str">
        <f ca="1">TableOfContents!K23</f>
        <v/>
      </c>
      <c r="AK19" s="330" t="str">
        <f ca="1">TableOfContents!L23</f>
        <v/>
      </c>
      <c r="AL19" s="330" t="str">
        <f ca="1">TableOfContents!M23</f>
        <v/>
      </c>
      <c r="AM19" s="330" t="str">
        <f ca="1">TableOfContents!N23</f>
        <v/>
      </c>
    </row>
    <row r="20" spans="2:39" x14ac:dyDescent="0.2">
      <c r="B20" s="53" t="str">
        <f ca="1">MID(CELL("filename",'S18'!$B$1),FIND("]",CELL("filename",'S18'!$B$1))+1,24)</f>
        <v>S18</v>
      </c>
      <c r="C20" s="200" t="str">
        <f t="shared" ca="1" si="0"/>
        <v/>
      </c>
      <c r="D20" s="201" t="str">
        <f t="shared" ca="1" si="10"/>
        <v/>
      </c>
      <c r="E20" s="202" t="str">
        <f t="shared" ca="1" si="2"/>
        <v/>
      </c>
      <c r="F20" s="202" t="str">
        <f t="shared" ca="1" si="2"/>
        <v/>
      </c>
      <c r="G20" s="202" t="str">
        <f t="shared" ca="1" si="2"/>
        <v/>
      </c>
      <c r="H20" s="202" t="str">
        <f t="shared" ca="1" si="2"/>
        <v/>
      </c>
      <c r="I20" s="202" t="str">
        <f t="shared" ca="1" si="3"/>
        <v xml:space="preserve">   </v>
      </c>
      <c r="J20" s="203">
        <f t="shared" ca="1" si="4"/>
        <v>0</v>
      </c>
      <c r="K20" s="203">
        <f t="shared" ca="1" si="4"/>
        <v>0</v>
      </c>
      <c r="L20" s="203" t="str">
        <f t="shared" ca="1" si="5"/>
        <v/>
      </c>
      <c r="M20" s="203" t="str">
        <f t="shared" ca="1" si="5"/>
        <v/>
      </c>
      <c r="N20" s="203" t="str">
        <f t="shared" ca="1" si="5"/>
        <v/>
      </c>
      <c r="O20" s="203" t="str">
        <f t="shared" ca="1" si="5"/>
        <v/>
      </c>
      <c r="P20" s="203" t="str">
        <f t="shared" ca="1" si="5"/>
        <v/>
      </c>
      <c r="Q20" s="203" t="str">
        <f t="shared" ca="1" si="5"/>
        <v/>
      </c>
      <c r="R20" s="203" t="str">
        <f t="shared" ca="1" si="5"/>
        <v/>
      </c>
      <c r="S20" s="203" t="str">
        <f t="shared" ca="1" si="5"/>
        <v/>
      </c>
      <c r="T20" s="203" t="str">
        <f t="shared" ca="1" si="4"/>
        <v>uploaded by</v>
      </c>
      <c r="U20" s="203" t="str">
        <f t="shared" ca="1" si="4"/>
        <v>grant no</v>
      </c>
      <c r="V20" s="203" t="str">
        <f t="shared" ca="1" si="4"/>
        <v>amd no</v>
      </c>
      <c r="W20" s="203" t="str">
        <f t="shared" ca="1" si="4"/>
        <v>fund source</v>
      </c>
      <c r="X20" s="203" t="str">
        <f t="shared" ca="1" si="4"/>
        <v/>
      </c>
      <c r="Y20" s="203" t="str">
        <f t="shared" ca="1" si="4"/>
        <v/>
      </c>
      <c r="Z20" s="203" t="str">
        <f t="shared" ca="1" si="6"/>
        <v/>
      </c>
      <c r="AA20" s="203" t="str">
        <f ca="1">VLOOKUP(D20,'TOC generator worksheet'!I$2:V$51,14,FALSE)</f>
        <v/>
      </c>
      <c r="AB20" s="308" t="str">
        <f t="shared" ca="1" si="7"/>
        <v/>
      </c>
      <c r="AC20" s="308" t="str">
        <f t="shared" ca="1" si="7"/>
        <v/>
      </c>
      <c r="AD20" s="310" t="str">
        <f t="shared" ca="1" si="8"/>
        <v/>
      </c>
      <c r="AE20" s="310">
        <f t="shared" ca="1" si="9"/>
        <v>0</v>
      </c>
      <c r="AF20" s="330" t="str">
        <f ca="1">TableOfContents!G24</f>
        <v/>
      </c>
      <c r="AG20" s="330" t="str">
        <f ca="1">TableOfContents!H24</f>
        <v/>
      </c>
      <c r="AH20" s="330" t="str">
        <f ca="1">TableOfContents!I24</f>
        <v/>
      </c>
      <c r="AI20" s="330" t="str">
        <f ca="1">TableOfContents!J24</f>
        <v/>
      </c>
      <c r="AJ20" s="330" t="str">
        <f ca="1">TableOfContents!K24</f>
        <v/>
      </c>
      <c r="AK20" s="330" t="str">
        <f ca="1">TableOfContents!L24</f>
        <v/>
      </c>
      <c r="AL20" s="330" t="str">
        <f ca="1">TableOfContents!M24</f>
        <v/>
      </c>
      <c r="AM20" s="330" t="str">
        <f ca="1">TableOfContents!N24</f>
        <v/>
      </c>
    </row>
    <row r="21" spans="2:39" x14ac:dyDescent="0.2">
      <c r="B21" s="53" t="str">
        <f ca="1">MID(CELL("filename",'S19'!$B$1),FIND("]",CELL("filename",'S19'!$B$1))+1,24)</f>
        <v>S19</v>
      </c>
      <c r="C21" s="200" t="str">
        <f t="shared" ca="1" si="0"/>
        <v/>
      </c>
      <c r="D21" s="201" t="str">
        <f t="shared" ca="1" si="10"/>
        <v/>
      </c>
      <c r="E21" s="202" t="str">
        <f t="shared" ca="1" si="2"/>
        <v/>
      </c>
      <c r="F21" s="202" t="str">
        <f t="shared" ca="1" si="2"/>
        <v/>
      </c>
      <c r="G21" s="202" t="str">
        <f t="shared" ca="1" si="2"/>
        <v/>
      </c>
      <c r="H21" s="202" t="str">
        <f t="shared" ca="1" si="2"/>
        <v/>
      </c>
      <c r="I21" s="202" t="str">
        <f t="shared" ca="1" si="3"/>
        <v xml:space="preserve">   </v>
      </c>
      <c r="J21" s="203">
        <f t="shared" ca="1" si="4"/>
        <v>0</v>
      </c>
      <c r="K21" s="203">
        <f t="shared" ca="1" si="4"/>
        <v>0</v>
      </c>
      <c r="L21" s="203" t="str">
        <f t="shared" ca="1" si="5"/>
        <v/>
      </c>
      <c r="M21" s="203" t="str">
        <f t="shared" ca="1" si="5"/>
        <v/>
      </c>
      <c r="N21" s="203" t="str">
        <f t="shared" ca="1" si="5"/>
        <v/>
      </c>
      <c r="O21" s="203" t="str">
        <f t="shared" ca="1" si="5"/>
        <v/>
      </c>
      <c r="P21" s="203" t="str">
        <f t="shared" ca="1" si="5"/>
        <v/>
      </c>
      <c r="Q21" s="203" t="str">
        <f t="shared" ca="1" si="5"/>
        <v/>
      </c>
      <c r="R21" s="203" t="str">
        <f t="shared" ca="1" si="5"/>
        <v/>
      </c>
      <c r="S21" s="203" t="str">
        <f t="shared" ca="1" si="5"/>
        <v/>
      </c>
      <c r="T21" s="203" t="str">
        <f t="shared" ca="1" si="4"/>
        <v>uploaded by</v>
      </c>
      <c r="U21" s="203" t="str">
        <f t="shared" ca="1" si="4"/>
        <v>grant no</v>
      </c>
      <c r="V21" s="203" t="str">
        <f t="shared" ca="1" si="4"/>
        <v>amd no</v>
      </c>
      <c r="W21" s="203" t="str">
        <f t="shared" ca="1" si="4"/>
        <v>fund source</v>
      </c>
      <c r="X21" s="203" t="str">
        <f t="shared" ca="1" si="4"/>
        <v/>
      </c>
      <c r="Y21" s="203" t="str">
        <f t="shared" ca="1" si="4"/>
        <v/>
      </c>
      <c r="Z21" s="203" t="str">
        <f t="shared" ca="1" si="6"/>
        <v/>
      </c>
      <c r="AA21" s="203" t="str">
        <f ca="1">VLOOKUP(D21,'TOC generator worksheet'!I$2:V$51,14,FALSE)</f>
        <v/>
      </c>
      <c r="AB21" s="308" t="str">
        <f t="shared" ca="1" si="7"/>
        <v/>
      </c>
      <c r="AC21" s="308" t="str">
        <f t="shared" ca="1" si="7"/>
        <v/>
      </c>
      <c r="AD21" s="310" t="str">
        <f t="shared" ca="1" si="8"/>
        <v/>
      </c>
      <c r="AE21" s="310">
        <f t="shared" ca="1" si="9"/>
        <v>0</v>
      </c>
      <c r="AF21" s="330" t="str">
        <f ca="1">TableOfContents!G25</f>
        <v/>
      </c>
      <c r="AG21" s="330" t="str">
        <f ca="1">TableOfContents!H25</f>
        <v/>
      </c>
      <c r="AH21" s="330" t="str">
        <f ca="1">TableOfContents!I25</f>
        <v/>
      </c>
      <c r="AI21" s="330" t="str">
        <f ca="1">TableOfContents!J25</f>
        <v/>
      </c>
      <c r="AJ21" s="330" t="str">
        <f ca="1">TableOfContents!K25</f>
        <v/>
      </c>
      <c r="AK21" s="330" t="str">
        <f ca="1">TableOfContents!L25</f>
        <v/>
      </c>
      <c r="AL21" s="330" t="str">
        <f ca="1">TableOfContents!M25</f>
        <v/>
      </c>
      <c r="AM21" s="330" t="str">
        <f ca="1">TableOfContents!N25</f>
        <v/>
      </c>
    </row>
    <row r="22" spans="2:39" x14ac:dyDescent="0.2">
      <c r="B22" s="53" t="str">
        <f ca="1">MID(CELL("filename",'S20'!$B$1),FIND("]",CELL("filename",'S20'!$B$1))+1,24)</f>
        <v>S20</v>
      </c>
      <c r="C22" s="200" t="str">
        <f t="shared" ca="1" si="0"/>
        <v/>
      </c>
      <c r="D22" s="201" t="str">
        <f t="shared" ca="1" si="10"/>
        <v/>
      </c>
      <c r="E22" s="202" t="str">
        <f t="shared" ca="1" si="2"/>
        <v/>
      </c>
      <c r="F22" s="202" t="str">
        <f t="shared" ca="1" si="2"/>
        <v/>
      </c>
      <c r="G22" s="202" t="str">
        <f t="shared" ca="1" si="2"/>
        <v/>
      </c>
      <c r="H22" s="202" t="str">
        <f t="shared" ca="1" si="2"/>
        <v/>
      </c>
      <c r="I22" s="202" t="str">
        <f t="shared" ca="1" si="3"/>
        <v xml:space="preserve">   </v>
      </c>
      <c r="J22" s="203">
        <f t="shared" ca="1" si="4"/>
        <v>0</v>
      </c>
      <c r="K22" s="203">
        <f t="shared" ca="1" si="4"/>
        <v>0</v>
      </c>
      <c r="L22" s="203" t="str">
        <f t="shared" ca="1" si="5"/>
        <v/>
      </c>
      <c r="M22" s="203" t="str">
        <f t="shared" ca="1" si="5"/>
        <v/>
      </c>
      <c r="N22" s="203" t="str">
        <f t="shared" ca="1" si="5"/>
        <v/>
      </c>
      <c r="O22" s="203" t="str">
        <f t="shared" ca="1" si="5"/>
        <v/>
      </c>
      <c r="P22" s="203" t="str">
        <f t="shared" ca="1" si="5"/>
        <v/>
      </c>
      <c r="Q22" s="203" t="str">
        <f t="shared" ca="1" si="5"/>
        <v/>
      </c>
      <c r="R22" s="203" t="str">
        <f t="shared" ca="1" si="5"/>
        <v/>
      </c>
      <c r="S22" s="203" t="str">
        <f t="shared" ca="1" si="5"/>
        <v/>
      </c>
      <c r="T22" s="203" t="str">
        <f t="shared" ca="1" si="4"/>
        <v>uploaded by</v>
      </c>
      <c r="U22" s="203" t="str">
        <f t="shared" ca="1" si="4"/>
        <v>grant no</v>
      </c>
      <c r="V22" s="203" t="str">
        <f t="shared" ca="1" si="4"/>
        <v>amd no</v>
      </c>
      <c r="W22" s="203" t="str">
        <f t="shared" ca="1" si="4"/>
        <v>fund source</v>
      </c>
      <c r="X22" s="203" t="str">
        <f t="shared" ca="1" si="4"/>
        <v/>
      </c>
      <c r="Y22" s="203" t="str">
        <f t="shared" ca="1" si="4"/>
        <v/>
      </c>
      <c r="Z22" s="203" t="str">
        <f t="shared" ca="1" si="6"/>
        <v/>
      </c>
      <c r="AA22" s="203" t="str">
        <f ca="1">VLOOKUP(D22,'TOC generator worksheet'!I$2:V$51,14,FALSE)</f>
        <v/>
      </c>
      <c r="AB22" s="308" t="str">
        <f t="shared" ca="1" si="7"/>
        <v/>
      </c>
      <c r="AC22" s="308" t="str">
        <f t="shared" ca="1" si="7"/>
        <v/>
      </c>
      <c r="AD22" s="310" t="str">
        <f t="shared" ca="1" si="8"/>
        <v/>
      </c>
      <c r="AE22" s="310">
        <f t="shared" ca="1" si="9"/>
        <v>0</v>
      </c>
      <c r="AF22" s="330" t="str">
        <f ca="1">TableOfContents!G26</f>
        <v/>
      </c>
      <c r="AG22" s="330" t="str">
        <f ca="1">TableOfContents!H26</f>
        <v/>
      </c>
      <c r="AH22" s="330" t="str">
        <f ca="1">TableOfContents!I26</f>
        <v/>
      </c>
      <c r="AI22" s="330" t="str">
        <f ca="1">TableOfContents!J26</f>
        <v/>
      </c>
      <c r="AJ22" s="330" t="str">
        <f ca="1">TableOfContents!K26</f>
        <v/>
      </c>
      <c r="AK22" s="330" t="str">
        <f ca="1">TableOfContents!L26</f>
        <v/>
      </c>
      <c r="AL22" s="330" t="str">
        <f ca="1">TableOfContents!M26</f>
        <v/>
      </c>
      <c r="AM22" s="330" t="str">
        <f ca="1">TableOfContents!N26</f>
        <v/>
      </c>
    </row>
    <row r="23" spans="2:39" x14ac:dyDescent="0.2">
      <c r="B23" s="53" t="str">
        <f ca="1">MID(CELL("filename",'S21'!$B$1),FIND("]",CELL("filename",'S21'!$B$1))+1,24)</f>
        <v>S21</v>
      </c>
      <c r="C23" s="200" t="str">
        <f t="shared" ref="C23:C52" ca="1" si="11">IF(INDIRECT("'"&amp;$B23&amp;"'!"&amp;C$1)="","",INDIRECT("'"&amp;$B23&amp;"'!"&amp;C$1))</f>
        <v/>
      </c>
      <c r="D23" s="201" t="str">
        <f t="shared" ref="D23:D52" ca="1" si="12">INDIRECT("'"&amp;B23&amp;"'!A10")&amp;INDIRECT("'"&amp;B23&amp;"'!B10")</f>
        <v/>
      </c>
      <c r="E23" s="202" t="str">
        <f t="shared" ref="E23:H52" ca="1" si="13">INDIRECT("'"&amp;$B23&amp;"'!"&amp;E$1)</f>
        <v/>
      </c>
      <c r="F23" s="202" t="str">
        <f t="shared" ca="1" si="13"/>
        <v/>
      </c>
      <c r="G23" s="202" t="str">
        <f t="shared" ca="1" si="13"/>
        <v/>
      </c>
      <c r="H23" s="202" t="str">
        <f t="shared" ref="H23" ca="1" si="14">INDIRECT("'"&amp;$B23&amp;"'!"&amp;H$1)</f>
        <v/>
      </c>
      <c r="I23" s="202" t="str">
        <f t="shared" ca="1" si="3"/>
        <v xml:space="preserve">   </v>
      </c>
      <c r="J23" s="203">
        <f t="shared" ca="1" si="4"/>
        <v>0</v>
      </c>
      <c r="K23" s="203">
        <f t="shared" ca="1" si="4"/>
        <v>0</v>
      </c>
      <c r="L23" s="203" t="str">
        <f t="shared" ca="1" si="5"/>
        <v/>
      </c>
      <c r="M23" s="203" t="str">
        <f t="shared" ca="1" si="5"/>
        <v/>
      </c>
      <c r="N23" s="203" t="str">
        <f t="shared" ca="1" si="5"/>
        <v/>
      </c>
      <c r="O23" s="203" t="str">
        <f t="shared" ca="1" si="5"/>
        <v/>
      </c>
      <c r="P23" s="203" t="str">
        <f t="shared" ca="1" si="5"/>
        <v/>
      </c>
      <c r="Q23" s="203" t="str">
        <f t="shared" ca="1" si="5"/>
        <v/>
      </c>
      <c r="R23" s="203" t="str">
        <f t="shared" ca="1" si="5"/>
        <v/>
      </c>
      <c r="S23" s="203" t="str">
        <f t="shared" ca="1" si="5"/>
        <v/>
      </c>
      <c r="T23" s="203" t="str">
        <f t="shared" ca="1" si="4"/>
        <v>uploaded by</v>
      </c>
      <c r="U23" s="203" t="str">
        <f t="shared" ca="1" si="4"/>
        <v>grant no</v>
      </c>
      <c r="V23" s="203" t="str">
        <f t="shared" ca="1" si="4"/>
        <v>amd no</v>
      </c>
      <c r="W23" s="203" t="str">
        <f t="shared" ca="1" si="4"/>
        <v>fund source</v>
      </c>
      <c r="X23" s="203" t="str">
        <f t="shared" ca="1" si="4"/>
        <v/>
      </c>
      <c r="Y23" s="203" t="str">
        <f t="shared" ca="1" si="4"/>
        <v/>
      </c>
      <c r="Z23" s="203" t="str">
        <f t="shared" ca="1" si="6"/>
        <v/>
      </c>
      <c r="AA23" s="203" t="str">
        <f ca="1">VLOOKUP(D23,'TOC generator worksheet'!I$2:V$51,14,FALSE)</f>
        <v/>
      </c>
      <c r="AB23" s="308" t="str">
        <f t="shared" ca="1" si="7"/>
        <v/>
      </c>
      <c r="AC23" s="308" t="str">
        <f t="shared" ca="1" si="7"/>
        <v/>
      </c>
      <c r="AD23" s="310" t="str">
        <f t="shared" ca="1" si="8"/>
        <v/>
      </c>
      <c r="AE23" s="310">
        <f t="shared" ca="1" si="9"/>
        <v>0</v>
      </c>
      <c r="AF23" s="330" t="str">
        <f ca="1">TableOfContents!G27</f>
        <v/>
      </c>
      <c r="AG23" s="330" t="str">
        <f ca="1">TableOfContents!H27</f>
        <v/>
      </c>
      <c r="AH23" s="330" t="str">
        <f ca="1">TableOfContents!I27</f>
        <v/>
      </c>
      <c r="AI23" s="330" t="str">
        <f ca="1">TableOfContents!J27</f>
        <v/>
      </c>
      <c r="AJ23" s="330" t="str">
        <f ca="1">TableOfContents!K27</f>
        <v/>
      </c>
      <c r="AK23" s="330" t="str">
        <f ca="1">TableOfContents!L27</f>
        <v/>
      </c>
      <c r="AL23" s="330" t="str">
        <f ca="1">TableOfContents!M27</f>
        <v/>
      </c>
      <c r="AM23" s="330" t="str">
        <f ca="1">TableOfContents!N27</f>
        <v/>
      </c>
    </row>
    <row r="24" spans="2:39" x14ac:dyDescent="0.2">
      <c r="B24" s="53" t="str">
        <f ca="1">MID(CELL("filename",'S22'!$B$1),FIND("]",CELL("filename",'S22'!$B$1))+1,24)</f>
        <v>S22</v>
      </c>
      <c r="C24" s="200" t="str">
        <f t="shared" ca="1" si="11"/>
        <v/>
      </c>
      <c r="D24" s="201" t="str">
        <f t="shared" ca="1" si="12"/>
        <v/>
      </c>
      <c r="E24" s="202" t="str">
        <f t="shared" ca="1" si="13"/>
        <v/>
      </c>
      <c r="F24" s="202" t="str">
        <f t="shared" ca="1" si="13"/>
        <v/>
      </c>
      <c r="G24" s="202" t="str">
        <f t="shared" ca="1" si="13"/>
        <v/>
      </c>
      <c r="H24" s="202" t="str">
        <f t="shared" ca="1" si="13"/>
        <v/>
      </c>
      <c r="I24" s="202" t="str">
        <f t="shared" ca="1" si="3"/>
        <v xml:space="preserve">   </v>
      </c>
      <c r="J24" s="203">
        <f t="shared" ref="J24:Y36" ca="1" si="15">INDIRECT("'"&amp;$B24&amp;"'!"&amp;J$1)</f>
        <v>0</v>
      </c>
      <c r="K24" s="203">
        <f t="shared" ca="1" si="15"/>
        <v>0</v>
      </c>
      <c r="L24" s="203" t="str">
        <f t="shared" ref="L24:S51" ca="1" si="16">INDIRECT("'"&amp;$B24&amp;"'!"&amp;L$1)&amp;""</f>
        <v/>
      </c>
      <c r="M24" s="203" t="str">
        <f t="shared" ca="1" si="16"/>
        <v/>
      </c>
      <c r="N24" s="203" t="str">
        <f t="shared" ca="1" si="16"/>
        <v/>
      </c>
      <c r="O24" s="203" t="str">
        <f t="shared" ca="1" si="16"/>
        <v/>
      </c>
      <c r="P24" s="203" t="str">
        <f t="shared" ca="1" si="16"/>
        <v/>
      </c>
      <c r="Q24" s="203" t="str">
        <f t="shared" ca="1" si="16"/>
        <v/>
      </c>
      <c r="R24" s="203" t="str">
        <f t="shared" ca="1" si="16"/>
        <v/>
      </c>
      <c r="S24" s="203" t="str">
        <f t="shared" ca="1" si="16"/>
        <v/>
      </c>
      <c r="T24" s="203" t="str">
        <f t="shared" ca="1" si="15"/>
        <v>uploaded by</v>
      </c>
      <c r="U24" s="203" t="str">
        <f t="shared" ca="1" si="15"/>
        <v>grant no</v>
      </c>
      <c r="V24" s="203" t="str">
        <f t="shared" ca="1" si="15"/>
        <v>amd no</v>
      </c>
      <c r="W24" s="203" t="str">
        <f t="shared" ca="1" si="15"/>
        <v>fund source</v>
      </c>
      <c r="X24" s="203" t="str">
        <f t="shared" ca="1" si="15"/>
        <v/>
      </c>
      <c r="Y24" s="203" t="str">
        <f t="shared" ref="Y24:Y34" ca="1" si="17">INDIRECT("'"&amp;$B24&amp;"'!"&amp;Y$1)</f>
        <v/>
      </c>
      <c r="Z24" s="203" t="str">
        <f t="shared" ca="1" si="6"/>
        <v/>
      </c>
      <c r="AA24" s="203" t="str">
        <f ca="1">VLOOKUP(D24,'TOC generator worksheet'!I$2:V$51,14,FALSE)</f>
        <v/>
      </c>
      <c r="AB24" s="308" t="str">
        <f t="shared" ca="1" si="7"/>
        <v/>
      </c>
      <c r="AC24" s="308" t="str">
        <f t="shared" ca="1" si="7"/>
        <v/>
      </c>
      <c r="AD24" s="310" t="str">
        <f t="shared" ca="1" si="8"/>
        <v/>
      </c>
      <c r="AE24" s="310">
        <f t="shared" ca="1" si="9"/>
        <v>0</v>
      </c>
      <c r="AF24" s="330" t="str">
        <f ca="1">TableOfContents!G28</f>
        <v/>
      </c>
      <c r="AG24" s="330" t="str">
        <f ca="1">TableOfContents!H28</f>
        <v/>
      </c>
      <c r="AH24" s="330" t="str">
        <f ca="1">TableOfContents!I28</f>
        <v/>
      </c>
      <c r="AI24" s="330" t="str">
        <f ca="1">TableOfContents!J28</f>
        <v/>
      </c>
      <c r="AJ24" s="330" t="str">
        <f ca="1">TableOfContents!K28</f>
        <v/>
      </c>
      <c r="AK24" s="330" t="str">
        <f ca="1">TableOfContents!L28</f>
        <v/>
      </c>
      <c r="AL24" s="330" t="str">
        <f ca="1">TableOfContents!M28</f>
        <v/>
      </c>
      <c r="AM24" s="330" t="str">
        <f ca="1">TableOfContents!N28</f>
        <v/>
      </c>
    </row>
    <row r="25" spans="2:39" x14ac:dyDescent="0.2">
      <c r="B25" s="53" t="str">
        <f ca="1">MID(CELL("filename",'S23'!$B$1),FIND("]",CELL("filename",'S23'!$B$1))+1,24)</f>
        <v>S23</v>
      </c>
      <c r="C25" s="200" t="str">
        <f t="shared" ca="1" si="11"/>
        <v/>
      </c>
      <c r="D25" s="201" t="str">
        <f t="shared" ca="1" si="12"/>
        <v/>
      </c>
      <c r="E25" s="202" t="str">
        <f t="shared" ca="1" si="13"/>
        <v/>
      </c>
      <c r="F25" s="202" t="str">
        <f t="shared" ca="1" si="13"/>
        <v/>
      </c>
      <c r="G25" s="202" t="str">
        <f t="shared" ca="1" si="13"/>
        <v/>
      </c>
      <c r="H25" s="202" t="str">
        <f t="shared" ca="1" si="13"/>
        <v/>
      </c>
      <c r="I25" s="202" t="str">
        <f t="shared" ca="1" si="3"/>
        <v xml:space="preserve">   </v>
      </c>
      <c r="J25" s="203">
        <f t="shared" ca="1" si="15"/>
        <v>0</v>
      </c>
      <c r="K25" s="203">
        <f t="shared" ca="1" si="15"/>
        <v>0</v>
      </c>
      <c r="L25" s="203" t="str">
        <f t="shared" ca="1" si="16"/>
        <v/>
      </c>
      <c r="M25" s="203" t="str">
        <f t="shared" ca="1" si="16"/>
        <v/>
      </c>
      <c r="N25" s="203" t="str">
        <f t="shared" ca="1" si="16"/>
        <v/>
      </c>
      <c r="O25" s="203" t="str">
        <f t="shared" ca="1" si="16"/>
        <v/>
      </c>
      <c r="P25" s="203" t="str">
        <f t="shared" ca="1" si="16"/>
        <v/>
      </c>
      <c r="Q25" s="203" t="str">
        <f t="shared" ca="1" si="16"/>
        <v/>
      </c>
      <c r="R25" s="203" t="str">
        <f t="shared" ca="1" si="16"/>
        <v/>
      </c>
      <c r="S25" s="203" t="str">
        <f t="shared" ca="1" si="16"/>
        <v/>
      </c>
      <c r="T25" s="203" t="str">
        <f t="shared" ca="1" si="15"/>
        <v>uploaded by</v>
      </c>
      <c r="U25" s="203" t="str">
        <f t="shared" ca="1" si="15"/>
        <v>grant no</v>
      </c>
      <c r="V25" s="203" t="str">
        <f t="shared" ca="1" si="15"/>
        <v>amd no</v>
      </c>
      <c r="W25" s="203" t="str">
        <f t="shared" ca="1" si="15"/>
        <v>fund source</v>
      </c>
      <c r="X25" s="203" t="str">
        <f t="shared" ca="1" si="15"/>
        <v/>
      </c>
      <c r="Y25" s="203" t="str">
        <f t="shared" ca="1" si="17"/>
        <v/>
      </c>
      <c r="Z25" s="203" t="str">
        <f t="shared" ca="1" si="6"/>
        <v/>
      </c>
      <c r="AA25" s="203" t="str">
        <f ca="1">VLOOKUP(D25,'TOC generator worksheet'!I$2:V$51,14,FALSE)</f>
        <v/>
      </c>
      <c r="AB25" s="308" t="str">
        <f t="shared" ca="1" si="7"/>
        <v/>
      </c>
      <c r="AC25" s="308" t="str">
        <f t="shared" ca="1" si="7"/>
        <v/>
      </c>
      <c r="AD25" s="310" t="str">
        <f t="shared" ca="1" si="8"/>
        <v/>
      </c>
      <c r="AE25" s="310">
        <f t="shared" ca="1" si="9"/>
        <v>0</v>
      </c>
      <c r="AF25" s="330" t="str">
        <f ca="1">TableOfContents!G29</f>
        <v/>
      </c>
      <c r="AG25" s="330" t="str">
        <f ca="1">TableOfContents!H29</f>
        <v/>
      </c>
      <c r="AH25" s="330" t="str">
        <f ca="1">TableOfContents!I29</f>
        <v/>
      </c>
      <c r="AI25" s="330" t="str">
        <f ca="1">TableOfContents!J29</f>
        <v/>
      </c>
      <c r="AJ25" s="330" t="str">
        <f ca="1">TableOfContents!K29</f>
        <v/>
      </c>
      <c r="AK25" s="330" t="str">
        <f ca="1">TableOfContents!L29</f>
        <v/>
      </c>
      <c r="AL25" s="330" t="str">
        <f ca="1">TableOfContents!M29</f>
        <v/>
      </c>
      <c r="AM25" s="330" t="str">
        <f ca="1">TableOfContents!N29</f>
        <v/>
      </c>
    </row>
    <row r="26" spans="2:39" x14ac:dyDescent="0.2">
      <c r="B26" s="53" t="str">
        <f ca="1">MID(CELL("filename",'S24'!$B$1),FIND("]",CELL("filename",'S24'!$B$1))+1,24)</f>
        <v>S24</v>
      </c>
      <c r="C26" s="200" t="str">
        <f t="shared" ca="1" si="11"/>
        <v/>
      </c>
      <c r="D26" s="201" t="str">
        <f t="shared" ca="1" si="12"/>
        <v/>
      </c>
      <c r="E26" s="202" t="str">
        <f t="shared" ca="1" si="13"/>
        <v/>
      </c>
      <c r="F26" s="202" t="str">
        <f t="shared" ca="1" si="13"/>
        <v/>
      </c>
      <c r="G26" s="202" t="str">
        <f t="shared" ca="1" si="13"/>
        <v/>
      </c>
      <c r="H26" s="202" t="str">
        <f t="shared" ca="1" si="13"/>
        <v/>
      </c>
      <c r="I26" s="202" t="str">
        <f t="shared" ca="1" si="3"/>
        <v xml:space="preserve">   </v>
      </c>
      <c r="J26" s="203">
        <f t="shared" ca="1" si="15"/>
        <v>0</v>
      </c>
      <c r="K26" s="203">
        <f t="shared" ca="1" si="15"/>
        <v>0</v>
      </c>
      <c r="L26" s="203" t="str">
        <f t="shared" ca="1" si="16"/>
        <v/>
      </c>
      <c r="M26" s="203" t="str">
        <f t="shared" ca="1" si="16"/>
        <v/>
      </c>
      <c r="N26" s="203" t="str">
        <f t="shared" ca="1" si="16"/>
        <v/>
      </c>
      <c r="O26" s="203" t="str">
        <f t="shared" ca="1" si="16"/>
        <v/>
      </c>
      <c r="P26" s="203" t="str">
        <f t="shared" ca="1" si="16"/>
        <v/>
      </c>
      <c r="Q26" s="203" t="str">
        <f t="shared" ca="1" si="16"/>
        <v/>
      </c>
      <c r="R26" s="203" t="str">
        <f t="shared" ca="1" si="16"/>
        <v/>
      </c>
      <c r="S26" s="203" t="str">
        <f t="shared" ca="1" si="16"/>
        <v/>
      </c>
      <c r="T26" s="203" t="str">
        <f t="shared" ca="1" si="15"/>
        <v>uploaded by</v>
      </c>
      <c r="U26" s="203" t="str">
        <f t="shared" ca="1" si="15"/>
        <v>grant no</v>
      </c>
      <c r="V26" s="203" t="str">
        <f t="shared" ca="1" si="15"/>
        <v>amd no</v>
      </c>
      <c r="W26" s="203" t="str">
        <f t="shared" ca="1" si="15"/>
        <v>fund source</v>
      </c>
      <c r="X26" s="203" t="str">
        <f t="shared" ca="1" si="15"/>
        <v/>
      </c>
      <c r="Y26" s="203" t="str">
        <f t="shared" ca="1" si="17"/>
        <v/>
      </c>
      <c r="Z26" s="203" t="str">
        <f t="shared" ca="1" si="6"/>
        <v/>
      </c>
      <c r="AA26" s="203" t="str">
        <f ca="1">VLOOKUP(D26,'TOC generator worksheet'!I$2:V$51,14,FALSE)</f>
        <v/>
      </c>
      <c r="AB26" s="308" t="str">
        <f t="shared" ca="1" si="7"/>
        <v/>
      </c>
      <c r="AC26" s="308" t="str">
        <f t="shared" ca="1" si="7"/>
        <v/>
      </c>
      <c r="AD26" s="310" t="str">
        <f t="shared" ca="1" si="8"/>
        <v/>
      </c>
      <c r="AE26" s="310">
        <f t="shared" ca="1" si="9"/>
        <v>0</v>
      </c>
      <c r="AF26" s="330" t="str">
        <f ca="1">TableOfContents!G30</f>
        <v/>
      </c>
      <c r="AG26" s="330" t="str">
        <f ca="1">TableOfContents!H30</f>
        <v/>
      </c>
      <c r="AH26" s="330" t="str">
        <f ca="1">TableOfContents!I30</f>
        <v/>
      </c>
      <c r="AI26" s="330" t="str">
        <f ca="1">TableOfContents!J30</f>
        <v/>
      </c>
      <c r="AJ26" s="330" t="str">
        <f ca="1">TableOfContents!K30</f>
        <v/>
      </c>
      <c r="AK26" s="330" t="str">
        <f ca="1">TableOfContents!L30</f>
        <v/>
      </c>
      <c r="AL26" s="330" t="str">
        <f ca="1">TableOfContents!M30</f>
        <v/>
      </c>
      <c r="AM26" s="330" t="str">
        <f ca="1">TableOfContents!N30</f>
        <v/>
      </c>
    </row>
    <row r="27" spans="2:39" x14ac:dyDescent="0.2">
      <c r="B27" s="53" t="str">
        <f ca="1">MID(CELL("filename",'S25'!$B$1),FIND("]",CELL("filename",'S25'!$B$1))+1,24)</f>
        <v>S25</v>
      </c>
      <c r="C27" s="200" t="str">
        <f t="shared" ca="1" si="11"/>
        <v/>
      </c>
      <c r="D27" s="201" t="str">
        <f t="shared" ca="1" si="12"/>
        <v/>
      </c>
      <c r="E27" s="202" t="str">
        <f t="shared" ca="1" si="13"/>
        <v/>
      </c>
      <c r="F27" s="202" t="str">
        <f t="shared" ca="1" si="13"/>
        <v/>
      </c>
      <c r="G27" s="202" t="str">
        <f t="shared" ca="1" si="13"/>
        <v/>
      </c>
      <c r="H27" s="202" t="str">
        <f t="shared" ca="1" si="13"/>
        <v/>
      </c>
      <c r="I27" s="202" t="str">
        <f t="shared" ca="1" si="3"/>
        <v xml:space="preserve">   </v>
      </c>
      <c r="J27" s="203">
        <f t="shared" ca="1" si="15"/>
        <v>0</v>
      </c>
      <c r="K27" s="203">
        <f t="shared" ca="1" si="15"/>
        <v>0</v>
      </c>
      <c r="L27" s="203" t="str">
        <f t="shared" ca="1" si="16"/>
        <v/>
      </c>
      <c r="M27" s="203" t="str">
        <f t="shared" ca="1" si="16"/>
        <v/>
      </c>
      <c r="N27" s="203" t="str">
        <f t="shared" ca="1" si="16"/>
        <v/>
      </c>
      <c r="O27" s="203" t="str">
        <f t="shared" ca="1" si="16"/>
        <v/>
      </c>
      <c r="P27" s="203" t="str">
        <f t="shared" ca="1" si="16"/>
        <v/>
      </c>
      <c r="Q27" s="203" t="str">
        <f t="shared" ca="1" si="16"/>
        <v/>
      </c>
      <c r="R27" s="203" t="str">
        <f t="shared" ca="1" si="16"/>
        <v/>
      </c>
      <c r="S27" s="203" t="str">
        <f t="shared" ca="1" si="16"/>
        <v/>
      </c>
      <c r="T27" s="203" t="str">
        <f t="shared" ca="1" si="15"/>
        <v>uploaded by</v>
      </c>
      <c r="U27" s="203" t="str">
        <f t="shared" ca="1" si="15"/>
        <v>grant no</v>
      </c>
      <c r="V27" s="203" t="str">
        <f t="shared" ca="1" si="15"/>
        <v>amd no</v>
      </c>
      <c r="W27" s="203" t="str">
        <f t="shared" ca="1" si="15"/>
        <v>fund source</v>
      </c>
      <c r="X27" s="203" t="str">
        <f t="shared" ca="1" si="15"/>
        <v/>
      </c>
      <c r="Y27" s="203" t="str">
        <f t="shared" ca="1" si="17"/>
        <v/>
      </c>
      <c r="Z27" s="203" t="str">
        <f t="shared" ca="1" si="6"/>
        <v/>
      </c>
      <c r="AA27" s="203" t="str">
        <f ca="1">VLOOKUP(D27,'TOC generator worksheet'!I$2:V$51,14,FALSE)</f>
        <v/>
      </c>
      <c r="AB27" s="308" t="str">
        <f t="shared" ca="1" si="7"/>
        <v/>
      </c>
      <c r="AC27" s="308" t="str">
        <f t="shared" ca="1" si="7"/>
        <v/>
      </c>
      <c r="AD27" s="310" t="str">
        <f t="shared" ca="1" si="8"/>
        <v/>
      </c>
      <c r="AE27" s="310">
        <f t="shared" ca="1" si="9"/>
        <v>0</v>
      </c>
      <c r="AF27" s="330" t="str">
        <f ca="1">TableOfContents!G31</f>
        <v/>
      </c>
      <c r="AG27" s="330" t="str">
        <f ca="1">TableOfContents!H31</f>
        <v/>
      </c>
      <c r="AH27" s="330" t="str">
        <f ca="1">TableOfContents!I31</f>
        <v/>
      </c>
      <c r="AI27" s="330" t="str">
        <f ca="1">TableOfContents!J31</f>
        <v/>
      </c>
      <c r="AJ27" s="330" t="str">
        <f ca="1">TableOfContents!K31</f>
        <v/>
      </c>
      <c r="AK27" s="330" t="str">
        <f ca="1">TableOfContents!L31</f>
        <v/>
      </c>
      <c r="AL27" s="330" t="str">
        <f ca="1">TableOfContents!M31</f>
        <v/>
      </c>
      <c r="AM27" s="330" t="str">
        <f ca="1">TableOfContents!N31</f>
        <v/>
      </c>
    </row>
    <row r="28" spans="2:39" x14ac:dyDescent="0.2">
      <c r="B28" s="53" t="str">
        <f ca="1">MID(CELL("filename",'S26'!$B$1),FIND("]",CELL("filename",'S26'!$B$1))+1,24)</f>
        <v>S26</v>
      </c>
      <c r="C28" s="200" t="str">
        <f t="shared" ca="1" si="11"/>
        <v/>
      </c>
      <c r="D28" s="201" t="str">
        <f t="shared" ca="1" si="12"/>
        <v/>
      </c>
      <c r="E28" s="202" t="str">
        <f t="shared" ca="1" si="13"/>
        <v/>
      </c>
      <c r="F28" s="202" t="str">
        <f t="shared" ca="1" si="13"/>
        <v/>
      </c>
      <c r="G28" s="202" t="str">
        <f t="shared" ca="1" si="13"/>
        <v/>
      </c>
      <c r="H28" s="202" t="str">
        <f t="shared" ca="1" si="13"/>
        <v/>
      </c>
      <c r="I28" s="202" t="str">
        <f t="shared" ca="1" si="3"/>
        <v xml:space="preserve">   </v>
      </c>
      <c r="J28" s="203">
        <f t="shared" ca="1" si="15"/>
        <v>0</v>
      </c>
      <c r="K28" s="203">
        <f t="shared" ca="1" si="15"/>
        <v>0</v>
      </c>
      <c r="L28" s="203" t="str">
        <f t="shared" ca="1" si="16"/>
        <v/>
      </c>
      <c r="M28" s="203" t="str">
        <f t="shared" ca="1" si="16"/>
        <v/>
      </c>
      <c r="N28" s="203" t="str">
        <f t="shared" ca="1" si="16"/>
        <v/>
      </c>
      <c r="O28" s="203" t="str">
        <f t="shared" ca="1" si="16"/>
        <v/>
      </c>
      <c r="P28" s="203" t="str">
        <f t="shared" ca="1" si="16"/>
        <v/>
      </c>
      <c r="Q28" s="203" t="str">
        <f t="shared" ca="1" si="16"/>
        <v/>
      </c>
      <c r="R28" s="203" t="str">
        <f t="shared" ca="1" si="16"/>
        <v/>
      </c>
      <c r="S28" s="203" t="str">
        <f t="shared" ca="1" si="16"/>
        <v/>
      </c>
      <c r="T28" s="203" t="str">
        <f t="shared" ca="1" si="15"/>
        <v>uploaded by</v>
      </c>
      <c r="U28" s="203" t="str">
        <f t="shared" ca="1" si="15"/>
        <v>grant no</v>
      </c>
      <c r="V28" s="203" t="str">
        <f t="shared" ca="1" si="15"/>
        <v>amd no</v>
      </c>
      <c r="W28" s="203" t="str">
        <f t="shared" ca="1" si="15"/>
        <v>fund source</v>
      </c>
      <c r="X28" s="203" t="str">
        <f t="shared" ca="1" si="15"/>
        <v/>
      </c>
      <c r="Y28" s="203" t="str">
        <f t="shared" ca="1" si="17"/>
        <v/>
      </c>
      <c r="Z28" s="203" t="str">
        <f t="shared" ca="1" si="6"/>
        <v/>
      </c>
      <c r="AA28" s="203" t="str">
        <f ca="1">VLOOKUP(D28,'TOC generator worksheet'!I$2:V$51,14,FALSE)</f>
        <v/>
      </c>
      <c r="AB28" s="308" t="str">
        <f t="shared" ca="1" si="7"/>
        <v/>
      </c>
      <c r="AC28" s="308" t="str">
        <f t="shared" ca="1" si="7"/>
        <v/>
      </c>
      <c r="AD28" s="310" t="str">
        <f t="shared" ca="1" si="8"/>
        <v/>
      </c>
      <c r="AE28" s="310">
        <f t="shared" ca="1" si="9"/>
        <v>0</v>
      </c>
      <c r="AF28" s="330" t="str">
        <f ca="1">TableOfContents!G32</f>
        <v/>
      </c>
      <c r="AG28" s="330" t="str">
        <f ca="1">TableOfContents!H32</f>
        <v/>
      </c>
      <c r="AH28" s="330" t="str">
        <f ca="1">TableOfContents!I32</f>
        <v/>
      </c>
      <c r="AI28" s="330" t="str">
        <f ca="1">TableOfContents!J32</f>
        <v/>
      </c>
      <c r="AJ28" s="330" t="str">
        <f ca="1">TableOfContents!K32</f>
        <v/>
      </c>
      <c r="AK28" s="330" t="str">
        <f ca="1">TableOfContents!L32</f>
        <v/>
      </c>
      <c r="AL28" s="330" t="str">
        <f ca="1">TableOfContents!M32</f>
        <v/>
      </c>
      <c r="AM28" s="330" t="str">
        <f ca="1">TableOfContents!N32</f>
        <v/>
      </c>
    </row>
    <row r="29" spans="2:39" x14ac:dyDescent="0.2">
      <c r="B29" s="53" t="str">
        <f ca="1">MID(CELL("filename",'S27'!$B$1),FIND("]",CELL("filename",'S27'!$B$1))+1,24)</f>
        <v>S27</v>
      </c>
      <c r="C29" s="200" t="str">
        <f t="shared" ca="1" si="11"/>
        <v/>
      </c>
      <c r="D29" s="201" t="str">
        <f t="shared" ca="1" si="12"/>
        <v/>
      </c>
      <c r="E29" s="202" t="str">
        <f t="shared" ca="1" si="13"/>
        <v/>
      </c>
      <c r="F29" s="202" t="str">
        <f t="shared" ca="1" si="13"/>
        <v/>
      </c>
      <c r="G29" s="202" t="str">
        <f t="shared" ca="1" si="13"/>
        <v/>
      </c>
      <c r="H29" s="202" t="str">
        <f t="shared" ca="1" si="13"/>
        <v/>
      </c>
      <c r="I29" s="202" t="str">
        <f t="shared" ca="1" si="3"/>
        <v xml:space="preserve">   </v>
      </c>
      <c r="J29" s="203">
        <f t="shared" ca="1" si="15"/>
        <v>0</v>
      </c>
      <c r="K29" s="203">
        <f t="shared" ca="1" si="15"/>
        <v>0</v>
      </c>
      <c r="L29" s="203" t="str">
        <f t="shared" ca="1" si="16"/>
        <v/>
      </c>
      <c r="M29" s="203" t="str">
        <f t="shared" ca="1" si="16"/>
        <v/>
      </c>
      <c r="N29" s="203" t="str">
        <f t="shared" ca="1" si="16"/>
        <v/>
      </c>
      <c r="O29" s="203" t="str">
        <f t="shared" ca="1" si="16"/>
        <v/>
      </c>
      <c r="P29" s="203" t="str">
        <f t="shared" ca="1" si="16"/>
        <v/>
      </c>
      <c r="Q29" s="203" t="str">
        <f t="shared" ca="1" si="16"/>
        <v/>
      </c>
      <c r="R29" s="203" t="str">
        <f t="shared" ca="1" si="16"/>
        <v/>
      </c>
      <c r="S29" s="203" t="str">
        <f t="shared" ca="1" si="16"/>
        <v/>
      </c>
      <c r="T29" s="203" t="str">
        <f t="shared" ca="1" si="15"/>
        <v>uploaded by</v>
      </c>
      <c r="U29" s="203" t="str">
        <f t="shared" ca="1" si="15"/>
        <v>grant no</v>
      </c>
      <c r="V29" s="203" t="str">
        <f t="shared" ca="1" si="15"/>
        <v>amd no</v>
      </c>
      <c r="W29" s="203" t="str">
        <f t="shared" ca="1" si="15"/>
        <v>fund source</v>
      </c>
      <c r="X29" s="203" t="str">
        <f t="shared" ca="1" si="15"/>
        <v/>
      </c>
      <c r="Y29" s="203" t="str">
        <f t="shared" ca="1" si="17"/>
        <v/>
      </c>
      <c r="Z29" s="203" t="str">
        <f t="shared" ca="1" si="6"/>
        <v/>
      </c>
      <c r="AA29" s="203" t="str">
        <f ca="1">VLOOKUP(D29,'TOC generator worksheet'!I$2:V$51,14,FALSE)</f>
        <v/>
      </c>
      <c r="AB29" s="308" t="str">
        <f t="shared" ca="1" si="7"/>
        <v/>
      </c>
      <c r="AC29" s="308" t="str">
        <f t="shared" ca="1" si="7"/>
        <v/>
      </c>
      <c r="AD29" s="310" t="str">
        <f t="shared" ca="1" si="8"/>
        <v/>
      </c>
      <c r="AE29" s="310">
        <f t="shared" ca="1" si="9"/>
        <v>0</v>
      </c>
      <c r="AF29" s="330" t="str">
        <f ca="1">TableOfContents!G33</f>
        <v/>
      </c>
      <c r="AG29" s="330" t="str">
        <f ca="1">TableOfContents!H33</f>
        <v/>
      </c>
      <c r="AH29" s="330" t="str">
        <f ca="1">TableOfContents!I33</f>
        <v/>
      </c>
      <c r="AI29" s="330" t="str">
        <f ca="1">TableOfContents!J33</f>
        <v/>
      </c>
      <c r="AJ29" s="330" t="str">
        <f ca="1">TableOfContents!K33</f>
        <v/>
      </c>
      <c r="AK29" s="330" t="str">
        <f ca="1">TableOfContents!L33</f>
        <v/>
      </c>
      <c r="AL29" s="330" t="str">
        <f ca="1">TableOfContents!M33</f>
        <v/>
      </c>
      <c r="AM29" s="330" t="str">
        <f ca="1">TableOfContents!N33</f>
        <v/>
      </c>
    </row>
    <row r="30" spans="2:39" x14ac:dyDescent="0.2">
      <c r="B30" s="53" t="str">
        <f ca="1">MID(CELL("filename",'S28'!$B$1),FIND("]",CELL("filename",'S28'!$B$1))+1,24)</f>
        <v>S28</v>
      </c>
      <c r="C30" s="200" t="str">
        <f t="shared" ca="1" si="11"/>
        <v/>
      </c>
      <c r="D30" s="201" t="str">
        <f t="shared" ca="1" si="12"/>
        <v/>
      </c>
      <c r="E30" s="202" t="str">
        <f t="shared" ca="1" si="13"/>
        <v/>
      </c>
      <c r="F30" s="202" t="str">
        <f t="shared" ca="1" si="13"/>
        <v/>
      </c>
      <c r="G30" s="202" t="str">
        <f t="shared" ca="1" si="13"/>
        <v/>
      </c>
      <c r="H30" s="202" t="str">
        <f t="shared" ca="1" si="13"/>
        <v/>
      </c>
      <c r="I30" s="202" t="str">
        <f t="shared" ca="1" si="3"/>
        <v xml:space="preserve">   </v>
      </c>
      <c r="J30" s="203">
        <f t="shared" ca="1" si="15"/>
        <v>0</v>
      </c>
      <c r="K30" s="203">
        <f t="shared" ca="1" si="15"/>
        <v>0</v>
      </c>
      <c r="L30" s="203" t="str">
        <f t="shared" ca="1" si="16"/>
        <v/>
      </c>
      <c r="M30" s="203" t="str">
        <f t="shared" ca="1" si="16"/>
        <v/>
      </c>
      <c r="N30" s="203" t="str">
        <f t="shared" ca="1" si="16"/>
        <v/>
      </c>
      <c r="O30" s="203" t="str">
        <f t="shared" ca="1" si="16"/>
        <v/>
      </c>
      <c r="P30" s="203" t="str">
        <f t="shared" ca="1" si="16"/>
        <v/>
      </c>
      <c r="Q30" s="203" t="str">
        <f t="shared" ca="1" si="16"/>
        <v/>
      </c>
      <c r="R30" s="203" t="str">
        <f t="shared" ca="1" si="16"/>
        <v/>
      </c>
      <c r="S30" s="203" t="str">
        <f t="shared" ca="1" si="16"/>
        <v/>
      </c>
      <c r="T30" s="203" t="str">
        <f t="shared" ca="1" si="15"/>
        <v>uploaded by</v>
      </c>
      <c r="U30" s="203" t="str">
        <f t="shared" ca="1" si="15"/>
        <v>grant no</v>
      </c>
      <c r="V30" s="203" t="str">
        <f t="shared" ca="1" si="15"/>
        <v>amd no</v>
      </c>
      <c r="W30" s="203" t="str">
        <f t="shared" ca="1" si="15"/>
        <v>fund source</v>
      </c>
      <c r="X30" s="203" t="str">
        <f t="shared" ca="1" si="15"/>
        <v/>
      </c>
      <c r="Y30" s="203" t="str">
        <f t="shared" ca="1" si="17"/>
        <v/>
      </c>
      <c r="Z30" s="203" t="str">
        <f t="shared" ca="1" si="6"/>
        <v/>
      </c>
      <c r="AA30" s="203" t="str">
        <f ca="1">VLOOKUP(D30,'TOC generator worksheet'!I$2:V$51,14,FALSE)</f>
        <v/>
      </c>
      <c r="AB30" s="308" t="str">
        <f t="shared" ca="1" si="7"/>
        <v/>
      </c>
      <c r="AC30" s="308" t="str">
        <f t="shared" ca="1" si="7"/>
        <v/>
      </c>
      <c r="AD30" s="310" t="str">
        <f t="shared" ca="1" si="8"/>
        <v/>
      </c>
      <c r="AE30" s="310">
        <f t="shared" ca="1" si="9"/>
        <v>0</v>
      </c>
      <c r="AF30" s="330" t="str">
        <f ca="1">TableOfContents!G34</f>
        <v/>
      </c>
      <c r="AG30" s="330" t="str">
        <f ca="1">TableOfContents!H34</f>
        <v/>
      </c>
      <c r="AH30" s="330" t="str">
        <f ca="1">TableOfContents!I34</f>
        <v/>
      </c>
      <c r="AI30" s="330" t="str">
        <f ca="1">TableOfContents!J34</f>
        <v/>
      </c>
      <c r="AJ30" s="330" t="str">
        <f ca="1">TableOfContents!K34</f>
        <v/>
      </c>
      <c r="AK30" s="330" t="str">
        <f ca="1">TableOfContents!L34</f>
        <v/>
      </c>
      <c r="AL30" s="330" t="str">
        <f ca="1">TableOfContents!M34</f>
        <v/>
      </c>
      <c r="AM30" s="330" t="str">
        <f ca="1">TableOfContents!N34</f>
        <v/>
      </c>
    </row>
    <row r="31" spans="2:39" x14ac:dyDescent="0.2">
      <c r="B31" s="53" t="str">
        <f ca="1">MID(CELL("filename",'S29'!$B$1),FIND("]",CELL("filename",'S29'!$B$1))+1,24)</f>
        <v>S29</v>
      </c>
      <c r="C31" s="200" t="str">
        <f t="shared" ca="1" si="11"/>
        <v/>
      </c>
      <c r="D31" s="201" t="str">
        <f t="shared" ca="1" si="12"/>
        <v/>
      </c>
      <c r="E31" s="202" t="str">
        <f t="shared" ca="1" si="13"/>
        <v/>
      </c>
      <c r="F31" s="202" t="str">
        <f t="shared" ca="1" si="13"/>
        <v/>
      </c>
      <c r="G31" s="202" t="str">
        <f t="shared" ca="1" si="13"/>
        <v/>
      </c>
      <c r="H31" s="202" t="str">
        <f t="shared" ca="1" si="13"/>
        <v/>
      </c>
      <c r="I31" s="202" t="str">
        <f t="shared" ca="1" si="3"/>
        <v xml:space="preserve">   </v>
      </c>
      <c r="J31" s="203">
        <f t="shared" ca="1" si="15"/>
        <v>0</v>
      </c>
      <c r="K31" s="203">
        <f t="shared" ca="1" si="15"/>
        <v>0</v>
      </c>
      <c r="L31" s="203" t="str">
        <f t="shared" ca="1" si="16"/>
        <v/>
      </c>
      <c r="M31" s="203" t="str">
        <f t="shared" ca="1" si="16"/>
        <v/>
      </c>
      <c r="N31" s="203" t="str">
        <f t="shared" ca="1" si="16"/>
        <v/>
      </c>
      <c r="O31" s="203" t="str">
        <f t="shared" ca="1" si="16"/>
        <v/>
      </c>
      <c r="P31" s="203" t="str">
        <f t="shared" ca="1" si="16"/>
        <v/>
      </c>
      <c r="Q31" s="203" t="str">
        <f t="shared" ca="1" si="16"/>
        <v/>
      </c>
      <c r="R31" s="203" t="str">
        <f t="shared" ca="1" si="16"/>
        <v/>
      </c>
      <c r="S31" s="203" t="str">
        <f t="shared" ca="1" si="16"/>
        <v/>
      </c>
      <c r="T31" s="203" t="str">
        <f t="shared" ca="1" si="15"/>
        <v>uploaded by</v>
      </c>
      <c r="U31" s="203" t="str">
        <f t="shared" ca="1" si="15"/>
        <v>grant no</v>
      </c>
      <c r="V31" s="203" t="str">
        <f t="shared" ca="1" si="15"/>
        <v>amd no</v>
      </c>
      <c r="W31" s="203" t="str">
        <f t="shared" ca="1" si="15"/>
        <v>fund source</v>
      </c>
      <c r="X31" s="203" t="str">
        <f t="shared" ca="1" si="15"/>
        <v/>
      </c>
      <c r="Y31" s="203" t="str">
        <f t="shared" ca="1" si="17"/>
        <v/>
      </c>
      <c r="Z31" s="203" t="str">
        <f t="shared" ca="1" si="6"/>
        <v/>
      </c>
      <c r="AA31" s="203" t="str">
        <f ca="1">VLOOKUP(D31,'TOC generator worksheet'!I$2:V$51,14,FALSE)</f>
        <v/>
      </c>
      <c r="AB31" s="308" t="str">
        <f t="shared" ca="1" si="7"/>
        <v/>
      </c>
      <c r="AC31" s="308" t="str">
        <f t="shared" ca="1" si="7"/>
        <v/>
      </c>
      <c r="AD31" s="310" t="str">
        <f t="shared" ca="1" si="8"/>
        <v/>
      </c>
      <c r="AE31" s="310">
        <f t="shared" ca="1" si="9"/>
        <v>0</v>
      </c>
      <c r="AF31" s="330" t="str">
        <f ca="1">TableOfContents!G35</f>
        <v/>
      </c>
      <c r="AG31" s="330" t="str">
        <f ca="1">TableOfContents!H35</f>
        <v/>
      </c>
      <c r="AH31" s="330" t="str">
        <f ca="1">TableOfContents!I35</f>
        <v/>
      </c>
      <c r="AI31" s="330" t="str">
        <f ca="1">TableOfContents!J35</f>
        <v/>
      </c>
      <c r="AJ31" s="330" t="str">
        <f ca="1">TableOfContents!K35</f>
        <v/>
      </c>
      <c r="AK31" s="330" t="str">
        <f ca="1">TableOfContents!L35</f>
        <v/>
      </c>
      <c r="AL31" s="330" t="str">
        <f ca="1">TableOfContents!M35</f>
        <v/>
      </c>
      <c r="AM31" s="330" t="str">
        <f ca="1">TableOfContents!N35</f>
        <v/>
      </c>
    </row>
    <row r="32" spans="2:39" x14ac:dyDescent="0.2">
      <c r="B32" s="53" t="str">
        <f ca="1">MID(CELL("filename",'S30'!$B$1),FIND("]",CELL("filename",'S30'!$B$1))+1,24)</f>
        <v>S30</v>
      </c>
      <c r="C32" s="200" t="str">
        <f t="shared" ca="1" si="11"/>
        <v/>
      </c>
      <c r="D32" s="201" t="str">
        <f t="shared" ca="1" si="12"/>
        <v/>
      </c>
      <c r="E32" s="202" t="str">
        <f t="shared" ca="1" si="13"/>
        <v/>
      </c>
      <c r="F32" s="202" t="str">
        <f t="shared" ca="1" si="13"/>
        <v/>
      </c>
      <c r="G32" s="202" t="str">
        <f t="shared" ca="1" si="13"/>
        <v/>
      </c>
      <c r="H32" s="202" t="str">
        <f t="shared" ca="1" si="13"/>
        <v/>
      </c>
      <c r="I32" s="202" t="str">
        <f t="shared" ca="1" si="3"/>
        <v xml:space="preserve">   </v>
      </c>
      <c r="J32" s="203">
        <f t="shared" ca="1" si="15"/>
        <v>0</v>
      </c>
      <c r="K32" s="203">
        <f t="shared" ca="1" si="15"/>
        <v>0</v>
      </c>
      <c r="L32" s="203" t="str">
        <f t="shared" ca="1" si="16"/>
        <v/>
      </c>
      <c r="M32" s="203" t="str">
        <f t="shared" ca="1" si="16"/>
        <v/>
      </c>
      <c r="N32" s="203" t="str">
        <f t="shared" ca="1" si="16"/>
        <v/>
      </c>
      <c r="O32" s="203" t="str">
        <f t="shared" ca="1" si="16"/>
        <v/>
      </c>
      <c r="P32" s="203" t="str">
        <f t="shared" ca="1" si="16"/>
        <v/>
      </c>
      <c r="Q32" s="203" t="str">
        <f t="shared" ca="1" si="16"/>
        <v/>
      </c>
      <c r="R32" s="203" t="str">
        <f t="shared" ca="1" si="16"/>
        <v/>
      </c>
      <c r="S32" s="203" t="str">
        <f t="shared" ca="1" si="16"/>
        <v/>
      </c>
      <c r="T32" s="203" t="str">
        <f t="shared" ca="1" si="15"/>
        <v>uploaded by</v>
      </c>
      <c r="U32" s="203" t="str">
        <f t="shared" ca="1" si="15"/>
        <v>grant no</v>
      </c>
      <c r="V32" s="203" t="str">
        <f t="shared" ca="1" si="15"/>
        <v>amd no</v>
      </c>
      <c r="W32" s="203" t="str">
        <f t="shared" ca="1" si="15"/>
        <v>fund source</v>
      </c>
      <c r="X32" s="203" t="str">
        <f t="shared" ca="1" si="15"/>
        <v/>
      </c>
      <c r="Y32" s="203" t="str">
        <f t="shared" ca="1" si="17"/>
        <v/>
      </c>
      <c r="Z32" s="203" t="str">
        <f t="shared" ca="1" si="6"/>
        <v/>
      </c>
      <c r="AA32" s="203" t="str">
        <f ca="1">VLOOKUP(D32,'TOC generator worksheet'!I$2:V$51,14,FALSE)</f>
        <v/>
      </c>
      <c r="AB32" s="308" t="str">
        <f t="shared" ca="1" si="7"/>
        <v/>
      </c>
      <c r="AC32" s="308" t="str">
        <f t="shared" ca="1" si="7"/>
        <v/>
      </c>
      <c r="AD32" s="310" t="str">
        <f t="shared" ca="1" si="8"/>
        <v/>
      </c>
      <c r="AE32" s="310">
        <f t="shared" ca="1" si="9"/>
        <v>0</v>
      </c>
      <c r="AF32" s="330" t="str">
        <f ca="1">TableOfContents!G36</f>
        <v/>
      </c>
      <c r="AG32" s="330" t="str">
        <f ca="1">TableOfContents!H36</f>
        <v/>
      </c>
      <c r="AH32" s="330" t="str">
        <f ca="1">TableOfContents!I36</f>
        <v/>
      </c>
      <c r="AI32" s="330" t="str">
        <f ca="1">TableOfContents!J36</f>
        <v/>
      </c>
      <c r="AJ32" s="330" t="str">
        <f ca="1">TableOfContents!K36</f>
        <v/>
      </c>
      <c r="AK32" s="330" t="str">
        <f ca="1">TableOfContents!L36</f>
        <v/>
      </c>
      <c r="AL32" s="330" t="str">
        <f ca="1">TableOfContents!M36</f>
        <v/>
      </c>
      <c r="AM32" s="330" t="str">
        <f ca="1">TableOfContents!N36</f>
        <v/>
      </c>
    </row>
    <row r="33" spans="2:39" x14ac:dyDescent="0.2">
      <c r="B33" s="53" t="str">
        <f ca="1">MID(CELL("filename",'S31'!$B$1),FIND("]",CELL("filename",'S31'!$B$1))+1,24)</f>
        <v>S31</v>
      </c>
      <c r="C33" s="200" t="str">
        <f t="shared" ca="1" si="11"/>
        <v/>
      </c>
      <c r="D33" s="201" t="str">
        <f t="shared" ca="1" si="12"/>
        <v/>
      </c>
      <c r="E33" s="202" t="str">
        <f t="shared" ca="1" si="13"/>
        <v/>
      </c>
      <c r="F33" s="202" t="str">
        <f t="shared" ca="1" si="13"/>
        <v/>
      </c>
      <c r="G33" s="202" t="str">
        <f t="shared" ca="1" si="13"/>
        <v/>
      </c>
      <c r="H33" s="202" t="str">
        <f t="shared" ca="1" si="13"/>
        <v/>
      </c>
      <c r="I33" s="202" t="str">
        <f t="shared" ca="1" si="3"/>
        <v xml:space="preserve">   </v>
      </c>
      <c r="J33" s="203">
        <f t="shared" ca="1" si="15"/>
        <v>0</v>
      </c>
      <c r="K33" s="203">
        <f t="shared" ca="1" si="15"/>
        <v>0</v>
      </c>
      <c r="L33" s="203" t="str">
        <f t="shared" ca="1" si="16"/>
        <v/>
      </c>
      <c r="M33" s="203" t="str">
        <f t="shared" ca="1" si="16"/>
        <v/>
      </c>
      <c r="N33" s="203" t="str">
        <f t="shared" ca="1" si="16"/>
        <v/>
      </c>
      <c r="O33" s="203" t="str">
        <f t="shared" ca="1" si="16"/>
        <v/>
      </c>
      <c r="P33" s="203" t="str">
        <f t="shared" ca="1" si="16"/>
        <v/>
      </c>
      <c r="Q33" s="203" t="str">
        <f t="shared" ca="1" si="16"/>
        <v/>
      </c>
      <c r="R33" s="203" t="str">
        <f t="shared" ca="1" si="16"/>
        <v/>
      </c>
      <c r="S33" s="203" t="str">
        <f t="shared" ca="1" si="16"/>
        <v/>
      </c>
      <c r="T33" s="203" t="str">
        <f t="shared" ca="1" si="15"/>
        <v>uploaded by</v>
      </c>
      <c r="U33" s="203" t="str">
        <f t="shared" ca="1" si="15"/>
        <v>grant no</v>
      </c>
      <c r="V33" s="203" t="str">
        <f t="shared" ca="1" si="15"/>
        <v>amd no</v>
      </c>
      <c r="W33" s="203" t="str">
        <f t="shared" ca="1" si="15"/>
        <v>fund source</v>
      </c>
      <c r="X33" s="203" t="str">
        <f t="shared" ca="1" si="15"/>
        <v/>
      </c>
      <c r="Y33" s="203" t="str">
        <f t="shared" ca="1" si="17"/>
        <v/>
      </c>
      <c r="Z33" s="203" t="str">
        <f t="shared" ca="1" si="6"/>
        <v/>
      </c>
      <c r="AA33" s="203" t="str">
        <f ca="1">VLOOKUP(D33,'TOC generator worksheet'!I$2:V$51,14,FALSE)</f>
        <v/>
      </c>
      <c r="AB33" s="308" t="str">
        <f t="shared" ca="1" si="7"/>
        <v/>
      </c>
      <c r="AC33" s="308" t="str">
        <f t="shared" ca="1" si="7"/>
        <v/>
      </c>
      <c r="AD33" s="310" t="str">
        <f t="shared" ca="1" si="8"/>
        <v/>
      </c>
      <c r="AE33" s="310">
        <f t="shared" ca="1" si="9"/>
        <v>0</v>
      </c>
      <c r="AF33" s="330" t="str">
        <f ca="1">TableOfContents!G37</f>
        <v/>
      </c>
      <c r="AG33" s="330" t="str">
        <f ca="1">TableOfContents!H37</f>
        <v/>
      </c>
      <c r="AH33" s="330" t="str">
        <f ca="1">TableOfContents!I37</f>
        <v/>
      </c>
      <c r="AI33" s="330" t="str">
        <f ca="1">TableOfContents!J37</f>
        <v/>
      </c>
      <c r="AJ33" s="330" t="str">
        <f ca="1">TableOfContents!K37</f>
        <v/>
      </c>
      <c r="AK33" s="330" t="str">
        <f ca="1">TableOfContents!L37</f>
        <v/>
      </c>
      <c r="AL33" s="330" t="str">
        <f ca="1">TableOfContents!M37</f>
        <v/>
      </c>
      <c r="AM33" s="330" t="str">
        <f ca="1">TableOfContents!N37</f>
        <v/>
      </c>
    </row>
    <row r="34" spans="2:39" x14ac:dyDescent="0.2">
      <c r="B34" s="53" t="str">
        <f ca="1">MID(CELL("filename",'S32'!$B$1),FIND("]",CELL("filename",'S32'!$B$1))+1,24)</f>
        <v>S32</v>
      </c>
      <c r="C34" s="200" t="str">
        <f t="shared" ca="1" si="11"/>
        <v/>
      </c>
      <c r="D34" s="201" t="str">
        <f t="shared" ca="1" si="12"/>
        <v/>
      </c>
      <c r="E34" s="202" t="str">
        <f t="shared" ca="1" si="13"/>
        <v/>
      </c>
      <c r="F34" s="202" t="str">
        <f t="shared" ca="1" si="13"/>
        <v/>
      </c>
      <c r="G34" s="202" t="str">
        <f t="shared" ca="1" si="13"/>
        <v/>
      </c>
      <c r="H34" s="202" t="str">
        <f t="shared" ca="1" si="13"/>
        <v/>
      </c>
      <c r="I34" s="202" t="str">
        <f t="shared" ca="1" si="3"/>
        <v xml:space="preserve">   </v>
      </c>
      <c r="J34" s="203">
        <f t="shared" ca="1" si="15"/>
        <v>0</v>
      </c>
      <c r="K34" s="203">
        <f t="shared" ca="1" si="15"/>
        <v>0</v>
      </c>
      <c r="L34" s="203" t="str">
        <f t="shared" ca="1" si="16"/>
        <v/>
      </c>
      <c r="M34" s="203" t="str">
        <f t="shared" ca="1" si="16"/>
        <v/>
      </c>
      <c r="N34" s="203" t="str">
        <f t="shared" ca="1" si="16"/>
        <v/>
      </c>
      <c r="O34" s="203" t="str">
        <f t="shared" ca="1" si="16"/>
        <v/>
      </c>
      <c r="P34" s="203" t="str">
        <f t="shared" ca="1" si="16"/>
        <v/>
      </c>
      <c r="Q34" s="203" t="str">
        <f t="shared" ca="1" si="16"/>
        <v/>
      </c>
      <c r="R34" s="203" t="str">
        <f t="shared" ca="1" si="16"/>
        <v/>
      </c>
      <c r="S34" s="203" t="str">
        <f t="shared" ca="1" si="16"/>
        <v/>
      </c>
      <c r="T34" s="203" t="str">
        <f t="shared" ca="1" si="15"/>
        <v>uploaded by</v>
      </c>
      <c r="U34" s="203" t="str">
        <f t="shared" ca="1" si="15"/>
        <v>grant no</v>
      </c>
      <c r="V34" s="203" t="str">
        <f t="shared" ca="1" si="15"/>
        <v>amd no</v>
      </c>
      <c r="W34" s="203" t="str">
        <f t="shared" ca="1" si="15"/>
        <v>fund source</v>
      </c>
      <c r="X34" s="203" t="str">
        <f t="shared" ca="1" si="15"/>
        <v/>
      </c>
      <c r="Y34" s="203" t="str">
        <f t="shared" ca="1" si="17"/>
        <v/>
      </c>
      <c r="Z34" s="203" t="str">
        <f t="shared" ca="1" si="6"/>
        <v/>
      </c>
      <c r="AA34" s="203" t="str">
        <f ca="1">VLOOKUP(D34,'TOC generator worksheet'!I$2:V$51,14,FALSE)</f>
        <v/>
      </c>
      <c r="AB34" s="308" t="str">
        <f t="shared" ca="1" si="7"/>
        <v/>
      </c>
      <c r="AC34" s="308" t="str">
        <f t="shared" ca="1" si="7"/>
        <v/>
      </c>
      <c r="AD34" s="310" t="str">
        <f t="shared" ca="1" si="8"/>
        <v/>
      </c>
      <c r="AE34" s="310">
        <f t="shared" ca="1" si="9"/>
        <v>0</v>
      </c>
      <c r="AF34" s="330" t="str">
        <f ca="1">TableOfContents!G38</f>
        <v/>
      </c>
      <c r="AG34" s="330" t="str">
        <f ca="1">TableOfContents!H38</f>
        <v/>
      </c>
      <c r="AH34" s="330" t="str">
        <f ca="1">TableOfContents!I38</f>
        <v/>
      </c>
      <c r="AI34" s="330" t="str">
        <f ca="1">TableOfContents!J38</f>
        <v/>
      </c>
      <c r="AJ34" s="330" t="str">
        <f ca="1">TableOfContents!K38</f>
        <v/>
      </c>
      <c r="AK34" s="330" t="str">
        <f ca="1">TableOfContents!L38</f>
        <v/>
      </c>
      <c r="AL34" s="330" t="str">
        <f ca="1">TableOfContents!M38</f>
        <v/>
      </c>
      <c r="AM34" s="330" t="str">
        <f ca="1">TableOfContents!N38</f>
        <v/>
      </c>
    </row>
    <row r="35" spans="2:39" x14ac:dyDescent="0.2">
      <c r="B35" s="53" t="str">
        <f ca="1">MID(CELL("filename",'S33'!$B$1),FIND("]",CELL("filename",'S33'!$B$1))+1,24)</f>
        <v>S33</v>
      </c>
      <c r="C35" s="200" t="str">
        <f t="shared" ca="1" si="11"/>
        <v/>
      </c>
      <c r="D35" s="201" t="str">
        <f t="shared" ca="1" si="12"/>
        <v/>
      </c>
      <c r="E35" s="202" t="str">
        <f t="shared" ca="1" si="13"/>
        <v/>
      </c>
      <c r="F35" s="202" t="str">
        <f t="shared" ca="1" si="13"/>
        <v/>
      </c>
      <c r="G35" s="202" t="str">
        <f t="shared" ca="1" si="13"/>
        <v/>
      </c>
      <c r="H35" s="202" t="str">
        <f t="shared" ca="1" si="13"/>
        <v/>
      </c>
      <c r="I35" s="202" t="str">
        <f t="shared" ca="1" si="3"/>
        <v xml:space="preserve">   </v>
      </c>
      <c r="J35" s="203">
        <f t="shared" ca="1" si="15"/>
        <v>0</v>
      </c>
      <c r="K35" s="203">
        <f t="shared" ca="1" si="15"/>
        <v>0</v>
      </c>
      <c r="L35" s="203" t="str">
        <f t="shared" ca="1" si="16"/>
        <v/>
      </c>
      <c r="M35" s="203" t="str">
        <f t="shared" ca="1" si="16"/>
        <v/>
      </c>
      <c r="N35" s="203" t="str">
        <f t="shared" ca="1" si="16"/>
        <v/>
      </c>
      <c r="O35" s="203" t="str">
        <f t="shared" ca="1" si="16"/>
        <v/>
      </c>
      <c r="P35" s="203" t="str">
        <f t="shared" ca="1" si="16"/>
        <v/>
      </c>
      <c r="Q35" s="203" t="str">
        <f t="shared" ca="1" si="16"/>
        <v/>
      </c>
      <c r="R35" s="203" t="str">
        <f t="shared" ca="1" si="16"/>
        <v/>
      </c>
      <c r="S35" s="203" t="str">
        <f t="shared" ca="1" si="16"/>
        <v/>
      </c>
      <c r="T35" s="203" t="str">
        <f t="shared" ca="1" si="15"/>
        <v>uploaded by</v>
      </c>
      <c r="U35" s="203" t="str">
        <f t="shared" ca="1" si="15"/>
        <v>grant no</v>
      </c>
      <c r="V35" s="203" t="str">
        <f t="shared" ca="1" si="15"/>
        <v>amd no</v>
      </c>
      <c r="W35" s="203" t="str">
        <f t="shared" ca="1" si="15"/>
        <v>fund source</v>
      </c>
      <c r="X35" s="203" t="str">
        <f t="shared" ca="1" si="15"/>
        <v/>
      </c>
      <c r="Y35" s="203" t="str">
        <f t="shared" ca="1" si="15"/>
        <v/>
      </c>
      <c r="Z35" s="203" t="str">
        <f t="shared" ca="1" si="6"/>
        <v/>
      </c>
      <c r="AA35" s="203" t="str">
        <f ca="1">VLOOKUP(D35,'TOC generator worksheet'!I$2:V$51,14,FALSE)</f>
        <v/>
      </c>
      <c r="AB35" s="308" t="str">
        <f t="shared" ca="1" si="7"/>
        <v/>
      </c>
      <c r="AC35" s="308" t="str">
        <f t="shared" ca="1" si="7"/>
        <v/>
      </c>
      <c r="AD35" s="310" t="str">
        <f t="shared" ca="1" si="8"/>
        <v/>
      </c>
      <c r="AE35" s="310">
        <f t="shared" ca="1" si="9"/>
        <v>0</v>
      </c>
      <c r="AF35" s="330" t="str">
        <f ca="1">TableOfContents!G39</f>
        <v/>
      </c>
      <c r="AG35" s="330" t="str">
        <f ca="1">TableOfContents!H39</f>
        <v/>
      </c>
      <c r="AH35" s="330" t="str">
        <f ca="1">TableOfContents!I39</f>
        <v/>
      </c>
      <c r="AI35" s="330" t="str">
        <f ca="1">TableOfContents!J39</f>
        <v/>
      </c>
      <c r="AJ35" s="330" t="str">
        <f ca="1">TableOfContents!K39</f>
        <v/>
      </c>
      <c r="AK35" s="330" t="str">
        <f ca="1">TableOfContents!L39</f>
        <v/>
      </c>
      <c r="AL35" s="330" t="str">
        <f ca="1">TableOfContents!M39</f>
        <v/>
      </c>
      <c r="AM35" s="330" t="str">
        <f ca="1">TableOfContents!N39</f>
        <v/>
      </c>
    </row>
    <row r="36" spans="2:39" x14ac:dyDescent="0.2">
      <c r="B36" s="53" t="str">
        <f ca="1">MID(CELL("filename",'S34'!$B$1),FIND("]",CELL("filename",'S34'!$B$1))+1,24)</f>
        <v>S34</v>
      </c>
      <c r="C36" s="200" t="str">
        <f t="shared" ca="1" si="11"/>
        <v/>
      </c>
      <c r="D36" s="201" t="str">
        <f t="shared" ca="1" si="12"/>
        <v/>
      </c>
      <c r="E36" s="202" t="str">
        <f t="shared" ca="1" si="13"/>
        <v/>
      </c>
      <c r="F36" s="202" t="str">
        <f t="shared" ca="1" si="13"/>
        <v/>
      </c>
      <c r="G36" s="202" t="str">
        <f t="shared" ca="1" si="13"/>
        <v/>
      </c>
      <c r="H36" s="202" t="str">
        <f t="shared" ca="1" si="13"/>
        <v/>
      </c>
      <c r="I36" s="202" t="str">
        <f t="shared" ca="1" si="3"/>
        <v xml:space="preserve">   </v>
      </c>
      <c r="J36" s="203">
        <f t="shared" ca="1" si="15"/>
        <v>0</v>
      </c>
      <c r="K36" s="203">
        <f t="shared" ca="1" si="15"/>
        <v>0</v>
      </c>
      <c r="L36" s="203" t="str">
        <f t="shared" ca="1" si="16"/>
        <v/>
      </c>
      <c r="M36" s="203" t="str">
        <f t="shared" ca="1" si="16"/>
        <v/>
      </c>
      <c r="N36" s="203" t="str">
        <f t="shared" ca="1" si="16"/>
        <v/>
      </c>
      <c r="O36" s="203" t="str">
        <f t="shared" ca="1" si="16"/>
        <v/>
      </c>
      <c r="P36" s="203" t="str">
        <f t="shared" ca="1" si="16"/>
        <v/>
      </c>
      <c r="Q36" s="203" t="str">
        <f t="shared" ca="1" si="16"/>
        <v/>
      </c>
      <c r="R36" s="203" t="str">
        <f t="shared" ca="1" si="16"/>
        <v/>
      </c>
      <c r="S36" s="203" t="str">
        <f t="shared" ca="1" si="16"/>
        <v/>
      </c>
      <c r="T36" s="203" t="str">
        <f t="shared" ca="1" si="15"/>
        <v>uploaded by</v>
      </c>
      <c r="U36" s="203" t="str">
        <f t="shared" ca="1" si="15"/>
        <v>grant no</v>
      </c>
      <c r="V36" s="203" t="str">
        <f t="shared" ca="1" si="15"/>
        <v>amd no</v>
      </c>
      <c r="W36" s="203" t="str">
        <f t="shared" ca="1" si="15"/>
        <v>fund source</v>
      </c>
      <c r="X36" s="203" t="str">
        <f t="shared" ref="J36:Y52" ca="1" si="18">INDIRECT("'"&amp;$B36&amp;"'!"&amp;X$1)</f>
        <v/>
      </c>
      <c r="Y36" s="203" t="str">
        <f t="shared" ca="1" si="18"/>
        <v/>
      </c>
      <c r="Z36" s="203" t="str">
        <f t="shared" ca="1" si="6"/>
        <v/>
      </c>
      <c r="AA36" s="203" t="str">
        <f ca="1">VLOOKUP(D36,'TOC generator worksheet'!I$2:V$51,14,FALSE)</f>
        <v/>
      </c>
      <c r="AB36" s="308" t="str">
        <f t="shared" ref="AB36:AC52" ca="1" si="19">IF(INDIRECT("'"&amp;$B36&amp;"'!"&amp;AB$1)=0,"",INDIRECT("'"&amp;$B36&amp;"'!"&amp;AB$1))</f>
        <v/>
      </c>
      <c r="AC36" s="308" t="str">
        <f t="shared" ca="1" si="19"/>
        <v/>
      </c>
      <c r="AD36" s="310" t="str">
        <f t="shared" ca="1" si="8"/>
        <v/>
      </c>
      <c r="AE36" s="310">
        <f t="shared" ca="1" si="9"/>
        <v>0</v>
      </c>
      <c r="AF36" s="330" t="str">
        <f ca="1">TableOfContents!G40</f>
        <v/>
      </c>
      <c r="AG36" s="330" t="str">
        <f ca="1">TableOfContents!H40</f>
        <v/>
      </c>
      <c r="AH36" s="330" t="str">
        <f ca="1">TableOfContents!I40</f>
        <v/>
      </c>
      <c r="AI36" s="330" t="str">
        <f ca="1">TableOfContents!J40</f>
        <v/>
      </c>
      <c r="AJ36" s="330" t="str">
        <f ca="1">TableOfContents!K40</f>
        <v/>
      </c>
      <c r="AK36" s="330" t="str">
        <f ca="1">TableOfContents!L40</f>
        <v/>
      </c>
      <c r="AL36" s="330" t="str">
        <f ca="1">TableOfContents!M40</f>
        <v/>
      </c>
      <c r="AM36" s="330" t="str">
        <f ca="1">TableOfContents!N40</f>
        <v/>
      </c>
    </row>
    <row r="37" spans="2:39" x14ac:dyDescent="0.2">
      <c r="B37" s="53" t="str">
        <f ca="1">MID(CELL("filename",'S35'!$B$1),FIND("]",CELL("filename",'S35'!$B$1))+1,24)</f>
        <v>S35</v>
      </c>
      <c r="C37" s="200" t="str">
        <f t="shared" ca="1" si="11"/>
        <v/>
      </c>
      <c r="D37" s="201" t="str">
        <f t="shared" ca="1" si="12"/>
        <v/>
      </c>
      <c r="E37" s="202" t="str">
        <f t="shared" ca="1" si="13"/>
        <v/>
      </c>
      <c r="F37" s="202" t="str">
        <f t="shared" ca="1" si="13"/>
        <v/>
      </c>
      <c r="G37" s="202" t="str">
        <f t="shared" ca="1" si="13"/>
        <v/>
      </c>
      <c r="H37" s="202" t="str">
        <f t="shared" ca="1" si="13"/>
        <v/>
      </c>
      <c r="I37" s="202" t="str">
        <f t="shared" ca="1" si="3"/>
        <v xml:space="preserve">   </v>
      </c>
      <c r="J37" s="203">
        <f t="shared" ca="1" si="18"/>
        <v>0</v>
      </c>
      <c r="K37" s="203">
        <f t="shared" ca="1" si="18"/>
        <v>0</v>
      </c>
      <c r="L37" s="203" t="str">
        <f t="shared" ca="1" si="16"/>
        <v/>
      </c>
      <c r="M37" s="203" t="str">
        <f t="shared" ca="1" si="16"/>
        <v/>
      </c>
      <c r="N37" s="203" t="str">
        <f t="shared" ca="1" si="16"/>
        <v/>
      </c>
      <c r="O37" s="203" t="str">
        <f t="shared" ca="1" si="16"/>
        <v/>
      </c>
      <c r="P37" s="203" t="str">
        <f t="shared" ca="1" si="16"/>
        <v/>
      </c>
      <c r="Q37" s="203" t="str">
        <f t="shared" ca="1" si="16"/>
        <v/>
      </c>
      <c r="R37" s="203" t="str">
        <f t="shared" ca="1" si="16"/>
        <v/>
      </c>
      <c r="S37" s="203" t="str">
        <f t="shared" ca="1" si="16"/>
        <v/>
      </c>
      <c r="T37" s="203" t="str">
        <f t="shared" ca="1" si="18"/>
        <v>uploaded by</v>
      </c>
      <c r="U37" s="203" t="str">
        <f t="shared" ca="1" si="18"/>
        <v>grant no</v>
      </c>
      <c r="V37" s="203" t="str">
        <f t="shared" ca="1" si="18"/>
        <v>amd no</v>
      </c>
      <c r="W37" s="203" t="str">
        <f t="shared" ca="1" si="18"/>
        <v>fund source</v>
      </c>
      <c r="X37" s="203" t="str">
        <f t="shared" ca="1" si="18"/>
        <v/>
      </c>
      <c r="Y37" s="203" t="str">
        <f t="shared" ca="1" si="18"/>
        <v/>
      </c>
      <c r="Z37" s="203" t="str">
        <f t="shared" ca="1" si="6"/>
        <v/>
      </c>
      <c r="AA37" s="203" t="str">
        <f ca="1">VLOOKUP(D37,'TOC generator worksheet'!I$2:V$51,14,FALSE)</f>
        <v/>
      </c>
      <c r="AB37" s="308" t="str">
        <f t="shared" ca="1" si="19"/>
        <v/>
      </c>
      <c r="AC37" s="308" t="str">
        <f t="shared" ca="1" si="19"/>
        <v/>
      </c>
      <c r="AD37" s="310" t="str">
        <f t="shared" ca="1" si="8"/>
        <v/>
      </c>
      <c r="AE37" s="310">
        <f t="shared" ca="1" si="9"/>
        <v>0</v>
      </c>
      <c r="AF37" s="330" t="str">
        <f ca="1">TableOfContents!G41</f>
        <v/>
      </c>
      <c r="AG37" s="330" t="str">
        <f ca="1">TableOfContents!H41</f>
        <v/>
      </c>
      <c r="AH37" s="330" t="str">
        <f ca="1">TableOfContents!I41</f>
        <v/>
      </c>
      <c r="AI37" s="330" t="str">
        <f ca="1">TableOfContents!J41</f>
        <v/>
      </c>
      <c r="AJ37" s="330" t="str">
        <f ca="1">TableOfContents!K41</f>
        <v/>
      </c>
      <c r="AK37" s="330" t="str">
        <f ca="1">TableOfContents!L41</f>
        <v/>
      </c>
      <c r="AL37" s="330" t="str">
        <f ca="1">TableOfContents!M41</f>
        <v/>
      </c>
      <c r="AM37" s="330" t="str">
        <f ca="1">TableOfContents!N41</f>
        <v/>
      </c>
    </row>
    <row r="38" spans="2:39" x14ac:dyDescent="0.2">
      <c r="B38" s="53" t="str">
        <f ca="1">MID(CELL("filename",'S36'!$B$1),FIND("]",CELL("filename",'S36'!$B$1))+1,24)</f>
        <v>S36</v>
      </c>
      <c r="C38" s="200" t="str">
        <f t="shared" ca="1" si="11"/>
        <v/>
      </c>
      <c r="D38" s="201" t="str">
        <f t="shared" ca="1" si="12"/>
        <v/>
      </c>
      <c r="E38" s="202" t="str">
        <f t="shared" ca="1" si="13"/>
        <v/>
      </c>
      <c r="F38" s="202" t="str">
        <f t="shared" ca="1" si="13"/>
        <v/>
      </c>
      <c r="G38" s="202" t="str">
        <f t="shared" ca="1" si="13"/>
        <v/>
      </c>
      <c r="H38" s="202" t="str">
        <f t="shared" ca="1" si="13"/>
        <v/>
      </c>
      <c r="I38" s="202" t="str">
        <f t="shared" ca="1" si="3"/>
        <v xml:space="preserve">   </v>
      </c>
      <c r="J38" s="203">
        <f t="shared" ca="1" si="18"/>
        <v>0</v>
      </c>
      <c r="K38" s="203">
        <f t="shared" ca="1" si="18"/>
        <v>0</v>
      </c>
      <c r="L38" s="203" t="str">
        <f t="shared" ca="1" si="16"/>
        <v/>
      </c>
      <c r="M38" s="203" t="str">
        <f t="shared" ca="1" si="16"/>
        <v/>
      </c>
      <c r="N38" s="203" t="str">
        <f t="shared" ca="1" si="16"/>
        <v/>
      </c>
      <c r="O38" s="203" t="str">
        <f t="shared" ca="1" si="16"/>
        <v/>
      </c>
      <c r="P38" s="203" t="str">
        <f t="shared" ca="1" si="16"/>
        <v/>
      </c>
      <c r="Q38" s="203" t="str">
        <f t="shared" ca="1" si="16"/>
        <v/>
      </c>
      <c r="R38" s="203" t="str">
        <f t="shared" ca="1" si="16"/>
        <v/>
      </c>
      <c r="S38" s="203" t="str">
        <f t="shared" ca="1" si="16"/>
        <v/>
      </c>
      <c r="T38" s="203" t="str">
        <f t="shared" ca="1" si="18"/>
        <v>uploaded by</v>
      </c>
      <c r="U38" s="203" t="str">
        <f t="shared" ca="1" si="18"/>
        <v>grant no</v>
      </c>
      <c r="V38" s="203" t="str">
        <f t="shared" ca="1" si="18"/>
        <v>amd no</v>
      </c>
      <c r="W38" s="203" t="str">
        <f t="shared" ca="1" si="18"/>
        <v>fund source</v>
      </c>
      <c r="X38" s="203" t="str">
        <f t="shared" ca="1" si="18"/>
        <v/>
      </c>
      <c r="Y38" s="203" t="str">
        <f t="shared" ca="1" si="18"/>
        <v/>
      </c>
      <c r="Z38" s="203" t="str">
        <f t="shared" ca="1" si="6"/>
        <v/>
      </c>
      <c r="AA38" s="203" t="str">
        <f ca="1">VLOOKUP(D38,'TOC generator worksheet'!I$2:V$51,14,FALSE)</f>
        <v/>
      </c>
      <c r="AB38" s="308" t="str">
        <f t="shared" ca="1" si="19"/>
        <v/>
      </c>
      <c r="AC38" s="308" t="str">
        <f t="shared" ca="1" si="19"/>
        <v/>
      </c>
      <c r="AD38" s="310" t="str">
        <f t="shared" ca="1" si="8"/>
        <v/>
      </c>
      <c r="AE38" s="310">
        <f t="shared" ca="1" si="9"/>
        <v>0</v>
      </c>
      <c r="AF38" s="330" t="str">
        <f ca="1">TableOfContents!G42</f>
        <v/>
      </c>
      <c r="AG38" s="330" t="str">
        <f ca="1">TableOfContents!H42</f>
        <v/>
      </c>
      <c r="AH38" s="330" t="str">
        <f ca="1">TableOfContents!I42</f>
        <v/>
      </c>
      <c r="AI38" s="330" t="str">
        <f ca="1">TableOfContents!J42</f>
        <v/>
      </c>
      <c r="AJ38" s="330" t="str">
        <f ca="1">TableOfContents!K42</f>
        <v/>
      </c>
      <c r="AK38" s="330" t="str">
        <f ca="1">TableOfContents!L42</f>
        <v/>
      </c>
      <c r="AL38" s="330" t="str">
        <f ca="1">TableOfContents!M42</f>
        <v/>
      </c>
      <c r="AM38" s="330" t="str">
        <f ca="1">TableOfContents!N42</f>
        <v/>
      </c>
    </row>
    <row r="39" spans="2:39" x14ac:dyDescent="0.2">
      <c r="B39" s="53" t="str">
        <f ca="1">MID(CELL("filename",'S37'!$B$1),FIND("]",CELL("filename",'S37'!$B$1))+1,24)</f>
        <v>S37</v>
      </c>
      <c r="C39" s="200" t="str">
        <f t="shared" ca="1" si="11"/>
        <v/>
      </c>
      <c r="D39" s="201" t="str">
        <f t="shared" ca="1" si="12"/>
        <v/>
      </c>
      <c r="E39" s="202" t="str">
        <f t="shared" ca="1" si="13"/>
        <v/>
      </c>
      <c r="F39" s="202" t="str">
        <f t="shared" ca="1" si="13"/>
        <v/>
      </c>
      <c r="G39" s="202" t="str">
        <f t="shared" ca="1" si="13"/>
        <v/>
      </c>
      <c r="H39" s="202" t="str">
        <f t="shared" ca="1" si="13"/>
        <v/>
      </c>
      <c r="I39" s="202" t="str">
        <f t="shared" ca="1" si="3"/>
        <v xml:space="preserve">   </v>
      </c>
      <c r="J39" s="203">
        <f t="shared" ca="1" si="18"/>
        <v>0</v>
      </c>
      <c r="K39" s="203">
        <f t="shared" ca="1" si="18"/>
        <v>0</v>
      </c>
      <c r="L39" s="203" t="str">
        <f t="shared" ca="1" si="16"/>
        <v/>
      </c>
      <c r="M39" s="203" t="str">
        <f t="shared" ca="1" si="16"/>
        <v/>
      </c>
      <c r="N39" s="203" t="str">
        <f t="shared" ca="1" si="16"/>
        <v/>
      </c>
      <c r="O39" s="203" t="str">
        <f t="shared" ca="1" si="16"/>
        <v/>
      </c>
      <c r="P39" s="203" t="str">
        <f t="shared" ca="1" si="16"/>
        <v/>
      </c>
      <c r="Q39" s="203" t="str">
        <f t="shared" ca="1" si="16"/>
        <v/>
      </c>
      <c r="R39" s="203" t="str">
        <f t="shared" ca="1" si="16"/>
        <v/>
      </c>
      <c r="S39" s="203" t="str">
        <f t="shared" ca="1" si="16"/>
        <v/>
      </c>
      <c r="T39" s="203" t="str">
        <f t="shared" ca="1" si="18"/>
        <v>uploaded by</v>
      </c>
      <c r="U39" s="203" t="str">
        <f t="shared" ca="1" si="18"/>
        <v>grant no</v>
      </c>
      <c r="V39" s="203" t="str">
        <f t="shared" ca="1" si="18"/>
        <v>amd no</v>
      </c>
      <c r="W39" s="203" t="str">
        <f t="shared" ca="1" si="18"/>
        <v>fund source</v>
      </c>
      <c r="X39" s="203" t="str">
        <f t="shared" ca="1" si="18"/>
        <v/>
      </c>
      <c r="Y39" s="203" t="str">
        <f t="shared" ca="1" si="18"/>
        <v/>
      </c>
      <c r="Z39" s="203" t="str">
        <f t="shared" ca="1" si="6"/>
        <v/>
      </c>
      <c r="AA39" s="203" t="str">
        <f ca="1">VLOOKUP(D39,'TOC generator worksheet'!I$2:V$51,14,FALSE)</f>
        <v/>
      </c>
      <c r="AB39" s="308" t="str">
        <f t="shared" ca="1" si="19"/>
        <v/>
      </c>
      <c r="AC39" s="308" t="str">
        <f t="shared" ca="1" si="19"/>
        <v/>
      </c>
      <c r="AD39" s="310" t="str">
        <f t="shared" ca="1" si="8"/>
        <v/>
      </c>
      <c r="AE39" s="310">
        <f t="shared" ca="1" si="9"/>
        <v>0</v>
      </c>
      <c r="AF39" s="330" t="str">
        <f ca="1">TableOfContents!G43</f>
        <v/>
      </c>
      <c r="AG39" s="330" t="str">
        <f ca="1">TableOfContents!H43</f>
        <v/>
      </c>
      <c r="AH39" s="330" t="str">
        <f ca="1">TableOfContents!I43</f>
        <v/>
      </c>
      <c r="AI39" s="330" t="str">
        <f ca="1">TableOfContents!J43</f>
        <v/>
      </c>
      <c r="AJ39" s="330" t="str">
        <f ca="1">TableOfContents!K43</f>
        <v/>
      </c>
      <c r="AK39" s="330" t="str">
        <f ca="1">TableOfContents!L43</f>
        <v/>
      </c>
      <c r="AL39" s="330" t="str">
        <f ca="1">TableOfContents!M43</f>
        <v/>
      </c>
      <c r="AM39" s="330" t="str">
        <f ca="1">TableOfContents!N43</f>
        <v/>
      </c>
    </row>
    <row r="40" spans="2:39" x14ac:dyDescent="0.2">
      <c r="B40" s="53" t="str">
        <f ca="1">MID(CELL("filename",'S38'!$B$1),FIND("]",CELL("filename",'S38'!$B$1))+1,24)</f>
        <v>S38</v>
      </c>
      <c r="C40" s="200" t="str">
        <f t="shared" ca="1" si="11"/>
        <v/>
      </c>
      <c r="D40" s="201" t="str">
        <f t="shared" ca="1" si="12"/>
        <v/>
      </c>
      <c r="E40" s="202" t="str">
        <f t="shared" ca="1" si="13"/>
        <v/>
      </c>
      <c r="F40" s="202" t="str">
        <f t="shared" ca="1" si="13"/>
        <v/>
      </c>
      <c r="G40" s="202" t="str">
        <f t="shared" ca="1" si="13"/>
        <v/>
      </c>
      <c r="H40" s="202" t="str">
        <f t="shared" ca="1" si="13"/>
        <v/>
      </c>
      <c r="I40" s="202" t="str">
        <f t="shared" ca="1" si="3"/>
        <v xml:space="preserve">   </v>
      </c>
      <c r="J40" s="203">
        <f t="shared" ca="1" si="18"/>
        <v>0</v>
      </c>
      <c r="K40" s="203">
        <f t="shared" ca="1" si="18"/>
        <v>0</v>
      </c>
      <c r="L40" s="203" t="str">
        <f t="shared" ca="1" si="16"/>
        <v/>
      </c>
      <c r="M40" s="203" t="str">
        <f t="shared" ca="1" si="16"/>
        <v/>
      </c>
      <c r="N40" s="203" t="str">
        <f t="shared" ca="1" si="16"/>
        <v/>
      </c>
      <c r="O40" s="203" t="str">
        <f t="shared" ca="1" si="16"/>
        <v/>
      </c>
      <c r="P40" s="203" t="str">
        <f t="shared" ca="1" si="16"/>
        <v/>
      </c>
      <c r="Q40" s="203" t="str">
        <f t="shared" ca="1" si="16"/>
        <v/>
      </c>
      <c r="R40" s="203" t="str">
        <f t="shared" ca="1" si="16"/>
        <v/>
      </c>
      <c r="S40" s="203" t="str">
        <f t="shared" ca="1" si="16"/>
        <v/>
      </c>
      <c r="T40" s="203" t="str">
        <f t="shared" ca="1" si="18"/>
        <v>uploaded by</v>
      </c>
      <c r="U40" s="203" t="str">
        <f t="shared" ca="1" si="18"/>
        <v>grant no</v>
      </c>
      <c r="V40" s="203" t="str">
        <f t="shared" ca="1" si="18"/>
        <v>amd no</v>
      </c>
      <c r="W40" s="203" t="str">
        <f t="shared" ca="1" si="18"/>
        <v>fund source</v>
      </c>
      <c r="X40" s="203" t="str">
        <f t="shared" ca="1" si="18"/>
        <v/>
      </c>
      <c r="Y40" s="203" t="str">
        <f t="shared" ca="1" si="18"/>
        <v/>
      </c>
      <c r="Z40" s="203" t="str">
        <f t="shared" ca="1" si="6"/>
        <v/>
      </c>
      <c r="AA40" s="203" t="str">
        <f ca="1">VLOOKUP(D40,'TOC generator worksheet'!I$2:V$51,14,FALSE)</f>
        <v/>
      </c>
      <c r="AB40" s="308" t="str">
        <f t="shared" ca="1" si="19"/>
        <v/>
      </c>
      <c r="AC40" s="308" t="str">
        <f t="shared" ca="1" si="19"/>
        <v/>
      </c>
      <c r="AD40" s="310" t="str">
        <f t="shared" ca="1" si="8"/>
        <v/>
      </c>
      <c r="AE40" s="310">
        <f t="shared" ca="1" si="9"/>
        <v>0</v>
      </c>
      <c r="AF40" s="330" t="str">
        <f ca="1">TableOfContents!G44</f>
        <v/>
      </c>
      <c r="AG40" s="330" t="str">
        <f ca="1">TableOfContents!H44</f>
        <v/>
      </c>
      <c r="AH40" s="330" t="str">
        <f ca="1">TableOfContents!I44</f>
        <v/>
      </c>
      <c r="AI40" s="330" t="str">
        <f ca="1">TableOfContents!J44</f>
        <v/>
      </c>
      <c r="AJ40" s="330" t="str">
        <f ca="1">TableOfContents!K44</f>
        <v/>
      </c>
      <c r="AK40" s="330" t="str">
        <f ca="1">TableOfContents!L44</f>
        <v/>
      </c>
      <c r="AL40" s="330" t="str">
        <f ca="1">TableOfContents!M44</f>
        <v/>
      </c>
      <c r="AM40" s="330" t="str">
        <f ca="1">TableOfContents!N44</f>
        <v/>
      </c>
    </row>
    <row r="41" spans="2:39" x14ac:dyDescent="0.2">
      <c r="B41" s="53" t="str">
        <f ca="1">MID(CELL("filename",'S39'!$B$1),FIND("]",CELL("filename",'S39'!$B$1))+1,24)</f>
        <v>S39</v>
      </c>
      <c r="C41" s="200" t="str">
        <f t="shared" ca="1" si="11"/>
        <v/>
      </c>
      <c r="D41" s="201" t="str">
        <f t="shared" ca="1" si="12"/>
        <v/>
      </c>
      <c r="E41" s="202" t="str">
        <f t="shared" ca="1" si="13"/>
        <v/>
      </c>
      <c r="F41" s="202" t="str">
        <f t="shared" ca="1" si="13"/>
        <v/>
      </c>
      <c r="G41" s="202" t="str">
        <f t="shared" ca="1" si="13"/>
        <v/>
      </c>
      <c r="H41" s="202" t="str">
        <f t="shared" ca="1" si="13"/>
        <v/>
      </c>
      <c r="I41" s="202" t="str">
        <f t="shared" ca="1" si="3"/>
        <v xml:space="preserve">   </v>
      </c>
      <c r="J41" s="203">
        <f t="shared" ca="1" si="18"/>
        <v>0</v>
      </c>
      <c r="K41" s="203">
        <f t="shared" ca="1" si="18"/>
        <v>0</v>
      </c>
      <c r="L41" s="203" t="str">
        <f t="shared" ca="1" si="16"/>
        <v/>
      </c>
      <c r="M41" s="203" t="str">
        <f t="shared" ca="1" si="16"/>
        <v/>
      </c>
      <c r="N41" s="203" t="str">
        <f t="shared" ca="1" si="16"/>
        <v/>
      </c>
      <c r="O41" s="203" t="str">
        <f t="shared" ca="1" si="16"/>
        <v/>
      </c>
      <c r="P41" s="203" t="str">
        <f t="shared" ca="1" si="16"/>
        <v/>
      </c>
      <c r="Q41" s="203" t="str">
        <f t="shared" ca="1" si="16"/>
        <v/>
      </c>
      <c r="R41" s="203" t="str">
        <f t="shared" ca="1" si="16"/>
        <v/>
      </c>
      <c r="S41" s="203" t="str">
        <f t="shared" ca="1" si="16"/>
        <v/>
      </c>
      <c r="T41" s="203" t="str">
        <f t="shared" ca="1" si="18"/>
        <v>uploaded by</v>
      </c>
      <c r="U41" s="203" t="str">
        <f t="shared" ca="1" si="18"/>
        <v>grant no</v>
      </c>
      <c r="V41" s="203" t="str">
        <f t="shared" ca="1" si="18"/>
        <v>amd no</v>
      </c>
      <c r="W41" s="203" t="str">
        <f t="shared" ca="1" si="18"/>
        <v>fund source</v>
      </c>
      <c r="X41" s="203" t="str">
        <f t="shared" ca="1" si="18"/>
        <v/>
      </c>
      <c r="Y41" s="203" t="str">
        <f t="shared" ca="1" si="18"/>
        <v/>
      </c>
      <c r="Z41" s="203" t="str">
        <f t="shared" ca="1" si="6"/>
        <v/>
      </c>
      <c r="AA41" s="203" t="str">
        <f ca="1">VLOOKUP(D41,'TOC generator worksheet'!I$2:V$51,14,FALSE)</f>
        <v/>
      </c>
      <c r="AB41" s="308" t="str">
        <f t="shared" ca="1" si="19"/>
        <v/>
      </c>
      <c r="AC41" s="308" t="str">
        <f t="shared" ca="1" si="19"/>
        <v/>
      </c>
      <c r="AD41" s="310" t="str">
        <f t="shared" ca="1" si="8"/>
        <v/>
      </c>
      <c r="AE41" s="310">
        <f t="shared" ca="1" si="9"/>
        <v>0</v>
      </c>
      <c r="AF41" s="330" t="str">
        <f ca="1">TableOfContents!G45</f>
        <v/>
      </c>
      <c r="AG41" s="330" t="str">
        <f ca="1">TableOfContents!H45</f>
        <v/>
      </c>
      <c r="AH41" s="330" t="str">
        <f ca="1">TableOfContents!I45</f>
        <v/>
      </c>
      <c r="AI41" s="330" t="str">
        <f ca="1">TableOfContents!J45</f>
        <v/>
      </c>
      <c r="AJ41" s="330" t="str">
        <f ca="1">TableOfContents!K45</f>
        <v/>
      </c>
      <c r="AK41" s="330" t="str">
        <f ca="1">TableOfContents!L45</f>
        <v/>
      </c>
      <c r="AL41" s="330" t="str">
        <f ca="1">TableOfContents!M45</f>
        <v/>
      </c>
      <c r="AM41" s="330" t="str">
        <f ca="1">TableOfContents!N45</f>
        <v/>
      </c>
    </row>
    <row r="42" spans="2:39" x14ac:dyDescent="0.2">
      <c r="B42" s="53" t="str">
        <f ca="1">MID(CELL("filename",'S40'!$B$1),FIND("]",CELL("filename",'S40'!$B$1))+1,24)</f>
        <v>S40</v>
      </c>
      <c r="C42" s="200" t="str">
        <f t="shared" ca="1" si="11"/>
        <v/>
      </c>
      <c r="D42" s="201" t="str">
        <f t="shared" ca="1" si="12"/>
        <v/>
      </c>
      <c r="E42" s="202" t="str">
        <f t="shared" ca="1" si="13"/>
        <v/>
      </c>
      <c r="F42" s="202" t="str">
        <f t="shared" ca="1" si="13"/>
        <v/>
      </c>
      <c r="G42" s="202" t="str">
        <f t="shared" ca="1" si="13"/>
        <v/>
      </c>
      <c r="H42" s="202" t="str">
        <f t="shared" ca="1" si="13"/>
        <v/>
      </c>
      <c r="I42" s="202" t="str">
        <f t="shared" ca="1" si="3"/>
        <v xml:space="preserve">   </v>
      </c>
      <c r="J42" s="203">
        <f t="shared" ca="1" si="18"/>
        <v>0</v>
      </c>
      <c r="K42" s="203">
        <f t="shared" ca="1" si="18"/>
        <v>0</v>
      </c>
      <c r="L42" s="203" t="str">
        <f t="shared" ca="1" si="16"/>
        <v/>
      </c>
      <c r="M42" s="203" t="str">
        <f t="shared" ca="1" si="16"/>
        <v/>
      </c>
      <c r="N42" s="203" t="str">
        <f t="shared" ca="1" si="16"/>
        <v/>
      </c>
      <c r="O42" s="203" t="str">
        <f t="shared" ca="1" si="16"/>
        <v/>
      </c>
      <c r="P42" s="203" t="str">
        <f t="shared" ca="1" si="16"/>
        <v/>
      </c>
      <c r="Q42" s="203" t="str">
        <f t="shared" ca="1" si="16"/>
        <v/>
      </c>
      <c r="R42" s="203" t="str">
        <f t="shared" ca="1" si="16"/>
        <v/>
      </c>
      <c r="S42" s="203" t="str">
        <f t="shared" ca="1" si="16"/>
        <v/>
      </c>
      <c r="T42" s="203" t="str">
        <f t="shared" ca="1" si="18"/>
        <v>uploaded by</v>
      </c>
      <c r="U42" s="203" t="str">
        <f t="shared" ca="1" si="18"/>
        <v>grant no</v>
      </c>
      <c r="V42" s="203" t="str">
        <f t="shared" ca="1" si="18"/>
        <v>amd no</v>
      </c>
      <c r="W42" s="203" t="str">
        <f t="shared" ca="1" si="18"/>
        <v>fund source</v>
      </c>
      <c r="X42" s="203" t="str">
        <f t="shared" ca="1" si="18"/>
        <v/>
      </c>
      <c r="Y42" s="203" t="str">
        <f t="shared" ca="1" si="18"/>
        <v/>
      </c>
      <c r="Z42" s="203" t="str">
        <f t="shared" ca="1" si="6"/>
        <v/>
      </c>
      <c r="AA42" s="203" t="str">
        <f ca="1">VLOOKUP(D42,'TOC generator worksheet'!I$2:V$51,14,FALSE)</f>
        <v/>
      </c>
      <c r="AB42" s="308" t="str">
        <f t="shared" ca="1" si="19"/>
        <v/>
      </c>
      <c r="AC42" s="308" t="str">
        <f t="shared" ca="1" si="19"/>
        <v/>
      </c>
      <c r="AD42" s="310" t="str">
        <f t="shared" ca="1" si="8"/>
        <v/>
      </c>
      <c r="AE42" s="310">
        <f t="shared" ca="1" si="9"/>
        <v>0</v>
      </c>
      <c r="AF42" s="330" t="str">
        <f ca="1">TableOfContents!G46</f>
        <v/>
      </c>
      <c r="AG42" s="330" t="str">
        <f ca="1">TableOfContents!H46</f>
        <v/>
      </c>
      <c r="AH42" s="330" t="str">
        <f ca="1">TableOfContents!I46</f>
        <v/>
      </c>
      <c r="AI42" s="330" t="str">
        <f ca="1">TableOfContents!J46</f>
        <v/>
      </c>
      <c r="AJ42" s="330" t="str">
        <f ca="1">TableOfContents!K46</f>
        <v/>
      </c>
      <c r="AK42" s="330" t="str">
        <f ca="1">TableOfContents!L46</f>
        <v/>
      </c>
      <c r="AL42" s="330" t="str">
        <f ca="1">TableOfContents!M46</f>
        <v/>
      </c>
      <c r="AM42" s="330" t="str">
        <f ca="1">TableOfContents!N46</f>
        <v/>
      </c>
    </row>
    <row r="43" spans="2:39" x14ac:dyDescent="0.2">
      <c r="B43" s="53" t="str">
        <f ca="1">MID(CELL("filename",'S41'!$B$1),FIND("]",CELL("filename",'S41'!$B$1))+1,24)</f>
        <v>S41</v>
      </c>
      <c r="C43" s="200" t="str">
        <f t="shared" ca="1" si="11"/>
        <v/>
      </c>
      <c r="D43" s="201" t="str">
        <f t="shared" ca="1" si="12"/>
        <v/>
      </c>
      <c r="E43" s="202" t="str">
        <f t="shared" ca="1" si="13"/>
        <v/>
      </c>
      <c r="F43" s="202" t="str">
        <f t="shared" ca="1" si="13"/>
        <v/>
      </c>
      <c r="G43" s="202" t="str">
        <f t="shared" ca="1" si="13"/>
        <v/>
      </c>
      <c r="H43" s="202" t="str">
        <f t="shared" ca="1" si="13"/>
        <v/>
      </c>
      <c r="I43" s="202" t="str">
        <f t="shared" ca="1" si="3"/>
        <v xml:space="preserve">   </v>
      </c>
      <c r="J43" s="203">
        <f t="shared" ca="1" si="18"/>
        <v>0</v>
      </c>
      <c r="K43" s="203">
        <f t="shared" ca="1" si="18"/>
        <v>0</v>
      </c>
      <c r="L43" s="203" t="str">
        <f t="shared" ca="1" si="16"/>
        <v/>
      </c>
      <c r="M43" s="203" t="str">
        <f t="shared" ca="1" si="16"/>
        <v/>
      </c>
      <c r="N43" s="203" t="str">
        <f t="shared" ca="1" si="16"/>
        <v/>
      </c>
      <c r="O43" s="203" t="str">
        <f t="shared" ca="1" si="16"/>
        <v/>
      </c>
      <c r="P43" s="203" t="str">
        <f t="shared" ca="1" si="16"/>
        <v/>
      </c>
      <c r="Q43" s="203" t="str">
        <f t="shared" ca="1" si="16"/>
        <v/>
      </c>
      <c r="R43" s="203" t="str">
        <f t="shared" ca="1" si="16"/>
        <v/>
      </c>
      <c r="S43" s="203" t="str">
        <f t="shared" ca="1" si="16"/>
        <v/>
      </c>
      <c r="T43" s="203" t="str">
        <f t="shared" ca="1" si="18"/>
        <v>uploaded by</v>
      </c>
      <c r="U43" s="203" t="str">
        <f t="shared" ca="1" si="18"/>
        <v>grant no</v>
      </c>
      <c r="V43" s="203" t="str">
        <f t="shared" ca="1" si="18"/>
        <v>amd no</v>
      </c>
      <c r="W43" s="203" t="str">
        <f t="shared" ca="1" si="18"/>
        <v>fund source</v>
      </c>
      <c r="X43" s="203" t="str">
        <f t="shared" ca="1" si="18"/>
        <v/>
      </c>
      <c r="Y43" s="203" t="str">
        <f t="shared" ca="1" si="18"/>
        <v/>
      </c>
      <c r="Z43" s="203" t="str">
        <f t="shared" ca="1" si="6"/>
        <v/>
      </c>
      <c r="AA43" s="203" t="str">
        <f ca="1">VLOOKUP(D43,'TOC generator worksheet'!I$2:V$51,14,FALSE)</f>
        <v/>
      </c>
      <c r="AB43" s="308" t="str">
        <f t="shared" ca="1" si="19"/>
        <v/>
      </c>
      <c r="AC43" s="308" t="str">
        <f t="shared" ca="1" si="19"/>
        <v/>
      </c>
      <c r="AD43" s="310" t="str">
        <f t="shared" ca="1" si="8"/>
        <v/>
      </c>
      <c r="AE43" s="310">
        <f t="shared" ca="1" si="9"/>
        <v>0</v>
      </c>
      <c r="AF43" s="330" t="str">
        <f ca="1">TableOfContents!G47</f>
        <v/>
      </c>
      <c r="AG43" s="330" t="str">
        <f ca="1">TableOfContents!H47</f>
        <v/>
      </c>
      <c r="AH43" s="330" t="str">
        <f ca="1">TableOfContents!I47</f>
        <v/>
      </c>
      <c r="AI43" s="330" t="str">
        <f ca="1">TableOfContents!J47</f>
        <v/>
      </c>
      <c r="AJ43" s="330" t="str">
        <f ca="1">TableOfContents!K47</f>
        <v/>
      </c>
      <c r="AK43" s="330" t="str">
        <f ca="1">TableOfContents!L47</f>
        <v/>
      </c>
      <c r="AL43" s="330" t="str">
        <f ca="1">TableOfContents!M47</f>
        <v/>
      </c>
      <c r="AM43" s="330" t="str">
        <f ca="1">TableOfContents!N47</f>
        <v/>
      </c>
    </row>
    <row r="44" spans="2:39" x14ac:dyDescent="0.2">
      <c r="B44" s="53" t="str">
        <f ca="1">MID(CELL("filename",'S42'!$B$1),FIND("]",CELL("filename",'S42'!$B$1))+1,24)</f>
        <v>S42</v>
      </c>
      <c r="C44" s="200" t="str">
        <f t="shared" ca="1" si="11"/>
        <v/>
      </c>
      <c r="D44" s="201" t="str">
        <f t="shared" ca="1" si="12"/>
        <v/>
      </c>
      <c r="E44" s="202" t="str">
        <f t="shared" ca="1" si="13"/>
        <v/>
      </c>
      <c r="F44" s="202" t="str">
        <f t="shared" ca="1" si="13"/>
        <v/>
      </c>
      <c r="G44" s="202" t="str">
        <f t="shared" ca="1" si="13"/>
        <v/>
      </c>
      <c r="H44" s="202" t="str">
        <f t="shared" ca="1" si="13"/>
        <v/>
      </c>
      <c r="I44" s="202" t="str">
        <f t="shared" ca="1" si="3"/>
        <v xml:space="preserve">   </v>
      </c>
      <c r="J44" s="203">
        <f t="shared" ca="1" si="18"/>
        <v>0</v>
      </c>
      <c r="K44" s="203">
        <f t="shared" ca="1" si="18"/>
        <v>0</v>
      </c>
      <c r="L44" s="203" t="str">
        <f t="shared" ca="1" si="16"/>
        <v/>
      </c>
      <c r="M44" s="203" t="str">
        <f t="shared" ca="1" si="16"/>
        <v/>
      </c>
      <c r="N44" s="203" t="str">
        <f t="shared" ca="1" si="16"/>
        <v/>
      </c>
      <c r="O44" s="203" t="str">
        <f t="shared" ca="1" si="16"/>
        <v/>
      </c>
      <c r="P44" s="203" t="str">
        <f t="shared" ca="1" si="16"/>
        <v/>
      </c>
      <c r="Q44" s="203" t="str">
        <f t="shared" ca="1" si="16"/>
        <v/>
      </c>
      <c r="R44" s="203" t="str">
        <f t="shared" ca="1" si="16"/>
        <v/>
      </c>
      <c r="S44" s="203" t="str">
        <f t="shared" ca="1" si="16"/>
        <v/>
      </c>
      <c r="T44" s="203" t="str">
        <f t="shared" ca="1" si="18"/>
        <v>uploaded by</v>
      </c>
      <c r="U44" s="203" t="str">
        <f t="shared" ca="1" si="18"/>
        <v>grant no</v>
      </c>
      <c r="V44" s="203" t="str">
        <f t="shared" ca="1" si="18"/>
        <v>amd no</v>
      </c>
      <c r="W44" s="203" t="str">
        <f t="shared" ca="1" si="18"/>
        <v>fund source</v>
      </c>
      <c r="X44" s="203" t="str">
        <f t="shared" ca="1" si="18"/>
        <v/>
      </c>
      <c r="Y44" s="203" t="str">
        <f t="shared" ca="1" si="18"/>
        <v/>
      </c>
      <c r="Z44" s="203" t="str">
        <f t="shared" ca="1" si="6"/>
        <v/>
      </c>
      <c r="AA44" s="203" t="str">
        <f ca="1">VLOOKUP(D44,'TOC generator worksheet'!I$2:V$51,14,FALSE)</f>
        <v/>
      </c>
      <c r="AB44" s="308" t="str">
        <f t="shared" ca="1" si="19"/>
        <v/>
      </c>
      <c r="AC44" s="308" t="str">
        <f t="shared" ca="1" si="19"/>
        <v/>
      </c>
      <c r="AD44" s="310" t="str">
        <f t="shared" ca="1" si="8"/>
        <v/>
      </c>
      <c r="AE44" s="310">
        <f t="shared" ca="1" si="9"/>
        <v>0</v>
      </c>
      <c r="AF44" s="330" t="str">
        <f ca="1">TableOfContents!G48</f>
        <v/>
      </c>
      <c r="AG44" s="330" t="str">
        <f ca="1">TableOfContents!H48</f>
        <v/>
      </c>
      <c r="AH44" s="330" t="str">
        <f ca="1">TableOfContents!I48</f>
        <v/>
      </c>
      <c r="AI44" s="330" t="str">
        <f ca="1">TableOfContents!J48</f>
        <v/>
      </c>
      <c r="AJ44" s="330" t="str">
        <f ca="1">TableOfContents!K48</f>
        <v/>
      </c>
      <c r="AK44" s="330" t="str">
        <f ca="1">TableOfContents!L48</f>
        <v/>
      </c>
      <c r="AL44" s="330" t="str">
        <f ca="1">TableOfContents!M48</f>
        <v/>
      </c>
      <c r="AM44" s="330" t="str">
        <f ca="1">TableOfContents!N48</f>
        <v/>
      </c>
    </row>
    <row r="45" spans="2:39" x14ac:dyDescent="0.2">
      <c r="B45" s="53" t="str">
        <f ca="1">MID(CELL("filename",'S43'!$B$1),FIND("]",CELL("filename",'S43'!$B$1))+1,24)</f>
        <v>S43</v>
      </c>
      <c r="C45" s="200" t="str">
        <f t="shared" ca="1" si="11"/>
        <v/>
      </c>
      <c r="D45" s="201" t="str">
        <f t="shared" ca="1" si="12"/>
        <v/>
      </c>
      <c r="E45" s="202" t="str">
        <f t="shared" ca="1" si="13"/>
        <v/>
      </c>
      <c r="F45" s="202" t="str">
        <f t="shared" ca="1" si="13"/>
        <v/>
      </c>
      <c r="G45" s="202" t="str">
        <f t="shared" ca="1" si="13"/>
        <v/>
      </c>
      <c r="H45" s="202" t="str">
        <f t="shared" ca="1" si="13"/>
        <v/>
      </c>
      <c r="I45" s="202" t="str">
        <f t="shared" ca="1" si="3"/>
        <v xml:space="preserve">   </v>
      </c>
      <c r="J45" s="203">
        <f t="shared" ca="1" si="18"/>
        <v>0</v>
      </c>
      <c r="K45" s="203">
        <f t="shared" ca="1" si="18"/>
        <v>0</v>
      </c>
      <c r="L45" s="203" t="str">
        <f t="shared" ca="1" si="16"/>
        <v/>
      </c>
      <c r="M45" s="203" t="str">
        <f t="shared" ca="1" si="16"/>
        <v/>
      </c>
      <c r="N45" s="203" t="str">
        <f t="shared" ca="1" si="16"/>
        <v/>
      </c>
      <c r="O45" s="203" t="str">
        <f t="shared" ca="1" si="16"/>
        <v/>
      </c>
      <c r="P45" s="203" t="str">
        <f t="shared" ca="1" si="16"/>
        <v/>
      </c>
      <c r="Q45" s="203" t="str">
        <f t="shared" ca="1" si="16"/>
        <v/>
      </c>
      <c r="R45" s="203" t="str">
        <f t="shared" ca="1" si="16"/>
        <v/>
      </c>
      <c r="S45" s="203" t="str">
        <f t="shared" ca="1" si="16"/>
        <v/>
      </c>
      <c r="T45" s="203" t="str">
        <f t="shared" ca="1" si="18"/>
        <v>uploaded by</v>
      </c>
      <c r="U45" s="203" t="str">
        <f t="shared" ca="1" si="18"/>
        <v>grant no</v>
      </c>
      <c r="V45" s="203" t="str">
        <f t="shared" ca="1" si="18"/>
        <v>amd no</v>
      </c>
      <c r="W45" s="203" t="str">
        <f t="shared" ca="1" si="18"/>
        <v>fund source</v>
      </c>
      <c r="X45" s="203" t="str">
        <f t="shared" ca="1" si="18"/>
        <v/>
      </c>
      <c r="Y45" s="203" t="str">
        <f t="shared" ca="1" si="18"/>
        <v/>
      </c>
      <c r="Z45" s="203" t="str">
        <f t="shared" ca="1" si="6"/>
        <v/>
      </c>
      <c r="AA45" s="203" t="str">
        <f ca="1">VLOOKUP(D45,'TOC generator worksheet'!I$2:V$51,14,FALSE)</f>
        <v/>
      </c>
      <c r="AB45" s="308" t="str">
        <f t="shared" ca="1" si="19"/>
        <v/>
      </c>
      <c r="AC45" s="308" t="str">
        <f t="shared" ca="1" si="19"/>
        <v/>
      </c>
      <c r="AD45" s="310" t="str">
        <f t="shared" ca="1" si="8"/>
        <v/>
      </c>
      <c r="AE45" s="310">
        <f t="shared" ca="1" si="9"/>
        <v>0</v>
      </c>
      <c r="AF45" s="330" t="str">
        <f ca="1">TableOfContents!G49</f>
        <v/>
      </c>
      <c r="AG45" s="330" t="str">
        <f ca="1">TableOfContents!H49</f>
        <v/>
      </c>
      <c r="AH45" s="330" t="str">
        <f ca="1">TableOfContents!I49</f>
        <v/>
      </c>
      <c r="AI45" s="330" t="str">
        <f ca="1">TableOfContents!J49</f>
        <v/>
      </c>
      <c r="AJ45" s="330" t="str">
        <f ca="1">TableOfContents!K49</f>
        <v/>
      </c>
      <c r="AK45" s="330" t="str">
        <f ca="1">TableOfContents!L49</f>
        <v/>
      </c>
      <c r="AL45" s="330" t="str">
        <f ca="1">TableOfContents!M49</f>
        <v/>
      </c>
      <c r="AM45" s="330" t="str">
        <f ca="1">TableOfContents!N49</f>
        <v/>
      </c>
    </row>
    <row r="46" spans="2:39" x14ac:dyDescent="0.2">
      <c r="B46" s="53" t="str">
        <f ca="1">MID(CELL("filename",'S44'!$B$1),FIND("]",CELL("filename",'S44'!$B$1))+1,24)</f>
        <v>S44</v>
      </c>
      <c r="C46" s="200" t="str">
        <f t="shared" ca="1" si="11"/>
        <v/>
      </c>
      <c r="D46" s="201" t="str">
        <f t="shared" ca="1" si="12"/>
        <v/>
      </c>
      <c r="E46" s="202" t="str">
        <f t="shared" ca="1" si="13"/>
        <v/>
      </c>
      <c r="F46" s="202" t="str">
        <f t="shared" ca="1" si="13"/>
        <v/>
      </c>
      <c r="G46" s="202" t="str">
        <f t="shared" ca="1" si="13"/>
        <v/>
      </c>
      <c r="H46" s="202" t="str">
        <f t="shared" ca="1" si="13"/>
        <v/>
      </c>
      <c r="I46" s="202" t="str">
        <f t="shared" ca="1" si="3"/>
        <v xml:space="preserve">   </v>
      </c>
      <c r="J46" s="203">
        <f t="shared" ca="1" si="18"/>
        <v>0</v>
      </c>
      <c r="K46" s="203">
        <f t="shared" ca="1" si="18"/>
        <v>0</v>
      </c>
      <c r="L46" s="203" t="str">
        <f t="shared" ca="1" si="16"/>
        <v/>
      </c>
      <c r="M46" s="203" t="str">
        <f t="shared" ca="1" si="16"/>
        <v/>
      </c>
      <c r="N46" s="203" t="str">
        <f t="shared" ca="1" si="16"/>
        <v/>
      </c>
      <c r="O46" s="203" t="str">
        <f t="shared" ca="1" si="16"/>
        <v/>
      </c>
      <c r="P46" s="203" t="str">
        <f t="shared" ca="1" si="16"/>
        <v/>
      </c>
      <c r="Q46" s="203" t="str">
        <f t="shared" ca="1" si="16"/>
        <v/>
      </c>
      <c r="R46" s="203" t="str">
        <f t="shared" ca="1" si="16"/>
        <v/>
      </c>
      <c r="S46" s="203" t="str">
        <f t="shared" ca="1" si="16"/>
        <v/>
      </c>
      <c r="T46" s="203" t="str">
        <f t="shared" ca="1" si="18"/>
        <v>uploaded by</v>
      </c>
      <c r="U46" s="203" t="str">
        <f t="shared" ca="1" si="18"/>
        <v>grant no</v>
      </c>
      <c r="V46" s="203" t="str">
        <f t="shared" ca="1" si="18"/>
        <v>amd no</v>
      </c>
      <c r="W46" s="203" t="str">
        <f t="shared" ca="1" si="18"/>
        <v>fund source</v>
      </c>
      <c r="X46" s="203" t="str">
        <f t="shared" ca="1" si="18"/>
        <v/>
      </c>
      <c r="Y46" s="203" t="str">
        <f t="shared" ca="1" si="18"/>
        <v/>
      </c>
      <c r="Z46" s="203" t="str">
        <f t="shared" ca="1" si="6"/>
        <v/>
      </c>
      <c r="AA46" s="203" t="str">
        <f ca="1">VLOOKUP(D46,'TOC generator worksheet'!I$2:V$51,14,FALSE)</f>
        <v/>
      </c>
      <c r="AB46" s="308" t="str">
        <f t="shared" ca="1" si="19"/>
        <v/>
      </c>
      <c r="AC46" s="308" t="str">
        <f t="shared" ca="1" si="19"/>
        <v/>
      </c>
      <c r="AD46" s="310" t="str">
        <f t="shared" ca="1" si="8"/>
        <v/>
      </c>
      <c r="AE46" s="310">
        <f t="shared" ca="1" si="9"/>
        <v>0</v>
      </c>
      <c r="AF46" s="330" t="str">
        <f ca="1">TableOfContents!G50</f>
        <v/>
      </c>
      <c r="AG46" s="330" t="str">
        <f ca="1">TableOfContents!H50</f>
        <v/>
      </c>
      <c r="AH46" s="330" t="str">
        <f ca="1">TableOfContents!I50</f>
        <v/>
      </c>
      <c r="AI46" s="330" t="str">
        <f ca="1">TableOfContents!J50</f>
        <v/>
      </c>
      <c r="AJ46" s="330" t="str">
        <f ca="1">TableOfContents!K50</f>
        <v/>
      </c>
      <c r="AK46" s="330" t="str">
        <f ca="1">TableOfContents!L50</f>
        <v/>
      </c>
      <c r="AL46" s="330" t="str">
        <f ca="1">TableOfContents!M50</f>
        <v/>
      </c>
      <c r="AM46" s="330" t="str">
        <f ca="1">TableOfContents!N50</f>
        <v/>
      </c>
    </row>
    <row r="47" spans="2:39" x14ac:dyDescent="0.2">
      <c r="B47" s="53" t="str">
        <f ca="1">MID(CELL("filename",'S45'!$B$1),FIND("]",CELL("filename",'S45'!$B$1))+1,24)</f>
        <v>S45</v>
      </c>
      <c r="C47" s="200" t="str">
        <f t="shared" ca="1" si="11"/>
        <v/>
      </c>
      <c r="D47" s="201" t="str">
        <f t="shared" ca="1" si="12"/>
        <v/>
      </c>
      <c r="E47" s="202" t="str">
        <f t="shared" ca="1" si="13"/>
        <v/>
      </c>
      <c r="F47" s="202" t="str">
        <f t="shared" ca="1" si="13"/>
        <v/>
      </c>
      <c r="G47" s="202" t="str">
        <f t="shared" ca="1" si="13"/>
        <v/>
      </c>
      <c r="H47" s="202" t="str">
        <f t="shared" ca="1" si="13"/>
        <v/>
      </c>
      <c r="I47" s="202" t="str">
        <f t="shared" ca="1" si="3"/>
        <v xml:space="preserve">   </v>
      </c>
      <c r="J47" s="203">
        <f t="shared" ca="1" si="18"/>
        <v>0</v>
      </c>
      <c r="K47" s="203">
        <f t="shared" ca="1" si="18"/>
        <v>0</v>
      </c>
      <c r="L47" s="203" t="str">
        <f t="shared" ca="1" si="16"/>
        <v/>
      </c>
      <c r="M47" s="203" t="str">
        <f t="shared" ca="1" si="16"/>
        <v/>
      </c>
      <c r="N47" s="203" t="str">
        <f t="shared" ca="1" si="16"/>
        <v/>
      </c>
      <c r="O47" s="203" t="str">
        <f t="shared" ca="1" si="16"/>
        <v/>
      </c>
      <c r="P47" s="203" t="str">
        <f t="shared" ca="1" si="16"/>
        <v/>
      </c>
      <c r="Q47" s="203" t="str">
        <f t="shared" ca="1" si="16"/>
        <v/>
      </c>
      <c r="R47" s="203" t="str">
        <f t="shared" ca="1" si="16"/>
        <v/>
      </c>
      <c r="S47" s="203" t="str">
        <f t="shared" ca="1" si="16"/>
        <v/>
      </c>
      <c r="T47" s="203" t="str">
        <f t="shared" ca="1" si="18"/>
        <v>uploaded by</v>
      </c>
      <c r="U47" s="203" t="str">
        <f t="shared" ca="1" si="18"/>
        <v>grant no</v>
      </c>
      <c r="V47" s="203" t="str">
        <f t="shared" ca="1" si="18"/>
        <v>amd no</v>
      </c>
      <c r="W47" s="203" t="str">
        <f t="shared" ca="1" si="18"/>
        <v>fund source</v>
      </c>
      <c r="X47" s="203" t="str">
        <f t="shared" ca="1" si="18"/>
        <v/>
      </c>
      <c r="Y47" s="203" t="str">
        <f t="shared" ca="1" si="18"/>
        <v/>
      </c>
      <c r="Z47" s="203" t="str">
        <f t="shared" ca="1" si="6"/>
        <v/>
      </c>
      <c r="AA47" s="203" t="str">
        <f ca="1">VLOOKUP(D47,'TOC generator worksheet'!I$2:V$51,14,FALSE)</f>
        <v/>
      </c>
      <c r="AB47" s="308" t="str">
        <f t="shared" ca="1" si="19"/>
        <v/>
      </c>
      <c r="AC47" s="308" t="str">
        <f t="shared" ca="1" si="19"/>
        <v/>
      </c>
      <c r="AD47" s="310" t="str">
        <f t="shared" ca="1" si="8"/>
        <v/>
      </c>
      <c r="AE47" s="310">
        <f t="shared" ca="1" si="9"/>
        <v>0</v>
      </c>
      <c r="AF47" s="330" t="str">
        <f ca="1">TableOfContents!G51</f>
        <v/>
      </c>
      <c r="AG47" s="330" t="str">
        <f ca="1">TableOfContents!H51</f>
        <v/>
      </c>
      <c r="AH47" s="330" t="str">
        <f ca="1">TableOfContents!I51</f>
        <v/>
      </c>
      <c r="AI47" s="330" t="str">
        <f ca="1">TableOfContents!J51</f>
        <v/>
      </c>
      <c r="AJ47" s="330" t="str">
        <f ca="1">TableOfContents!K51</f>
        <v/>
      </c>
      <c r="AK47" s="330" t="str">
        <f ca="1">TableOfContents!L51</f>
        <v/>
      </c>
      <c r="AL47" s="330" t="str">
        <f ca="1">TableOfContents!M51</f>
        <v/>
      </c>
      <c r="AM47" s="330" t="str">
        <f ca="1">TableOfContents!N51</f>
        <v/>
      </c>
    </row>
    <row r="48" spans="2:39" x14ac:dyDescent="0.2">
      <c r="B48" s="53" t="str">
        <f ca="1">MID(CELL("filename",'S46'!$B$1),FIND("]",CELL("filename",'S46'!$B$1))+1,24)</f>
        <v>S46</v>
      </c>
      <c r="C48" s="200" t="str">
        <f t="shared" ca="1" si="11"/>
        <v/>
      </c>
      <c r="D48" s="201" t="str">
        <f t="shared" ca="1" si="12"/>
        <v/>
      </c>
      <c r="E48" s="202" t="str">
        <f t="shared" ca="1" si="13"/>
        <v/>
      </c>
      <c r="F48" s="202" t="str">
        <f t="shared" ca="1" si="13"/>
        <v/>
      </c>
      <c r="G48" s="202" t="str">
        <f t="shared" ca="1" si="13"/>
        <v/>
      </c>
      <c r="H48" s="202" t="str">
        <f t="shared" ca="1" si="13"/>
        <v/>
      </c>
      <c r="I48" s="202" t="str">
        <f t="shared" ca="1" si="3"/>
        <v xml:space="preserve">   </v>
      </c>
      <c r="J48" s="203">
        <f t="shared" ca="1" si="18"/>
        <v>0</v>
      </c>
      <c r="K48" s="203">
        <f t="shared" ca="1" si="18"/>
        <v>0</v>
      </c>
      <c r="L48" s="203" t="str">
        <f t="shared" ca="1" si="16"/>
        <v/>
      </c>
      <c r="M48" s="203" t="str">
        <f t="shared" ca="1" si="16"/>
        <v/>
      </c>
      <c r="N48" s="203" t="str">
        <f t="shared" ca="1" si="16"/>
        <v/>
      </c>
      <c r="O48" s="203" t="str">
        <f t="shared" ca="1" si="16"/>
        <v/>
      </c>
      <c r="P48" s="203" t="str">
        <f t="shared" ca="1" si="16"/>
        <v/>
      </c>
      <c r="Q48" s="203" t="str">
        <f t="shared" ca="1" si="16"/>
        <v/>
      </c>
      <c r="R48" s="203" t="str">
        <f t="shared" ca="1" si="16"/>
        <v/>
      </c>
      <c r="S48" s="203" t="str">
        <f t="shared" ca="1" si="16"/>
        <v/>
      </c>
      <c r="T48" s="203" t="str">
        <f t="shared" ca="1" si="18"/>
        <v>uploaded by</v>
      </c>
      <c r="U48" s="203" t="str">
        <f t="shared" ca="1" si="18"/>
        <v>grant no</v>
      </c>
      <c r="V48" s="203" t="str">
        <f t="shared" ca="1" si="18"/>
        <v>amd no</v>
      </c>
      <c r="W48" s="203" t="str">
        <f t="shared" ca="1" si="18"/>
        <v>fund source</v>
      </c>
      <c r="X48" s="203" t="str">
        <f t="shared" ca="1" si="18"/>
        <v/>
      </c>
      <c r="Y48" s="203" t="str">
        <f t="shared" ca="1" si="18"/>
        <v/>
      </c>
      <c r="Z48" s="203" t="str">
        <f t="shared" ca="1" si="6"/>
        <v/>
      </c>
      <c r="AA48" s="203" t="str">
        <f ca="1">VLOOKUP(D48,'TOC generator worksheet'!I$2:V$51,14,FALSE)</f>
        <v/>
      </c>
      <c r="AB48" s="308" t="str">
        <f t="shared" ca="1" si="19"/>
        <v/>
      </c>
      <c r="AC48" s="308" t="str">
        <f t="shared" ca="1" si="19"/>
        <v/>
      </c>
      <c r="AD48" s="310" t="str">
        <f t="shared" ca="1" si="8"/>
        <v/>
      </c>
      <c r="AE48" s="310">
        <f t="shared" ca="1" si="9"/>
        <v>0</v>
      </c>
      <c r="AF48" s="330" t="str">
        <f ca="1">TableOfContents!G52</f>
        <v/>
      </c>
      <c r="AG48" s="330" t="str">
        <f ca="1">TableOfContents!H52</f>
        <v/>
      </c>
      <c r="AH48" s="330" t="str">
        <f ca="1">TableOfContents!I52</f>
        <v/>
      </c>
      <c r="AI48" s="330" t="str">
        <f ca="1">TableOfContents!J52</f>
        <v/>
      </c>
      <c r="AJ48" s="330" t="str">
        <f ca="1">TableOfContents!K52</f>
        <v/>
      </c>
      <c r="AK48" s="330" t="str">
        <f ca="1">TableOfContents!L52</f>
        <v/>
      </c>
      <c r="AL48" s="330" t="str">
        <f ca="1">TableOfContents!M52</f>
        <v/>
      </c>
      <c r="AM48" s="330" t="str">
        <f ca="1">TableOfContents!N52</f>
        <v/>
      </c>
    </row>
    <row r="49" spans="2:40" x14ac:dyDescent="0.2">
      <c r="B49" s="53" t="str">
        <f ca="1">MID(CELL("filename",'S47'!$B$1),FIND("]",CELL("filename",'S47'!$B$1))+1,24)</f>
        <v>S47</v>
      </c>
      <c r="C49" s="200" t="str">
        <f t="shared" ca="1" si="11"/>
        <v/>
      </c>
      <c r="D49" s="201" t="str">
        <f t="shared" ca="1" si="12"/>
        <v/>
      </c>
      <c r="E49" s="202" t="str">
        <f t="shared" ca="1" si="13"/>
        <v/>
      </c>
      <c r="F49" s="202" t="str">
        <f t="shared" ca="1" si="13"/>
        <v/>
      </c>
      <c r="G49" s="202" t="str">
        <f t="shared" ca="1" si="13"/>
        <v/>
      </c>
      <c r="H49" s="202" t="str">
        <f t="shared" ca="1" si="13"/>
        <v/>
      </c>
      <c r="I49" s="202" t="str">
        <f t="shared" ca="1" si="3"/>
        <v xml:space="preserve">   </v>
      </c>
      <c r="J49" s="203">
        <f t="shared" ca="1" si="18"/>
        <v>0</v>
      </c>
      <c r="K49" s="203">
        <f t="shared" ca="1" si="18"/>
        <v>0</v>
      </c>
      <c r="L49" s="203" t="str">
        <f t="shared" ca="1" si="16"/>
        <v/>
      </c>
      <c r="M49" s="203" t="str">
        <f t="shared" ca="1" si="16"/>
        <v/>
      </c>
      <c r="N49" s="203" t="str">
        <f t="shared" ca="1" si="16"/>
        <v/>
      </c>
      <c r="O49" s="203" t="str">
        <f t="shared" ca="1" si="16"/>
        <v/>
      </c>
      <c r="P49" s="203" t="str">
        <f t="shared" ca="1" si="16"/>
        <v/>
      </c>
      <c r="Q49" s="203" t="str">
        <f t="shared" ca="1" si="16"/>
        <v/>
      </c>
      <c r="R49" s="203" t="str">
        <f t="shared" ca="1" si="16"/>
        <v/>
      </c>
      <c r="S49" s="203" t="str">
        <f t="shared" ca="1" si="16"/>
        <v/>
      </c>
      <c r="T49" s="203" t="str">
        <f t="shared" ca="1" si="18"/>
        <v>uploaded by</v>
      </c>
      <c r="U49" s="203" t="str">
        <f t="shared" ca="1" si="18"/>
        <v>grant no</v>
      </c>
      <c r="V49" s="203" t="str">
        <f t="shared" ca="1" si="18"/>
        <v>amd no</v>
      </c>
      <c r="W49" s="203" t="str">
        <f t="shared" ca="1" si="18"/>
        <v>fund source</v>
      </c>
      <c r="X49" s="203" t="str">
        <f t="shared" ca="1" si="18"/>
        <v/>
      </c>
      <c r="Y49" s="203" t="str">
        <f t="shared" ca="1" si="18"/>
        <v/>
      </c>
      <c r="Z49" s="203" t="str">
        <f t="shared" ca="1" si="6"/>
        <v/>
      </c>
      <c r="AA49" s="203" t="str">
        <f ca="1">VLOOKUP(D49,'TOC generator worksheet'!I$2:V$51,14,FALSE)</f>
        <v/>
      </c>
      <c r="AB49" s="308" t="str">
        <f t="shared" ca="1" si="19"/>
        <v/>
      </c>
      <c r="AC49" s="308" t="str">
        <f t="shared" ca="1" si="19"/>
        <v/>
      </c>
      <c r="AD49" s="310" t="str">
        <f t="shared" ca="1" si="8"/>
        <v/>
      </c>
      <c r="AE49" s="310">
        <f t="shared" ca="1" si="9"/>
        <v>0</v>
      </c>
      <c r="AF49" s="330" t="str">
        <f ca="1">TableOfContents!G53</f>
        <v/>
      </c>
      <c r="AG49" s="330" t="str">
        <f ca="1">TableOfContents!H53</f>
        <v/>
      </c>
      <c r="AH49" s="330" t="str">
        <f ca="1">TableOfContents!I53</f>
        <v/>
      </c>
      <c r="AI49" s="330" t="str">
        <f ca="1">TableOfContents!J53</f>
        <v/>
      </c>
      <c r="AJ49" s="330" t="str">
        <f ca="1">TableOfContents!K53</f>
        <v/>
      </c>
      <c r="AK49" s="330" t="str">
        <f ca="1">TableOfContents!L53</f>
        <v/>
      </c>
      <c r="AL49" s="330" t="str">
        <f ca="1">TableOfContents!M53</f>
        <v/>
      </c>
      <c r="AM49" s="330" t="str">
        <f ca="1">TableOfContents!N53</f>
        <v/>
      </c>
    </row>
    <row r="50" spans="2:40" x14ac:dyDescent="0.2">
      <c r="B50" s="53" t="str">
        <f ca="1">MID(CELL("filename",'S48'!$B$1),FIND("]",CELL("filename",'S48'!$B$1))+1,24)</f>
        <v>S48</v>
      </c>
      <c r="C50" s="200" t="str">
        <f t="shared" ca="1" si="11"/>
        <v/>
      </c>
      <c r="D50" s="201" t="str">
        <f t="shared" ca="1" si="12"/>
        <v/>
      </c>
      <c r="E50" s="202" t="str">
        <f t="shared" ca="1" si="13"/>
        <v/>
      </c>
      <c r="F50" s="202" t="str">
        <f t="shared" ca="1" si="13"/>
        <v/>
      </c>
      <c r="G50" s="202" t="str">
        <f t="shared" ca="1" si="13"/>
        <v/>
      </c>
      <c r="H50" s="202" t="str">
        <f t="shared" ca="1" si="13"/>
        <v/>
      </c>
      <c r="I50" s="202" t="str">
        <f t="shared" ca="1" si="3"/>
        <v xml:space="preserve">   </v>
      </c>
      <c r="J50" s="203">
        <f t="shared" ca="1" si="18"/>
        <v>0</v>
      </c>
      <c r="K50" s="203">
        <f t="shared" ca="1" si="18"/>
        <v>0</v>
      </c>
      <c r="L50" s="203" t="str">
        <f t="shared" ca="1" si="16"/>
        <v/>
      </c>
      <c r="M50" s="203" t="str">
        <f t="shared" ca="1" si="16"/>
        <v/>
      </c>
      <c r="N50" s="203" t="str">
        <f t="shared" ca="1" si="16"/>
        <v/>
      </c>
      <c r="O50" s="203" t="str">
        <f t="shared" ca="1" si="16"/>
        <v/>
      </c>
      <c r="P50" s="203" t="str">
        <f t="shared" ca="1" si="16"/>
        <v/>
      </c>
      <c r="Q50" s="203" t="str">
        <f t="shared" ca="1" si="16"/>
        <v/>
      </c>
      <c r="R50" s="203" t="str">
        <f t="shared" ca="1" si="16"/>
        <v/>
      </c>
      <c r="S50" s="203" t="str">
        <f t="shared" ca="1" si="16"/>
        <v/>
      </c>
      <c r="T50" s="203" t="str">
        <f t="shared" ca="1" si="18"/>
        <v>uploaded by</v>
      </c>
      <c r="U50" s="203" t="str">
        <f t="shared" ca="1" si="18"/>
        <v>grant no</v>
      </c>
      <c r="V50" s="203" t="str">
        <f t="shared" ca="1" si="18"/>
        <v>amd no</v>
      </c>
      <c r="W50" s="203" t="str">
        <f t="shared" ca="1" si="18"/>
        <v>fund source</v>
      </c>
      <c r="X50" s="203" t="str">
        <f t="shared" ca="1" si="18"/>
        <v/>
      </c>
      <c r="Y50" s="203" t="str">
        <f t="shared" ca="1" si="18"/>
        <v/>
      </c>
      <c r="Z50" s="203" t="str">
        <f t="shared" ca="1" si="6"/>
        <v/>
      </c>
      <c r="AA50" s="203" t="str">
        <f ca="1">VLOOKUP(D50,'TOC generator worksheet'!I$2:V$51,14,FALSE)</f>
        <v/>
      </c>
      <c r="AB50" s="308" t="str">
        <f t="shared" ca="1" si="19"/>
        <v/>
      </c>
      <c r="AC50" s="308" t="str">
        <f t="shared" ca="1" si="19"/>
        <v/>
      </c>
      <c r="AD50" s="310" t="str">
        <f t="shared" ca="1" si="8"/>
        <v/>
      </c>
      <c r="AE50" s="310">
        <f t="shared" ca="1" si="9"/>
        <v>0</v>
      </c>
      <c r="AF50" s="330" t="str">
        <f ca="1">TableOfContents!G54</f>
        <v/>
      </c>
      <c r="AG50" s="330" t="str">
        <f ca="1">TableOfContents!H54</f>
        <v/>
      </c>
      <c r="AH50" s="330" t="str">
        <f ca="1">TableOfContents!I54</f>
        <v/>
      </c>
      <c r="AI50" s="330" t="str">
        <f ca="1">TableOfContents!J54</f>
        <v/>
      </c>
      <c r="AJ50" s="330" t="str">
        <f ca="1">TableOfContents!K54</f>
        <v/>
      </c>
      <c r="AK50" s="330" t="str">
        <f ca="1">TableOfContents!L54</f>
        <v/>
      </c>
      <c r="AL50" s="330" t="str">
        <f ca="1">TableOfContents!M54</f>
        <v/>
      </c>
      <c r="AM50" s="330" t="str">
        <f ca="1">TableOfContents!N54</f>
        <v/>
      </c>
    </row>
    <row r="51" spans="2:40" x14ac:dyDescent="0.2">
      <c r="B51" s="53" t="str">
        <f ca="1">MID(CELL("filename",'S49'!$B$1),FIND("]",CELL("filename",'S49'!$B$1))+1,24)</f>
        <v>S49</v>
      </c>
      <c r="C51" s="200" t="str">
        <f t="shared" ca="1" si="11"/>
        <v/>
      </c>
      <c r="D51" s="201" t="str">
        <f t="shared" ca="1" si="12"/>
        <v/>
      </c>
      <c r="E51" s="202" t="str">
        <f t="shared" ca="1" si="13"/>
        <v/>
      </c>
      <c r="F51" s="202" t="str">
        <f t="shared" ca="1" si="13"/>
        <v/>
      </c>
      <c r="G51" s="202" t="str">
        <f t="shared" ca="1" si="13"/>
        <v/>
      </c>
      <c r="H51" s="202" t="str">
        <f t="shared" ca="1" si="13"/>
        <v/>
      </c>
      <c r="I51" s="202" t="str">
        <f t="shared" ca="1" si="3"/>
        <v xml:space="preserve">   </v>
      </c>
      <c r="J51" s="203">
        <f t="shared" ca="1" si="18"/>
        <v>0</v>
      </c>
      <c r="K51" s="203">
        <f t="shared" ca="1" si="18"/>
        <v>0</v>
      </c>
      <c r="L51" s="203" t="str">
        <f t="shared" ca="1" si="16"/>
        <v/>
      </c>
      <c r="M51" s="203" t="str">
        <f t="shared" ca="1" si="16"/>
        <v/>
      </c>
      <c r="N51" s="203" t="str">
        <f t="shared" ca="1" si="16"/>
        <v/>
      </c>
      <c r="O51" s="203" t="str">
        <f t="shared" ca="1" si="16"/>
        <v/>
      </c>
      <c r="P51" s="203" t="str">
        <f t="shared" ca="1" si="16"/>
        <v/>
      </c>
      <c r="Q51" s="203" t="str">
        <f t="shared" ca="1" si="16"/>
        <v/>
      </c>
      <c r="R51" s="203" t="str">
        <f t="shared" ca="1" si="16"/>
        <v/>
      </c>
      <c r="S51" s="203" t="str">
        <f t="shared" ref="L51:S52" ca="1" si="20">INDIRECT("'"&amp;$B51&amp;"'!"&amp;S$1)&amp;""</f>
        <v/>
      </c>
      <c r="T51" s="203" t="str">
        <f t="shared" ca="1" si="18"/>
        <v>uploaded by</v>
      </c>
      <c r="U51" s="203" t="str">
        <f t="shared" ca="1" si="18"/>
        <v>grant no</v>
      </c>
      <c r="V51" s="203" t="str">
        <f t="shared" ca="1" si="18"/>
        <v>amd no</v>
      </c>
      <c r="W51" s="203" t="str">
        <f t="shared" ca="1" si="18"/>
        <v>fund source</v>
      </c>
      <c r="X51" s="203" t="str">
        <f t="shared" ca="1" si="18"/>
        <v/>
      </c>
      <c r="Y51" s="203" t="str">
        <f t="shared" ca="1" si="18"/>
        <v/>
      </c>
      <c r="Z51" s="203" t="str">
        <f t="shared" ca="1" si="6"/>
        <v/>
      </c>
      <c r="AA51" s="203" t="str">
        <f ca="1">VLOOKUP(D51,'TOC generator worksheet'!I$2:V$51,14,FALSE)</f>
        <v/>
      </c>
      <c r="AB51" s="308" t="str">
        <f t="shared" ca="1" si="19"/>
        <v/>
      </c>
      <c r="AC51" s="308" t="str">
        <f t="shared" ca="1" si="19"/>
        <v/>
      </c>
      <c r="AD51" s="310" t="str">
        <f t="shared" ca="1" si="8"/>
        <v/>
      </c>
      <c r="AE51" s="310">
        <f t="shared" ca="1" si="9"/>
        <v>0</v>
      </c>
      <c r="AF51" s="330" t="str">
        <f ca="1">TableOfContents!G55</f>
        <v/>
      </c>
      <c r="AG51" s="330" t="str">
        <f ca="1">TableOfContents!H55</f>
        <v/>
      </c>
      <c r="AH51" s="330" t="str">
        <f ca="1">TableOfContents!I55</f>
        <v/>
      </c>
      <c r="AI51" s="330" t="str">
        <f ca="1">TableOfContents!J55</f>
        <v/>
      </c>
      <c r="AJ51" s="330" t="str">
        <f ca="1">TableOfContents!K55</f>
        <v/>
      </c>
      <c r="AK51" s="330" t="str">
        <f ca="1">TableOfContents!L55</f>
        <v/>
      </c>
      <c r="AL51" s="330" t="str">
        <f ca="1">TableOfContents!M55</f>
        <v/>
      </c>
      <c r="AM51" s="330" t="str">
        <f ca="1">TableOfContents!N55</f>
        <v/>
      </c>
    </row>
    <row r="52" spans="2:40" x14ac:dyDescent="0.2">
      <c r="B52" s="53" t="str">
        <f ca="1">MID(CELL("filename",'S50'!$B$1),FIND("]",CELL("filename",'S50'!$B$1))+1,24)</f>
        <v>S50</v>
      </c>
      <c r="C52" s="200" t="str">
        <f t="shared" ca="1" si="11"/>
        <v/>
      </c>
      <c r="D52" s="201" t="str">
        <f t="shared" ca="1" si="12"/>
        <v/>
      </c>
      <c r="E52" s="202" t="str">
        <f t="shared" ca="1" si="13"/>
        <v/>
      </c>
      <c r="F52" s="202" t="str">
        <f t="shared" ca="1" si="13"/>
        <v/>
      </c>
      <c r="G52" s="202" t="str">
        <f t="shared" ca="1" si="13"/>
        <v/>
      </c>
      <c r="H52" s="202" t="str">
        <f t="shared" ca="1" si="13"/>
        <v/>
      </c>
      <c r="I52" s="202" t="str">
        <f t="shared" ca="1" si="3"/>
        <v xml:space="preserve">   </v>
      </c>
      <c r="J52" s="203">
        <f t="shared" ca="1" si="18"/>
        <v>0</v>
      </c>
      <c r="K52" s="203">
        <f t="shared" ca="1" si="18"/>
        <v>0</v>
      </c>
      <c r="L52" s="203" t="str">
        <f t="shared" ca="1" si="20"/>
        <v/>
      </c>
      <c r="M52" s="203" t="str">
        <f t="shared" ca="1" si="20"/>
        <v/>
      </c>
      <c r="N52" s="203" t="str">
        <f t="shared" ca="1" si="20"/>
        <v/>
      </c>
      <c r="O52" s="203" t="str">
        <f t="shared" ca="1" si="20"/>
        <v/>
      </c>
      <c r="P52" s="203" t="str">
        <f t="shared" ca="1" si="20"/>
        <v/>
      </c>
      <c r="Q52" s="203" t="str">
        <f t="shared" ca="1" si="20"/>
        <v/>
      </c>
      <c r="R52" s="203" t="str">
        <f t="shared" ca="1" si="20"/>
        <v/>
      </c>
      <c r="S52" s="203" t="str">
        <f t="shared" ca="1" si="20"/>
        <v/>
      </c>
      <c r="T52" s="203" t="str">
        <f t="shared" ca="1" si="18"/>
        <v>uploaded by</v>
      </c>
      <c r="U52" s="203" t="str">
        <f t="shared" ca="1" si="18"/>
        <v>grant no</v>
      </c>
      <c r="V52" s="203" t="str">
        <f t="shared" ca="1" si="18"/>
        <v>amd no</v>
      </c>
      <c r="W52" s="203" t="str">
        <f ca="1">INDIRECT("'"&amp;$B52&amp;"'!"&amp;W$1)</f>
        <v>fund source</v>
      </c>
      <c r="X52" s="203" t="str">
        <f ca="1">INDIRECT("'"&amp;$B52&amp;"'!"&amp;X$1)</f>
        <v/>
      </c>
      <c r="Y52" s="203" t="str">
        <f ca="1">INDIRECT("'"&amp;$B52&amp;"'!"&amp;Y$1)</f>
        <v/>
      </c>
      <c r="Z52" s="203" t="str">
        <f t="shared" ca="1" si="6"/>
        <v/>
      </c>
      <c r="AA52" s="203" t="str">
        <f ca="1">VLOOKUP(D52,'TOC generator worksheet'!I$2:V$51,14,FALSE)</f>
        <v/>
      </c>
      <c r="AB52" s="308" t="str">
        <f t="shared" ca="1" si="19"/>
        <v/>
      </c>
      <c r="AC52" s="308" t="str">
        <f t="shared" ca="1" si="19"/>
        <v/>
      </c>
      <c r="AD52" s="310" t="str">
        <f t="shared" ca="1" si="8"/>
        <v/>
      </c>
      <c r="AE52" s="310">
        <f t="shared" ca="1" si="9"/>
        <v>0</v>
      </c>
      <c r="AF52" s="330" t="str">
        <f>TableOfContents!G56</f>
        <v/>
      </c>
      <c r="AG52" s="330" t="str">
        <f>TableOfContents!H56</f>
        <v/>
      </c>
      <c r="AH52" s="330" t="str">
        <f>TableOfContents!I56</f>
        <v/>
      </c>
      <c r="AI52" s="330" t="str">
        <f>TableOfContents!J56</f>
        <v/>
      </c>
      <c r="AJ52" s="330" t="str">
        <f>TableOfContents!K56</f>
        <v/>
      </c>
      <c r="AK52" s="330" t="str">
        <f>TableOfContents!L56</f>
        <v/>
      </c>
      <c r="AL52" s="330" t="str">
        <f>TableOfContents!M56</f>
        <v/>
      </c>
      <c r="AM52" s="330" t="str">
        <f>TableOfContents!N56</f>
        <v/>
      </c>
    </row>
    <row r="53" spans="2:40" s="315" customFormat="1" x14ac:dyDescent="0.2">
      <c r="B53" s="312"/>
      <c r="C53" s="313"/>
      <c r="D53" s="314"/>
      <c r="J53" s="316"/>
      <c r="K53" s="316"/>
      <c r="L53" s="316"/>
      <c r="M53" s="316"/>
      <c r="N53" s="316"/>
      <c r="O53" s="316"/>
      <c r="P53" s="316"/>
      <c r="Q53" s="316"/>
      <c r="R53" s="316"/>
      <c r="S53" s="316"/>
      <c r="T53" s="316"/>
      <c r="U53" s="316"/>
      <c r="V53" s="316"/>
      <c r="W53" s="316"/>
      <c r="X53" s="316"/>
      <c r="Y53" s="316"/>
      <c r="Z53" s="316"/>
      <c r="AA53" s="316"/>
      <c r="AB53" s="317"/>
      <c r="AC53" s="317"/>
      <c r="AD53" s="314"/>
      <c r="AE53" s="314"/>
      <c r="AF53" s="331"/>
      <c r="AG53" s="331"/>
      <c r="AH53" s="331"/>
      <c r="AI53" s="331"/>
      <c r="AJ53" s="331"/>
      <c r="AK53" s="331"/>
      <c r="AL53" s="331"/>
      <c r="AM53" s="331"/>
      <c r="AN53" s="381"/>
    </row>
    <row r="54" spans="2:40" s="315" customFormat="1" x14ac:dyDescent="0.2">
      <c r="B54" s="312"/>
      <c r="C54" s="313"/>
      <c r="D54" s="314"/>
      <c r="J54" s="316"/>
      <c r="K54" s="316"/>
      <c r="L54" s="316"/>
      <c r="M54" s="316"/>
      <c r="N54" s="316"/>
      <c r="O54" s="316"/>
      <c r="P54" s="316"/>
      <c r="Q54" s="316"/>
      <c r="R54" s="316"/>
      <c r="S54" s="316"/>
      <c r="T54" s="316"/>
      <c r="U54" s="316"/>
      <c r="V54" s="316"/>
      <c r="W54" s="316"/>
      <c r="X54" s="316"/>
      <c r="Y54" s="316"/>
      <c r="Z54" s="316"/>
      <c r="AA54" s="316"/>
      <c r="AB54" s="317"/>
      <c r="AC54" s="317"/>
      <c r="AD54" s="314"/>
      <c r="AE54" s="314"/>
      <c r="AF54" s="331"/>
      <c r="AG54" s="331"/>
      <c r="AH54" s="331"/>
      <c r="AI54" s="331"/>
      <c r="AJ54" s="331"/>
      <c r="AK54" s="331"/>
      <c r="AL54" s="331"/>
      <c r="AM54" s="331"/>
      <c r="AN54" s="381"/>
    </row>
    <row r="55" spans="2:40" s="315" customFormat="1" x14ac:dyDescent="0.2">
      <c r="B55" s="312"/>
      <c r="C55" s="313"/>
      <c r="D55" s="314"/>
      <c r="J55" s="316"/>
      <c r="K55" s="316"/>
      <c r="L55" s="316"/>
      <c r="M55" s="316"/>
      <c r="N55" s="316"/>
      <c r="O55" s="316"/>
      <c r="P55" s="316"/>
      <c r="Q55" s="316"/>
      <c r="R55" s="316"/>
      <c r="S55" s="316"/>
      <c r="T55" s="316"/>
      <c r="U55" s="316"/>
      <c r="V55" s="316"/>
      <c r="W55" s="316"/>
      <c r="X55" s="316"/>
      <c r="Y55" s="316"/>
      <c r="Z55" s="316"/>
      <c r="AA55" s="316"/>
      <c r="AB55" s="317"/>
      <c r="AC55" s="317"/>
      <c r="AD55" s="314"/>
      <c r="AE55" s="314"/>
      <c r="AF55" s="331"/>
      <c r="AG55" s="331"/>
      <c r="AH55" s="331"/>
      <c r="AI55" s="331"/>
      <c r="AJ55" s="331"/>
      <c r="AK55" s="331"/>
      <c r="AL55" s="331"/>
      <c r="AM55" s="331"/>
      <c r="AN55" s="381"/>
    </row>
    <row r="56" spans="2:40" s="315" customFormat="1" x14ac:dyDescent="0.2">
      <c r="B56" s="312"/>
      <c r="C56" s="313"/>
      <c r="D56" s="314"/>
      <c r="J56" s="316"/>
      <c r="K56" s="316"/>
      <c r="L56" s="316"/>
      <c r="M56" s="316"/>
      <c r="N56" s="316"/>
      <c r="O56" s="316"/>
      <c r="P56" s="316"/>
      <c r="Q56" s="316"/>
      <c r="R56" s="316"/>
      <c r="S56" s="316"/>
      <c r="T56" s="316"/>
      <c r="U56" s="316"/>
      <c r="V56" s="316"/>
      <c r="W56" s="316"/>
      <c r="X56" s="316"/>
      <c r="Y56" s="316"/>
      <c r="Z56" s="316"/>
      <c r="AA56" s="316"/>
      <c r="AB56" s="317"/>
      <c r="AC56" s="317"/>
      <c r="AD56" s="314"/>
      <c r="AE56" s="314"/>
      <c r="AF56" s="331"/>
      <c r="AG56" s="331"/>
      <c r="AH56" s="331"/>
      <c r="AI56" s="331"/>
      <c r="AJ56" s="331"/>
      <c r="AK56" s="331"/>
      <c r="AL56" s="331"/>
      <c r="AM56" s="331"/>
      <c r="AN56" s="381"/>
    </row>
    <row r="57" spans="2:40" s="315" customFormat="1" x14ac:dyDescent="0.2">
      <c r="B57" s="312"/>
      <c r="C57" s="313"/>
      <c r="D57" s="314"/>
      <c r="J57" s="316"/>
      <c r="K57" s="316"/>
      <c r="L57" s="316"/>
      <c r="M57" s="316"/>
      <c r="N57" s="316"/>
      <c r="O57" s="316"/>
      <c r="P57" s="316"/>
      <c r="Q57" s="316"/>
      <c r="R57" s="316"/>
      <c r="S57" s="316"/>
      <c r="T57" s="316"/>
      <c r="U57" s="316"/>
      <c r="V57" s="316"/>
      <c r="W57" s="316"/>
      <c r="X57" s="316"/>
      <c r="Y57" s="316"/>
      <c r="Z57" s="316"/>
      <c r="AA57" s="316"/>
      <c r="AB57" s="317"/>
      <c r="AC57" s="317"/>
      <c r="AD57" s="314"/>
      <c r="AE57" s="314"/>
      <c r="AF57" s="331"/>
      <c r="AG57" s="331"/>
      <c r="AH57" s="331"/>
      <c r="AI57" s="331"/>
      <c r="AJ57" s="331"/>
      <c r="AK57" s="331"/>
      <c r="AL57" s="331"/>
      <c r="AM57" s="331"/>
      <c r="AN57" s="381"/>
    </row>
  </sheetData>
  <sheetProtection selectLockedCells="1" selectUnlockedCells="1"/>
  <pageMargins left="0.78749999999999998" right="0.78749999999999998" top="1.0527777777777778" bottom="1.0527777777777778" header="0.78749999999999998" footer="0.78749999999999998"/>
  <pageSetup orientation="portrait" useFirstPageNumber="1" horizontalDpi="300" verticalDpi="300"/>
  <headerFooter alignWithMargins="0">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229"/>
  <sheetViews>
    <sheetView workbookViewId="0">
      <pane ySplit="1" topLeftCell="A2" activePane="bottomLeft" state="frozen"/>
      <selection pane="bottomLeft" activeCell="L8" sqref="L8"/>
    </sheetView>
  </sheetViews>
  <sheetFormatPr defaultColWidth="8.85546875" defaultRowHeight="12.75" x14ac:dyDescent="0.2"/>
  <cols>
    <col min="1" max="1" width="11.85546875" style="58" customWidth="1"/>
    <col min="2" max="2" width="9.140625" style="59" customWidth="1"/>
    <col min="3" max="3" width="14.140625" style="58" customWidth="1"/>
    <col min="4" max="4" width="16" style="58" customWidth="1"/>
    <col min="5" max="6" width="12" style="58" customWidth="1"/>
    <col min="7" max="16384" width="8.85546875" style="58"/>
  </cols>
  <sheetData>
    <row r="1" spans="1:13" s="56" customFormat="1" ht="15" x14ac:dyDescent="0.25">
      <c r="A1" s="56" t="s">
        <v>8915</v>
      </c>
      <c r="B1" s="57" t="s">
        <v>8289</v>
      </c>
      <c r="C1" s="56" t="s">
        <v>8909</v>
      </c>
      <c r="D1" s="56" t="s">
        <v>8918</v>
      </c>
      <c r="E1" s="56" t="s">
        <v>8916</v>
      </c>
      <c r="F1" s="56" t="s">
        <v>8917</v>
      </c>
      <c r="G1" s="56" t="s">
        <v>8290</v>
      </c>
      <c r="H1" s="56" t="s">
        <v>8291</v>
      </c>
    </row>
    <row r="2" spans="1:13" x14ac:dyDescent="0.2">
      <c r="A2" s="83" t="e">
        <f ca="1">VLOOKUP(TableOfContents!B$1,ProgramIDs!A$2:C$38,3,FALSE)</f>
        <v>#N/A</v>
      </c>
      <c r="B2" s="59">
        <f>TableOfContents!G$5</f>
        <v>2018</v>
      </c>
      <c r="C2" s="58" t="str">
        <f ca="1">CONCATENATE(INDIRECT("'TableOfContents'"&amp;CONCATENATE("!A",TEXT((INT((ROW(B3)-3)/4))+7,"###"))),INDIRECT("'TableOfContents'"&amp;CONCATENATE("!B",TEXT((INT((ROW(B3)-3)/4))+7,"###"))))</f>
        <v/>
      </c>
      <c r="D2" s="58" t="str">
        <f ca="1">VLOOKUP($C2,ProjectRecords!$D$3:U$53,18,0)</f>
        <v>grant no</v>
      </c>
      <c r="E2" s="58" t="str">
        <f ca="1">VLOOKUP($C2,ProjectRecords!$D$3:V$53,19,0)</f>
        <v>amd no</v>
      </c>
      <c r="F2" s="58" t="str">
        <f ca="1">VLOOKUP($C2,ProjectRecords!$D$3:W$53,20,0)</f>
        <v>fund source</v>
      </c>
      <c r="G2" s="58" t="str">
        <f ca="1">INDIRECT("'TableOfContents'"&amp;CONCATENATE("!G",TEXT((INT((ROW(B3)-3)/4))+7,"###")))</f>
        <v/>
      </c>
      <c r="H2" s="58" t="str">
        <f ca="1">INDIRECT("'TableOfContents'"&amp;CONCATENATE("!H",TEXT((INT((ROW(C3)-3)/4))+7,"###")))</f>
        <v/>
      </c>
      <c r="I2" s="60"/>
    </row>
    <row r="3" spans="1:13" x14ac:dyDescent="0.2">
      <c r="A3" s="83" t="e">
        <f ca="1">VLOOKUP(TableOfContents!B$1,ProgramIDs!A$2:C$38,3,FALSE)</f>
        <v>#N/A</v>
      </c>
      <c r="B3" s="59">
        <f>TableOfContents!I$5</f>
        <v>2019</v>
      </c>
      <c r="C3" s="58" t="str">
        <f t="shared" ref="C3:C66" ca="1" si="0">CONCATENATE(INDIRECT("'TableOfContents'"&amp;CONCATENATE("!A",TEXT((INT((ROW(B4)-3)/4))+7,"###"))),INDIRECT("'TableOfContents'"&amp;CONCATENATE("!B",TEXT((INT((ROW(B4)-3)/4))+7,"###"))))</f>
        <v/>
      </c>
      <c r="D3" s="58" t="str">
        <f ca="1">VLOOKUP($C3,ProjectRecords!$D$3:U$53,18,0)</f>
        <v>grant no</v>
      </c>
      <c r="E3" s="58" t="str">
        <f ca="1">VLOOKUP($C3,ProjectRecords!$D$3:V$53,19,0)</f>
        <v>amd no</v>
      </c>
      <c r="F3" s="58" t="str">
        <f ca="1">VLOOKUP($C3,ProjectRecords!$D$3:W$53,20,0)</f>
        <v>fund source</v>
      </c>
      <c r="G3" s="58" t="str">
        <f ca="1">INDIRECT("'TableOfContents'"&amp;CONCATENATE("!i",TEXT((INT((ROW(B4)-3)/4))+7,"###")))</f>
        <v/>
      </c>
      <c r="H3" s="58" t="str">
        <f ca="1">INDIRECT("'TableOfContents'"&amp;CONCATENATE("!j",TEXT((INT((ROW(C4)-3)/4))+7,"###")))</f>
        <v/>
      </c>
      <c r="I3" s="60"/>
    </row>
    <row r="4" spans="1:13" x14ac:dyDescent="0.2">
      <c r="A4" s="83" t="e">
        <f ca="1">VLOOKUP(TableOfContents!B$1,ProgramIDs!A$2:C$38,3,FALSE)</f>
        <v>#N/A</v>
      </c>
      <c r="B4" s="59">
        <f>TableOfContents!K$5</f>
        <v>2020</v>
      </c>
      <c r="C4" s="58" t="str">
        <f t="shared" ca="1" si="0"/>
        <v/>
      </c>
      <c r="D4" s="58" t="str">
        <f ca="1">VLOOKUP($C4,ProjectRecords!$D$3:U$53,18,0)</f>
        <v>grant no</v>
      </c>
      <c r="E4" s="58" t="str">
        <f ca="1">VLOOKUP($C4,ProjectRecords!$D$3:V$53,19,0)</f>
        <v>amd no</v>
      </c>
      <c r="F4" s="58" t="str">
        <f ca="1">VLOOKUP($C4,ProjectRecords!$D$3:W$53,20,0)</f>
        <v>fund source</v>
      </c>
      <c r="G4" s="58" t="str">
        <f ca="1">INDIRECT("'TableOfContents'"&amp;CONCATENATE("!k",TEXT((INT((ROW(B5)-3)/4))+7,"###")))</f>
        <v/>
      </c>
      <c r="H4" s="58" t="str">
        <f ca="1">INDIRECT("'TableOfContents'"&amp;CONCATENATE("!l",TEXT((INT((ROW(C5)-3)/4))+7,"###")))</f>
        <v/>
      </c>
      <c r="I4" s="60"/>
    </row>
    <row r="5" spans="1:13" x14ac:dyDescent="0.2">
      <c r="A5" s="83" t="e">
        <f ca="1">VLOOKUP(TableOfContents!B$1,ProgramIDs!A$2:C$38,3,FALSE)</f>
        <v>#N/A</v>
      </c>
      <c r="B5" s="59">
        <f>TableOfContents!M$5</f>
        <v>2021</v>
      </c>
      <c r="C5" s="58" t="str">
        <f t="shared" ca="1" si="0"/>
        <v/>
      </c>
      <c r="D5" s="58" t="str">
        <f ca="1">VLOOKUP($C5,ProjectRecords!$D$3:U$53,18,0)</f>
        <v>grant no</v>
      </c>
      <c r="E5" s="58" t="str">
        <f ca="1">VLOOKUP($C5,ProjectRecords!$D$3:V$53,19,0)</f>
        <v>amd no</v>
      </c>
      <c r="F5" s="58" t="str">
        <f ca="1">VLOOKUP($C5,ProjectRecords!$D$3:W$53,20,0)</f>
        <v>fund source</v>
      </c>
      <c r="G5" s="58" t="str">
        <f ca="1">INDIRECT("'TableOfContents'"&amp;CONCATENATE("!m",TEXT((INT((ROW(B6)-3)/4))+7,"###")))</f>
        <v/>
      </c>
      <c r="H5" s="58" t="str">
        <f ca="1">INDIRECT("'TableOfContents'"&amp;CONCATENATE("!n",TEXT((INT((ROW(C6)-3)/4))+7,"###")))</f>
        <v/>
      </c>
      <c r="I5" s="60"/>
    </row>
    <row r="6" spans="1:13" x14ac:dyDescent="0.2">
      <c r="A6" s="83" t="e">
        <f ca="1">VLOOKUP(TableOfContents!B$1,ProgramIDs!A$2:C$38,3,FALSE)</f>
        <v>#N/A</v>
      </c>
      <c r="B6" s="59">
        <f>TableOfContents!G$5</f>
        <v>2018</v>
      </c>
      <c r="C6" s="58" t="str">
        <f ca="1">CONCATENATE(INDIRECT("'TableOfContents'"&amp;CONCATENATE("!A",TEXT((INT((ROW(B7)-3)/4))+7,"###"))),INDIRECT("'TableOfContents'"&amp;CONCATENATE("!B",TEXT((INT((ROW(B7)-3)/4))+7,"###"))))</f>
        <v/>
      </c>
      <c r="D6" s="58" t="str">
        <f ca="1">VLOOKUP($C6,ProjectRecords!$D$3:U$53,18,0)</f>
        <v>grant no</v>
      </c>
      <c r="E6" s="58" t="str">
        <f ca="1">VLOOKUP($C6,ProjectRecords!$D$3:V$53,19,0)</f>
        <v>amd no</v>
      </c>
      <c r="F6" s="58" t="str">
        <f ca="1">VLOOKUP($C6,ProjectRecords!$D$3:W$53,20,0)</f>
        <v>fund source</v>
      </c>
      <c r="G6" s="58" t="str">
        <f ca="1">INDIRECT("'TableOfContents'"&amp;CONCATENATE("!G",TEXT((INT((ROW(B7)-3)/4))+7,"###")))</f>
        <v/>
      </c>
      <c r="H6" s="58" t="str">
        <f ca="1">INDIRECT("'TableOfContents'"&amp;CONCATENATE("!H",TEXT((INT((ROW(C7)-3)/4))+7,"###")))</f>
        <v/>
      </c>
      <c r="M6" s="61"/>
    </row>
    <row r="7" spans="1:13" x14ac:dyDescent="0.2">
      <c r="A7" s="83" t="e">
        <f ca="1">VLOOKUP(TableOfContents!B$1,ProgramIDs!A$2:C$38,3,FALSE)</f>
        <v>#N/A</v>
      </c>
      <c r="B7" s="59">
        <f>TableOfContents!I$5</f>
        <v>2019</v>
      </c>
      <c r="C7" s="58" t="str">
        <f t="shared" ca="1" si="0"/>
        <v/>
      </c>
      <c r="D7" s="58" t="str">
        <f ca="1">VLOOKUP($C7,ProjectRecords!$D$3:U$53,18,0)</f>
        <v>grant no</v>
      </c>
      <c r="E7" s="58" t="str">
        <f ca="1">VLOOKUP($C7,ProjectRecords!$D$3:V$53,19,0)</f>
        <v>amd no</v>
      </c>
      <c r="F7" s="58" t="str">
        <f ca="1">VLOOKUP($C7,ProjectRecords!$D$3:W$53,20,0)</f>
        <v>fund source</v>
      </c>
      <c r="G7" s="58" t="str">
        <f ca="1">INDIRECT("'TableOfContents'"&amp;CONCATENATE("!i",TEXT((INT((ROW(B8)-3)/4))+7,"###")))</f>
        <v/>
      </c>
      <c r="H7" s="58" t="str">
        <f ca="1">INDIRECT("'TableOfContents'"&amp;CONCATENATE("!j",TEXT((INT((ROW(C8)-3)/4))+7,"###")))</f>
        <v/>
      </c>
    </row>
    <row r="8" spans="1:13" x14ac:dyDescent="0.2">
      <c r="A8" s="83" t="e">
        <f ca="1">VLOOKUP(TableOfContents!B$1,ProgramIDs!A$2:C$38,3,FALSE)</f>
        <v>#N/A</v>
      </c>
      <c r="B8" s="59">
        <f>TableOfContents!K$5</f>
        <v>2020</v>
      </c>
      <c r="C8" s="58" t="str">
        <f t="shared" ca="1" si="0"/>
        <v/>
      </c>
      <c r="D8" s="58" t="str">
        <f ca="1">VLOOKUP($C8,ProjectRecords!$D$3:U$53,18,0)</f>
        <v>grant no</v>
      </c>
      <c r="E8" s="58" t="str">
        <f ca="1">VLOOKUP($C8,ProjectRecords!$D$3:V$53,19,0)</f>
        <v>amd no</v>
      </c>
      <c r="F8" s="58" t="str">
        <f ca="1">VLOOKUP($C8,ProjectRecords!$D$3:W$53,20,0)</f>
        <v>fund source</v>
      </c>
      <c r="G8" s="58" t="str">
        <f ca="1">INDIRECT("'TableOfContents'"&amp;CONCATENATE("!k",TEXT((INT((ROW(B9)-3)/4))+7,"###")))</f>
        <v/>
      </c>
      <c r="H8" s="58" t="str">
        <f ca="1">INDIRECT("'TableOfContents'"&amp;CONCATENATE("!l",TEXT((INT((ROW(C9)-3)/4))+7,"###")))</f>
        <v/>
      </c>
    </row>
    <row r="9" spans="1:13" x14ac:dyDescent="0.2">
      <c r="A9" s="83" t="e">
        <f ca="1">VLOOKUP(TableOfContents!B$1,ProgramIDs!A$2:C$38,3,FALSE)</f>
        <v>#N/A</v>
      </c>
      <c r="B9" s="59">
        <f>TableOfContents!M$5</f>
        <v>2021</v>
      </c>
      <c r="C9" s="58" t="str">
        <f t="shared" ca="1" si="0"/>
        <v/>
      </c>
      <c r="D9" s="58" t="str">
        <f ca="1">VLOOKUP($C9,ProjectRecords!$D$3:U$53,18,0)</f>
        <v>grant no</v>
      </c>
      <c r="E9" s="58" t="str">
        <f ca="1">VLOOKUP($C9,ProjectRecords!$D$3:V$53,19,0)</f>
        <v>amd no</v>
      </c>
      <c r="F9" s="58" t="str">
        <f ca="1">VLOOKUP($C9,ProjectRecords!$D$3:W$53,20,0)</f>
        <v>fund source</v>
      </c>
      <c r="G9" s="58" t="str">
        <f ca="1">INDIRECT("'TableOfContents'"&amp;CONCATENATE("!m",TEXT((INT((ROW(B10)-3)/4))+7,"###")))</f>
        <v/>
      </c>
      <c r="H9" s="58" t="str">
        <f ca="1">INDIRECT("'TableOfContents'"&amp;CONCATENATE("!n",TEXT((INT((ROW(C10)-3)/4))+7,"###")))</f>
        <v/>
      </c>
    </row>
    <row r="10" spans="1:13" x14ac:dyDescent="0.2">
      <c r="A10" s="83" t="e">
        <f ca="1">VLOOKUP(TableOfContents!B$1,ProgramIDs!A$2:C$38,3,FALSE)</f>
        <v>#N/A</v>
      </c>
      <c r="B10" s="59">
        <f>TableOfContents!G$5</f>
        <v>2018</v>
      </c>
      <c r="C10" s="58" t="str">
        <f t="shared" ca="1" si="0"/>
        <v/>
      </c>
      <c r="D10" s="58" t="str">
        <f ca="1">VLOOKUP($C10,ProjectRecords!$D$3:U$53,18,0)</f>
        <v>grant no</v>
      </c>
      <c r="E10" s="58" t="str">
        <f ca="1">VLOOKUP($C10,ProjectRecords!$D$3:V$53,19,0)</f>
        <v>amd no</v>
      </c>
      <c r="F10" s="58" t="str">
        <f ca="1">VLOOKUP($C10,ProjectRecords!$D$3:W$53,20,0)</f>
        <v>fund source</v>
      </c>
      <c r="G10" s="58" t="str">
        <f ca="1">INDIRECT("'TableOfContents'"&amp;CONCATENATE("!G",TEXT((INT((ROW(B11)-3)/4))+7,"###")))</f>
        <v/>
      </c>
      <c r="H10" s="58" t="str">
        <f ca="1">INDIRECT("'TableOfContents'"&amp;CONCATENATE("!H",TEXT((INT((ROW(C11)-3)/4))+7,"###")))</f>
        <v/>
      </c>
    </row>
    <row r="11" spans="1:13" x14ac:dyDescent="0.2">
      <c r="A11" s="83" t="e">
        <f ca="1">VLOOKUP(TableOfContents!B$1,ProgramIDs!A$2:C$38,3,FALSE)</f>
        <v>#N/A</v>
      </c>
      <c r="B11" s="59">
        <f>TableOfContents!I$5</f>
        <v>2019</v>
      </c>
      <c r="C11" s="58" t="str">
        <f t="shared" ca="1" si="0"/>
        <v/>
      </c>
      <c r="D11" s="58" t="str">
        <f ca="1">VLOOKUP($C11,ProjectRecords!$D$3:U$53,18,0)</f>
        <v>grant no</v>
      </c>
      <c r="E11" s="58" t="str">
        <f ca="1">VLOOKUP($C11,ProjectRecords!$D$3:V$53,19,0)</f>
        <v>amd no</v>
      </c>
      <c r="F11" s="58" t="str">
        <f ca="1">VLOOKUP($C11,ProjectRecords!$D$3:W$53,20,0)</f>
        <v>fund source</v>
      </c>
      <c r="G11" s="58" t="str">
        <f ca="1">INDIRECT("'TableOfContents'"&amp;CONCATENATE("!i",TEXT((INT((ROW(B12)-3)/4))+7,"###")))</f>
        <v/>
      </c>
      <c r="H11" s="58" t="str">
        <f ca="1">INDIRECT("'TableOfContents'"&amp;CONCATENATE("!j",TEXT((INT((ROW(C12)-3)/4))+7,"###")))</f>
        <v/>
      </c>
    </row>
    <row r="12" spans="1:13" x14ac:dyDescent="0.2">
      <c r="A12" s="83" t="e">
        <f ca="1">VLOOKUP(TableOfContents!B$1,ProgramIDs!A$2:C$38,3,FALSE)</f>
        <v>#N/A</v>
      </c>
      <c r="B12" s="59">
        <f>TableOfContents!K$5</f>
        <v>2020</v>
      </c>
      <c r="C12" s="58" t="str">
        <f t="shared" ca="1" si="0"/>
        <v/>
      </c>
      <c r="D12" s="58" t="str">
        <f ca="1">VLOOKUP($C12,ProjectRecords!$D$3:U$53,18,0)</f>
        <v>grant no</v>
      </c>
      <c r="E12" s="58" t="str">
        <f ca="1">VLOOKUP($C12,ProjectRecords!$D$3:V$53,19,0)</f>
        <v>amd no</v>
      </c>
      <c r="F12" s="58" t="str">
        <f ca="1">VLOOKUP($C12,ProjectRecords!$D$3:W$53,20,0)</f>
        <v>fund source</v>
      </c>
      <c r="G12" s="58" t="str">
        <f ca="1">INDIRECT("'TableOfContents'"&amp;CONCATENATE("!k",TEXT((INT((ROW(B13)-3)/4))+7,"###")))</f>
        <v/>
      </c>
      <c r="H12" s="58" t="str">
        <f ca="1">INDIRECT("'TableOfContents'"&amp;CONCATENATE("!l",TEXT((INT((ROW(C13)-3)/4))+7,"###")))</f>
        <v/>
      </c>
    </row>
    <row r="13" spans="1:13" x14ac:dyDescent="0.2">
      <c r="A13" s="83" t="e">
        <f ca="1">VLOOKUP(TableOfContents!B$1,ProgramIDs!A$2:C$38,3,FALSE)</f>
        <v>#N/A</v>
      </c>
      <c r="B13" s="59">
        <f>TableOfContents!M$5</f>
        <v>2021</v>
      </c>
      <c r="C13" s="58" t="str">
        <f t="shared" ca="1" si="0"/>
        <v/>
      </c>
      <c r="D13" s="58" t="str">
        <f ca="1">VLOOKUP($C13,ProjectRecords!$D$3:U$53,18,0)</f>
        <v>grant no</v>
      </c>
      <c r="E13" s="58" t="str">
        <f ca="1">VLOOKUP($C13,ProjectRecords!$D$3:V$53,19,0)</f>
        <v>amd no</v>
      </c>
      <c r="F13" s="58" t="str">
        <f ca="1">VLOOKUP($C13,ProjectRecords!$D$3:W$53,20,0)</f>
        <v>fund source</v>
      </c>
      <c r="G13" s="58" t="str">
        <f ca="1">INDIRECT("'TableOfContents'"&amp;CONCATENATE("!m",TEXT((INT((ROW(B14)-3)/4))+7,"###")))</f>
        <v/>
      </c>
      <c r="H13" s="58" t="str">
        <f ca="1">INDIRECT("'TableOfContents'"&amp;CONCATENATE("!n",TEXT((INT((ROW(C14)-3)/4))+7,"###")))</f>
        <v/>
      </c>
    </row>
    <row r="14" spans="1:13" x14ac:dyDescent="0.2">
      <c r="A14" s="83" t="e">
        <f ca="1">VLOOKUP(TableOfContents!B$1,ProgramIDs!A$2:C$38,3,FALSE)</f>
        <v>#N/A</v>
      </c>
      <c r="B14" s="59">
        <f>TableOfContents!G$5</f>
        <v>2018</v>
      </c>
      <c r="C14" s="58" t="str">
        <f t="shared" ca="1" si="0"/>
        <v/>
      </c>
      <c r="D14" s="58" t="str">
        <f ca="1">VLOOKUP($C14,ProjectRecords!$D$3:U$53,18,0)</f>
        <v>grant no</v>
      </c>
      <c r="E14" s="58" t="str">
        <f ca="1">VLOOKUP($C14,ProjectRecords!$D$3:V$53,19,0)</f>
        <v>amd no</v>
      </c>
      <c r="F14" s="58" t="str">
        <f ca="1">VLOOKUP($C14,ProjectRecords!$D$3:W$53,20,0)</f>
        <v>fund source</v>
      </c>
      <c r="G14" s="58" t="str">
        <f ca="1">INDIRECT("'TableOfContents'"&amp;CONCATENATE("!G",TEXT((INT((ROW(B15)-3)/4))+7,"###")))</f>
        <v/>
      </c>
      <c r="H14" s="58" t="str">
        <f ca="1">INDIRECT("'TableOfContents'"&amp;CONCATENATE("!H",TEXT((INT((ROW(C15)-3)/4))+7,"###")))</f>
        <v/>
      </c>
    </row>
    <row r="15" spans="1:13" x14ac:dyDescent="0.2">
      <c r="A15" s="83" t="e">
        <f ca="1">VLOOKUP(TableOfContents!B$1,ProgramIDs!A$2:C$38,3,FALSE)</f>
        <v>#N/A</v>
      </c>
      <c r="B15" s="59">
        <f>TableOfContents!I$5</f>
        <v>2019</v>
      </c>
      <c r="C15" s="58" t="str">
        <f t="shared" ca="1" si="0"/>
        <v/>
      </c>
      <c r="D15" s="58" t="str">
        <f ca="1">VLOOKUP($C15,ProjectRecords!$D$3:U$53,18,0)</f>
        <v>grant no</v>
      </c>
      <c r="E15" s="58" t="str">
        <f ca="1">VLOOKUP($C15,ProjectRecords!$D$3:V$53,19,0)</f>
        <v>amd no</v>
      </c>
      <c r="F15" s="58" t="str">
        <f ca="1">VLOOKUP($C15,ProjectRecords!$D$3:W$53,20,0)</f>
        <v>fund source</v>
      </c>
      <c r="G15" s="58" t="str">
        <f ca="1">INDIRECT("'TableOfContents'"&amp;CONCATENATE("!i",TEXT((INT((ROW(B16)-3)/4))+7,"###")))</f>
        <v/>
      </c>
      <c r="H15" s="58" t="str">
        <f ca="1">INDIRECT("'TableOfContents'"&amp;CONCATENATE("!j",TEXT((INT((ROW(C16)-3)/4))+7,"###")))</f>
        <v/>
      </c>
    </row>
    <row r="16" spans="1:13" x14ac:dyDescent="0.2">
      <c r="A16" s="83" t="e">
        <f ca="1">VLOOKUP(TableOfContents!B$1,ProgramIDs!A$2:C$38,3,FALSE)</f>
        <v>#N/A</v>
      </c>
      <c r="B16" s="59">
        <f>TableOfContents!K$5</f>
        <v>2020</v>
      </c>
      <c r="C16" s="58" t="str">
        <f t="shared" ca="1" si="0"/>
        <v/>
      </c>
      <c r="D16" s="58" t="str">
        <f ca="1">VLOOKUP($C16,ProjectRecords!$D$3:U$53,18,0)</f>
        <v>grant no</v>
      </c>
      <c r="E16" s="58" t="str">
        <f ca="1">VLOOKUP($C16,ProjectRecords!$D$3:V$53,19,0)</f>
        <v>amd no</v>
      </c>
      <c r="F16" s="58" t="str">
        <f ca="1">VLOOKUP($C16,ProjectRecords!$D$3:W$53,20,0)</f>
        <v>fund source</v>
      </c>
      <c r="G16" s="58" t="str">
        <f ca="1">INDIRECT("'TableOfContents'"&amp;CONCATENATE("!k",TEXT((INT((ROW(B17)-3)/4))+7,"###")))</f>
        <v/>
      </c>
      <c r="H16" s="58" t="str">
        <f ca="1">INDIRECT("'TableOfContents'"&amp;CONCATENATE("!l",TEXT((INT((ROW(C17)-3)/4))+7,"###")))</f>
        <v/>
      </c>
    </row>
    <row r="17" spans="1:8" x14ac:dyDescent="0.2">
      <c r="A17" s="83" t="e">
        <f ca="1">VLOOKUP(TableOfContents!B$1,ProgramIDs!A$2:C$38,3,FALSE)</f>
        <v>#N/A</v>
      </c>
      <c r="B17" s="59">
        <f>TableOfContents!M$5</f>
        <v>2021</v>
      </c>
      <c r="C17" s="58" t="str">
        <f t="shared" ca="1" si="0"/>
        <v/>
      </c>
      <c r="D17" s="58" t="str">
        <f ca="1">VLOOKUP($C17,ProjectRecords!$D$3:U$53,18,0)</f>
        <v>grant no</v>
      </c>
      <c r="E17" s="58" t="str">
        <f ca="1">VLOOKUP($C17,ProjectRecords!$D$3:V$53,19,0)</f>
        <v>amd no</v>
      </c>
      <c r="F17" s="58" t="str">
        <f ca="1">VLOOKUP($C17,ProjectRecords!$D$3:W$53,20,0)</f>
        <v>fund source</v>
      </c>
      <c r="G17" s="58" t="str">
        <f ca="1">INDIRECT("'TableOfContents'"&amp;CONCATENATE("!m",TEXT((INT((ROW(B18)-3)/4))+7,"###")))</f>
        <v/>
      </c>
      <c r="H17" s="58" t="str">
        <f ca="1">INDIRECT("'TableOfContents'"&amp;CONCATENATE("!n",TEXT((INT((ROW(C18)-3)/4))+7,"###")))</f>
        <v/>
      </c>
    </row>
    <row r="18" spans="1:8" x14ac:dyDescent="0.2">
      <c r="A18" s="83" t="e">
        <f ca="1">VLOOKUP(TableOfContents!B$1,ProgramIDs!A$2:C$38,3,FALSE)</f>
        <v>#N/A</v>
      </c>
      <c r="B18" s="59">
        <f>TableOfContents!G$5</f>
        <v>2018</v>
      </c>
      <c r="C18" s="58" t="str">
        <f t="shared" ca="1" si="0"/>
        <v/>
      </c>
      <c r="D18" s="58" t="str">
        <f ca="1">VLOOKUP($C18,ProjectRecords!$D$3:U$53,18,0)</f>
        <v>grant no</v>
      </c>
      <c r="E18" s="58" t="str">
        <f ca="1">VLOOKUP($C18,ProjectRecords!$D$3:V$53,19,0)</f>
        <v>amd no</v>
      </c>
      <c r="F18" s="58" t="str">
        <f ca="1">VLOOKUP($C18,ProjectRecords!$D$3:W$53,20,0)</f>
        <v>fund source</v>
      </c>
      <c r="G18" s="58" t="str">
        <f ca="1">INDIRECT("'TableOfContents'"&amp;CONCATENATE("!G",TEXT((INT((ROW(B19)-3)/4))+7,"###")))</f>
        <v/>
      </c>
      <c r="H18" s="58" t="str">
        <f ca="1">INDIRECT("'TableOfContents'"&amp;CONCATENATE("!H",TEXT((INT((ROW(C19)-3)/4))+7,"###")))</f>
        <v/>
      </c>
    </row>
    <row r="19" spans="1:8" x14ac:dyDescent="0.2">
      <c r="A19" s="83" t="e">
        <f ca="1">VLOOKUP(TableOfContents!B$1,ProgramIDs!A$2:C$38,3,FALSE)</f>
        <v>#N/A</v>
      </c>
      <c r="B19" s="59">
        <f>TableOfContents!I$5</f>
        <v>2019</v>
      </c>
      <c r="C19" s="58" t="str">
        <f t="shared" ca="1" si="0"/>
        <v/>
      </c>
      <c r="D19" s="58" t="str">
        <f ca="1">VLOOKUP($C19,ProjectRecords!$D$3:U$53,18,0)</f>
        <v>grant no</v>
      </c>
      <c r="E19" s="58" t="str">
        <f ca="1">VLOOKUP($C19,ProjectRecords!$D$3:V$53,19,0)</f>
        <v>amd no</v>
      </c>
      <c r="F19" s="58" t="str">
        <f ca="1">VLOOKUP($C19,ProjectRecords!$D$3:W$53,20,0)</f>
        <v>fund source</v>
      </c>
      <c r="G19" s="58" t="str">
        <f ca="1">INDIRECT("'TableOfContents'"&amp;CONCATENATE("!i",TEXT((INT((ROW(B20)-3)/4))+7,"###")))</f>
        <v/>
      </c>
      <c r="H19" s="58" t="str">
        <f ca="1">INDIRECT("'TableOfContents'"&amp;CONCATENATE("!j",TEXT((INT((ROW(C20)-3)/4))+7,"###")))</f>
        <v/>
      </c>
    </row>
    <row r="20" spans="1:8" x14ac:dyDescent="0.2">
      <c r="A20" s="83" t="e">
        <f ca="1">VLOOKUP(TableOfContents!B$1,ProgramIDs!A$2:C$38,3,FALSE)</f>
        <v>#N/A</v>
      </c>
      <c r="B20" s="59">
        <f>TableOfContents!K$5</f>
        <v>2020</v>
      </c>
      <c r="C20" s="58" t="str">
        <f t="shared" ca="1" si="0"/>
        <v/>
      </c>
      <c r="D20" s="58" t="str">
        <f ca="1">VLOOKUP($C20,ProjectRecords!$D$3:U$53,18,0)</f>
        <v>grant no</v>
      </c>
      <c r="E20" s="58" t="str">
        <f ca="1">VLOOKUP($C20,ProjectRecords!$D$3:V$53,19,0)</f>
        <v>amd no</v>
      </c>
      <c r="F20" s="58" t="str">
        <f ca="1">VLOOKUP($C20,ProjectRecords!$D$3:W$53,20,0)</f>
        <v>fund source</v>
      </c>
      <c r="G20" s="58" t="str">
        <f ca="1">INDIRECT("'TableOfContents'"&amp;CONCATENATE("!k",TEXT((INT((ROW(B21)-3)/4))+7,"###")))</f>
        <v/>
      </c>
      <c r="H20" s="58" t="str">
        <f ca="1">INDIRECT("'TableOfContents'"&amp;CONCATENATE("!l",TEXT((INT((ROW(C21)-3)/4))+7,"###")))</f>
        <v/>
      </c>
    </row>
    <row r="21" spans="1:8" x14ac:dyDescent="0.2">
      <c r="A21" s="83" t="e">
        <f ca="1">VLOOKUP(TableOfContents!B$1,ProgramIDs!A$2:C$38,3,FALSE)</f>
        <v>#N/A</v>
      </c>
      <c r="B21" s="59">
        <f>TableOfContents!M$5</f>
        <v>2021</v>
      </c>
      <c r="C21" s="58" t="str">
        <f t="shared" ca="1" si="0"/>
        <v/>
      </c>
      <c r="D21" s="58" t="str">
        <f ca="1">VLOOKUP($C21,ProjectRecords!$D$3:U$53,18,0)</f>
        <v>grant no</v>
      </c>
      <c r="E21" s="58" t="str">
        <f ca="1">VLOOKUP($C21,ProjectRecords!$D$3:V$53,19,0)</f>
        <v>amd no</v>
      </c>
      <c r="F21" s="58" t="str">
        <f ca="1">VLOOKUP($C21,ProjectRecords!$D$3:W$53,20,0)</f>
        <v>fund source</v>
      </c>
      <c r="G21" s="58" t="str">
        <f ca="1">INDIRECT("'TableOfContents'"&amp;CONCATENATE("!m",TEXT((INT((ROW(B22)-3)/4))+7,"###")))</f>
        <v/>
      </c>
      <c r="H21" s="58" t="str">
        <f ca="1">INDIRECT("'TableOfContents'"&amp;CONCATENATE("!n",TEXT((INT((ROW(C22)-3)/4))+7,"###")))</f>
        <v/>
      </c>
    </row>
    <row r="22" spans="1:8" x14ac:dyDescent="0.2">
      <c r="A22" s="83" t="e">
        <f ca="1">VLOOKUP(TableOfContents!B$1,ProgramIDs!A$2:C$38,3,FALSE)</f>
        <v>#N/A</v>
      </c>
      <c r="B22" s="59">
        <f>TableOfContents!G$5</f>
        <v>2018</v>
      </c>
      <c r="C22" s="58" t="str">
        <f t="shared" ca="1" si="0"/>
        <v/>
      </c>
      <c r="D22" s="58" t="str">
        <f ca="1">VLOOKUP($C22,ProjectRecords!$D$3:U$53,18,0)</f>
        <v>grant no</v>
      </c>
      <c r="E22" s="58" t="str">
        <f ca="1">VLOOKUP($C22,ProjectRecords!$D$3:V$53,19,0)</f>
        <v>amd no</v>
      </c>
      <c r="F22" s="58" t="str">
        <f ca="1">VLOOKUP($C22,ProjectRecords!$D$3:W$53,20,0)</f>
        <v>fund source</v>
      </c>
      <c r="G22" s="58" t="str">
        <f ca="1">INDIRECT("'TableOfContents'"&amp;CONCATENATE("!G",TEXT((INT((ROW(B23)-3)/4))+7,"###")))</f>
        <v/>
      </c>
      <c r="H22" s="58" t="str">
        <f ca="1">INDIRECT("'TableOfContents'"&amp;CONCATENATE("!H",TEXT((INT((ROW(C23)-3)/4))+7,"###")))</f>
        <v/>
      </c>
    </row>
    <row r="23" spans="1:8" x14ac:dyDescent="0.2">
      <c r="A23" s="83" t="e">
        <f ca="1">VLOOKUP(TableOfContents!B$1,ProgramIDs!A$2:C$38,3,FALSE)</f>
        <v>#N/A</v>
      </c>
      <c r="B23" s="59">
        <f>TableOfContents!I$5</f>
        <v>2019</v>
      </c>
      <c r="C23" s="58" t="str">
        <f t="shared" ca="1" si="0"/>
        <v/>
      </c>
      <c r="D23" s="58" t="str">
        <f ca="1">VLOOKUP($C23,ProjectRecords!$D$3:U$53,18,0)</f>
        <v>grant no</v>
      </c>
      <c r="E23" s="58" t="str">
        <f ca="1">VLOOKUP($C23,ProjectRecords!$D$3:V$53,19,0)</f>
        <v>amd no</v>
      </c>
      <c r="F23" s="58" t="str">
        <f ca="1">VLOOKUP($C23,ProjectRecords!$D$3:W$53,20,0)</f>
        <v>fund source</v>
      </c>
      <c r="G23" s="58" t="str">
        <f ca="1">INDIRECT("'TableOfContents'"&amp;CONCATENATE("!i",TEXT((INT((ROW(B24)-3)/4))+7,"###")))</f>
        <v/>
      </c>
      <c r="H23" s="58" t="str">
        <f ca="1">INDIRECT("'TableOfContents'"&amp;CONCATENATE("!j",TEXT((INT((ROW(C24)-3)/4))+7,"###")))</f>
        <v/>
      </c>
    </row>
    <row r="24" spans="1:8" x14ac:dyDescent="0.2">
      <c r="A24" s="83" t="e">
        <f ca="1">VLOOKUP(TableOfContents!B$1,ProgramIDs!A$2:C$38,3,FALSE)</f>
        <v>#N/A</v>
      </c>
      <c r="B24" s="59">
        <f>TableOfContents!K$5</f>
        <v>2020</v>
      </c>
      <c r="C24" s="58" t="str">
        <f t="shared" ca="1" si="0"/>
        <v/>
      </c>
      <c r="D24" s="58" t="str">
        <f ca="1">VLOOKUP($C24,ProjectRecords!$D$3:U$53,18,0)</f>
        <v>grant no</v>
      </c>
      <c r="E24" s="58" t="str">
        <f ca="1">VLOOKUP($C24,ProjectRecords!$D$3:V$53,19,0)</f>
        <v>amd no</v>
      </c>
      <c r="F24" s="58" t="str">
        <f ca="1">VLOOKUP($C24,ProjectRecords!$D$3:W$53,20,0)</f>
        <v>fund source</v>
      </c>
      <c r="G24" s="58" t="str">
        <f ca="1">INDIRECT("'TableOfContents'"&amp;CONCATENATE("!k",TEXT((INT((ROW(B25)-3)/4))+7,"###")))</f>
        <v/>
      </c>
      <c r="H24" s="58" t="str">
        <f ca="1">INDIRECT("'TableOfContents'"&amp;CONCATENATE("!l",TEXT((INT((ROW(C25)-3)/4))+7,"###")))</f>
        <v/>
      </c>
    </row>
    <row r="25" spans="1:8" x14ac:dyDescent="0.2">
      <c r="A25" s="83" t="e">
        <f ca="1">VLOOKUP(TableOfContents!B$1,ProgramIDs!A$2:C$38,3,FALSE)</f>
        <v>#N/A</v>
      </c>
      <c r="B25" s="59">
        <f>TableOfContents!M$5</f>
        <v>2021</v>
      </c>
      <c r="C25" s="58" t="str">
        <f t="shared" ca="1" si="0"/>
        <v/>
      </c>
      <c r="D25" s="58" t="str">
        <f ca="1">VLOOKUP($C25,ProjectRecords!$D$3:U$53,18,0)</f>
        <v>grant no</v>
      </c>
      <c r="E25" s="58" t="str">
        <f ca="1">VLOOKUP($C25,ProjectRecords!$D$3:V$53,19,0)</f>
        <v>amd no</v>
      </c>
      <c r="F25" s="58" t="str">
        <f ca="1">VLOOKUP($C25,ProjectRecords!$D$3:W$53,20,0)</f>
        <v>fund source</v>
      </c>
      <c r="G25" s="58" t="str">
        <f ca="1">INDIRECT("'TableOfContents'"&amp;CONCATENATE("!m",TEXT((INT((ROW(B26)-3)/4))+7,"###")))</f>
        <v/>
      </c>
      <c r="H25" s="58" t="str">
        <f ca="1">INDIRECT("'TableOfContents'"&amp;CONCATENATE("!n",TEXT((INT((ROW(C26)-3)/4))+7,"###")))</f>
        <v/>
      </c>
    </row>
    <row r="26" spans="1:8" x14ac:dyDescent="0.2">
      <c r="A26" s="83" t="e">
        <f ca="1">VLOOKUP(TableOfContents!B$1,ProgramIDs!A$2:C$38,3,FALSE)</f>
        <v>#N/A</v>
      </c>
      <c r="B26" s="59">
        <f>TableOfContents!G$5</f>
        <v>2018</v>
      </c>
      <c r="C26" s="58" t="str">
        <f t="shared" ca="1" si="0"/>
        <v/>
      </c>
      <c r="D26" s="58" t="str">
        <f ca="1">VLOOKUP($C26,ProjectRecords!$D$3:U$53,18,0)</f>
        <v>grant no</v>
      </c>
      <c r="E26" s="58" t="str">
        <f ca="1">VLOOKUP($C26,ProjectRecords!$D$3:V$53,19,0)</f>
        <v>amd no</v>
      </c>
      <c r="F26" s="58" t="str">
        <f ca="1">VLOOKUP($C26,ProjectRecords!$D$3:W$53,20,0)</f>
        <v>fund source</v>
      </c>
      <c r="G26" s="58" t="str">
        <f ca="1">INDIRECT("'TableOfContents'"&amp;CONCATENATE("!G",TEXT((INT((ROW(B27)-3)/4))+7,"###")))</f>
        <v/>
      </c>
      <c r="H26" s="58" t="str">
        <f ca="1">INDIRECT("'TableOfContents'"&amp;CONCATENATE("!H",TEXT((INT((ROW(C27)-3)/4))+7,"###")))</f>
        <v/>
      </c>
    </row>
    <row r="27" spans="1:8" x14ac:dyDescent="0.2">
      <c r="A27" s="83" t="e">
        <f ca="1">VLOOKUP(TableOfContents!B$1,ProgramIDs!A$2:C$38,3,FALSE)</f>
        <v>#N/A</v>
      </c>
      <c r="B27" s="59">
        <f>TableOfContents!I$5</f>
        <v>2019</v>
      </c>
      <c r="C27" s="58" t="str">
        <f t="shared" ca="1" si="0"/>
        <v/>
      </c>
      <c r="D27" s="58" t="str">
        <f ca="1">VLOOKUP($C27,ProjectRecords!$D$3:U$53,18,0)</f>
        <v>grant no</v>
      </c>
      <c r="E27" s="58" t="str">
        <f ca="1">VLOOKUP($C27,ProjectRecords!$D$3:V$53,19,0)</f>
        <v>amd no</v>
      </c>
      <c r="F27" s="58" t="str">
        <f ca="1">VLOOKUP($C27,ProjectRecords!$D$3:W$53,20,0)</f>
        <v>fund source</v>
      </c>
      <c r="G27" s="58" t="str">
        <f ca="1">INDIRECT("'TableOfContents'"&amp;CONCATENATE("!i",TEXT((INT((ROW(B28)-3)/4))+7,"###")))</f>
        <v/>
      </c>
      <c r="H27" s="58" t="str">
        <f ca="1">INDIRECT("'TableOfContents'"&amp;CONCATENATE("!j",TEXT((INT((ROW(C28)-3)/4))+7,"###")))</f>
        <v/>
      </c>
    </row>
    <row r="28" spans="1:8" x14ac:dyDescent="0.2">
      <c r="A28" s="83" t="e">
        <f ca="1">VLOOKUP(TableOfContents!B$1,ProgramIDs!A$2:C$38,3,FALSE)</f>
        <v>#N/A</v>
      </c>
      <c r="B28" s="59">
        <f>TableOfContents!K$5</f>
        <v>2020</v>
      </c>
      <c r="C28" s="58" t="str">
        <f t="shared" ca="1" si="0"/>
        <v/>
      </c>
      <c r="D28" s="58" t="str">
        <f ca="1">VLOOKUP($C28,ProjectRecords!$D$3:U$53,18,0)</f>
        <v>grant no</v>
      </c>
      <c r="E28" s="58" t="str">
        <f ca="1">VLOOKUP($C28,ProjectRecords!$D$3:V$53,19,0)</f>
        <v>amd no</v>
      </c>
      <c r="F28" s="58" t="str">
        <f ca="1">VLOOKUP($C28,ProjectRecords!$D$3:W$53,20,0)</f>
        <v>fund source</v>
      </c>
      <c r="G28" s="58" t="str">
        <f ca="1">INDIRECT("'TableOfContents'"&amp;CONCATENATE("!k",TEXT((INT((ROW(B29)-3)/4))+7,"###")))</f>
        <v/>
      </c>
      <c r="H28" s="58" t="str">
        <f ca="1">INDIRECT("'TableOfContents'"&amp;CONCATENATE("!l",TEXT((INT((ROW(C29)-3)/4))+7,"###")))</f>
        <v/>
      </c>
    </row>
    <row r="29" spans="1:8" x14ac:dyDescent="0.2">
      <c r="A29" s="83" t="e">
        <f ca="1">VLOOKUP(TableOfContents!B$1,ProgramIDs!A$2:C$38,3,FALSE)</f>
        <v>#N/A</v>
      </c>
      <c r="B29" s="59">
        <f>TableOfContents!M$5</f>
        <v>2021</v>
      </c>
      <c r="C29" s="58" t="str">
        <f t="shared" ca="1" si="0"/>
        <v/>
      </c>
      <c r="D29" s="58" t="str">
        <f ca="1">VLOOKUP($C29,ProjectRecords!$D$3:U$53,18,0)</f>
        <v>grant no</v>
      </c>
      <c r="E29" s="58" t="str">
        <f ca="1">VLOOKUP($C29,ProjectRecords!$D$3:V$53,19,0)</f>
        <v>amd no</v>
      </c>
      <c r="F29" s="58" t="str">
        <f ca="1">VLOOKUP($C29,ProjectRecords!$D$3:W$53,20,0)</f>
        <v>fund source</v>
      </c>
      <c r="G29" s="58" t="str">
        <f ca="1">INDIRECT("'TableOfContents'"&amp;CONCATENATE("!m",TEXT((INT((ROW(B30)-3)/4))+7,"###")))</f>
        <v/>
      </c>
      <c r="H29" s="58" t="str">
        <f ca="1">INDIRECT("'TableOfContents'"&amp;CONCATENATE("!n",TEXT((INT((ROW(C30)-3)/4))+7,"###")))</f>
        <v/>
      </c>
    </row>
    <row r="30" spans="1:8" x14ac:dyDescent="0.2">
      <c r="A30" s="83" t="e">
        <f ca="1">VLOOKUP(TableOfContents!B$1,ProgramIDs!A$2:C$38,3,FALSE)</f>
        <v>#N/A</v>
      </c>
      <c r="B30" s="59">
        <f>TableOfContents!G$5</f>
        <v>2018</v>
      </c>
      <c r="C30" s="58" t="str">
        <f t="shared" ca="1" si="0"/>
        <v/>
      </c>
      <c r="D30" s="58" t="str">
        <f ca="1">VLOOKUP($C30,ProjectRecords!$D$3:U$53,18,0)</f>
        <v>grant no</v>
      </c>
      <c r="E30" s="58" t="str">
        <f ca="1">VLOOKUP($C30,ProjectRecords!$D$3:V$53,19,0)</f>
        <v>amd no</v>
      </c>
      <c r="F30" s="58" t="str">
        <f ca="1">VLOOKUP($C30,ProjectRecords!$D$3:W$53,20,0)</f>
        <v>fund source</v>
      </c>
      <c r="G30" s="58" t="str">
        <f ca="1">INDIRECT("'TableOfContents'"&amp;CONCATENATE("!G",TEXT((INT((ROW(B31)-3)/4))+7,"###")))</f>
        <v/>
      </c>
      <c r="H30" s="58" t="str">
        <f ca="1">INDIRECT("'TableOfContents'"&amp;CONCATENATE("!H",TEXT((INT((ROW(C31)-3)/4))+7,"###")))</f>
        <v/>
      </c>
    </row>
    <row r="31" spans="1:8" x14ac:dyDescent="0.2">
      <c r="A31" s="83" t="e">
        <f ca="1">VLOOKUP(TableOfContents!B$1,ProgramIDs!A$2:C$38,3,FALSE)</f>
        <v>#N/A</v>
      </c>
      <c r="B31" s="59">
        <f>TableOfContents!I$5</f>
        <v>2019</v>
      </c>
      <c r="C31" s="58" t="str">
        <f t="shared" ca="1" si="0"/>
        <v/>
      </c>
      <c r="D31" s="58" t="str">
        <f ca="1">VLOOKUP($C31,ProjectRecords!$D$3:U$53,18,0)</f>
        <v>grant no</v>
      </c>
      <c r="E31" s="58" t="str">
        <f ca="1">VLOOKUP($C31,ProjectRecords!$D$3:V$53,19,0)</f>
        <v>amd no</v>
      </c>
      <c r="F31" s="58" t="str">
        <f ca="1">VLOOKUP($C31,ProjectRecords!$D$3:W$53,20,0)</f>
        <v>fund source</v>
      </c>
      <c r="G31" s="58" t="str">
        <f ca="1">INDIRECT("'TableOfContents'"&amp;CONCATENATE("!i",TEXT((INT((ROW(B32)-3)/4))+7,"###")))</f>
        <v/>
      </c>
      <c r="H31" s="58" t="str">
        <f ca="1">INDIRECT("'TableOfContents'"&amp;CONCATENATE("!j",TEXT((INT((ROW(C32)-3)/4))+7,"###")))</f>
        <v/>
      </c>
    </row>
    <row r="32" spans="1:8" x14ac:dyDescent="0.2">
      <c r="A32" s="83" t="e">
        <f ca="1">VLOOKUP(TableOfContents!B$1,ProgramIDs!A$2:C$38,3,FALSE)</f>
        <v>#N/A</v>
      </c>
      <c r="B32" s="59">
        <f>TableOfContents!K$5</f>
        <v>2020</v>
      </c>
      <c r="C32" s="58" t="str">
        <f t="shared" ca="1" si="0"/>
        <v/>
      </c>
      <c r="D32" s="58" t="str">
        <f ca="1">VLOOKUP($C32,ProjectRecords!$D$3:U$53,18,0)</f>
        <v>grant no</v>
      </c>
      <c r="E32" s="58" t="str">
        <f ca="1">VLOOKUP($C32,ProjectRecords!$D$3:V$53,19,0)</f>
        <v>amd no</v>
      </c>
      <c r="F32" s="58" t="str">
        <f ca="1">VLOOKUP($C32,ProjectRecords!$D$3:W$53,20,0)</f>
        <v>fund source</v>
      </c>
      <c r="G32" s="58" t="str">
        <f ca="1">INDIRECT("'TableOfContents'"&amp;CONCATENATE("!k",TEXT((INT((ROW(B33)-3)/4))+7,"###")))</f>
        <v/>
      </c>
      <c r="H32" s="58" t="str">
        <f ca="1">INDIRECT("'TableOfContents'"&amp;CONCATENATE("!l",TEXT((INT((ROW(C33)-3)/4))+7,"###")))</f>
        <v/>
      </c>
    </row>
    <row r="33" spans="1:8" x14ac:dyDescent="0.2">
      <c r="A33" s="83" t="e">
        <f ca="1">VLOOKUP(TableOfContents!B$1,ProgramIDs!A$2:C$38,3,FALSE)</f>
        <v>#N/A</v>
      </c>
      <c r="B33" s="59">
        <f>TableOfContents!M$5</f>
        <v>2021</v>
      </c>
      <c r="C33" s="58" t="str">
        <f t="shared" ca="1" si="0"/>
        <v/>
      </c>
      <c r="D33" s="58" t="str">
        <f ca="1">VLOOKUP($C33,ProjectRecords!$D$3:U$53,18,0)</f>
        <v>grant no</v>
      </c>
      <c r="E33" s="58" t="str">
        <f ca="1">VLOOKUP($C33,ProjectRecords!$D$3:V$53,19,0)</f>
        <v>amd no</v>
      </c>
      <c r="F33" s="58" t="str">
        <f ca="1">VLOOKUP($C33,ProjectRecords!$D$3:W$53,20,0)</f>
        <v>fund source</v>
      </c>
      <c r="G33" s="58" t="str">
        <f ca="1">INDIRECT("'TableOfContents'"&amp;CONCATENATE("!m",TEXT((INT((ROW(B34)-3)/4))+7,"###")))</f>
        <v/>
      </c>
      <c r="H33" s="58" t="str">
        <f ca="1">INDIRECT("'TableOfContents'"&amp;CONCATENATE("!n",TEXT((INT((ROW(C34)-3)/4))+7,"###")))</f>
        <v/>
      </c>
    </row>
    <row r="34" spans="1:8" x14ac:dyDescent="0.2">
      <c r="A34" s="83" t="e">
        <f ca="1">VLOOKUP(TableOfContents!B$1,ProgramIDs!A$2:C$38,3,FALSE)</f>
        <v>#N/A</v>
      </c>
      <c r="B34" s="59">
        <f>TableOfContents!G$5</f>
        <v>2018</v>
      </c>
      <c r="C34" s="58" t="str">
        <f t="shared" ca="1" si="0"/>
        <v/>
      </c>
      <c r="D34" s="58" t="str">
        <f ca="1">VLOOKUP($C34,ProjectRecords!$D$3:U$53,18,0)</f>
        <v>grant no</v>
      </c>
      <c r="E34" s="58" t="str">
        <f ca="1">VLOOKUP($C34,ProjectRecords!$D$3:V$53,19,0)</f>
        <v>amd no</v>
      </c>
      <c r="F34" s="58" t="str">
        <f ca="1">VLOOKUP($C34,ProjectRecords!$D$3:W$53,20,0)</f>
        <v>fund source</v>
      </c>
      <c r="G34" s="58" t="str">
        <f ca="1">INDIRECT("'TableOfContents'"&amp;CONCATENATE("!G",TEXT((INT((ROW(B35)-3)/4))+7,"###")))</f>
        <v/>
      </c>
      <c r="H34" s="58" t="str">
        <f ca="1">INDIRECT("'TableOfContents'"&amp;CONCATENATE("!H",TEXT((INT((ROW(C35)-3)/4))+7,"###")))</f>
        <v/>
      </c>
    </row>
    <row r="35" spans="1:8" x14ac:dyDescent="0.2">
      <c r="A35" s="83" t="e">
        <f ca="1">VLOOKUP(TableOfContents!B$1,ProgramIDs!A$2:C$38,3,FALSE)</f>
        <v>#N/A</v>
      </c>
      <c r="B35" s="59">
        <f>TableOfContents!I$5</f>
        <v>2019</v>
      </c>
      <c r="C35" s="58" t="str">
        <f t="shared" ca="1" si="0"/>
        <v/>
      </c>
      <c r="D35" s="58" t="str">
        <f ca="1">VLOOKUP($C35,ProjectRecords!$D$3:U$53,18,0)</f>
        <v>grant no</v>
      </c>
      <c r="E35" s="58" t="str">
        <f ca="1">VLOOKUP($C35,ProjectRecords!$D$3:V$53,19,0)</f>
        <v>amd no</v>
      </c>
      <c r="F35" s="58" t="str">
        <f ca="1">VLOOKUP($C35,ProjectRecords!$D$3:W$53,20,0)</f>
        <v>fund source</v>
      </c>
      <c r="G35" s="58" t="str">
        <f ca="1">INDIRECT("'TableOfContents'"&amp;CONCATENATE("!i",TEXT((INT((ROW(B36)-3)/4))+7,"###")))</f>
        <v/>
      </c>
      <c r="H35" s="58" t="str">
        <f ca="1">INDIRECT("'TableOfContents'"&amp;CONCATENATE("!j",TEXT((INT((ROW(C36)-3)/4))+7,"###")))</f>
        <v/>
      </c>
    </row>
    <row r="36" spans="1:8" x14ac:dyDescent="0.2">
      <c r="A36" s="83" t="e">
        <f ca="1">VLOOKUP(TableOfContents!B$1,ProgramIDs!A$2:C$38,3,FALSE)</f>
        <v>#N/A</v>
      </c>
      <c r="B36" s="59">
        <f>TableOfContents!K$5</f>
        <v>2020</v>
      </c>
      <c r="C36" s="58" t="str">
        <f t="shared" ca="1" si="0"/>
        <v/>
      </c>
      <c r="D36" s="58" t="str">
        <f ca="1">VLOOKUP($C36,ProjectRecords!$D$3:U$53,18,0)</f>
        <v>grant no</v>
      </c>
      <c r="E36" s="58" t="str">
        <f ca="1">VLOOKUP($C36,ProjectRecords!$D$3:V$53,19,0)</f>
        <v>amd no</v>
      </c>
      <c r="F36" s="58" t="str">
        <f ca="1">VLOOKUP($C36,ProjectRecords!$D$3:W$53,20,0)</f>
        <v>fund source</v>
      </c>
      <c r="G36" s="58" t="str">
        <f ca="1">INDIRECT("'TableOfContents'"&amp;CONCATENATE("!k",TEXT((INT((ROW(B37)-3)/4))+7,"###")))</f>
        <v/>
      </c>
      <c r="H36" s="58" t="str">
        <f ca="1">INDIRECT("'TableOfContents'"&amp;CONCATENATE("!l",TEXT((INT((ROW(C37)-3)/4))+7,"###")))</f>
        <v/>
      </c>
    </row>
    <row r="37" spans="1:8" x14ac:dyDescent="0.2">
      <c r="A37" s="83" t="e">
        <f ca="1">VLOOKUP(TableOfContents!B$1,ProgramIDs!A$2:C$38,3,FALSE)</f>
        <v>#N/A</v>
      </c>
      <c r="B37" s="59">
        <f>TableOfContents!M$5</f>
        <v>2021</v>
      </c>
      <c r="C37" s="58" t="str">
        <f t="shared" ca="1" si="0"/>
        <v/>
      </c>
      <c r="D37" s="58" t="str">
        <f ca="1">VLOOKUP($C37,ProjectRecords!$D$3:U$53,18,0)</f>
        <v>grant no</v>
      </c>
      <c r="E37" s="58" t="str">
        <f ca="1">VLOOKUP($C37,ProjectRecords!$D$3:V$53,19,0)</f>
        <v>amd no</v>
      </c>
      <c r="F37" s="58" t="str">
        <f ca="1">VLOOKUP($C37,ProjectRecords!$D$3:W$53,20,0)</f>
        <v>fund source</v>
      </c>
      <c r="G37" s="58" t="str">
        <f ca="1">INDIRECT("'TableOfContents'"&amp;CONCATENATE("!m",TEXT((INT((ROW(B38)-3)/4))+7,"###")))</f>
        <v/>
      </c>
      <c r="H37" s="58" t="str">
        <f ca="1">INDIRECT("'TableOfContents'"&amp;CONCATENATE("!n",TEXT((INT((ROW(C38)-3)/4))+7,"###")))</f>
        <v/>
      </c>
    </row>
    <row r="38" spans="1:8" x14ac:dyDescent="0.2">
      <c r="A38" s="83" t="e">
        <f ca="1">VLOOKUP(TableOfContents!B$1,ProgramIDs!A$2:C$38,3,FALSE)</f>
        <v>#N/A</v>
      </c>
      <c r="B38" s="59">
        <f>TableOfContents!G$5</f>
        <v>2018</v>
      </c>
      <c r="C38" s="58" t="str">
        <f t="shared" ca="1" si="0"/>
        <v/>
      </c>
      <c r="D38" s="58" t="str">
        <f ca="1">VLOOKUP($C38,ProjectRecords!$D$3:U$53,18,0)</f>
        <v>grant no</v>
      </c>
      <c r="E38" s="58" t="str">
        <f ca="1">VLOOKUP($C38,ProjectRecords!$D$3:V$53,19,0)</f>
        <v>amd no</v>
      </c>
      <c r="F38" s="58" t="str">
        <f ca="1">VLOOKUP($C38,ProjectRecords!$D$3:W$53,20,0)</f>
        <v>fund source</v>
      </c>
      <c r="G38" s="58" t="str">
        <f ca="1">INDIRECT("'TableOfContents'"&amp;CONCATENATE("!G",TEXT((INT((ROW(B39)-3)/4))+7,"###")))</f>
        <v/>
      </c>
      <c r="H38" s="58" t="str">
        <f ca="1">INDIRECT("'TableOfContents'"&amp;CONCATENATE("!H",TEXT((INT((ROW(C39)-3)/4))+7,"###")))</f>
        <v/>
      </c>
    </row>
    <row r="39" spans="1:8" x14ac:dyDescent="0.2">
      <c r="A39" s="83" t="e">
        <f ca="1">VLOOKUP(TableOfContents!B$1,ProgramIDs!A$2:C$38,3,FALSE)</f>
        <v>#N/A</v>
      </c>
      <c r="B39" s="59">
        <f>TableOfContents!I$5</f>
        <v>2019</v>
      </c>
      <c r="C39" s="58" t="str">
        <f t="shared" ca="1" si="0"/>
        <v/>
      </c>
      <c r="D39" s="58" t="str">
        <f ca="1">VLOOKUP($C39,ProjectRecords!$D$3:U$53,18,0)</f>
        <v>grant no</v>
      </c>
      <c r="E39" s="58" t="str">
        <f ca="1">VLOOKUP($C39,ProjectRecords!$D$3:V$53,19,0)</f>
        <v>amd no</v>
      </c>
      <c r="F39" s="58" t="str">
        <f ca="1">VLOOKUP($C39,ProjectRecords!$D$3:W$53,20,0)</f>
        <v>fund source</v>
      </c>
      <c r="G39" s="58" t="str">
        <f ca="1">INDIRECT("'TableOfContents'"&amp;CONCATENATE("!i",TEXT((INT((ROW(B40)-3)/4))+7,"###")))</f>
        <v/>
      </c>
      <c r="H39" s="58" t="str">
        <f ca="1">INDIRECT("'TableOfContents'"&amp;CONCATENATE("!j",TEXT((INT((ROW(C40)-3)/4))+7,"###")))</f>
        <v/>
      </c>
    </row>
    <row r="40" spans="1:8" x14ac:dyDescent="0.2">
      <c r="A40" s="83" t="e">
        <f ca="1">VLOOKUP(TableOfContents!B$1,ProgramIDs!A$2:C$38,3,FALSE)</f>
        <v>#N/A</v>
      </c>
      <c r="B40" s="59">
        <f>TableOfContents!K$5</f>
        <v>2020</v>
      </c>
      <c r="C40" s="58" t="str">
        <f t="shared" ca="1" si="0"/>
        <v/>
      </c>
      <c r="D40" s="58" t="str">
        <f ca="1">VLOOKUP($C40,ProjectRecords!$D$3:U$53,18,0)</f>
        <v>grant no</v>
      </c>
      <c r="E40" s="58" t="str">
        <f ca="1">VLOOKUP($C40,ProjectRecords!$D$3:V$53,19,0)</f>
        <v>amd no</v>
      </c>
      <c r="F40" s="58" t="str">
        <f ca="1">VLOOKUP($C40,ProjectRecords!$D$3:W$53,20,0)</f>
        <v>fund source</v>
      </c>
      <c r="G40" s="58" t="str">
        <f ca="1">INDIRECT("'TableOfContents'"&amp;CONCATENATE("!k",TEXT((INT((ROW(B41)-3)/4))+7,"###")))</f>
        <v/>
      </c>
      <c r="H40" s="58" t="str">
        <f ca="1">INDIRECT("'TableOfContents'"&amp;CONCATENATE("!l",TEXT((INT((ROW(C41)-3)/4))+7,"###")))</f>
        <v/>
      </c>
    </row>
    <row r="41" spans="1:8" x14ac:dyDescent="0.2">
      <c r="A41" s="83" t="e">
        <f ca="1">VLOOKUP(TableOfContents!B$1,ProgramIDs!A$2:C$38,3,FALSE)</f>
        <v>#N/A</v>
      </c>
      <c r="B41" s="59">
        <f>TableOfContents!M$5</f>
        <v>2021</v>
      </c>
      <c r="C41" s="58" t="str">
        <f t="shared" ca="1" si="0"/>
        <v/>
      </c>
      <c r="D41" s="58" t="str">
        <f ca="1">VLOOKUP($C41,ProjectRecords!$D$3:U$53,18,0)</f>
        <v>grant no</v>
      </c>
      <c r="E41" s="58" t="str">
        <f ca="1">VLOOKUP($C41,ProjectRecords!$D$3:V$53,19,0)</f>
        <v>amd no</v>
      </c>
      <c r="F41" s="58" t="str">
        <f ca="1">VLOOKUP($C41,ProjectRecords!$D$3:W$53,20,0)</f>
        <v>fund source</v>
      </c>
      <c r="G41" s="58" t="str">
        <f ca="1">INDIRECT("'TableOfContents'"&amp;CONCATENATE("!m",TEXT((INT((ROW(B42)-3)/4))+7,"###")))</f>
        <v/>
      </c>
      <c r="H41" s="58" t="str">
        <f ca="1">INDIRECT("'TableOfContents'"&amp;CONCATENATE("!n",TEXT((INT((ROW(C42)-3)/4))+7,"###")))</f>
        <v/>
      </c>
    </row>
    <row r="42" spans="1:8" x14ac:dyDescent="0.2">
      <c r="A42" s="83" t="e">
        <f ca="1">VLOOKUP(TableOfContents!B$1,ProgramIDs!A$2:C$38,3,FALSE)</f>
        <v>#N/A</v>
      </c>
      <c r="B42" s="59">
        <f>TableOfContents!G$5</f>
        <v>2018</v>
      </c>
      <c r="C42" s="58" t="str">
        <f t="shared" ca="1" si="0"/>
        <v/>
      </c>
      <c r="D42" s="58" t="str">
        <f ca="1">VLOOKUP($C42,ProjectRecords!$D$3:U$53,18,0)</f>
        <v>grant no</v>
      </c>
      <c r="E42" s="58" t="str">
        <f ca="1">VLOOKUP($C42,ProjectRecords!$D$3:V$53,19,0)</f>
        <v>amd no</v>
      </c>
      <c r="F42" s="58" t="str">
        <f ca="1">VLOOKUP($C42,ProjectRecords!$D$3:W$53,20,0)</f>
        <v>fund source</v>
      </c>
      <c r="G42" s="58" t="str">
        <f ca="1">INDIRECT("'TableOfContents'"&amp;CONCATENATE("!G",TEXT((INT((ROW(B43)-3)/4))+7,"###")))</f>
        <v/>
      </c>
      <c r="H42" s="58" t="str">
        <f ca="1">INDIRECT("'TableOfContents'"&amp;CONCATENATE("!H",TEXT((INT((ROW(C43)-3)/4))+7,"###")))</f>
        <v/>
      </c>
    </row>
    <row r="43" spans="1:8" x14ac:dyDescent="0.2">
      <c r="A43" s="83" t="e">
        <f ca="1">VLOOKUP(TableOfContents!B$1,ProgramIDs!A$2:C$38,3,FALSE)</f>
        <v>#N/A</v>
      </c>
      <c r="B43" s="59">
        <f>TableOfContents!I$5</f>
        <v>2019</v>
      </c>
      <c r="C43" s="58" t="str">
        <f t="shared" ca="1" si="0"/>
        <v/>
      </c>
      <c r="D43" s="58" t="str">
        <f ca="1">VLOOKUP($C43,ProjectRecords!$D$3:U$53,18,0)</f>
        <v>grant no</v>
      </c>
      <c r="E43" s="58" t="str">
        <f ca="1">VLOOKUP($C43,ProjectRecords!$D$3:V$53,19,0)</f>
        <v>amd no</v>
      </c>
      <c r="F43" s="58" t="str">
        <f ca="1">VLOOKUP($C43,ProjectRecords!$D$3:W$53,20,0)</f>
        <v>fund source</v>
      </c>
      <c r="G43" s="58" t="str">
        <f ca="1">INDIRECT("'TableOfContents'"&amp;CONCATENATE("!i",TEXT((INT((ROW(B44)-3)/4))+7,"###")))</f>
        <v/>
      </c>
      <c r="H43" s="58" t="str">
        <f ca="1">INDIRECT("'TableOfContents'"&amp;CONCATENATE("!j",TEXT((INT((ROW(C44)-3)/4))+7,"###")))</f>
        <v/>
      </c>
    </row>
    <row r="44" spans="1:8" x14ac:dyDescent="0.2">
      <c r="A44" s="83" t="e">
        <f ca="1">VLOOKUP(TableOfContents!B$1,ProgramIDs!A$2:C$38,3,FALSE)</f>
        <v>#N/A</v>
      </c>
      <c r="B44" s="59">
        <f>TableOfContents!K$5</f>
        <v>2020</v>
      </c>
      <c r="C44" s="58" t="str">
        <f t="shared" ca="1" si="0"/>
        <v/>
      </c>
      <c r="D44" s="58" t="str">
        <f ca="1">VLOOKUP($C44,ProjectRecords!$D$3:U$53,18,0)</f>
        <v>grant no</v>
      </c>
      <c r="E44" s="58" t="str">
        <f ca="1">VLOOKUP($C44,ProjectRecords!$D$3:V$53,19,0)</f>
        <v>amd no</v>
      </c>
      <c r="F44" s="58" t="str">
        <f ca="1">VLOOKUP($C44,ProjectRecords!$D$3:W$53,20,0)</f>
        <v>fund source</v>
      </c>
      <c r="G44" s="58" t="str">
        <f ca="1">INDIRECT("'TableOfContents'"&amp;CONCATENATE("!k",TEXT((INT((ROW(B45)-3)/4))+7,"###")))</f>
        <v/>
      </c>
      <c r="H44" s="58" t="str">
        <f ca="1">INDIRECT("'TableOfContents'"&amp;CONCATENATE("!l",TEXT((INT((ROW(C45)-3)/4))+7,"###")))</f>
        <v/>
      </c>
    </row>
    <row r="45" spans="1:8" x14ac:dyDescent="0.2">
      <c r="A45" s="83" t="e">
        <f ca="1">VLOOKUP(TableOfContents!B$1,ProgramIDs!A$2:C$38,3,FALSE)</f>
        <v>#N/A</v>
      </c>
      <c r="B45" s="59">
        <f>TableOfContents!M$5</f>
        <v>2021</v>
      </c>
      <c r="C45" s="58" t="str">
        <f t="shared" ca="1" si="0"/>
        <v/>
      </c>
      <c r="D45" s="58" t="str">
        <f ca="1">VLOOKUP($C45,ProjectRecords!$D$3:U$53,18,0)</f>
        <v>grant no</v>
      </c>
      <c r="E45" s="58" t="str">
        <f ca="1">VLOOKUP($C45,ProjectRecords!$D$3:V$53,19,0)</f>
        <v>amd no</v>
      </c>
      <c r="F45" s="58" t="str">
        <f ca="1">VLOOKUP($C45,ProjectRecords!$D$3:W$53,20,0)</f>
        <v>fund source</v>
      </c>
      <c r="G45" s="58" t="str">
        <f ca="1">INDIRECT("'TableOfContents'"&amp;CONCATENATE("!m",TEXT((INT((ROW(B46)-3)/4))+7,"###")))</f>
        <v/>
      </c>
      <c r="H45" s="58" t="str">
        <f ca="1">INDIRECT("'TableOfContents'"&amp;CONCATENATE("!n",TEXT((INT((ROW(C46)-3)/4))+7,"###")))</f>
        <v/>
      </c>
    </row>
    <row r="46" spans="1:8" x14ac:dyDescent="0.2">
      <c r="A46" s="83" t="e">
        <f ca="1">VLOOKUP(TableOfContents!B$1,ProgramIDs!A$2:C$38,3,FALSE)</f>
        <v>#N/A</v>
      </c>
      <c r="B46" s="59">
        <f>TableOfContents!G$5</f>
        <v>2018</v>
      </c>
      <c r="C46" s="58" t="str">
        <f t="shared" ca="1" si="0"/>
        <v/>
      </c>
      <c r="D46" s="58" t="str">
        <f ca="1">VLOOKUP($C46,ProjectRecords!$D$3:U$53,18,0)</f>
        <v>grant no</v>
      </c>
      <c r="E46" s="58" t="str">
        <f ca="1">VLOOKUP($C46,ProjectRecords!$D$3:V$53,19,0)</f>
        <v>amd no</v>
      </c>
      <c r="F46" s="58" t="str">
        <f ca="1">VLOOKUP($C46,ProjectRecords!$D$3:W$53,20,0)</f>
        <v>fund source</v>
      </c>
      <c r="G46" s="58" t="str">
        <f ca="1">INDIRECT("'TableOfContents'"&amp;CONCATENATE("!G",TEXT((INT((ROW(B47)-3)/4))+7,"###")))</f>
        <v/>
      </c>
      <c r="H46" s="58" t="str">
        <f ca="1">INDIRECT("'TableOfContents'"&amp;CONCATENATE("!H",TEXT((INT((ROW(C47)-3)/4))+7,"###")))</f>
        <v/>
      </c>
    </row>
    <row r="47" spans="1:8" x14ac:dyDescent="0.2">
      <c r="A47" s="83" t="e">
        <f ca="1">VLOOKUP(TableOfContents!B$1,ProgramIDs!A$2:C$38,3,FALSE)</f>
        <v>#N/A</v>
      </c>
      <c r="B47" s="59">
        <f>TableOfContents!I$5</f>
        <v>2019</v>
      </c>
      <c r="C47" s="58" t="str">
        <f t="shared" ca="1" si="0"/>
        <v/>
      </c>
      <c r="D47" s="58" t="str">
        <f ca="1">VLOOKUP($C47,ProjectRecords!$D$3:U$53,18,0)</f>
        <v>grant no</v>
      </c>
      <c r="E47" s="58" t="str">
        <f ca="1">VLOOKUP($C47,ProjectRecords!$D$3:V$53,19,0)</f>
        <v>amd no</v>
      </c>
      <c r="F47" s="58" t="str">
        <f ca="1">VLOOKUP($C47,ProjectRecords!$D$3:W$53,20,0)</f>
        <v>fund source</v>
      </c>
      <c r="G47" s="58" t="str">
        <f ca="1">INDIRECT("'TableOfContents'"&amp;CONCATENATE("!i",TEXT((INT((ROW(B48)-3)/4))+7,"###")))</f>
        <v/>
      </c>
      <c r="H47" s="58" t="str">
        <f ca="1">INDIRECT("'TableOfContents'"&amp;CONCATENATE("!j",TEXT((INT((ROW(C48)-3)/4))+7,"###")))</f>
        <v/>
      </c>
    </row>
    <row r="48" spans="1:8" x14ac:dyDescent="0.2">
      <c r="A48" s="83" t="e">
        <f ca="1">VLOOKUP(TableOfContents!B$1,ProgramIDs!A$2:C$38,3,FALSE)</f>
        <v>#N/A</v>
      </c>
      <c r="B48" s="59">
        <f>TableOfContents!K$5</f>
        <v>2020</v>
      </c>
      <c r="C48" s="58" t="str">
        <f t="shared" ca="1" si="0"/>
        <v/>
      </c>
      <c r="D48" s="58" t="str">
        <f ca="1">VLOOKUP($C48,ProjectRecords!$D$3:U$53,18,0)</f>
        <v>grant no</v>
      </c>
      <c r="E48" s="58" t="str">
        <f ca="1">VLOOKUP($C48,ProjectRecords!$D$3:V$53,19,0)</f>
        <v>amd no</v>
      </c>
      <c r="F48" s="58" t="str">
        <f ca="1">VLOOKUP($C48,ProjectRecords!$D$3:W$53,20,0)</f>
        <v>fund source</v>
      </c>
      <c r="G48" s="58" t="str">
        <f ca="1">INDIRECT("'TableOfContents'"&amp;CONCATENATE("!k",TEXT((INT((ROW(B49)-3)/4))+7,"###")))</f>
        <v/>
      </c>
      <c r="H48" s="58" t="str">
        <f ca="1">INDIRECT("'TableOfContents'"&amp;CONCATENATE("!l",TEXT((INT((ROW(C49)-3)/4))+7,"###")))</f>
        <v/>
      </c>
    </row>
    <row r="49" spans="1:8" x14ac:dyDescent="0.2">
      <c r="A49" s="83" t="e">
        <f ca="1">VLOOKUP(TableOfContents!B$1,ProgramIDs!A$2:C$38,3,FALSE)</f>
        <v>#N/A</v>
      </c>
      <c r="B49" s="59">
        <f>TableOfContents!M$5</f>
        <v>2021</v>
      </c>
      <c r="C49" s="58" t="str">
        <f t="shared" ca="1" si="0"/>
        <v/>
      </c>
      <c r="D49" s="58" t="str">
        <f ca="1">VLOOKUP($C49,ProjectRecords!$D$3:U$53,18,0)</f>
        <v>grant no</v>
      </c>
      <c r="E49" s="58" t="str">
        <f ca="1">VLOOKUP($C49,ProjectRecords!$D$3:V$53,19,0)</f>
        <v>amd no</v>
      </c>
      <c r="F49" s="58" t="str">
        <f ca="1">VLOOKUP($C49,ProjectRecords!$D$3:W$53,20,0)</f>
        <v>fund source</v>
      </c>
      <c r="G49" s="58" t="str">
        <f ca="1">INDIRECT("'TableOfContents'"&amp;CONCATENATE("!m",TEXT((INT((ROW(B50)-3)/4))+7,"###")))</f>
        <v/>
      </c>
      <c r="H49" s="58" t="str">
        <f ca="1">INDIRECT("'TableOfContents'"&amp;CONCATENATE("!n",TEXT((INT((ROW(C50)-3)/4))+7,"###")))</f>
        <v/>
      </c>
    </row>
    <row r="50" spans="1:8" x14ac:dyDescent="0.2">
      <c r="A50" s="83" t="e">
        <f ca="1">VLOOKUP(TableOfContents!B$1,ProgramIDs!A$2:C$38,3,FALSE)</f>
        <v>#N/A</v>
      </c>
      <c r="B50" s="59">
        <f>TableOfContents!G$5</f>
        <v>2018</v>
      </c>
      <c r="C50" s="58" t="str">
        <f t="shared" ca="1" si="0"/>
        <v/>
      </c>
      <c r="D50" s="58" t="str">
        <f ca="1">VLOOKUP($C50,ProjectRecords!$D$3:U$53,18,0)</f>
        <v>grant no</v>
      </c>
      <c r="E50" s="58" t="str">
        <f ca="1">VLOOKUP($C50,ProjectRecords!$D$3:V$53,19,0)</f>
        <v>amd no</v>
      </c>
      <c r="F50" s="58" t="str">
        <f ca="1">VLOOKUP($C50,ProjectRecords!$D$3:W$53,20,0)</f>
        <v>fund source</v>
      </c>
      <c r="G50" s="58" t="str">
        <f ca="1">INDIRECT("'TableOfContents'"&amp;CONCATENATE("!G",TEXT((INT((ROW(B51)-3)/4))+7,"###")))</f>
        <v/>
      </c>
      <c r="H50" s="58" t="str">
        <f ca="1">INDIRECT("'TableOfContents'"&amp;CONCATENATE("!H",TEXT((INT((ROW(C51)-3)/4))+7,"###")))</f>
        <v/>
      </c>
    </row>
    <row r="51" spans="1:8" x14ac:dyDescent="0.2">
      <c r="A51" s="83" t="e">
        <f ca="1">VLOOKUP(TableOfContents!B$1,ProgramIDs!A$2:C$38,3,FALSE)</f>
        <v>#N/A</v>
      </c>
      <c r="B51" s="59">
        <f>TableOfContents!I$5</f>
        <v>2019</v>
      </c>
      <c r="C51" s="58" t="str">
        <f t="shared" ca="1" si="0"/>
        <v/>
      </c>
      <c r="D51" s="58" t="str">
        <f ca="1">VLOOKUP($C51,ProjectRecords!$D$3:U$53,18,0)</f>
        <v>grant no</v>
      </c>
      <c r="E51" s="58" t="str">
        <f ca="1">VLOOKUP($C51,ProjectRecords!$D$3:V$53,19,0)</f>
        <v>amd no</v>
      </c>
      <c r="F51" s="58" t="str">
        <f ca="1">VLOOKUP($C51,ProjectRecords!$D$3:W$53,20,0)</f>
        <v>fund source</v>
      </c>
      <c r="G51" s="58" t="str">
        <f ca="1">INDIRECT("'TableOfContents'"&amp;CONCATENATE("!i",TEXT((INT((ROW(B52)-3)/4))+7,"###")))</f>
        <v/>
      </c>
      <c r="H51" s="58" t="str">
        <f ca="1">INDIRECT("'TableOfContents'"&amp;CONCATENATE("!j",TEXT((INT((ROW(C52)-3)/4))+7,"###")))</f>
        <v/>
      </c>
    </row>
    <row r="52" spans="1:8" x14ac:dyDescent="0.2">
      <c r="A52" s="83" t="e">
        <f ca="1">VLOOKUP(TableOfContents!B$1,ProgramIDs!A$2:C$38,3,FALSE)</f>
        <v>#N/A</v>
      </c>
      <c r="B52" s="59">
        <f>TableOfContents!K$5</f>
        <v>2020</v>
      </c>
      <c r="C52" s="58" t="str">
        <f t="shared" ca="1" si="0"/>
        <v/>
      </c>
      <c r="D52" s="58" t="str">
        <f ca="1">VLOOKUP($C52,ProjectRecords!$D$3:U$53,18,0)</f>
        <v>grant no</v>
      </c>
      <c r="E52" s="58" t="str">
        <f ca="1">VLOOKUP($C52,ProjectRecords!$D$3:V$53,19,0)</f>
        <v>amd no</v>
      </c>
      <c r="F52" s="58" t="str">
        <f ca="1">VLOOKUP($C52,ProjectRecords!$D$3:W$53,20,0)</f>
        <v>fund source</v>
      </c>
      <c r="G52" s="58" t="str">
        <f ca="1">INDIRECT("'TableOfContents'"&amp;CONCATENATE("!k",TEXT((INT((ROW(B53)-3)/4))+7,"###")))</f>
        <v/>
      </c>
      <c r="H52" s="58" t="str">
        <f ca="1">INDIRECT("'TableOfContents'"&amp;CONCATENATE("!l",TEXT((INT((ROW(C53)-3)/4))+7,"###")))</f>
        <v/>
      </c>
    </row>
    <row r="53" spans="1:8" x14ac:dyDescent="0.2">
      <c r="A53" s="83" t="e">
        <f ca="1">VLOOKUP(TableOfContents!B$1,ProgramIDs!A$2:C$38,3,FALSE)</f>
        <v>#N/A</v>
      </c>
      <c r="B53" s="59">
        <f>TableOfContents!M$5</f>
        <v>2021</v>
      </c>
      <c r="C53" s="58" t="str">
        <f t="shared" ca="1" si="0"/>
        <v/>
      </c>
      <c r="D53" s="58" t="str">
        <f ca="1">VLOOKUP($C53,ProjectRecords!$D$3:U$53,18,0)</f>
        <v>grant no</v>
      </c>
      <c r="E53" s="58" t="str">
        <f ca="1">VLOOKUP($C53,ProjectRecords!$D$3:V$53,19,0)</f>
        <v>amd no</v>
      </c>
      <c r="F53" s="58" t="str">
        <f ca="1">VLOOKUP($C53,ProjectRecords!$D$3:W$53,20,0)</f>
        <v>fund source</v>
      </c>
      <c r="G53" s="58" t="str">
        <f ca="1">INDIRECT("'TableOfContents'"&amp;CONCATENATE("!m",TEXT((INT((ROW(B54)-3)/4))+7,"###")))</f>
        <v/>
      </c>
      <c r="H53" s="58" t="str">
        <f ca="1">INDIRECT("'TableOfContents'"&amp;CONCATENATE("!n",TEXT((INT((ROW(C54)-3)/4))+7,"###")))</f>
        <v/>
      </c>
    </row>
    <row r="54" spans="1:8" x14ac:dyDescent="0.2">
      <c r="A54" s="83" t="e">
        <f ca="1">VLOOKUP(TableOfContents!B$1,ProgramIDs!A$2:C$38,3,FALSE)</f>
        <v>#N/A</v>
      </c>
      <c r="B54" s="59">
        <f>TableOfContents!G$5</f>
        <v>2018</v>
      </c>
      <c r="C54" s="58" t="str">
        <f t="shared" ca="1" si="0"/>
        <v/>
      </c>
      <c r="D54" s="58" t="str">
        <f ca="1">VLOOKUP($C54,ProjectRecords!$D$3:U$53,18,0)</f>
        <v>grant no</v>
      </c>
      <c r="E54" s="58" t="str">
        <f ca="1">VLOOKUP($C54,ProjectRecords!$D$3:V$53,19,0)</f>
        <v>amd no</v>
      </c>
      <c r="F54" s="58" t="str">
        <f ca="1">VLOOKUP($C54,ProjectRecords!$D$3:W$53,20,0)</f>
        <v>fund source</v>
      </c>
      <c r="G54" s="58" t="str">
        <f ca="1">INDIRECT("'TableOfContents'"&amp;CONCATENATE("!G",TEXT((INT((ROW(B55)-3)/4))+7,"###")))</f>
        <v/>
      </c>
      <c r="H54" s="58" t="str">
        <f ca="1">INDIRECT("'TableOfContents'"&amp;CONCATENATE("!H",TEXT((INT((ROW(C55)-3)/4))+7,"###")))</f>
        <v/>
      </c>
    </row>
    <row r="55" spans="1:8" x14ac:dyDescent="0.2">
      <c r="A55" s="83" t="e">
        <f ca="1">VLOOKUP(TableOfContents!B$1,ProgramIDs!A$2:C$38,3,FALSE)</f>
        <v>#N/A</v>
      </c>
      <c r="B55" s="59">
        <f>TableOfContents!I$5</f>
        <v>2019</v>
      </c>
      <c r="C55" s="58" t="str">
        <f t="shared" ca="1" si="0"/>
        <v/>
      </c>
      <c r="D55" s="58" t="str">
        <f ca="1">VLOOKUP($C55,ProjectRecords!$D$3:U$53,18,0)</f>
        <v>grant no</v>
      </c>
      <c r="E55" s="58" t="str">
        <f ca="1">VLOOKUP($C55,ProjectRecords!$D$3:V$53,19,0)</f>
        <v>amd no</v>
      </c>
      <c r="F55" s="58" t="str">
        <f ca="1">VLOOKUP($C55,ProjectRecords!$D$3:W$53,20,0)</f>
        <v>fund source</v>
      </c>
      <c r="G55" s="58" t="str">
        <f ca="1">INDIRECT("'TableOfContents'"&amp;CONCATENATE("!i",TEXT((INT((ROW(B56)-3)/4))+7,"###")))</f>
        <v/>
      </c>
      <c r="H55" s="58" t="str">
        <f ca="1">INDIRECT("'TableOfContents'"&amp;CONCATENATE("!j",TEXT((INT((ROW(C56)-3)/4))+7,"###")))</f>
        <v/>
      </c>
    </row>
    <row r="56" spans="1:8" x14ac:dyDescent="0.2">
      <c r="A56" s="83" t="e">
        <f ca="1">VLOOKUP(TableOfContents!B$1,ProgramIDs!A$2:C$38,3,FALSE)</f>
        <v>#N/A</v>
      </c>
      <c r="B56" s="59">
        <f>TableOfContents!K$5</f>
        <v>2020</v>
      </c>
      <c r="C56" s="58" t="str">
        <f t="shared" ca="1" si="0"/>
        <v/>
      </c>
      <c r="D56" s="58" t="str">
        <f ca="1">VLOOKUP($C56,ProjectRecords!$D$3:U$53,18,0)</f>
        <v>grant no</v>
      </c>
      <c r="E56" s="58" t="str">
        <f ca="1">VLOOKUP($C56,ProjectRecords!$D$3:V$53,19,0)</f>
        <v>amd no</v>
      </c>
      <c r="F56" s="58" t="str">
        <f ca="1">VLOOKUP($C56,ProjectRecords!$D$3:W$53,20,0)</f>
        <v>fund source</v>
      </c>
      <c r="G56" s="58" t="str">
        <f ca="1">INDIRECT("'TableOfContents'"&amp;CONCATENATE("!k",TEXT((INT((ROW(B57)-3)/4))+7,"###")))</f>
        <v/>
      </c>
      <c r="H56" s="58" t="str">
        <f ca="1">INDIRECT("'TableOfContents'"&amp;CONCATENATE("!l",TEXT((INT((ROW(C57)-3)/4))+7,"###")))</f>
        <v/>
      </c>
    </row>
    <row r="57" spans="1:8" x14ac:dyDescent="0.2">
      <c r="A57" s="83" t="e">
        <f ca="1">VLOOKUP(TableOfContents!B$1,ProgramIDs!A$2:C$38,3,FALSE)</f>
        <v>#N/A</v>
      </c>
      <c r="B57" s="59">
        <f>TableOfContents!M$5</f>
        <v>2021</v>
      </c>
      <c r="C57" s="58" t="str">
        <f t="shared" ca="1" si="0"/>
        <v/>
      </c>
      <c r="D57" s="58" t="str">
        <f ca="1">VLOOKUP($C57,ProjectRecords!$D$3:U$53,18,0)</f>
        <v>grant no</v>
      </c>
      <c r="E57" s="58" t="str">
        <f ca="1">VLOOKUP($C57,ProjectRecords!$D$3:V$53,19,0)</f>
        <v>amd no</v>
      </c>
      <c r="F57" s="58" t="str">
        <f ca="1">VLOOKUP($C57,ProjectRecords!$D$3:W$53,20,0)</f>
        <v>fund source</v>
      </c>
      <c r="G57" s="58" t="str">
        <f ca="1">INDIRECT("'TableOfContents'"&amp;CONCATENATE("!m",TEXT((INT((ROW(B58)-3)/4))+7,"###")))</f>
        <v/>
      </c>
      <c r="H57" s="58" t="str">
        <f ca="1">INDIRECT("'TableOfContents'"&amp;CONCATENATE("!n",TEXT((INT((ROW(C58)-3)/4))+7,"###")))</f>
        <v/>
      </c>
    </row>
    <row r="58" spans="1:8" x14ac:dyDescent="0.2">
      <c r="A58" s="83" t="e">
        <f ca="1">VLOOKUP(TableOfContents!B$1,ProgramIDs!A$2:C$38,3,FALSE)</f>
        <v>#N/A</v>
      </c>
      <c r="B58" s="59">
        <f>TableOfContents!G$5</f>
        <v>2018</v>
      </c>
      <c r="C58" s="58" t="str">
        <f t="shared" ca="1" si="0"/>
        <v/>
      </c>
      <c r="D58" s="58" t="str">
        <f ca="1">VLOOKUP($C58,ProjectRecords!$D$3:U$53,18,0)</f>
        <v>grant no</v>
      </c>
      <c r="E58" s="58" t="str">
        <f ca="1">VLOOKUP($C58,ProjectRecords!$D$3:V$53,19,0)</f>
        <v>amd no</v>
      </c>
      <c r="F58" s="58" t="str">
        <f ca="1">VLOOKUP($C58,ProjectRecords!$D$3:W$53,20,0)</f>
        <v>fund source</v>
      </c>
      <c r="G58" s="58" t="str">
        <f ca="1">INDIRECT("'TableOfContents'"&amp;CONCATENATE("!G",TEXT((INT((ROW(B59)-3)/4))+7,"###")))</f>
        <v/>
      </c>
      <c r="H58" s="58" t="str">
        <f ca="1">INDIRECT("'TableOfContents'"&amp;CONCATENATE("!H",TEXT((INT((ROW(C59)-3)/4))+7,"###")))</f>
        <v/>
      </c>
    </row>
    <row r="59" spans="1:8" x14ac:dyDescent="0.2">
      <c r="A59" s="83" t="e">
        <f ca="1">VLOOKUP(TableOfContents!B$1,ProgramIDs!A$2:C$38,3,FALSE)</f>
        <v>#N/A</v>
      </c>
      <c r="B59" s="59">
        <f>TableOfContents!I$5</f>
        <v>2019</v>
      </c>
      <c r="C59" s="58" t="str">
        <f t="shared" ca="1" si="0"/>
        <v/>
      </c>
      <c r="D59" s="58" t="str">
        <f ca="1">VLOOKUP($C59,ProjectRecords!$D$3:U$53,18,0)</f>
        <v>grant no</v>
      </c>
      <c r="E59" s="58" t="str">
        <f ca="1">VLOOKUP($C59,ProjectRecords!$D$3:V$53,19,0)</f>
        <v>amd no</v>
      </c>
      <c r="F59" s="58" t="str">
        <f ca="1">VLOOKUP($C59,ProjectRecords!$D$3:W$53,20,0)</f>
        <v>fund source</v>
      </c>
      <c r="G59" s="58" t="str">
        <f ca="1">INDIRECT("'TableOfContents'"&amp;CONCATENATE("!i",TEXT((INT((ROW(B60)-3)/4))+7,"###")))</f>
        <v/>
      </c>
      <c r="H59" s="58" t="str">
        <f ca="1">INDIRECT("'TableOfContents'"&amp;CONCATENATE("!j",TEXT((INT((ROW(C60)-3)/4))+7,"###")))</f>
        <v/>
      </c>
    </row>
    <row r="60" spans="1:8" x14ac:dyDescent="0.2">
      <c r="A60" s="83" t="e">
        <f ca="1">VLOOKUP(TableOfContents!B$1,ProgramIDs!A$2:C$38,3,FALSE)</f>
        <v>#N/A</v>
      </c>
      <c r="B60" s="59">
        <f>TableOfContents!K$5</f>
        <v>2020</v>
      </c>
      <c r="C60" s="58" t="str">
        <f t="shared" ca="1" si="0"/>
        <v/>
      </c>
      <c r="D60" s="58" t="str">
        <f ca="1">VLOOKUP($C60,ProjectRecords!$D$3:U$53,18,0)</f>
        <v>grant no</v>
      </c>
      <c r="E60" s="58" t="str">
        <f ca="1">VLOOKUP($C60,ProjectRecords!$D$3:V$53,19,0)</f>
        <v>amd no</v>
      </c>
      <c r="F60" s="58" t="str">
        <f ca="1">VLOOKUP($C60,ProjectRecords!$D$3:W$53,20,0)</f>
        <v>fund source</v>
      </c>
      <c r="G60" s="58" t="str">
        <f ca="1">INDIRECT("'TableOfContents'"&amp;CONCATENATE("!k",TEXT((INT((ROW(B61)-3)/4))+7,"###")))</f>
        <v/>
      </c>
      <c r="H60" s="58" t="str">
        <f ca="1">INDIRECT("'TableOfContents'"&amp;CONCATENATE("!l",TEXT((INT((ROW(C61)-3)/4))+7,"###")))</f>
        <v/>
      </c>
    </row>
    <row r="61" spans="1:8" x14ac:dyDescent="0.2">
      <c r="A61" s="83" t="e">
        <f ca="1">VLOOKUP(TableOfContents!B$1,ProgramIDs!A$2:C$38,3,FALSE)</f>
        <v>#N/A</v>
      </c>
      <c r="B61" s="59">
        <f>TableOfContents!M$5</f>
        <v>2021</v>
      </c>
      <c r="C61" s="58" t="str">
        <f t="shared" ca="1" si="0"/>
        <v/>
      </c>
      <c r="D61" s="58" t="str">
        <f ca="1">VLOOKUP($C61,ProjectRecords!$D$3:U$53,18,0)</f>
        <v>grant no</v>
      </c>
      <c r="E61" s="58" t="str">
        <f ca="1">VLOOKUP($C61,ProjectRecords!$D$3:V$53,19,0)</f>
        <v>amd no</v>
      </c>
      <c r="F61" s="58" t="str">
        <f ca="1">VLOOKUP($C61,ProjectRecords!$D$3:W$53,20,0)</f>
        <v>fund source</v>
      </c>
      <c r="G61" s="58" t="str">
        <f ca="1">INDIRECT("'TableOfContents'"&amp;CONCATENATE("!m",TEXT((INT((ROW(B62)-3)/4))+7,"###")))</f>
        <v/>
      </c>
      <c r="H61" s="58" t="str">
        <f ca="1">INDIRECT("'TableOfContents'"&amp;CONCATENATE("!n",TEXT((INT((ROW(C62)-3)/4))+7,"###")))</f>
        <v/>
      </c>
    </row>
    <row r="62" spans="1:8" x14ac:dyDescent="0.2">
      <c r="A62" s="83" t="e">
        <f ca="1">VLOOKUP(TableOfContents!B$1,ProgramIDs!A$2:C$38,3,FALSE)</f>
        <v>#N/A</v>
      </c>
      <c r="B62" s="59">
        <f>TableOfContents!G$5</f>
        <v>2018</v>
      </c>
      <c r="C62" s="58" t="str">
        <f t="shared" ca="1" si="0"/>
        <v/>
      </c>
      <c r="D62" s="58" t="str">
        <f ca="1">VLOOKUP($C62,ProjectRecords!$D$3:U$53,18,0)</f>
        <v>grant no</v>
      </c>
      <c r="E62" s="58" t="str">
        <f ca="1">VLOOKUP($C62,ProjectRecords!$D$3:V$53,19,0)</f>
        <v>amd no</v>
      </c>
      <c r="F62" s="58" t="str">
        <f ca="1">VLOOKUP($C62,ProjectRecords!$D$3:W$53,20,0)</f>
        <v>fund source</v>
      </c>
      <c r="G62" s="58" t="str">
        <f ca="1">INDIRECT("'TableOfContents'"&amp;CONCATENATE("!G",TEXT((INT((ROW(B63)-3)/4))+7,"###")))</f>
        <v/>
      </c>
      <c r="H62" s="58" t="str">
        <f ca="1">INDIRECT("'TableOfContents'"&amp;CONCATENATE("!H",TEXT((INT((ROW(C63)-3)/4))+7,"###")))</f>
        <v/>
      </c>
    </row>
    <row r="63" spans="1:8" x14ac:dyDescent="0.2">
      <c r="A63" s="83" t="e">
        <f ca="1">VLOOKUP(TableOfContents!B$1,ProgramIDs!A$2:C$38,3,FALSE)</f>
        <v>#N/A</v>
      </c>
      <c r="B63" s="59">
        <f>TableOfContents!I$5</f>
        <v>2019</v>
      </c>
      <c r="C63" s="58" t="str">
        <f t="shared" ca="1" si="0"/>
        <v/>
      </c>
      <c r="D63" s="58" t="str">
        <f ca="1">VLOOKUP($C63,ProjectRecords!$D$3:U$53,18,0)</f>
        <v>grant no</v>
      </c>
      <c r="E63" s="58" t="str">
        <f ca="1">VLOOKUP($C63,ProjectRecords!$D$3:V$53,19,0)</f>
        <v>amd no</v>
      </c>
      <c r="F63" s="58" t="str">
        <f ca="1">VLOOKUP($C63,ProjectRecords!$D$3:W$53,20,0)</f>
        <v>fund source</v>
      </c>
      <c r="G63" s="58" t="str">
        <f ca="1">INDIRECT("'TableOfContents'"&amp;CONCATENATE("!i",TEXT((INT((ROW(B64)-3)/4))+7,"###")))</f>
        <v/>
      </c>
      <c r="H63" s="58" t="str">
        <f ca="1">INDIRECT("'TableOfContents'"&amp;CONCATENATE("!j",TEXT((INT((ROW(C64)-3)/4))+7,"###")))</f>
        <v/>
      </c>
    </row>
    <row r="64" spans="1:8" x14ac:dyDescent="0.2">
      <c r="A64" s="83" t="e">
        <f ca="1">VLOOKUP(TableOfContents!B$1,ProgramIDs!A$2:C$38,3,FALSE)</f>
        <v>#N/A</v>
      </c>
      <c r="B64" s="59">
        <f>TableOfContents!K$5</f>
        <v>2020</v>
      </c>
      <c r="C64" s="58" t="str">
        <f t="shared" ca="1" si="0"/>
        <v/>
      </c>
      <c r="D64" s="58" t="str">
        <f ca="1">VLOOKUP($C64,ProjectRecords!$D$3:U$53,18,0)</f>
        <v>grant no</v>
      </c>
      <c r="E64" s="58" t="str">
        <f ca="1">VLOOKUP($C64,ProjectRecords!$D$3:V$53,19,0)</f>
        <v>amd no</v>
      </c>
      <c r="F64" s="58" t="str">
        <f ca="1">VLOOKUP($C64,ProjectRecords!$D$3:W$53,20,0)</f>
        <v>fund source</v>
      </c>
      <c r="G64" s="58" t="str">
        <f ca="1">INDIRECT("'TableOfContents'"&amp;CONCATENATE("!k",TEXT((INT((ROW(B65)-3)/4))+7,"###")))</f>
        <v/>
      </c>
      <c r="H64" s="58" t="str">
        <f ca="1">INDIRECT("'TableOfContents'"&amp;CONCATENATE("!l",TEXT((INT((ROW(C65)-3)/4))+7,"###")))</f>
        <v/>
      </c>
    </row>
    <row r="65" spans="1:8" x14ac:dyDescent="0.2">
      <c r="A65" s="83" t="e">
        <f ca="1">VLOOKUP(TableOfContents!B$1,ProgramIDs!A$2:C$38,3,FALSE)</f>
        <v>#N/A</v>
      </c>
      <c r="B65" s="59">
        <f>TableOfContents!M$5</f>
        <v>2021</v>
      </c>
      <c r="C65" s="58" t="str">
        <f t="shared" ca="1" si="0"/>
        <v/>
      </c>
      <c r="D65" s="58" t="str">
        <f ca="1">VLOOKUP($C65,ProjectRecords!$D$3:U$53,18,0)</f>
        <v>grant no</v>
      </c>
      <c r="E65" s="58" t="str">
        <f ca="1">VLOOKUP($C65,ProjectRecords!$D$3:V$53,19,0)</f>
        <v>amd no</v>
      </c>
      <c r="F65" s="58" t="str">
        <f ca="1">VLOOKUP($C65,ProjectRecords!$D$3:W$53,20,0)</f>
        <v>fund source</v>
      </c>
      <c r="G65" s="58" t="str">
        <f ca="1">INDIRECT("'TableOfContents'"&amp;CONCATENATE("!m",TEXT((INT((ROW(B66)-3)/4))+7,"###")))</f>
        <v/>
      </c>
      <c r="H65" s="58" t="str">
        <f ca="1">INDIRECT("'TableOfContents'"&amp;CONCATENATE("!n",TEXT((INT((ROW(C66)-3)/4))+7,"###")))</f>
        <v/>
      </c>
    </row>
    <row r="66" spans="1:8" x14ac:dyDescent="0.2">
      <c r="A66" s="83" t="e">
        <f ca="1">VLOOKUP(TableOfContents!B$1,ProgramIDs!A$2:C$38,3,FALSE)</f>
        <v>#N/A</v>
      </c>
      <c r="B66" s="59">
        <f>TableOfContents!G$5</f>
        <v>2018</v>
      </c>
      <c r="C66" s="58" t="str">
        <f t="shared" ca="1" si="0"/>
        <v/>
      </c>
      <c r="D66" s="58" t="str">
        <f ca="1">VLOOKUP($C66,ProjectRecords!$D$3:U$53,18,0)</f>
        <v>grant no</v>
      </c>
      <c r="E66" s="58" t="str">
        <f ca="1">VLOOKUP($C66,ProjectRecords!$D$3:V$53,19,0)</f>
        <v>amd no</v>
      </c>
      <c r="F66" s="58" t="str">
        <f ca="1">VLOOKUP($C66,ProjectRecords!$D$3:W$53,20,0)</f>
        <v>fund source</v>
      </c>
      <c r="G66" s="58" t="str">
        <f ca="1">INDIRECT("'TableOfContents'"&amp;CONCATENATE("!G",TEXT((INT((ROW(B67)-3)/4))+7,"###")))</f>
        <v/>
      </c>
      <c r="H66" s="58" t="str">
        <f ca="1">INDIRECT("'TableOfContents'"&amp;CONCATENATE("!H",TEXT((INT((ROW(C67)-3)/4))+7,"###")))</f>
        <v/>
      </c>
    </row>
    <row r="67" spans="1:8" x14ac:dyDescent="0.2">
      <c r="A67" s="83" t="e">
        <f ca="1">VLOOKUP(TableOfContents!B$1,ProgramIDs!A$2:C$38,3,FALSE)</f>
        <v>#N/A</v>
      </c>
      <c r="B67" s="59">
        <f>TableOfContents!I$5</f>
        <v>2019</v>
      </c>
      <c r="C67" s="58" t="str">
        <f t="shared" ref="C67:C130" ca="1" si="1">CONCATENATE(INDIRECT("'TableOfContents'"&amp;CONCATENATE("!A",TEXT((INT((ROW(B68)-3)/4))+7,"###"))),INDIRECT("'TableOfContents'"&amp;CONCATENATE("!B",TEXT((INT((ROW(B68)-3)/4))+7,"###"))))</f>
        <v/>
      </c>
      <c r="D67" s="58" t="str">
        <f ca="1">VLOOKUP($C67,ProjectRecords!$D$3:U$53,18,0)</f>
        <v>grant no</v>
      </c>
      <c r="E67" s="58" t="str">
        <f ca="1">VLOOKUP($C67,ProjectRecords!$D$3:V$53,19,0)</f>
        <v>amd no</v>
      </c>
      <c r="F67" s="58" t="str">
        <f ca="1">VLOOKUP($C67,ProjectRecords!$D$3:W$53,20,0)</f>
        <v>fund source</v>
      </c>
      <c r="G67" s="58" t="str">
        <f ca="1">INDIRECT("'TableOfContents'"&amp;CONCATENATE("!i",TEXT((INT((ROW(B68)-3)/4))+7,"###")))</f>
        <v/>
      </c>
      <c r="H67" s="58" t="str">
        <f ca="1">INDIRECT("'TableOfContents'"&amp;CONCATENATE("!j",TEXT((INT((ROW(C68)-3)/4))+7,"###")))</f>
        <v/>
      </c>
    </row>
    <row r="68" spans="1:8" x14ac:dyDescent="0.2">
      <c r="A68" s="83" t="e">
        <f ca="1">VLOOKUP(TableOfContents!B$1,ProgramIDs!A$2:C$38,3,FALSE)</f>
        <v>#N/A</v>
      </c>
      <c r="B68" s="59">
        <f>TableOfContents!K$5</f>
        <v>2020</v>
      </c>
      <c r="C68" s="58" t="str">
        <f t="shared" ca="1" si="1"/>
        <v/>
      </c>
      <c r="D68" s="58" t="str">
        <f ca="1">VLOOKUP($C68,ProjectRecords!$D$3:U$53,18,0)</f>
        <v>grant no</v>
      </c>
      <c r="E68" s="58" t="str">
        <f ca="1">VLOOKUP($C68,ProjectRecords!$D$3:V$53,19,0)</f>
        <v>amd no</v>
      </c>
      <c r="F68" s="58" t="str">
        <f ca="1">VLOOKUP($C68,ProjectRecords!$D$3:W$53,20,0)</f>
        <v>fund source</v>
      </c>
      <c r="G68" s="58" t="str">
        <f ca="1">INDIRECT("'TableOfContents'"&amp;CONCATENATE("!k",TEXT((INT((ROW(B69)-3)/4))+7,"###")))</f>
        <v/>
      </c>
      <c r="H68" s="58" t="str">
        <f ca="1">INDIRECT("'TableOfContents'"&amp;CONCATENATE("!l",TEXT((INT((ROW(C69)-3)/4))+7,"###")))</f>
        <v/>
      </c>
    </row>
    <row r="69" spans="1:8" x14ac:dyDescent="0.2">
      <c r="A69" s="83" t="e">
        <f ca="1">VLOOKUP(TableOfContents!B$1,ProgramIDs!A$2:C$38,3,FALSE)</f>
        <v>#N/A</v>
      </c>
      <c r="B69" s="59">
        <f>TableOfContents!M$5</f>
        <v>2021</v>
      </c>
      <c r="C69" s="58" t="str">
        <f t="shared" ca="1" si="1"/>
        <v/>
      </c>
      <c r="D69" s="58" t="str">
        <f ca="1">VLOOKUP($C69,ProjectRecords!$D$3:U$53,18,0)</f>
        <v>grant no</v>
      </c>
      <c r="E69" s="58" t="str">
        <f ca="1">VLOOKUP($C69,ProjectRecords!$D$3:V$53,19,0)</f>
        <v>amd no</v>
      </c>
      <c r="F69" s="58" t="str">
        <f ca="1">VLOOKUP($C69,ProjectRecords!$D$3:W$53,20,0)</f>
        <v>fund source</v>
      </c>
      <c r="G69" s="58" t="str">
        <f ca="1">INDIRECT("'TableOfContents'"&amp;CONCATENATE("!m",TEXT((INT((ROW(B70)-3)/4))+7,"###")))</f>
        <v/>
      </c>
      <c r="H69" s="58" t="str">
        <f ca="1">INDIRECT("'TableOfContents'"&amp;CONCATENATE("!n",TEXT((INT((ROW(C70)-3)/4))+7,"###")))</f>
        <v/>
      </c>
    </row>
    <row r="70" spans="1:8" x14ac:dyDescent="0.2">
      <c r="A70" s="83" t="e">
        <f ca="1">VLOOKUP(TableOfContents!B$1,ProgramIDs!A$2:C$38,3,FALSE)</f>
        <v>#N/A</v>
      </c>
      <c r="B70" s="59">
        <f>TableOfContents!G$5</f>
        <v>2018</v>
      </c>
      <c r="C70" s="58" t="str">
        <f t="shared" ca="1" si="1"/>
        <v/>
      </c>
      <c r="D70" s="58" t="str">
        <f ca="1">VLOOKUP($C70,ProjectRecords!$D$3:U$53,18,0)</f>
        <v>grant no</v>
      </c>
      <c r="E70" s="58" t="str">
        <f ca="1">VLOOKUP($C70,ProjectRecords!$D$3:V$53,19,0)</f>
        <v>amd no</v>
      </c>
      <c r="F70" s="58" t="str">
        <f ca="1">VLOOKUP($C70,ProjectRecords!$D$3:W$53,20,0)</f>
        <v>fund source</v>
      </c>
      <c r="G70" s="58" t="str">
        <f ca="1">INDIRECT("'TableOfContents'"&amp;CONCATENATE("!G",TEXT((INT((ROW(B71)-3)/4))+7,"###")))</f>
        <v/>
      </c>
      <c r="H70" s="58" t="str">
        <f ca="1">INDIRECT("'TableOfContents'"&amp;CONCATENATE("!H",TEXT((INT((ROW(C71)-3)/4))+7,"###")))</f>
        <v/>
      </c>
    </row>
    <row r="71" spans="1:8" x14ac:dyDescent="0.2">
      <c r="A71" s="83" t="e">
        <f ca="1">VLOOKUP(TableOfContents!B$1,ProgramIDs!A$2:C$38,3,FALSE)</f>
        <v>#N/A</v>
      </c>
      <c r="B71" s="59">
        <f>TableOfContents!I$5</f>
        <v>2019</v>
      </c>
      <c r="C71" s="58" t="str">
        <f t="shared" ca="1" si="1"/>
        <v/>
      </c>
      <c r="D71" s="58" t="str">
        <f ca="1">VLOOKUP($C71,ProjectRecords!$D$3:U$53,18,0)</f>
        <v>grant no</v>
      </c>
      <c r="E71" s="58" t="str">
        <f ca="1">VLOOKUP($C71,ProjectRecords!$D$3:V$53,19,0)</f>
        <v>amd no</v>
      </c>
      <c r="F71" s="58" t="str">
        <f ca="1">VLOOKUP($C71,ProjectRecords!$D$3:W$53,20,0)</f>
        <v>fund source</v>
      </c>
      <c r="G71" s="58" t="str">
        <f ca="1">INDIRECT("'TableOfContents'"&amp;CONCATENATE("!i",TEXT((INT((ROW(B72)-3)/4))+7,"###")))</f>
        <v/>
      </c>
      <c r="H71" s="58" t="str">
        <f ca="1">INDIRECT("'TableOfContents'"&amp;CONCATENATE("!j",TEXT((INT((ROW(C72)-3)/4))+7,"###")))</f>
        <v/>
      </c>
    </row>
    <row r="72" spans="1:8" x14ac:dyDescent="0.2">
      <c r="A72" s="83" t="e">
        <f ca="1">VLOOKUP(TableOfContents!B$1,ProgramIDs!A$2:C$38,3,FALSE)</f>
        <v>#N/A</v>
      </c>
      <c r="B72" s="59">
        <f>TableOfContents!K$5</f>
        <v>2020</v>
      </c>
      <c r="C72" s="58" t="str">
        <f t="shared" ca="1" si="1"/>
        <v/>
      </c>
      <c r="D72" s="58" t="str">
        <f ca="1">VLOOKUP($C72,ProjectRecords!$D$3:U$53,18,0)</f>
        <v>grant no</v>
      </c>
      <c r="E72" s="58" t="str">
        <f ca="1">VLOOKUP($C72,ProjectRecords!$D$3:V$53,19,0)</f>
        <v>amd no</v>
      </c>
      <c r="F72" s="58" t="str">
        <f ca="1">VLOOKUP($C72,ProjectRecords!$D$3:W$53,20,0)</f>
        <v>fund source</v>
      </c>
      <c r="G72" s="58" t="str">
        <f ca="1">INDIRECT("'TableOfContents'"&amp;CONCATENATE("!k",TEXT((INT((ROW(B73)-3)/4))+7,"###")))</f>
        <v/>
      </c>
      <c r="H72" s="58" t="str">
        <f ca="1">INDIRECT("'TableOfContents'"&amp;CONCATENATE("!l",TEXT((INT((ROW(C73)-3)/4))+7,"###")))</f>
        <v/>
      </c>
    </row>
    <row r="73" spans="1:8" x14ac:dyDescent="0.2">
      <c r="A73" s="83" t="e">
        <f ca="1">VLOOKUP(TableOfContents!B$1,ProgramIDs!A$2:C$38,3,FALSE)</f>
        <v>#N/A</v>
      </c>
      <c r="B73" s="59">
        <f>TableOfContents!M$5</f>
        <v>2021</v>
      </c>
      <c r="C73" s="58" t="str">
        <f t="shared" ca="1" si="1"/>
        <v/>
      </c>
      <c r="D73" s="58" t="str">
        <f ca="1">VLOOKUP($C73,ProjectRecords!$D$3:U$53,18,0)</f>
        <v>grant no</v>
      </c>
      <c r="E73" s="58" t="str">
        <f ca="1">VLOOKUP($C73,ProjectRecords!$D$3:V$53,19,0)</f>
        <v>amd no</v>
      </c>
      <c r="F73" s="58" t="str">
        <f ca="1">VLOOKUP($C73,ProjectRecords!$D$3:W$53,20,0)</f>
        <v>fund source</v>
      </c>
      <c r="G73" s="58" t="str">
        <f ca="1">INDIRECT("'TableOfContents'"&amp;CONCATENATE("!m",TEXT((INT((ROW(B74)-3)/4))+7,"###")))</f>
        <v/>
      </c>
      <c r="H73" s="58" t="str">
        <f ca="1">INDIRECT("'TableOfContents'"&amp;CONCATENATE("!n",TEXT((INT((ROW(C74)-3)/4))+7,"###")))</f>
        <v/>
      </c>
    </row>
    <row r="74" spans="1:8" x14ac:dyDescent="0.2">
      <c r="A74" s="83" t="e">
        <f ca="1">VLOOKUP(TableOfContents!B$1,ProgramIDs!A$2:C$38,3,FALSE)</f>
        <v>#N/A</v>
      </c>
      <c r="B74" s="59">
        <f>TableOfContents!G$5</f>
        <v>2018</v>
      </c>
      <c r="C74" s="58" t="str">
        <f t="shared" ca="1" si="1"/>
        <v/>
      </c>
      <c r="D74" s="58" t="str">
        <f ca="1">VLOOKUP($C74,ProjectRecords!$D$3:U$53,18,0)</f>
        <v>grant no</v>
      </c>
      <c r="E74" s="58" t="str">
        <f ca="1">VLOOKUP($C74,ProjectRecords!$D$3:V$53,19,0)</f>
        <v>amd no</v>
      </c>
      <c r="F74" s="58" t="str">
        <f ca="1">VLOOKUP($C74,ProjectRecords!$D$3:W$53,20,0)</f>
        <v>fund source</v>
      </c>
      <c r="G74" s="58" t="str">
        <f ca="1">INDIRECT("'TableOfContents'"&amp;CONCATENATE("!G",TEXT((INT((ROW(B75)-3)/4))+7,"###")))</f>
        <v/>
      </c>
      <c r="H74" s="58" t="str">
        <f ca="1">INDIRECT("'TableOfContents'"&amp;CONCATENATE("!H",TEXT((INT((ROW(C75)-3)/4))+7,"###")))</f>
        <v/>
      </c>
    </row>
    <row r="75" spans="1:8" x14ac:dyDescent="0.2">
      <c r="A75" s="83" t="e">
        <f ca="1">VLOOKUP(TableOfContents!B$1,ProgramIDs!A$2:C$38,3,FALSE)</f>
        <v>#N/A</v>
      </c>
      <c r="B75" s="59">
        <f>TableOfContents!I$5</f>
        <v>2019</v>
      </c>
      <c r="C75" s="58" t="str">
        <f t="shared" ca="1" si="1"/>
        <v/>
      </c>
      <c r="D75" s="58" t="str">
        <f ca="1">VLOOKUP($C75,ProjectRecords!$D$3:U$53,18,0)</f>
        <v>grant no</v>
      </c>
      <c r="E75" s="58" t="str">
        <f ca="1">VLOOKUP($C75,ProjectRecords!$D$3:V$53,19,0)</f>
        <v>amd no</v>
      </c>
      <c r="F75" s="58" t="str">
        <f ca="1">VLOOKUP($C75,ProjectRecords!$D$3:W$53,20,0)</f>
        <v>fund source</v>
      </c>
      <c r="G75" s="58" t="str">
        <f ca="1">INDIRECT("'TableOfContents'"&amp;CONCATENATE("!i",TEXT((INT((ROW(B76)-3)/4))+7,"###")))</f>
        <v/>
      </c>
      <c r="H75" s="58" t="str">
        <f ca="1">INDIRECT("'TableOfContents'"&amp;CONCATENATE("!j",TEXT((INT((ROW(C76)-3)/4))+7,"###")))</f>
        <v/>
      </c>
    </row>
    <row r="76" spans="1:8" x14ac:dyDescent="0.2">
      <c r="A76" s="83" t="e">
        <f ca="1">VLOOKUP(TableOfContents!B$1,ProgramIDs!A$2:C$38,3,FALSE)</f>
        <v>#N/A</v>
      </c>
      <c r="B76" s="59">
        <f>TableOfContents!K$5</f>
        <v>2020</v>
      </c>
      <c r="C76" s="58" t="str">
        <f t="shared" ca="1" si="1"/>
        <v/>
      </c>
      <c r="D76" s="58" t="str">
        <f ca="1">VLOOKUP($C76,ProjectRecords!$D$3:U$53,18,0)</f>
        <v>grant no</v>
      </c>
      <c r="E76" s="58" t="str">
        <f ca="1">VLOOKUP($C76,ProjectRecords!$D$3:V$53,19,0)</f>
        <v>amd no</v>
      </c>
      <c r="F76" s="58" t="str">
        <f ca="1">VLOOKUP($C76,ProjectRecords!$D$3:W$53,20,0)</f>
        <v>fund source</v>
      </c>
      <c r="G76" s="58" t="str">
        <f ca="1">INDIRECT("'TableOfContents'"&amp;CONCATENATE("!k",TEXT((INT((ROW(B77)-3)/4))+7,"###")))</f>
        <v/>
      </c>
      <c r="H76" s="58" t="str">
        <f ca="1">INDIRECT("'TableOfContents'"&amp;CONCATENATE("!l",TEXT((INT((ROW(C77)-3)/4))+7,"###")))</f>
        <v/>
      </c>
    </row>
    <row r="77" spans="1:8" x14ac:dyDescent="0.2">
      <c r="A77" s="83" t="e">
        <f ca="1">VLOOKUP(TableOfContents!B$1,ProgramIDs!A$2:C$38,3,FALSE)</f>
        <v>#N/A</v>
      </c>
      <c r="B77" s="59">
        <f>TableOfContents!M$5</f>
        <v>2021</v>
      </c>
      <c r="C77" s="58" t="str">
        <f t="shared" ca="1" si="1"/>
        <v/>
      </c>
      <c r="D77" s="58" t="str">
        <f ca="1">VLOOKUP($C77,ProjectRecords!$D$3:U$53,18,0)</f>
        <v>grant no</v>
      </c>
      <c r="E77" s="58" t="str">
        <f ca="1">VLOOKUP($C77,ProjectRecords!$D$3:V$53,19,0)</f>
        <v>amd no</v>
      </c>
      <c r="F77" s="58" t="str">
        <f ca="1">VLOOKUP($C77,ProjectRecords!$D$3:W$53,20,0)</f>
        <v>fund source</v>
      </c>
      <c r="G77" s="58" t="str">
        <f ca="1">INDIRECT("'TableOfContents'"&amp;CONCATENATE("!m",TEXT((INT((ROW(B78)-3)/4))+7,"###")))</f>
        <v/>
      </c>
      <c r="H77" s="58" t="str">
        <f ca="1">INDIRECT("'TableOfContents'"&amp;CONCATENATE("!n",TEXT((INT((ROW(C78)-3)/4))+7,"###")))</f>
        <v/>
      </c>
    </row>
    <row r="78" spans="1:8" x14ac:dyDescent="0.2">
      <c r="A78" s="83" t="e">
        <f ca="1">VLOOKUP(TableOfContents!B$1,ProgramIDs!A$2:C$38,3,FALSE)</f>
        <v>#N/A</v>
      </c>
      <c r="B78" s="59">
        <f>TableOfContents!G$5</f>
        <v>2018</v>
      </c>
      <c r="C78" s="58" t="str">
        <f t="shared" ca="1" si="1"/>
        <v/>
      </c>
      <c r="D78" s="58" t="str">
        <f ca="1">VLOOKUP($C78,ProjectRecords!$D$3:U$53,18,0)</f>
        <v>grant no</v>
      </c>
      <c r="E78" s="58" t="str">
        <f ca="1">VLOOKUP($C78,ProjectRecords!$D$3:V$53,19,0)</f>
        <v>amd no</v>
      </c>
      <c r="F78" s="58" t="str">
        <f ca="1">VLOOKUP($C78,ProjectRecords!$D$3:W$53,20,0)</f>
        <v>fund source</v>
      </c>
      <c r="G78" s="58" t="str">
        <f ca="1">INDIRECT("'TableOfContents'"&amp;CONCATENATE("!G",TEXT((INT((ROW(B79)-3)/4))+7,"###")))</f>
        <v/>
      </c>
      <c r="H78" s="58" t="str">
        <f ca="1">INDIRECT("'TableOfContents'"&amp;CONCATENATE("!H",TEXT((INT((ROW(C79)-3)/4))+7,"###")))</f>
        <v/>
      </c>
    </row>
    <row r="79" spans="1:8" x14ac:dyDescent="0.2">
      <c r="A79" s="83" t="e">
        <f ca="1">VLOOKUP(TableOfContents!B$1,ProgramIDs!A$2:C$38,3,FALSE)</f>
        <v>#N/A</v>
      </c>
      <c r="B79" s="59">
        <f>TableOfContents!I$5</f>
        <v>2019</v>
      </c>
      <c r="C79" s="58" t="str">
        <f t="shared" ca="1" si="1"/>
        <v/>
      </c>
      <c r="D79" s="58" t="str">
        <f ca="1">VLOOKUP($C79,ProjectRecords!$D$3:U$53,18,0)</f>
        <v>grant no</v>
      </c>
      <c r="E79" s="58" t="str">
        <f ca="1">VLOOKUP($C79,ProjectRecords!$D$3:V$53,19,0)</f>
        <v>amd no</v>
      </c>
      <c r="F79" s="58" t="str">
        <f ca="1">VLOOKUP($C79,ProjectRecords!$D$3:W$53,20,0)</f>
        <v>fund source</v>
      </c>
      <c r="G79" s="58" t="str">
        <f ca="1">INDIRECT("'TableOfContents'"&amp;CONCATENATE("!i",TEXT((INT((ROW(B80)-3)/4))+7,"###")))</f>
        <v/>
      </c>
      <c r="H79" s="58" t="str">
        <f ca="1">INDIRECT("'TableOfContents'"&amp;CONCATENATE("!j",TEXT((INT((ROW(C80)-3)/4))+7,"###")))</f>
        <v/>
      </c>
    </row>
    <row r="80" spans="1:8" x14ac:dyDescent="0.2">
      <c r="A80" s="83" t="e">
        <f ca="1">VLOOKUP(TableOfContents!B$1,ProgramIDs!A$2:C$38,3,FALSE)</f>
        <v>#N/A</v>
      </c>
      <c r="B80" s="59">
        <f>TableOfContents!K$5</f>
        <v>2020</v>
      </c>
      <c r="C80" s="58" t="str">
        <f t="shared" ca="1" si="1"/>
        <v/>
      </c>
      <c r="D80" s="58" t="str">
        <f ca="1">VLOOKUP($C80,ProjectRecords!$D$3:U$53,18,0)</f>
        <v>grant no</v>
      </c>
      <c r="E80" s="58" t="str">
        <f ca="1">VLOOKUP($C80,ProjectRecords!$D$3:V$53,19,0)</f>
        <v>amd no</v>
      </c>
      <c r="F80" s="58" t="str">
        <f ca="1">VLOOKUP($C80,ProjectRecords!$D$3:W$53,20,0)</f>
        <v>fund source</v>
      </c>
      <c r="G80" s="58" t="str">
        <f ca="1">INDIRECT("'TableOfContents'"&amp;CONCATENATE("!k",TEXT((INT((ROW(B81)-3)/4))+7,"###")))</f>
        <v/>
      </c>
      <c r="H80" s="58" t="str">
        <f ca="1">INDIRECT("'TableOfContents'"&amp;CONCATENATE("!l",TEXT((INT((ROW(C81)-3)/4))+7,"###")))</f>
        <v/>
      </c>
    </row>
    <row r="81" spans="1:8" x14ac:dyDescent="0.2">
      <c r="A81" s="83" t="e">
        <f ca="1">VLOOKUP(TableOfContents!B$1,ProgramIDs!A$2:C$38,3,FALSE)</f>
        <v>#N/A</v>
      </c>
      <c r="B81" s="59">
        <f>TableOfContents!M$5</f>
        <v>2021</v>
      </c>
      <c r="C81" s="58" t="str">
        <f t="shared" ca="1" si="1"/>
        <v/>
      </c>
      <c r="D81" s="58" t="str">
        <f ca="1">VLOOKUP($C81,ProjectRecords!$D$3:U$53,18,0)</f>
        <v>grant no</v>
      </c>
      <c r="E81" s="58" t="str">
        <f ca="1">VLOOKUP($C81,ProjectRecords!$D$3:V$53,19,0)</f>
        <v>amd no</v>
      </c>
      <c r="F81" s="58" t="str">
        <f ca="1">VLOOKUP($C81,ProjectRecords!$D$3:W$53,20,0)</f>
        <v>fund source</v>
      </c>
      <c r="G81" s="58" t="str">
        <f ca="1">INDIRECT("'TableOfContents'"&amp;CONCATENATE("!m",TEXT((INT((ROW(B82)-3)/4))+7,"###")))</f>
        <v/>
      </c>
      <c r="H81" s="58" t="str">
        <f ca="1">INDIRECT("'TableOfContents'"&amp;CONCATENATE("!n",TEXT((INT((ROW(C82)-3)/4))+7,"###")))</f>
        <v/>
      </c>
    </row>
    <row r="82" spans="1:8" x14ac:dyDescent="0.2">
      <c r="A82" s="83" t="e">
        <f ca="1">VLOOKUP(TableOfContents!B$1,ProgramIDs!A$2:C$38,3,FALSE)</f>
        <v>#N/A</v>
      </c>
      <c r="B82" s="59">
        <f>TableOfContents!G$5</f>
        <v>2018</v>
      </c>
      <c r="C82" s="58" t="str">
        <f t="shared" ca="1" si="1"/>
        <v/>
      </c>
      <c r="D82" s="58" t="str">
        <f ca="1">VLOOKUP($C82,ProjectRecords!$D$3:U$53,18,0)</f>
        <v>grant no</v>
      </c>
      <c r="E82" s="58" t="str">
        <f ca="1">VLOOKUP($C82,ProjectRecords!$D$3:V$53,19,0)</f>
        <v>amd no</v>
      </c>
      <c r="F82" s="58" t="str">
        <f ca="1">VLOOKUP($C82,ProjectRecords!$D$3:W$53,20,0)</f>
        <v>fund source</v>
      </c>
      <c r="G82" s="58" t="str">
        <f ca="1">INDIRECT("'TableOfContents'"&amp;CONCATENATE("!G",TEXT((INT((ROW(B83)-3)/4))+7,"###")))</f>
        <v/>
      </c>
      <c r="H82" s="58" t="str">
        <f ca="1">INDIRECT("'TableOfContents'"&amp;CONCATENATE("!H",TEXT((INT((ROW(C83)-3)/4))+7,"###")))</f>
        <v/>
      </c>
    </row>
    <row r="83" spans="1:8" x14ac:dyDescent="0.2">
      <c r="A83" s="83" t="e">
        <f ca="1">VLOOKUP(TableOfContents!B$1,ProgramIDs!A$2:C$38,3,FALSE)</f>
        <v>#N/A</v>
      </c>
      <c r="B83" s="59">
        <f>TableOfContents!I$5</f>
        <v>2019</v>
      </c>
      <c r="C83" s="58" t="str">
        <f t="shared" ca="1" si="1"/>
        <v/>
      </c>
      <c r="D83" s="58" t="str">
        <f ca="1">VLOOKUP($C83,ProjectRecords!$D$3:U$53,18,0)</f>
        <v>grant no</v>
      </c>
      <c r="E83" s="58" t="str">
        <f ca="1">VLOOKUP($C83,ProjectRecords!$D$3:V$53,19,0)</f>
        <v>amd no</v>
      </c>
      <c r="F83" s="58" t="str">
        <f ca="1">VLOOKUP($C83,ProjectRecords!$D$3:W$53,20,0)</f>
        <v>fund source</v>
      </c>
      <c r="G83" s="58" t="str">
        <f ca="1">INDIRECT("'TableOfContents'"&amp;CONCATENATE("!i",TEXT((INT((ROW(B84)-3)/4))+7,"###")))</f>
        <v/>
      </c>
      <c r="H83" s="58" t="str">
        <f ca="1">INDIRECT("'TableOfContents'"&amp;CONCATENATE("!j",TEXT((INT((ROW(C84)-3)/4))+7,"###")))</f>
        <v/>
      </c>
    </row>
    <row r="84" spans="1:8" x14ac:dyDescent="0.2">
      <c r="A84" s="83" t="e">
        <f ca="1">VLOOKUP(TableOfContents!B$1,ProgramIDs!A$2:C$38,3,FALSE)</f>
        <v>#N/A</v>
      </c>
      <c r="B84" s="59">
        <f>TableOfContents!K$5</f>
        <v>2020</v>
      </c>
      <c r="C84" s="58" t="str">
        <f t="shared" ca="1" si="1"/>
        <v/>
      </c>
      <c r="D84" s="58" t="str">
        <f ca="1">VLOOKUP($C84,ProjectRecords!$D$3:U$53,18,0)</f>
        <v>grant no</v>
      </c>
      <c r="E84" s="58" t="str">
        <f ca="1">VLOOKUP($C84,ProjectRecords!$D$3:V$53,19,0)</f>
        <v>amd no</v>
      </c>
      <c r="F84" s="58" t="str">
        <f ca="1">VLOOKUP($C84,ProjectRecords!$D$3:W$53,20,0)</f>
        <v>fund source</v>
      </c>
      <c r="G84" s="58" t="str">
        <f ca="1">INDIRECT("'TableOfContents'"&amp;CONCATENATE("!k",TEXT((INT((ROW(B85)-3)/4))+7,"###")))</f>
        <v/>
      </c>
      <c r="H84" s="58" t="str">
        <f ca="1">INDIRECT("'TableOfContents'"&amp;CONCATENATE("!l",TEXT((INT((ROW(C85)-3)/4))+7,"###")))</f>
        <v/>
      </c>
    </row>
    <row r="85" spans="1:8" x14ac:dyDescent="0.2">
      <c r="A85" s="83" t="e">
        <f ca="1">VLOOKUP(TableOfContents!B$1,ProgramIDs!A$2:C$38,3,FALSE)</f>
        <v>#N/A</v>
      </c>
      <c r="B85" s="59">
        <f>TableOfContents!M$5</f>
        <v>2021</v>
      </c>
      <c r="C85" s="58" t="str">
        <f t="shared" ca="1" si="1"/>
        <v/>
      </c>
      <c r="D85" s="58" t="str">
        <f ca="1">VLOOKUP($C85,ProjectRecords!$D$3:U$53,18,0)</f>
        <v>grant no</v>
      </c>
      <c r="E85" s="58" t="str">
        <f ca="1">VLOOKUP($C85,ProjectRecords!$D$3:V$53,19,0)</f>
        <v>amd no</v>
      </c>
      <c r="F85" s="58" t="str">
        <f ca="1">VLOOKUP($C85,ProjectRecords!$D$3:W$53,20,0)</f>
        <v>fund source</v>
      </c>
      <c r="G85" s="58" t="str">
        <f ca="1">INDIRECT("'TableOfContents'"&amp;CONCATENATE("!m",TEXT((INT((ROW(B86)-3)/4))+7,"###")))</f>
        <v/>
      </c>
      <c r="H85" s="58" t="str">
        <f ca="1">INDIRECT("'TableOfContents'"&amp;CONCATENATE("!n",TEXT((INT((ROW(C86)-3)/4))+7,"###")))</f>
        <v/>
      </c>
    </row>
    <row r="86" spans="1:8" x14ac:dyDescent="0.2">
      <c r="A86" s="83" t="e">
        <f ca="1">VLOOKUP(TableOfContents!B$1,ProgramIDs!A$2:C$38,3,FALSE)</f>
        <v>#N/A</v>
      </c>
      <c r="B86" s="59">
        <f>TableOfContents!G$5</f>
        <v>2018</v>
      </c>
      <c r="C86" s="58" t="str">
        <f t="shared" ca="1" si="1"/>
        <v/>
      </c>
      <c r="D86" s="58" t="str">
        <f ca="1">VLOOKUP($C86,ProjectRecords!$D$3:U$53,18,0)</f>
        <v>grant no</v>
      </c>
      <c r="E86" s="58" t="str">
        <f ca="1">VLOOKUP($C86,ProjectRecords!$D$3:V$53,19,0)</f>
        <v>amd no</v>
      </c>
      <c r="F86" s="58" t="str">
        <f ca="1">VLOOKUP($C86,ProjectRecords!$D$3:W$53,20,0)</f>
        <v>fund source</v>
      </c>
      <c r="G86" s="58" t="str">
        <f ca="1">INDIRECT("'TableOfContents'"&amp;CONCATENATE("!G",TEXT((INT((ROW(B87)-3)/4))+7,"###")))</f>
        <v/>
      </c>
      <c r="H86" s="58" t="str">
        <f ca="1">INDIRECT("'TableOfContents'"&amp;CONCATENATE("!H",TEXT((INT((ROW(C87)-3)/4))+7,"###")))</f>
        <v/>
      </c>
    </row>
    <row r="87" spans="1:8" x14ac:dyDescent="0.2">
      <c r="A87" s="83" t="e">
        <f ca="1">VLOOKUP(TableOfContents!B$1,ProgramIDs!A$2:C$38,3,FALSE)</f>
        <v>#N/A</v>
      </c>
      <c r="B87" s="59">
        <f>TableOfContents!I$5</f>
        <v>2019</v>
      </c>
      <c r="C87" s="58" t="str">
        <f t="shared" ca="1" si="1"/>
        <v/>
      </c>
      <c r="D87" s="58" t="str">
        <f ca="1">VLOOKUP($C87,ProjectRecords!$D$3:U$53,18,0)</f>
        <v>grant no</v>
      </c>
      <c r="E87" s="58" t="str">
        <f ca="1">VLOOKUP($C87,ProjectRecords!$D$3:V$53,19,0)</f>
        <v>amd no</v>
      </c>
      <c r="F87" s="58" t="str">
        <f ca="1">VLOOKUP($C87,ProjectRecords!$D$3:W$53,20,0)</f>
        <v>fund source</v>
      </c>
      <c r="G87" s="58" t="str">
        <f ca="1">INDIRECT("'TableOfContents'"&amp;CONCATENATE("!i",TEXT((INT((ROW(B88)-3)/4))+7,"###")))</f>
        <v/>
      </c>
      <c r="H87" s="58" t="str">
        <f ca="1">INDIRECT("'TableOfContents'"&amp;CONCATENATE("!j",TEXT((INT((ROW(C88)-3)/4))+7,"###")))</f>
        <v/>
      </c>
    </row>
    <row r="88" spans="1:8" x14ac:dyDescent="0.2">
      <c r="A88" s="83" t="e">
        <f ca="1">VLOOKUP(TableOfContents!B$1,ProgramIDs!A$2:C$38,3,FALSE)</f>
        <v>#N/A</v>
      </c>
      <c r="B88" s="59">
        <f>TableOfContents!K$5</f>
        <v>2020</v>
      </c>
      <c r="C88" s="58" t="str">
        <f t="shared" ca="1" si="1"/>
        <v/>
      </c>
      <c r="D88" s="58" t="str">
        <f ca="1">VLOOKUP($C88,ProjectRecords!$D$3:U$53,18,0)</f>
        <v>grant no</v>
      </c>
      <c r="E88" s="58" t="str">
        <f ca="1">VLOOKUP($C88,ProjectRecords!$D$3:V$53,19,0)</f>
        <v>amd no</v>
      </c>
      <c r="F88" s="58" t="str">
        <f ca="1">VLOOKUP($C88,ProjectRecords!$D$3:W$53,20,0)</f>
        <v>fund source</v>
      </c>
      <c r="G88" s="58" t="str">
        <f ca="1">INDIRECT("'TableOfContents'"&amp;CONCATENATE("!k",TEXT((INT((ROW(B89)-3)/4))+7,"###")))</f>
        <v/>
      </c>
      <c r="H88" s="58" t="str">
        <f ca="1">INDIRECT("'TableOfContents'"&amp;CONCATENATE("!l",TEXT((INT((ROW(C89)-3)/4))+7,"###")))</f>
        <v/>
      </c>
    </row>
    <row r="89" spans="1:8" x14ac:dyDescent="0.2">
      <c r="A89" s="83" t="e">
        <f ca="1">VLOOKUP(TableOfContents!B$1,ProgramIDs!A$2:C$38,3,FALSE)</f>
        <v>#N/A</v>
      </c>
      <c r="B89" s="59">
        <f>TableOfContents!M$5</f>
        <v>2021</v>
      </c>
      <c r="C89" s="58" t="str">
        <f t="shared" ca="1" si="1"/>
        <v/>
      </c>
      <c r="D89" s="58" t="str">
        <f ca="1">VLOOKUP($C89,ProjectRecords!$D$3:U$53,18,0)</f>
        <v>grant no</v>
      </c>
      <c r="E89" s="58" t="str">
        <f ca="1">VLOOKUP($C89,ProjectRecords!$D$3:V$53,19,0)</f>
        <v>amd no</v>
      </c>
      <c r="F89" s="58" t="str">
        <f ca="1">VLOOKUP($C89,ProjectRecords!$D$3:W$53,20,0)</f>
        <v>fund source</v>
      </c>
      <c r="G89" s="58" t="str">
        <f ca="1">INDIRECT("'TableOfContents'"&amp;CONCATENATE("!m",TEXT((INT((ROW(B90)-3)/4))+7,"###")))</f>
        <v/>
      </c>
      <c r="H89" s="58" t="str">
        <f ca="1">INDIRECT("'TableOfContents'"&amp;CONCATENATE("!n",TEXT((INT((ROW(C90)-3)/4))+7,"###")))</f>
        <v/>
      </c>
    </row>
    <row r="90" spans="1:8" x14ac:dyDescent="0.2">
      <c r="A90" s="83" t="e">
        <f ca="1">VLOOKUP(TableOfContents!B$1,ProgramIDs!A$2:C$38,3,FALSE)</f>
        <v>#N/A</v>
      </c>
      <c r="B90" s="59">
        <f>TableOfContents!G$5</f>
        <v>2018</v>
      </c>
      <c r="C90" s="58" t="str">
        <f t="shared" ca="1" si="1"/>
        <v/>
      </c>
      <c r="D90" s="58" t="str">
        <f ca="1">VLOOKUP($C90,ProjectRecords!$D$3:U$53,18,0)</f>
        <v>grant no</v>
      </c>
      <c r="E90" s="58" t="str">
        <f ca="1">VLOOKUP($C90,ProjectRecords!$D$3:V$53,19,0)</f>
        <v>amd no</v>
      </c>
      <c r="F90" s="58" t="str">
        <f ca="1">VLOOKUP($C90,ProjectRecords!$D$3:W$53,20,0)</f>
        <v>fund source</v>
      </c>
      <c r="G90" s="58" t="str">
        <f ca="1">INDIRECT("'TableOfContents'"&amp;CONCATENATE("!G",TEXT((INT((ROW(B91)-3)/4))+7,"###")))</f>
        <v/>
      </c>
      <c r="H90" s="58" t="str">
        <f ca="1">INDIRECT("'TableOfContents'"&amp;CONCATENATE("!H",TEXT((INT((ROW(C91)-3)/4))+7,"###")))</f>
        <v/>
      </c>
    </row>
    <row r="91" spans="1:8" x14ac:dyDescent="0.2">
      <c r="A91" s="83" t="e">
        <f ca="1">VLOOKUP(TableOfContents!B$1,ProgramIDs!A$2:C$38,3,FALSE)</f>
        <v>#N/A</v>
      </c>
      <c r="B91" s="59">
        <f>TableOfContents!I$5</f>
        <v>2019</v>
      </c>
      <c r="C91" s="58" t="str">
        <f t="shared" ca="1" si="1"/>
        <v/>
      </c>
      <c r="D91" s="58" t="str">
        <f ca="1">VLOOKUP($C91,ProjectRecords!$D$3:U$53,18,0)</f>
        <v>grant no</v>
      </c>
      <c r="E91" s="58" t="str">
        <f ca="1">VLOOKUP($C91,ProjectRecords!$D$3:V$53,19,0)</f>
        <v>amd no</v>
      </c>
      <c r="F91" s="58" t="str">
        <f ca="1">VLOOKUP($C91,ProjectRecords!$D$3:W$53,20,0)</f>
        <v>fund source</v>
      </c>
      <c r="G91" s="58" t="str">
        <f ca="1">INDIRECT("'TableOfContents'"&amp;CONCATENATE("!i",TEXT((INT((ROW(B92)-3)/4))+7,"###")))</f>
        <v/>
      </c>
      <c r="H91" s="58" t="str">
        <f ca="1">INDIRECT("'TableOfContents'"&amp;CONCATENATE("!j",TEXT((INT((ROW(C92)-3)/4))+7,"###")))</f>
        <v/>
      </c>
    </row>
    <row r="92" spans="1:8" x14ac:dyDescent="0.2">
      <c r="A92" s="83" t="e">
        <f ca="1">VLOOKUP(TableOfContents!B$1,ProgramIDs!A$2:C$38,3,FALSE)</f>
        <v>#N/A</v>
      </c>
      <c r="B92" s="59">
        <f>TableOfContents!K$5</f>
        <v>2020</v>
      </c>
      <c r="C92" s="58" t="str">
        <f t="shared" ca="1" si="1"/>
        <v/>
      </c>
      <c r="D92" s="58" t="str">
        <f ca="1">VLOOKUP($C92,ProjectRecords!$D$3:U$53,18,0)</f>
        <v>grant no</v>
      </c>
      <c r="E92" s="58" t="str">
        <f ca="1">VLOOKUP($C92,ProjectRecords!$D$3:V$53,19,0)</f>
        <v>amd no</v>
      </c>
      <c r="F92" s="58" t="str">
        <f ca="1">VLOOKUP($C92,ProjectRecords!$D$3:W$53,20,0)</f>
        <v>fund source</v>
      </c>
      <c r="G92" s="58" t="str">
        <f ca="1">INDIRECT("'TableOfContents'"&amp;CONCATENATE("!k",TEXT((INT((ROW(B93)-3)/4))+7,"###")))</f>
        <v/>
      </c>
      <c r="H92" s="58" t="str">
        <f ca="1">INDIRECT("'TableOfContents'"&amp;CONCATENATE("!l",TEXT((INT((ROW(C93)-3)/4))+7,"###")))</f>
        <v/>
      </c>
    </row>
    <row r="93" spans="1:8" x14ac:dyDescent="0.2">
      <c r="A93" s="83" t="e">
        <f ca="1">VLOOKUP(TableOfContents!B$1,ProgramIDs!A$2:C$38,3,FALSE)</f>
        <v>#N/A</v>
      </c>
      <c r="B93" s="59">
        <f>TableOfContents!M$5</f>
        <v>2021</v>
      </c>
      <c r="C93" s="58" t="str">
        <f t="shared" ca="1" si="1"/>
        <v/>
      </c>
      <c r="D93" s="58" t="str">
        <f ca="1">VLOOKUP($C93,ProjectRecords!$D$3:U$53,18,0)</f>
        <v>grant no</v>
      </c>
      <c r="E93" s="58" t="str">
        <f ca="1">VLOOKUP($C93,ProjectRecords!$D$3:V$53,19,0)</f>
        <v>amd no</v>
      </c>
      <c r="F93" s="58" t="str">
        <f ca="1">VLOOKUP($C93,ProjectRecords!$D$3:W$53,20,0)</f>
        <v>fund source</v>
      </c>
      <c r="G93" s="58" t="str">
        <f ca="1">INDIRECT("'TableOfContents'"&amp;CONCATENATE("!m",TEXT((INT((ROW(B94)-3)/4))+7,"###")))</f>
        <v/>
      </c>
      <c r="H93" s="58" t="str">
        <f ca="1">INDIRECT("'TableOfContents'"&amp;CONCATENATE("!n",TEXT((INT((ROW(C94)-3)/4))+7,"###")))</f>
        <v/>
      </c>
    </row>
    <row r="94" spans="1:8" x14ac:dyDescent="0.2">
      <c r="A94" s="83" t="e">
        <f ca="1">VLOOKUP(TableOfContents!B$1,ProgramIDs!A$2:C$38,3,FALSE)</f>
        <v>#N/A</v>
      </c>
      <c r="B94" s="59">
        <f>TableOfContents!G$5</f>
        <v>2018</v>
      </c>
      <c r="C94" s="58" t="str">
        <f t="shared" ca="1" si="1"/>
        <v/>
      </c>
      <c r="D94" s="58" t="str">
        <f ca="1">VLOOKUP($C94,ProjectRecords!$D$3:U$53,18,0)</f>
        <v>grant no</v>
      </c>
      <c r="E94" s="58" t="str">
        <f ca="1">VLOOKUP($C94,ProjectRecords!$D$3:V$53,19,0)</f>
        <v>amd no</v>
      </c>
      <c r="F94" s="58" t="str">
        <f ca="1">VLOOKUP($C94,ProjectRecords!$D$3:W$53,20,0)</f>
        <v>fund source</v>
      </c>
      <c r="G94" s="58" t="str">
        <f ca="1">INDIRECT("'TableOfContents'"&amp;CONCATENATE("!G",TEXT((INT((ROW(B95)-3)/4))+7,"###")))</f>
        <v/>
      </c>
      <c r="H94" s="58" t="str">
        <f ca="1">INDIRECT("'TableOfContents'"&amp;CONCATENATE("!H",TEXT((INT((ROW(C95)-3)/4))+7,"###")))</f>
        <v/>
      </c>
    </row>
    <row r="95" spans="1:8" x14ac:dyDescent="0.2">
      <c r="A95" s="83" t="e">
        <f ca="1">VLOOKUP(TableOfContents!B$1,ProgramIDs!A$2:C$38,3,FALSE)</f>
        <v>#N/A</v>
      </c>
      <c r="B95" s="59">
        <f>TableOfContents!I$5</f>
        <v>2019</v>
      </c>
      <c r="C95" s="58" t="str">
        <f t="shared" ca="1" si="1"/>
        <v/>
      </c>
      <c r="D95" s="58" t="str">
        <f ca="1">VLOOKUP($C95,ProjectRecords!$D$3:U$53,18,0)</f>
        <v>grant no</v>
      </c>
      <c r="E95" s="58" t="str">
        <f ca="1">VLOOKUP($C95,ProjectRecords!$D$3:V$53,19,0)</f>
        <v>amd no</v>
      </c>
      <c r="F95" s="58" t="str">
        <f ca="1">VLOOKUP($C95,ProjectRecords!$D$3:W$53,20,0)</f>
        <v>fund source</v>
      </c>
      <c r="G95" s="58" t="str">
        <f ca="1">INDIRECT("'TableOfContents'"&amp;CONCATENATE("!i",TEXT((INT((ROW(B96)-3)/4))+7,"###")))</f>
        <v/>
      </c>
      <c r="H95" s="58" t="str">
        <f ca="1">INDIRECT("'TableOfContents'"&amp;CONCATENATE("!j",TEXT((INT((ROW(C96)-3)/4))+7,"###")))</f>
        <v/>
      </c>
    </row>
    <row r="96" spans="1:8" x14ac:dyDescent="0.2">
      <c r="A96" s="83" t="e">
        <f ca="1">VLOOKUP(TableOfContents!B$1,ProgramIDs!A$2:C$38,3,FALSE)</f>
        <v>#N/A</v>
      </c>
      <c r="B96" s="59">
        <f>TableOfContents!K$5</f>
        <v>2020</v>
      </c>
      <c r="C96" s="58" t="str">
        <f t="shared" ca="1" si="1"/>
        <v/>
      </c>
      <c r="D96" s="58" t="str">
        <f ca="1">VLOOKUP($C96,ProjectRecords!$D$3:U$53,18,0)</f>
        <v>grant no</v>
      </c>
      <c r="E96" s="58" t="str">
        <f ca="1">VLOOKUP($C96,ProjectRecords!$D$3:V$53,19,0)</f>
        <v>amd no</v>
      </c>
      <c r="F96" s="58" t="str">
        <f ca="1">VLOOKUP($C96,ProjectRecords!$D$3:W$53,20,0)</f>
        <v>fund source</v>
      </c>
      <c r="G96" s="58" t="str">
        <f ca="1">INDIRECT("'TableOfContents'"&amp;CONCATENATE("!k",TEXT((INT((ROW(B97)-3)/4))+7,"###")))</f>
        <v/>
      </c>
      <c r="H96" s="58" t="str">
        <f ca="1">INDIRECT("'TableOfContents'"&amp;CONCATENATE("!l",TEXT((INT((ROW(C97)-3)/4))+7,"###")))</f>
        <v/>
      </c>
    </row>
    <row r="97" spans="1:8" x14ac:dyDescent="0.2">
      <c r="A97" s="83" t="e">
        <f ca="1">VLOOKUP(TableOfContents!B$1,ProgramIDs!A$2:C$38,3,FALSE)</f>
        <v>#N/A</v>
      </c>
      <c r="B97" s="59">
        <f>TableOfContents!M$5</f>
        <v>2021</v>
      </c>
      <c r="C97" s="58" t="str">
        <f t="shared" ca="1" si="1"/>
        <v/>
      </c>
      <c r="D97" s="58" t="str">
        <f ca="1">VLOOKUP($C97,ProjectRecords!$D$3:U$53,18,0)</f>
        <v>grant no</v>
      </c>
      <c r="E97" s="58" t="str">
        <f ca="1">VLOOKUP($C97,ProjectRecords!$D$3:V$53,19,0)</f>
        <v>amd no</v>
      </c>
      <c r="F97" s="58" t="str">
        <f ca="1">VLOOKUP($C97,ProjectRecords!$D$3:W$53,20,0)</f>
        <v>fund source</v>
      </c>
      <c r="G97" s="58" t="str">
        <f ca="1">INDIRECT("'TableOfContents'"&amp;CONCATENATE("!m",TEXT((INT((ROW(B98)-3)/4))+7,"###")))</f>
        <v/>
      </c>
      <c r="H97" s="58" t="str">
        <f ca="1">INDIRECT("'TableOfContents'"&amp;CONCATENATE("!n",TEXT((INT((ROW(C98)-3)/4))+7,"###")))</f>
        <v/>
      </c>
    </row>
    <row r="98" spans="1:8" x14ac:dyDescent="0.2">
      <c r="A98" s="83" t="e">
        <f ca="1">VLOOKUP(TableOfContents!B$1,ProgramIDs!A$2:C$38,3,FALSE)</f>
        <v>#N/A</v>
      </c>
      <c r="B98" s="59">
        <f>TableOfContents!G$5</f>
        <v>2018</v>
      </c>
      <c r="C98" s="58" t="str">
        <f t="shared" ca="1" si="1"/>
        <v/>
      </c>
      <c r="D98" s="58" t="str">
        <f ca="1">VLOOKUP($C98,ProjectRecords!$D$3:U$53,18,0)</f>
        <v>grant no</v>
      </c>
      <c r="E98" s="58" t="str">
        <f ca="1">VLOOKUP($C98,ProjectRecords!$D$3:V$53,19,0)</f>
        <v>amd no</v>
      </c>
      <c r="F98" s="58" t="str">
        <f ca="1">VLOOKUP($C98,ProjectRecords!$D$3:W$53,20,0)</f>
        <v>fund source</v>
      </c>
      <c r="G98" s="58" t="str">
        <f ca="1">INDIRECT("'TableOfContents'"&amp;CONCATENATE("!G",TEXT((INT((ROW(B99)-3)/4))+7,"###")))</f>
        <v/>
      </c>
      <c r="H98" s="58" t="str">
        <f ca="1">INDIRECT("'TableOfContents'"&amp;CONCATENATE("!H",TEXT((INT((ROW(C99)-3)/4))+7,"###")))</f>
        <v/>
      </c>
    </row>
    <row r="99" spans="1:8" x14ac:dyDescent="0.2">
      <c r="A99" s="83" t="e">
        <f ca="1">VLOOKUP(TableOfContents!B$1,ProgramIDs!A$2:C$38,3,FALSE)</f>
        <v>#N/A</v>
      </c>
      <c r="B99" s="59">
        <f>TableOfContents!I$5</f>
        <v>2019</v>
      </c>
      <c r="C99" s="58" t="str">
        <f t="shared" ca="1" si="1"/>
        <v/>
      </c>
      <c r="D99" s="58" t="str">
        <f ca="1">VLOOKUP($C99,ProjectRecords!$D$3:U$53,18,0)</f>
        <v>grant no</v>
      </c>
      <c r="E99" s="58" t="str">
        <f ca="1">VLOOKUP($C99,ProjectRecords!$D$3:V$53,19,0)</f>
        <v>amd no</v>
      </c>
      <c r="F99" s="58" t="str">
        <f ca="1">VLOOKUP($C99,ProjectRecords!$D$3:W$53,20,0)</f>
        <v>fund source</v>
      </c>
      <c r="G99" s="58" t="str">
        <f ca="1">INDIRECT("'TableOfContents'"&amp;CONCATENATE("!i",TEXT((INT((ROW(B100)-3)/4))+7,"###")))</f>
        <v/>
      </c>
      <c r="H99" s="58" t="str">
        <f ca="1">INDIRECT("'TableOfContents'"&amp;CONCATENATE("!j",TEXT((INT((ROW(C100)-3)/4))+7,"###")))</f>
        <v/>
      </c>
    </row>
    <row r="100" spans="1:8" x14ac:dyDescent="0.2">
      <c r="A100" s="83" t="e">
        <f ca="1">VLOOKUP(TableOfContents!B$1,ProgramIDs!A$2:C$38,3,FALSE)</f>
        <v>#N/A</v>
      </c>
      <c r="B100" s="59">
        <f>TableOfContents!K$5</f>
        <v>2020</v>
      </c>
      <c r="C100" s="58" t="str">
        <f t="shared" ca="1" si="1"/>
        <v/>
      </c>
      <c r="D100" s="58" t="str">
        <f ca="1">VLOOKUP($C100,ProjectRecords!$D$3:U$53,18,0)</f>
        <v>grant no</v>
      </c>
      <c r="E100" s="58" t="str">
        <f ca="1">VLOOKUP($C100,ProjectRecords!$D$3:V$53,19,0)</f>
        <v>amd no</v>
      </c>
      <c r="F100" s="58" t="str">
        <f ca="1">VLOOKUP($C100,ProjectRecords!$D$3:W$53,20,0)</f>
        <v>fund source</v>
      </c>
      <c r="G100" s="58" t="str">
        <f ca="1">INDIRECT("'TableOfContents'"&amp;CONCATENATE("!k",TEXT((INT((ROW(B101)-3)/4))+7,"###")))</f>
        <v/>
      </c>
      <c r="H100" s="58" t="str">
        <f ca="1">INDIRECT("'TableOfContents'"&amp;CONCATENATE("!l",TEXT((INT((ROW(C101)-3)/4))+7,"###")))</f>
        <v/>
      </c>
    </row>
    <row r="101" spans="1:8" x14ac:dyDescent="0.2">
      <c r="A101" s="83" t="e">
        <f ca="1">VLOOKUP(TableOfContents!B$1,ProgramIDs!A$2:C$38,3,FALSE)</f>
        <v>#N/A</v>
      </c>
      <c r="B101" s="59">
        <f>TableOfContents!M$5</f>
        <v>2021</v>
      </c>
      <c r="C101" s="58" t="str">
        <f t="shared" ca="1" si="1"/>
        <v/>
      </c>
      <c r="D101" s="58" t="str">
        <f ca="1">VLOOKUP($C101,ProjectRecords!$D$3:U$53,18,0)</f>
        <v>grant no</v>
      </c>
      <c r="E101" s="58" t="str">
        <f ca="1">VLOOKUP($C101,ProjectRecords!$D$3:V$53,19,0)</f>
        <v>amd no</v>
      </c>
      <c r="F101" s="58" t="str">
        <f ca="1">VLOOKUP($C101,ProjectRecords!$D$3:W$53,20,0)</f>
        <v>fund source</v>
      </c>
      <c r="G101" s="58" t="str">
        <f ca="1">INDIRECT("'TableOfContents'"&amp;CONCATENATE("!m",TEXT((INT((ROW(B102)-3)/4))+7,"###")))</f>
        <v/>
      </c>
      <c r="H101" s="58" t="str">
        <f ca="1">INDIRECT("'TableOfContents'"&amp;CONCATENATE("!n",TEXT((INT((ROW(C102)-3)/4))+7,"###")))</f>
        <v/>
      </c>
    </row>
    <row r="102" spans="1:8" x14ac:dyDescent="0.2">
      <c r="A102" s="83" t="e">
        <f ca="1">VLOOKUP(TableOfContents!B$1,ProgramIDs!A$2:C$38,3,FALSE)</f>
        <v>#N/A</v>
      </c>
      <c r="B102" s="59">
        <f>TableOfContents!G$5</f>
        <v>2018</v>
      </c>
      <c r="C102" s="58" t="str">
        <f t="shared" ca="1" si="1"/>
        <v/>
      </c>
      <c r="D102" s="58" t="str">
        <f ca="1">VLOOKUP($C102,ProjectRecords!$D$3:U$53,18,0)</f>
        <v>grant no</v>
      </c>
      <c r="E102" s="58" t="str">
        <f ca="1">VLOOKUP($C102,ProjectRecords!$D$3:V$53,19,0)</f>
        <v>amd no</v>
      </c>
      <c r="F102" s="58" t="str">
        <f ca="1">VLOOKUP($C102,ProjectRecords!$D$3:W$53,20,0)</f>
        <v>fund source</v>
      </c>
      <c r="G102" s="58" t="str">
        <f ca="1">INDIRECT("'TableOfContents'"&amp;CONCATENATE("!G",TEXT((INT((ROW(B103)-3)/4))+7,"###")))</f>
        <v/>
      </c>
      <c r="H102" s="58" t="str">
        <f ca="1">INDIRECT("'TableOfContents'"&amp;CONCATENATE("!H",TEXT((INT((ROW(C103)-3)/4))+7,"###")))</f>
        <v/>
      </c>
    </row>
    <row r="103" spans="1:8" x14ac:dyDescent="0.2">
      <c r="A103" s="83" t="e">
        <f ca="1">VLOOKUP(TableOfContents!B$1,ProgramIDs!A$2:C$38,3,FALSE)</f>
        <v>#N/A</v>
      </c>
      <c r="B103" s="59">
        <f>TableOfContents!I$5</f>
        <v>2019</v>
      </c>
      <c r="C103" s="58" t="str">
        <f t="shared" ca="1" si="1"/>
        <v/>
      </c>
      <c r="D103" s="58" t="str">
        <f ca="1">VLOOKUP($C103,ProjectRecords!$D$3:U$53,18,0)</f>
        <v>grant no</v>
      </c>
      <c r="E103" s="58" t="str">
        <f ca="1">VLOOKUP($C103,ProjectRecords!$D$3:V$53,19,0)</f>
        <v>amd no</v>
      </c>
      <c r="F103" s="58" t="str">
        <f ca="1">VLOOKUP($C103,ProjectRecords!$D$3:W$53,20,0)</f>
        <v>fund source</v>
      </c>
      <c r="G103" s="58" t="str">
        <f ca="1">INDIRECT("'TableOfContents'"&amp;CONCATENATE("!i",TEXT((INT((ROW(B104)-3)/4))+7,"###")))</f>
        <v/>
      </c>
      <c r="H103" s="58" t="str">
        <f ca="1">INDIRECT("'TableOfContents'"&amp;CONCATENATE("!j",TEXT((INT((ROW(C104)-3)/4))+7,"###")))</f>
        <v/>
      </c>
    </row>
    <row r="104" spans="1:8" x14ac:dyDescent="0.2">
      <c r="A104" s="83" t="e">
        <f ca="1">VLOOKUP(TableOfContents!B$1,ProgramIDs!A$2:C$38,3,FALSE)</f>
        <v>#N/A</v>
      </c>
      <c r="B104" s="59">
        <f>TableOfContents!K$5</f>
        <v>2020</v>
      </c>
      <c r="C104" s="58" t="str">
        <f t="shared" ca="1" si="1"/>
        <v/>
      </c>
      <c r="D104" s="58" t="str">
        <f ca="1">VLOOKUP($C104,ProjectRecords!$D$3:U$53,18,0)</f>
        <v>grant no</v>
      </c>
      <c r="E104" s="58" t="str">
        <f ca="1">VLOOKUP($C104,ProjectRecords!$D$3:V$53,19,0)</f>
        <v>amd no</v>
      </c>
      <c r="F104" s="58" t="str">
        <f ca="1">VLOOKUP($C104,ProjectRecords!$D$3:W$53,20,0)</f>
        <v>fund source</v>
      </c>
      <c r="G104" s="58" t="str">
        <f ca="1">INDIRECT("'TableOfContents'"&amp;CONCATENATE("!k",TEXT((INT((ROW(B105)-3)/4))+7,"###")))</f>
        <v/>
      </c>
      <c r="H104" s="58" t="str">
        <f ca="1">INDIRECT("'TableOfContents'"&amp;CONCATENATE("!l",TEXT((INT((ROW(C105)-3)/4))+7,"###")))</f>
        <v/>
      </c>
    </row>
    <row r="105" spans="1:8" x14ac:dyDescent="0.2">
      <c r="A105" s="83" t="e">
        <f ca="1">VLOOKUP(TableOfContents!B$1,ProgramIDs!A$2:C$38,3,FALSE)</f>
        <v>#N/A</v>
      </c>
      <c r="B105" s="59">
        <f>TableOfContents!M$5</f>
        <v>2021</v>
      </c>
      <c r="C105" s="58" t="str">
        <f t="shared" ca="1" si="1"/>
        <v/>
      </c>
      <c r="D105" s="58" t="str">
        <f ca="1">VLOOKUP($C105,ProjectRecords!$D$3:U$53,18,0)</f>
        <v>grant no</v>
      </c>
      <c r="E105" s="58" t="str">
        <f ca="1">VLOOKUP($C105,ProjectRecords!$D$3:V$53,19,0)</f>
        <v>amd no</v>
      </c>
      <c r="F105" s="58" t="str">
        <f ca="1">VLOOKUP($C105,ProjectRecords!$D$3:W$53,20,0)</f>
        <v>fund source</v>
      </c>
      <c r="G105" s="58" t="str">
        <f ca="1">INDIRECT("'TableOfContents'"&amp;CONCATENATE("!m",TEXT((INT((ROW(B106)-3)/4))+7,"###")))</f>
        <v/>
      </c>
      <c r="H105" s="58" t="str">
        <f ca="1">INDIRECT("'TableOfContents'"&amp;CONCATENATE("!n",TEXT((INT((ROW(C106)-3)/4))+7,"###")))</f>
        <v/>
      </c>
    </row>
    <row r="106" spans="1:8" x14ac:dyDescent="0.2">
      <c r="A106" s="83" t="e">
        <f ca="1">VLOOKUP(TableOfContents!B$1,ProgramIDs!A$2:C$38,3,FALSE)</f>
        <v>#N/A</v>
      </c>
      <c r="B106" s="59">
        <f>TableOfContents!G$5</f>
        <v>2018</v>
      </c>
      <c r="C106" s="58" t="str">
        <f t="shared" ca="1" si="1"/>
        <v/>
      </c>
      <c r="D106" s="58" t="str">
        <f ca="1">VLOOKUP($C106,ProjectRecords!$D$3:U$53,18,0)</f>
        <v>grant no</v>
      </c>
      <c r="E106" s="58" t="str">
        <f ca="1">VLOOKUP($C106,ProjectRecords!$D$3:V$53,19,0)</f>
        <v>amd no</v>
      </c>
      <c r="F106" s="58" t="str">
        <f ca="1">VLOOKUP($C106,ProjectRecords!$D$3:W$53,20,0)</f>
        <v>fund source</v>
      </c>
      <c r="G106" s="58" t="str">
        <f ca="1">INDIRECT("'TableOfContents'"&amp;CONCATENATE("!G",TEXT((INT((ROW(B107)-3)/4))+7,"###")))</f>
        <v/>
      </c>
      <c r="H106" s="58" t="str">
        <f ca="1">INDIRECT("'TableOfContents'"&amp;CONCATENATE("!H",TEXT((INT((ROW(C107)-3)/4))+7,"###")))</f>
        <v/>
      </c>
    </row>
    <row r="107" spans="1:8" x14ac:dyDescent="0.2">
      <c r="A107" s="83" t="e">
        <f ca="1">VLOOKUP(TableOfContents!B$1,ProgramIDs!A$2:C$38,3,FALSE)</f>
        <v>#N/A</v>
      </c>
      <c r="B107" s="59">
        <f>TableOfContents!I$5</f>
        <v>2019</v>
      </c>
      <c r="C107" s="58" t="str">
        <f t="shared" ca="1" si="1"/>
        <v/>
      </c>
      <c r="D107" s="58" t="str">
        <f ca="1">VLOOKUP($C107,ProjectRecords!$D$3:U$53,18,0)</f>
        <v>grant no</v>
      </c>
      <c r="E107" s="58" t="str">
        <f ca="1">VLOOKUP($C107,ProjectRecords!$D$3:V$53,19,0)</f>
        <v>amd no</v>
      </c>
      <c r="F107" s="58" t="str">
        <f ca="1">VLOOKUP($C107,ProjectRecords!$D$3:W$53,20,0)</f>
        <v>fund source</v>
      </c>
      <c r="G107" s="58" t="str">
        <f ca="1">INDIRECT("'TableOfContents'"&amp;CONCATENATE("!i",TEXT((INT((ROW(B108)-3)/4))+7,"###")))</f>
        <v/>
      </c>
      <c r="H107" s="58" t="str">
        <f ca="1">INDIRECT("'TableOfContents'"&amp;CONCATENATE("!j",TEXT((INT((ROW(C108)-3)/4))+7,"###")))</f>
        <v/>
      </c>
    </row>
    <row r="108" spans="1:8" x14ac:dyDescent="0.2">
      <c r="A108" s="83" t="e">
        <f ca="1">VLOOKUP(TableOfContents!B$1,ProgramIDs!A$2:C$38,3,FALSE)</f>
        <v>#N/A</v>
      </c>
      <c r="B108" s="59">
        <f>TableOfContents!K$5</f>
        <v>2020</v>
      </c>
      <c r="C108" s="58" t="str">
        <f t="shared" ca="1" si="1"/>
        <v/>
      </c>
      <c r="D108" s="58" t="str">
        <f ca="1">VLOOKUP($C108,ProjectRecords!$D$3:U$53,18,0)</f>
        <v>grant no</v>
      </c>
      <c r="E108" s="58" t="str">
        <f ca="1">VLOOKUP($C108,ProjectRecords!$D$3:V$53,19,0)</f>
        <v>amd no</v>
      </c>
      <c r="F108" s="58" t="str">
        <f ca="1">VLOOKUP($C108,ProjectRecords!$D$3:W$53,20,0)</f>
        <v>fund source</v>
      </c>
      <c r="G108" s="58" t="str">
        <f ca="1">INDIRECT("'TableOfContents'"&amp;CONCATENATE("!k",TEXT((INT((ROW(B109)-3)/4))+7,"###")))</f>
        <v/>
      </c>
      <c r="H108" s="58" t="str">
        <f ca="1">INDIRECT("'TableOfContents'"&amp;CONCATENATE("!l",TEXT((INT((ROW(C109)-3)/4))+7,"###")))</f>
        <v/>
      </c>
    </row>
    <row r="109" spans="1:8" x14ac:dyDescent="0.2">
      <c r="A109" s="83" t="e">
        <f ca="1">VLOOKUP(TableOfContents!B$1,ProgramIDs!A$2:C$38,3,FALSE)</f>
        <v>#N/A</v>
      </c>
      <c r="B109" s="59">
        <f>TableOfContents!M$5</f>
        <v>2021</v>
      </c>
      <c r="C109" s="58" t="str">
        <f t="shared" ca="1" si="1"/>
        <v/>
      </c>
      <c r="D109" s="58" t="str">
        <f ca="1">VLOOKUP($C109,ProjectRecords!$D$3:U$53,18,0)</f>
        <v>grant no</v>
      </c>
      <c r="E109" s="58" t="str">
        <f ca="1">VLOOKUP($C109,ProjectRecords!$D$3:V$53,19,0)</f>
        <v>amd no</v>
      </c>
      <c r="F109" s="58" t="str">
        <f ca="1">VLOOKUP($C109,ProjectRecords!$D$3:W$53,20,0)</f>
        <v>fund source</v>
      </c>
      <c r="G109" s="58" t="str">
        <f ca="1">INDIRECT("'TableOfContents'"&amp;CONCATENATE("!m",TEXT((INT((ROW(B110)-3)/4))+7,"###")))</f>
        <v/>
      </c>
      <c r="H109" s="58" t="str">
        <f ca="1">INDIRECT("'TableOfContents'"&amp;CONCATENATE("!n",TEXT((INT((ROW(C110)-3)/4))+7,"###")))</f>
        <v/>
      </c>
    </row>
    <row r="110" spans="1:8" x14ac:dyDescent="0.2">
      <c r="A110" s="83" t="e">
        <f ca="1">VLOOKUP(TableOfContents!B$1,ProgramIDs!A$2:C$38,3,FALSE)</f>
        <v>#N/A</v>
      </c>
      <c r="B110" s="59">
        <f>TableOfContents!G$5</f>
        <v>2018</v>
      </c>
      <c r="C110" s="58" t="str">
        <f t="shared" ca="1" si="1"/>
        <v/>
      </c>
      <c r="D110" s="58" t="str">
        <f ca="1">VLOOKUP($C110,ProjectRecords!$D$3:U$53,18,0)</f>
        <v>grant no</v>
      </c>
      <c r="E110" s="58" t="str">
        <f ca="1">VLOOKUP($C110,ProjectRecords!$D$3:V$53,19,0)</f>
        <v>amd no</v>
      </c>
      <c r="F110" s="58" t="str">
        <f ca="1">VLOOKUP($C110,ProjectRecords!$D$3:W$53,20,0)</f>
        <v>fund source</v>
      </c>
      <c r="G110" s="58" t="str">
        <f ca="1">INDIRECT("'TableOfContents'"&amp;CONCATENATE("!G",TEXT((INT((ROW(B111)-3)/4))+7,"###")))</f>
        <v/>
      </c>
      <c r="H110" s="58" t="str">
        <f ca="1">INDIRECT("'TableOfContents'"&amp;CONCATENATE("!H",TEXT((INT((ROW(C111)-3)/4))+7,"###")))</f>
        <v/>
      </c>
    </row>
    <row r="111" spans="1:8" x14ac:dyDescent="0.2">
      <c r="A111" s="83" t="e">
        <f ca="1">VLOOKUP(TableOfContents!B$1,ProgramIDs!A$2:C$38,3,FALSE)</f>
        <v>#N/A</v>
      </c>
      <c r="B111" s="59">
        <f>TableOfContents!I$5</f>
        <v>2019</v>
      </c>
      <c r="C111" s="58" t="str">
        <f t="shared" ca="1" si="1"/>
        <v/>
      </c>
      <c r="D111" s="58" t="str">
        <f ca="1">VLOOKUP($C111,ProjectRecords!$D$3:U$53,18,0)</f>
        <v>grant no</v>
      </c>
      <c r="E111" s="58" t="str">
        <f ca="1">VLOOKUP($C111,ProjectRecords!$D$3:V$53,19,0)</f>
        <v>amd no</v>
      </c>
      <c r="F111" s="58" t="str">
        <f ca="1">VLOOKUP($C111,ProjectRecords!$D$3:W$53,20,0)</f>
        <v>fund source</v>
      </c>
      <c r="G111" s="58" t="str">
        <f ca="1">INDIRECT("'TableOfContents'"&amp;CONCATENATE("!i",TEXT((INT((ROW(B112)-3)/4))+7,"###")))</f>
        <v/>
      </c>
      <c r="H111" s="58" t="str">
        <f ca="1">INDIRECT("'TableOfContents'"&amp;CONCATENATE("!j",TEXT((INT((ROW(C112)-3)/4))+7,"###")))</f>
        <v/>
      </c>
    </row>
    <row r="112" spans="1:8" x14ac:dyDescent="0.2">
      <c r="A112" s="83" t="e">
        <f ca="1">VLOOKUP(TableOfContents!B$1,ProgramIDs!A$2:C$38,3,FALSE)</f>
        <v>#N/A</v>
      </c>
      <c r="B112" s="59">
        <f>TableOfContents!K$5</f>
        <v>2020</v>
      </c>
      <c r="C112" s="58" t="str">
        <f t="shared" ca="1" si="1"/>
        <v/>
      </c>
      <c r="D112" s="58" t="str">
        <f ca="1">VLOOKUP($C112,ProjectRecords!$D$3:U$53,18,0)</f>
        <v>grant no</v>
      </c>
      <c r="E112" s="58" t="str">
        <f ca="1">VLOOKUP($C112,ProjectRecords!$D$3:V$53,19,0)</f>
        <v>amd no</v>
      </c>
      <c r="F112" s="58" t="str">
        <f ca="1">VLOOKUP($C112,ProjectRecords!$D$3:W$53,20,0)</f>
        <v>fund source</v>
      </c>
      <c r="G112" s="58" t="str">
        <f ca="1">INDIRECT("'TableOfContents'"&amp;CONCATENATE("!k",TEXT((INT((ROW(B113)-3)/4))+7,"###")))</f>
        <v/>
      </c>
      <c r="H112" s="58" t="str">
        <f ca="1">INDIRECT("'TableOfContents'"&amp;CONCATENATE("!l",TEXT((INT((ROW(C113)-3)/4))+7,"###")))</f>
        <v/>
      </c>
    </row>
    <row r="113" spans="1:8" x14ac:dyDescent="0.2">
      <c r="A113" s="83" t="e">
        <f ca="1">VLOOKUP(TableOfContents!B$1,ProgramIDs!A$2:C$38,3,FALSE)</f>
        <v>#N/A</v>
      </c>
      <c r="B113" s="59">
        <f>TableOfContents!M$5</f>
        <v>2021</v>
      </c>
      <c r="C113" s="58" t="str">
        <f t="shared" ca="1" si="1"/>
        <v/>
      </c>
      <c r="D113" s="58" t="str">
        <f ca="1">VLOOKUP($C113,ProjectRecords!$D$3:U$53,18,0)</f>
        <v>grant no</v>
      </c>
      <c r="E113" s="58" t="str">
        <f ca="1">VLOOKUP($C113,ProjectRecords!$D$3:V$53,19,0)</f>
        <v>amd no</v>
      </c>
      <c r="F113" s="58" t="str">
        <f ca="1">VLOOKUP($C113,ProjectRecords!$D$3:W$53,20,0)</f>
        <v>fund source</v>
      </c>
      <c r="G113" s="58" t="str">
        <f ca="1">INDIRECT("'TableOfContents'"&amp;CONCATENATE("!m",TEXT((INT((ROW(B114)-3)/4))+7,"###")))</f>
        <v/>
      </c>
      <c r="H113" s="58" t="str">
        <f ca="1">INDIRECT("'TableOfContents'"&amp;CONCATENATE("!n",TEXT((INT((ROW(C114)-3)/4))+7,"###")))</f>
        <v/>
      </c>
    </row>
    <row r="114" spans="1:8" x14ac:dyDescent="0.2">
      <c r="A114" s="83" t="e">
        <f ca="1">VLOOKUP(TableOfContents!B$1,ProgramIDs!A$2:C$38,3,FALSE)</f>
        <v>#N/A</v>
      </c>
      <c r="B114" s="59">
        <f>TableOfContents!G$5</f>
        <v>2018</v>
      </c>
      <c r="C114" s="58" t="str">
        <f t="shared" ca="1" si="1"/>
        <v/>
      </c>
      <c r="D114" s="58" t="str">
        <f ca="1">VLOOKUP($C114,ProjectRecords!$D$3:U$53,18,0)</f>
        <v>grant no</v>
      </c>
      <c r="E114" s="58" t="str">
        <f ca="1">VLOOKUP($C114,ProjectRecords!$D$3:V$53,19,0)</f>
        <v>amd no</v>
      </c>
      <c r="F114" s="58" t="str">
        <f ca="1">VLOOKUP($C114,ProjectRecords!$D$3:W$53,20,0)</f>
        <v>fund source</v>
      </c>
      <c r="G114" s="58" t="str">
        <f ca="1">INDIRECT("'TableOfContents'"&amp;CONCATENATE("!G",TEXT((INT((ROW(B115)-3)/4))+7,"###")))</f>
        <v/>
      </c>
      <c r="H114" s="58" t="str">
        <f ca="1">INDIRECT("'TableOfContents'"&amp;CONCATENATE("!H",TEXT((INT((ROW(C115)-3)/4))+7,"###")))</f>
        <v/>
      </c>
    </row>
    <row r="115" spans="1:8" x14ac:dyDescent="0.2">
      <c r="A115" s="83" t="e">
        <f ca="1">VLOOKUP(TableOfContents!B$1,ProgramIDs!A$2:C$38,3,FALSE)</f>
        <v>#N/A</v>
      </c>
      <c r="B115" s="59">
        <f>TableOfContents!I$5</f>
        <v>2019</v>
      </c>
      <c r="C115" s="58" t="str">
        <f t="shared" ca="1" si="1"/>
        <v/>
      </c>
      <c r="D115" s="58" t="str">
        <f ca="1">VLOOKUP($C115,ProjectRecords!$D$3:U$53,18,0)</f>
        <v>grant no</v>
      </c>
      <c r="E115" s="58" t="str">
        <f ca="1">VLOOKUP($C115,ProjectRecords!$D$3:V$53,19,0)</f>
        <v>amd no</v>
      </c>
      <c r="F115" s="58" t="str">
        <f ca="1">VLOOKUP($C115,ProjectRecords!$D$3:W$53,20,0)</f>
        <v>fund source</v>
      </c>
      <c r="G115" s="58" t="str">
        <f ca="1">INDIRECT("'TableOfContents'"&amp;CONCATENATE("!i",TEXT((INT((ROW(B116)-3)/4))+7,"###")))</f>
        <v/>
      </c>
      <c r="H115" s="58" t="str">
        <f ca="1">INDIRECT("'TableOfContents'"&amp;CONCATENATE("!j",TEXT((INT((ROW(C116)-3)/4))+7,"###")))</f>
        <v/>
      </c>
    </row>
    <row r="116" spans="1:8" x14ac:dyDescent="0.2">
      <c r="A116" s="83" t="e">
        <f ca="1">VLOOKUP(TableOfContents!B$1,ProgramIDs!A$2:C$38,3,FALSE)</f>
        <v>#N/A</v>
      </c>
      <c r="B116" s="59">
        <f>TableOfContents!K$5</f>
        <v>2020</v>
      </c>
      <c r="C116" s="58" t="str">
        <f t="shared" ca="1" si="1"/>
        <v/>
      </c>
      <c r="D116" s="58" t="str">
        <f ca="1">VLOOKUP($C116,ProjectRecords!$D$3:U$53,18,0)</f>
        <v>grant no</v>
      </c>
      <c r="E116" s="58" t="str">
        <f ca="1">VLOOKUP($C116,ProjectRecords!$D$3:V$53,19,0)</f>
        <v>amd no</v>
      </c>
      <c r="F116" s="58" t="str">
        <f ca="1">VLOOKUP($C116,ProjectRecords!$D$3:W$53,20,0)</f>
        <v>fund source</v>
      </c>
      <c r="G116" s="58" t="str">
        <f ca="1">INDIRECT("'TableOfContents'"&amp;CONCATENATE("!k",TEXT((INT((ROW(B117)-3)/4))+7,"###")))</f>
        <v/>
      </c>
      <c r="H116" s="58" t="str">
        <f ca="1">INDIRECT("'TableOfContents'"&amp;CONCATENATE("!l",TEXT((INT((ROW(C117)-3)/4))+7,"###")))</f>
        <v/>
      </c>
    </row>
    <row r="117" spans="1:8" x14ac:dyDescent="0.2">
      <c r="A117" s="83" t="e">
        <f ca="1">VLOOKUP(TableOfContents!B$1,ProgramIDs!A$2:C$38,3,FALSE)</f>
        <v>#N/A</v>
      </c>
      <c r="B117" s="59">
        <f>TableOfContents!M$5</f>
        <v>2021</v>
      </c>
      <c r="C117" s="58" t="str">
        <f t="shared" ca="1" si="1"/>
        <v/>
      </c>
      <c r="D117" s="58" t="str">
        <f ca="1">VLOOKUP($C117,ProjectRecords!$D$3:U$53,18,0)</f>
        <v>grant no</v>
      </c>
      <c r="E117" s="58" t="str">
        <f ca="1">VLOOKUP($C117,ProjectRecords!$D$3:V$53,19,0)</f>
        <v>amd no</v>
      </c>
      <c r="F117" s="58" t="str">
        <f ca="1">VLOOKUP($C117,ProjectRecords!$D$3:W$53,20,0)</f>
        <v>fund source</v>
      </c>
      <c r="G117" s="58" t="str">
        <f ca="1">INDIRECT("'TableOfContents'"&amp;CONCATENATE("!m",TEXT((INT((ROW(B118)-3)/4))+7,"###")))</f>
        <v/>
      </c>
      <c r="H117" s="58" t="str">
        <f ca="1">INDIRECT("'TableOfContents'"&amp;CONCATENATE("!n",TEXT((INT((ROW(C118)-3)/4))+7,"###")))</f>
        <v/>
      </c>
    </row>
    <row r="118" spans="1:8" x14ac:dyDescent="0.2">
      <c r="A118" s="83" t="e">
        <f ca="1">VLOOKUP(TableOfContents!B$1,ProgramIDs!A$2:C$38,3,FALSE)</f>
        <v>#N/A</v>
      </c>
      <c r="B118" s="59">
        <f>TableOfContents!G$5</f>
        <v>2018</v>
      </c>
      <c r="C118" s="58" t="str">
        <f t="shared" ca="1" si="1"/>
        <v/>
      </c>
      <c r="D118" s="58" t="str">
        <f ca="1">VLOOKUP($C118,ProjectRecords!$D$3:U$53,18,0)</f>
        <v>grant no</v>
      </c>
      <c r="E118" s="58" t="str">
        <f ca="1">VLOOKUP($C118,ProjectRecords!$D$3:V$53,19,0)</f>
        <v>amd no</v>
      </c>
      <c r="F118" s="58" t="str">
        <f ca="1">VLOOKUP($C118,ProjectRecords!$D$3:W$53,20,0)</f>
        <v>fund source</v>
      </c>
      <c r="G118" s="58" t="str">
        <f ca="1">INDIRECT("'TableOfContents'"&amp;CONCATENATE("!G",TEXT((INT((ROW(B119)-3)/4))+7,"###")))</f>
        <v/>
      </c>
      <c r="H118" s="58" t="str">
        <f ca="1">INDIRECT("'TableOfContents'"&amp;CONCATENATE("!H",TEXT((INT((ROW(C119)-3)/4))+7,"###")))</f>
        <v/>
      </c>
    </row>
    <row r="119" spans="1:8" x14ac:dyDescent="0.2">
      <c r="A119" s="83" t="e">
        <f ca="1">VLOOKUP(TableOfContents!B$1,ProgramIDs!A$2:C$38,3,FALSE)</f>
        <v>#N/A</v>
      </c>
      <c r="B119" s="59">
        <f>TableOfContents!I$5</f>
        <v>2019</v>
      </c>
      <c r="C119" s="58" t="str">
        <f t="shared" ca="1" si="1"/>
        <v/>
      </c>
      <c r="D119" s="58" t="str">
        <f ca="1">VLOOKUP($C119,ProjectRecords!$D$3:U$53,18,0)</f>
        <v>grant no</v>
      </c>
      <c r="E119" s="58" t="str">
        <f ca="1">VLOOKUP($C119,ProjectRecords!$D$3:V$53,19,0)</f>
        <v>amd no</v>
      </c>
      <c r="F119" s="58" t="str">
        <f ca="1">VLOOKUP($C119,ProjectRecords!$D$3:W$53,20,0)</f>
        <v>fund source</v>
      </c>
      <c r="G119" s="58" t="str">
        <f ca="1">INDIRECT("'TableOfContents'"&amp;CONCATENATE("!i",TEXT((INT((ROW(B120)-3)/4))+7,"###")))</f>
        <v/>
      </c>
      <c r="H119" s="58" t="str">
        <f ca="1">INDIRECT("'TableOfContents'"&amp;CONCATENATE("!j",TEXT((INT((ROW(C120)-3)/4))+7,"###")))</f>
        <v/>
      </c>
    </row>
    <row r="120" spans="1:8" x14ac:dyDescent="0.2">
      <c r="A120" s="83" t="e">
        <f ca="1">VLOOKUP(TableOfContents!B$1,ProgramIDs!A$2:C$38,3,FALSE)</f>
        <v>#N/A</v>
      </c>
      <c r="B120" s="59">
        <f>TableOfContents!K$5</f>
        <v>2020</v>
      </c>
      <c r="C120" s="58" t="str">
        <f t="shared" ca="1" si="1"/>
        <v/>
      </c>
      <c r="D120" s="58" t="str">
        <f ca="1">VLOOKUP($C120,ProjectRecords!$D$3:U$53,18,0)</f>
        <v>grant no</v>
      </c>
      <c r="E120" s="58" t="str">
        <f ca="1">VLOOKUP($C120,ProjectRecords!$D$3:V$53,19,0)</f>
        <v>amd no</v>
      </c>
      <c r="F120" s="58" t="str">
        <f ca="1">VLOOKUP($C120,ProjectRecords!$D$3:W$53,20,0)</f>
        <v>fund source</v>
      </c>
      <c r="G120" s="58" t="str">
        <f ca="1">INDIRECT("'TableOfContents'"&amp;CONCATENATE("!k",TEXT((INT((ROW(B121)-3)/4))+7,"###")))</f>
        <v/>
      </c>
      <c r="H120" s="58" t="str">
        <f ca="1">INDIRECT("'TableOfContents'"&amp;CONCATENATE("!l",TEXT((INT((ROW(C121)-3)/4))+7,"###")))</f>
        <v/>
      </c>
    </row>
    <row r="121" spans="1:8" x14ac:dyDescent="0.2">
      <c r="A121" s="83" t="e">
        <f ca="1">VLOOKUP(TableOfContents!B$1,ProgramIDs!A$2:C$38,3,FALSE)</f>
        <v>#N/A</v>
      </c>
      <c r="B121" s="59">
        <f>TableOfContents!M$5</f>
        <v>2021</v>
      </c>
      <c r="C121" s="58" t="str">
        <f t="shared" ca="1" si="1"/>
        <v/>
      </c>
      <c r="D121" s="58" t="str">
        <f ca="1">VLOOKUP($C121,ProjectRecords!$D$3:U$53,18,0)</f>
        <v>grant no</v>
      </c>
      <c r="E121" s="58" t="str">
        <f ca="1">VLOOKUP($C121,ProjectRecords!$D$3:V$53,19,0)</f>
        <v>amd no</v>
      </c>
      <c r="F121" s="58" t="str">
        <f ca="1">VLOOKUP($C121,ProjectRecords!$D$3:W$53,20,0)</f>
        <v>fund source</v>
      </c>
      <c r="G121" s="58" t="str">
        <f ca="1">INDIRECT("'TableOfContents'"&amp;CONCATENATE("!m",TEXT((INT((ROW(B122)-3)/4))+7,"###")))</f>
        <v/>
      </c>
      <c r="H121" s="58" t="str">
        <f ca="1">INDIRECT("'TableOfContents'"&amp;CONCATENATE("!n",TEXT((INT((ROW(C122)-3)/4))+7,"###")))</f>
        <v/>
      </c>
    </row>
    <row r="122" spans="1:8" x14ac:dyDescent="0.2">
      <c r="A122" s="83" t="e">
        <f ca="1">VLOOKUP(TableOfContents!B$1,ProgramIDs!A$2:C$38,3,FALSE)</f>
        <v>#N/A</v>
      </c>
      <c r="B122" s="59">
        <f>TableOfContents!G$5</f>
        <v>2018</v>
      </c>
      <c r="C122" s="58" t="str">
        <f t="shared" ca="1" si="1"/>
        <v/>
      </c>
      <c r="D122" s="58" t="str">
        <f ca="1">VLOOKUP($C122,ProjectRecords!$D$3:U$53,18,0)</f>
        <v>grant no</v>
      </c>
      <c r="E122" s="58" t="str">
        <f ca="1">VLOOKUP($C122,ProjectRecords!$D$3:V$53,19,0)</f>
        <v>amd no</v>
      </c>
      <c r="F122" s="58" t="str">
        <f ca="1">VLOOKUP($C122,ProjectRecords!$D$3:W$53,20,0)</f>
        <v>fund source</v>
      </c>
      <c r="G122" s="58" t="str">
        <f ca="1">INDIRECT("'TableOfContents'"&amp;CONCATENATE("!G",TEXT((INT((ROW(B123)-3)/4))+7,"###")))</f>
        <v/>
      </c>
      <c r="H122" s="58" t="str">
        <f ca="1">INDIRECT("'TableOfContents'"&amp;CONCATENATE("!H",TEXT((INT((ROW(C123)-3)/4))+7,"###")))</f>
        <v/>
      </c>
    </row>
    <row r="123" spans="1:8" x14ac:dyDescent="0.2">
      <c r="A123" s="83" t="e">
        <f ca="1">VLOOKUP(TableOfContents!B$1,ProgramIDs!A$2:C$38,3,FALSE)</f>
        <v>#N/A</v>
      </c>
      <c r="B123" s="59">
        <f>TableOfContents!I$5</f>
        <v>2019</v>
      </c>
      <c r="C123" s="58" t="str">
        <f t="shared" ca="1" si="1"/>
        <v/>
      </c>
      <c r="D123" s="58" t="str">
        <f ca="1">VLOOKUP($C123,ProjectRecords!$D$3:U$53,18,0)</f>
        <v>grant no</v>
      </c>
      <c r="E123" s="58" t="str">
        <f ca="1">VLOOKUP($C123,ProjectRecords!$D$3:V$53,19,0)</f>
        <v>amd no</v>
      </c>
      <c r="F123" s="58" t="str">
        <f ca="1">VLOOKUP($C123,ProjectRecords!$D$3:W$53,20,0)</f>
        <v>fund source</v>
      </c>
      <c r="G123" s="58" t="str">
        <f ca="1">INDIRECT("'TableOfContents'"&amp;CONCATENATE("!i",TEXT((INT((ROW(B124)-3)/4))+7,"###")))</f>
        <v/>
      </c>
      <c r="H123" s="58" t="str">
        <f ca="1">INDIRECT("'TableOfContents'"&amp;CONCATENATE("!j",TEXT((INT((ROW(C124)-3)/4))+7,"###")))</f>
        <v/>
      </c>
    </row>
    <row r="124" spans="1:8" x14ac:dyDescent="0.2">
      <c r="A124" s="83" t="e">
        <f ca="1">VLOOKUP(TableOfContents!B$1,ProgramIDs!A$2:C$38,3,FALSE)</f>
        <v>#N/A</v>
      </c>
      <c r="B124" s="59">
        <f>TableOfContents!K$5</f>
        <v>2020</v>
      </c>
      <c r="C124" s="58" t="str">
        <f t="shared" ca="1" si="1"/>
        <v/>
      </c>
      <c r="D124" s="58" t="str">
        <f ca="1">VLOOKUP($C124,ProjectRecords!$D$3:U$53,18,0)</f>
        <v>grant no</v>
      </c>
      <c r="E124" s="58" t="str">
        <f ca="1">VLOOKUP($C124,ProjectRecords!$D$3:V$53,19,0)</f>
        <v>amd no</v>
      </c>
      <c r="F124" s="58" t="str">
        <f ca="1">VLOOKUP($C124,ProjectRecords!$D$3:W$53,20,0)</f>
        <v>fund source</v>
      </c>
      <c r="G124" s="58" t="str">
        <f ca="1">INDIRECT("'TableOfContents'"&amp;CONCATENATE("!k",TEXT((INT((ROW(B125)-3)/4))+7,"###")))</f>
        <v/>
      </c>
      <c r="H124" s="58" t="str">
        <f ca="1">INDIRECT("'TableOfContents'"&amp;CONCATENATE("!l",TEXT((INT((ROW(C125)-3)/4))+7,"###")))</f>
        <v/>
      </c>
    </row>
    <row r="125" spans="1:8" x14ac:dyDescent="0.2">
      <c r="A125" s="83" t="e">
        <f ca="1">VLOOKUP(TableOfContents!B$1,ProgramIDs!A$2:C$38,3,FALSE)</f>
        <v>#N/A</v>
      </c>
      <c r="B125" s="59">
        <f>TableOfContents!M$5</f>
        <v>2021</v>
      </c>
      <c r="C125" s="58" t="str">
        <f t="shared" ca="1" si="1"/>
        <v/>
      </c>
      <c r="D125" s="58" t="str">
        <f ca="1">VLOOKUP($C125,ProjectRecords!$D$3:U$53,18,0)</f>
        <v>grant no</v>
      </c>
      <c r="E125" s="58" t="str">
        <f ca="1">VLOOKUP($C125,ProjectRecords!$D$3:V$53,19,0)</f>
        <v>amd no</v>
      </c>
      <c r="F125" s="58" t="str">
        <f ca="1">VLOOKUP($C125,ProjectRecords!$D$3:W$53,20,0)</f>
        <v>fund source</v>
      </c>
      <c r="G125" s="58" t="str">
        <f ca="1">INDIRECT("'TableOfContents'"&amp;CONCATENATE("!m",TEXT((INT((ROW(B126)-3)/4))+7,"###")))</f>
        <v/>
      </c>
      <c r="H125" s="58" t="str">
        <f ca="1">INDIRECT("'TableOfContents'"&amp;CONCATENATE("!n",TEXT((INT((ROW(C126)-3)/4))+7,"###")))</f>
        <v/>
      </c>
    </row>
    <row r="126" spans="1:8" x14ac:dyDescent="0.2">
      <c r="A126" s="83" t="e">
        <f ca="1">VLOOKUP(TableOfContents!B$1,ProgramIDs!A$2:C$38,3,FALSE)</f>
        <v>#N/A</v>
      </c>
      <c r="B126" s="59">
        <f>TableOfContents!G$5</f>
        <v>2018</v>
      </c>
      <c r="C126" s="58" t="str">
        <f t="shared" ca="1" si="1"/>
        <v/>
      </c>
      <c r="D126" s="58" t="str">
        <f ca="1">VLOOKUP($C126,ProjectRecords!$D$3:U$53,18,0)</f>
        <v>grant no</v>
      </c>
      <c r="E126" s="58" t="str">
        <f ca="1">VLOOKUP($C126,ProjectRecords!$D$3:V$53,19,0)</f>
        <v>amd no</v>
      </c>
      <c r="F126" s="58" t="str">
        <f ca="1">VLOOKUP($C126,ProjectRecords!$D$3:W$53,20,0)</f>
        <v>fund source</v>
      </c>
      <c r="G126" s="58" t="str">
        <f ca="1">INDIRECT("'TableOfContents'"&amp;CONCATENATE("!G",TEXT((INT((ROW(B127)-3)/4))+7,"###")))</f>
        <v/>
      </c>
      <c r="H126" s="58" t="str">
        <f ca="1">INDIRECT("'TableOfContents'"&amp;CONCATENATE("!H",TEXT((INT((ROW(C127)-3)/4))+7,"###")))</f>
        <v/>
      </c>
    </row>
    <row r="127" spans="1:8" x14ac:dyDescent="0.2">
      <c r="A127" s="83" t="e">
        <f ca="1">VLOOKUP(TableOfContents!B$1,ProgramIDs!A$2:C$38,3,FALSE)</f>
        <v>#N/A</v>
      </c>
      <c r="B127" s="59">
        <f>TableOfContents!I$5</f>
        <v>2019</v>
      </c>
      <c r="C127" s="58" t="str">
        <f t="shared" ca="1" si="1"/>
        <v/>
      </c>
      <c r="D127" s="58" t="str">
        <f ca="1">VLOOKUP($C127,ProjectRecords!$D$3:U$53,18,0)</f>
        <v>grant no</v>
      </c>
      <c r="E127" s="58" t="str">
        <f ca="1">VLOOKUP($C127,ProjectRecords!$D$3:V$53,19,0)</f>
        <v>amd no</v>
      </c>
      <c r="F127" s="58" t="str">
        <f ca="1">VLOOKUP($C127,ProjectRecords!$D$3:W$53,20,0)</f>
        <v>fund source</v>
      </c>
      <c r="G127" s="58" t="str">
        <f ca="1">INDIRECT("'TableOfContents'"&amp;CONCATENATE("!i",TEXT((INT((ROW(B128)-3)/4))+7,"###")))</f>
        <v/>
      </c>
      <c r="H127" s="58" t="str">
        <f ca="1">INDIRECT("'TableOfContents'"&amp;CONCATENATE("!j",TEXT((INT((ROW(C128)-3)/4))+7,"###")))</f>
        <v/>
      </c>
    </row>
    <row r="128" spans="1:8" x14ac:dyDescent="0.2">
      <c r="A128" s="83" t="e">
        <f ca="1">VLOOKUP(TableOfContents!B$1,ProgramIDs!A$2:C$38,3,FALSE)</f>
        <v>#N/A</v>
      </c>
      <c r="B128" s="59">
        <f>TableOfContents!K$5</f>
        <v>2020</v>
      </c>
      <c r="C128" s="58" t="str">
        <f t="shared" ca="1" si="1"/>
        <v/>
      </c>
      <c r="D128" s="58" t="str">
        <f ca="1">VLOOKUP($C128,ProjectRecords!$D$3:U$53,18,0)</f>
        <v>grant no</v>
      </c>
      <c r="E128" s="58" t="str">
        <f ca="1">VLOOKUP($C128,ProjectRecords!$D$3:V$53,19,0)</f>
        <v>amd no</v>
      </c>
      <c r="F128" s="58" t="str">
        <f ca="1">VLOOKUP($C128,ProjectRecords!$D$3:W$53,20,0)</f>
        <v>fund source</v>
      </c>
      <c r="G128" s="58" t="str">
        <f ca="1">INDIRECT("'TableOfContents'"&amp;CONCATENATE("!k",TEXT((INT((ROW(B129)-3)/4))+7,"###")))</f>
        <v/>
      </c>
      <c r="H128" s="58" t="str">
        <f ca="1">INDIRECT("'TableOfContents'"&amp;CONCATENATE("!l",TEXT((INT((ROW(C129)-3)/4))+7,"###")))</f>
        <v/>
      </c>
    </row>
    <row r="129" spans="1:8" x14ac:dyDescent="0.2">
      <c r="A129" s="83" t="e">
        <f ca="1">VLOOKUP(TableOfContents!B$1,ProgramIDs!A$2:C$38,3,FALSE)</f>
        <v>#N/A</v>
      </c>
      <c r="B129" s="59">
        <f>TableOfContents!M$5</f>
        <v>2021</v>
      </c>
      <c r="C129" s="58" t="str">
        <f t="shared" ca="1" si="1"/>
        <v/>
      </c>
      <c r="D129" s="58" t="str">
        <f ca="1">VLOOKUP($C129,ProjectRecords!$D$3:U$53,18,0)</f>
        <v>grant no</v>
      </c>
      <c r="E129" s="58" t="str">
        <f ca="1">VLOOKUP($C129,ProjectRecords!$D$3:V$53,19,0)</f>
        <v>amd no</v>
      </c>
      <c r="F129" s="58" t="str">
        <f ca="1">VLOOKUP($C129,ProjectRecords!$D$3:W$53,20,0)</f>
        <v>fund source</v>
      </c>
      <c r="G129" s="58" t="str">
        <f ca="1">INDIRECT("'TableOfContents'"&amp;CONCATENATE("!m",TEXT((INT((ROW(B130)-3)/4))+7,"###")))</f>
        <v/>
      </c>
      <c r="H129" s="58" t="str">
        <f ca="1">INDIRECT("'TableOfContents'"&amp;CONCATENATE("!n",TEXT((INT((ROW(C130)-3)/4))+7,"###")))</f>
        <v/>
      </c>
    </row>
    <row r="130" spans="1:8" x14ac:dyDescent="0.2">
      <c r="A130" s="83" t="e">
        <f ca="1">VLOOKUP(TableOfContents!B$1,ProgramIDs!A$2:C$38,3,FALSE)</f>
        <v>#N/A</v>
      </c>
      <c r="B130" s="59">
        <f>TableOfContents!G$5</f>
        <v>2018</v>
      </c>
      <c r="C130" s="58" t="str">
        <f t="shared" ca="1" si="1"/>
        <v/>
      </c>
      <c r="D130" s="58" t="str">
        <f ca="1">VLOOKUP($C130,ProjectRecords!$D$3:U$53,18,0)</f>
        <v>grant no</v>
      </c>
      <c r="E130" s="58" t="str">
        <f ca="1">VLOOKUP($C130,ProjectRecords!$D$3:V$53,19,0)</f>
        <v>amd no</v>
      </c>
      <c r="F130" s="58" t="str">
        <f ca="1">VLOOKUP($C130,ProjectRecords!$D$3:W$53,20,0)</f>
        <v>fund source</v>
      </c>
      <c r="G130" s="58" t="str">
        <f ca="1">INDIRECT("'TableOfContents'"&amp;CONCATENATE("!G",TEXT((INT((ROW(B131)-3)/4))+7,"###")))</f>
        <v/>
      </c>
      <c r="H130" s="58" t="str">
        <f ca="1">INDIRECT("'TableOfContents'"&amp;CONCATENATE("!H",TEXT((INT((ROW(C131)-3)/4))+7,"###")))</f>
        <v/>
      </c>
    </row>
    <row r="131" spans="1:8" x14ac:dyDescent="0.2">
      <c r="A131" s="83" t="e">
        <f ca="1">VLOOKUP(TableOfContents!B$1,ProgramIDs!A$2:C$38,3,FALSE)</f>
        <v>#N/A</v>
      </c>
      <c r="B131" s="59">
        <f>TableOfContents!I$5</f>
        <v>2019</v>
      </c>
      <c r="C131" s="58" t="str">
        <f t="shared" ref="C131:C194" ca="1" si="2">CONCATENATE(INDIRECT("'TableOfContents'"&amp;CONCATENATE("!A",TEXT((INT((ROW(B132)-3)/4))+7,"###"))),INDIRECT("'TableOfContents'"&amp;CONCATENATE("!B",TEXT((INT((ROW(B132)-3)/4))+7,"###"))))</f>
        <v/>
      </c>
      <c r="D131" s="58" t="str">
        <f ca="1">VLOOKUP($C131,ProjectRecords!$D$3:U$53,18,0)</f>
        <v>grant no</v>
      </c>
      <c r="E131" s="58" t="str">
        <f ca="1">VLOOKUP($C131,ProjectRecords!$D$3:V$53,19,0)</f>
        <v>amd no</v>
      </c>
      <c r="F131" s="58" t="str">
        <f ca="1">VLOOKUP($C131,ProjectRecords!$D$3:W$53,20,0)</f>
        <v>fund source</v>
      </c>
      <c r="G131" s="58" t="str">
        <f ca="1">INDIRECT("'TableOfContents'"&amp;CONCATENATE("!i",TEXT((INT((ROW(B132)-3)/4))+7,"###")))</f>
        <v/>
      </c>
      <c r="H131" s="58" t="str">
        <f ca="1">INDIRECT("'TableOfContents'"&amp;CONCATENATE("!j",TEXT((INT((ROW(C132)-3)/4))+7,"###")))</f>
        <v/>
      </c>
    </row>
    <row r="132" spans="1:8" x14ac:dyDescent="0.2">
      <c r="A132" s="83" t="e">
        <f ca="1">VLOOKUP(TableOfContents!B$1,ProgramIDs!A$2:C$38,3,FALSE)</f>
        <v>#N/A</v>
      </c>
      <c r="B132" s="59">
        <f>TableOfContents!K$5</f>
        <v>2020</v>
      </c>
      <c r="C132" s="58" t="str">
        <f t="shared" ca="1" si="2"/>
        <v/>
      </c>
      <c r="D132" s="58" t="str">
        <f ca="1">VLOOKUP($C132,ProjectRecords!$D$3:U$53,18,0)</f>
        <v>grant no</v>
      </c>
      <c r="E132" s="58" t="str">
        <f ca="1">VLOOKUP($C132,ProjectRecords!$D$3:V$53,19,0)</f>
        <v>amd no</v>
      </c>
      <c r="F132" s="58" t="str">
        <f ca="1">VLOOKUP($C132,ProjectRecords!$D$3:W$53,20,0)</f>
        <v>fund source</v>
      </c>
      <c r="G132" s="58" t="str">
        <f ca="1">INDIRECT("'TableOfContents'"&amp;CONCATENATE("!k",TEXT((INT((ROW(B133)-3)/4))+7,"###")))</f>
        <v/>
      </c>
      <c r="H132" s="58" t="str">
        <f ca="1">INDIRECT("'TableOfContents'"&amp;CONCATENATE("!l",TEXT((INT((ROW(C133)-3)/4))+7,"###")))</f>
        <v/>
      </c>
    </row>
    <row r="133" spans="1:8" x14ac:dyDescent="0.2">
      <c r="A133" s="83" t="e">
        <f ca="1">VLOOKUP(TableOfContents!B$1,ProgramIDs!A$2:C$38,3,FALSE)</f>
        <v>#N/A</v>
      </c>
      <c r="B133" s="59">
        <f>TableOfContents!M$5</f>
        <v>2021</v>
      </c>
      <c r="C133" s="58" t="str">
        <f t="shared" ca="1" si="2"/>
        <v/>
      </c>
      <c r="D133" s="58" t="str">
        <f ca="1">VLOOKUP($C133,ProjectRecords!$D$3:U$53,18,0)</f>
        <v>grant no</v>
      </c>
      <c r="E133" s="58" t="str">
        <f ca="1">VLOOKUP($C133,ProjectRecords!$D$3:V$53,19,0)</f>
        <v>amd no</v>
      </c>
      <c r="F133" s="58" t="str">
        <f ca="1">VLOOKUP($C133,ProjectRecords!$D$3:W$53,20,0)</f>
        <v>fund source</v>
      </c>
      <c r="G133" s="58" t="str">
        <f ca="1">INDIRECT("'TableOfContents'"&amp;CONCATENATE("!m",TEXT((INT((ROW(B134)-3)/4))+7,"###")))</f>
        <v/>
      </c>
      <c r="H133" s="58" t="str">
        <f ca="1">INDIRECT("'TableOfContents'"&amp;CONCATENATE("!n",TEXT((INT((ROW(C134)-3)/4))+7,"###")))</f>
        <v/>
      </c>
    </row>
    <row r="134" spans="1:8" x14ac:dyDescent="0.2">
      <c r="A134" s="83" t="e">
        <f ca="1">VLOOKUP(TableOfContents!B$1,ProgramIDs!A$2:C$38,3,FALSE)</f>
        <v>#N/A</v>
      </c>
      <c r="B134" s="59">
        <f>TableOfContents!G$5</f>
        <v>2018</v>
      </c>
      <c r="C134" s="58" t="str">
        <f t="shared" ca="1" si="2"/>
        <v/>
      </c>
      <c r="D134" s="58" t="str">
        <f ca="1">VLOOKUP($C134,ProjectRecords!$D$3:U$53,18,0)</f>
        <v>grant no</v>
      </c>
      <c r="E134" s="58" t="str">
        <f ca="1">VLOOKUP($C134,ProjectRecords!$D$3:V$53,19,0)</f>
        <v>amd no</v>
      </c>
      <c r="F134" s="58" t="str">
        <f ca="1">VLOOKUP($C134,ProjectRecords!$D$3:W$53,20,0)</f>
        <v>fund source</v>
      </c>
      <c r="G134" s="58" t="str">
        <f ca="1">INDIRECT("'TableOfContents'"&amp;CONCATENATE("!G",TEXT((INT((ROW(B135)-3)/4))+7,"###")))</f>
        <v/>
      </c>
      <c r="H134" s="58" t="str">
        <f ca="1">INDIRECT("'TableOfContents'"&amp;CONCATENATE("!H",TEXT((INT((ROW(C135)-3)/4))+7,"###")))</f>
        <v/>
      </c>
    </row>
    <row r="135" spans="1:8" x14ac:dyDescent="0.2">
      <c r="A135" s="83" t="e">
        <f ca="1">VLOOKUP(TableOfContents!B$1,ProgramIDs!A$2:C$38,3,FALSE)</f>
        <v>#N/A</v>
      </c>
      <c r="B135" s="59">
        <f>TableOfContents!I$5</f>
        <v>2019</v>
      </c>
      <c r="C135" s="58" t="str">
        <f t="shared" ca="1" si="2"/>
        <v/>
      </c>
      <c r="D135" s="58" t="str">
        <f ca="1">VLOOKUP($C135,ProjectRecords!$D$3:U$53,18,0)</f>
        <v>grant no</v>
      </c>
      <c r="E135" s="58" t="str">
        <f ca="1">VLOOKUP($C135,ProjectRecords!$D$3:V$53,19,0)</f>
        <v>amd no</v>
      </c>
      <c r="F135" s="58" t="str">
        <f ca="1">VLOOKUP($C135,ProjectRecords!$D$3:W$53,20,0)</f>
        <v>fund source</v>
      </c>
      <c r="G135" s="58" t="str">
        <f ca="1">INDIRECT("'TableOfContents'"&amp;CONCATENATE("!i",TEXT((INT((ROW(B136)-3)/4))+7,"###")))</f>
        <v/>
      </c>
      <c r="H135" s="58" t="str">
        <f ca="1">INDIRECT("'TableOfContents'"&amp;CONCATENATE("!j",TEXT((INT((ROW(C136)-3)/4))+7,"###")))</f>
        <v/>
      </c>
    </row>
    <row r="136" spans="1:8" x14ac:dyDescent="0.2">
      <c r="A136" s="83" t="e">
        <f ca="1">VLOOKUP(TableOfContents!B$1,ProgramIDs!A$2:C$38,3,FALSE)</f>
        <v>#N/A</v>
      </c>
      <c r="B136" s="59">
        <f>TableOfContents!K$5</f>
        <v>2020</v>
      </c>
      <c r="C136" s="58" t="str">
        <f t="shared" ca="1" si="2"/>
        <v/>
      </c>
      <c r="D136" s="58" t="str">
        <f ca="1">VLOOKUP($C136,ProjectRecords!$D$3:U$53,18,0)</f>
        <v>grant no</v>
      </c>
      <c r="E136" s="58" t="str">
        <f ca="1">VLOOKUP($C136,ProjectRecords!$D$3:V$53,19,0)</f>
        <v>amd no</v>
      </c>
      <c r="F136" s="58" t="str">
        <f ca="1">VLOOKUP($C136,ProjectRecords!$D$3:W$53,20,0)</f>
        <v>fund source</v>
      </c>
      <c r="G136" s="58" t="str">
        <f ca="1">INDIRECT("'TableOfContents'"&amp;CONCATENATE("!k",TEXT((INT((ROW(B137)-3)/4))+7,"###")))</f>
        <v/>
      </c>
      <c r="H136" s="58" t="str">
        <f ca="1">INDIRECT("'TableOfContents'"&amp;CONCATENATE("!l",TEXT((INT((ROW(C137)-3)/4))+7,"###")))</f>
        <v/>
      </c>
    </row>
    <row r="137" spans="1:8" x14ac:dyDescent="0.2">
      <c r="A137" s="83" t="e">
        <f ca="1">VLOOKUP(TableOfContents!B$1,ProgramIDs!A$2:C$38,3,FALSE)</f>
        <v>#N/A</v>
      </c>
      <c r="B137" s="59">
        <f>TableOfContents!M$5</f>
        <v>2021</v>
      </c>
      <c r="C137" s="58" t="str">
        <f t="shared" ca="1" si="2"/>
        <v/>
      </c>
      <c r="D137" s="58" t="str">
        <f ca="1">VLOOKUP($C137,ProjectRecords!$D$3:U$53,18,0)</f>
        <v>grant no</v>
      </c>
      <c r="E137" s="58" t="str">
        <f ca="1">VLOOKUP($C137,ProjectRecords!$D$3:V$53,19,0)</f>
        <v>amd no</v>
      </c>
      <c r="F137" s="58" t="str">
        <f ca="1">VLOOKUP($C137,ProjectRecords!$D$3:W$53,20,0)</f>
        <v>fund source</v>
      </c>
      <c r="G137" s="58" t="str">
        <f ca="1">INDIRECT("'TableOfContents'"&amp;CONCATENATE("!m",TEXT((INT((ROW(B138)-3)/4))+7,"###")))</f>
        <v/>
      </c>
      <c r="H137" s="58" t="str">
        <f ca="1">INDIRECT("'TableOfContents'"&amp;CONCATENATE("!n",TEXT((INT((ROW(C138)-3)/4))+7,"###")))</f>
        <v/>
      </c>
    </row>
    <row r="138" spans="1:8" x14ac:dyDescent="0.2">
      <c r="A138" s="83" t="e">
        <f ca="1">VLOOKUP(TableOfContents!B$1,ProgramIDs!A$2:C$38,3,FALSE)</f>
        <v>#N/A</v>
      </c>
      <c r="B138" s="59">
        <f>TableOfContents!G$5</f>
        <v>2018</v>
      </c>
      <c r="C138" s="58" t="str">
        <f t="shared" ca="1" si="2"/>
        <v/>
      </c>
      <c r="D138" s="58" t="str">
        <f ca="1">VLOOKUP($C138,ProjectRecords!$D$3:U$53,18,0)</f>
        <v>grant no</v>
      </c>
      <c r="E138" s="58" t="str">
        <f ca="1">VLOOKUP($C138,ProjectRecords!$D$3:V$53,19,0)</f>
        <v>amd no</v>
      </c>
      <c r="F138" s="58" t="str">
        <f ca="1">VLOOKUP($C138,ProjectRecords!$D$3:W$53,20,0)</f>
        <v>fund source</v>
      </c>
      <c r="G138" s="58" t="str">
        <f ca="1">INDIRECT("'TableOfContents'"&amp;CONCATENATE("!G",TEXT((INT((ROW(B139)-3)/4))+7,"###")))</f>
        <v/>
      </c>
      <c r="H138" s="58" t="str">
        <f ca="1">INDIRECT("'TableOfContents'"&amp;CONCATENATE("!H",TEXT((INT((ROW(C139)-3)/4))+7,"###")))</f>
        <v/>
      </c>
    </row>
    <row r="139" spans="1:8" x14ac:dyDescent="0.2">
      <c r="A139" s="83" t="e">
        <f ca="1">VLOOKUP(TableOfContents!B$1,ProgramIDs!A$2:C$38,3,FALSE)</f>
        <v>#N/A</v>
      </c>
      <c r="B139" s="59">
        <f>TableOfContents!I$5</f>
        <v>2019</v>
      </c>
      <c r="C139" s="58" t="str">
        <f t="shared" ca="1" si="2"/>
        <v/>
      </c>
      <c r="D139" s="58" t="str">
        <f ca="1">VLOOKUP($C139,ProjectRecords!$D$3:U$53,18,0)</f>
        <v>grant no</v>
      </c>
      <c r="E139" s="58" t="str">
        <f ca="1">VLOOKUP($C139,ProjectRecords!$D$3:V$53,19,0)</f>
        <v>amd no</v>
      </c>
      <c r="F139" s="58" t="str">
        <f ca="1">VLOOKUP($C139,ProjectRecords!$D$3:W$53,20,0)</f>
        <v>fund source</v>
      </c>
      <c r="G139" s="58" t="str">
        <f ca="1">INDIRECT("'TableOfContents'"&amp;CONCATENATE("!i",TEXT((INT((ROW(B140)-3)/4))+7,"###")))</f>
        <v/>
      </c>
      <c r="H139" s="58" t="str">
        <f ca="1">INDIRECT("'TableOfContents'"&amp;CONCATENATE("!j",TEXT((INT((ROW(C140)-3)/4))+7,"###")))</f>
        <v/>
      </c>
    </row>
    <row r="140" spans="1:8" x14ac:dyDescent="0.2">
      <c r="A140" s="83" t="e">
        <f ca="1">VLOOKUP(TableOfContents!B$1,ProgramIDs!A$2:C$38,3,FALSE)</f>
        <v>#N/A</v>
      </c>
      <c r="B140" s="59">
        <f>TableOfContents!K$5</f>
        <v>2020</v>
      </c>
      <c r="C140" s="58" t="str">
        <f t="shared" ca="1" si="2"/>
        <v/>
      </c>
      <c r="D140" s="58" t="str">
        <f ca="1">VLOOKUP($C140,ProjectRecords!$D$3:U$53,18,0)</f>
        <v>grant no</v>
      </c>
      <c r="E140" s="58" t="str">
        <f ca="1">VLOOKUP($C140,ProjectRecords!$D$3:V$53,19,0)</f>
        <v>amd no</v>
      </c>
      <c r="F140" s="58" t="str">
        <f ca="1">VLOOKUP($C140,ProjectRecords!$D$3:W$53,20,0)</f>
        <v>fund source</v>
      </c>
      <c r="G140" s="58" t="str">
        <f ca="1">INDIRECT("'TableOfContents'"&amp;CONCATENATE("!k",TEXT((INT((ROW(B141)-3)/4))+7,"###")))</f>
        <v/>
      </c>
      <c r="H140" s="58" t="str">
        <f ca="1">INDIRECT("'TableOfContents'"&amp;CONCATENATE("!l",TEXT((INT((ROW(C141)-3)/4))+7,"###")))</f>
        <v/>
      </c>
    </row>
    <row r="141" spans="1:8" x14ac:dyDescent="0.2">
      <c r="A141" s="83" t="e">
        <f ca="1">VLOOKUP(TableOfContents!B$1,ProgramIDs!A$2:C$38,3,FALSE)</f>
        <v>#N/A</v>
      </c>
      <c r="B141" s="59">
        <f>TableOfContents!M$5</f>
        <v>2021</v>
      </c>
      <c r="C141" s="58" t="str">
        <f t="shared" ca="1" si="2"/>
        <v/>
      </c>
      <c r="D141" s="58" t="str">
        <f ca="1">VLOOKUP($C141,ProjectRecords!$D$3:U$53,18,0)</f>
        <v>grant no</v>
      </c>
      <c r="E141" s="58" t="str">
        <f ca="1">VLOOKUP($C141,ProjectRecords!$D$3:V$53,19,0)</f>
        <v>amd no</v>
      </c>
      <c r="F141" s="58" t="str">
        <f ca="1">VLOOKUP($C141,ProjectRecords!$D$3:W$53,20,0)</f>
        <v>fund source</v>
      </c>
      <c r="G141" s="58" t="str">
        <f ca="1">INDIRECT("'TableOfContents'"&amp;CONCATENATE("!m",TEXT((INT((ROW(B142)-3)/4))+7,"###")))</f>
        <v/>
      </c>
      <c r="H141" s="58" t="str">
        <f ca="1">INDIRECT("'TableOfContents'"&amp;CONCATENATE("!n",TEXT((INT((ROW(C142)-3)/4))+7,"###")))</f>
        <v/>
      </c>
    </row>
    <row r="142" spans="1:8" x14ac:dyDescent="0.2">
      <c r="A142" s="83" t="e">
        <f ca="1">VLOOKUP(TableOfContents!B$1,ProgramIDs!A$2:C$38,3,FALSE)</f>
        <v>#N/A</v>
      </c>
      <c r="B142" s="59">
        <f>TableOfContents!G$5</f>
        <v>2018</v>
      </c>
      <c r="C142" s="58" t="str">
        <f t="shared" ca="1" si="2"/>
        <v/>
      </c>
      <c r="D142" s="58" t="str">
        <f ca="1">VLOOKUP($C142,ProjectRecords!$D$3:U$53,18,0)</f>
        <v>grant no</v>
      </c>
      <c r="E142" s="58" t="str">
        <f ca="1">VLOOKUP($C142,ProjectRecords!$D$3:V$53,19,0)</f>
        <v>amd no</v>
      </c>
      <c r="F142" s="58" t="str">
        <f ca="1">VLOOKUP($C142,ProjectRecords!$D$3:W$53,20,0)</f>
        <v>fund source</v>
      </c>
      <c r="G142" s="58" t="str">
        <f ca="1">INDIRECT("'TableOfContents'"&amp;CONCATENATE("!G",TEXT((INT((ROW(B143)-3)/4))+7,"###")))</f>
        <v/>
      </c>
      <c r="H142" s="58" t="str">
        <f ca="1">INDIRECT("'TableOfContents'"&amp;CONCATENATE("!H",TEXT((INT((ROW(C143)-3)/4))+7,"###")))</f>
        <v/>
      </c>
    </row>
    <row r="143" spans="1:8" x14ac:dyDescent="0.2">
      <c r="A143" s="83" t="e">
        <f ca="1">VLOOKUP(TableOfContents!B$1,ProgramIDs!A$2:C$38,3,FALSE)</f>
        <v>#N/A</v>
      </c>
      <c r="B143" s="59">
        <f>TableOfContents!I$5</f>
        <v>2019</v>
      </c>
      <c r="C143" s="58" t="str">
        <f t="shared" ca="1" si="2"/>
        <v/>
      </c>
      <c r="D143" s="58" t="str">
        <f ca="1">VLOOKUP($C143,ProjectRecords!$D$3:U$53,18,0)</f>
        <v>grant no</v>
      </c>
      <c r="E143" s="58" t="str">
        <f ca="1">VLOOKUP($C143,ProjectRecords!$D$3:V$53,19,0)</f>
        <v>amd no</v>
      </c>
      <c r="F143" s="58" t="str">
        <f ca="1">VLOOKUP($C143,ProjectRecords!$D$3:W$53,20,0)</f>
        <v>fund source</v>
      </c>
      <c r="G143" s="58" t="str">
        <f ca="1">INDIRECT("'TableOfContents'"&amp;CONCATENATE("!i",TEXT((INT((ROW(B144)-3)/4))+7,"###")))</f>
        <v/>
      </c>
      <c r="H143" s="58" t="str">
        <f ca="1">INDIRECT("'TableOfContents'"&amp;CONCATENATE("!j",TEXT((INT((ROW(C144)-3)/4))+7,"###")))</f>
        <v/>
      </c>
    </row>
    <row r="144" spans="1:8" x14ac:dyDescent="0.2">
      <c r="A144" s="83" t="e">
        <f ca="1">VLOOKUP(TableOfContents!B$1,ProgramIDs!A$2:C$38,3,FALSE)</f>
        <v>#N/A</v>
      </c>
      <c r="B144" s="59">
        <f>TableOfContents!K$5</f>
        <v>2020</v>
      </c>
      <c r="C144" s="58" t="str">
        <f t="shared" ca="1" si="2"/>
        <v/>
      </c>
      <c r="D144" s="58" t="str">
        <f ca="1">VLOOKUP($C144,ProjectRecords!$D$3:U$53,18,0)</f>
        <v>grant no</v>
      </c>
      <c r="E144" s="58" t="str">
        <f ca="1">VLOOKUP($C144,ProjectRecords!$D$3:V$53,19,0)</f>
        <v>amd no</v>
      </c>
      <c r="F144" s="58" t="str">
        <f ca="1">VLOOKUP($C144,ProjectRecords!$D$3:W$53,20,0)</f>
        <v>fund source</v>
      </c>
      <c r="G144" s="58" t="str">
        <f ca="1">INDIRECT("'TableOfContents'"&amp;CONCATENATE("!k",TEXT((INT((ROW(B145)-3)/4))+7,"###")))</f>
        <v/>
      </c>
      <c r="H144" s="58" t="str">
        <f ca="1">INDIRECT("'TableOfContents'"&amp;CONCATENATE("!l",TEXT((INT((ROW(C145)-3)/4))+7,"###")))</f>
        <v/>
      </c>
    </row>
    <row r="145" spans="1:8" x14ac:dyDescent="0.2">
      <c r="A145" s="83" t="e">
        <f ca="1">VLOOKUP(TableOfContents!B$1,ProgramIDs!A$2:C$38,3,FALSE)</f>
        <v>#N/A</v>
      </c>
      <c r="B145" s="59">
        <f>TableOfContents!M$5</f>
        <v>2021</v>
      </c>
      <c r="C145" s="58" t="str">
        <f t="shared" ca="1" si="2"/>
        <v/>
      </c>
      <c r="D145" s="58" t="str">
        <f ca="1">VLOOKUP($C145,ProjectRecords!$D$3:U$53,18,0)</f>
        <v>grant no</v>
      </c>
      <c r="E145" s="58" t="str">
        <f ca="1">VLOOKUP($C145,ProjectRecords!$D$3:V$53,19,0)</f>
        <v>amd no</v>
      </c>
      <c r="F145" s="58" t="str">
        <f ca="1">VLOOKUP($C145,ProjectRecords!$D$3:W$53,20,0)</f>
        <v>fund source</v>
      </c>
      <c r="G145" s="58" t="str">
        <f ca="1">INDIRECT("'TableOfContents'"&amp;CONCATENATE("!m",TEXT((INT((ROW(B146)-3)/4))+7,"###")))</f>
        <v/>
      </c>
      <c r="H145" s="58" t="str">
        <f ca="1">INDIRECT("'TableOfContents'"&amp;CONCATENATE("!n",TEXT((INT((ROW(C146)-3)/4))+7,"###")))</f>
        <v/>
      </c>
    </row>
    <row r="146" spans="1:8" x14ac:dyDescent="0.2">
      <c r="A146" s="83" t="e">
        <f ca="1">VLOOKUP(TableOfContents!B$1,ProgramIDs!A$2:C$38,3,FALSE)</f>
        <v>#N/A</v>
      </c>
      <c r="B146" s="59">
        <f>TableOfContents!G$5</f>
        <v>2018</v>
      </c>
      <c r="C146" s="58" t="str">
        <f t="shared" ca="1" si="2"/>
        <v/>
      </c>
      <c r="D146" s="58" t="str">
        <f ca="1">VLOOKUP($C146,ProjectRecords!$D$3:U$53,18,0)</f>
        <v>grant no</v>
      </c>
      <c r="E146" s="58" t="str">
        <f ca="1">VLOOKUP($C146,ProjectRecords!$D$3:V$53,19,0)</f>
        <v>amd no</v>
      </c>
      <c r="F146" s="58" t="str">
        <f ca="1">VLOOKUP($C146,ProjectRecords!$D$3:W$53,20,0)</f>
        <v>fund source</v>
      </c>
      <c r="G146" s="58" t="str">
        <f ca="1">INDIRECT("'TableOfContents'"&amp;CONCATENATE("!G",TEXT((INT((ROW(B147)-3)/4))+7,"###")))</f>
        <v/>
      </c>
      <c r="H146" s="58" t="str">
        <f ca="1">INDIRECT("'TableOfContents'"&amp;CONCATENATE("!H",TEXT((INT((ROW(C147)-3)/4))+7,"###")))</f>
        <v/>
      </c>
    </row>
    <row r="147" spans="1:8" x14ac:dyDescent="0.2">
      <c r="A147" s="83" t="e">
        <f ca="1">VLOOKUP(TableOfContents!B$1,ProgramIDs!A$2:C$38,3,FALSE)</f>
        <v>#N/A</v>
      </c>
      <c r="B147" s="59">
        <f>TableOfContents!I$5</f>
        <v>2019</v>
      </c>
      <c r="C147" s="58" t="str">
        <f t="shared" ca="1" si="2"/>
        <v/>
      </c>
      <c r="D147" s="58" t="str">
        <f ca="1">VLOOKUP($C147,ProjectRecords!$D$3:U$53,18,0)</f>
        <v>grant no</v>
      </c>
      <c r="E147" s="58" t="str">
        <f ca="1">VLOOKUP($C147,ProjectRecords!$D$3:V$53,19,0)</f>
        <v>amd no</v>
      </c>
      <c r="F147" s="58" t="str">
        <f ca="1">VLOOKUP($C147,ProjectRecords!$D$3:W$53,20,0)</f>
        <v>fund source</v>
      </c>
      <c r="G147" s="58" t="str">
        <f ca="1">INDIRECT("'TableOfContents'"&amp;CONCATENATE("!i",TEXT((INT((ROW(B148)-3)/4))+7,"###")))</f>
        <v/>
      </c>
      <c r="H147" s="58" t="str">
        <f ca="1">INDIRECT("'TableOfContents'"&amp;CONCATENATE("!j",TEXT((INT((ROW(C148)-3)/4))+7,"###")))</f>
        <v/>
      </c>
    </row>
    <row r="148" spans="1:8" x14ac:dyDescent="0.2">
      <c r="A148" s="83" t="e">
        <f ca="1">VLOOKUP(TableOfContents!B$1,ProgramIDs!A$2:C$38,3,FALSE)</f>
        <v>#N/A</v>
      </c>
      <c r="B148" s="59">
        <f>TableOfContents!K$5</f>
        <v>2020</v>
      </c>
      <c r="C148" s="58" t="str">
        <f t="shared" ca="1" si="2"/>
        <v/>
      </c>
      <c r="D148" s="58" t="str">
        <f ca="1">VLOOKUP($C148,ProjectRecords!$D$3:U$53,18,0)</f>
        <v>grant no</v>
      </c>
      <c r="E148" s="58" t="str">
        <f ca="1">VLOOKUP($C148,ProjectRecords!$D$3:V$53,19,0)</f>
        <v>amd no</v>
      </c>
      <c r="F148" s="58" t="str">
        <f ca="1">VLOOKUP($C148,ProjectRecords!$D$3:W$53,20,0)</f>
        <v>fund source</v>
      </c>
      <c r="G148" s="58" t="str">
        <f ca="1">INDIRECT("'TableOfContents'"&amp;CONCATENATE("!k",TEXT((INT((ROW(B149)-3)/4))+7,"###")))</f>
        <v/>
      </c>
      <c r="H148" s="58" t="str">
        <f ca="1">INDIRECT("'TableOfContents'"&amp;CONCATENATE("!l",TEXT((INT((ROW(C149)-3)/4))+7,"###")))</f>
        <v/>
      </c>
    </row>
    <row r="149" spans="1:8" x14ac:dyDescent="0.2">
      <c r="A149" s="83" t="e">
        <f ca="1">VLOOKUP(TableOfContents!B$1,ProgramIDs!A$2:C$38,3,FALSE)</f>
        <v>#N/A</v>
      </c>
      <c r="B149" s="59">
        <f>TableOfContents!M$5</f>
        <v>2021</v>
      </c>
      <c r="C149" s="58" t="str">
        <f t="shared" ca="1" si="2"/>
        <v/>
      </c>
      <c r="D149" s="58" t="str">
        <f ca="1">VLOOKUP($C149,ProjectRecords!$D$3:U$53,18,0)</f>
        <v>grant no</v>
      </c>
      <c r="E149" s="58" t="str">
        <f ca="1">VLOOKUP($C149,ProjectRecords!$D$3:V$53,19,0)</f>
        <v>amd no</v>
      </c>
      <c r="F149" s="58" t="str">
        <f ca="1">VLOOKUP($C149,ProjectRecords!$D$3:W$53,20,0)</f>
        <v>fund source</v>
      </c>
      <c r="G149" s="58" t="str">
        <f ca="1">INDIRECT("'TableOfContents'"&amp;CONCATENATE("!m",TEXT((INT((ROW(B150)-3)/4))+7,"###")))</f>
        <v/>
      </c>
      <c r="H149" s="58" t="str">
        <f ca="1">INDIRECT("'TableOfContents'"&amp;CONCATENATE("!n",TEXT((INT((ROW(C150)-3)/4))+7,"###")))</f>
        <v/>
      </c>
    </row>
    <row r="150" spans="1:8" x14ac:dyDescent="0.2">
      <c r="A150" s="83" t="e">
        <f ca="1">VLOOKUP(TableOfContents!B$1,ProgramIDs!A$2:C$38,3,FALSE)</f>
        <v>#N/A</v>
      </c>
      <c r="B150" s="59">
        <f>TableOfContents!G$5</f>
        <v>2018</v>
      </c>
      <c r="C150" s="58" t="str">
        <f t="shared" ca="1" si="2"/>
        <v/>
      </c>
      <c r="D150" s="58" t="str">
        <f ca="1">VLOOKUP($C150,ProjectRecords!$D$3:U$53,18,0)</f>
        <v>grant no</v>
      </c>
      <c r="E150" s="58" t="str">
        <f ca="1">VLOOKUP($C150,ProjectRecords!$D$3:V$53,19,0)</f>
        <v>amd no</v>
      </c>
      <c r="F150" s="58" t="str">
        <f ca="1">VLOOKUP($C150,ProjectRecords!$D$3:W$53,20,0)</f>
        <v>fund source</v>
      </c>
      <c r="G150" s="58" t="str">
        <f ca="1">INDIRECT("'TableOfContents'"&amp;CONCATENATE("!G",TEXT((INT((ROW(B151)-3)/4))+7,"###")))</f>
        <v/>
      </c>
      <c r="H150" s="58" t="str">
        <f ca="1">INDIRECT("'TableOfContents'"&amp;CONCATENATE("!H",TEXT((INT((ROW(C151)-3)/4))+7,"###")))</f>
        <v/>
      </c>
    </row>
    <row r="151" spans="1:8" x14ac:dyDescent="0.2">
      <c r="A151" s="83" t="e">
        <f ca="1">VLOOKUP(TableOfContents!B$1,ProgramIDs!A$2:C$38,3,FALSE)</f>
        <v>#N/A</v>
      </c>
      <c r="B151" s="59">
        <f>TableOfContents!I$5</f>
        <v>2019</v>
      </c>
      <c r="C151" s="58" t="str">
        <f t="shared" ca="1" si="2"/>
        <v/>
      </c>
      <c r="D151" s="58" t="str">
        <f ca="1">VLOOKUP($C151,ProjectRecords!$D$3:U$53,18,0)</f>
        <v>grant no</v>
      </c>
      <c r="E151" s="58" t="str">
        <f ca="1">VLOOKUP($C151,ProjectRecords!$D$3:V$53,19,0)</f>
        <v>amd no</v>
      </c>
      <c r="F151" s="58" t="str">
        <f ca="1">VLOOKUP($C151,ProjectRecords!$D$3:W$53,20,0)</f>
        <v>fund source</v>
      </c>
      <c r="G151" s="58" t="str">
        <f ca="1">INDIRECT("'TableOfContents'"&amp;CONCATENATE("!i",TEXT((INT((ROW(B152)-3)/4))+7,"###")))</f>
        <v/>
      </c>
      <c r="H151" s="58" t="str">
        <f ca="1">INDIRECT("'TableOfContents'"&amp;CONCATENATE("!j",TEXT((INT((ROW(C152)-3)/4))+7,"###")))</f>
        <v/>
      </c>
    </row>
    <row r="152" spans="1:8" x14ac:dyDescent="0.2">
      <c r="A152" s="83" t="e">
        <f ca="1">VLOOKUP(TableOfContents!B$1,ProgramIDs!A$2:C$38,3,FALSE)</f>
        <v>#N/A</v>
      </c>
      <c r="B152" s="59">
        <f>TableOfContents!K$5</f>
        <v>2020</v>
      </c>
      <c r="C152" s="58" t="str">
        <f t="shared" ca="1" si="2"/>
        <v/>
      </c>
      <c r="D152" s="58" t="str">
        <f ca="1">VLOOKUP($C152,ProjectRecords!$D$3:U$53,18,0)</f>
        <v>grant no</v>
      </c>
      <c r="E152" s="58" t="str">
        <f ca="1">VLOOKUP($C152,ProjectRecords!$D$3:V$53,19,0)</f>
        <v>amd no</v>
      </c>
      <c r="F152" s="58" t="str">
        <f ca="1">VLOOKUP($C152,ProjectRecords!$D$3:W$53,20,0)</f>
        <v>fund source</v>
      </c>
      <c r="G152" s="58" t="str">
        <f ca="1">INDIRECT("'TableOfContents'"&amp;CONCATENATE("!k",TEXT((INT((ROW(B153)-3)/4))+7,"###")))</f>
        <v/>
      </c>
      <c r="H152" s="58" t="str">
        <f ca="1">INDIRECT("'TableOfContents'"&amp;CONCATENATE("!l",TEXT((INT((ROW(C153)-3)/4))+7,"###")))</f>
        <v/>
      </c>
    </row>
    <row r="153" spans="1:8" x14ac:dyDescent="0.2">
      <c r="A153" s="83" t="e">
        <f ca="1">VLOOKUP(TableOfContents!B$1,ProgramIDs!A$2:C$38,3,FALSE)</f>
        <v>#N/A</v>
      </c>
      <c r="B153" s="59">
        <f>TableOfContents!M$5</f>
        <v>2021</v>
      </c>
      <c r="C153" s="58" t="str">
        <f t="shared" ca="1" si="2"/>
        <v/>
      </c>
      <c r="D153" s="58" t="str">
        <f ca="1">VLOOKUP($C153,ProjectRecords!$D$3:U$53,18,0)</f>
        <v>grant no</v>
      </c>
      <c r="E153" s="58" t="str">
        <f ca="1">VLOOKUP($C153,ProjectRecords!$D$3:V$53,19,0)</f>
        <v>amd no</v>
      </c>
      <c r="F153" s="58" t="str">
        <f ca="1">VLOOKUP($C153,ProjectRecords!$D$3:W$53,20,0)</f>
        <v>fund source</v>
      </c>
      <c r="G153" s="58" t="str">
        <f ca="1">INDIRECT("'TableOfContents'"&amp;CONCATENATE("!m",TEXT((INT((ROW(B154)-3)/4))+7,"###")))</f>
        <v/>
      </c>
      <c r="H153" s="58" t="str">
        <f ca="1">INDIRECT("'TableOfContents'"&amp;CONCATENATE("!n",TEXT((INT((ROW(C154)-3)/4))+7,"###")))</f>
        <v/>
      </c>
    </row>
    <row r="154" spans="1:8" x14ac:dyDescent="0.2">
      <c r="A154" s="83" t="e">
        <f ca="1">VLOOKUP(TableOfContents!B$1,ProgramIDs!A$2:C$38,3,FALSE)</f>
        <v>#N/A</v>
      </c>
      <c r="B154" s="59">
        <f>TableOfContents!G$5</f>
        <v>2018</v>
      </c>
      <c r="C154" s="58" t="str">
        <f t="shared" ca="1" si="2"/>
        <v/>
      </c>
      <c r="D154" s="58" t="str">
        <f ca="1">VLOOKUP($C154,ProjectRecords!$D$3:U$53,18,0)</f>
        <v>grant no</v>
      </c>
      <c r="E154" s="58" t="str">
        <f ca="1">VLOOKUP($C154,ProjectRecords!$D$3:V$53,19,0)</f>
        <v>amd no</v>
      </c>
      <c r="F154" s="58" t="str">
        <f ca="1">VLOOKUP($C154,ProjectRecords!$D$3:W$53,20,0)</f>
        <v>fund source</v>
      </c>
      <c r="G154" s="58" t="str">
        <f ca="1">INDIRECT("'TableOfContents'"&amp;CONCATENATE("!G",TEXT((INT((ROW(B155)-3)/4))+7,"###")))</f>
        <v/>
      </c>
      <c r="H154" s="58" t="str">
        <f ca="1">INDIRECT("'TableOfContents'"&amp;CONCATENATE("!H",TEXT((INT((ROW(C155)-3)/4))+7,"###")))</f>
        <v/>
      </c>
    </row>
    <row r="155" spans="1:8" x14ac:dyDescent="0.2">
      <c r="A155" s="83" t="e">
        <f ca="1">VLOOKUP(TableOfContents!B$1,ProgramIDs!A$2:C$38,3,FALSE)</f>
        <v>#N/A</v>
      </c>
      <c r="B155" s="59">
        <f>TableOfContents!I$5</f>
        <v>2019</v>
      </c>
      <c r="C155" s="58" t="str">
        <f t="shared" ca="1" si="2"/>
        <v/>
      </c>
      <c r="D155" s="58" t="str">
        <f ca="1">VLOOKUP($C155,ProjectRecords!$D$3:U$53,18,0)</f>
        <v>grant no</v>
      </c>
      <c r="E155" s="58" t="str">
        <f ca="1">VLOOKUP($C155,ProjectRecords!$D$3:V$53,19,0)</f>
        <v>amd no</v>
      </c>
      <c r="F155" s="58" t="str">
        <f ca="1">VLOOKUP($C155,ProjectRecords!$D$3:W$53,20,0)</f>
        <v>fund source</v>
      </c>
      <c r="G155" s="58" t="str">
        <f ca="1">INDIRECT("'TableOfContents'"&amp;CONCATENATE("!i",TEXT((INT((ROW(B156)-3)/4))+7,"###")))</f>
        <v/>
      </c>
      <c r="H155" s="58" t="str">
        <f ca="1">INDIRECT("'TableOfContents'"&amp;CONCATENATE("!j",TEXT((INT((ROW(C156)-3)/4))+7,"###")))</f>
        <v/>
      </c>
    </row>
    <row r="156" spans="1:8" x14ac:dyDescent="0.2">
      <c r="A156" s="83" t="e">
        <f ca="1">VLOOKUP(TableOfContents!B$1,ProgramIDs!A$2:C$38,3,FALSE)</f>
        <v>#N/A</v>
      </c>
      <c r="B156" s="59">
        <f>TableOfContents!K$5</f>
        <v>2020</v>
      </c>
      <c r="C156" s="58" t="str">
        <f t="shared" ca="1" si="2"/>
        <v/>
      </c>
      <c r="D156" s="58" t="str">
        <f ca="1">VLOOKUP($C156,ProjectRecords!$D$3:U$53,18,0)</f>
        <v>grant no</v>
      </c>
      <c r="E156" s="58" t="str">
        <f ca="1">VLOOKUP($C156,ProjectRecords!$D$3:V$53,19,0)</f>
        <v>amd no</v>
      </c>
      <c r="F156" s="58" t="str">
        <f ca="1">VLOOKUP($C156,ProjectRecords!$D$3:W$53,20,0)</f>
        <v>fund source</v>
      </c>
      <c r="G156" s="58" t="str">
        <f ca="1">INDIRECT("'TableOfContents'"&amp;CONCATENATE("!k",TEXT((INT((ROW(B157)-3)/4))+7,"###")))</f>
        <v/>
      </c>
      <c r="H156" s="58" t="str">
        <f ca="1">INDIRECT("'TableOfContents'"&amp;CONCATENATE("!l",TEXT((INT((ROW(C157)-3)/4))+7,"###")))</f>
        <v/>
      </c>
    </row>
    <row r="157" spans="1:8" x14ac:dyDescent="0.2">
      <c r="A157" s="83" t="e">
        <f ca="1">VLOOKUP(TableOfContents!B$1,ProgramIDs!A$2:C$38,3,FALSE)</f>
        <v>#N/A</v>
      </c>
      <c r="B157" s="59">
        <f>TableOfContents!M$5</f>
        <v>2021</v>
      </c>
      <c r="C157" s="58" t="str">
        <f t="shared" ca="1" si="2"/>
        <v/>
      </c>
      <c r="D157" s="58" t="str">
        <f ca="1">VLOOKUP($C157,ProjectRecords!$D$3:U$53,18,0)</f>
        <v>grant no</v>
      </c>
      <c r="E157" s="58" t="str">
        <f ca="1">VLOOKUP($C157,ProjectRecords!$D$3:V$53,19,0)</f>
        <v>amd no</v>
      </c>
      <c r="F157" s="58" t="str">
        <f ca="1">VLOOKUP($C157,ProjectRecords!$D$3:W$53,20,0)</f>
        <v>fund source</v>
      </c>
      <c r="G157" s="58" t="str">
        <f ca="1">INDIRECT("'TableOfContents'"&amp;CONCATENATE("!m",TEXT((INT((ROW(B158)-3)/4))+7,"###")))</f>
        <v/>
      </c>
      <c r="H157" s="58" t="str">
        <f ca="1">INDIRECT("'TableOfContents'"&amp;CONCATENATE("!n",TEXT((INT((ROW(C158)-3)/4))+7,"###")))</f>
        <v/>
      </c>
    </row>
    <row r="158" spans="1:8" x14ac:dyDescent="0.2">
      <c r="A158" s="83" t="e">
        <f ca="1">VLOOKUP(TableOfContents!B$1,ProgramIDs!A$2:C$38,3,FALSE)</f>
        <v>#N/A</v>
      </c>
      <c r="B158" s="59">
        <f>TableOfContents!G$5</f>
        <v>2018</v>
      </c>
      <c r="C158" s="58" t="str">
        <f t="shared" ca="1" si="2"/>
        <v/>
      </c>
      <c r="D158" s="58" t="str">
        <f ca="1">VLOOKUP($C158,ProjectRecords!$D$3:U$53,18,0)</f>
        <v>grant no</v>
      </c>
      <c r="E158" s="58" t="str">
        <f ca="1">VLOOKUP($C158,ProjectRecords!$D$3:V$53,19,0)</f>
        <v>amd no</v>
      </c>
      <c r="F158" s="58" t="str">
        <f ca="1">VLOOKUP($C158,ProjectRecords!$D$3:W$53,20,0)</f>
        <v>fund source</v>
      </c>
      <c r="G158" s="58" t="str">
        <f ca="1">INDIRECT("'TableOfContents'"&amp;CONCATENATE("!G",TEXT((INT((ROW(B159)-3)/4))+7,"###")))</f>
        <v/>
      </c>
      <c r="H158" s="58" t="str">
        <f ca="1">INDIRECT("'TableOfContents'"&amp;CONCATENATE("!H",TEXT((INT((ROW(C159)-3)/4))+7,"###")))</f>
        <v/>
      </c>
    </row>
    <row r="159" spans="1:8" x14ac:dyDescent="0.2">
      <c r="A159" s="83" t="e">
        <f ca="1">VLOOKUP(TableOfContents!B$1,ProgramIDs!A$2:C$38,3,FALSE)</f>
        <v>#N/A</v>
      </c>
      <c r="B159" s="59">
        <f>TableOfContents!I$5</f>
        <v>2019</v>
      </c>
      <c r="C159" s="58" t="str">
        <f t="shared" ca="1" si="2"/>
        <v/>
      </c>
      <c r="D159" s="58" t="str">
        <f ca="1">VLOOKUP($C159,ProjectRecords!$D$3:U$53,18,0)</f>
        <v>grant no</v>
      </c>
      <c r="E159" s="58" t="str">
        <f ca="1">VLOOKUP($C159,ProjectRecords!$D$3:V$53,19,0)</f>
        <v>amd no</v>
      </c>
      <c r="F159" s="58" t="str">
        <f ca="1">VLOOKUP($C159,ProjectRecords!$D$3:W$53,20,0)</f>
        <v>fund source</v>
      </c>
      <c r="G159" s="58" t="str">
        <f ca="1">INDIRECT("'TableOfContents'"&amp;CONCATENATE("!i",TEXT((INT((ROW(B160)-3)/4))+7,"###")))</f>
        <v/>
      </c>
      <c r="H159" s="58" t="str">
        <f ca="1">INDIRECT("'TableOfContents'"&amp;CONCATENATE("!j",TEXT((INT((ROW(C160)-3)/4))+7,"###")))</f>
        <v/>
      </c>
    </row>
    <row r="160" spans="1:8" x14ac:dyDescent="0.2">
      <c r="A160" s="83" t="e">
        <f ca="1">VLOOKUP(TableOfContents!B$1,ProgramIDs!A$2:C$38,3,FALSE)</f>
        <v>#N/A</v>
      </c>
      <c r="B160" s="59">
        <f>TableOfContents!K$5</f>
        <v>2020</v>
      </c>
      <c r="C160" s="58" t="str">
        <f t="shared" ca="1" si="2"/>
        <v/>
      </c>
      <c r="D160" s="58" t="str">
        <f ca="1">VLOOKUP($C160,ProjectRecords!$D$3:U$53,18,0)</f>
        <v>grant no</v>
      </c>
      <c r="E160" s="58" t="str">
        <f ca="1">VLOOKUP($C160,ProjectRecords!$D$3:V$53,19,0)</f>
        <v>amd no</v>
      </c>
      <c r="F160" s="58" t="str">
        <f ca="1">VLOOKUP($C160,ProjectRecords!$D$3:W$53,20,0)</f>
        <v>fund source</v>
      </c>
      <c r="G160" s="58" t="str">
        <f ca="1">INDIRECT("'TableOfContents'"&amp;CONCATENATE("!k",TEXT((INT((ROW(B161)-3)/4))+7,"###")))</f>
        <v/>
      </c>
      <c r="H160" s="58" t="str">
        <f ca="1">INDIRECT("'TableOfContents'"&amp;CONCATENATE("!l",TEXT((INT((ROW(C161)-3)/4))+7,"###")))</f>
        <v/>
      </c>
    </row>
    <row r="161" spans="1:8" x14ac:dyDescent="0.2">
      <c r="A161" s="83" t="e">
        <f ca="1">VLOOKUP(TableOfContents!B$1,ProgramIDs!A$2:C$38,3,FALSE)</f>
        <v>#N/A</v>
      </c>
      <c r="B161" s="59">
        <f>TableOfContents!M$5</f>
        <v>2021</v>
      </c>
      <c r="C161" s="58" t="str">
        <f t="shared" ca="1" si="2"/>
        <v/>
      </c>
      <c r="D161" s="58" t="str">
        <f ca="1">VLOOKUP($C161,ProjectRecords!$D$3:U$53,18,0)</f>
        <v>grant no</v>
      </c>
      <c r="E161" s="58" t="str">
        <f ca="1">VLOOKUP($C161,ProjectRecords!$D$3:V$53,19,0)</f>
        <v>amd no</v>
      </c>
      <c r="F161" s="58" t="str">
        <f ca="1">VLOOKUP($C161,ProjectRecords!$D$3:W$53,20,0)</f>
        <v>fund source</v>
      </c>
      <c r="G161" s="58" t="str">
        <f ca="1">INDIRECT("'TableOfContents'"&amp;CONCATENATE("!m",TEXT((INT((ROW(B162)-3)/4))+7,"###")))</f>
        <v/>
      </c>
      <c r="H161" s="58" t="str">
        <f ca="1">INDIRECT("'TableOfContents'"&amp;CONCATENATE("!n",TEXT((INT((ROW(C162)-3)/4))+7,"###")))</f>
        <v/>
      </c>
    </row>
    <row r="162" spans="1:8" x14ac:dyDescent="0.2">
      <c r="A162" s="83" t="e">
        <f ca="1">VLOOKUP(TableOfContents!B$1,ProgramIDs!A$2:C$38,3,FALSE)</f>
        <v>#N/A</v>
      </c>
      <c r="B162" s="59">
        <f>TableOfContents!G$5</f>
        <v>2018</v>
      </c>
      <c r="C162" s="58" t="str">
        <f t="shared" ca="1" si="2"/>
        <v/>
      </c>
      <c r="D162" s="58" t="str">
        <f ca="1">VLOOKUP($C162,ProjectRecords!$D$3:U$53,18,0)</f>
        <v>grant no</v>
      </c>
      <c r="E162" s="58" t="str">
        <f ca="1">VLOOKUP($C162,ProjectRecords!$D$3:V$53,19,0)</f>
        <v>amd no</v>
      </c>
      <c r="F162" s="58" t="str">
        <f ca="1">VLOOKUP($C162,ProjectRecords!$D$3:W$53,20,0)</f>
        <v>fund source</v>
      </c>
      <c r="G162" s="58" t="str">
        <f ca="1">INDIRECT("'TableOfContents'"&amp;CONCATENATE("!G",TEXT((INT((ROW(B163)-3)/4))+7,"###")))</f>
        <v/>
      </c>
      <c r="H162" s="58" t="str">
        <f ca="1">INDIRECT("'TableOfContents'"&amp;CONCATENATE("!H",TEXT((INT((ROW(C163)-3)/4))+7,"###")))</f>
        <v/>
      </c>
    </row>
    <row r="163" spans="1:8" x14ac:dyDescent="0.2">
      <c r="A163" s="83" t="e">
        <f ca="1">VLOOKUP(TableOfContents!B$1,ProgramIDs!A$2:C$38,3,FALSE)</f>
        <v>#N/A</v>
      </c>
      <c r="B163" s="59">
        <f>TableOfContents!I$5</f>
        <v>2019</v>
      </c>
      <c r="C163" s="58" t="str">
        <f t="shared" ca="1" si="2"/>
        <v/>
      </c>
      <c r="D163" s="58" t="str">
        <f ca="1">VLOOKUP($C163,ProjectRecords!$D$3:U$53,18,0)</f>
        <v>grant no</v>
      </c>
      <c r="E163" s="58" t="str">
        <f ca="1">VLOOKUP($C163,ProjectRecords!$D$3:V$53,19,0)</f>
        <v>amd no</v>
      </c>
      <c r="F163" s="58" t="str">
        <f ca="1">VLOOKUP($C163,ProjectRecords!$D$3:W$53,20,0)</f>
        <v>fund source</v>
      </c>
      <c r="G163" s="58" t="str">
        <f ca="1">INDIRECT("'TableOfContents'"&amp;CONCATENATE("!i",TEXT((INT((ROW(B164)-3)/4))+7,"###")))</f>
        <v/>
      </c>
      <c r="H163" s="58" t="str">
        <f ca="1">INDIRECT("'TableOfContents'"&amp;CONCATENATE("!j",TEXT((INT((ROW(C164)-3)/4))+7,"###")))</f>
        <v/>
      </c>
    </row>
    <row r="164" spans="1:8" x14ac:dyDescent="0.2">
      <c r="A164" s="83" t="e">
        <f ca="1">VLOOKUP(TableOfContents!B$1,ProgramIDs!A$2:C$38,3,FALSE)</f>
        <v>#N/A</v>
      </c>
      <c r="B164" s="59">
        <f>TableOfContents!K$5</f>
        <v>2020</v>
      </c>
      <c r="C164" s="58" t="str">
        <f t="shared" ca="1" si="2"/>
        <v/>
      </c>
      <c r="D164" s="58" t="str">
        <f ca="1">VLOOKUP($C164,ProjectRecords!$D$3:U$53,18,0)</f>
        <v>grant no</v>
      </c>
      <c r="E164" s="58" t="str">
        <f ca="1">VLOOKUP($C164,ProjectRecords!$D$3:V$53,19,0)</f>
        <v>amd no</v>
      </c>
      <c r="F164" s="58" t="str">
        <f ca="1">VLOOKUP($C164,ProjectRecords!$D$3:W$53,20,0)</f>
        <v>fund source</v>
      </c>
      <c r="G164" s="58" t="str">
        <f ca="1">INDIRECT("'TableOfContents'"&amp;CONCATENATE("!k",TEXT((INT((ROW(B165)-3)/4))+7,"###")))</f>
        <v/>
      </c>
      <c r="H164" s="58" t="str">
        <f ca="1">INDIRECT("'TableOfContents'"&amp;CONCATENATE("!l",TEXT((INT((ROW(C165)-3)/4))+7,"###")))</f>
        <v/>
      </c>
    </row>
    <row r="165" spans="1:8" x14ac:dyDescent="0.2">
      <c r="A165" s="83" t="e">
        <f ca="1">VLOOKUP(TableOfContents!B$1,ProgramIDs!A$2:C$38,3,FALSE)</f>
        <v>#N/A</v>
      </c>
      <c r="B165" s="59">
        <f>TableOfContents!M$5</f>
        <v>2021</v>
      </c>
      <c r="C165" s="58" t="str">
        <f t="shared" ca="1" si="2"/>
        <v/>
      </c>
      <c r="D165" s="58" t="str">
        <f ca="1">VLOOKUP($C165,ProjectRecords!$D$3:U$53,18,0)</f>
        <v>grant no</v>
      </c>
      <c r="E165" s="58" t="str">
        <f ca="1">VLOOKUP($C165,ProjectRecords!$D$3:V$53,19,0)</f>
        <v>amd no</v>
      </c>
      <c r="F165" s="58" t="str">
        <f ca="1">VLOOKUP($C165,ProjectRecords!$D$3:W$53,20,0)</f>
        <v>fund source</v>
      </c>
      <c r="G165" s="58" t="str">
        <f ca="1">INDIRECT("'TableOfContents'"&amp;CONCATENATE("!m",TEXT((INT((ROW(B166)-3)/4))+7,"###")))</f>
        <v/>
      </c>
      <c r="H165" s="58" t="str">
        <f ca="1">INDIRECT("'TableOfContents'"&amp;CONCATENATE("!n",TEXT((INT((ROW(C166)-3)/4))+7,"###")))</f>
        <v/>
      </c>
    </row>
    <row r="166" spans="1:8" x14ac:dyDescent="0.2">
      <c r="A166" s="83" t="e">
        <f ca="1">VLOOKUP(TableOfContents!B$1,ProgramIDs!A$2:C$38,3,FALSE)</f>
        <v>#N/A</v>
      </c>
      <c r="B166" s="59">
        <f>TableOfContents!G$5</f>
        <v>2018</v>
      </c>
      <c r="C166" s="58" t="str">
        <f t="shared" ca="1" si="2"/>
        <v/>
      </c>
      <c r="D166" s="58" t="str">
        <f ca="1">VLOOKUP($C166,ProjectRecords!$D$3:U$53,18,0)</f>
        <v>grant no</v>
      </c>
      <c r="E166" s="58" t="str">
        <f ca="1">VLOOKUP($C166,ProjectRecords!$D$3:V$53,19,0)</f>
        <v>amd no</v>
      </c>
      <c r="F166" s="58" t="str">
        <f ca="1">VLOOKUP($C166,ProjectRecords!$D$3:W$53,20,0)</f>
        <v>fund source</v>
      </c>
      <c r="G166" s="58" t="str">
        <f ca="1">INDIRECT("'TableOfContents'"&amp;CONCATENATE("!G",TEXT((INT((ROW(B167)-3)/4))+7,"###")))</f>
        <v/>
      </c>
      <c r="H166" s="58" t="str">
        <f ca="1">INDIRECT("'TableOfContents'"&amp;CONCATENATE("!H",TEXT((INT((ROW(C167)-3)/4))+7,"###")))</f>
        <v/>
      </c>
    </row>
    <row r="167" spans="1:8" x14ac:dyDescent="0.2">
      <c r="A167" s="83" t="e">
        <f ca="1">VLOOKUP(TableOfContents!B$1,ProgramIDs!A$2:C$38,3,FALSE)</f>
        <v>#N/A</v>
      </c>
      <c r="B167" s="59">
        <f>TableOfContents!I$5</f>
        <v>2019</v>
      </c>
      <c r="C167" s="58" t="str">
        <f t="shared" ca="1" si="2"/>
        <v/>
      </c>
      <c r="D167" s="58" t="str">
        <f ca="1">VLOOKUP($C167,ProjectRecords!$D$3:U$53,18,0)</f>
        <v>grant no</v>
      </c>
      <c r="E167" s="58" t="str">
        <f ca="1">VLOOKUP($C167,ProjectRecords!$D$3:V$53,19,0)</f>
        <v>amd no</v>
      </c>
      <c r="F167" s="58" t="str">
        <f ca="1">VLOOKUP($C167,ProjectRecords!$D$3:W$53,20,0)</f>
        <v>fund source</v>
      </c>
      <c r="G167" s="58" t="str">
        <f ca="1">INDIRECT("'TableOfContents'"&amp;CONCATENATE("!i",TEXT((INT((ROW(B168)-3)/4))+7,"###")))</f>
        <v/>
      </c>
      <c r="H167" s="58" t="str">
        <f ca="1">INDIRECT("'TableOfContents'"&amp;CONCATENATE("!j",TEXT((INT((ROW(C168)-3)/4))+7,"###")))</f>
        <v/>
      </c>
    </row>
    <row r="168" spans="1:8" x14ac:dyDescent="0.2">
      <c r="A168" s="83" t="e">
        <f ca="1">VLOOKUP(TableOfContents!B$1,ProgramIDs!A$2:C$38,3,FALSE)</f>
        <v>#N/A</v>
      </c>
      <c r="B168" s="59">
        <f>TableOfContents!K$5</f>
        <v>2020</v>
      </c>
      <c r="C168" s="58" t="str">
        <f t="shared" ca="1" si="2"/>
        <v/>
      </c>
      <c r="D168" s="58" t="str">
        <f ca="1">VLOOKUP($C168,ProjectRecords!$D$3:U$53,18,0)</f>
        <v>grant no</v>
      </c>
      <c r="E168" s="58" t="str">
        <f ca="1">VLOOKUP($C168,ProjectRecords!$D$3:V$53,19,0)</f>
        <v>amd no</v>
      </c>
      <c r="F168" s="58" t="str">
        <f ca="1">VLOOKUP($C168,ProjectRecords!$D$3:W$53,20,0)</f>
        <v>fund source</v>
      </c>
      <c r="G168" s="58" t="str">
        <f ca="1">INDIRECT("'TableOfContents'"&amp;CONCATENATE("!k",TEXT((INT((ROW(B169)-3)/4))+7,"###")))</f>
        <v/>
      </c>
      <c r="H168" s="58" t="str">
        <f ca="1">INDIRECT("'TableOfContents'"&amp;CONCATENATE("!l",TEXT((INT((ROW(C169)-3)/4))+7,"###")))</f>
        <v/>
      </c>
    </row>
    <row r="169" spans="1:8" x14ac:dyDescent="0.2">
      <c r="A169" s="83" t="e">
        <f ca="1">VLOOKUP(TableOfContents!B$1,ProgramIDs!A$2:C$38,3,FALSE)</f>
        <v>#N/A</v>
      </c>
      <c r="B169" s="59">
        <f>TableOfContents!M$5</f>
        <v>2021</v>
      </c>
      <c r="C169" s="58" t="str">
        <f t="shared" ca="1" si="2"/>
        <v/>
      </c>
      <c r="D169" s="58" t="str">
        <f ca="1">VLOOKUP($C169,ProjectRecords!$D$3:U$53,18,0)</f>
        <v>grant no</v>
      </c>
      <c r="E169" s="58" t="str">
        <f ca="1">VLOOKUP($C169,ProjectRecords!$D$3:V$53,19,0)</f>
        <v>amd no</v>
      </c>
      <c r="F169" s="58" t="str">
        <f ca="1">VLOOKUP($C169,ProjectRecords!$D$3:W$53,20,0)</f>
        <v>fund source</v>
      </c>
      <c r="G169" s="58" t="str">
        <f ca="1">INDIRECT("'TableOfContents'"&amp;CONCATENATE("!m",TEXT((INT((ROW(B170)-3)/4))+7,"###")))</f>
        <v/>
      </c>
      <c r="H169" s="58" t="str">
        <f ca="1">INDIRECT("'TableOfContents'"&amp;CONCATENATE("!n",TEXT((INT((ROW(C170)-3)/4))+7,"###")))</f>
        <v/>
      </c>
    </row>
    <row r="170" spans="1:8" x14ac:dyDescent="0.2">
      <c r="A170" s="83" t="e">
        <f ca="1">VLOOKUP(TableOfContents!B$1,ProgramIDs!A$2:C$38,3,FALSE)</f>
        <v>#N/A</v>
      </c>
      <c r="B170" s="59">
        <f>TableOfContents!G$5</f>
        <v>2018</v>
      </c>
      <c r="C170" s="58" t="str">
        <f t="shared" ca="1" si="2"/>
        <v/>
      </c>
      <c r="D170" s="58" t="str">
        <f ca="1">VLOOKUP($C170,ProjectRecords!$D$3:U$53,18,0)</f>
        <v>grant no</v>
      </c>
      <c r="E170" s="58" t="str">
        <f ca="1">VLOOKUP($C170,ProjectRecords!$D$3:V$53,19,0)</f>
        <v>amd no</v>
      </c>
      <c r="F170" s="58" t="str">
        <f ca="1">VLOOKUP($C170,ProjectRecords!$D$3:W$53,20,0)</f>
        <v>fund source</v>
      </c>
      <c r="G170" s="58" t="str">
        <f ca="1">INDIRECT("'TableOfContents'"&amp;CONCATENATE("!G",TEXT((INT((ROW(B171)-3)/4))+7,"###")))</f>
        <v/>
      </c>
      <c r="H170" s="58" t="str">
        <f ca="1">INDIRECT("'TableOfContents'"&amp;CONCATENATE("!H",TEXT((INT((ROW(C171)-3)/4))+7,"###")))</f>
        <v/>
      </c>
    </row>
    <row r="171" spans="1:8" x14ac:dyDescent="0.2">
      <c r="A171" s="83" t="e">
        <f ca="1">VLOOKUP(TableOfContents!B$1,ProgramIDs!A$2:C$38,3,FALSE)</f>
        <v>#N/A</v>
      </c>
      <c r="B171" s="59">
        <f>TableOfContents!I$5</f>
        <v>2019</v>
      </c>
      <c r="C171" s="58" t="str">
        <f t="shared" ca="1" si="2"/>
        <v/>
      </c>
      <c r="D171" s="58" t="str">
        <f ca="1">VLOOKUP($C171,ProjectRecords!$D$3:U$53,18,0)</f>
        <v>grant no</v>
      </c>
      <c r="E171" s="58" t="str">
        <f ca="1">VLOOKUP($C171,ProjectRecords!$D$3:V$53,19,0)</f>
        <v>amd no</v>
      </c>
      <c r="F171" s="58" t="str">
        <f ca="1">VLOOKUP($C171,ProjectRecords!$D$3:W$53,20,0)</f>
        <v>fund source</v>
      </c>
      <c r="G171" s="58" t="str">
        <f ca="1">INDIRECT("'TableOfContents'"&amp;CONCATENATE("!i",TEXT((INT((ROW(B172)-3)/4))+7,"###")))</f>
        <v/>
      </c>
      <c r="H171" s="58" t="str">
        <f ca="1">INDIRECT("'TableOfContents'"&amp;CONCATENATE("!j",TEXT((INT((ROW(C172)-3)/4))+7,"###")))</f>
        <v/>
      </c>
    </row>
    <row r="172" spans="1:8" x14ac:dyDescent="0.2">
      <c r="A172" s="83" t="e">
        <f ca="1">VLOOKUP(TableOfContents!B$1,ProgramIDs!A$2:C$38,3,FALSE)</f>
        <v>#N/A</v>
      </c>
      <c r="B172" s="59">
        <f>TableOfContents!K$5</f>
        <v>2020</v>
      </c>
      <c r="C172" s="58" t="str">
        <f t="shared" ca="1" si="2"/>
        <v/>
      </c>
      <c r="D172" s="58" t="str">
        <f ca="1">VLOOKUP($C172,ProjectRecords!$D$3:U$53,18,0)</f>
        <v>grant no</v>
      </c>
      <c r="E172" s="58" t="str">
        <f ca="1">VLOOKUP($C172,ProjectRecords!$D$3:V$53,19,0)</f>
        <v>amd no</v>
      </c>
      <c r="F172" s="58" t="str">
        <f ca="1">VLOOKUP($C172,ProjectRecords!$D$3:W$53,20,0)</f>
        <v>fund source</v>
      </c>
      <c r="G172" s="58" t="str">
        <f ca="1">INDIRECT("'TableOfContents'"&amp;CONCATENATE("!k",TEXT((INT((ROW(B173)-3)/4))+7,"###")))</f>
        <v/>
      </c>
      <c r="H172" s="58" t="str">
        <f ca="1">INDIRECT("'TableOfContents'"&amp;CONCATENATE("!l",TEXT((INT((ROW(C173)-3)/4))+7,"###")))</f>
        <v/>
      </c>
    </row>
    <row r="173" spans="1:8" x14ac:dyDescent="0.2">
      <c r="A173" s="83" t="e">
        <f ca="1">VLOOKUP(TableOfContents!B$1,ProgramIDs!A$2:C$38,3,FALSE)</f>
        <v>#N/A</v>
      </c>
      <c r="B173" s="59">
        <f>TableOfContents!M$5</f>
        <v>2021</v>
      </c>
      <c r="C173" s="58" t="str">
        <f t="shared" ca="1" si="2"/>
        <v/>
      </c>
      <c r="D173" s="58" t="str">
        <f ca="1">VLOOKUP($C173,ProjectRecords!$D$3:U$53,18,0)</f>
        <v>grant no</v>
      </c>
      <c r="E173" s="58" t="str">
        <f ca="1">VLOOKUP($C173,ProjectRecords!$D$3:V$53,19,0)</f>
        <v>amd no</v>
      </c>
      <c r="F173" s="58" t="str">
        <f ca="1">VLOOKUP($C173,ProjectRecords!$D$3:W$53,20,0)</f>
        <v>fund source</v>
      </c>
      <c r="G173" s="58" t="str">
        <f ca="1">INDIRECT("'TableOfContents'"&amp;CONCATENATE("!m",TEXT((INT((ROW(B174)-3)/4))+7,"###")))</f>
        <v/>
      </c>
      <c r="H173" s="58" t="str">
        <f ca="1">INDIRECT("'TableOfContents'"&amp;CONCATENATE("!n",TEXT((INT((ROW(C174)-3)/4))+7,"###")))</f>
        <v/>
      </c>
    </row>
    <row r="174" spans="1:8" x14ac:dyDescent="0.2">
      <c r="A174" s="83" t="e">
        <f ca="1">VLOOKUP(TableOfContents!B$1,ProgramIDs!A$2:C$38,3,FALSE)</f>
        <v>#N/A</v>
      </c>
      <c r="B174" s="59">
        <f>TableOfContents!G$5</f>
        <v>2018</v>
      </c>
      <c r="C174" s="58" t="str">
        <f t="shared" ca="1" si="2"/>
        <v/>
      </c>
      <c r="D174" s="58" t="str">
        <f ca="1">VLOOKUP($C174,ProjectRecords!$D$3:U$53,18,0)</f>
        <v>grant no</v>
      </c>
      <c r="E174" s="58" t="str">
        <f ca="1">VLOOKUP($C174,ProjectRecords!$D$3:V$53,19,0)</f>
        <v>amd no</v>
      </c>
      <c r="F174" s="58" t="str">
        <f ca="1">VLOOKUP($C174,ProjectRecords!$D$3:W$53,20,0)</f>
        <v>fund source</v>
      </c>
      <c r="G174" s="58" t="str">
        <f ca="1">INDIRECT("'TableOfContents'"&amp;CONCATENATE("!G",TEXT((INT((ROW(B175)-3)/4))+7,"###")))</f>
        <v/>
      </c>
      <c r="H174" s="58" t="str">
        <f ca="1">INDIRECT("'TableOfContents'"&amp;CONCATENATE("!H",TEXT((INT((ROW(C175)-3)/4))+7,"###")))</f>
        <v/>
      </c>
    </row>
    <row r="175" spans="1:8" x14ac:dyDescent="0.2">
      <c r="A175" s="83" t="e">
        <f ca="1">VLOOKUP(TableOfContents!B$1,ProgramIDs!A$2:C$38,3,FALSE)</f>
        <v>#N/A</v>
      </c>
      <c r="B175" s="59">
        <f>TableOfContents!I$5</f>
        <v>2019</v>
      </c>
      <c r="C175" s="58" t="str">
        <f t="shared" ca="1" si="2"/>
        <v/>
      </c>
      <c r="D175" s="58" t="str">
        <f ca="1">VLOOKUP($C175,ProjectRecords!$D$3:U$53,18,0)</f>
        <v>grant no</v>
      </c>
      <c r="E175" s="58" t="str">
        <f ca="1">VLOOKUP($C175,ProjectRecords!$D$3:V$53,19,0)</f>
        <v>amd no</v>
      </c>
      <c r="F175" s="58" t="str">
        <f ca="1">VLOOKUP($C175,ProjectRecords!$D$3:W$53,20,0)</f>
        <v>fund source</v>
      </c>
      <c r="G175" s="58" t="str">
        <f ca="1">INDIRECT("'TableOfContents'"&amp;CONCATENATE("!i",TEXT((INT((ROW(B176)-3)/4))+7,"###")))</f>
        <v/>
      </c>
      <c r="H175" s="58" t="str">
        <f ca="1">INDIRECT("'TableOfContents'"&amp;CONCATENATE("!j",TEXT((INT((ROW(C176)-3)/4))+7,"###")))</f>
        <v/>
      </c>
    </row>
    <row r="176" spans="1:8" x14ac:dyDescent="0.2">
      <c r="A176" s="83" t="e">
        <f ca="1">VLOOKUP(TableOfContents!B$1,ProgramIDs!A$2:C$38,3,FALSE)</f>
        <v>#N/A</v>
      </c>
      <c r="B176" s="59">
        <f>TableOfContents!K$5</f>
        <v>2020</v>
      </c>
      <c r="C176" s="58" t="str">
        <f t="shared" ca="1" si="2"/>
        <v/>
      </c>
      <c r="D176" s="58" t="str">
        <f ca="1">VLOOKUP($C176,ProjectRecords!$D$3:U$53,18,0)</f>
        <v>grant no</v>
      </c>
      <c r="E176" s="58" t="str">
        <f ca="1">VLOOKUP($C176,ProjectRecords!$D$3:V$53,19,0)</f>
        <v>amd no</v>
      </c>
      <c r="F176" s="58" t="str">
        <f ca="1">VLOOKUP($C176,ProjectRecords!$D$3:W$53,20,0)</f>
        <v>fund source</v>
      </c>
      <c r="G176" s="58" t="str">
        <f ca="1">INDIRECT("'TableOfContents'"&amp;CONCATENATE("!k",TEXT((INT((ROW(B177)-3)/4))+7,"###")))</f>
        <v/>
      </c>
      <c r="H176" s="58" t="str">
        <f ca="1">INDIRECT("'TableOfContents'"&amp;CONCATENATE("!l",TEXT((INT((ROW(C177)-3)/4))+7,"###")))</f>
        <v/>
      </c>
    </row>
    <row r="177" spans="1:8" x14ac:dyDescent="0.2">
      <c r="A177" s="83" t="e">
        <f ca="1">VLOOKUP(TableOfContents!B$1,ProgramIDs!A$2:C$38,3,FALSE)</f>
        <v>#N/A</v>
      </c>
      <c r="B177" s="59">
        <f>TableOfContents!M$5</f>
        <v>2021</v>
      </c>
      <c r="C177" s="58" t="str">
        <f t="shared" ca="1" si="2"/>
        <v/>
      </c>
      <c r="D177" s="58" t="str">
        <f ca="1">VLOOKUP($C177,ProjectRecords!$D$3:U$53,18,0)</f>
        <v>grant no</v>
      </c>
      <c r="E177" s="58" t="str">
        <f ca="1">VLOOKUP($C177,ProjectRecords!$D$3:V$53,19,0)</f>
        <v>amd no</v>
      </c>
      <c r="F177" s="58" t="str">
        <f ca="1">VLOOKUP($C177,ProjectRecords!$D$3:W$53,20,0)</f>
        <v>fund source</v>
      </c>
      <c r="G177" s="58" t="str">
        <f ca="1">INDIRECT("'TableOfContents'"&amp;CONCATENATE("!m",TEXT((INT((ROW(B178)-3)/4))+7,"###")))</f>
        <v/>
      </c>
      <c r="H177" s="58" t="str">
        <f ca="1">INDIRECT("'TableOfContents'"&amp;CONCATENATE("!n",TEXT((INT((ROW(C178)-3)/4))+7,"###")))</f>
        <v/>
      </c>
    </row>
    <row r="178" spans="1:8" x14ac:dyDescent="0.2">
      <c r="A178" s="83" t="e">
        <f ca="1">VLOOKUP(TableOfContents!B$1,ProgramIDs!A$2:C$38,3,FALSE)</f>
        <v>#N/A</v>
      </c>
      <c r="B178" s="59">
        <f>TableOfContents!G$5</f>
        <v>2018</v>
      </c>
      <c r="C178" s="58" t="str">
        <f t="shared" ca="1" si="2"/>
        <v/>
      </c>
      <c r="D178" s="58" t="str">
        <f ca="1">VLOOKUP($C178,ProjectRecords!$D$3:U$53,18,0)</f>
        <v>grant no</v>
      </c>
      <c r="E178" s="58" t="str">
        <f ca="1">VLOOKUP($C178,ProjectRecords!$D$3:V$53,19,0)</f>
        <v>amd no</v>
      </c>
      <c r="F178" s="58" t="str">
        <f ca="1">VLOOKUP($C178,ProjectRecords!$D$3:W$53,20,0)</f>
        <v>fund source</v>
      </c>
      <c r="G178" s="58" t="str">
        <f ca="1">INDIRECT("'TableOfContents'"&amp;CONCATENATE("!G",TEXT((INT((ROW(B179)-3)/4))+7,"###")))</f>
        <v/>
      </c>
      <c r="H178" s="58" t="str">
        <f ca="1">INDIRECT("'TableOfContents'"&amp;CONCATENATE("!H",TEXT((INT((ROW(C179)-3)/4))+7,"###")))</f>
        <v/>
      </c>
    </row>
    <row r="179" spans="1:8" x14ac:dyDescent="0.2">
      <c r="A179" s="83" t="e">
        <f ca="1">VLOOKUP(TableOfContents!B$1,ProgramIDs!A$2:C$38,3,FALSE)</f>
        <v>#N/A</v>
      </c>
      <c r="B179" s="59">
        <f>TableOfContents!I$5</f>
        <v>2019</v>
      </c>
      <c r="C179" s="58" t="str">
        <f t="shared" ca="1" si="2"/>
        <v/>
      </c>
      <c r="D179" s="58" t="str">
        <f ca="1">VLOOKUP($C179,ProjectRecords!$D$3:U$53,18,0)</f>
        <v>grant no</v>
      </c>
      <c r="E179" s="58" t="str">
        <f ca="1">VLOOKUP($C179,ProjectRecords!$D$3:V$53,19,0)</f>
        <v>amd no</v>
      </c>
      <c r="F179" s="58" t="str">
        <f ca="1">VLOOKUP($C179,ProjectRecords!$D$3:W$53,20,0)</f>
        <v>fund source</v>
      </c>
      <c r="G179" s="58" t="str">
        <f ca="1">INDIRECT("'TableOfContents'"&amp;CONCATENATE("!i",TEXT((INT((ROW(B180)-3)/4))+7,"###")))</f>
        <v/>
      </c>
      <c r="H179" s="58" t="str">
        <f ca="1">INDIRECT("'TableOfContents'"&amp;CONCATENATE("!j",TEXT((INT((ROW(C180)-3)/4))+7,"###")))</f>
        <v/>
      </c>
    </row>
    <row r="180" spans="1:8" x14ac:dyDescent="0.2">
      <c r="A180" s="83" t="e">
        <f ca="1">VLOOKUP(TableOfContents!B$1,ProgramIDs!A$2:C$38,3,FALSE)</f>
        <v>#N/A</v>
      </c>
      <c r="B180" s="59">
        <f>TableOfContents!K$5</f>
        <v>2020</v>
      </c>
      <c r="C180" s="58" t="str">
        <f t="shared" ca="1" si="2"/>
        <v/>
      </c>
      <c r="D180" s="58" t="str">
        <f ca="1">VLOOKUP($C180,ProjectRecords!$D$3:U$53,18,0)</f>
        <v>grant no</v>
      </c>
      <c r="E180" s="58" t="str">
        <f ca="1">VLOOKUP($C180,ProjectRecords!$D$3:V$53,19,0)</f>
        <v>amd no</v>
      </c>
      <c r="F180" s="58" t="str">
        <f ca="1">VLOOKUP($C180,ProjectRecords!$D$3:W$53,20,0)</f>
        <v>fund source</v>
      </c>
      <c r="G180" s="58" t="str">
        <f ca="1">INDIRECT("'TableOfContents'"&amp;CONCATENATE("!k",TEXT((INT((ROW(B181)-3)/4))+7,"###")))</f>
        <v/>
      </c>
      <c r="H180" s="58" t="str">
        <f ca="1">INDIRECT("'TableOfContents'"&amp;CONCATENATE("!l",TEXT((INT((ROW(C181)-3)/4))+7,"###")))</f>
        <v/>
      </c>
    </row>
    <row r="181" spans="1:8" x14ac:dyDescent="0.2">
      <c r="A181" s="83" t="e">
        <f ca="1">VLOOKUP(TableOfContents!B$1,ProgramIDs!A$2:C$38,3,FALSE)</f>
        <v>#N/A</v>
      </c>
      <c r="B181" s="59">
        <f>TableOfContents!M$5</f>
        <v>2021</v>
      </c>
      <c r="C181" s="58" t="str">
        <f t="shared" ca="1" si="2"/>
        <v/>
      </c>
      <c r="D181" s="58" t="str">
        <f ca="1">VLOOKUP($C181,ProjectRecords!$D$3:U$53,18,0)</f>
        <v>grant no</v>
      </c>
      <c r="E181" s="58" t="str">
        <f ca="1">VLOOKUP($C181,ProjectRecords!$D$3:V$53,19,0)</f>
        <v>amd no</v>
      </c>
      <c r="F181" s="58" t="str">
        <f ca="1">VLOOKUP($C181,ProjectRecords!$D$3:W$53,20,0)</f>
        <v>fund source</v>
      </c>
      <c r="G181" s="58" t="str">
        <f ca="1">INDIRECT("'TableOfContents'"&amp;CONCATENATE("!m",TEXT((INT((ROW(B182)-3)/4))+7,"###")))</f>
        <v/>
      </c>
      <c r="H181" s="58" t="str">
        <f ca="1">INDIRECT("'TableOfContents'"&amp;CONCATENATE("!n",TEXT((INT((ROW(C182)-3)/4))+7,"###")))</f>
        <v/>
      </c>
    </row>
    <row r="182" spans="1:8" x14ac:dyDescent="0.2">
      <c r="A182" s="83" t="e">
        <f ca="1">VLOOKUP(TableOfContents!B$1,ProgramIDs!A$2:C$38,3,FALSE)</f>
        <v>#N/A</v>
      </c>
      <c r="B182" s="59">
        <f>TableOfContents!G$5</f>
        <v>2018</v>
      </c>
      <c r="C182" s="58" t="str">
        <f t="shared" ca="1" si="2"/>
        <v/>
      </c>
      <c r="D182" s="58" t="str">
        <f ca="1">VLOOKUP($C182,ProjectRecords!$D$3:U$53,18,0)</f>
        <v>grant no</v>
      </c>
      <c r="E182" s="58" t="str">
        <f ca="1">VLOOKUP($C182,ProjectRecords!$D$3:V$53,19,0)</f>
        <v>amd no</v>
      </c>
      <c r="F182" s="58" t="str">
        <f ca="1">VLOOKUP($C182,ProjectRecords!$D$3:W$53,20,0)</f>
        <v>fund source</v>
      </c>
      <c r="G182" s="58" t="str">
        <f ca="1">INDIRECT("'TableOfContents'"&amp;CONCATENATE("!G",TEXT((INT((ROW(B183)-3)/4))+7,"###")))</f>
        <v/>
      </c>
      <c r="H182" s="58" t="str">
        <f ca="1">INDIRECT("'TableOfContents'"&amp;CONCATENATE("!H",TEXT((INT((ROW(C183)-3)/4))+7,"###")))</f>
        <v/>
      </c>
    </row>
    <row r="183" spans="1:8" x14ac:dyDescent="0.2">
      <c r="A183" s="83" t="e">
        <f ca="1">VLOOKUP(TableOfContents!B$1,ProgramIDs!A$2:C$38,3,FALSE)</f>
        <v>#N/A</v>
      </c>
      <c r="B183" s="59">
        <f>TableOfContents!I$5</f>
        <v>2019</v>
      </c>
      <c r="C183" s="58" t="str">
        <f t="shared" ca="1" si="2"/>
        <v/>
      </c>
      <c r="D183" s="58" t="str">
        <f ca="1">VLOOKUP($C183,ProjectRecords!$D$3:U$53,18,0)</f>
        <v>grant no</v>
      </c>
      <c r="E183" s="58" t="str">
        <f ca="1">VLOOKUP($C183,ProjectRecords!$D$3:V$53,19,0)</f>
        <v>amd no</v>
      </c>
      <c r="F183" s="58" t="str">
        <f ca="1">VLOOKUP($C183,ProjectRecords!$D$3:W$53,20,0)</f>
        <v>fund source</v>
      </c>
      <c r="G183" s="58" t="str">
        <f ca="1">INDIRECT("'TableOfContents'"&amp;CONCATENATE("!i",TEXT((INT((ROW(B184)-3)/4))+7,"###")))</f>
        <v/>
      </c>
      <c r="H183" s="58" t="str">
        <f ca="1">INDIRECT("'TableOfContents'"&amp;CONCATENATE("!j",TEXT((INT((ROW(C184)-3)/4))+7,"###")))</f>
        <v/>
      </c>
    </row>
    <row r="184" spans="1:8" x14ac:dyDescent="0.2">
      <c r="A184" s="83" t="e">
        <f ca="1">VLOOKUP(TableOfContents!B$1,ProgramIDs!A$2:C$38,3,FALSE)</f>
        <v>#N/A</v>
      </c>
      <c r="B184" s="59">
        <f>TableOfContents!K$5</f>
        <v>2020</v>
      </c>
      <c r="C184" s="58" t="str">
        <f t="shared" ca="1" si="2"/>
        <v/>
      </c>
      <c r="D184" s="58" t="str">
        <f ca="1">VLOOKUP($C184,ProjectRecords!$D$3:U$53,18,0)</f>
        <v>grant no</v>
      </c>
      <c r="E184" s="58" t="str">
        <f ca="1">VLOOKUP($C184,ProjectRecords!$D$3:V$53,19,0)</f>
        <v>amd no</v>
      </c>
      <c r="F184" s="58" t="str">
        <f ca="1">VLOOKUP($C184,ProjectRecords!$D$3:W$53,20,0)</f>
        <v>fund source</v>
      </c>
      <c r="G184" s="58" t="str">
        <f ca="1">INDIRECT("'TableOfContents'"&amp;CONCATENATE("!k",TEXT((INT((ROW(B185)-3)/4))+7,"###")))</f>
        <v/>
      </c>
      <c r="H184" s="58" t="str">
        <f ca="1">INDIRECT("'TableOfContents'"&amp;CONCATENATE("!l",TEXT((INT((ROW(C185)-3)/4))+7,"###")))</f>
        <v/>
      </c>
    </row>
    <row r="185" spans="1:8" x14ac:dyDescent="0.2">
      <c r="A185" s="83" t="e">
        <f ca="1">VLOOKUP(TableOfContents!B$1,ProgramIDs!A$2:C$38,3,FALSE)</f>
        <v>#N/A</v>
      </c>
      <c r="B185" s="59">
        <f>TableOfContents!M$5</f>
        <v>2021</v>
      </c>
      <c r="C185" s="58" t="str">
        <f t="shared" ca="1" si="2"/>
        <v/>
      </c>
      <c r="D185" s="58" t="str">
        <f ca="1">VLOOKUP($C185,ProjectRecords!$D$3:U$53,18,0)</f>
        <v>grant no</v>
      </c>
      <c r="E185" s="58" t="str">
        <f ca="1">VLOOKUP($C185,ProjectRecords!$D$3:V$53,19,0)</f>
        <v>amd no</v>
      </c>
      <c r="F185" s="58" t="str">
        <f ca="1">VLOOKUP($C185,ProjectRecords!$D$3:W$53,20,0)</f>
        <v>fund source</v>
      </c>
      <c r="G185" s="58" t="str">
        <f ca="1">INDIRECT("'TableOfContents'"&amp;CONCATENATE("!m",TEXT((INT((ROW(B186)-3)/4))+7,"###")))</f>
        <v/>
      </c>
      <c r="H185" s="58" t="str">
        <f ca="1">INDIRECT("'TableOfContents'"&amp;CONCATENATE("!n",TEXT((INT((ROW(C186)-3)/4))+7,"###")))</f>
        <v/>
      </c>
    </row>
    <row r="186" spans="1:8" x14ac:dyDescent="0.2">
      <c r="A186" s="83" t="e">
        <f ca="1">VLOOKUP(TableOfContents!B$1,ProgramIDs!A$2:C$38,3,FALSE)</f>
        <v>#N/A</v>
      </c>
      <c r="B186" s="59">
        <f>TableOfContents!G$5</f>
        <v>2018</v>
      </c>
      <c r="C186" s="58" t="str">
        <f t="shared" ca="1" si="2"/>
        <v/>
      </c>
      <c r="D186" s="58" t="str">
        <f ca="1">VLOOKUP($C186,ProjectRecords!$D$3:U$53,18,0)</f>
        <v>grant no</v>
      </c>
      <c r="E186" s="58" t="str">
        <f ca="1">VLOOKUP($C186,ProjectRecords!$D$3:V$53,19,0)</f>
        <v>amd no</v>
      </c>
      <c r="F186" s="58" t="str">
        <f ca="1">VLOOKUP($C186,ProjectRecords!$D$3:W$53,20,0)</f>
        <v>fund source</v>
      </c>
      <c r="G186" s="58" t="str">
        <f ca="1">INDIRECT("'TableOfContents'"&amp;CONCATENATE("!G",TEXT((INT((ROW(B187)-3)/4))+7,"###")))</f>
        <v/>
      </c>
      <c r="H186" s="58" t="str">
        <f ca="1">INDIRECT("'TableOfContents'"&amp;CONCATENATE("!H",TEXT((INT((ROW(C187)-3)/4))+7,"###")))</f>
        <v/>
      </c>
    </row>
    <row r="187" spans="1:8" x14ac:dyDescent="0.2">
      <c r="A187" s="83" t="e">
        <f ca="1">VLOOKUP(TableOfContents!B$1,ProgramIDs!A$2:C$38,3,FALSE)</f>
        <v>#N/A</v>
      </c>
      <c r="B187" s="59">
        <f>TableOfContents!I$5</f>
        <v>2019</v>
      </c>
      <c r="C187" s="58" t="str">
        <f t="shared" ca="1" si="2"/>
        <v/>
      </c>
      <c r="D187" s="58" t="str">
        <f ca="1">VLOOKUP($C187,ProjectRecords!$D$3:U$53,18,0)</f>
        <v>grant no</v>
      </c>
      <c r="E187" s="58" t="str">
        <f ca="1">VLOOKUP($C187,ProjectRecords!$D$3:V$53,19,0)</f>
        <v>amd no</v>
      </c>
      <c r="F187" s="58" t="str">
        <f ca="1">VLOOKUP($C187,ProjectRecords!$D$3:W$53,20,0)</f>
        <v>fund source</v>
      </c>
      <c r="G187" s="58" t="str">
        <f ca="1">INDIRECT("'TableOfContents'"&amp;CONCATENATE("!i",TEXT((INT((ROW(B188)-3)/4))+7,"###")))</f>
        <v/>
      </c>
      <c r="H187" s="58" t="str">
        <f ca="1">INDIRECT("'TableOfContents'"&amp;CONCATENATE("!j",TEXT((INT((ROW(C188)-3)/4))+7,"###")))</f>
        <v/>
      </c>
    </row>
    <row r="188" spans="1:8" x14ac:dyDescent="0.2">
      <c r="A188" s="83" t="e">
        <f ca="1">VLOOKUP(TableOfContents!B$1,ProgramIDs!A$2:C$38,3,FALSE)</f>
        <v>#N/A</v>
      </c>
      <c r="B188" s="59">
        <f>TableOfContents!K$5</f>
        <v>2020</v>
      </c>
      <c r="C188" s="58" t="str">
        <f t="shared" ca="1" si="2"/>
        <v/>
      </c>
      <c r="D188" s="58" t="str">
        <f ca="1">VLOOKUP($C188,ProjectRecords!$D$3:U$53,18,0)</f>
        <v>grant no</v>
      </c>
      <c r="E188" s="58" t="str">
        <f ca="1">VLOOKUP($C188,ProjectRecords!$D$3:V$53,19,0)</f>
        <v>amd no</v>
      </c>
      <c r="F188" s="58" t="str">
        <f ca="1">VLOOKUP($C188,ProjectRecords!$D$3:W$53,20,0)</f>
        <v>fund source</v>
      </c>
      <c r="G188" s="58" t="str">
        <f ca="1">INDIRECT("'TableOfContents'"&amp;CONCATENATE("!k",TEXT((INT((ROW(B189)-3)/4))+7,"###")))</f>
        <v/>
      </c>
      <c r="H188" s="58" t="str">
        <f ca="1">INDIRECT("'TableOfContents'"&amp;CONCATENATE("!l",TEXT((INT((ROW(C189)-3)/4))+7,"###")))</f>
        <v/>
      </c>
    </row>
    <row r="189" spans="1:8" x14ac:dyDescent="0.2">
      <c r="A189" s="83" t="e">
        <f ca="1">VLOOKUP(TableOfContents!B$1,ProgramIDs!A$2:C$38,3,FALSE)</f>
        <v>#N/A</v>
      </c>
      <c r="B189" s="59">
        <f>TableOfContents!M$5</f>
        <v>2021</v>
      </c>
      <c r="C189" s="58" t="str">
        <f t="shared" ca="1" si="2"/>
        <v/>
      </c>
      <c r="D189" s="58" t="str">
        <f ca="1">VLOOKUP($C189,ProjectRecords!$D$3:U$53,18,0)</f>
        <v>grant no</v>
      </c>
      <c r="E189" s="58" t="str">
        <f ca="1">VLOOKUP($C189,ProjectRecords!$D$3:V$53,19,0)</f>
        <v>amd no</v>
      </c>
      <c r="F189" s="58" t="str">
        <f ca="1">VLOOKUP($C189,ProjectRecords!$D$3:W$53,20,0)</f>
        <v>fund source</v>
      </c>
      <c r="G189" s="58" t="str">
        <f ca="1">INDIRECT("'TableOfContents'"&amp;CONCATENATE("!m",TEXT((INT((ROW(B190)-3)/4))+7,"###")))</f>
        <v/>
      </c>
      <c r="H189" s="58" t="str">
        <f ca="1">INDIRECT("'TableOfContents'"&amp;CONCATENATE("!n",TEXT((INT((ROW(C190)-3)/4))+7,"###")))</f>
        <v/>
      </c>
    </row>
    <row r="190" spans="1:8" x14ac:dyDescent="0.2">
      <c r="A190" s="83" t="e">
        <f ca="1">VLOOKUP(TableOfContents!B$1,ProgramIDs!A$2:C$38,3,FALSE)</f>
        <v>#N/A</v>
      </c>
      <c r="B190" s="59">
        <f>TableOfContents!G$5</f>
        <v>2018</v>
      </c>
      <c r="C190" s="58" t="str">
        <f t="shared" ca="1" si="2"/>
        <v/>
      </c>
      <c r="D190" s="58" t="str">
        <f ca="1">VLOOKUP($C190,ProjectRecords!$D$3:U$53,18,0)</f>
        <v>grant no</v>
      </c>
      <c r="E190" s="58" t="str">
        <f ca="1">VLOOKUP($C190,ProjectRecords!$D$3:V$53,19,0)</f>
        <v>amd no</v>
      </c>
      <c r="F190" s="58" t="str">
        <f ca="1">VLOOKUP($C190,ProjectRecords!$D$3:W$53,20,0)</f>
        <v>fund source</v>
      </c>
      <c r="G190" s="58" t="str">
        <f ca="1">INDIRECT("'TableOfContents'"&amp;CONCATENATE("!G",TEXT((INT((ROW(B191)-3)/4))+7,"###")))</f>
        <v/>
      </c>
      <c r="H190" s="58" t="str">
        <f ca="1">INDIRECT("'TableOfContents'"&amp;CONCATENATE("!H",TEXT((INT((ROW(C191)-3)/4))+7,"###")))</f>
        <v/>
      </c>
    </row>
    <row r="191" spans="1:8" x14ac:dyDescent="0.2">
      <c r="A191" s="83" t="e">
        <f ca="1">VLOOKUP(TableOfContents!B$1,ProgramIDs!A$2:C$38,3,FALSE)</f>
        <v>#N/A</v>
      </c>
      <c r="B191" s="59">
        <f>TableOfContents!I$5</f>
        <v>2019</v>
      </c>
      <c r="C191" s="58" t="str">
        <f t="shared" ca="1" si="2"/>
        <v/>
      </c>
      <c r="D191" s="58" t="str">
        <f ca="1">VLOOKUP($C191,ProjectRecords!$D$3:U$53,18,0)</f>
        <v>grant no</v>
      </c>
      <c r="E191" s="58" t="str">
        <f ca="1">VLOOKUP($C191,ProjectRecords!$D$3:V$53,19,0)</f>
        <v>amd no</v>
      </c>
      <c r="F191" s="58" t="str">
        <f ca="1">VLOOKUP($C191,ProjectRecords!$D$3:W$53,20,0)</f>
        <v>fund source</v>
      </c>
      <c r="G191" s="58" t="str">
        <f ca="1">INDIRECT("'TableOfContents'"&amp;CONCATENATE("!i",TEXT((INT((ROW(B192)-3)/4))+7,"###")))</f>
        <v/>
      </c>
      <c r="H191" s="58" t="str">
        <f ca="1">INDIRECT("'TableOfContents'"&amp;CONCATENATE("!j",TEXT((INT((ROW(C192)-3)/4))+7,"###")))</f>
        <v/>
      </c>
    </row>
    <row r="192" spans="1:8" x14ac:dyDescent="0.2">
      <c r="A192" s="83" t="e">
        <f ca="1">VLOOKUP(TableOfContents!B$1,ProgramIDs!A$2:C$38,3,FALSE)</f>
        <v>#N/A</v>
      </c>
      <c r="B192" s="59">
        <f>TableOfContents!K$5</f>
        <v>2020</v>
      </c>
      <c r="C192" s="58" t="str">
        <f t="shared" ca="1" si="2"/>
        <v/>
      </c>
      <c r="D192" s="58" t="str">
        <f ca="1">VLOOKUP($C192,ProjectRecords!$D$3:U$53,18,0)</f>
        <v>grant no</v>
      </c>
      <c r="E192" s="58" t="str">
        <f ca="1">VLOOKUP($C192,ProjectRecords!$D$3:V$53,19,0)</f>
        <v>amd no</v>
      </c>
      <c r="F192" s="58" t="str">
        <f ca="1">VLOOKUP($C192,ProjectRecords!$D$3:W$53,20,0)</f>
        <v>fund source</v>
      </c>
      <c r="G192" s="58" t="str">
        <f ca="1">INDIRECT("'TableOfContents'"&amp;CONCATENATE("!k",TEXT((INT((ROW(B193)-3)/4))+7,"###")))</f>
        <v/>
      </c>
      <c r="H192" s="58" t="str">
        <f ca="1">INDIRECT("'TableOfContents'"&amp;CONCATENATE("!l",TEXT((INT((ROW(C193)-3)/4))+7,"###")))</f>
        <v/>
      </c>
    </row>
    <row r="193" spans="1:8" x14ac:dyDescent="0.2">
      <c r="A193" s="83" t="e">
        <f ca="1">VLOOKUP(TableOfContents!B$1,ProgramIDs!A$2:C$38,3,FALSE)</f>
        <v>#N/A</v>
      </c>
      <c r="B193" s="59">
        <f>TableOfContents!M$5</f>
        <v>2021</v>
      </c>
      <c r="C193" s="58" t="str">
        <f t="shared" ca="1" si="2"/>
        <v/>
      </c>
      <c r="D193" s="58" t="str">
        <f ca="1">VLOOKUP($C193,ProjectRecords!$D$3:U$53,18,0)</f>
        <v>grant no</v>
      </c>
      <c r="E193" s="58" t="str">
        <f ca="1">VLOOKUP($C193,ProjectRecords!$D$3:V$53,19,0)</f>
        <v>amd no</v>
      </c>
      <c r="F193" s="58" t="str">
        <f ca="1">VLOOKUP($C193,ProjectRecords!$D$3:W$53,20,0)</f>
        <v>fund source</v>
      </c>
      <c r="G193" s="58" t="str">
        <f ca="1">INDIRECT("'TableOfContents'"&amp;CONCATENATE("!m",TEXT((INT((ROW(B194)-3)/4))+7,"###")))</f>
        <v/>
      </c>
      <c r="H193" s="58" t="str">
        <f ca="1">INDIRECT("'TableOfContents'"&amp;CONCATENATE("!n",TEXT((INT((ROW(C194)-3)/4))+7,"###")))</f>
        <v/>
      </c>
    </row>
    <row r="194" spans="1:8" x14ac:dyDescent="0.2">
      <c r="A194" s="83" t="e">
        <f ca="1">VLOOKUP(TableOfContents!B$1,ProgramIDs!A$2:C$38,3,FALSE)</f>
        <v>#N/A</v>
      </c>
      <c r="B194" s="59">
        <f>TableOfContents!M$5</f>
        <v>2021</v>
      </c>
      <c r="C194" s="58" t="str">
        <f t="shared" ca="1" si="2"/>
        <v/>
      </c>
      <c r="D194" s="58" t="str">
        <f ca="1">VLOOKUP($C194,ProjectRecords!$D$3:U$53,18,0)</f>
        <v>grant no</v>
      </c>
      <c r="E194" s="58" t="str">
        <f ca="1">VLOOKUP($C194,ProjectRecords!$D$3:V$53,19,0)</f>
        <v>amd no</v>
      </c>
      <c r="F194" s="58" t="str">
        <f ca="1">VLOOKUP($C194,ProjectRecords!$D$3:W$53,20,0)</f>
        <v>fund source</v>
      </c>
      <c r="G194" s="58" t="str">
        <f ca="1">INDIRECT("'TableOfContents'"&amp;CONCATENATE("!m",TEXT((INT((ROW(B195)-3)/4))+7,"###")))</f>
        <v/>
      </c>
      <c r="H194" s="58" t="str">
        <f ca="1">INDIRECT("'TableOfContents'"&amp;CONCATENATE("!n",TEXT((INT((ROW(C195)-3)/4))+7,"###")))</f>
        <v/>
      </c>
    </row>
    <row r="195" spans="1:8" x14ac:dyDescent="0.2">
      <c r="A195" s="83" t="e">
        <f ca="1">VLOOKUP(TableOfContents!B$1,ProgramIDs!A$2:C$38,3,FALSE)</f>
        <v>#N/A</v>
      </c>
      <c r="B195" s="59">
        <f>TableOfContents!I$5</f>
        <v>2019</v>
      </c>
      <c r="C195" s="58" t="str">
        <f t="shared" ref="C195:C202" ca="1" si="3">CONCATENATE(INDIRECT("'TableOfContents'"&amp;CONCATENATE("!A",TEXT((INT((ROW(B196)-3)/4))+7,"###"))),INDIRECT("'TableOfContents'"&amp;CONCATENATE("!B",TEXT((INT((ROW(B196)-3)/4))+7,"###"))))</f>
        <v/>
      </c>
      <c r="D195" s="58" t="str">
        <f ca="1">VLOOKUP($C195,ProjectRecords!$D$3:U$53,18,0)</f>
        <v>grant no</v>
      </c>
      <c r="E195" s="58" t="str">
        <f ca="1">VLOOKUP($C195,ProjectRecords!$D$3:V$53,19,0)</f>
        <v>amd no</v>
      </c>
      <c r="F195" s="58" t="str">
        <f ca="1">VLOOKUP($C195,ProjectRecords!$D$3:W$53,20,0)</f>
        <v>fund source</v>
      </c>
      <c r="G195" s="58" t="str">
        <f ca="1">INDIRECT("'TableOfContents'"&amp;CONCATENATE("!i",TEXT((INT((ROW(B196)-3)/4))+7,"###")))</f>
        <v/>
      </c>
      <c r="H195" s="58" t="str">
        <f ca="1">INDIRECT("'TableOfContents'"&amp;CONCATENATE("!j",TEXT((INT((ROW(C196)-3)/4))+7,"###")))</f>
        <v/>
      </c>
    </row>
    <row r="196" spans="1:8" x14ac:dyDescent="0.2">
      <c r="A196" s="83" t="e">
        <f ca="1">VLOOKUP(TableOfContents!B$1,ProgramIDs!A$2:C$38,3,FALSE)</f>
        <v>#N/A</v>
      </c>
      <c r="B196" s="59">
        <f>TableOfContents!K$5</f>
        <v>2020</v>
      </c>
      <c r="C196" s="58" t="str">
        <f t="shared" ca="1" si="3"/>
        <v/>
      </c>
      <c r="D196" s="58" t="str">
        <f ca="1">VLOOKUP($C196,ProjectRecords!$D$3:U$53,18,0)</f>
        <v>grant no</v>
      </c>
      <c r="E196" s="58" t="str">
        <f ca="1">VLOOKUP($C196,ProjectRecords!$D$3:V$53,19,0)</f>
        <v>amd no</v>
      </c>
      <c r="F196" s="58" t="str">
        <f ca="1">VLOOKUP($C196,ProjectRecords!$D$3:W$53,20,0)</f>
        <v>fund source</v>
      </c>
      <c r="G196" s="58" t="str">
        <f ca="1">INDIRECT("'TableOfContents'"&amp;CONCATENATE("!k",TEXT((INT((ROW(B197)-3)/4))+7,"###")))</f>
        <v/>
      </c>
      <c r="H196" s="58" t="str">
        <f ca="1">INDIRECT("'TableOfContents'"&amp;CONCATENATE("!l",TEXT((INT((ROW(C197)-3)/4))+7,"###")))</f>
        <v/>
      </c>
    </row>
    <row r="197" spans="1:8" x14ac:dyDescent="0.2">
      <c r="A197" s="83" t="e">
        <f ca="1">VLOOKUP(TableOfContents!B$1,ProgramIDs!A$2:C$38,3,FALSE)</f>
        <v>#N/A</v>
      </c>
      <c r="B197" s="59">
        <f>TableOfContents!M$5</f>
        <v>2021</v>
      </c>
      <c r="C197" s="58" t="str">
        <f t="shared" ca="1" si="3"/>
        <v/>
      </c>
      <c r="D197" s="58" t="str">
        <f ca="1">VLOOKUP($C197,ProjectRecords!$D$3:U$53,18,0)</f>
        <v>grant no</v>
      </c>
      <c r="E197" s="58" t="str">
        <f ca="1">VLOOKUP($C197,ProjectRecords!$D$3:V$53,19,0)</f>
        <v>amd no</v>
      </c>
      <c r="F197" s="58" t="str">
        <f ca="1">VLOOKUP($C197,ProjectRecords!$D$3:W$53,20,0)</f>
        <v>fund source</v>
      </c>
      <c r="G197" s="58" t="str">
        <f ca="1">INDIRECT("'TableOfContents'"&amp;CONCATENATE("!m",TEXT((INT((ROW(B198)-3)/4))+7,"###")))</f>
        <v/>
      </c>
      <c r="H197" s="58" t="str">
        <f ca="1">INDIRECT("'TableOfContents'"&amp;CONCATENATE("!n",TEXT((INT((ROW(C198)-3)/4))+7,"###")))</f>
        <v/>
      </c>
    </row>
    <row r="198" spans="1:8" x14ac:dyDescent="0.2">
      <c r="A198" s="83" t="e">
        <f ca="1">VLOOKUP(TableOfContents!B$1,ProgramIDs!A$2:C$38,3,FALSE)</f>
        <v>#N/A</v>
      </c>
      <c r="B198" s="59">
        <f>TableOfContents!G$5</f>
        <v>2018</v>
      </c>
      <c r="C198" s="58" t="str">
        <f t="shared" ca="1" si="3"/>
        <v/>
      </c>
      <c r="D198" s="58" t="str">
        <f ca="1">VLOOKUP($C198,ProjectRecords!$D$3:U$53,18,0)</f>
        <v>grant no</v>
      </c>
      <c r="E198" s="58" t="str">
        <f ca="1">VLOOKUP($C198,ProjectRecords!$D$3:V$53,19,0)</f>
        <v>amd no</v>
      </c>
      <c r="F198" s="58" t="str">
        <f ca="1">VLOOKUP($C198,ProjectRecords!$D$3:W$53,20,0)</f>
        <v>fund source</v>
      </c>
    </row>
    <row r="199" spans="1:8" x14ac:dyDescent="0.2">
      <c r="A199" s="83" t="e">
        <f ca="1">VLOOKUP(TableOfContents!B$1,ProgramIDs!A$2:C$38,3,FALSE)</f>
        <v>#N/A</v>
      </c>
      <c r="B199" s="59">
        <f>TableOfContents!I$5</f>
        <v>2019</v>
      </c>
      <c r="C199" s="58" t="str">
        <f t="shared" ca="1" si="3"/>
        <v/>
      </c>
      <c r="D199" s="58" t="str">
        <f ca="1">VLOOKUP($C199,ProjectRecords!$D$3:U$53,18,0)</f>
        <v>grant no</v>
      </c>
      <c r="E199" s="58" t="str">
        <f ca="1">VLOOKUP($C199,ProjectRecords!$D$3:V$53,19,0)</f>
        <v>amd no</v>
      </c>
      <c r="F199" s="58" t="str">
        <f ca="1">VLOOKUP($C199,ProjectRecords!$D$3:W$53,20,0)</f>
        <v>fund source</v>
      </c>
    </row>
    <row r="200" spans="1:8" x14ac:dyDescent="0.2">
      <c r="A200" s="83" t="e">
        <f ca="1">VLOOKUP(TableOfContents!B$1,ProgramIDs!A$2:C$38,3,FALSE)</f>
        <v>#N/A</v>
      </c>
      <c r="B200" s="59">
        <f>TableOfContents!K$5</f>
        <v>2020</v>
      </c>
      <c r="C200" s="58" t="str">
        <f t="shared" ca="1" si="3"/>
        <v/>
      </c>
      <c r="D200" s="58" t="str">
        <f ca="1">VLOOKUP($C200,ProjectRecords!$D$3:U$53,18,0)</f>
        <v>grant no</v>
      </c>
      <c r="E200" s="58" t="str">
        <f ca="1">VLOOKUP($C200,ProjectRecords!$D$3:V$53,19,0)</f>
        <v>amd no</v>
      </c>
      <c r="F200" s="58" t="str">
        <f ca="1">VLOOKUP($C200,ProjectRecords!$D$3:W$53,20,0)</f>
        <v>fund source</v>
      </c>
    </row>
    <row r="201" spans="1:8" x14ac:dyDescent="0.2">
      <c r="A201" s="83" t="e">
        <f ca="1">VLOOKUP(TableOfContents!B$1,ProgramIDs!A$2:C$38,3,FALSE)</f>
        <v>#N/A</v>
      </c>
      <c r="B201" s="59">
        <f>TableOfContents!M$5</f>
        <v>2021</v>
      </c>
      <c r="C201" s="58" t="str">
        <f t="shared" ca="1" si="3"/>
        <v/>
      </c>
      <c r="D201" s="58" t="str">
        <f ca="1">VLOOKUP($C201,ProjectRecords!$D$3:U$53,18,0)</f>
        <v>grant no</v>
      </c>
      <c r="E201" s="58" t="str">
        <f ca="1">VLOOKUP($C201,ProjectRecords!$D$3:V$53,19,0)</f>
        <v>amd no</v>
      </c>
      <c r="F201" s="58" t="str">
        <f ca="1">VLOOKUP($C201,ProjectRecords!$D$3:W$53,20,0)</f>
        <v>fund source</v>
      </c>
    </row>
    <row r="202" spans="1:8" x14ac:dyDescent="0.2">
      <c r="A202" s="83"/>
      <c r="C202" s="58" t="str">
        <f t="shared" ca="1" si="3"/>
        <v>(no more than 50 projects)</v>
      </c>
    </row>
    <row r="203" spans="1:8" x14ac:dyDescent="0.2">
      <c r="A203" s="83"/>
    </row>
    <row r="204" spans="1:8" x14ac:dyDescent="0.2">
      <c r="A204" s="83"/>
    </row>
    <row r="205" spans="1:8" x14ac:dyDescent="0.2">
      <c r="A205" s="83"/>
    </row>
    <row r="206" spans="1:8" x14ac:dyDescent="0.2">
      <c r="A206" s="83"/>
    </row>
    <row r="207" spans="1:8" x14ac:dyDescent="0.2">
      <c r="A207" s="83"/>
    </row>
    <row r="208" spans="1:8" x14ac:dyDescent="0.2">
      <c r="A208" s="83"/>
    </row>
    <row r="209" spans="1:1" x14ac:dyDescent="0.2">
      <c r="A209" s="83"/>
    </row>
    <row r="210" spans="1:1" x14ac:dyDescent="0.2">
      <c r="A210" s="83"/>
    </row>
    <row r="211" spans="1:1" x14ac:dyDescent="0.2">
      <c r="A211" s="83"/>
    </row>
    <row r="212" spans="1:1" x14ac:dyDescent="0.2">
      <c r="A212" s="83"/>
    </row>
    <row r="213" spans="1:1" x14ac:dyDescent="0.2">
      <c r="A213" s="83"/>
    </row>
    <row r="214" spans="1:1" x14ac:dyDescent="0.2">
      <c r="A214" s="83"/>
    </row>
    <row r="215" spans="1:1" x14ac:dyDescent="0.2">
      <c r="A215" s="83"/>
    </row>
    <row r="216" spans="1:1" x14ac:dyDescent="0.2">
      <c r="A216" s="83"/>
    </row>
    <row r="217" spans="1:1" x14ac:dyDescent="0.2">
      <c r="A217" s="83"/>
    </row>
    <row r="218" spans="1:1" x14ac:dyDescent="0.2">
      <c r="A218" s="83"/>
    </row>
    <row r="219" spans="1:1" x14ac:dyDescent="0.2">
      <c r="A219" s="83"/>
    </row>
    <row r="220" spans="1:1" x14ac:dyDescent="0.2">
      <c r="A220" s="83"/>
    </row>
    <row r="221" spans="1:1" x14ac:dyDescent="0.2">
      <c r="A221" s="83"/>
    </row>
    <row r="222" spans="1:1" x14ac:dyDescent="0.2">
      <c r="A222" s="83"/>
    </row>
    <row r="223" spans="1:1" x14ac:dyDescent="0.2">
      <c r="A223" s="83"/>
    </row>
    <row r="224" spans="1:1" x14ac:dyDescent="0.2">
      <c r="A224" s="83"/>
    </row>
    <row r="225" spans="1:3" x14ac:dyDescent="0.2">
      <c r="A225" s="83"/>
    </row>
    <row r="226" spans="1:3" ht="15" x14ac:dyDescent="0.25">
      <c r="A226" s="83"/>
      <c r="C226"/>
    </row>
    <row r="227" spans="1:3" ht="15" x14ac:dyDescent="0.25">
      <c r="A227" s="83"/>
      <c r="C227"/>
    </row>
    <row r="228" spans="1:3" ht="15" x14ac:dyDescent="0.25">
      <c r="A228" s="83"/>
      <c r="C228"/>
    </row>
    <row r="229" spans="1:3" ht="15" x14ac:dyDescent="0.25">
      <c r="A229" s="83"/>
      <c r="C229"/>
    </row>
  </sheetData>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202"/>
  <sheetViews>
    <sheetView topLeftCell="F1" workbookViewId="0">
      <selection activeCell="W3" sqref="W3"/>
    </sheetView>
  </sheetViews>
  <sheetFormatPr defaultColWidth="8.85546875" defaultRowHeight="15" x14ac:dyDescent="0.25"/>
  <cols>
    <col min="20" max="21" width="2.85546875" style="1" customWidth="1"/>
    <col min="22" max="22" width="56.85546875" customWidth="1"/>
  </cols>
  <sheetData>
    <row r="1" spans="1:23" x14ac:dyDescent="0.25">
      <c r="A1" s="156" t="s">
        <v>8915</v>
      </c>
      <c r="B1" s="157" t="s">
        <v>8289</v>
      </c>
      <c r="C1" s="156" t="s">
        <v>8909</v>
      </c>
      <c r="D1" s="156" t="s">
        <v>8290</v>
      </c>
      <c r="E1" s="156" t="s">
        <v>8291</v>
      </c>
      <c r="F1" s="158" t="s">
        <v>8935</v>
      </c>
      <c r="G1" s="156" t="s">
        <v>8936</v>
      </c>
      <c r="H1" s="156" t="s">
        <v>8937</v>
      </c>
      <c r="I1" s="156" t="s">
        <v>8938</v>
      </c>
      <c r="J1" s="156" t="s">
        <v>8939</v>
      </c>
      <c r="K1" s="156" t="s">
        <v>8354</v>
      </c>
      <c r="L1" s="26" t="s">
        <v>8940</v>
      </c>
      <c r="M1" s="159" t="s">
        <v>8941</v>
      </c>
      <c r="N1" s="26" t="s">
        <v>8940</v>
      </c>
      <c r="O1" s="159" t="s">
        <v>8941</v>
      </c>
      <c r="P1" s="26" t="s">
        <v>8940</v>
      </c>
      <c r="Q1" s="159" t="s">
        <v>8941</v>
      </c>
      <c r="R1" s="26" t="s">
        <v>8940</v>
      </c>
      <c r="S1" s="159" t="s">
        <v>8941</v>
      </c>
      <c r="T1" s="208"/>
      <c r="U1" s="208"/>
      <c r="V1" s="160" t="s">
        <v>8942</v>
      </c>
      <c r="W1" s="208">
        <v>2018</v>
      </c>
    </row>
    <row r="2" spans="1:23" x14ac:dyDescent="0.25">
      <c r="A2" s="161">
        <f>FundDataInput!A2</f>
        <v>0</v>
      </c>
      <c r="B2" s="162">
        <f>FundDataInput!B2</f>
        <v>0</v>
      </c>
      <c r="C2" s="161">
        <f>FundDataInput!C2</f>
        <v>0</v>
      </c>
      <c r="D2" s="161">
        <f>FundDataInput!D2</f>
        <v>0</v>
      </c>
      <c r="E2" s="161">
        <f>FundDataInput!E2</f>
        <v>0</v>
      </c>
      <c r="F2">
        <v>1</v>
      </c>
      <c r="G2">
        <f>MATCH(ROW(F2)-1,F$1:F$201,0)</f>
        <v>2</v>
      </c>
      <c r="H2">
        <f>YEAR(TableOfContents!$B$3)</f>
        <v>2018</v>
      </c>
      <c r="I2" t="str">
        <f ca="1">TableOfContents!A7&amp;TableOfContents!B7</f>
        <v/>
      </c>
      <c r="J2" t="str">
        <f ca="1">IF(ISERROR(VLOOKUP(I2,ProjDataInput!$B$2:$J$51,9,FALSE)),"",VLOOKUP(I2,ProjDataInput!$B$2:$J$51,9,FALSE))</f>
        <v/>
      </c>
      <c r="K2" t="str">
        <f ca="1">IF(ISERROR(VLOOKUP(I2,ProjDataInput!$B$2:$C$51,2,FALSE)),"",VLOOKUP(I2,ProjDataInput!$B$2:$C$51,2,FALSE))</f>
        <v/>
      </c>
      <c r="L2" s="26">
        <f t="shared" ref="L2:L51" ca="1" si="0">SUMIFS($D$2:$D$201,$C$2:$C$201,"="&amp;I2,$B$2:$B$201,"="&amp;H$2)</f>
        <v>0</v>
      </c>
      <c r="M2" s="159">
        <f t="shared" ref="M2:M51" ca="1" si="1">SUMIFS($E$2:$E$201,$C$2:$C$201,"="&amp;I2,$B$2:$B$201,"="&amp;H$2)</f>
        <v>0</v>
      </c>
      <c r="N2" s="26">
        <f t="shared" ref="N2:N51" ca="1" si="2">SUMIFS($D$2:$D$201,$C$2:$C$201,"="&amp;I2,$B$2:$B$201,"="&amp;H$3)</f>
        <v>0</v>
      </c>
      <c r="O2" s="159">
        <f t="shared" ref="O2:O51" ca="1" si="3">SUMIFS($E$2:$E$201,$C$2:$C$201,"="&amp;I2,$B$2:$B$201,"="&amp;H$3)</f>
        <v>0</v>
      </c>
      <c r="P2" s="26">
        <f t="shared" ref="P2:P51" ca="1" si="4">SUMIFS($D$2:$D$201,$C$2:$C$201,"="&amp;I2,$B$2:$B$201,"="&amp;H$4)</f>
        <v>0</v>
      </c>
      <c r="Q2" s="159">
        <f t="shared" ref="Q2:Q51" ca="1" si="5">SUMIFS($E$2:$E$201,$C$2:$C$201,"="&amp;I2,$B$2:$B$201,"="&amp;H$4)</f>
        <v>0</v>
      </c>
      <c r="R2" s="26">
        <f t="shared" ref="R2:R51" ca="1" si="6">SUMIFS($D$2:$D$201,$C$2:$C$201,"="&amp;I2,$B$2:$B$201,"="&amp;H$5)</f>
        <v>0</v>
      </c>
      <c r="S2" s="159">
        <f t="shared" ref="S2:S51" ca="1" si="7">SUMIFS($E$2:$E$201,$C$2:$C$201,"="&amp;I2,$B$2:$B$201,"="&amp;H$5)</f>
        <v>0</v>
      </c>
      <c r="T2" s="208"/>
      <c r="U2" s="208"/>
      <c r="V2" s="155" t="str">
        <f>LEFT(ProjDataInput!S2,32000)</f>
        <v/>
      </c>
      <c r="W2">
        <v>2018</v>
      </c>
    </row>
    <row r="3" spans="1:23" x14ac:dyDescent="0.25">
      <c r="A3" s="161">
        <f>FundDataInput!A3</f>
        <v>0</v>
      </c>
      <c r="B3" s="162">
        <f>FundDataInput!B3</f>
        <v>0</v>
      </c>
      <c r="C3" s="161">
        <f>FundDataInput!C3</f>
        <v>0</v>
      </c>
      <c r="D3" s="161">
        <f>FundDataInput!D3</f>
        <v>0</v>
      </c>
      <c r="E3" s="161">
        <f>FundDataInput!E3</f>
        <v>0</v>
      </c>
      <c r="F3">
        <f>IF(ISERROR(VLOOKUP(C3,C$2:C2,1,FALSE)),MAX(F$2:F2)+1,VLOOKUP(C3,C$2:F2,4,FALSE))</f>
        <v>1</v>
      </c>
      <c r="G3" t="e">
        <f t="shared" ref="G3:G51" si="8">MATCH(ROW(F3)-1,F$1:F$201,0)</f>
        <v>#N/A</v>
      </c>
      <c r="H3">
        <f>H2+1</f>
        <v>2019</v>
      </c>
      <c r="I3" t="str">
        <f ca="1">TableOfContents!A8&amp;TableOfContents!B8</f>
        <v/>
      </c>
      <c r="J3" t="str">
        <f ca="1">IF(ISERROR(VLOOKUP(I3,ProjDataInput!$B$2:$J$51,9,FALSE)),"",VLOOKUP(I3,ProjDataInput!$B$2:$J$51,9,FALSE))</f>
        <v/>
      </c>
      <c r="K3" t="str">
        <f ca="1">IF(ISERROR(VLOOKUP(I3,ProjDataInput!$B$2:$C$51,2,FALSE)),"",VLOOKUP(I3,ProjDataInput!$B$2:$C$51,2,FALSE))</f>
        <v/>
      </c>
      <c r="L3" s="26">
        <f t="shared" ca="1" si="0"/>
        <v>0</v>
      </c>
      <c r="M3" s="159">
        <f t="shared" ca="1" si="1"/>
        <v>0</v>
      </c>
      <c r="N3" s="26">
        <f t="shared" ca="1" si="2"/>
        <v>0</v>
      </c>
      <c r="O3" s="159">
        <f t="shared" ca="1" si="3"/>
        <v>0</v>
      </c>
      <c r="P3" s="26">
        <f t="shared" ca="1" si="4"/>
        <v>0</v>
      </c>
      <c r="Q3" s="159">
        <f t="shared" ca="1" si="5"/>
        <v>0</v>
      </c>
      <c r="R3" s="26">
        <f t="shared" ca="1" si="6"/>
        <v>0</v>
      </c>
      <c r="S3" s="159">
        <f t="shared" ca="1" si="7"/>
        <v>0</v>
      </c>
      <c r="T3" s="208"/>
      <c r="U3" s="208"/>
      <c r="V3" s="155" t="str">
        <f>LEFT(ProjDataInput!S3,32000)</f>
        <v/>
      </c>
      <c r="W3">
        <f t="shared" ref="W3:W66" si="9">IF(B3&lt;2000,9999,B3)</f>
        <v>9999</v>
      </c>
    </row>
    <row r="4" spans="1:23" x14ac:dyDescent="0.25">
      <c r="A4" s="161">
        <f>FundDataInput!A4</f>
        <v>0</v>
      </c>
      <c r="B4" s="162">
        <f>FundDataInput!B4</f>
        <v>0</v>
      </c>
      <c r="C4" s="161">
        <f>FundDataInput!C4</f>
        <v>0</v>
      </c>
      <c r="D4" s="161">
        <f>FundDataInput!D4</f>
        <v>0</v>
      </c>
      <c r="E4" s="161">
        <f>FundDataInput!E4</f>
        <v>0</v>
      </c>
      <c r="F4">
        <f>IF(ISERROR(VLOOKUP(C4,C$2:C3,1,FALSE)),MAX(F$2:F3)+1,VLOOKUP(C4,C$2:F3,4,FALSE))</f>
        <v>1</v>
      </c>
      <c r="G4" t="e">
        <f t="shared" si="8"/>
        <v>#N/A</v>
      </c>
      <c r="H4">
        <f>H3+1</f>
        <v>2020</v>
      </c>
      <c r="I4" t="str">
        <f ca="1">TableOfContents!A9&amp;TableOfContents!B9</f>
        <v/>
      </c>
      <c r="J4" t="str">
        <f ca="1">IF(ISERROR(VLOOKUP(I4,ProjDataInput!$B$2:$J$51,9,FALSE)),"",VLOOKUP(I4,ProjDataInput!$B$2:$J$51,9,FALSE))</f>
        <v/>
      </c>
      <c r="K4" t="str">
        <f ca="1">IF(ISERROR(VLOOKUP(I4,ProjDataInput!$B$2:$C$51,2,FALSE)),"",VLOOKUP(I4,ProjDataInput!$B$2:$C$51,2,FALSE))</f>
        <v/>
      </c>
      <c r="L4" s="26">
        <f t="shared" ca="1" si="0"/>
        <v>0</v>
      </c>
      <c r="M4" s="159">
        <f t="shared" ca="1" si="1"/>
        <v>0</v>
      </c>
      <c r="N4" s="26">
        <f t="shared" ca="1" si="2"/>
        <v>0</v>
      </c>
      <c r="O4" s="159">
        <f t="shared" ca="1" si="3"/>
        <v>0</v>
      </c>
      <c r="P4" s="26">
        <f t="shared" ca="1" si="4"/>
        <v>0</v>
      </c>
      <c r="Q4" s="159">
        <f t="shared" ca="1" si="5"/>
        <v>0</v>
      </c>
      <c r="R4" s="26">
        <f t="shared" ca="1" si="6"/>
        <v>0</v>
      </c>
      <c r="S4" s="159">
        <f t="shared" ca="1" si="7"/>
        <v>0</v>
      </c>
      <c r="T4" s="208"/>
      <c r="U4" s="208"/>
      <c r="V4" s="155" t="str">
        <f>LEFT(ProjDataInput!S4,32000)</f>
        <v/>
      </c>
      <c r="W4">
        <f t="shared" si="9"/>
        <v>9999</v>
      </c>
    </row>
    <row r="5" spans="1:23" x14ac:dyDescent="0.25">
      <c r="A5" s="161">
        <f>FundDataInput!A5</f>
        <v>0</v>
      </c>
      <c r="B5" s="162">
        <f>FundDataInput!B5</f>
        <v>0</v>
      </c>
      <c r="C5" s="161">
        <f>FundDataInput!C5</f>
        <v>0</v>
      </c>
      <c r="D5" s="161">
        <f>FundDataInput!D5</f>
        <v>0</v>
      </c>
      <c r="E5" s="161">
        <f>FundDataInput!E5</f>
        <v>0</v>
      </c>
      <c r="F5">
        <f>IF(ISERROR(VLOOKUP(C5,C$2:C4,1,FALSE)),MAX(F$2:F4)+1,VLOOKUP(C5,C$2:F4,4,FALSE))</f>
        <v>1</v>
      </c>
      <c r="G5" t="e">
        <f t="shared" si="8"/>
        <v>#N/A</v>
      </c>
      <c r="H5">
        <f>H4+1</f>
        <v>2021</v>
      </c>
      <c r="I5" t="str">
        <f ca="1">TableOfContents!A10&amp;TableOfContents!B10</f>
        <v/>
      </c>
      <c r="J5" t="str">
        <f ca="1">IF(ISERROR(VLOOKUP(I5,ProjDataInput!$B$2:$J$51,9,FALSE)),"",VLOOKUP(I5,ProjDataInput!$B$2:$J$51,9,FALSE))</f>
        <v/>
      </c>
      <c r="K5" t="str">
        <f ca="1">IF(ISERROR(VLOOKUP(I5,ProjDataInput!$B$2:$C$51,2,FALSE)),"",VLOOKUP(I5,ProjDataInput!$B$2:$C$51,2,FALSE))</f>
        <v/>
      </c>
      <c r="L5" s="26">
        <f t="shared" ca="1" si="0"/>
        <v>0</v>
      </c>
      <c r="M5" s="159">
        <f t="shared" ca="1" si="1"/>
        <v>0</v>
      </c>
      <c r="N5" s="26">
        <f t="shared" ca="1" si="2"/>
        <v>0</v>
      </c>
      <c r="O5" s="159">
        <f t="shared" ca="1" si="3"/>
        <v>0</v>
      </c>
      <c r="P5" s="26">
        <f t="shared" ca="1" si="4"/>
        <v>0</v>
      </c>
      <c r="Q5" s="159">
        <f t="shared" ca="1" si="5"/>
        <v>0</v>
      </c>
      <c r="R5" s="26">
        <f t="shared" ca="1" si="6"/>
        <v>0</v>
      </c>
      <c r="S5" s="159">
        <f t="shared" ca="1" si="7"/>
        <v>0</v>
      </c>
      <c r="T5" s="208"/>
      <c r="U5" s="208"/>
      <c r="V5" s="155" t="str">
        <f>LEFT(ProjDataInput!S5,32000)</f>
        <v/>
      </c>
      <c r="W5">
        <f t="shared" si="9"/>
        <v>9999</v>
      </c>
    </row>
    <row r="6" spans="1:23" x14ac:dyDescent="0.25">
      <c r="A6" s="161">
        <f>FundDataInput!A6</f>
        <v>0</v>
      </c>
      <c r="B6" s="162">
        <f>FundDataInput!B6</f>
        <v>0</v>
      </c>
      <c r="C6" s="161">
        <f>FundDataInput!C6</f>
        <v>0</v>
      </c>
      <c r="D6" s="161">
        <f>FundDataInput!D6</f>
        <v>0</v>
      </c>
      <c r="E6" s="161">
        <f>FundDataInput!E6</f>
        <v>0</v>
      </c>
      <c r="F6">
        <f>IF(ISERROR(VLOOKUP(C6,C$2:C5,1,FALSE)),MAX(F$2:F5)+1,VLOOKUP(C6,C$2:F5,4,FALSE))</f>
        <v>1</v>
      </c>
      <c r="G6" t="e">
        <f t="shared" si="8"/>
        <v>#N/A</v>
      </c>
      <c r="I6" t="str">
        <f ca="1">TableOfContents!A11&amp;TableOfContents!B11</f>
        <v/>
      </c>
      <c r="J6" t="str">
        <f ca="1">IF(ISERROR(VLOOKUP(I6,ProjDataInput!$B$2:$J$51,9,FALSE)),"",VLOOKUP(I6,ProjDataInput!$B$2:$J$51,9,FALSE))</f>
        <v/>
      </c>
      <c r="K6" t="str">
        <f ca="1">IF(ISERROR(VLOOKUP(I6,ProjDataInput!$B$2:$C$51,2,FALSE)),"",VLOOKUP(I6,ProjDataInput!$B$2:$C$51,2,FALSE))</f>
        <v/>
      </c>
      <c r="L6" s="26">
        <f t="shared" ca="1" si="0"/>
        <v>0</v>
      </c>
      <c r="M6" s="159">
        <f t="shared" ca="1" si="1"/>
        <v>0</v>
      </c>
      <c r="N6" s="26">
        <f t="shared" ca="1" si="2"/>
        <v>0</v>
      </c>
      <c r="O6" s="159">
        <f t="shared" ca="1" si="3"/>
        <v>0</v>
      </c>
      <c r="P6" s="26">
        <f t="shared" ca="1" si="4"/>
        <v>0</v>
      </c>
      <c r="Q6" s="159">
        <f t="shared" ca="1" si="5"/>
        <v>0</v>
      </c>
      <c r="R6" s="26">
        <f t="shared" ca="1" si="6"/>
        <v>0</v>
      </c>
      <c r="S6" s="159">
        <f t="shared" ca="1" si="7"/>
        <v>0</v>
      </c>
      <c r="T6" s="208"/>
      <c r="U6" s="208"/>
      <c r="V6" s="155" t="str">
        <f>LEFT(ProjDataInput!S6,32000)</f>
        <v/>
      </c>
      <c r="W6">
        <f t="shared" si="9"/>
        <v>9999</v>
      </c>
    </row>
    <row r="7" spans="1:23" x14ac:dyDescent="0.25">
      <c r="A7" s="161">
        <f>FundDataInput!A7</f>
        <v>0</v>
      </c>
      <c r="B7" s="162">
        <f>FundDataInput!B7</f>
        <v>0</v>
      </c>
      <c r="C7" s="161">
        <f>FundDataInput!C7</f>
        <v>0</v>
      </c>
      <c r="D7" s="161">
        <f>FundDataInput!D7</f>
        <v>0</v>
      </c>
      <c r="E7" s="161">
        <f>FundDataInput!E7</f>
        <v>0</v>
      </c>
      <c r="F7">
        <f>IF(ISERROR(VLOOKUP(C7,C$2:C6,1,FALSE)),MAX(F$2:F6)+1,VLOOKUP(C7,C$2:F6,4,FALSE))</f>
        <v>1</v>
      </c>
      <c r="G7" t="e">
        <f t="shared" si="8"/>
        <v>#N/A</v>
      </c>
      <c r="I7" t="str">
        <f ca="1">TableOfContents!A12&amp;TableOfContents!B12</f>
        <v/>
      </c>
      <c r="J7" t="str">
        <f ca="1">IF(ISERROR(VLOOKUP(I7,ProjDataInput!$B$2:$J$51,9,FALSE)),"",VLOOKUP(I7,ProjDataInput!$B$2:$J$51,9,FALSE))</f>
        <v/>
      </c>
      <c r="K7" t="str">
        <f ca="1">IF(ISERROR(VLOOKUP(I7,ProjDataInput!$B$2:$C$51,2,FALSE)),"",VLOOKUP(I7,ProjDataInput!$B$2:$C$51,2,FALSE))</f>
        <v/>
      </c>
      <c r="L7" s="26">
        <f t="shared" ca="1" si="0"/>
        <v>0</v>
      </c>
      <c r="M7" s="159">
        <f t="shared" ca="1" si="1"/>
        <v>0</v>
      </c>
      <c r="N7" s="26">
        <f t="shared" ca="1" si="2"/>
        <v>0</v>
      </c>
      <c r="O7" s="159">
        <f t="shared" ca="1" si="3"/>
        <v>0</v>
      </c>
      <c r="P7" s="26">
        <f t="shared" ca="1" si="4"/>
        <v>0</v>
      </c>
      <c r="Q7" s="159">
        <f t="shared" ca="1" si="5"/>
        <v>0</v>
      </c>
      <c r="R7" s="26">
        <f t="shared" ca="1" si="6"/>
        <v>0</v>
      </c>
      <c r="S7" s="159">
        <f t="shared" ca="1" si="7"/>
        <v>0</v>
      </c>
      <c r="T7" s="208"/>
      <c r="U7" s="208"/>
      <c r="V7" s="155" t="str">
        <f>LEFT(ProjDataInput!S7,32000)</f>
        <v/>
      </c>
      <c r="W7">
        <f t="shared" si="9"/>
        <v>9999</v>
      </c>
    </row>
    <row r="8" spans="1:23" x14ac:dyDescent="0.25">
      <c r="A8" s="161">
        <f>FundDataInput!A8</f>
        <v>0</v>
      </c>
      <c r="B8" s="162">
        <f>FundDataInput!B8</f>
        <v>0</v>
      </c>
      <c r="C8" s="161">
        <f>FundDataInput!C8</f>
        <v>0</v>
      </c>
      <c r="D8" s="161">
        <f>FundDataInput!D8</f>
        <v>0</v>
      </c>
      <c r="E8" s="161">
        <f>FundDataInput!E8</f>
        <v>0</v>
      </c>
      <c r="F8">
        <f>IF(ISERROR(VLOOKUP(C8,C$2:C7,1,FALSE)),MAX(F$2:F7)+1,VLOOKUP(C8,C$2:F7,4,FALSE))</f>
        <v>1</v>
      </c>
      <c r="G8" t="e">
        <f t="shared" si="8"/>
        <v>#N/A</v>
      </c>
      <c r="I8" t="str">
        <f ca="1">TableOfContents!A13&amp;TableOfContents!B13</f>
        <v/>
      </c>
      <c r="J8" t="str">
        <f ca="1">IF(ISERROR(VLOOKUP(I8,ProjDataInput!$B$2:$J$51,9,FALSE)),"",VLOOKUP(I8,ProjDataInput!$B$2:$J$51,9,FALSE))</f>
        <v/>
      </c>
      <c r="K8" t="str">
        <f ca="1">IF(ISERROR(VLOOKUP(I8,ProjDataInput!$B$2:$C$51,2,FALSE)),"",VLOOKUP(I8,ProjDataInput!$B$2:$C$51,2,FALSE))</f>
        <v/>
      </c>
      <c r="L8" s="26">
        <f t="shared" ca="1" si="0"/>
        <v>0</v>
      </c>
      <c r="M8" s="159">
        <f t="shared" ca="1" si="1"/>
        <v>0</v>
      </c>
      <c r="N8" s="26">
        <f t="shared" ca="1" si="2"/>
        <v>0</v>
      </c>
      <c r="O8" s="159">
        <f t="shared" ca="1" si="3"/>
        <v>0</v>
      </c>
      <c r="P8" s="26">
        <f t="shared" ca="1" si="4"/>
        <v>0</v>
      </c>
      <c r="Q8" s="159">
        <f t="shared" ca="1" si="5"/>
        <v>0</v>
      </c>
      <c r="R8" s="26">
        <f t="shared" ca="1" si="6"/>
        <v>0</v>
      </c>
      <c r="S8" s="159">
        <f t="shared" ca="1" si="7"/>
        <v>0</v>
      </c>
      <c r="T8" s="208"/>
      <c r="U8" s="208"/>
      <c r="V8" s="155" t="str">
        <f>LEFT(ProjDataInput!S8,32000)</f>
        <v/>
      </c>
      <c r="W8">
        <f t="shared" si="9"/>
        <v>9999</v>
      </c>
    </row>
    <row r="9" spans="1:23" x14ac:dyDescent="0.25">
      <c r="A9" s="161">
        <f>FundDataInput!A9</f>
        <v>0</v>
      </c>
      <c r="B9" s="162">
        <f>FundDataInput!B9</f>
        <v>0</v>
      </c>
      <c r="C9" s="161">
        <f>FundDataInput!C9</f>
        <v>0</v>
      </c>
      <c r="D9" s="161">
        <f>FundDataInput!D9</f>
        <v>0</v>
      </c>
      <c r="E9" s="161">
        <f>FundDataInput!E9</f>
        <v>0</v>
      </c>
      <c r="F9">
        <f>IF(ISERROR(VLOOKUP(C9,C$2:C8,1,FALSE)),MAX(F$2:F8)+1,VLOOKUP(C9,C$2:F8,4,FALSE))</f>
        <v>1</v>
      </c>
      <c r="G9" t="e">
        <f t="shared" si="8"/>
        <v>#N/A</v>
      </c>
      <c r="I9" t="str">
        <f ca="1">TableOfContents!A14&amp;TableOfContents!B14</f>
        <v/>
      </c>
      <c r="J9" t="str">
        <f ca="1">IF(ISERROR(VLOOKUP(I9,ProjDataInput!$B$2:$J$51,9,FALSE)),"",VLOOKUP(I9,ProjDataInput!$B$2:$J$51,9,FALSE))</f>
        <v/>
      </c>
      <c r="K9" t="str">
        <f ca="1">IF(ISERROR(VLOOKUP(I9,ProjDataInput!$B$2:$C$51,2,FALSE)),"",VLOOKUP(I9,ProjDataInput!$B$2:$C$51,2,FALSE))</f>
        <v/>
      </c>
      <c r="L9" s="26">
        <f t="shared" ca="1" si="0"/>
        <v>0</v>
      </c>
      <c r="M9" s="159">
        <f t="shared" ca="1" si="1"/>
        <v>0</v>
      </c>
      <c r="N9" s="26">
        <f t="shared" ca="1" si="2"/>
        <v>0</v>
      </c>
      <c r="O9" s="159">
        <f t="shared" ca="1" si="3"/>
        <v>0</v>
      </c>
      <c r="P9" s="26">
        <f t="shared" ca="1" si="4"/>
        <v>0</v>
      </c>
      <c r="Q9" s="159">
        <f t="shared" ca="1" si="5"/>
        <v>0</v>
      </c>
      <c r="R9" s="26">
        <f t="shared" ca="1" si="6"/>
        <v>0</v>
      </c>
      <c r="S9" s="159">
        <f t="shared" ca="1" si="7"/>
        <v>0</v>
      </c>
      <c r="T9" s="208"/>
      <c r="U9" s="208"/>
      <c r="V9" s="155" t="str">
        <f>LEFT(ProjDataInput!S9,32000)</f>
        <v/>
      </c>
      <c r="W9">
        <f t="shared" si="9"/>
        <v>9999</v>
      </c>
    </row>
    <row r="10" spans="1:23" x14ac:dyDescent="0.25">
      <c r="A10" s="161">
        <f>FundDataInput!A10</f>
        <v>0</v>
      </c>
      <c r="B10" s="162">
        <f>FundDataInput!B10</f>
        <v>0</v>
      </c>
      <c r="C10" s="161">
        <f>FundDataInput!C10</f>
        <v>0</v>
      </c>
      <c r="D10" s="161">
        <f>FundDataInput!D10</f>
        <v>0</v>
      </c>
      <c r="E10" s="161">
        <f>FundDataInput!E10</f>
        <v>0</v>
      </c>
      <c r="F10">
        <f>IF(ISERROR(VLOOKUP(C10,C$2:C9,1,FALSE)),MAX(F$2:F9)+1,VLOOKUP(C10,C$2:F9,4,FALSE))</f>
        <v>1</v>
      </c>
      <c r="G10" t="e">
        <f t="shared" si="8"/>
        <v>#N/A</v>
      </c>
      <c r="I10" t="str">
        <f ca="1">TableOfContents!A15&amp;TableOfContents!B15</f>
        <v/>
      </c>
      <c r="J10" t="str">
        <f ca="1">IF(ISERROR(VLOOKUP(I10,ProjDataInput!$B$2:$J$51,9,FALSE)),"",VLOOKUP(I10,ProjDataInput!$B$2:$J$51,9,FALSE))</f>
        <v/>
      </c>
      <c r="K10" t="str">
        <f ca="1">IF(ISERROR(VLOOKUP(I10,ProjDataInput!$B$2:$C$51,2,FALSE)),"",VLOOKUP(I10,ProjDataInput!$B$2:$C$51,2,FALSE))</f>
        <v/>
      </c>
      <c r="L10" s="26">
        <f t="shared" ca="1" si="0"/>
        <v>0</v>
      </c>
      <c r="M10" s="159">
        <f t="shared" ca="1" si="1"/>
        <v>0</v>
      </c>
      <c r="N10" s="26">
        <f t="shared" ca="1" si="2"/>
        <v>0</v>
      </c>
      <c r="O10" s="159">
        <f t="shared" ca="1" si="3"/>
        <v>0</v>
      </c>
      <c r="P10" s="26">
        <f t="shared" ca="1" si="4"/>
        <v>0</v>
      </c>
      <c r="Q10" s="159">
        <f t="shared" ca="1" si="5"/>
        <v>0</v>
      </c>
      <c r="R10" s="26">
        <f t="shared" ca="1" si="6"/>
        <v>0</v>
      </c>
      <c r="S10" s="159">
        <f t="shared" ca="1" si="7"/>
        <v>0</v>
      </c>
      <c r="T10" s="208"/>
      <c r="U10" s="208"/>
      <c r="V10" s="155" t="str">
        <f>LEFT(ProjDataInput!S10,32000)</f>
        <v/>
      </c>
      <c r="W10">
        <f t="shared" si="9"/>
        <v>9999</v>
      </c>
    </row>
    <row r="11" spans="1:23" x14ac:dyDescent="0.25">
      <c r="A11" s="161">
        <f>FundDataInput!A11</f>
        <v>0</v>
      </c>
      <c r="B11" s="162">
        <f>FundDataInput!B11</f>
        <v>0</v>
      </c>
      <c r="C11" s="161">
        <f>FundDataInput!C11</f>
        <v>0</v>
      </c>
      <c r="D11" s="161">
        <f>FundDataInput!D11</f>
        <v>0</v>
      </c>
      <c r="E11" s="161">
        <f>FundDataInput!E11</f>
        <v>0</v>
      </c>
      <c r="F11">
        <f>IF(ISERROR(VLOOKUP(C11,C$2:C10,1,FALSE)),MAX(F$2:F10)+1,VLOOKUP(C11,C$2:F10,4,FALSE))</f>
        <v>1</v>
      </c>
      <c r="G11" t="e">
        <f t="shared" si="8"/>
        <v>#N/A</v>
      </c>
      <c r="I11" t="str">
        <f ca="1">TableOfContents!A16&amp;TableOfContents!B16</f>
        <v/>
      </c>
      <c r="J11" t="str">
        <f ca="1">IF(ISERROR(VLOOKUP(I11,ProjDataInput!$B$2:$J$51,9,FALSE)),"",VLOOKUP(I11,ProjDataInput!$B$2:$J$51,9,FALSE))</f>
        <v/>
      </c>
      <c r="K11" t="str">
        <f ca="1">IF(ISERROR(VLOOKUP(I11,ProjDataInput!$B$2:$C$51,2,FALSE)),"",VLOOKUP(I11,ProjDataInput!$B$2:$C$51,2,FALSE))</f>
        <v/>
      </c>
      <c r="L11" s="26">
        <f t="shared" ca="1" si="0"/>
        <v>0</v>
      </c>
      <c r="M11" s="159">
        <f t="shared" ca="1" si="1"/>
        <v>0</v>
      </c>
      <c r="N11" s="26">
        <f t="shared" ca="1" si="2"/>
        <v>0</v>
      </c>
      <c r="O11" s="159">
        <f t="shared" ca="1" si="3"/>
        <v>0</v>
      </c>
      <c r="P11" s="26">
        <f t="shared" ca="1" si="4"/>
        <v>0</v>
      </c>
      <c r="Q11" s="159">
        <f t="shared" ca="1" si="5"/>
        <v>0</v>
      </c>
      <c r="R11" s="26">
        <f t="shared" ca="1" si="6"/>
        <v>0</v>
      </c>
      <c r="S11" s="159">
        <f t="shared" ca="1" si="7"/>
        <v>0</v>
      </c>
      <c r="T11" s="208"/>
      <c r="U11" s="208"/>
      <c r="V11" s="155" t="str">
        <f>LEFT(ProjDataInput!S11,32000)</f>
        <v/>
      </c>
      <c r="W11">
        <f t="shared" si="9"/>
        <v>9999</v>
      </c>
    </row>
    <row r="12" spans="1:23" x14ac:dyDescent="0.25">
      <c r="A12" s="161">
        <f>FundDataInput!A12</f>
        <v>0</v>
      </c>
      <c r="B12" s="162">
        <f>FundDataInput!B12</f>
        <v>0</v>
      </c>
      <c r="C12" s="161">
        <f>FundDataInput!C12</f>
        <v>0</v>
      </c>
      <c r="D12" s="161">
        <f>FundDataInput!D12</f>
        <v>0</v>
      </c>
      <c r="E12" s="161">
        <f>FundDataInput!E12</f>
        <v>0</v>
      </c>
      <c r="F12">
        <f>IF(ISERROR(VLOOKUP(C12,C$2:C11,1,FALSE)),MAX(F$2:F11)+1,VLOOKUP(C12,C$2:F11,4,FALSE))</f>
        <v>1</v>
      </c>
      <c r="G12" t="e">
        <f t="shared" si="8"/>
        <v>#N/A</v>
      </c>
      <c r="I12" t="str">
        <f ca="1">TableOfContents!A17&amp;TableOfContents!B17</f>
        <v/>
      </c>
      <c r="J12" t="str">
        <f ca="1">IF(ISERROR(VLOOKUP(I12,ProjDataInput!$B$2:$J$51,9,FALSE)),"",VLOOKUP(I12,ProjDataInput!$B$2:$J$51,9,FALSE))</f>
        <v/>
      </c>
      <c r="K12" t="str">
        <f ca="1">IF(ISERROR(VLOOKUP(I12,ProjDataInput!$B$2:$C$51,2,FALSE)),"",VLOOKUP(I12,ProjDataInput!$B$2:$C$51,2,FALSE))</f>
        <v/>
      </c>
      <c r="L12" s="26">
        <f t="shared" ca="1" si="0"/>
        <v>0</v>
      </c>
      <c r="M12" s="159">
        <f t="shared" ca="1" si="1"/>
        <v>0</v>
      </c>
      <c r="N12" s="26">
        <f t="shared" ca="1" si="2"/>
        <v>0</v>
      </c>
      <c r="O12" s="159">
        <f t="shared" ca="1" si="3"/>
        <v>0</v>
      </c>
      <c r="P12" s="26">
        <f t="shared" ca="1" si="4"/>
        <v>0</v>
      </c>
      <c r="Q12" s="159">
        <f t="shared" ca="1" si="5"/>
        <v>0</v>
      </c>
      <c r="R12" s="26">
        <f t="shared" ca="1" si="6"/>
        <v>0</v>
      </c>
      <c r="S12" s="159">
        <f t="shared" ca="1" si="7"/>
        <v>0</v>
      </c>
      <c r="T12" s="208"/>
      <c r="U12" s="208"/>
      <c r="V12" s="155" t="str">
        <f>LEFT(ProjDataInput!S12,32000)</f>
        <v/>
      </c>
      <c r="W12">
        <f t="shared" si="9"/>
        <v>9999</v>
      </c>
    </row>
    <row r="13" spans="1:23" x14ac:dyDescent="0.25">
      <c r="A13" s="161">
        <f>FundDataInput!A13</f>
        <v>0</v>
      </c>
      <c r="B13" s="162">
        <f>FundDataInput!B13</f>
        <v>0</v>
      </c>
      <c r="C13" s="161">
        <f>FundDataInput!C13</f>
        <v>0</v>
      </c>
      <c r="D13" s="161">
        <f>FundDataInput!D13</f>
        <v>0</v>
      </c>
      <c r="E13" s="161">
        <f>FundDataInput!E13</f>
        <v>0</v>
      </c>
      <c r="F13">
        <f>IF(ISERROR(VLOOKUP(C13,C$2:C12,1,FALSE)),MAX(F$2:F12)+1,VLOOKUP(C13,C$2:F12,4,FALSE))</f>
        <v>1</v>
      </c>
      <c r="G13" t="e">
        <f t="shared" si="8"/>
        <v>#N/A</v>
      </c>
      <c r="I13" t="str">
        <f ca="1">TableOfContents!A18&amp;TableOfContents!B18</f>
        <v/>
      </c>
      <c r="J13" t="str">
        <f ca="1">IF(ISERROR(VLOOKUP(I13,ProjDataInput!$B$2:$J$51,9,FALSE)),"",VLOOKUP(I13,ProjDataInput!$B$2:$J$51,9,FALSE))</f>
        <v/>
      </c>
      <c r="K13" t="str">
        <f ca="1">IF(ISERROR(VLOOKUP(I13,ProjDataInput!$B$2:$C$51,2,FALSE)),"",VLOOKUP(I13,ProjDataInput!$B$2:$C$51,2,FALSE))</f>
        <v/>
      </c>
      <c r="L13" s="26">
        <f t="shared" ca="1" si="0"/>
        <v>0</v>
      </c>
      <c r="M13" s="159">
        <f t="shared" ca="1" si="1"/>
        <v>0</v>
      </c>
      <c r="N13" s="26">
        <f t="shared" ca="1" si="2"/>
        <v>0</v>
      </c>
      <c r="O13" s="159">
        <f t="shared" ca="1" si="3"/>
        <v>0</v>
      </c>
      <c r="P13" s="26">
        <f t="shared" ca="1" si="4"/>
        <v>0</v>
      </c>
      <c r="Q13" s="159">
        <f t="shared" ca="1" si="5"/>
        <v>0</v>
      </c>
      <c r="R13" s="26">
        <f t="shared" ca="1" si="6"/>
        <v>0</v>
      </c>
      <c r="S13" s="159">
        <f t="shared" ca="1" si="7"/>
        <v>0</v>
      </c>
      <c r="T13" s="208"/>
      <c r="U13" s="208"/>
      <c r="V13" s="155" t="str">
        <f>LEFT(ProjDataInput!S13,32000)</f>
        <v/>
      </c>
      <c r="W13">
        <f t="shared" si="9"/>
        <v>9999</v>
      </c>
    </row>
    <row r="14" spans="1:23" x14ac:dyDescent="0.25">
      <c r="A14" s="161">
        <f>FundDataInput!A14</f>
        <v>0</v>
      </c>
      <c r="B14" s="162">
        <f>FundDataInput!B14</f>
        <v>0</v>
      </c>
      <c r="C14" s="161">
        <f>FundDataInput!C14</f>
        <v>0</v>
      </c>
      <c r="D14" s="161">
        <f>FundDataInput!D14</f>
        <v>0</v>
      </c>
      <c r="E14" s="161">
        <f>FundDataInput!E14</f>
        <v>0</v>
      </c>
      <c r="F14">
        <f>IF(ISERROR(VLOOKUP(C14,C$2:C13,1,FALSE)),MAX(F$2:F13)+1,VLOOKUP(C14,C$2:F13,4,FALSE))</f>
        <v>1</v>
      </c>
      <c r="G14" t="e">
        <f t="shared" si="8"/>
        <v>#N/A</v>
      </c>
      <c r="I14" t="str">
        <f ca="1">TableOfContents!A19&amp;TableOfContents!B19</f>
        <v/>
      </c>
      <c r="J14" t="str">
        <f ca="1">IF(ISERROR(VLOOKUP(I14,ProjDataInput!$B$2:$J$51,9,FALSE)),"",VLOOKUP(I14,ProjDataInput!$B$2:$J$51,9,FALSE))</f>
        <v/>
      </c>
      <c r="K14" t="str">
        <f ca="1">IF(ISERROR(VLOOKUP(I14,ProjDataInput!$B$2:$C$51,2,FALSE)),"",VLOOKUP(I14,ProjDataInput!$B$2:$C$51,2,FALSE))</f>
        <v/>
      </c>
      <c r="L14" s="26">
        <f t="shared" ca="1" si="0"/>
        <v>0</v>
      </c>
      <c r="M14" s="159">
        <f t="shared" ca="1" si="1"/>
        <v>0</v>
      </c>
      <c r="N14" s="26">
        <f t="shared" ca="1" si="2"/>
        <v>0</v>
      </c>
      <c r="O14" s="159">
        <f t="shared" ca="1" si="3"/>
        <v>0</v>
      </c>
      <c r="P14" s="26">
        <f t="shared" ca="1" si="4"/>
        <v>0</v>
      </c>
      <c r="Q14" s="159">
        <f t="shared" ca="1" si="5"/>
        <v>0</v>
      </c>
      <c r="R14" s="26">
        <f t="shared" ca="1" si="6"/>
        <v>0</v>
      </c>
      <c r="S14" s="159">
        <f t="shared" ca="1" si="7"/>
        <v>0</v>
      </c>
      <c r="T14" s="208"/>
      <c r="U14" s="208"/>
      <c r="V14" s="155" t="str">
        <f>LEFT(ProjDataInput!S14,32000)</f>
        <v/>
      </c>
      <c r="W14">
        <f t="shared" si="9"/>
        <v>9999</v>
      </c>
    </row>
    <row r="15" spans="1:23" x14ac:dyDescent="0.25">
      <c r="A15" s="161">
        <f>FundDataInput!A15</f>
        <v>0</v>
      </c>
      <c r="B15" s="162">
        <f>FundDataInput!B15</f>
        <v>0</v>
      </c>
      <c r="C15" s="161">
        <f>FundDataInput!C15</f>
        <v>0</v>
      </c>
      <c r="D15" s="161">
        <f>FundDataInput!D15</f>
        <v>0</v>
      </c>
      <c r="E15" s="161">
        <f>FundDataInput!E15</f>
        <v>0</v>
      </c>
      <c r="F15">
        <f>IF(ISERROR(VLOOKUP(C15,C$2:C14,1,FALSE)),MAX(F$2:F14)+1,VLOOKUP(C15,C$2:F14,4,FALSE))</f>
        <v>1</v>
      </c>
      <c r="G15" t="e">
        <f t="shared" si="8"/>
        <v>#N/A</v>
      </c>
      <c r="I15" t="str">
        <f ca="1">TableOfContents!A20&amp;TableOfContents!B20</f>
        <v/>
      </c>
      <c r="J15" t="str">
        <f ca="1">IF(ISERROR(VLOOKUP(I15,ProjDataInput!$B$2:$J$51,9,FALSE)),"",VLOOKUP(I15,ProjDataInput!$B$2:$J$51,9,FALSE))</f>
        <v/>
      </c>
      <c r="K15" t="str">
        <f ca="1">IF(ISERROR(VLOOKUP(I15,ProjDataInput!$B$2:$C$51,2,FALSE)),"",VLOOKUP(I15,ProjDataInput!$B$2:$C$51,2,FALSE))</f>
        <v/>
      </c>
      <c r="L15" s="26">
        <f t="shared" ca="1" si="0"/>
        <v>0</v>
      </c>
      <c r="M15" s="159">
        <f t="shared" ca="1" si="1"/>
        <v>0</v>
      </c>
      <c r="N15" s="26">
        <f t="shared" ca="1" si="2"/>
        <v>0</v>
      </c>
      <c r="O15" s="159">
        <f t="shared" ca="1" si="3"/>
        <v>0</v>
      </c>
      <c r="P15" s="26">
        <f t="shared" ca="1" si="4"/>
        <v>0</v>
      </c>
      <c r="Q15" s="159">
        <f t="shared" ca="1" si="5"/>
        <v>0</v>
      </c>
      <c r="R15" s="26">
        <f t="shared" ca="1" si="6"/>
        <v>0</v>
      </c>
      <c r="S15" s="159">
        <f t="shared" ca="1" si="7"/>
        <v>0</v>
      </c>
      <c r="T15" s="208"/>
      <c r="U15" s="208"/>
      <c r="V15" s="155" t="str">
        <f>LEFT(ProjDataInput!S15,32000)</f>
        <v/>
      </c>
      <c r="W15">
        <f t="shared" si="9"/>
        <v>9999</v>
      </c>
    </row>
    <row r="16" spans="1:23" x14ac:dyDescent="0.25">
      <c r="A16" s="161">
        <f>FundDataInput!A16</f>
        <v>0</v>
      </c>
      <c r="B16" s="162">
        <f>FundDataInput!B16</f>
        <v>0</v>
      </c>
      <c r="C16" s="161">
        <f>FundDataInput!C16</f>
        <v>0</v>
      </c>
      <c r="D16" s="161">
        <f>FundDataInput!D16</f>
        <v>0</v>
      </c>
      <c r="E16" s="161">
        <f>FundDataInput!E16</f>
        <v>0</v>
      </c>
      <c r="F16">
        <f>IF(ISERROR(VLOOKUP(C16,C$2:C15,1,FALSE)),MAX(F$2:F15)+1,VLOOKUP(C16,C$2:F15,4,FALSE))</f>
        <v>1</v>
      </c>
      <c r="G16" t="e">
        <f t="shared" si="8"/>
        <v>#N/A</v>
      </c>
      <c r="I16" t="str">
        <f ca="1">TableOfContents!A21&amp;TableOfContents!B21</f>
        <v/>
      </c>
      <c r="J16" t="str">
        <f ca="1">IF(ISERROR(VLOOKUP(I16,ProjDataInput!$B$2:$J$51,9,FALSE)),"",VLOOKUP(I16,ProjDataInput!$B$2:$J$51,9,FALSE))</f>
        <v/>
      </c>
      <c r="K16" t="str">
        <f ca="1">IF(ISERROR(VLOOKUP(I16,ProjDataInput!$B$2:$C$51,2,FALSE)),"",VLOOKUP(I16,ProjDataInput!$B$2:$C$51,2,FALSE))</f>
        <v/>
      </c>
      <c r="L16" s="26">
        <f t="shared" ca="1" si="0"/>
        <v>0</v>
      </c>
      <c r="M16" s="159">
        <f t="shared" ca="1" si="1"/>
        <v>0</v>
      </c>
      <c r="N16" s="26">
        <f t="shared" ca="1" si="2"/>
        <v>0</v>
      </c>
      <c r="O16" s="159">
        <f t="shared" ca="1" si="3"/>
        <v>0</v>
      </c>
      <c r="P16" s="26">
        <f t="shared" ca="1" si="4"/>
        <v>0</v>
      </c>
      <c r="Q16" s="159">
        <f t="shared" ca="1" si="5"/>
        <v>0</v>
      </c>
      <c r="R16" s="26">
        <f t="shared" ca="1" si="6"/>
        <v>0</v>
      </c>
      <c r="S16" s="159">
        <f t="shared" ca="1" si="7"/>
        <v>0</v>
      </c>
      <c r="T16" s="208"/>
      <c r="U16" s="208"/>
      <c r="V16" s="155" t="str">
        <f>LEFT(ProjDataInput!S16,32000)</f>
        <v/>
      </c>
      <c r="W16">
        <f t="shared" si="9"/>
        <v>9999</v>
      </c>
    </row>
    <row r="17" spans="1:23" x14ac:dyDescent="0.25">
      <c r="A17" s="161">
        <f>FundDataInput!A17</f>
        <v>0</v>
      </c>
      <c r="B17" s="162">
        <f>FundDataInput!B17</f>
        <v>0</v>
      </c>
      <c r="C17" s="161">
        <f>FundDataInput!C17</f>
        <v>0</v>
      </c>
      <c r="D17" s="161">
        <f>FundDataInput!D17</f>
        <v>0</v>
      </c>
      <c r="E17" s="161">
        <f>FundDataInput!E17</f>
        <v>0</v>
      </c>
      <c r="F17">
        <f>IF(ISERROR(VLOOKUP(C17,C$2:C16,1,FALSE)),MAX(F$2:F16)+1,VLOOKUP(C17,C$2:F16,4,FALSE))</f>
        <v>1</v>
      </c>
      <c r="G17" t="e">
        <f t="shared" si="8"/>
        <v>#N/A</v>
      </c>
      <c r="I17" t="str">
        <f ca="1">TableOfContents!A22&amp;TableOfContents!B22</f>
        <v/>
      </c>
      <c r="J17" t="str">
        <f ca="1">IF(ISERROR(VLOOKUP(I17,ProjDataInput!$B$2:$J$51,9,FALSE)),"",VLOOKUP(I17,ProjDataInput!$B$2:$J$51,9,FALSE))</f>
        <v/>
      </c>
      <c r="K17" t="str">
        <f ca="1">IF(ISERROR(VLOOKUP(I17,ProjDataInput!$B$2:$C$51,2,FALSE)),"",VLOOKUP(I17,ProjDataInput!$B$2:$C$51,2,FALSE))</f>
        <v/>
      </c>
      <c r="L17" s="26">
        <f t="shared" ca="1" si="0"/>
        <v>0</v>
      </c>
      <c r="M17" s="159">
        <f t="shared" ca="1" si="1"/>
        <v>0</v>
      </c>
      <c r="N17" s="26">
        <f t="shared" ca="1" si="2"/>
        <v>0</v>
      </c>
      <c r="O17" s="159">
        <f t="shared" ca="1" si="3"/>
        <v>0</v>
      </c>
      <c r="P17" s="26">
        <f t="shared" ca="1" si="4"/>
        <v>0</v>
      </c>
      <c r="Q17" s="159">
        <f t="shared" ca="1" si="5"/>
        <v>0</v>
      </c>
      <c r="R17" s="26">
        <f t="shared" ca="1" si="6"/>
        <v>0</v>
      </c>
      <c r="S17" s="159">
        <f t="shared" ca="1" si="7"/>
        <v>0</v>
      </c>
      <c r="T17" s="208"/>
      <c r="U17" s="208"/>
      <c r="V17" s="155" t="str">
        <f>LEFT(ProjDataInput!S17,32000)</f>
        <v/>
      </c>
      <c r="W17">
        <f t="shared" si="9"/>
        <v>9999</v>
      </c>
    </row>
    <row r="18" spans="1:23" x14ac:dyDescent="0.25">
      <c r="A18" s="161">
        <f>FundDataInput!A18</f>
        <v>0</v>
      </c>
      <c r="B18" s="162">
        <f>FundDataInput!B18</f>
        <v>0</v>
      </c>
      <c r="C18" s="161">
        <f>FundDataInput!C18</f>
        <v>0</v>
      </c>
      <c r="D18" s="161">
        <f>FundDataInput!D18</f>
        <v>0</v>
      </c>
      <c r="E18" s="161">
        <f>FundDataInput!E18</f>
        <v>0</v>
      </c>
      <c r="F18">
        <f>IF(ISERROR(VLOOKUP(C18,C$2:C17,1,FALSE)),MAX(F$2:F17)+1,VLOOKUP(C18,C$2:F17,4,FALSE))</f>
        <v>1</v>
      </c>
      <c r="G18" t="e">
        <f t="shared" si="8"/>
        <v>#N/A</v>
      </c>
      <c r="I18" t="str">
        <f ca="1">TableOfContents!A23&amp;TableOfContents!B23</f>
        <v/>
      </c>
      <c r="J18" t="str">
        <f ca="1">IF(ISERROR(VLOOKUP(I18,ProjDataInput!$B$2:$J$51,9,FALSE)),"",VLOOKUP(I18,ProjDataInput!$B$2:$J$51,9,FALSE))</f>
        <v/>
      </c>
      <c r="K18" t="str">
        <f ca="1">IF(ISERROR(VLOOKUP(I18,ProjDataInput!$B$2:$C$51,2,FALSE)),"",VLOOKUP(I18,ProjDataInput!$B$2:$C$51,2,FALSE))</f>
        <v/>
      </c>
      <c r="L18" s="26">
        <f t="shared" ca="1" si="0"/>
        <v>0</v>
      </c>
      <c r="M18" s="159">
        <f t="shared" ca="1" si="1"/>
        <v>0</v>
      </c>
      <c r="N18" s="26">
        <f t="shared" ca="1" si="2"/>
        <v>0</v>
      </c>
      <c r="O18" s="159">
        <f t="shared" ca="1" si="3"/>
        <v>0</v>
      </c>
      <c r="P18" s="26">
        <f t="shared" ca="1" si="4"/>
        <v>0</v>
      </c>
      <c r="Q18" s="159">
        <f t="shared" ca="1" si="5"/>
        <v>0</v>
      </c>
      <c r="R18" s="26">
        <f t="shared" ca="1" si="6"/>
        <v>0</v>
      </c>
      <c r="S18" s="159">
        <f t="shared" ca="1" si="7"/>
        <v>0</v>
      </c>
      <c r="T18" s="208"/>
      <c r="U18" s="208"/>
      <c r="V18" s="155" t="str">
        <f>LEFT(ProjDataInput!S18,32000)</f>
        <v/>
      </c>
      <c r="W18">
        <f t="shared" si="9"/>
        <v>9999</v>
      </c>
    </row>
    <row r="19" spans="1:23" x14ac:dyDescent="0.25">
      <c r="A19" s="161">
        <f>FundDataInput!A19</f>
        <v>0</v>
      </c>
      <c r="B19" s="162">
        <f>FundDataInput!B19</f>
        <v>0</v>
      </c>
      <c r="C19" s="161">
        <f>FundDataInput!C19</f>
        <v>0</v>
      </c>
      <c r="D19" s="161">
        <f>FundDataInput!D19</f>
        <v>0</v>
      </c>
      <c r="E19" s="161">
        <f>FundDataInput!E19</f>
        <v>0</v>
      </c>
      <c r="F19">
        <f>IF(ISERROR(VLOOKUP(C19,C$2:C18,1,FALSE)),MAX(F$2:F18)+1,VLOOKUP(C19,C$2:F18,4,FALSE))</f>
        <v>1</v>
      </c>
      <c r="G19" t="e">
        <f t="shared" si="8"/>
        <v>#N/A</v>
      </c>
      <c r="I19" t="str">
        <f ca="1">TableOfContents!A24&amp;TableOfContents!B24</f>
        <v/>
      </c>
      <c r="J19" t="str">
        <f ca="1">IF(ISERROR(VLOOKUP(I19,ProjDataInput!$B$2:$J$51,9,FALSE)),"",VLOOKUP(I19,ProjDataInput!$B$2:$J$51,9,FALSE))</f>
        <v/>
      </c>
      <c r="K19" t="str">
        <f ca="1">IF(ISERROR(VLOOKUP(I19,ProjDataInput!$B$2:$C$51,2,FALSE)),"",VLOOKUP(I19,ProjDataInput!$B$2:$C$51,2,FALSE))</f>
        <v/>
      </c>
      <c r="L19" s="26">
        <f t="shared" ca="1" si="0"/>
        <v>0</v>
      </c>
      <c r="M19" s="159">
        <f t="shared" ca="1" si="1"/>
        <v>0</v>
      </c>
      <c r="N19" s="26">
        <f t="shared" ca="1" si="2"/>
        <v>0</v>
      </c>
      <c r="O19" s="159">
        <f t="shared" ca="1" si="3"/>
        <v>0</v>
      </c>
      <c r="P19" s="26">
        <f t="shared" ca="1" si="4"/>
        <v>0</v>
      </c>
      <c r="Q19" s="159">
        <f t="shared" ca="1" si="5"/>
        <v>0</v>
      </c>
      <c r="R19" s="26">
        <f t="shared" ca="1" si="6"/>
        <v>0</v>
      </c>
      <c r="S19" s="159">
        <f t="shared" ca="1" si="7"/>
        <v>0</v>
      </c>
      <c r="T19" s="208"/>
      <c r="U19" s="208"/>
      <c r="V19" s="155" t="str">
        <f>LEFT(ProjDataInput!S19,32000)</f>
        <v/>
      </c>
      <c r="W19">
        <f t="shared" si="9"/>
        <v>9999</v>
      </c>
    </row>
    <row r="20" spans="1:23" x14ac:dyDescent="0.25">
      <c r="A20" s="161">
        <f>FundDataInput!A20</f>
        <v>0</v>
      </c>
      <c r="B20" s="162">
        <f>FundDataInput!B20</f>
        <v>0</v>
      </c>
      <c r="C20" s="161">
        <f>FundDataInput!C20</f>
        <v>0</v>
      </c>
      <c r="D20" s="161">
        <f>FundDataInput!D20</f>
        <v>0</v>
      </c>
      <c r="E20" s="161">
        <f>FundDataInput!E20</f>
        <v>0</v>
      </c>
      <c r="F20">
        <f>IF(ISERROR(VLOOKUP(C20,C$2:C19,1,FALSE)),MAX(F$2:F19)+1,VLOOKUP(C20,C$2:F19,4,FALSE))</f>
        <v>1</v>
      </c>
      <c r="G20" t="e">
        <f t="shared" si="8"/>
        <v>#N/A</v>
      </c>
      <c r="I20" t="str">
        <f ca="1">TableOfContents!A25&amp;TableOfContents!B25</f>
        <v/>
      </c>
      <c r="J20" t="str">
        <f ca="1">IF(ISERROR(VLOOKUP(I20,ProjDataInput!$B$2:$J$51,9,FALSE)),"",VLOOKUP(I20,ProjDataInput!$B$2:$J$51,9,FALSE))</f>
        <v/>
      </c>
      <c r="K20" t="str">
        <f ca="1">IF(ISERROR(VLOOKUP(I20,ProjDataInput!$B$2:$C$51,2,FALSE)),"",VLOOKUP(I20,ProjDataInput!$B$2:$C$51,2,FALSE))</f>
        <v/>
      </c>
      <c r="L20" s="26">
        <f t="shared" ca="1" si="0"/>
        <v>0</v>
      </c>
      <c r="M20" s="159">
        <f t="shared" ca="1" si="1"/>
        <v>0</v>
      </c>
      <c r="N20" s="26">
        <f t="shared" ca="1" si="2"/>
        <v>0</v>
      </c>
      <c r="O20" s="159">
        <f t="shared" ca="1" si="3"/>
        <v>0</v>
      </c>
      <c r="P20" s="26">
        <f t="shared" ca="1" si="4"/>
        <v>0</v>
      </c>
      <c r="Q20" s="159">
        <f t="shared" ca="1" si="5"/>
        <v>0</v>
      </c>
      <c r="R20" s="26">
        <f t="shared" ca="1" si="6"/>
        <v>0</v>
      </c>
      <c r="S20" s="159">
        <f t="shared" ca="1" si="7"/>
        <v>0</v>
      </c>
      <c r="T20" s="208"/>
      <c r="U20" s="208"/>
      <c r="V20" s="155" t="str">
        <f>LEFT(ProjDataInput!S20,32000)</f>
        <v/>
      </c>
      <c r="W20">
        <f t="shared" si="9"/>
        <v>9999</v>
      </c>
    </row>
    <row r="21" spans="1:23" x14ac:dyDescent="0.25">
      <c r="A21" s="161">
        <f>FundDataInput!A21</f>
        <v>0</v>
      </c>
      <c r="B21" s="162">
        <f>FundDataInput!B21</f>
        <v>0</v>
      </c>
      <c r="C21" s="161">
        <f>FundDataInput!C21</f>
        <v>0</v>
      </c>
      <c r="D21" s="161">
        <f>FundDataInput!D21</f>
        <v>0</v>
      </c>
      <c r="E21" s="161">
        <f>FundDataInput!E21</f>
        <v>0</v>
      </c>
      <c r="F21">
        <f>IF(ISERROR(VLOOKUP(C21,C$2:C20,1,FALSE)),MAX(F$2:F20)+1,VLOOKUP(C21,C$2:F20,4,FALSE))</f>
        <v>1</v>
      </c>
      <c r="G21" t="e">
        <f t="shared" si="8"/>
        <v>#N/A</v>
      </c>
      <c r="I21" t="str">
        <f ca="1">TableOfContents!A26&amp;TableOfContents!B26</f>
        <v/>
      </c>
      <c r="J21" t="str">
        <f ca="1">IF(ISERROR(VLOOKUP(I21,ProjDataInput!$B$2:$J$51,9,FALSE)),"",VLOOKUP(I21,ProjDataInput!$B$2:$J$51,9,FALSE))</f>
        <v/>
      </c>
      <c r="K21" t="str">
        <f ca="1">IF(ISERROR(VLOOKUP(I21,ProjDataInput!$B$2:$C$51,2,FALSE)),"",VLOOKUP(I21,ProjDataInput!$B$2:$C$51,2,FALSE))</f>
        <v/>
      </c>
      <c r="L21" s="26">
        <f t="shared" ca="1" si="0"/>
        <v>0</v>
      </c>
      <c r="M21" s="159">
        <f t="shared" ca="1" si="1"/>
        <v>0</v>
      </c>
      <c r="N21" s="26">
        <f t="shared" ca="1" si="2"/>
        <v>0</v>
      </c>
      <c r="O21" s="159">
        <f t="shared" ca="1" si="3"/>
        <v>0</v>
      </c>
      <c r="P21" s="26">
        <f t="shared" ca="1" si="4"/>
        <v>0</v>
      </c>
      <c r="Q21" s="159">
        <f t="shared" ca="1" si="5"/>
        <v>0</v>
      </c>
      <c r="R21" s="26">
        <f t="shared" ca="1" si="6"/>
        <v>0</v>
      </c>
      <c r="S21" s="159">
        <f t="shared" ca="1" si="7"/>
        <v>0</v>
      </c>
      <c r="T21" s="208"/>
      <c r="U21" s="208"/>
      <c r="V21" s="155" t="str">
        <f>LEFT(ProjDataInput!S21,32000)</f>
        <v/>
      </c>
      <c r="W21">
        <f t="shared" si="9"/>
        <v>9999</v>
      </c>
    </row>
    <row r="22" spans="1:23" x14ac:dyDescent="0.25">
      <c r="A22" s="161">
        <f>FundDataInput!A22</f>
        <v>0</v>
      </c>
      <c r="B22" s="162">
        <f>FundDataInput!B22</f>
        <v>0</v>
      </c>
      <c r="C22" s="161">
        <f>FundDataInput!C22</f>
        <v>0</v>
      </c>
      <c r="D22" s="161">
        <f>FundDataInput!D22</f>
        <v>0</v>
      </c>
      <c r="E22" s="161">
        <f>FundDataInput!E22</f>
        <v>0</v>
      </c>
      <c r="F22">
        <f>IF(ISERROR(VLOOKUP(C22,C$2:C21,1,FALSE)),MAX(F$2:F21)+1,VLOOKUP(C22,C$2:F21,4,FALSE))</f>
        <v>1</v>
      </c>
      <c r="G22" t="e">
        <f t="shared" si="8"/>
        <v>#N/A</v>
      </c>
      <c r="I22" t="str">
        <f ca="1">TableOfContents!A27&amp;TableOfContents!B27</f>
        <v/>
      </c>
      <c r="J22" t="str">
        <f ca="1">IF(ISERROR(VLOOKUP(I22,ProjDataInput!$B$2:$J$51,9,FALSE)),"",VLOOKUP(I22,ProjDataInput!$B$2:$J$51,9,FALSE))</f>
        <v/>
      </c>
      <c r="K22" t="str">
        <f ca="1">IF(ISERROR(VLOOKUP(I22,ProjDataInput!$B$2:$C$51,2,FALSE)),"",VLOOKUP(I22,ProjDataInput!$B$2:$C$51,2,FALSE))</f>
        <v/>
      </c>
      <c r="L22" s="26">
        <f t="shared" ca="1" si="0"/>
        <v>0</v>
      </c>
      <c r="M22" s="159">
        <f t="shared" ca="1" si="1"/>
        <v>0</v>
      </c>
      <c r="N22" s="26">
        <f t="shared" ca="1" si="2"/>
        <v>0</v>
      </c>
      <c r="O22" s="159">
        <f t="shared" ca="1" si="3"/>
        <v>0</v>
      </c>
      <c r="P22" s="26">
        <f t="shared" ca="1" si="4"/>
        <v>0</v>
      </c>
      <c r="Q22" s="159">
        <f t="shared" ca="1" si="5"/>
        <v>0</v>
      </c>
      <c r="R22" s="26">
        <f t="shared" ca="1" si="6"/>
        <v>0</v>
      </c>
      <c r="S22" s="159">
        <f t="shared" ca="1" si="7"/>
        <v>0</v>
      </c>
      <c r="T22" s="208"/>
      <c r="U22" s="208"/>
      <c r="V22" s="155" t="str">
        <f>LEFT(ProjDataInput!S22,32000)</f>
        <v/>
      </c>
      <c r="W22">
        <f t="shared" si="9"/>
        <v>9999</v>
      </c>
    </row>
    <row r="23" spans="1:23" x14ac:dyDescent="0.25">
      <c r="A23" s="161">
        <f>FundDataInput!A23</f>
        <v>0</v>
      </c>
      <c r="B23" s="162">
        <f>FundDataInput!B23</f>
        <v>0</v>
      </c>
      <c r="C23" s="161">
        <f>FundDataInput!C23</f>
        <v>0</v>
      </c>
      <c r="D23" s="161">
        <f>FundDataInput!D23</f>
        <v>0</v>
      </c>
      <c r="E23" s="161">
        <f>FundDataInput!E23</f>
        <v>0</v>
      </c>
      <c r="F23">
        <f>IF(ISERROR(VLOOKUP(C23,C$2:C22,1,FALSE)),MAX(F$2:F22)+1,VLOOKUP(C23,C$2:F22,4,FALSE))</f>
        <v>1</v>
      </c>
      <c r="G23" t="e">
        <f t="shared" si="8"/>
        <v>#N/A</v>
      </c>
      <c r="I23" t="str">
        <f ca="1">TableOfContents!A28&amp;TableOfContents!B28</f>
        <v/>
      </c>
      <c r="J23" t="str">
        <f ca="1">IF(ISERROR(VLOOKUP(I23,ProjDataInput!$B$2:$J$51,9,FALSE)),"",VLOOKUP(I23,ProjDataInput!$B$2:$J$51,9,FALSE))</f>
        <v/>
      </c>
      <c r="K23" t="str">
        <f ca="1">IF(ISERROR(VLOOKUP(I23,ProjDataInput!$B$2:$C$51,2,FALSE)),"",VLOOKUP(I23,ProjDataInput!$B$2:$C$51,2,FALSE))</f>
        <v/>
      </c>
      <c r="L23" s="26">
        <f t="shared" ca="1" si="0"/>
        <v>0</v>
      </c>
      <c r="M23" s="159">
        <f t="shared" ca="1" si="1"/>
        <v>0</v>
      </c>
      <c r="N23" s="26">
        <f t="shared" ca="1" si="2"/>
        <v>0</v>
      </c>
      <c r="O23" s="159">
        <f t="shared" ca="1" si="3"/>
        <v>0</v>
      </c>
      <c r="P23" s="26">
        <f t="shared" ca="1" si="4"/>
        <v>0</v>
      </c>
      <c r="Q23" s="159">
        <f t="shared" ca="1" si="5"/>
        <v>0</v>
      </c>
      <c r="R23" s="26">
        <f t="shared" ca="1" si="6"/>
        <v>0</v>
      </c>
      <c r="S23" s="159">
        <f t="shared" ca="1" si="7"/>
        <v>0</v>
      </c>
      <c r="T23" s="208"/>
      <c r="U23" s="208"/>
      <c r="V23" s="155" t="str">
        <f>LEFT(ProjDataInput!S23,32000)</f>
        <v/>
      </c>
      <c r="W23">
        <f t="shared" si="9"/>
        <v>9999</v>
      </c>
    </row>
    <row r="24" spans="1:23" x14ac:dyDescent="0.25">
      <c r="A24" s="161">
        <f>FundDataInput!A24</f>
        <v>0</v>
      </c>
      <c r="B24" s="162">
        <f>FundDataInput!B24</f>
        <v>0</v>
      </c>
      <c r="C24" s="161">
        <f>FundDataInput!C24</f>
        <v>0</v>
      </c>
      <c r="D24" s="161">
        <f>FundDataInput!D24</f>
        <v>0</v>
      </c>
      <c r="E24" s="161">
        <f>FundDataInput!E24</f>
        <v>0</v>
      </c>
      <c r="F24">
        <f>IF(ISERROR(VLOOKUP(C24,C$2:C23,1,FALSE)),MAX(F$2:F23)+1,VLOOKUP(C24,C$2:F23,4,FALSE))</f>
        <v>1</v>
      </c>
      <c r="G24" t="e">
        <f t="shared" si="8"/>
        <v>#N/A</v>
      </c>
      <c r="I24" t="str">
        <f ca="1">TableOfContents!A29&amp;TableOfContents!B29</f>
        <v/>
      </c>
      <c r="J24" t="str">
        <f ca="1">IF(ISERROR(VLOOKUP(I24,ProjDataInput!$B$2:$J$51,9,FALSE)),"",VLOOKUP(I24,ProjDataInput!$B$2:$J$51,9,FALSE))</f>
        <v/>
      </c>
      <c r="K24" t="str">
        <f ca="1">IF(ISERROR(VLOOKUP(I24,ProjDataInput!$B$2:$C$51,2,FALSE)),"",VLOOKUP(I24,ProjDataInput!$B$2:$C$51,2,FALSE))</f>
        <v/>
      </c>
      <c r="L24" s="26">
        <f t="shared" ca="1" si="0"/>
        <v>0</v>
      </c>
      <c r="M24" s="159">
        <f t="shared" ca="1" si="1"/>
        <v>0</v>
      </c>
      <c r="N24" s="26">
        <f t="shared" ca="1" si="2"/>
        <v>0</v>
      </c>
      <c r="O24" s="159">
        <f t="shared" ca="1" si="3"/>
        <v>0</v>
      </c>
      <c r="P24" s="26">
        <f t="shared" ca="1" si="4"/>
        <v>0</v>
      </c>
      <c r="Q24" s="159">
        <f t="shared" ca="1" si="5"/>
        <v>0</v>
      </c>
      <c r="R24" s="26">
        <f t="shared" ca="1" si="6"/>
        <v>0</v>
      </c>
      <c r="S24" s="159">
        <f t="shared" ca="1" si="7"/>
        <v>0</v>
      </c>
      <c r="T24" s="208"/>
      <c r="U24" s="208"/>
      <c r="V24" s="155" t="str">
        <f>LEFT(ProjDataInput!S24,32000)</f>
        <v/>
      </c>
      <c r="W24">
        <f t="shared" si="9"/>
        <v>9999</v>
      </c>
    </row>
    <row r="25" spans="1:23" x14ac:dyDescent="0.25">
      <c r="A25" s="161">
        <f>FundDataInput!A25</f>
        <v>0</v>
      </c>
      <c r="B25" s="162">
        <f>FundDataInput!B25</f>
        <v>0</v>
      </c>
      <c r="C25" s="161">
        <f>FundDataInput!C25</f>
        <v>0</v>
      </c>
      <c r="D25" s="161">
        <f>FundDataInput!D25</f>
        <v>0</v>
      </c>
      <c r="E25" s="161">
        <f>FundDataInput!E25</f>
        <v>0</v>
      </c>
      <c r="F25">
        <f>IF(ISERROR(VLOOKUP(C25,C$2:C24,1,FALSE)),MAX(F$2:F24)+1,VLOOKUP(C25,C$2:F24,4,FALSE))</f>
        <v>1</v>
      </c>
      <c r="G25" t="e">
        <f t="shared" si="8"/>
        <v>#N/A</v>
      </c>
      <c r="I25" t="str">
        <f ca="1">TableOfContents!A30&amp;TableOfContents!B30</f>
        <v/>
      </c>
      <c r="J25" t="str">
        <f ca="1">IF(ISERROR(VLOOKUP(I25,ProjDataInput!$B$2:$J$51,9,FALSE)),"",VLOOKUP(I25,ProjDataInput!$B$2:$J$51,9,FALSE))</f>
        <v/>
      </c>
      <c r="K25" t="str">
        <f ca="1">IF(ISERROR(VLOOKUP(I25,ProjDataInput!$B$2:$C$51,2,FALSE)),"",VLOOKUP(I25,ProjDataInput!$B$2:$C$51,2,FALSE))</f>
        <v/>
      </c>
      <c r="L25" s="26">
        <f t="shared" ca="1" si="0"/>
        <v>0</v>
      </c>
      <c r="M25" s="159">
        <f t="shared" ca="1" si="1"/>
        <v>0</v>
      </c>
      <c r="N25" s="26">
        <f t="shared" ca="1" si="2"/>
        <v>0</v>
      </c>
      <c r="O25" s="159">
        <f t="shared" ca="1" si="3"/>
        <v>0</v>
      </c>
      <c r="P25" s="26">
        <f t="shared" ca="1" si="4"/>
        <v>0</v>
      </c>
      <c r="Q25" s="159">
        <f t="shared" ca="1" si="5"/>
        <v>0</v>
      </c>
      <c r="R25" s="26">
        <f t="shared" ca="1" si="6"/>
        <v>0</v>
      </c>
      <c r="S25" s="159">
        <f t="shared" ca="1" si="7"/>
        <v>0</v>
      </c>
      <c r="T25" s="208"/>
      <c r="U25" s="208"/>
      <c r="V25" s="155" t="str">
        <f>LEFT(ProjDataInput!S25,32000)</f>
        <v/>
      </c>
      <c r="W25">
        <f t="shared" si="9"/>
        <v>9999</v>
      </c>
    </row>
    <row r="26" spans="1:23" x14ac:dyDescent="0.25">
      <c r="A26" s="161">
        <f>FundDataInput!A26</f>
        <v>0</v>
      </c>
      <c r="B26" s="162">
        <f>FundDataInput!B26</f>
        <v>0</v>
      </c>
      <c r="C26" s="161">
        <f>FundDataInput!C26</f>
        <v>0</v>
      </c>
      <c r="D26" s="161">
        <f>FundDataInput!D26</f>
        <v>0</v>
      </c>
      <c r="E26" s="161">
        <f>FundDataInput!E26</f>
        <v>0</v>
      </c>
      <c r="F26">
        <f>IF(ISERROR(VLOOKUP(C26,C$2:C25,1,FALSE)),MAX(F$2:F25)+1,VLOOKUP(C26,C$2:F25,4,FALSE))</f>
        <v>1</v>
      </c>
      <c r="G26" t="e">
        <f t="shared" si="8"/>
        <v>#N/A</v>
      </c>
      <c r="I26" t="str">
        <f ca="1">TableOfContents!A31&amp;TableOfContents!B31</f>
        <v/>
      </c>
      <c r="J26" t="str">
        <f ca="1">IF(ISERROR(VLOOKUP(I26,ProjDataInput!$B$2:$J$51,9,FALSE)),"",VLOOKUP(I26,ProjDataInput!$B$2:$J$51,9,FALSE))</f>
        <v/>
      </c>
      <c r="K26" t="str">
        <f ca="1">IF(ISERROR(VLOOKUP(I26,ProjDataInput!$B$2:$C$51,2,FALSE)),"",VLOOKUP(I26,ProjDataInput!$B$2:$C$51,2,FALSE))</f>
        <v/>
      </c>
      <c r="L26" s="26">
        <f t="shared" ca="1" si="0"/>
        <v>0</v>
      </c>
      <c r="M26" s="159">
        <f t="shared" ca="1" si="1"/>
        <v>0</v>
      </c>
      <c r="N26" s="26">
        <f t="shared" ca="1" si="2"/>
        <v>0</v>
      </c>
      <c r="O26" s="159">
        <f t="shared" ca="1" si="3"/>
        <v>0</v>
      </c>
      <c r="P26" s="26">
        <f t="shared" ca="1" si="4"/>
        <v>0</v>
      </c>
      <c r="Q26" s="159">
        <f t="shared" ca="1" si="5"/>
        <v>0</v>
      </c>
      <c r="R26" s="26">
        <f t="shared" ca="1" si="6"/>
        <v>0</v>
      </c>
      <c r="S26" s="159">
        <f t="shared" ca="1" si="7"/>
        <v>0</v>
      </c>
      <c r="T26" s="208"/>
      <c r="U26" s="208"/>
      <c r="V26" s="155" t="str">
        <f>LEFT(ProjDataInput!S26,32000)</f>
        <v/>
      </c>
      <c r="W26">
        <f t="shared" si="9"/>
        <v>9999</v>
      </c>
    </row>
    <row r="27" spans="1:23" x14ac:dyDescent="0.25">
      <c r="A27" s="161">
        <f>FundDataInput!A27</f>
        <v>0</v>
      </c>
      <c r="B27" s="162">
        <f>FundDataInput!B27</f>
        <v>0</v>
      </c>
      <c r="C27" s="161">
        <f>FundDataInput!C27</f>
        <v>0</v>
      </c>
      <c r="D27" s="161">
        <f>FundDataInput!D27</f>
        <v>0</v>
      </c>
      <c r="E27" s="161">
        <f>FundDataInput!E27</f>
        <v>0</v>
      </c>
      <c r="F27">
        <f>IF(ISERROR(VLOOKUP(C27,C$2:C26,1,FALSE)),MAX(F$2:F26)+1,VLOOKUP(C27,C$2:F26,4,FALSE))</f>
        <v>1</v>
      </c>
      <c r="G27" t="e">
        <f t="shared" si="8"/>
        <v>#N/A</v>
      </c>
      <c r="I27" t="str">
        <f ca="1">TableOfContents!A32&amp;TableOfContents!B32</f>
        <v/>
      </c>
      <c r="J27" t="str">
        <f ca="1">IF(ISERROR(VLOOKUP(I27,ProjDataInput!$B$2:$J$51,9,FALSE)),"",VLOOKUP(I27,ProjDataInput!$B$2:$J$51,9,FALSE))</f>
        <v/>
      </c>
      <c r="K27" t="str">
        <f ca="1">IF(ISERROR(VLOOKUP(I27,ProjDataInput!$B$2:$C$51,2,FALSE)),"",VLOOKUP(I27,ProjDataInput!$B$2:$C$51,2,FALSE))</f>
        <v/>
      </c>
      <c r="L27" s="26">
        <f t="shared" ca="1" si="0"/>
        <v>0</v>
      </c>
      <c r="M27" s="159">
        <f t="shared" ca="1" si="1"/>
        <v>0</v>
      </c>
      <c r="N27" s="26">
        <f t="shared" ca="1" si="2"/>
        <v>0</v>
      </c>
      <c r="O27" s="159">
        <f t="shared" ca="1" si="3"/>
        <v>0</v>
      </c>
      <c r="P27" s="26">
        <f t="shared" ca="1" si="4"/>
        <v>0</v>
      </c>
      <c r="Q27" s="159">
        <f t="shared" ca="1" si="5"/>
        <v>0</v>
      </c>
      <c r="R27" s="26">
        <f t="shared" ca="1" si="6"/>
        <v>0</v>
      </c>
      <c r="S27" s="159">
        <f t="shared" ca="1" si="7"/>
        <v>0</v>
      </c>
      <c r="T27" s="208"/>
      <c r="U27" s="208"/>
      <c r="V27" s="155" t="str">
        <f>LEFT(ProjDataInput!S27,32000)</f>
        <v/>
      </c>
      <c r="W27">
        <f t="shared" si="9"/>
        <v>9999</v>
      </c>
    </row>
    <row r="28" spans="1:23" x14ac:dyDescent="0.25">
      <c r="A28" s="161">
        <f>FundDataInput!A28</f>
        <v>0</v>
      </c>
      <c r="B28" s="162">
        <f>FundDataInput!B28</f>
        <v>0</v>
      </c>
      <c r="C28" s="161">
        <f>FundDataInput!C28</f>
        <v>0</v>
      </c>
      <c r="D28" s="161">
        <f>FundDataInput!D28</f>
        <v>0</v>
      </c>
      <c r="E28" s="161">
        <f>FundDataInput!E28</f>
        <v>0</v>
      </c>
      <c r="F28">
        <f>IF(ISERROR(VLOOKUP(C28,C$2:C27,1,FALSE)),MAX(F$2:F27)+1,VLOOKUP(C28,C$2:F27,4,FALSE))</f>
        <v>1</v>
      </c>
      <c r="G28" t="e">
        <f t="shared" si="8"/>
        <v>#N/A</v>
      </c>
      <c r="I28" t="str">
        <f ca="1">TableOfContents!A33&amp;TableOfContents!B33</f>
        <v/>
      </c>
      <c r="J28" t="str">
        <f ca="1">IF(ISERROR(VLOOKUP(I28,ProjDataInput!$B$2:$J$51,9,FALSE)),"",VLOOKUP(I28,ProjDataInput!$B$2:$J$51,9,FALSE))</f>
        <v/>
      </c>
      <c r="K28" t="str">
        <f ca="1">IF(ISERROR(VLOOKUP(I28,ProjDataInput!$B$2:$C$51,2,FALSE)),"",VLOOKUP(I28,ProjDataInput!$B$2:$C$51,2,FALSE))</f>
        <v/>
      </c>
      <c r="L28" s="26">
        <f t="shared" ca="1" si="0"/>
        <v>0</v>
      </c>
      <c r="M28" s="159">
        <f t="shared" ca="1" si="1"/>
        <v>0</v>
      </c>
      <c r="N28" s="26">
        <f t="shared" ca="1" si="2"/>
        <v>0</v>
      </c>
      <c r="O28" s="159">
        <f t="shared" ca="1" si="3"/>
        <v>0</v>
      </c>
      <c r="P28" s="26">
        <f t="shared" ca="1" si="4"/>
        <v>0</v>
      </c>
      <c r="Q28" s="159">
        <f t="shared" ca="1" si="5"/>
        <v>0</v>
      </c>
      <c r="R28" s="26">
        <f t="shared" ca="1" si="6"/>
        <v>0</v>
      </c>
      <c r="S28" s="159">
        <f t="shared" ca="1" si="7"/>
        <v>0</v>
      </c>
      <c r="T28" s="208"/>
      <c r="U28" s="208"/>
      <c r="V28" s="155" t="str">
        <f>LEFT(ProjDataInput!S28,32000)</f>
        <v/>
      </c>
      <c r="W28">
        <f t="shared" si="9"/>
        <v>9999</v>
      </c>
    </row>
    <row r="29" spans="1:23" x14ac:dyDescent="0.25">
      <c r="A29" s="161">
        <f>FundDataInput!A29</f>
        <v>0</v>
      </c>
      <c r="B29" s="162">
        <f>FundDataInput!B29</f>
        <v>0</v>
      </c>
      <c r="C29" s="161">
        <f>FundDataInput!C29</f>
        <v>0</v>
      </c>
      <c r="D29" s="161">
        <f>FundDataInput!D29</f>
        <v>0</v>
      </c>
      <c r="E29" s="161">
        <f>FundDataInput!E29</f>
        <v>0</v>
      </c>
      <c r="F29">
        <f>IF(ISERROR(VLOOKUP(C29,C$2:C28,1,FALSE)),MAX(F$2:F28)+1,VLOOKUP(C29,C$2:F28,4,FALSE))</f>
        <v>1</v>
      </c>
      <c r="G29" t="e">
        <f t="shared" si="8"/>
        <v>#N/A</v>
      </c>
      <c r="I29" t="str">
        <f ca="1">TableOfContents!A34&amp;TableOfContents!B34</f>
        <v/>
      </c>
      <c r="J29" t="str">
        <f ca="1">IF(ISERROR(VLOOKUP(I29,ProjDataInput!$B$2:$J$51,9,FALSE)),"",VLOOKUP(I29,ProjDataInput!$B$2:$J$51,9,FALSE))</f>
        <v/>
      </c>
      <c r="K29" t="str">
        <f ca="1">IF(ISERROR(VLOOKUP(I29,ProjDataInput!$B$2:$C$51,2,FALSE)),"",VLOOKUP(I29,ProjDataInput!$B$2:$C$51,2,FALSE))</f>
        <v/>
      </c>
      <c r="L29" s="26">
        <f t="shared" ca="1" si="0"/>
        <v>0</v>
      </c>
      <c r="M29" s="159">
        <f t="shared" ca="1" si="1"/>
        <v>0</v>
      </c>
      <c r="N29" s="26">
        <f t="shared" ca="1" si="2"/>
        <v>0</v>
      </c>
      <c r="O29" s="159">
        <f t="shared" ca="1" si="3"/>
        <v>0</v>
      </c>
      <c r="P29" s="26">
        <f t="shared" ca="1" si="4"/>
        <v>0</v>
      </c>
      <c r="Q29" s="159">
        <f t="shared" ca="1" si="5"/>
        <v>0</v>
      </c>
      <c r="R29" s="26">
        <f t="shared" ca="1" si="6"/>
        <v>0</v>
      </c>
      <c r="S29" s="159">
        <f t="shared" ca="1" si="7"/>
        <v>0</v>
      </c>
      <c r="T29" s="208"/>
      <c r="U29" s="208"/>
      <c r="V29" s="155" t="str">
        <f>LEFT(ProjDataInput!S29,32000)</f>
        <v/>
      </c>
      <c r="W29">
        <f t="shared" si="9"/>
        <v>9999</v>
      </c>
    </row>
    <row r="30" spans="1:23" x14ac:dyDescent="0.25">
      <c r="A30" s="161">
        <f>FundDataInput!A30</f>
        <v>0</v>
      </c>
      <c r="B30" s="162">
        <f>FundDataInput!B30</f>
        <v>0</v>
      </c>
      <c r="C30" s="161">
        <f>FundDataInput!C30</f>
        <v>0</v>
      </c>
      <c r="D30" s="161">
        <f>FundDataInput!D30</f>
        <v>0</v>
      </c>
      <c r="E30" s="161">
        <f>FundDataInput!E30</f>
        <v>0</v>
      </c>
      <c r="F30">
        <f>IF(ISERROR(VLOOKUP(C30,C$2:C29,1,FALSE)),MAX(F$2:F29)+1,VLOOKUP(C30,C$2:F29,4,FALSE))</f>
        <v>1</v>
      </c>
      <c r="G30" t="e">
        <f t="shared" si="8"/>
        <v>#N/A</v>
      </c>
      <c r="I30" t="str">
        <f ca="1">TableOfContents!A35&amp;TableOfContents!B35</f>
        <v/>
      </c>
      <c r="J30" t="str">
        <f ca="1">IF(ISERROR(VLOOKUP(I30,ProjDataInput!$B$2:$J$51,9,FALSE)),"",VLOOKUP(I30,ProjDataInput!$B$2:$J$51,9,FALSE))</f>
        <v/>
      </c>
      <c r="K30" t="str">
        <f ca="1">IF(ISERROR(VLOOKUP(I30,ProjDataInput!$B$2:$C$51,2,FALSE)),"",VLOOKUP(I30,ProjDataInput!$B$2:$C$51,2,FALSE))</f>
        <v/>
      </c>
      <c r="L30" s="26">
        <f t="shared" ca="1" si="0"/>
        <v>0</v>
      </c>
      <c r="M30" s="159">
        <f t="shared" ca="1" si="1"/>
        <v>0</v>
      </c>
      <c r="N30" s="26">
        <f t="shared" ca="1" si="2"/>
        <v>0</v>
      </c>
      <c r="O30" s="159">
        <f t="shared" ca="1" si="3"/>
        <v>0</v>
      </c>
      <c r="P30" s="26">
        <f t="shared" ca="1" si="4"/>
        <v>0</v>
      </c>
      <c r="Q30" s="159">
        <f t="shared" ca="1" si="5"/>
        <v>0</v>
      </c>
      <c r="R30" s="26">
        <f t="shared" ca="1" si="6"/>
        <v>0</v>
      </c>
      <c r="S30" s="159">
        <f t="shared" ca="1" si="7"/>
        <v>0</v>
      </c>
      <c r="T30" s="208"/>
      <c r="U30" s="208"/>
      <c r="V30" s="155" t="str">
        <f>LEFT(ProjDataInput!S30,32000)</f>
        <v/>
      </c>
      <c r="W30">
        <f t="shared" si="9"/>
        <v>9999</v>
      </c>
    </row>
    <row r="31" spans="1:23" x14ac:dyDescent="0.25">
      <c r="A31" s="161">
        <f>FundDataInput!A31</f>
        <v>0</v>
      </c>
      <c r="B31" s="162">
        <f>FundDataInput!B31</f>
        <v>0</v>
      </c>
      <c r="C31" s="161">
        <f>FundDataInput!C31</f>
        <v>0</v>
      </c>
      <c r="D31" s="161">
        <f>FundDataInput!D31</f>
        <v>0</v>
      </c>
      <c r="E31" s="161">
        <f>FundDataInput!E31</f>
        <v>0</v>
      </c>
      <c r="F31">
        <f>IF(ISERROR(VLOOKUP(C31,C$2:C30,1,FALSE)),MAX(F$2:F30)+1,VLOOKUP(C31,C$2:F30,4,FALSE))</f>
        <v>1</v>
      </c>
      <c r="G31" t="e">
        <f t="shared" si="8"/>
        <v>#N/A</v>
      </c>
      <c r="I31" t="str">
        <f ca="1">TableOfContents!A36&amp;TableOfContents!B36</f>
        <v/>
      </c>
      <c r="J31" t="str">
        <f ca="1">IF(ISERROR(VLOOKUP(I31,ProjDataInput!$B$2:$J$51,9,FALSE)),"",VLOOKUP(I31,ProjDataInput!$B$2:$J$51,9,FALSE))</f>
        <v/>
      </c>
      <c r="K31" t="str">
        <f ca="1">IF(ISERROR(VLOOKUP(I31,ProjDataInput!$B$2:$C$51,2,FALSE)),"",VLOOKUP(I31,ProjDataInput!$B$2:$C$51,2,FALSE))</f>
        <v/>
      </c>
      <c r="L31" s="26">
        <f t="shared" ca="1" si="0"/>
        <v>0</v>
      </c>
      <c r="M31" s="159">
        <f t="shared" ca="1" si="1"/>
        <v>0</v>
      </c>
      <c r="N31" s="26">
        <f t="shared" ca="1" si="2"/>
        <v>0</v>
      </c>
      <c r="O31" s="159">
        <f t="shared" ca="1" si="3"/>
        <v>0</v>
      </c>
      <c r="P31" s="26">
        <f t="shared" ca="1" si="4"/>
        <v>0</v>
      </c>
      <c r="Q31" s="159">
        <f t="shared" ca="1" si="5"/>
        <v>0</v>
      </c>
      <c r="R31" s="26">
        <f t="shared" ca="1" si="6"/>
        <v>0</v>
      </c>
      <c r="S31" s="159">
        <f t="shared" ca="1" si="7"/>
        <v>0</v>
      </c>
      <c r="T31" s="208"/>
      <c r="U31" s="208"/>
      <c r="V31" s="155" t="str">
        <f>LEFT(ProjDataInput!S31,32000)</f>
        <v/>
      </c>
      <c r="W31">
        <f t="shared" si="9"/>
        <v>9999</v>
      </c>
    </row>
    <row r="32" spans="1:23" x14ac:dyDescent="0.25">
      <c r="A32" s="161">
        <f>FundDataInput!A32</f>
        <v>0</v>
      </c>
      <c r="B32" s="162">
        <f>FundDataInput!B32</f>
        <v>0</v>
      </c>
      <c r="C32" s="161">
        <f>FundDataInput!C32</f>
        <v>0</v>
      </c>
      <c r="D32" s="161">
        <f>FundDataInput!D32</f>
        <v>0</v>
      </c>
      <c r="E32" s="161">
        <f>FundDataInput!E32</f>
        <v>0</v>
      </c>
      <c r="F32">
        <f>IF(ISERROR(VLOOKUP(C32,C$2:C31,1,FALSE)),MAX(F$2:F31)+1,VLOOKUP(C32,C$2:F31,4,FALSE))</f>
        <v>1</v>
      </c>
      <c r="G32" t="e">
        <f t="shared" si="8"/>
        <v>#N/A</v>
      </c>
      <c r="I32" t="str">
        <f ca="1">TableOfContents!A37&amp;TableOfContents!B37</f>
        <v/>
      </c>
      <c r="J32" t="str">
        <f ca="1">IF(ISERROR(VLOOKUP(I32,ProjDataInput!$B$2:$J$51,9,FALSE)),"",VLOOKUP(I32,ProjDataInput!$B$2:$J$51,9,FALSE))</f>
        <v/>
      </c>
      <c r="K32" t="str">
        <f ca="1">IF(ISERROR(VLOOKUP(I32,ProjDataInput!$B$2:$C$51,2,FALSE)),"",VLOOKUP(I32,ProjDataInput!$B$2:$C$51,2,FALSE))</f>
        <v/>
      </c>
      <c r="L32" s="26">
        <f t="shared" ca="1" si="0"/>
        <v>0</v>
      </c>
      <c r="M32" s="159">
        <f t="shared" ca="1" si="1"/>
        <v>0</v>
      </c>
      <c r="N32" s="26">
        <f t="shared" ca="1" si="2"/>
        <v>0</v>
      </c>
      <c r="O32" s="159">
        <f t="shared" ca="1" si="3"/>
        <v>0</v>
      </c>
      <c r="P32" s="26">
        <f t="shared" ca="1" si="4"/>
        <v>0</v>
      </c>
      <c r="Q32" s="159">
        <f t="shared" ca="1" si="5"/>
        <v>0</v>
      </c>
      <c r="R32" s="26">
        <f t="shared" ca="1" si="6"/>
        <v>0</v>
      </c>
      <c r="S32" s="159">
        <f t="shared" ca="1" si="7"/>
        <v>0</v>
      </c>
      <c r="T32" s="208"/>
      <c r="U32" s="208"/>
      <c r="V32" s="155" t="str">
        <f>LEFT(ProjDataInput!S32,32000)</f>
        <v/>
      </c>
      <c r="W32">
        <f t="shared" si="9"/>
        <v>9999</v>
      </c>
    </row>
    <row r="33" spans="1:23" x14ac:dyDescent="0.25">
      <c r="A33" s="161">
        <f>FundDataInput!A33</f>
        <v>0</v>
      </c>
      <c r="B33" s="162">
        <f>FundDataInput!B33</f>
        <v>0</v>
      </c>
      <c r="C33" s="161">
        <f>FundDataInput!C33</f>
        <v>0</v>
      </c>
      <c r="D33" s="161">
        <f>FundDataInput!D33</f>
        <v>0</v>
      </c>
      <c r="E33" s="161">
        <f>FundDataInput!E33</f>
        <v>0</v>
      </c>
      <c r="F33">
        <f>IF(ISERROR(VLOOKUP(C33,C$2:C32,1,FALSE)),MAX(F$2:F32)+1,VLOOKUP(C33,C$2:F32,4,FALSE))</f>
        <v>1</v>
      </c>
      <c r="G33" t="e">
        <f t="shared" si="8"/>
        <v>#N/A</v>
      </c>
      <c r="I33" t="str">
        <f ca="1">TableOfContents!A38&amp;TableOfContents!B38</f>
        <v/>
      </c>
      <c r="J33" t="str">
        <f ca="1">IF(ISERROR(VLOOKUP(I33,ProjDataInput!$B$2:$J$51,9,FALSE)),"",VLOOKUP(I33,ProjDataInput!$B$2:$J$51,9,FALSE))</f>
        <v/>
      </c>
      <c r="K33" t="str">
        <f ca="1">IF(ISERROR(VLOOKUP(I33,ProjDataInput!$B$2:$C$51,2,FALSE)),"",VLOOKUP(I33,ProjDataInput!$B$2:$C$51,2,FALSE))</f>
        <v/>
      </c>
      <c r="L33" s="26">
        <f t="shared" ca="1" si="0"/>
        <v>0</v>
      </c>
      <c r="M33" s="159">
        <f t="shared" ca="1" si="1"/>
        <v>0</v>
      </c>
      <c r="N33" s="26">
        <f t="shared" ca="1" si="2"/>
        <v>0</v>
      </c>
      <c r="O33" s="159">
        <f t="shared" ca="1" si="3"/>
        <v>0</v>
      </c>
      <c r="P33" s="26">
        <f t="shared" ca="1" si="4"/>
        <v>0</v>
      </c>
      <c r="Q33" s="159">
        <f t="shared" ca="1" si="5"/>
        <v>0</v>
      </c>
      <c r="R33" s="26">
        <f t="shared" ca="1" si="6"/>
        <v>0</v>
      </c>
      <c r="S33" s="159">
        <f t="shared" ca="1" si="7"/>
        <v>0</v>
      </c>
      <c r="T33" s="208"/>
      <c r="U33" s="208"/>
      <c r="V33" s="155" t="str">
        <f>LEFT(ProjDataInput!S33,32000)</f>
        <v/>
      </c>
      <c r="W33">
        <f t="shared" si="9"/>
        <v>9999</v>
      </c>
    </row>
    <row r="34" spans="1:23" x14ac:dyDescent="0.25">
      <c r="A34" s="161">
        <f>FundDataInput!A34</f>
        <v>0</v>
      </c>
      <c r="B34" s="162">
        <f>FundDataInput!B34</f>
        <v>0</v>
      </c>
      <c r="C34" s="161">
        <f>FundDataInput!C34</f>
        <v>0</v>
      </c>
      <c r="D34" s="161">
        <f>FundDataInput!D34</f>
        <v>0</v>
      </c>
      <c r="E34" s="161">
        <f>FundDataInput!E34</f>
        <v>0</v>
      </c>
      <c r="F34">
        <f>IF(ISERROR(VLOOKUP(C34,C$2:C33,1,FALSE)),MAX(F$2:F33)+1,VLOOKUP(C34,C$2:F33,4,FALSE))</f>
        <v>1</v>
      </c>
      <c r="G34" t="e">
        <f t="shared" si="8"/>
        <v>#N/A</v>
      </c>
      <c r="I34" t="str">
        <f ca="1">TableOfContents!A39&amp;TableOfContents!B39</f>
        <v/>
      </c>
      <c r="J34" t="str">
        <f ca="1">IF(ISERROR(VLOOKUP(I34,ProjDataInput!$B$2:$J$51,9,FALSE)),"",VLOOKUP(I34,ProjDataInput!$B$2:$J$51,9,FALSE))</f>
        <v/>
      </c>
      <c r="K34" t="str">
        <f ca="1">IF(ISERROR(VLOOKUP(I34,ProjDataInput!$B$2:$C$51,2,FALSE)),"",VLOOKUP(I34,ProjDataInput!$B$2:$C$51,2,FALSE))</f>
        <v/>
      </c>
      <c r="L34" s="26">
        <f t="shared" ca="1" si="0"/>
        <v>0</v>
      </c>
      <c r="M34" s="159">
        <f t="shared" ca="1" si="1"/>
        <v>0</v>
      </c>
      <c r="N34" s="26">
        <f t="shared" ca="1" si="2"/>
        <v>0</v>
      </c>
      <c r="O34" s="159">
        <f t="shared" ca="1" si="3"/>
        <v>0</v>
      </c>
      <c r="P34" s="26">
        <f t="shared" ca="1" si="4"/>
        <v>0</v>
      </c>
      <c r="Q34" s="159">
        <f t="shared" ca="1" si="5"/>
        <v>0</v>
      </c>
      <c r="R34" s="26">
        <f t="shared" ca="1" si="6"/>
        <v>0</v>
      </c>
      <c r="S34" s="159">
        <f t="shared" ca="1" si="7"/>
        <v>0</v>
      </c>
      <c r="T34" s="208"/>
      <c r="U34" s="208"/>
      <c r="V34" s="155" t="str">
        <f>LEFT(ProjDataInput!S34,32000)</f>
        <v/>
      </c>
      <c r="W34">
        <f t="shared" si="9"/>
        <v>9999</v>
      </c>
    </row>
    <row r="35" spans="1:23" x14ac:dyDescent="0.25">
      <c r="A35" s="161">
        <f>FundDataInput!A35</f>
        <v>0</v>
      </c>
      <c r="B35" s="162">
        <f>FundDataInput!B35</f>
        <v>0</v>
      </c>
      <c r="C35" s="161">
        <f>FundDataInput!C35</f>
        <v>0</v>
      </c>
      <c r="D35" s="161">
        <f>FundDataInput!D35</f>
        <v>0</v>
      </c>
      <c r="E35" s="161">
        <f>FundDataInput!E35</f>
        <v>0</v>
      </c>
      <c r="F35">
        <f>IF(ISERROR(VLOOKUP(C35,C$2:C34,1,FALSE)),MAX(F$2:F34)+1,VLOOKUP(C35,C$2:F34,4,FALSE))</f>
        <v>1</v>
      </c>
      <c r="G35" t="e">
        <f t="shared" si="8"/>
        <v>#N/A</v>
      </c>
      <c r="I35" t="str">
        <f ca="1">TableOfContents!A40&amp;TableOfContents!B40</f>
        <v/>
      </c>
      <c r="J35" t="str">
        <f ca="1">IF(ISERROR(VLOOKUP(I35,ProjDataInput!$B$2:$J$51,9,FALSE)),"",VLOOKUP(I35,ProjDataInput!$B$2:$J$51,9,FALSE))</f>
        <v/>
      </c>
      <c r="K35" t="str">
        <f ca="1">IF(ISERROR(VLOOKUP(I35,ProjDataInput!$B$2:$C$51,2,FALSE)),"",VLOOKUP(I35,ProjDataInput!$B$2:$C$51,2,FALSE))</f>
        <v/>
      </c>
      <c r="L35" s="26">
        <f t="shared" ca="1" si="0"/>
        <v>0</v>
      </c>
      <c r="M35" s="159">
        <f t="shared" ca="1" si="1"/>
        <v>0</v>
      </c>
      <c r="N35" s="26">
        <f t="shared" ca="1" si="2"/>
        <v>0</v>
      </c>
      <c r="O35" s="159">
        <f t="shared" ca="1" si="3"/>
        <v>0</v>
      </c>
      <c r="P35" s="26">
        <f t="shared" ca="1" si="4"/>
        <v>0</v>
      </c>
      <c r="Q35" s="159">
        <f t="shared" ca="1" si="5"/>
        <v>0</v>
      </c>
      <c r="R35" s="26">
        <f t="shared" ca="1" si="6"/>
        <v>0</v>
      </c>
      <c r="S35" s="159">
        <f t="shared" ca="1" si="7"/>
        <v>0</v>
      </c>
      <c r="T35" s="208"/>
      <c r="U35" s="208"/>
      <c r="V35" s="155" t="str">
        <f>LEFT(ProjDataInput!S35,32000)</f>
        <v/>
      </c>
      <c r="W35">
        <f t="shared" si="9"/>
        <v>9999</v>
      </c>
    </row>
    <row r="36" spans="1:23" x14ac:dyDescent="0.25">
      <c r="A36" s="161">
        <f>FundDataInput!A36</f>
        <v>0</v>
      </c>
      <c r="B36" s="162">
        <f>FundDataInput!B36</f>
        <v>0</v>
      </c>
      <c r="C36" s="161">
        <f>FundDataInput!C36</f>
        <v>0</v>
      </c>
      <c r="D36" s="161">
        <f>FundDataInput!D36</f>
        <v>0</v>
      </c>
      <c r="E36" s="161">
        <f>FundDataInput!E36</f>
        <v>0</v>
      </c>
      <c r="F36">
        <f>IF(ISERROR(VLOOKUP(C36,C$2:C35,1,FALSE)),MAX(F$2:F35)+1,VLOOKUP(C36,C$2:F35,4,FALSE))</f>
        <v>1</v>
      </c>
      <c r="G36" t="e">
        <f t="shared" si="8"/>
        <v>#N/A</v>
      </c>
      <c r="I36" t="str">
        <f ca="1">TableOfContents!A41&amp;TableOfContents!B41</f>
        <v/>
      </c>
      <c r="J36" t="str">
        <f ca="1">IF(ISERROR(VLOOKUP(I36,ProjDataInput!$B$2:$J$51,9,FALSE)),"",VLOOKUP(I36,ProjDataInput!$B$2:$J$51,9,FALSE))</f>
        <v/>
      </c>
      <c r="K36" t="str">
        <f ca="1">IF(ISERROR(VLOOKUP(I36,ProjDataInput!$B$2:$C$51,2,FALSE)),"",VLOOKUP(I36,ProjDataInput!$B$2:$C$51,2,FALSE))</f>
        <v/>
      </c>
      <c r="L36" s="26">
        <f t="shared" ca="1" si="0"/>
        <v>0</v>
      </c>
      <c r="M36" s="159">
        <f t="shared" ca="1" si="1"/>
        <v>0</v>
      </c>
      <c r="N36" s="26">
        <f t="shared" ca="1" si="2"/>
        <v>0</v>
      </c>
      <c r="O36" s="159">
        <f t="shared" ca="1" si="3"/>
        <v>0</v>
      </c>
      <c r="P36" s="26">
        <f t="shared" ca="1" si="4"/>
        <v>0</v>
      </c>
      <c r="Q36" s="159">
        <f t="shared" ca="1" si="5"/>
        <v>0</v>
      </c>
      <c r="R36" s="26">
        <f t="shared" ca="1" si="6"/>
        <v>0</v>
      </c>
      <c r="S36" s="159">
        <f t="shared" ca="1" si="7"/>
        <v>0</v>
      </c>
      <c r="T36" s="208"/>
      <c r="U36" s="208"/>
      <c r="V36" s="155" t="str">
        <f>LEFT(ProjDataInput!S36,32000)</f>
        <v/>
      </c>
      <c r="W36">
        <f t="shared" si="9"/>
        <v>9999</v>
      </c>
    </row>
    <row r="37" spans="1:23" x14ac:dyDescent="0.25">
      <c r="A37" s="161">
        <f>FundDataInput!A37</f>
        <v>0</v>
      </c>
      <c r="B37" s="162">
        <f>FundDataInput!B37</f>
        <v>0</v>
      </c>
      <c r="C37" s="161">
        <f>FundDataInput!C37</f>
        <v>0</v>
      </c>
      <c r="D37" s="161">
        <f>FundDataInput!D37</f>
        <v>0</v>
      </c>
      <c r="E37" s="161">
        <f>FundDataInput!E37</f>
        <v>0</v>
      </c>
      <c r="F37">
        <f>IF(ISERROR(VLOOKUP(C37,C$2:C36,1,FALSE)),MAX(F$2:F36)+1,VLOOKUP(C37,C$2:F36,4,FALSE))</f>
        <v>1</v>
      </c>
      <c r="G37" t="e">
        <f t="shared" si="8"/>
        <v>#N/A</v>
      </c>
      <c r="I37" t="str">
        <f ca="1">TableOfContents!A42&amp;TableOfContents!B42</f>
        <v/>
      </c>
      <c r="J37" t="str">
        <f ca="1">IF(ISERROR(VLOOKUP(I37,ProjDataInput!$B$2:$J$51,9,FALSE)),"",VLOOKUP(I37,ProjDataInput!$B$2:$J$51,9,FALSE))</f>
        <v/>
      </c>
      <c r="K37" t="str">
        <f ca="1">IF(ISERROR(VLOOKUP(I37,ProjDataInput!$B$2:$C$51,2,FALSE)),"",VLOOKUP(I37,ProjDataInput!$B$2:$C$51,2,FALSE))</f>
        <v/>
      </c>
      <c r="L37" s="26">
        <f t="shared" ca="1" si="0"/>
        <v>0</v>
      </c>
      <c r="M37" s="159">
        <f t="shared" ca="1" si="1"/>
        <v>0</v>
      </c>
      <c r="N37" s="26">
        <f t="shared" ca="1" si="2"/>
        <v>0</v>
      </c>
      <c r="O37" s="159">
        <f t="shared" ca="1" si="3"/>
        <v>0</v>
      </c>
      <c r="P37" s="26">
        <f t="shared" ca="1" si="4"/>
        <v>0</v>
      </c>
      <c r="Q37" s="159">
        <f t="shared" ca="1" si="5"/>
        <v>0</v>
      </c>
      <c r="R37" s="26">
        <f t="shared" ca="1" si="6"/>
        <v>0</v>
      </c>
      <c r="S37" s="159">
        <f t="shared" ca="1" si="7"/>
        <v>0</v>
      </c>
      <c r="T37" s="208"/>
      <c r="U37" s="208"/>
      <c r="V37" s="155" t="str">
        <f>LEFT(ProjDataInput!S37,32000)</f>
        <v/>
      </c>
      <c r="W37">
        <f t="shared" si="9"/>
        <v>9999</v>
      </c>
    </row>
    <row r="38" spans="1:23" x14ac:dyDescent="0.25">
      <c r="A38" s="161">
        <f>FundDataInput!A38</f>
        <v>0</v>
      </c>
      <c r="B38" s="162">
        <f>FundDataInput!B38</f>
        <v>0</v>
      </c>
      <c r="C38" s="161">
        <f>FundDataInput!C38</f>
        <v>0</v>
      </c>
      <c r="D38" s="161">
        <f>FundDataInput!D38</f>
        <v>0</v>
      </c>
      <c r="E38" s="161">
        <f>FundDataInput!E38</f>
        <v>0</v>
      </c>
      <c r="F38">
        <f>IF(ISERROR(VLOOKUP(C38,C$2:C37,1,FALSE)),MAX(F$2:F37)+1,VLOOKUP(C38,C$2:F37,4,FALSE))</f>
        <v>1</v>
      </c>
      <c r="G38" t="e">
        <f t="shared" si="8"/>
        <v>#N/A</v>
      </c>
      <c r="I38" t="str">
        <f ca="1">TableOfContents!A43&amp;TableOfContents!B43</f>
        <v/>
      </c>
      <c r="J38" t="str">
        <f ca="1">IF(ISERROR(VLOOKUP(I38,ProjDataInput!$B$2:$J$51,9,FALSE)),"",VLOOKUP(I38,ProjDataInput!$B$2:$J$51,9,FALSE))</f>
        <v/>
      </c>
      <c r="K38" t="str">
        <f ca="1">IF(ISERROR(VLOOKUP(I38,ProjDataInput!$B$2:$C$51,2,FALSE)),"",VLOOKUP(I38,ProjDataInput!$B$2:$C$51,2,FALSE))</f>
        <v/>
      </c>
      <c r="L38" s="26">
        <f t="shared" ca="1" si="0"/>
        <v>0</v>
      </c>
      <c r="M38" s="159">
        <f t="shared" ca="1" si="1"/>
        <v>0</v>
      </c>
      <c r="N38" s="26">
        <f t="shared" ca="1" si="2"/>
        <v>0</v>
      </c>
      <c r="O38" s="159">
        <f t="shared" ca="1" si="3"/>
        <v>0</v>
      </c>
      <c r="P38" s="26">
        <f t="shared" ca="1" si="4"/>
        <v>0</v>
      </c>
      <c r="Q38" s="159">
        <f t="shared" ca="1" si="5"/>
        <v>0</v>
      </c>
      <c r="R38" s="26">
        <f t="shared" ca="1" si="6"/>
        <v>0</v>
      </c>
      <c r="S38" s="159">
        <f t="shared" ca="1" si="7"/>
        <v>0</v>
      </c>
      <c r="T38" s="208"/>
      <c r="U38" s="208"/>
      <c r="V38" s="155" t="str">
        <f>LEFT(ProjDataInput!S38,32000)</f>
        <v/>
      </c>
      <c r="W38">
        <f t="shared" si="9"/>
        <v>9999</v>
      </c>
    </row>
    <row r="39" spans="1:23" x14ac:dyDescent="0.25">
      <c r="A39" s="161">
        <f>FundDataInput!A39</f>
        <v>0</v>
      </c>
      <c r="B39" s="162">
        <f>FundDataInput!B39</f>
        <v>0</v>
      </c>
      <c r="C39" s="161">
        <f>FundDataInput!C39</f>
        <v>0</v>
      </c>
      <c r="D39" s="161">
        <f>FundDataInput!D39</f>
        <v>0</v>
      </c>
      <c r="E39" s="161">
        <f>FundDataInput!E39</f>
        <v>0</v>
      </c>
      <c r="F39">
        <f>IF(ISERROR(VLOOKUP(C39,C$2:C38,1,FALSE)),MAX(F$2:F38)+1,VLOOKUP(C39,C$2:F38,4,FALSE))</f>
        <v>1</v>
      </c>
      <c r="G39" t="e">
        <f t="shared" si="8"/>
        <v>#N/A</v>
      </c>
      <c r="I39" t="str">
        <f ca="1">TableOfContents!A44&amp;TableOfContents!B44</f>
        <v/>
      </c>
      <c r="J39" t="str">
        <f ca="1">IF(ISERROR(VLOOKUP(I39,ProjDataInput!$B$2:$J$51,9,FALSE)),"",VLOOKUP(I39,ProjDataInput!$B$2:$J$51,9,FALSE))</f>
        <v/>
      </c>
      <c r="K39" t="str">
        <f ca="1">IF(ISERROR(VLOOKUP(I39,ProjDataInput!$B$2:$C$51,2,FALSE)),"",VLOOKUP(I39,ProjDataInput!$B$2:$C$51,2,FALSE))</f>
        <v/>
      </c>
      <c r="L39" s="26">
        <f t="shared" ca="1" si="0"/>
        <v>0</v>
      </c>
      <c r="M39" s="159">
        <f t="shared" ca="1" si="1"/>
        <v>0</v>
      </c>
      <c r="N39" s="26">
        <f t="shared" ca="1" si="2"/>
        <v>0</v>
      </c>
      <c r="O39" s="159">
        <f t="shared" ca="1" si="3"/>
        <v>0</v>
      </c>
      <c r="P39" s="26">
        <f t="shared" ca="1" si="4"/>
        <v>0</v>
      </c>
      <c r="Q39" s="159">
        <f t="shared" ca="1" si="5"/>
        <v>0</v>
      </c>
      <c r="R39" s="26">
        <f t="shared" ca="1" si="6"/>
        <v>0</v>
      </c>
      <c r="S39" s="159">
        <f t="shared" ca="1" si="7"/>
        <v>0</v>
      </c>
      <c r="T39" s="208"/>
      <c r="U39" s="208"/>
      <c r="V39" s="155" t="str">
        <f>LEFT(ProjDataInput!S39,32000)</f>
        <v/>
      </c>
      <c r="W39">
        <f t="shared" si="9"/>
        <v>9999</v>
      </c>
    </row>
    <row r="40" spans="1:23" x14ac:dyDescent="0.25">
      <c r="A40" s="161">
        <f>FundDataInput!A40</f>
        <v>0</v>
      </c>
      <c r="B40" s="162">
        <f>FundDataInput!B40</f>
        <v>0</v>
      </c>
      <c r="C40" s="161">
        <f>FundDataInput!C40</f>
        <v>0</v>
      </c>
      <c r="D40" s="161">
        <f>FundDataInput!D40</f>
        <v>0</v>
      </c>
      <c r="E40" s="161">
        <f>FundDataInput!E40</f>
        <v>0</v>
      </c>
      <c r="F40">
        <f>IF(ISERROR(VLOOKUP(C40,C$2:C39,1,FALSE)),MAX(F$2:F39)+1,VLOOKUP(C40,C$2:F39,4,FALSE))</f>
        <v>1</v>
      </c>
      <c r="G40" t="e">
        <f t="shared" si="8"/>
        <v>#N/A</v>
      </c>
      <c r="I40" t="str">
        <f ca="1">TableOfContents!A45&amp;TableOfContents!B45</f>
        <v/>
      </c>
      <c r="J40" t="str">
        <f ca="1">IF(ISERROR(VLOOKUP(I40,ProjDataInput!$B$2:$J$51,9,FALSE)),"",VLOOKUP(I40,ProjDataInput!$B$2:$J$51,9,FALSE))</f>
        <v/>
      </c>
      <c r="K40" t="str">
        <f ca="1">IF(ISERROR(VLOOKUP(I40,ProjDataInput!$B$2:$C$51,2,FALSE)),"",VLOOKUP(I40,ProjDataInput!$B$2:$C$51,2,FALSE))</f>
        <v/>
      </c>
      <c r="L40" s="26">
        <f t="shared" ca="1" si="0"/>
        <v>0</v>
      </c>
      <c r="M40" s="159">
        <f t="shared" ca="1" si="1"/>
        <v>0</v>
      </c>
      <c r="N40" s="26">
        <f t="shared" ca="1" si="2"/>
        <v>0</v>
      </c>
      <c r="O40" s="159">
        <f t="shared" ca="1" si="3"/>
        <v>0</v>
      </c>
      <c r="P40" s="26">
        <f t="shared" ca="1" si="4"/>
        <v>0</v>
      </c>
      <c r="Q40" s="159">
        <f t="shared" ca="1" si="5"/>
        <v>0</v>
      </c>
      <c r="R40" s="26">
        <f t="shared" ca="1" si="6"/>
        <v>0</v>
      </c>
      <c r="S40" s="159">
        <f t="shared" ca="1" si="7"/>
        <v>0</v>
      </c>
      <c r="T40" s="208"/>
      <c r="U40" s="208"/>
      <c r="V40" s="155" t="str">
        <f>LEFT(ProjDataInput!S40,32000)</f>
        <v/>
      </c>
      <c r="W40">
        <f t="shared" si="9"/>
        <v>9999</v>
      </c>
    </row>
    <row r="41" spans="1:23" x14ac:dyDescent="0.25">
      <c r="A41" s="161">
        <f>FundDataInput!A41</f>
        <v>0</v>
      </c>
      <c r="B41" s="162">
        <f>FundDataInput!B41</f>
        <v>0</v>
      </c>
      <c r="C41" s="161">
        <f>FundDataInput!C41</f>
        <v>0</v>
      </c>
      <c r="D41" s="161">
        <f>FundDataInput!D41</f>
        <v>0</v>
      </c>
      <c r="E41" s="161">
        <f>FundDataInput!E41</f>
        <v>0</v>
      </c>
      <c r="F41">
        <f>IF(ISERROR(VLOOKUP(C41,C$2:C40,1,FALSE)),MAX(F$2:F40)+1,VLOOKUP(C41,C$2:F40,4,FALSE))</f>
        <v>1</v>
      </c>
      <c r="G41" t="e">
        <f t="shared" si="8"/>
        <v>#N/A</v>
      </c>
      <c r="I41" t="str">
        <f ca="1">TableOfContents!A46&amp;TableOfContents!B46</f>
        <v/>
      </c>
      <c r="J41" t="str">
        <f ca="1">IF(ISERROR(VLOOKUP(I41,ProjDataInput!$B$2:$J$51,9,FALSE)),"",VLOOKUP(I41,ProjDataInput!$B$2:$J$51,9,FALSE))</f>
        <v/>
      </c>
      <c r="K41" t="str">
        <f ca="1">IF(ISERROR(VLOOKUP(I41,ProjDataInput!$B$2:$C$51,2,FALSE)),"",VLOOKUP(I41,ProjDataInput!$B$2:$C$51,2,FALSE))</f>
        <v/>
      </c>
      <c r="L41" s="26">
        <f t="shared" ca="1" si="0"/>
        <v>0</v>
      </c>
      <c r="M41" s="159">
        <f t="shared" ca="1" si="1"/>
        <v>0</v>
      </c>
      <c r="N41" s="26">
        <f t="shared" ca="1" si="2"/>
        <v>0</v>
      </c>
      <c r="O41" s="159">
        <f t="shared" ca="1" si="3"/>
        <v>0</v>
      </c>
      <c r="P41" s="26">
        <f t="shared" ca="1" si="4"/>
        <v>0</v>
      </c>
      <c r="Q41" s="159">
        <f t="shared" ca="1" si="5"/>
        <v>0</v>
      </c>
      <c r="R41" s="26">
        <f t="shared" ca="1" si="6"/>
        <v>0</v>
      </c>
      <c r="S41" s="159">
        <f t="shared" ca="1" si="7"/>
        <v>0</v>
      </c>
      <c r="T41" s="208"/>
      <c r="U41" s="208"/>
      <c r="V41" s="155" t="str">
        <f>LEFT(ProjDataInput!S41,32000)</f>
        <v/>
      </c>
      <c r="W41">
        <f t="shared" si="9"/>
        <v>9999</v>
      </c>
    </row>
    <row r="42" spans="1:23" x14ac:dyDescent="0.25">
      <c r="A42" s="161">
        <f>FundDataInput!A42</f>
        <v>0</v>
      </c>
      <c r="B42" s="162">
        <f>FundDataInput!B42</f>
        <v>0</v>
      </c>
      <c r="C42" s="161">
        <f>FundDataInput!C42</f>
        <v>0</v>
      </c>
      <c r="D42" s="161">
        <f>FundDataInput!D42</f>
        <v>0</v>
      </c>
      <c r="E42" s="161">
        <f>FundDataInput!E42</f>
        <v>0</v>
      </c>
      <c r="F42">
        <f>IF(ISERROR(VLOOKUP(C42,C$2:C41,1,FALSE)),MAX(F$2:F41)+1,VLOOKUP(C42,C$2:F41,4,FALSE))</f>
        <v>1</v>
      </c>
      <c r="G42" t="e">
        <f t="shared" si="8"/>
        <v>#N/A</v>
      </c>
      <c r="I42" t="str">
        <f ca="1">TableOfContents!A47&amp;TableOfContents!B47</f>
        <v/>
      </c>
      <c r="J42" t="str">
        <f ca="1">IF(ISERROR(VLOOKUP(I42,ProjDataInput!$B$2:$J$51,9,FALSE)),"",VLOOKUP(I42,ProjDataInput!$B$2:$J$51,9,FALSE))</f>
        <v/>
      </c>
      <c r="K42" t="str">
        <f ca="1">IF(ISERROR(VLOOKUP(I42,ProjDataInput!$B$2:$C$51,2,FALSE)),"",VLOOKUP(I42,ProjDataInput!$B$2:$C$51,2,FALSE))</f>
        <v/>
      </c>
      <c r="L42" s="26">
        <f t="shared" ca="1" si="0"/>
        <v>0</v>
      </c>
      <c r="M42" s="159">
        <f t="shared" ca="1" si="1"/>
        <v>0</v>
      </c>
      <c r="N42" s="26">
        <f t="shared" ca="1" si="2"/>
        <v>0</v>
      </c>
      <c r="O42" s="159">
        <f t="shared" ca="1" si="3"/>
        <v>0</v>
      </c>
      <c r="P42" s="26">
        <f t="shared" ca="1" si="4"/>
        <v>0</v>
      </c>
      <c r="Q42" s="159">
        <f t="shared" ca="1" si="5"/>
        <v>0</v>
      </c>
      <c r="R42" s="26">
        <f t="shared" ca="1" si="6"/>
        <v>0</v>
      </c>
      <c r="S42" s="159">
        <f t="shared" ca="1" si="7"/>
        <v>0</v>
      </c>
      <c r="T42" s="208"/>
      <c r="U42" s="208"/>
      <c r="V42" s="155" t="str">
        <f>LEFT(ProjDataInput!S42,32000)</f>
        <v/>
      </c>
      <c r="W42">
        <f t="shared" si="9"/>
        <v>9999</v>
      </c>
    </row>
    <row r="43" spans="1:23" x14ac:dyDescent="0.25">
      <c r="A43" s="161">
        <f>FundDataInput!A43</f>
        <v>0</v>
      </c>
      <c r="B43" s="162">
        <f>FundDataInput!B43</f>
        <v>0</v>
      </c>
      <c r="C43" s="161">
        <f>FundDataInput!C43</f>
        <v>0</v>
      </c>
      <c r="D43" s="161">
        <f>FundDataInput!D43</f>
        <v>0</v>
      </c>
      <c r="E43" s="161">
        <f>FundDataInput!E43</f>
        <v>0</v>
      </c>
      <c r="F43">
        <f>IF(ISERROR(VLOOKUP(C43,C$2:C42,1,FALSE)),MAX(F$2:F42)+1,VLOOKUP(C43,C$2:F42,4,FALSE))</f>
        <v>1</v>
      </c>
      <c r="G43" t="e">
        <f t="shared" si="8"/>
        <v>#N/A</v>
      </c>
      <c r="I43" t="str">
        <f ca="1">TableOfContents!A48&amp;TableOfContents!B48</f>
        <v/>
      </c>
      <c r="J43" t="str">
        <f ca="1">IF(ISERROR(VLOOKUP(I43,ProjDataInput!$B$2:$J$51,9,FALSE)),"",VLOOKUP(I43,ProjDataInput!$B$2:$J$51,9,FALSE))</f>
        <v/>
      </c>
      <c r="K43" t="str">
        <f ca="1">IF(ISERROR(VLOOKUP(I43,ProjDataInput!$B$2:$C$51,2,FALSE)),"",VLOOKUP(I43,ProjDataInput!$B$2:$C$51,2,FALSE))</f>
        <v/>
      </c>
      <c r="L43" s="26">
        <f t="shared" ca="1" si="0"/>
        <v>0</v>
      </c>
      <c r="M43" s="159">
        <f t="shared" ca="1" si="1"/>
        <v>0</v>
      </c>
      <c r="N43" s="26">
        <f t="shared" ca="1" si="2"/>
        <v>0</v>
      </c>
      <c r="O43" s="159">
        <f t="shared" ca="1" si="3"/>
        <v>0</v>
      </c>
      <c r="P43" s="26">
        <f t="shared" ca="1" si="4"/>
        <v>0</v>
      </c>
      <c r="Q43" s="159">
        <f t="shared" ca="1" si="5"/>
        <v>0</v>
      </c>
      <c r="R43" s="26">
        <f t="shared" ca="1" si="6"/>
        <v>0</v>
      </c>
      <c r="S43" s="159">
        <f t="shared" ca="1" si="7"/>
        <v>0</v>
      </c>
      <c r="T43" s="208"/>
      <c r="U43" s="208"/>
      <c r="V43" s="155" t="str">
        <f>LEFT(ProjDataInput!S43,32000)</f>
        <v/>
      </c>
      <c r="W43">
        <f t="shared" si="9"/>
        <v>9999</v>
      </c>
    </row>
    <row r="44" spans="1:23" x14ac:dyDescent="0.25">
      <c r="A44" s="161">
        <f>FundDataInput!A44</f>
        <v>0</v>
      </c>
      <c r="B44" s="162">
        <f>FundDataInput!B44</f>
        <v>0</v>
      </c>
      <c r="C44" s="161">
        <f>FundDataInput!C44</f>
        <v>0</v>
      </c>
      <c r="D44" s="161">
        <f>FundDataInput!D44</f>
        <v>0</v>
      </c>
      <c r="E44" s="161">
        <f>FundDataInput!E44</f>
        <v>0</v>
      </c>
      <c r="F44">
        <f>IF(ISERROR(VLOOKUP(C44,C$2:C43,1,FALSE)),MAX(F$2:F43)+1,VLOOKUP(C44,C$2:F43,4,FALSE))</f>
        <v>1</v>
      </c>
      <c r="G44" t="e">
        <f t="shared" si="8"/>
        <v>#N/A</v>
      </c>
      <c r="I44" t="str">
        <f ca="1">TableOfContents!A49&amp;TableOfContents!B49</f>
        <v/>
      </c>
      <c r="J44" t="str">
        <f ca="1">IF(ISERROR(VLOOKUP(I44,ProjDataInput!$B$2:$J$51,9,FALSE)),"",VLOOKUP(I44,ProjDataInput!$B$2:$J$51,9,FALSE))</f>
        <v/>
      </c>
      <c r="K44" t="str">
        <f ca="1">IF(ISERROR(VLOOKUP(I44,ProjDataInput!$B$2:$C$51,2,FALSE)),"",VLOOKUP(I44,ProjDataInput!$B$2:$C$51,2,FALSE))</f>
        <v/>
      </c>
      <c r="L44" s="26">
        <f t="shared" ca="1" si="0"/>
        <v>0</v>
      </c>
      <c r="M44" s="159">
        <f t="shared" ca="1" si="1"/>
        <v>0</v>
      </c>
      <c r="N44" s="26">
        <f t="shared" ca="1" si="2"/>
        <v>0</v>
      </c>
      <c r="O44" s="159">
        <f t="shared" ca="1" si="3"/>
        <v>0</v>
      </c>
      <c r="P44" s="26">
        <f t="shared" ca="1" si="4"/>
        <v>0</v>
      </c>
      <c r="Q44" s="159">
        <f t="shared" ca="1" si="5"/>
        <v>0</v>
      </c>
      <c r="R44" s="26">
        <f t="shared" ca="1" si="6"/>
        <v>0</v>
      </c>
      <c r="S44" s="159">
        <f t="shared" ca="1" si="7"/>
        <v>0</v>
      </c>
      <c r="T44" s="208"/>
      <c r="U44" s="208"/>
      <c r="V44" s="155" t="str">
        <f>LEFT(ProjDataInput!S44,32000)</f>
        <v/>
      </c>
      <c r="W44">
        <f t="shared" si="9"/>
        <v>9999</v>
      </c>
    </row>
    <row r="45" spans="1:23" x14ac:dyDescent="0.25">
      <c r="A45" s="161">
        <f>FundDataInput!A45</f>
        <v>0</v>
      </c>
      <c r="B45" s="162">
        <f>FundDataInput!B45</f>
        <v>0</v>
      </c>
      <c r="C45" s="161">
        <f>FundDataInput!C45</f>
        <v>0</v>
      </c>
      <c r="D45" s="161">
        <f>FundDataInput!D45</f>
        <v>0</v>
      </c>
      <c r="E45" s="161">
        <f>FundDataInput!E45</f>
        <v>0</v>
      </c>
      <c r="F45">
        <f>IF(ISERROR(VLOOKUP(C45,C$2:C44,1,FALSE)),MAX(F$2:F44)+1,VLOOKUP(C45,C$2:F44,4,FALSE))</f>
        <v>1</v>
      </c>
      <c r="G45" t="e">
        <f t="shared" si="8"/>
        <v>#N/A</v>
      </c>
      <c r="I45" t="str">
        <f ca="1">TableOfContents!A50&amp;TableOfContents!B50</f>
        <v/>
      </c>
      <c r="J45" t="str">
        <f ca="1">IF(ISERROR(VLOOKUP(I45,ProjDataInput!$B$2:$J$51,9,FALSE)),"",VLOOKUP(I45,ProjDataInput!$B$2:$J$51,9,FALSE))</f>
        <v/>
      </c>
      <c r="K45" t="str">
        <f ca="1">IF(ISERROR(VLOOKUP(I45,ProjDataInput!$B$2:$C$51,2,FALSE)),"",VLOOKUP(I45,ProjDataInput!$B$2:$C$51,2,FALSE))</f>
        <v/>
      </c>
      <c r="L45" s="26">
        <f t="shared" ca="1" si="0"/>
        <v>0</v>
      </c>
      <c r="M45" s="159">
        <f t="shared" ca="1" si="1"/>
        <v>0</v>
      </c>
      <c r="N45" s="26">
        <f t="shared" ca="1" si="2"/>
        <v>0</v>
      </c>
      <c r="O45" s="159">
        <f t="shared" ca="1" si="3"/>
        <v>0</v>
      </c>
      <c r="P45" s="26">
        <f t="shared" ca="1" si="4"/>
        <v>0</v>
      </c>
      <c r="Q45" s="159">
        <f t="shared" ca="1" si="5"/>
        <v>0</v>
      </c>
      <c r="R45" s="26">
        <f t="shared" ca="1" si="6"/>
        <v>0</v>
      </c>
      <c r="S45" s="159">
        <f t="shared" ca="1" si="7"/>
        <v>0</v>
      </c>
      <c r="T45" s="208"/>
      <c r="U45" s="208"/>
      <c r="V45" s="155" t="str">
        <f>LEFT(ProjDataInput!S45,32000)</f>
        <v/>
      </c>
      <c r="W45">
        <f t="shared" si="9"/>
        <v>9999</v>
      </c>
    </row>
    <row r="46" spans="1:23" x14ac:dyDescent="0.25">
      <c r="A46" s="161">
        <f>FundDataInput!A46</f>
        <v>0</v>
      </c>
      <c r="B46" s="162">
        <f>FundDataInput!B46</f>
        <v>0</v>
      </c>
      <c r="C46" s="161">
        <f>FundDataInput!C46</f>
        <v>0</v>
      </c>
      <c r="D46" s="161">
        <f>FundDataInput!D46</f>
        <v>0</v>
      </c>
      <c r="E46" s="161">
        <f>FundDataInput!E46</f>
        <v>0</v>
      </c>
      <c r="F46">
        <f>IF(ISERROR(VLOOKUP(C46,C$2:C45,1,FALSE)),MAX(F$2:F45)+1,VLOOKUP(C46,C$2:F45,4,FALSE))</f>
        <v>1</v>
      </c>
      <c r="G46" t="e">
        <f t="shared" si="8"/>
        <v>#N/A</v>
      </c>
      <c r="I46" t="str">
        <f ca="1">TableOfContents!A51&amp;TableOfContents!B51</f>
        <v/>
      </c>
      <c r="J46" t="str">
        <f ca="1">IF(ISERROR(VLOOKUP(I46,ProjDataInput!$B$2:$J$51,9,FALSE)),"",VLOOKUP(I46,ProjDataInput!$B$2:$J$51,9,FALSE))</f>
        <v/>
      </c>
      <c r="K46" t="str">
        <f ca="1">IF(ISERROR(VLOOKUP(I46,ProjDataInput!$B$2:$C$51,2,FALSE)),"",VLOOKUP(I46,ProjDataInput!$B$2:$C$51,2,FALSE))</f>
        <v/>
      </c>
      <c r="L46" s="26">
        <f t="shared" ca="1" si="0"/>
        <v>0</v>
      </c>
      <c r="M46" s="159">
        <f t="shared" ca="1" si="1"/>
        <v>0</v>
      </c>
      <c r="N46" s="26">
        <f t="shared" ca="1" si="2"/>
        <v>0</v>
      </c>
      <c r="O46" s="159">
        <f t="shared" ca="1" si="3"/>
        <v>0</v>
      </c>
      <c r="P46" s="26">
        <f t="shared" ca="1" si="4"/>
        <v>0</v>
      </c>
      <c r="Q46" s="159">
        <f t="shared" ca="1" si="5"/>
        <v>0</v>
      </c>
      <c r="R46" s="26">
        <f t="shared" ca="1" si="6"/>
        <v>0</v>
      </c>
      <c r="S46" s="159">
        <f t="shared" ca="1" si="7"/>
        <v>0</v>
      </c>
      <c r="T46" s="208"/>
      <c r="U46" s="208"/>
      <c r="V46" s="155" t="str">
        <f>LEFT(ProjDataInput!S46,32000)</f>
        <v/>
      </c>
      <c r="W46">
        <f t="shared" si="9"/>
        <v>9999</v>
      </c>
    </row>
    <row r="47" spans="1:23" x14ac:dyDescent="0.25">
      <c r="A47" s="161">
        <f>FundDataInput!A47</f>
        <v>0</v>
      </c>
      <c r="B47" s="162">
        <f>FundDataInput!B47</f>
        <v>0</v>
      </c>
      <c r="C47" s="161">
        <f>FundDataInput!C47</f>
        <v>0</v>
      </c>
      <c r="D47" s="161">
        <f>FundDataInput!D47</f>
        <v>0</v>
      </c>
      <c r="E47" s="161">
        <f>FundDataInput!E47</f>
        <v>0</v>
      </c>
      <c r="F47">
        <f>IF(ISERROR(VLOOKUP(C47,C$2:C46,1,FALSE)),MAX(F$2:F46)+1,VLOOKUP(C47,C$2:F46,4,FALSE))</f>
        <v>1</v>
      </c>
      <c r="G47" t="e">
        <f t="shared" si="8"/>
        <v>#N/A</v>
      </c>
      <c r="I47" t="str">
        <f ca="1">TableOfContents!A52&amp;TableOfContents!B52</f>
        <v/>
      </c>
      <c r="J47" t="str">
        <f ca="1">IF(ISERROR(VLOOKUP(I47,ProjDataInput!$B$2:$J$51,9,FALSE)),"",VLOOKUP(I47,ProjDataInput!$B$2:$J$51,9,FALSE))</f>
        <v/>
      </c>
      <c r="K47" t="str">
        <f ca="1">IF(ISERROR(VLOOKUP(I47,ProjDataInput!$B$2:$C$51,2,FALSE)),"",VLOOKUP(I47,ProjDataInput!$B$2:$C$51,2,FALSE))</f>
        <v/>
      </c>
      <c r="L47" s="26">
        <f t="shared" ca="1" si="0"/>
        <v>0</v>
      </c>
      <c r="M47" s="159">
        <f t="shared" ca="1" si="1"/>
        <v>0</v>
      </c>
      <c r="N47" s="26">
        <f t="shared" ca="1" si="2"/>
        <v>0</v>
      </c>
      <c r="O47" s="159">
        <f t="shared" ca="1" si="3"/>
        <v>0</v>
      </c>
      <c r="P47" s="26">
        <f t="shared" ca="1" si="4"/>
        <v>0</v>
      </c>
      <c r="Q47" s="159">
        <f t="shared" ca="1" si="5"/>
        <v>0</v>
      </c>
      <c r="R47" s="26">
        <f t="shared" ca="1" si="6"/>
        <v>0</v>
      </c>
      <c r="S47" s="159">
        <f t="shared" ca="1" si="7"/>
        <v>0</v>
      </c>
      <c r="T47" s="208"/>
      <c r="U47" s="208"/>
      <c r="V47" s="155" t="str">
        <f>LEFT(ProjDataInput!S47,32000)</f>
        <v/>
      </c>
      <c r="W47">
        <f t="shared" si="9"/>
        <v>9999</v>
      </c>
    </row>
    <row r="48" spans="1:23" x14ac:dyDescent="0.25">
      <c r="A48" s="161">
        <f>FundDataInput!A48</f>
        <v>0</v>
      </c>
      <c r="B48" s="162">
        <f>FundDataInput!B48</f>
        <v>0</v>
      </c>
      <c r="C48" s="161">
        <f>FundDataInput!C48</f>
        <v>0</v>
      </c>
      <c r="D48" s="161">
        <f>FundDataInput!D48</f>
        <v>0</v>
      </c>
      <c r="E48" s="161">
        <f>FundDataInput!E48</f>
        <v>0</v>
      </c>
      <c r="F48">
        <f>IF(ISERROR(VLOOKUP(C48,C$2:C47,1,FALSE)),MAX(F$2:F47)+1,VLOOKUP(C48,C$2:F47,4,FALSE))</f>
        <v>1</v>
      </c>
      <c r="G48" t="e">
        <f t="shared" si="8"/>
        <v>#N/A</v>
      </c>
      <c r="I48" t="str">
        <f ca="1">TableOfContents!A53&amp;TableOfContents!B53</f>
        <v/>
      </c>
      <c r="J48" t="str">
        <f ca="1">IF(ISERROR(VLOOKUP(I48,ProjDataInput!$B$2:$J$51,9,FALSE)),"",VLOOKUP(I48,ProjDataInput!$B$2:$J$51,9,FALSE))</f>
        <v/>
      </c>
      <c r="K48" t="str">
        <f ca="1">IF(ISERROR(VLOOKUP(I48,ProjDataInput!$B$2:$C$51,2,FALSE)),"",VLOOKUP(I48,ProjDataInput!$B$2:$C$51,2,FALSE))</f>
        <v/>
      </c>
      <c r="L48" s="26">
        <f t="shared" ca="1" si="0"/>
        <v>0</v>
      </c>
      <c r="M48" s="159">
        <f t="shared" ca="1" si="1"/>
        <v>0</v>
      </c>
      <c r="N48" s="26">
        <f t="shared" ca="1" si="2"/>
        <v>0</v>
      </c>
      <c r="O48" s="159">
        <f t="shared" ca="1" si="3"/>
        <v>0</v>
      </c>
      <c r="P48" s="26">
        <f t="shared" ca="1" si="4"/>
        <v>0</v>
      </c>
      <c r="Q48" s="159">
        <f t="shared" ca="1" si="5"/>
        <v>0</v>
      </c>
      <c r="R48" s="26">
        <f t="shared" ca="1" si="6"/>
        <v>0</v>
      </c>
      <c r="S48" s="159">
        <f t="shared" ca="1" si="7"/>
        <v>0</v>
      </c>
      <c r="T48" s="208"/>
      <c r="U48" s="208"/>
      <c r="V48" s="155" t="str">
        <f>LEFT(ProjDataInput!S48,32000)</f>
        <v/>
      </c>
      <c r="W48">
        <f t="shared" si="9"/>
        <v>9999</v>
      </c>
    </row>
    <row r="49" spans="1:23" x14ac:dyDescent="0.25">
      <c r="A49" s="161">
        <f>FundDataInput!A49</f>
        <v>0</v>
      </c>
      <c r="B49" s="162">
        <f>FundDataInput!B49</f>
        <v>0</v>
      </c>
      <c r="C49" s="161">
        <f>FundDataInput!C49</f>
        <v>0</v>
      </c>
      <c r="D49" s="161">
        <f>FundDataInput!D49</f>
        <v>0</v>
      </c>
      <c r="E49" s="161">
        <f>FundDataInput!E49</f>
        <v>0</v>
      </c>
      <c r="F49">
        <f>IF(ISERROR(VLOOKUP(C49,C$2:C48,1,FALSE)),MAX(F$2:F48)+1,VLOOKUP(C49,C$2:F48,4,FALSE))</f>
        <v>1</v>
      </c>
      <c r="G49" t="e">
        <f t="shared" si="8"/>
        <v>#N/A</v>
      </c>
      <c r="I49" t="str">
        <f ca="1">TableOfContents!A54&amp;TableOfContents!B54</f>
        <v/>
      </c>
      <c r="J49" t="str">
        <f ca="1">IF(ISERROR(VLOOKUP(I49,ProjDataInput!$B$2:$J$51,9,FALSE)),"",VLOOKUP(I49,ProjDataInput!$B$2:$J$51,9,FALSE))</f>
        <v/>
      </c>
      <c r="K49" t="str">
        <f ca="1">IF(ISERROR(VLOOKUP(I49,ProjDataInput!$B$2:$C$51,2,FALSE)),"",VLOOKUP(I49,ProjDataInput!$B$2:$C$51,2,FALSE))</f>
        <v/>
      </c>
      <c r="L49" s="26">
        <f t="shared" ca="1" si="0"/>
        <v>0</v>
      </c>
      <c r="M49" s="159">
        <f t="shared" ca="1" si="1"/>
        <v>0</v>
      </c>
      <c r="N49" s="26">
        <f t="shared" ca="1" si="2"/>
        <v>0</v>
      </c>
      <c r="O49" s="159">
        <f t="shared" ca="1" si="3"/>
        <v>0</v>
      </c>
      <c r="P49" s="26">
        <f t="shared" ca="1" si="4"/>
        <v>0</v>
      </c>
      <c r="Q49" s="159">
        <f t="shared" ca="1" si="5"/>
        <v>0</v>
      </c>
      <c r="R49" s="26">
        <f t="shared" ca="1" si="6"/>
        <v>0</v>
      </c>
      <c r="S49" s="159">
        <f t="shared" ca="1" si="7"/>
        <v>0</v>
      </c>
      <c r="T49" s="208"/>
      <c r="U49" s="208"/>
      <c r="V49" s="155" t="str">
        <f>LEFT(ProjDataInput!S49,32000)</f>
        <v/>
      </c>
      <c r="W49">
        <f t="shared" si="9"/>
        <v>9999</v>
      </c>
    </row>
    <row r="50" spans="1:23" x14ac:dyDescent="0.25">
      <c r="A50" s="161">
        <f>FundDataInput!A50</f>
        <v>0</v>
      </c>
      <c r="B50" s="162">
        <f>FundDataInput!B50</f>
        <v>0</v>
      </c>
      <c r="C50" s="161">
        <f>FundDataInput!C50</f>
        <v>0</v>
      </c>
      <c r="D50" s="161">
        <f>FundDataInput!D50</f>
        <v>0</v>
      </c>
      <c r="E50" s="161">
        <f>FundDataInput!E50</f>
        <v>0</v>
      </c>
      <c r="F50">
        <f>IF(ISERROR(VLOOKUP(C50,C$2:C49,1,FALSE)),MAX(F$2:F49)+1,VLOOKUP(C50,C$2:F49,4,FALSE))</f>
        <v>1</v>
      </c>
      <c r="G50" t="e">
        <f t="shared" si="8"/>
        <v>#N/A</v>
      </c>
      <c r="I50" t="str">
        <f ca="1">TableOfContents!A55&amp;TableOfContents!B55</f>
        <v/>
      </c>
      <c r="J50" t="str">
        <f ca="1">IF(ISERROR(VLOOKUP(I50,ProjDataInput!$B$2:$J$51,9,FALSE)),"",VLOOKUP(I50,ProjDataInput!$B$2:$J$51,9,FALSE))</f>
        <v/>
      </c>
      <c r="K50" t="str">
        <f ca="1">IF(ISERROR(VLOOKUP(I50,ProjDataInput!$B$2:$C$51,2,FALSE)),"",VLOOKUP(I50,ProjDataInput!$B$2:$C$51,2,FALSE))</f>
        <v/>
      </c>
      <c r="L50" s="26">
        <f t="shared" ca="1" si="0"/>
        <v>0</v>
      </c>
      <c r="M50" s="159">
        <f t="shared" ca="1" si="1"/>
        <v>0</v>
      </c>
      <c r="N50" s="26">
        <f t="shared" ca="1" si="2"/>
        <v>0</v>
      </c>
      <c r="O50" s="159">
        <f t="shared" ca="1" si="3"/>
        <v>0</v>
      </c>
      <c r="P50" s="26">
        <f t="shared" ca="1" si="4"/>
        <v>0</v>
      </c>
      <c r="Q50" s="159">
        <f t="shared" ca="1" si="5"/>
        <v>0</v>
      </c>
      <c r="R50" s="26">
        <f t="shared" ca="1" si="6"/>
        <v>0</v>
      </c>
      <c r="S50" s="159">
        <f t="shared" ca="1" si="7"/>
        <v>0</v>
      </c>
      <c r="T50" s="208"/>
      <c r="U50" s="208"/>
      <c r="V50" s="155" t="str">
        <f>LEFT(ProjDataInput!S50,32000)</f>
        <v/>
      </c>
      <c r="W50">
        <f t="shared" si="9"/>
        <v>9999</v>
      </c>
    </row>
    <row r="51" spans="1:23" x14ac:dyDescent="0.25">
      <c r="A51" s="161">
        <f>FundDataInput!A51</f>
        <v>0</v>
      </c>
      <c r="B51" s="162">
        <f>FundDataInput!B51</f>
        <v>0</v>
      </c>
      <c r="C51" s="161">
        <f>FundDataInput!C51</f>
        <v>0</v>
      </c>
      <c r="D51" s="161">
        <f>FundDataInput!D51</f>
        <v>0</v>
      </c>
      <c r="E51" s="161">
        <f>FundDataInput!E51</f>
        <v>0</v>
      </c>
      <c r="F51">
        <f>IF(ISERROR(VLOOKUP(C51,C$2:C50,1,FALSE)),MAX(F$2:F50)+1,VLOOKUP(C51,C$2:F50,4,FALSE))</f>
        <v>1</v>
      </c>
      <c r="G51" t="e">
        <f t="shared" si="8"/>
        <v>#N/A</v>
      </c>
      <c r="I51" t="str">
        <f>IF(ISERROR(INDEX($C$2:$C$201,    MATCH(ROW(#REF!)-1,#REF!,0),    1)),"",INDEX($C$2:$C$201,    MATCH(ROW(#REF!)-1,#REF!,0),    1))</f>
        <v/>
      </c>
      <c r="J51" t="str">
        <f>IF(ISERROR(VLOOKUP(I51,ProjDataInput!$B$2:$J$51,9,FALSE)),"",VLOOKUP(I51,ProjDataInput!$B$2:$J$51,9,FALSE))</f>
        <v/>
      </c>
      <c r="K51" t="str">
        <f>IF(ISERROR(VLOOKUP(I51,ProjDataInput!$B$2:$C$51,2,FALSE)),"",VLOOKUP(I51,ProjDataInput!$B$2:$C$51,2,FALSE))</f>
        <v/>
      </c>
      <c r="L51" s="26">
        <f t="shared" si="0"/>
        <v>0</v>
      </c>
      <c r="M51" s="159">
        <f t="shared" si="1"/>
        <v>0</v>
      </c>
      <c r="N51" s="26">
        <f t="shared" si="2"/>
        <v>0</v>
      </c>
      <c r="O51" s="159">
        <f t="shared" si="3"/>
        <v>0</v>
      </c>
      <c r="P51" s="26">
        <f t="shared" si="4"/>
        <v>0</v>
      </c>
      <c r="Q51" s="159">
        <f t="shared" si="5"/>
        <v>0</v>
      </c>
      <c r="R51" s="26">
        <f t="shared" si="6"/>
        <v>0</v>
      </c>
      <c r="S51" s="159">
        <f t="shared" si="7"/>
        <v>0</v>
      </c>
      <c r="T51" s="208"/>
      <c r="U51" s="208"/>
      <c r="V51" s="155" t="str">
        <f>LEFT(ProjDataInput!S51,32000)</f>
        <v/>
      </c>
      <c r="W51">
        <f t="shared" si="9"/>
        <v>9999</v>
      </c>
    </row>
    <row r="52" spans="1:23" x14ac:dyDescent="0.25">
      <c r="A52" s="161">
        <f>FundDataInput!A52</f>
        <v>0</v>
      </c>
      <c r="B52" s="162">
        <f>FundDataInput!B52</f>
        <v>0</v>
      </c>
      <c r="C52" s="161">
        <f>FundDataInput!C52</f>
        <v>0</v>
      </c>
      <c r="D52" s="161">
        <f>FundDataInput!D52</f>
        <v>0</v>
      </c>
      <c r="E52" s="161">
        <f>FundDataInput!E52</f>
        <v>0</v>
      </c>
      <c r="F52">
        <f>IF(ISERROR(VLOOKUP(C52,C$2:C51,1,FALSE)),MAX(F$2:F51)+1,VLOOKUP(C52,C$2:F51,4,FALSE))</f>
        <v>1</v>
      </c>
      <c r="L52" s="26"/>
      <c r="M52" s="159"/>
      <c r="N52" s="26"/>
      <c r="O52" s="159"/>
      <c r="P52" s="26"/>
      <c r="Q52" s="159"/>
      <c r="R52" s="26"/>
      <c r="S52" s="159"/>
      <c r="T52" s="208"/>
      <c r="U52" s="208"/>
      <c r="V52" s="155"/>
      <c r="W52">
        <f t="shared" si="9"/>
        <v>9999</v>
      </c>
    </row>
    <row r="53" spans="1:23" x14ac:dyDescent="0.25">
      <c r="A53" s="161">
        <f>FundDataInput!A53</f>
        <v>0</v>
      </c>
      <c r="B53" s="162">
        <f>FundDataInput!B53</f>
        <v>0</v>
      </c>
      <c r="C53" s="161">
        <f>FundDataInput!C53</f>
        <v>0</v>
      </c>
      <c r="D53" s="161">
        <f>FundDataInput!D53</f>
        <v>0</v>
      </c>
      <c r="E53" s="161">
        <f>FundDataInput!E53</f>
        <v>0</v>
      </c>
      <c r="F53">
        <f>IF(ISERROR(VLOOKUP(C53,C$2:C52,1,FALSE)),MAX(F$2:F52)+1,VLOOKUP(C53,C$2:F52,4,FALSE))</f>
        <v>1</v>
      </c>
      <c r="L53" s="26"/>
      <c r="M53" s="159"/>
      <c r="N53" s="26"/>
      <c r="O53" s="159"/>
      <c r="P53" s="26"/>
      <c r="Q53" s="159"/>
      <c r="R53" s="26"/>
      <c r="S53" s="159"/>
      <c r="T53" s="208"/>
      <c r="U53" s="208"/>
      <c r="V53" s="155"/>
      <c r="W53">
        <f t="shared" si="9"/>
        <v>9999</v>
      </c>
    </row>
    <row r="54" spans="1:23" x14ac:dyDescent="0.25">
      <c r="A54" s="161">
        <f>FundDataInput!A54</f>
        <v>0</v>
      </c>
      <c r="B54" s="162">
        <f>FundDataInput!B54</f>
        <v>0</v>
      </c>
      <c r="C54" s="161">
        <f>FundDataInput!C54</f>
        <v>0</v>
      </c>
      <c r="D54" s="161">
        <f>FundDataInput!D54</f>
        <v>0</v>
      </c>
      <c r="E54" s="161">
        <f>FundDataInput!E54</f>
        <v>0</v>
      </c>
      <c r="F54">
        <f>IF(ISERROR(VLOOKUP(C54,C$2:C53,1,FALSE)),MAX(F$2:F53)+1,VLOOKUP(C54,C$2:F53,4,FALSE))</f>
        <v>1</v>
      </c>
      <c r="L54" s="26"/>
      <c r="M54" s="159"/>
      <c r="N54" s="26"/>
      <c r="O54" s="159"/>
      <c r="P54" s="26"/>
      <c r="Q54" s="159"/>
      <c r="R54" s="26"/>
      <c r="S54" s="159"/>
      <c r="T54" s="208"/>
      <c r="U54" s="208"/>
      <c r="V54" s="155"/>
      <c r="W54">
        <f t="shared" si="9"/>
        <v>9999</v>
      </c>
    </row>
    <row r="55" spans="1:23" x14ac:dyDescent="0.25">
      <c r="A55" s="161">
        <f>FundDataInput!A55</f>
        <v>0</v>
      </c>
      <c r="B55" s="162">
        <f>FundDataInput!B55</f>
        <v>0</v>
      </c>
      <c r="C55" s="161">
        <f>FundDataInput!C55</f>
        <v>0</v>
      </c>
      <c r="D55" s="161">
        <f>FundDataInput!D55</f>
        <v>0</v>
      </c>
      <c r="E55" s="161">
        <f>FundDataInput!E55</f>
        <v>0</v>
      </c>
      <c r="F55">
        <f>IF(ISERROR(VLOOKUP(C55,C$2:C54,1,FALSE)),MAX(F$2:F54)+1,VLOOKUP(C55,C$2:F54,4,FALSE))</f>
        <v>1</v>
      </c>
      <c r="L55" s="26"/>
      <c r="M55" s="159"/>
      <c r="N55" s="26"/>
      <c r="O55" s="159"/>
      <c r="P55" s="26"/>
      <c r="Q55" s="159"/>
      <c r="R55" s="26"/>
      <c r="S55" s="159"/>
      <c r="T55" s="208"/>
      <c r="U55" s="208"/>
      <c r="V55" s="155"/>
      <c r="W55">
        <f t="shared" si="9"/>
        <v>9999</v>
      </c>
    </row>
    <row r="56" spans="1:23" x14ac:dyDescent="0.25">
      <c r="A56" s="161">
        <f>FundDataInput!A56</f>
        <v>0</v>
      </c>
      <c r="B56" s="162">
        <f>FundDataInput!B56</f>
        <v>0</v>
      </c>
      <c r="C56" s="161">
        <f>FundDataInput!C56</f>
        <v>0</v>
      </c>
      <c r="D56" s="161">
        <f>FundDataInput!D56</f>
        <v>0</v>
      </c>
      <c r="E56" s="161">
        <f>FundDataInput!E56</f>
        <v>0</v>
      </c>
      <c r="F56">
        <f>IF(ISERROR(VLOOKUP(C56,C$2:C55,1,FALSE)),MAX(F$2:F55)+1,VLOOKUP(C56,C$2:F55,4,FALSE))</f>
        <v>1</v>
      </c>
      <c r="L56" s="26"/>
      <c r="M56" s="159"/>
      <c r="N56" s="26"/>
      <c r="O56" s="159"/>
      <c r="P56" s="26"/>
      <c r="Q56" s="159"/>
      <c r="R56" s="26"/>
      <c r="S56" s="159"/>
      <c r="T56" s="208"/>
      <c r="U56" s="208"/>
      <c r="V56" s="155"/>
      <c r="W56">
        <f t="shared" si="9"/>
        <v>9999</v>
      </c>
    </row>
    <row r="57" spans="1:23" x14ac:dyDescent="0.25">
      <c r="A57" s="161">
        <f>FundDataInput!A57</f>
        <v>0</v>
      </c>
      <c r="B57" s="162">
        <f>FundDataInput!B57</f>
        <v>0</v>
      </c>
      <c r="C57" s="161">
        <f>FundDataInput!C57</f>
        <v>0</v>
      </c>
      <c r="D57" s="161">
        <f>FundDataInput!D57</f>
        <v>0</v>
      </c>
      <c r="E57" s="161">
        <f>FundDataInput!E57</f>
        <v>0</v>
      </c>
      <c r="F57">
        <f>IF(ISERROR(VLOOKUP(C57,C$2:C56,1,FALSE)),MAX(F$2:F56)+1,VLOOKUP(C57,C$2:F56,4,FALSE))</f>
        <v>1</v>
      </c>
      <c r="L57" s="26"/>
      <c r="M57" s="159"/>
      <c r="N57" s="26"/>
      <c r="O57" s="159"/>
      <c r="P57" s="26"/>
      <c r="Q57" s="159"/>
      <c r="R57" s="26"/>
      <c r="S57" s="159"/>
      <c r="T57" s="208"/>
      <c r="U57" s="208"/>
      <c r="V57" s="155"/>
      <c r="W57">
        <f t="shared" si="9"/>
        <v>9999</v>
      </c>
    </row>
    <row r="58" spans="1:23" x14ac:dyDescent="0.25">
      <c r="A58" s="161">
        <f>FundDataInput!A58</f>
        <v>0</v>
      </c>
      <c r="B58" s="162">
        <f>FundDataInput!B58</f>
        <v>0</v>
      </c>
      <c r="C58" s="161">
        <f>FundDataInput!C58</f>
        <v>0</v>
      </c>
      <c r="D58" s="161">
        <f>FundDataInput!D58</f>
        <v>0</v>
      </c>
      <c r="E58" s="161">
        <f>FundDataInput!E58</f>
        <v>0</v>
      </c>
      <c r="F58">
        <f>IF(ISERROR(VLOOKUP(C58,C$2:C57,1,FALSE)),MAX(F$2:F57)+1,VLOOKUP(C58,C$2:F57,4,FALSE))</f>
        <v>1</v>
      </c>
      <c r="L58" s="26"/>
      <c r="M58" s="159"/>
      <c r="N58" s="26"/>
      <c r="O58" s="159"/>
      <c r="P58" s="26"/>
      <c r="Q58" s="159"/>
      <c r="R58" s="26"/>
      <c r="S58" s="159"/>
      <c r="T58" s="208"/>
      <c r="U58" s="208"/>
      <c r="V58" s="155"/>
      <c r="W58">
        <f t="shared" si="9"/>
        <v>9999</v>
      </c>
    </row>
    <row r="59" spans="1:23" x14ac:dyDescent="0.25">
      <c r="A59" s="161">
        <f>FundDataInput!A59</f>
        <v>0</v>
      </c>
      <c r="B59" s="162">
        <f>FundDataInput!B59</f>
        <v>0</v>
      </c>
      <c r="C59" s="161">
        <f>FundDataInput!C59</f>
        <v>0</v>
      </c>
      <c r="D59" s="161">
        <f>FundDataInput!D59</f>
        <v>0</v>
      </c>
      <c r="E59" s="161">
        <f>FundDataInput!E59</f>
        <v>0</v>
      </c>
      <c r="F59">
        <f>IF(ISERROR(VLOOKUP(C59,C$2:C58,1,FALSE)),MAX(F$2:F58)+1,VLOOKUP(C59,C$2:F58,4,FALSE))</f>
        <v>1</v>
      </c>
      <c r="L59" s="26"/>
      <c r="M59" s="159"/>
      <c r="N59" s="26"/>
      <c r="O59" s="159"/>
      <c r="P59" s="26"/>
      <c r="Q59" s="159"/>
      <c r="R59" s="26"/>
      <c r="S59" s="159"/>
      <c r="T59" s="208"/>
      <c r="U59" s="208"/>
      <c r="V59" s="155"/>
      <c r="W59">
        <f t="shared" si="9"/>
        <v>9999</v>
      </c>
    </row>
    <row r="60" spans="1:23" x14ac:dyDescent="0.25">
      <c r="A60" s="161">
        <f>FundDataInput!A60</f>
        <v>0</v>
      </c>
      <c r="B60" s="162">
        <f>FundDataInput!B60</f>
        <v>0</v>
      </c>
      <c r="C60" s="161">
        <f>FundDataInput!C60</f>
        <v>0</v>
      </c>
      <c r="D60" s="161">
        <f>FundDataInput!D60</f>
        <v>0</v>
      </c>
      <c r="E60" s="161">
        <f>FundDataInput!E60</f>
        <v>0</v>
      </c>
      <c r="F60">
        <f>IF(ISERROR(VLOOKUP(C60,C$2:C59,1,FALSE)),MAX(F$2:F59)+1,VLOOKUP(C60,C$2:F59,4,FALSE))</f>
        <v>1</v>
      </c>
      <c r="L60" s="26"/>
      <c r="M60" s="159"/>
      <c r="N60" s="26"/>
      <c r="O60" s="159"/>
      <c r="P60" s="26"/>
      <c r="Q60" s="159"/>
      <c r="R60" s="26"/>
      <c r="S60" s="159"/>
      <c r="T60" s="208"/>
      <c r="U60" s="208"/>
      <c r="V60" s="155"/>
      <c r="W60">
        <f t="shared" si="9"/>
        <v>9999</v>
      </c>
    </row>
    <row r="61" spans="1:23" x14ac:dyDescent="0.25">
      <c r="A61" s="161">
        <f>FundDataInput!A61</f>
        <v>0</v>
      </c>
      <c r="B61" s="162">
        <f>FundDataInput!B61</f>
        <v>0</v>
      </c>
      <c r="C61" s="161">
        <f>FundDataInput!C61</f>
        <v>0</v>
      </c>
      <c r="D61" s="161">
        <f>FundDataInput!D61</f>
        <v>0</v>
      </c>
      <c r="E61" s="161">
        <f>FundDataInput!E61</f>
        <v>0</v>
      </c>
      <c r="F61">
        <f>IF(ISERROR(VLOOKUP(C61,C$2:C60,1,FALSE)),MAX(F$2:F60)+1,VLOOKUP(C61,C$2:F60,4,FALSE))</f>
        <v>1</v>
      </c>
      <c r="L61" s="26"/>
      <c r="M61" s="159"/>
      <c r="N61" s="26"/>
      <c r="O61" s="159"/>
      <c r="P61" s="26"/>
      <c r="Q61" s="159"/>
      <c r="R61" s="26"/>
      <c r="S61" s="159"/>
      <c r="T61" s="208"/>
      <c r="U61" s="208"/>
      <c r="V61" s="155"/>
      <c r="W61">
        <f t="shared" si="9"/>
        <v>9999</v>
      </c>
    </row>
    <row r="62" spans="1:23" x14ac:dyDescent="0.25">
      <c r="A62" s="161">
        <f>FundDataInput!A62</f>
        <v>0</v>
      </c>
      <c r="B62" s="162">
        <f>FundDataInput!B62</f>
        <v>0</v>
      </c>
      <c r="C62" s="161">
        <f>FundDataInput!C62</f>
        <v>0</v>
      </c>
      <c r="D62" s="161">
        <f>FundDataInput!D62</f>
        <v>0</v>
      </c>
      <c r="E62" s="161">
        <f>FundDataInput!E62</f>
        <v>0</v>
      </c>
      <c r="F62">
        <f>IF(ISERROR(VLOOKUP(C62,C$2:C61,1,FALSE)),MAX(F$2:F61)+1,VLOOKUP(C62,C$2:F61,4,FALSE))</f>
        <v>1</v>
      </c>
      <c r="L62" s="26"/>
      <c r="M62" s="159"/>
      <c r="N62" s="26"/>
      <c r="O62" s="159"/>
      <c r="P62" s="26"/>
      <c r="Q62" s="159"/>
      <c r="R62" s="26"/>
      <c r="S62" s="159"/>
      <c r="T62" s="208"/>
      <c r="U62" s="208"/>
      <c r="V62" s="155"/>
      <c r="W62">
        <f t="shared" si="9"/>
        <v>9999</v>
      </c>
    </row>
    <row r="63" spans="1:23" x14ac:dyDescent="0.25">
      <c r="A63" s="161">
        <f>FundDataInput!A63</f>
        <v>0</v>
      </c>
      <c r="B63" s="162">
        <f>FundDataInput!B63</f>
        <v>0</v>
      </c>
      <c r="C63" s="161">
        <f>FundDataInput!C63</f>
        <v>0</v>
      </c>
      <c r="D63" s="161">
        <f>FundDataInput!D63</f>
        <v>0</v>
      </c>
      <c r="E63" s="161">
        <f>FundDataInput!E63</f>
        <v>0</v>
      </c>
      <c r="F63">
        <f>IF(ISERROR(VLOOKUP(C63,C$2:C62,1,FALSE)),MAX(F$2:F62)+1,VLOOKUP(C63,C$2:F62,4,FALSE))</f>
        <v>1</v>
      </c>
      <c r="L63" s="26"/>
      <c r="M63" s="159"/>
      <c r="N63" s="26"/>
      <c r="O63" s="159"/>
      <c r="P63" s="26"/>
      <c r="Q63" s="159"/>
      <c r="R63" s="26"/>
      <c r="S63" s="159"/>
      <c r="T63" s="208"/>
      <c r="U63" s="208"/>
      <c r="V63" s="155"/>
      <c r="W63">
        <f t="shared" si="9"/>
        <v>9999</v>
      </c>
    </row>
    <row r="64" spans="1:23" x14ac:dyDescent="0.25">
      <c r="A64" s="161">
        <f>FundDataInput!A64</f>
        <v>0</v>
      </c>
      <c r="B64" s="162">
        <f>FundDataInput!B64</f>
        <v>0</v>
      </c>
      <c r="C64" s="161">
        <f>FundDataInput!C64</f>
        <v>0</v>
      </c>
      <c r="D64" s="161">
        <f>FundDataInput!D64</f>
        <v>0</v>
      </c>
      <c r="E64" s="161">
        <f>FundDataInput!E64</f>
        <v>0</v>
      </c>
      <c r="F64">
        <f>IF(ISERROR(VLOOKUP(C64,C$2:C63,1,FALSE)),MAX(F$2:F63)+1,VLOOKUP(C64,C$2:F63,4,FALSE))</f>
        <v>1</v>
      </c>
      <c r="L64" s="26"/>
      <c r="M64" s="159"/>
      <c r="N64" s="26"/>
      <c r="O64" s="159"/>
      <c r="P64" s="26"/>
      <c r="Q64" s="159"/>
      <c r="R64" s="26"/>
      <c r="S64" s="159"/>
      <c r="T64" s="208"/>
      <c r="U64" s="208"/>
      <c r="V64" s="155"/>
      <c r="W64">
        <f t="shared" si="9"/>
        <v>9999</v>
      </c>
    </row>
    <row r="65" spans="1:23" x14ac:dyDescent="0.25">
      <c r="A65" s="161">
        <f>FundDataInput!A65</f>
        <v>0</v>
      </c>
      <c r="B65" s="162">
        <f>FundDataInput!B65</f>
        <v>0</v>
      </c>
      <c r="C65" s="161">
        <f>FundDataInput!C65</f>
        <v>0</v>
      </c>
      <c r="D65" s="161">
        <f>FundDataInput!D65</f>
        <v>0</v>
      </c>
      <c r="E65" s="161">
        <f>FundDataInput!E65</f>
        <v>0</v>
      </c>
      <c r="F65">
        <f>IF(ISERROR(VLOOKUP(C65,C$2:C64,1,FALSE)),MAX(F$2:F64)+1,VLOOKUP(C65,C$2:F64,4,FALSE))</f>
        <v>1</v>
      </c>
      <c r="L65" s="26"/>
      <c r="M65" s="159"/>
      <c r="N65" s="26"/>
      <c r="O65" s="159"/>
      <c r="P65" s="26"/>
      <c r="Q65" s="159"/>
      <c r="R65" s="26"/>
      <c r="S65" s="159"/>
      <c r="T65" s="208"/>
      <c r="U65" s="208"/>
      <c r="V65" s="155"/>
      <c r="W65">
        <f t="shared" si="9"/>
        <v>9999</v>
      </c>
    </row>
    <row r="66" spans="1:23" x14ac:dyDescent="0.25">
      <c r="A66" s="161">
        <f>FundDataInput!A66</f>
        <v>0</v>
      </c>
      <c r="B66" s="162">
        <f>FundDataInput!B66</f>
        <v>0</v>
      </c>
      <c r="C66" s="161">
        <f>FundDataInput!C66</f>
        <v>0</v>
      </c>
      <c r="D66" s="161">
        <f>FundDataInput!D66</f>
        <v>0</v>
      </c>
      <c r="E66" s="161">
        <f>FundDataInput!E66</f>
        <v>0</v>
      </c>
      <c r="F66">
        <f>IF(ISERROR(VLOOKUP(C66,C$2:C65,1,FALSE)),MAX(F$2:F65)+1,VLOOKUP(C66,C$2:F65,4,FALSE))</f>
        <v>1</v>
      </c>
      <c r="L66" s="26"/>
      <c r="M66" s="159"/>
      <c r="N66" s="26"/>
      <c r="O66" s="159"/>
      <c r="P66" s="26"/>
      <c r="Q66" s="159"/>
      <c r="R66" s="26"/>
      <c r="S66" s="159"/>
      <c r="T66" s="208"/>
      <c r="U66" s="208"/>
      <c r="V66" s="155"/>
      <c r="W66">
        <f t="shared" si="9"/>
        <v>9999</v>
      </c>
    </row>
    <row r="67" spans="1:23" x14ac:dyDescent="0.25">
      <c r="A67" s="161">
        <f>FundDataInput!A67</f>
        <v>0</v>
      </c>
      <c r="B67" s="162">
        <f>FundDataInput!B67</f>
        <v>0</v>
      </c>
      <c r="C67" s="161">
        <f>FundDataInput!C67</f>
        <v>0</v>
      </c>
      <c r="D67" s="161">
        <f>FundDataInput!D67</f>
        <v>0</v>
      </c>
      <c r="E67" s="161">
        <f>FundDataInput!E67</f>
        <v>0</v>
      </c>
      <c r="F67">
        <f>IF(ISERROR(VLOOKUP(C67,C$2:C66,1,FALSE)),MAX(F$2:F66)+1,VLOOKUP(C67,C$2:F66,4,FALSE))</f>
        <v>1</v>
      </c>
      <c r="L67" s="26"/>
      <c r="M67" s="159"/>
      <c r="N67" s="26"/>
      <c r="O67" s="159"/>
      <c r="P67" s="26"/>
      <c r="Q67" s="159"/>
      <c r="R67" s="26"/>
      <c r="S67" s="159"/>
      <c r="T67" s="208"/>
      <c r="U67" s="208"/>
      <c r="V67" s="155"/>
      <c r="W67">
        <f t="shared" ref="W67:W130" si="10">IF(B67&lt;2000,9999,B67)</f>
        <v>9999</v>
      </c>
    </row>
    <row r="68" spans="1:23" x14ac:dyDescent="0.25">
      <c r="A68" s="161">
        <f>FundDataInput!A68</f>
        <v>0</v>
      </c>
      <c r="B68" s="162">
        <f>FundDataInput!B68</f>
        <v>0</v>
      </c>
      <c r="C68" s="161">
        <f>FundDataInput!C68</f>
        <v>0</v>
      </c>
      <c r="D68" s="161">
        <f>FundDataInput!D68</f>
        <v>0</v>
      </c>
      <c r="E68" s="161">
        <f>FundDataInput!E68</f>
        <v>0</v>
      </c>
      <c r="F68">
        <f>IF(ISERROR(VLOOKUP(C68,C$2:C67,1,FALSE)),MAX(F$2:F67)+1,VLOOKUP(C68,C$2:F67,4,FALSE))</f>
        <v>1</v>
      </c>
      <c r="L68" s="26"/>
      <c r="M68" s="159"/>
      <c r="N68" s="26"/>
      <c r="O68" s="159"/>
      <c r="P68" s="26"/>
      <c r="Q68" s="159"/>
      <c r="R68" s="26"/>
      <c r="S68" s="159"/>
      <c r="T68" s="208"/>
      <c r="U68" s="208"/>
      <c r="V68" s="155"/>
      <c r="W68">
        <f t="shared" si="10"/>
        <v>9999</v>
      </c>
    </row>
    <row r="69" spans="1:23" x14ac:dyDescent="0.25">
      <c r="A69" s="161">
        <f>FundDataInput!A69</f>
        <v>0</v>
      </c>
      <c r="B69" s="162">
        <f>FundDataInput!B69</f>
        <v>0</v>
      </c>
      <c r="C69" s="161">
        <f>FundDataInput!C69</f>
        <v>0</v>
      </c>
      <c r="D69" s="161">
        <f>FundDataInput!D69</f>
        <v>0</v>
      </c>
      <c r="E69" s="161">
        <f>FundDataInput!E69</f>
        <v>0</v>
      </c>
      <c r="F69">
        <f>IF(ISERROR(VLOOKUP(C69,C$2:C68,1,FALSE)),MAX(F$2:F68)+1,VLOOKUP(C69,C$2:F68,4,FALSE))</f>
        <v>1</v>
      </c>
      <c r="L69" s="26"/>
      <c r="M69" s="159"/>
      <c r="N69" s="26"/>
      <c r="O69" s="159"/>
      <c r="P69" s="26"/>
      <c r="Q69" s="159"/>
      <c r="R69" s="26"/>
      <c r="S69" s="159"/>
      <c r="T69" s="208"/>
      <c r="U69" s="208"/>
      <c r="V69" s="155"/>
      <c r="W69">
        <f t="shared" si="10"/>
        <v>9999</v>
      </c>
    </row>
    <row r="70" spans="1:23" x14ac:dyDescent="0.25">
      <c r="A70" s="161">
        <f>FundDataInput!A70</f>
        <v>0</v>
      </c>
      <c r="B70" s="162">
        <f>FundDataInput!B70</f>
        <v>0</v>
      </c>
      <c r="C70" s="161">
        <f>FundDataInput!C70</f>
        <v>0</v>
      </c>
      <c r="D70" s="161">
        <f>FundDataInput!D70</f>
        <v>0</v>
      </c>
      <c r="E70" s="161">
        <f>FundDataInput!E70</f>
        <v>0</v>
      </c>
      <c r="F70">
        <f>IF(ISERROR(VLOOKUP(C70,C$2:C69,1,FALSE)),MAX(F$2:F69)+1,VLOOKUP(C70,C$2:F69,4,FALSE))</f>
        <v>1</v>
      </c>
      <c r="L70" s="26"/>
      <c r="M70" s="159"/>
      <c r="N70" s="26"/>
      <c r="O70" s="159"/>
      <c r="P70" s="26"/>
      <c r="Q70" s="159"/>
      <c r="R70" s="26"/>
      <c r="S70" s="159"/>
      <c r="T70" s="208"/>
      <c r="U70" s="208"/>
      <c r="V70" s="155"/>
      <c r="W70">
        <f t="shared" si="10"/>
        <v>9999</v>
      </c>
    </row>
    <row r="71" spans="1:23" x14ac:dyDescent="0.25">
      <c r="A71" s="161">
        <f>FundDataInput!A71</f>
        <v>0</v>
      </c>
      <c r="B71" s="162">
        <f>FundDataInput!B71</f>
        <v>0</v>
      </c>
      <c r="C71" s="161">
        <f>FundDataInput!C71</f>
        <v>0</v>
      </c>
      <c r="D71" s="161">
        <f>FundDataInput!D71</f>
        <v>0</v>
      </c>
      <c r="E71" s="161">
        <f>FundDataInput!E71</f>
        <v>0</v>
      </c>
      <c r="F71">
        <f>IF(ISERROR(VLOOKUP(C71,C$2:C70,1,FALSE)),MAX(F$2:F70)+1,VLOOKUP(C71,C$2:F70,4,FALSE))</f>
        <v>1</v>
      </c>
      <c r="L71" s="26"/>
      <c r="M71" s="159"/>
      <c r="N71" s="26"/>
      <c r="O71" s="159"/>
      <c r="P71" s="26"/>
      <c r="Q71" s="159"/>
      <c r="R71" s="26"/>
      <c r="S71" s="159"/>
      <c r="T71" s="208"/>
      <c r="U71" s="208"/>
      <c r="V71" s="155"/>
      <c r="W71">
        <f t="shared" si="10"/>
        <v>9999</v>
      </c>
    </row>
    <row r="72" spans="1:23" x14ac:dyDescent="0.25">
      <c r="A72" s="161">
        <f>FundDataInput!A72</f>
        <v>0</v>
      </c>
      <c r="B72" s="162">
        <f>FundDataInput!B72</f>
        <v>0</v>
      </c>
      <c r="C72" s="161">
        <f>FundDataInput!C72</f>
        <v>0</v>
      </c>
      <c r="D72" s="161">
        <f>FundDataInput!D72</f>
        <v>0</v>
      </c>
      <c r="E72" s="161">
        <f>FundDataInput!E72</f>
        <v>0</v>
      </c>
      <c r="F72">
        <f>IF(ISERROR(VLOOKUP(C72,C$2:C71,1,FALSE)),MAX(F$2:F71)+1,VLOOKUP(C72,C$2:F71,4,FALSE))</f>
        <v>1</v>
      </c>
      <c r="L72" s="26"/>
      <c r="M72" s="159"/>
      <c r="N72" s="26"/>
      <c r="O72" s="159"/>
      <c r="P72" s="26"/>
      <c r="Q72" s="159"/>
      <c r="R72" s="26"/>
      <c r="S72" s="159"/>
      <c r="T72" s="208"/>
      <c r="U72" s="208"/>
      <c r="V72" s="155"/>
      <c r="W72">
        <f t="shared" si="10"/>
        <v>9999</v>
      </c>
    </row>
    <row r="73" spans="1:23" x14ac:dyDescent="0.25">
      <c r="A73" s="161">
        <f>FundDataInput!A73</f>
        <v>0</v>
      </c>
      <c r="B73" s="162">
        <f>FundDataInput!B73</f>
        <v>0</v>
      </c>
      <c r="C73" s="161">
        <f>FundDataInput!C73</f>
        <v>0</v>
      </c>
      <c r="D73" s="161">
        <f>FundDataInput!D73</f>
        <v>0</v>
      </c>
      <c r="E73" s="161">
        <f>FundDataInput!E73</f>
        <v>0</v>
      </c>
      <c r="F73">
        <f>IF(ISERROR(VLOOKUP(C73,C$2:C72,1,FALSE)),MAX(F$2:F72)+1,VLOOKUP(C73,C$2:F72,4,FALSE))</f>
        <v>1</v>
      </c>
      <c r="L73" s="26"/>
      <c r="M73" s="159"/>
      <c r="N73" s="26"/>
      <c r="O73" s="159"/>
      <c r="P73" s="26"/>
      <c r="Q73" s="159"/>
      <c r="R73" s="26"/>
      <c r="S73" s="159"/>
      <c r="T73" s="208"/>
      <c r="U73" s="208"/>
      <c r="V73" s="155"/>
      <c r="W73">
        <f t="shared" si="10"/>
        <v>9999</v>
      </c>
    </row>
    <row r="74" spans="1:23" x14ac:dyDescent="0.25">
      <c r="A74" s="161">
        <f>FundDataInput!A74</f>
        <v>0</v>
      </c>
      <c r="B74" s="162">
        <f>FundDataInput!B74</f>
        <v>0</v>
      </c>
      <c r="C74" s="161">
        <f>FundDataInput!C74</f>
        <v>0</v>
      </c>
      <c r="D74" s="161">
        <f>FundDataInput!D74</f>
        <v>0</v>
      </c>
      <c r="E74" s="161">
        <f>FundDataInput!E74</f>
        <v>0</v>
      </c>
      <c r="F74">
        <f>IF(ISERROR(VLOOKUP(C74,C$2:C73,1,FALSE)),MAX(F$2:F73)+1,VLOOKUP(C74,C$2:F73,4,FALSE))</f>
        <v>1</v>
      </c>
      <c r="L74" s="26"/>
      <c r="M74" s="159"/>
      <c r="N74" s="26"/>
      <c r="O74" s="159"/>
      <c r="P74" s="26"/>
      <c r="Q74" s="159"/>
      <c r="R74" s="26"/>
      <c r="S74" s="159"/>
      <c r="T74" s="208"/>
      <c r="U74" s="208"/>
      <c r="V74" s="155"/>
      <c r="W74">
        <f t="shared" si="10"/>
        <v>9999</v>
      </c>
    </row>
    <row r="75" spans="1:23" x14ac:dyDescent="0.25">
      <c r="A75" s="161">
        <f>FundDataInput!A75</f>
        <v>0</v>
      </c>
      <c r="B75" s="162">
        <f>FundDataInput!B75</f>
        <v>0</v>
      </c>
      <c r="C75" s="161">
        <f>FundDataInput!C75</f>
        <v>0</v>
      </c>
      <c r="D75" s="161">
        <f>FundDataInput!D75</f>
        <v>0</v>
      </c>
      <c r="E75" s="161">
        <f>FundDataInput!E75</f>
        <v>0</v>
      </c>
      <c r="F75">
        <f>IF(ISERROR(VLOOKUP(C75,C$2:C74,1,FALSE)),MAX(F$2:F74)+1,VLOOKUP(C75,C$2:F74,4,FALSE))</f>
        <v>1</v>
      </c>
      <c r="L75" s="26"/>
      <c r="M75" s="159"/>
      <c r="N75" s="26"/>
      <c r="O75" s="159"/>
      <c r="P75" s="26"/>
      <c r="Q75" s="159"/>
      <c r="R75" s="26"/>
      <c r="S75" s="159"/>
      <c r="T75" s="208"/>
      <c r="U75" s="208"/>
      <c r="V75" s="155"/>
      <c r="W75">
        <f t="shared" si="10"/>
        <v>9999</v>
      </c>
    </row>
    <row r="76" spans="1:23" x14ac:dyDescent="0.25">
      <c r="A76" s="161">
        <f>FundDataInput!A76</f>
        <v>0</v>
      </c>
      <c r="B76" s="162">
        <f>FundDataInput!B76</f>
        <v>0</v>
      </c>
      <c r="C76" s="161">
        <f>FundDataInput!C76</f>
        <v>0</v>
      </c>
      <c r="D76" s="161">
        <f>FundDataInput!D76</f>
        <v>0</v>
      </c>
      <c r="E76" s="161">
        <f>FundDataInput!E76</f>
        <v>0</v>
      </c>
      <c r="F76">
        <f>IF(ISERROR(VLOOKUP(C76,C$2:C75,1,FALSE)),MAX(F$2:F75)+1,VLOOKUP(C76,C$2:F75,4,FALSE))</f>
        <v>1</v>
      </c>
      <c r="L76" s="26"/>
      <c r="M76" s="159"/>
      <c r="N76" s="26"/>
      <c r="O76" s="159"/>
      <c r="P76" s="26"/>
      <c r="Q76" s="159"/>
      <c r="R76" s="26"/>
      <c r="S76" s="159"/>
      <c r="T76" s="208"/>
      <c r="U76" s="208"/>
      <c r="V76" s="155"/>
      <c r="W76">
        <f t="shared" si="10"/>
        <v>9999</v>
      </c>
    </row>
    <row r="77" spans="1:23" x14ac:dyDescent="0.25">
      <c r="A77" s="161">
        <f>FundDataInput!A77</f>
        <v>0</v>
      </c>
      <c r="B77" s="162">
        <f>FundDataInput!B77</f>
        <v>0</v>
      </c>
      <c r="C77" s="161">
        <f>FundDataInput!C77</f>
        <v>0</v>
      </c>
      <c r="D77" s="161">
        <f>FundDataInput!D77</f>
        <v>0</v>
      </c>
      <c r="E77" s="161">
        <f>FundDataInput!E77</f>
        <v>0</v>
      </c>
      <c r="F77">
        <f>IF(ISERROR(VLOOKUP(C77,C$2:C76,1,FALSE)),MAX(F$2:F76)+1,VLOOKUP(C77,C$2:F76,4,FALSE))</f>
        <v>1</v>
      </c>
      <c r="L77" s="26"/>
      <c r="M77" s="159"/>
      <c r="N77" s="26"/>
      <c r="O77" s="159"/>
      <c r="P77" s="26"/>
      <c r="Q77" s="159"/>
      <c r="R77" s="26"/>
      <c r="S77" s="159"/>
      <c r="T77" s="208"/>
      <c r="U77" s="208"/>
      <c r="V77" s="155"/>
      <c r="W77">
        <f t="shared" si="10"/>
        <v>9999</v>
      </c>
    </row>
    <row r="78" spans="1:23" x14ac:dyDescent="0.25">
      <c r="A78" s="161">
        <f>FundDataInput!A78</f>
        <v>0</v>
      </c>
      <c r="B78" s="162">
        <f>FundDataInput!B78</f>
        <v>0</v>
      </c>
      <c r="C78" s="161">
        <f>FundDataInput!C78</f>
        <v>0</v>
      </c>
      <c r="D78" s="161">
        <f>FundDataInput!D78</f>
        <v>0</v>
      </c>
      <c r="E78" s="161">
        <f>FundDataInput!E78</f>
        <v>0</v>
      </c>
      <c r="F78">
        <f>IF(ISERROR(VLOOKUP(C78,C$2:C77,1,FALSE)),MAX(F$2:F77)+1,VLOOKUP(C78,C$2:F77,4,FALSE))</f>
        <v>1</v>
      </c>
      <c r="L78" s="26"/>
      <c r="M78" s="159"/>
      <c r="N78" s="26"/>
      <c r="O78" s="159"/>
      <c r="P78" s="26"/>
      <c r="Q78" s="159"/>
      <c r="R78" s="26"/>
      <c r="S78" s="159"/>
      <c r="T78" s="208"/>
      <c r="U78" s="208"/>
      <c r="V78" s="155"/>
      <c r="W78">
        <f t="shared" si="10"/>
        <v>9999</v>
      </c>
    </row>
    <row r="79" spans="1:23" x14ac:dyDescent="0.25">
      <c r="A79" s="161">
        <f>FundDataInput!A79</f>
        <v>0</v>
      </c>
      <c r="B79" s="162">
        <f>FundDataInput!B79</f>
        <v>0</v>
      </c>
      <c r="C79" s="161">
        <f>FundDataInput!C79</f>
        <v>0</v>
      </c>
      <c r="D79" s="161">
        <f>FundDataInput!D79</f>
        <v>0</v>
      </c>
      <c r="E79" s="161">
        <f>FundDataInput!E79</f>
        <v>0</v>
      </c>
      <c r="F79">
        <f>IF(ISERROR(VLOOKUP(C79,C$2:C78,1,FALSE)),MAX(F$2:F78)+1,VLOOKUP(C79,C$2:F78,4,FALSE))</f>
        <v>1</v>
      </c>
      <c r="L79" s="26"/>
      <c r="M79" s="159"/>
      <c r="N79" s="26"/>
      <c r="O79" s="159"/>
      <c r="P79" s="26"/>
      <c r="Q79" s="159"/>
      <c r="R79" s="26"/>
      <c r="S79" s="159"/>
      <c r="T79" s="208"/>
      <c r="U79" s="208"/>
      <c r="V79" s="155"/>
      <c r="W79">
        <f t="shared" si="10"/>
        <v>9999</v>
      </c>
    </row>
    <row r="80" spans="1:23" x14ac:dyDescent="0.25">
      <c r="A80" s="161">
        <f>FundDataInput!A80</f>
        <v>0</v>
      </c>
      <c r="B80" s="162">
        <f>FundDataInput!B80</f>
        <v>0</v>
      </c>
      <c r="C80" s="161">
        <f>FundDataInput!C80</f>
        <v>0</v>
      </c>
      <c r="D80" s="161">
        <f>FundDataInput!D80</f>
        <v>0</v>
      </c>
      <c r="E80" s="161">
        <f>FundDataInput!E80</f>
        <v>0</v>
      </c>
      <c r="F80">
        <f>IF(ISERROR(VLOOKUP(C80,C$2:C79,1,FALSE)),MAX(F$2:F79)+1,VLOOKUP(C80,C$2:F79,4,FALSE))</f>
        <v>1</v>
      </c>
      <c r="L80" s="26"/>
      <c r="M80" s="159"/>
      <c r="N80" s="26"/>
      <c r="O80" s="159"/>
      <c r="P80" s="26"/>
      <c r="Q80" s="159"/>
      <c r="R80" s="26"/>
      <c r="S80" s="159"/>
      <c r="T80" s="208"/>
      <c r="U80" s="208"/>
      <c r="V80" s="155"/>
      <c r="W80">
        <f t="shared" si="10"/>
        <v>9999</v>
      </c>
    </row>
    <row r="81" spans="1:23" x14ac:dyDescent="0.25">
      <c r="A81" s="161">
        <f>FundDataInput!A81</f>
        <v>0</v>
      </c>
      <c r="B81" s="162">
        <f>FundDataInput!B81</f>
        <v>0</v>
      </c>
      <c r="C81" s="161">
        <f>FundDataInput!C81</f>
        <v>0</v>
      </c>
      <c r="D81" s="161">
        <f>FundDataInput!D81</f>
        <v>0</v>
      </c>
      <c r="E81" s="161">
        <f>FundDataInput!E81</f>
        <v>0</v>
      </c>
      <c r="F81">
        <f>IF(ISERROR(VLOOKUP(C81,C$2:C80,1,FALSE)),MAX(F$2:F80)+1,VLOOKUP(C81,C$2:F80,4,FALSE))</f>
        <v>1</v>
      </c>
      <c r="L81" s="26"/>
      <c r="M81" s="159"/>
      <c r="N81" s="26"/>
      <c r="O81" s="159"/>
      <c r="P81" s="26"/>
      <c r="Q81" s="159"/>
      <c r="R81" s="26"/>
      <c r="S81" s="159"/>
      <c r="T81" s="208"/>
      <c r="U81" s="208"/>
      <c r="V81" s="155"/>
      <c r="W81">
        <f t="shared" si="10"/>
        <v>9999</v>
      </c>
    </row>
    <row r="82" spans="1:23" x14ac:dyDescent="0.25">
      <c r="A82" s="161">
        <f>FundDataInput!A82</f>
        <v>0</v>
      </c>
      <c r="B82" s="162">
        <f>FundDataInput!B82</f>
        <v>0</v>
      </c>
      <c r="C82" s="161">
        <f>FundDataInput!C82</f>
        <v>0</v>
      </c>
      <c r="D82" s="161">
        <f>FundDataInput!D82</f>
        <v>0</v>
      </c>
      <c r="E82" s="161">
        <f>FundDataInput!E82</f>
        <v>0</v>
      </c>
      <c r="F82">
        <f>IF(ISERROR(VLOOKUP(C82,C$2:C81,1,FALSE)),MAX(F$2:F81)+1,VLOOKUP(C82,C$2:F81,4,FALSE))</f>
        <v>1</v>
      </c>
      <c r="L82" s="26"/>
      <c r="M82" s="159"/>
      <c r="N82" s="26"/>
      <c r="O82" s="159"/>
      <c r="P82" s="26"/>
      <c r="Q82" s="159"/>
      <c r="R82" s="26"/>
      <c r="S82" s="159"/>
      <c r="T82" s="208"/>
      <c r="U82" s="208"/>
      <c r="V82" s="155"/>
      <c r="W82">
        <f t="shared" si="10"/>
        <v>9999</v>
      </c>
    </row>
    <row r="83" spans="1:23" x14ac:dyDescent="0.25">
      <c r="A83" s="161">
        <f>FundDataInput!A83</f>
        <v>0</v>
      </c>
      <c r="B83" s="162">
        <f>FundDataInput!B83</f>
        <v>0</v>
      </c>
      <c r="C83" s="161">
        <f>FundDataInput!C83</f>
        <v>0</v>
      </c>
      <c r="D83" s="161">
        <f>FundDataInput!D83</f>
        <v>0</v>
      </c>
      <c r="E83" s="161">
        <f>FundDataInput!E83</f>
        <v>0</v>
      </c>
      <c r="F83">
        <f>IF(ISERROR(VLOOKUP(C83,C$2:C82,1,FALSE)),MAX(F$2:F82)+1,VLOOKUP(C83,C$2:F82,4,FALSE))</f>
        <v>1</v>
      </c>
      <c r="L83" s="26"/>
      <c r="M83" s="159"/>
      <c r="N83" s="26"/>
      <c r="O83" s="159"/>
      <c r="P83" s="26"/>
      <c r="Q83" s="159"/>
      <c r="R83" s="26"/>
      <c r="S83" s="159"/>
      <c r="T83" s="208"/>
      <c r="U83" s="208"/>
      <c r="V83" s="155"/>
      <c r="W83">
        <f t="shared" si="10"/>
        <v>9999</v>
      </c>
    </row>
    <row r="84" spans="1:23" x14ac:dyDescent="0.25">
      <c r="A84" s="161">
        <f>FundDataInput!A84</f>
        <v>0</v>
      </c>
      <c r="B84" s="162">
        <f>FundDataInput!B84</f>
        <v>0</v>
      </c>
      <c r="C84" s="161">
        <f>FundDataInput!C84</f>
        <v>0</v>
      </c>
      <c r="D84" s="161">
        <f>FundDataInput!D84</f>
        <v>0</v>
      </c>
      <c r="E84" s="161">
        <f>FundDataInput!E84</f>
        <v>0</v>
      </c>
      <c r="F84">
        <f>IF(ISERROR(VLOOKUP(C84,C$2:C83,1,FALSE)),MAX(F$2:F83)+1,VLOOKUP(C84,C$2:F83,4,FALSE))</f>
        <v>1</v>
      </c>
      <c r="L84" s="26"/>
      <c r="M84" s="159"/>
      <c r="N84" s="26"/>
      <c r="O84" s="159"/>
      <c r="P84" s="26"/>
      <c r="Q84" s="159"/>
      <c r="R84" s="26"/>
      <c r="S84" s="159"/>
      <c r="T84" s="208"/>
      <c r="U84" s="208"/>
      <c r="V84" s="155"/>
      <c r="W84">
        <f t="shared" si="10"/>
        <v>9999</v>
      </c>
    </row>
    <row r="85" spans="1:23" x14ac:dyDescent="0.25">
      <c r="A85" s="161">
        <f>FundDataInput!A85</f>
        <v>0</v>
      </c>
      <c r="B85" s="162">
        <f>FundDataInput!B85</f>
        <v>0</v>
      </c>
      <c r="C85" s="161">
        <f>FundDataInput!C85</f>
        <v>0</v>
      </c>
      <c r="D85" s="161">
        <f>FundDataInput!D85</f>
        <v>0</v>
      </c>
      <c r="E85" s="161">
        <f>FundDataInput!E85</f>
        <v>0</v>
      </c>
      <c r="F85">
        <f>IF(ISERROR(VLOOKUP(C85,C$2:C84,1,FALSE)),MAX(F$2:F84)+1,VLOOKUP(C85,C$2:F84,4,FALSE))</f>
        <v>1</v>
      </c>
      <c r="L85" s="26"/>
      <c r="M85" s="159"/>
      <c r="N85" s="26"/>
      <c r="O85" s="159"/>
      <c r="P85" s="26"/>
      <c r="Q85" s="159"/>
      <c r="R85" s="26"/>
      <c r="S85" s="159"/>
      <c r="T85" s="208"/>
      <c r="U85" s="208"/>
      <c r="V85" s="155"/>
      <c r="W85">
        <f t="shared" si="10"/>
        <v>9999</v>
      </c>
    </row>
    <row r="86" spans="1:23" x14ac:dyDescent="0.25">
      <c r="A86" s="161">
        <f>FundDataInput!A86</f>
        <v>0</v>
      </c>
      <c r="B86" s="162">
        <f>FundDataInput!B86</f>
        <v>0</v>
      </c>
      <c r="C86" s="161">
        <f>FundDataInput!C86</f>
        <v>0</v>
      </c>
      <c r="D86" s="161">
        <f>FundDataInput!D86</f>
        <v>0</v>
      </c>
      <c r="E86" s="161">
        <f>FundDataInput!E86</f>
        <v>0</v>
      </c>
      <c r="F86">
        <f>IF(ISERROR(VLOOKUP(C86,C$2:C85,1,FALSE)),MAX(F$2:F85)+1,VLOOKUP(C86,C$2:F85,4,FALSE))</f>
        <v>1</v>
      </c>
      <c r="L86" s="26"/>
      <c r="M86" s="159"/>
      <c r="N86" s="26"/>
      <c r="O86" s="159"/>
      <c r="P86" s="26"/>
      <c r="Q86" s="159"/>
      <c r="R86" s="26"/>
      <c r="S86" s="159"/>
      <c r="T86" s="208"/>
      <c r="U86" s="208"/>
      <c r="V86" s="155"/>
      <c r="W86">
        <f t="shared" si="10"/>
        <v>9999</v>
      </c>
    </row>
    <row r="87" spans="1:23" x14ac:dyDescent="0.25">
      <c r="A87" s="161">
        <f>FundDataInput!A87</f>
        <v>0</v>
      </c>
      <c r="B87" s="162">
        <f>FundDataInput!B87</f>
        <v>0</v>
      </c>
      <c r="C87" s="161">
        <f>FundDataInput!C87</f>
        <v>0</v>
      </c>
      <c r="D87" s="161">
        <f>FundDataInput!D87</f>
        <v>0</v>
      </c>
      <c r="E87" s="161">
        <f>FundDataInput!E87</f>
        <v>0</v>
      </c>
      <c r="F87">
        <f>IF(ISERROR(VLOOKUP(C87,C$2:C86,1,FALSE)),MAX(F$2:F86)+1,VLOOKUP(C87,C$2:F86,4,FALSE))</f>
        <v>1</v>
      </c>
      <c r="L87" s="26"/>
      <c r="M87" s="159"/>
      <c r="N87" s="26"/>
      <c r="O87" s="159"/>
      <c r="P87" s="26"/>
      <c r="Q87" s="159"/>
      <c r="R87" s="26"/>
      <c r="S87" s="159"/>
      <c r="T87" s="208"/>
      <c r="U87" s="208"/>
      <c r="V87" s="155"/>
      <c r="W87">
        <f t="shared" si="10"/>
        <v>9999</v>
      </c>
    </row>
    <row r="88" spans="1:23" x14ac:dyDescent="0.25">
      <c r="A88" s="161">
        <f>FundDataInput!A88</f>
        <v>0</v>
      </c>
      <c r="B88" s="162">
        <f>FundDataInput!B88</f>
        <v>0</v>
      </c>
      <c r="C88" s="161">
        <f>FundDataInput!C88</f>
        <v>0</v>
      </c>
      <c r="D88" s="161">
        <f>FundDataInput!D88</f>
        <v>0</v>
      </c>
      <c r="E88" s="161">
        <f>FundDataInput!E88</f>
        <v>0</v>
      </c>
      <c r="F88">
        <f>IF(ISERROR(VLOOKUP(C88,C$2:C87,1,FALSE)),MAX(F$2:F87)+1,VLOOKUP(C88,C$2:F87,4,FALSE))</f>
        <v>1</v>
      </c>
      <c r="L88" s="26"/>
      <c r="M88" s="159"/>
      <c r="N88" s="26"/>
      <c r="O88" s="159"/>
      <c r="P88" s="26"/>
      <c r="Q88" s="159"/>
      <c r="R88" s="26"/>
      <c r="S88" s="159"/>
      <c r="T88" s="208"/>
      <c r="U88" s="208"/>
      <c r="V88" s="155"/>
      <c r="W88">
        <f t="shared" si="10"/>
        <v>9999</v>
      </c>
    </row>
    <row r="89" spans="1:23" x14ac:dyDescent="0.25">
      <c r="A89" s="161">
        <f>FundDataInput!A89</f>
        <v>0</v>
      </c>
      <c r="B89" s="162">
        <f>FundDataInput!B89</f>
        <v>0</v>
      </c>
      <c r="C89" s="161">
        <f>FundDataInput!C89</f>
        <v>0</v>
      </c>
      <c r="D89" s="161">
        <f>FundDataInput!D89</f>
        <v>0</v>
      </c>
      <c r="E89" s="161">
        <f>FundDataInput!E89</f>
        <v>0</v>
      </c>
      <c r="F89">
        <f>IF(ISERROR(VLOOKUP(C89,C$2:C88,1,FALSE)),MAX(F$2:F88)+1,VLOOKUP(C89,C$2:F88,4,FALSE))</f>
        <v>1</v>
      </c>
      <c r="L89" s="26"/>
      <c r="M89" s="159"/>
      <c r="N89" s="26"/>
      <c r="O89" s="159"/>
      <c r="P89" s="26"/>
      <c r="Q89" s="159"/>
      <c r="R89" s="26"/>
      <c r="S89" s="159"/>
      <c r="T89" s="208"/>
      <c r="U89" s="208"/>
      <c r="V89" s="155"/>
      <c r="W89">
        <f t="shared" si="10"/>
        <v>9999</v>
      </c>
    </row>
    <row r="90" spans="1:23" x14ac:dyDescent="0.25">
      <c r="A90" s="161">
        <f>FundDataInput!A90</f>
        <v>0</v>
      </c>
      <c r="B90" s="162">
        <f>FundDataInput!B90</f>
        <v>0</v>
      </c>
      <c r="C90" s="161">
        <f>FundDataInput!C90</f>
        <v>0</v>
      </c>
      <c r="D90" s="161">
        <f>FundDataInput!D90</f>
        <v>0</v>
      </c>
      <c r="E90" s="161">
        <f>FundDataInput!E90</f>
        <v>0</v>
      </c>
      <c r="F90">
        <f>IF(ISERROR(VLOOKUP(C90,C$2:C89,1,FALSE)),MAX(F$2:F89)+1,VLOOKUP(C90,C$2:F89,4,FALSE))</f>
        <v>1</v>
      </c>
      <c r="L90" s="26"/>
      <c r="M90" s="159"/>
      <c r="N90" s="26"/>
      <c r="O90" s="159"/>
      <c r="P90" s="26"/>
      <c r="Q90" s="159"/>
      <c r="R90" s="26"/>
      <c r="S90" s="159"/>
      <c r="T90" s="208"/>
      <c r="U90" s="208"/>
      <c r="V90" s="155"/>
      <c r="W90">
        <f t="shared" si="10"/>
        <v>9999</v>
      </c>
    </row>
    <row r="91" spans="1:23" x14ac:dyDescent="0.25">
      <c r="A91" s="161">
        <f>FundDataInput!A91</f>
        <v>0</v>
      </c>
      <c r="B91" s="162">
        <f>FundDataInput!B91</f>
        <v>0</v>
      </c>
      <c r="C91" s="161">
        <f>FundDataInput!C91</f>
        <v>0</v>
      </c>
      <c r="D91" s="161">
        <f>FundDataInput!D91</f>
        <v>0</v>
      </c>
      <c r="E91" s="161">
        <f>FundDataInput!E91</f>
        <v>0</v>
      </c>
      <c r="F91">
        <f>IF(ISERROR(VLOOKUP(C91,C$2:C90,1,FALSE)),MAX(F$2:F90)+1,VLOOKUP(C91,C$2:F90,4,FALSE))</f>
        <v>1</v>
      </c>
      <c r="L91" s="26"/>
      <c r="M91" s="159"/>
      <c r="N91" s="26"/>
      <c r="O91" s="159"/>
      <c r="P91" s="26"/>
      <c r="Q91" s="159"/>
      <c r="R91" s="26"/>
      <c r="S91" s="159"/>
      <c r="T91" s="208"/>
      <c r="U91" s="208"/>
      <c r="V91" s="155"/>
      <c r="W91">
        <f t="shared" si="10"/>
        <v>9999</v>
      </c>
    </row>
    <row r="92" spans="1:23" x14ac:dyDescent="0.25">
      <c r="A92" s="161">
        <f>FundDataInput!A92</f>
        <v>0</v>
      </c>
      <c r="B92" s="162">
        <f>FundDataInput!B92</f>
        <v>0</v>
      </c>
      <c r="C92" s="161">
        <f>FundDataInput!C92</f>
        <v>0</v>
      </c>
      <c r="D92" s="161">
        <f>FundDataInput!D92</f>
        <v>0</v>
      </c>
      <c r="E92" s="161">
        <f>FundDataInput!E92</f>
        <v>0</v>
      </c>
      <c r="F92">
        <f>IF(ISERROR(VLOOKUP(C92,C$2:C91,1,FALSE)),MAX(F$2:F91)+1,VLOOKUP(C92,C$2:F91,4,FALSE))</f>
        <v>1</v>
      </c>
      <c r="L92" s="26"/>
      <c r="M92" s="159"/>
      <c r="N92" s="26"/>
      <c r="O92" s="159"/>
      <c r="P92" s="26"/>
      <c r="Q92" s="159"/>
      <c r="R92" s="26"/>
      <c r="S92" s="159"/>
      <c r="T92" s="208"/>
      <c r="U92" s="208"/>
      <c r="V92" s="155"/>
      <c r="W92">
        <f t="shared" si="10"/>
        <v>9999</v>
      </c>
    </row>
    <row r="93" spans="1:23" x14ac:dyDescent="0.25">
      <c r="A93" s="161">
        <f>FundDataInput!A93</f>
        <v>0</v>
      </c>
      <c r="B93" s="162">
        <f>FundDataInput!B93</f>
        <v>0</v>
      </c>
      <c r="C93" s="161">
        <f>FundDataInput!C93</f>
        <v>0</v>
      </c>
      <c r="D93" s="161">
        <f>FundDataInput!D93</f>
        <v>0</v>
      </c>
      <c r="E93" s="161">
        <f>FundDataInput!E93</f>
        <v>0</v>
      </c>
      <c r="F93">
        <f>IF(ISERROR(VLOOKUP(C93,C$2:C92,1,FALSE)),MAX(F$2:F92)+1,VLOOKUP(C93,C$2:F92,4,FALSE))</f>
        <v>1</v>
      </c>
      <c r="L93" s="26"/>
      <c r="M93" s="159"/>
      <c r="N93" s="26"/>
      <c r="O93" s="159"/>
      <c r="P93" s="26"/>
      <c r="Q93" s="159"/>
      <c r="R93" s="26"/>
      <c r="S93" s="159"/>
      <c r="T93" s="208"/>
      <c r="U93" s="208"/>
      <c r="V93" s="155"/>
      <c r="W93">
        <f t="shared" si="10"/>
        <v>9999</v>
      </c>
    </row>
    <row r="94" spans="1:23" x14ac:dyDescent="0.25">
      <c r="A94" s="161">
        <f>FundDataInput!A94</f>
        <v>0</v>
      </c>
      <c r="B94" s="162">
        <f>FundDataInput!B94</f>
        <v>0</v>
      </c>
      <c r="C94" s="161">
        <f>FundDataInput!C94</f>
        <v>0</v>
      </c>
      <c r="D94" s="161">
        <f>FundDataInput!D94</f>
        <v>0</v>
      </c>
      <c r="E94" s="161">
        <f>FundDataInput!E94</f>
        <v>0</v>
      </c>
      <c r="F94">
        <f>IF(ISERROR(VLOOKUP(C94,C$2:C93,1,FALSE)),MAX(F$2:F93)+1,VLOOKUP(C94,C$2:F93,4,FALSE))</f>
        <v>1</v>
      </c>
      <c r="L94" s="26"/>
      <c r="M94" s="159"/>
      <c r="N94" s="26"/>
      <c r="O94" s="159"/>
      <c r="P94" s="26"/>
      <c r="Q94" s="159"/>
      <c r="R94" s="26"/>
      <c r="S94" s="159"/>
      <c r="T94" s="208"/>
      <c r="U94" s="208"/>
      <c r="V94" s="155"/>
      <c r="W94">
        <f t="shared" si="10"/>
        <v>9999</v>
      </c>
    </row>
    <row r="95" spans="1:23" x14ac:dyDescent="0.25">
      <c r="A95" s="161">
        <f>FundDataInput!A95</f>
        <v>0</v>
      </c>
      <c r="B95" s="162">
        <f>FundDataInput!B95</f>
        <v>0</v>
      </c>
      <c r="C95" s="161">
        <f>FundDataInput!C95</f>
        <v>0</v>
      </c>
      <c r="D95" s="161">
        <f>FundDataInput!D95</f>
        <v>0</v>
      </c>
      <c r="E95" s="161">
        <f>FundDataInput!E95</f>
        <v>0</v>
      </c>
      <c r="F95">
        <f>IF(ISERROR(VLOOKUP(C95,C$2:C94,1,FALSE)),MAX(F$2:F94)+1,VLOOKUP(C95,C$2:F94,4,FALSE))</f>
        <v>1</v>
      </c>
      <c r="L95" s="26"/>
      <c r="M95" s="159"/>
      <c r="N95" s="26"/>
      <c r="O95" s="159"/>
      <c r="P95" s="26"/>
      <c r="Q95" s="159"/>
      <c r="R95" s="26"/>
      <c r="S95" s="159"/>
      <c r="T95" s="208"/>
      <c r="U95" s="208"/>
      <c r="V95" s="155"/>
      <c r="W95">
        <f t="shared" si="10"/>
        <v>9999</v>
      </c>
    </row>
    <row r="96" spans="1:23" x14ac:dyDescent="0.25">
      <c r="A96" s="161">
        <f>FundDataInput!A96</f>
        <v>0</v>
      </c>
      <c r="B96" s="162">
        <f>FundDataInput!B96</f>
        <v>0</v>
      </c>
      <c r="C96" s="161">
        <f>FundDataInput!C96</f>
        <v>0</v>
      </c>
      <c r="D96" s="161">
        <f>FundDataInput!D96</f>
        <v>0</v>
      </c>
      <c r="E96" s="161">
        <f>FundDataInput!E96</f>
        <v>0</v>
      </c>
      <c r="F96">
        <f>IF(ISERROR(VLOOKUP(C96,C$2:C95,1,FALSE)),MAX(F$2:F95)+1,VLOOKUP(C96,C$2:F95,4,FALSE))</f>
        <v>1</v>
      </c>
      <c r="L96" s="26"/>
      <c r="M96" s="159"/>
      <c r="N96" s="26"/>
      <c r="O96" s="159"/>
      <c r="P96" s="26"/>
      <c r="Q96" s="159"/>
      <c r="R96" s="26"/>
      <c r="S96" s="159"/>
      <c r="T96" s="208"/>
      <c r="U96" s="208"/>
      <c r="V96" s="155"/>
      <c r="W96">
        <f t="shared" si="10"/>
        <v>9999</v>
      </c>
    </row>
    <row r="97" spans="1:23" x14ac:dyDescent="0.25">
      <c r="A97" s="161">
        <f>FundDataInput!A97</f>
        <v>0</v>
      </c>
      <c r="B97" s="162">
        <f>FundDataInput!B97</f>
        <v>0</v>
      </c>
      <c r="C97" s="161">
        <f>FundDataInput!C97</f>
        <v>0</v>
      </c>
      <c r="D97" s="161">
        <f>FundDataInput!D97</f>
        <v>0</v>
      </c>
      <c r="E97" s="161">
        <f>FundDataInput!E97</f>
        <v>0</v>
      </c>
      <c r="F97">
        <f>IF(ISERROR(VLOOKUP(C97,C$2:C96,1,FALSE)),MAX(F$2:F96)+1,VLOOKUP(C97,C$2:F96,4,FALSE))</f>
        <v>1</v>
      </c>
      <c r="L97" s="26"/>
      <c r="M97" s="159"/>
      <c r="N97" s="26"/>
      <c r="O97" s="159"/>
      <c r="P97" s="26"/>
      <c r="Q97" s="159"/>
      <c r="R97" s="26"/>
      <c r="S97" s="159"/>
      <c r="T97" s="208"/>
      <c r="U97" s="208"/>
      <c r="V97" s="155"/>
      <c r="W97">
        <f t="shared" si="10"/>
        <v>9999</v>
      </c>
    </row>
    <row r="98" spans="1:23" x14ac:dyDescent="0.25">
      <c r="A98" s="161">
        <f>FundDataInput!A98</f>
        <v>0</v>
      </c>
      <c r="B98" s="162">
        <f>FundDataInput!B98</f>
        <v>0</v>
      </c>
      <c r="C98" s="161">
        <f>FundDataInput!C98</f>
        <v>0</v>
      </c>
      <c r="D98" s="161">
        <f>FundDataInput!D98</f>
        <v>0</v>
      </c>
      <c r="E98" s="161">
        <f>FundDataInput!E98</f>
        <v>0</v>
      </c>
      <c r="F98">
        <f>IF(ISERROR(VLOOKUP(C98,C$2:C97,1,FALSE)),MAX(F$2:F97)+1,VLOOKUP(C98,C$2:F97,4,FALSE))</f>
        <v>1</v>
      </c>
      <c r="L98" s="26"/>
      <c r="M98" s="159"/>
      <c r="N98" s="26"/>
      <c r="O98" s="159"/>
      <c r="P98" s="26"/>
      <c r="Q98" s="159"/>
      <c r="R98" s="26"/>
      <c r="S98" s="159"/>
      <c r="T98" s="208"/>
      <c r="U98" s="208"/>
      <c r="V98" s="155"/>
      <c r="W98">
        <f t="shared" si="10"/>
        <v>9999</v>
      </c>
    </row>
    <row r="99" spans="1:23" x14ac:dyDescent="0.25">
      <c r="A99" s="161">
        <f>FundDataInput!A99</f>
        <v>0</v>
      </c>
      <c r="B99" s="162">
        <f>FundDataInput!B99</f>
        <v>0</v>
      </c>
      <c r="C99" s="161">
        <f>FundDataInput!C99</f>
        <v>0</v>
      </c>
      <c r="D99" s="161">
        <f>FundDataInput!D99</f>
        <v>0</v>
      </c>
      <c r="E99" s="161">
        <f>FundDataInput!E99</f>
        <v>0</v>
      </c>
      <c r="F99">
        <f>IF(ISERROR(VLOOKUP(C99,C$2:C98,1,FALSE)),MAX(F$2:F98)+1,VLOOKUP(C99,C$2:F98,4,FALSE))</f>
        <v>1</v>
      </c>
      <c r="L99" s="26"/>
      <c r="M99" s="159"/>
      <c r="N99" s="26"/>
      <c r="O99" s="159"/>
      <c r="P99" s="26"/>
      <c r="Q99" s="159"/>
      <c r="R99" s="26"/>
      <c r="S99" s="159"/>
      <c r="T99" s="208"/>
      <c r="U99" s="208"/>
      <c r="V99" s="155"/>
      <c r="W99">
        <f t="shared" si="10"/>
        <v>9999</v>
      </c>
    </row>
    <row r="100" spans="1:23" x14ac:dyDescent="0.25">
      <c r="A100" s="161">
        <f>FundDataInput!A100</f>
        <v>0</v>
      </c>
      <c r="B100" s="162">
        <f>FundDataInput!B100</f>
        <v>0</v>
      </c>
      <c r="C100" s="161">
        <f>FundDataInput!C100</f>
        <v>0</v>
      </c>
      <c r="D100" s="161">
        <f>FundDataInput!D100</f>
        <v>0</v>
      </c>
      <c r="E100" s="161">
        <f>FundDataInput!E100</f>
        <v>0</v>
      </c>
      <c r="F100">
        <f>IF(ISERROR(VLOOKUP(C100,C$2:C99,1,FALSE)),MAX(F$2:F99)+1,VLOOKUP(C100,C$2:F99,4,FALSE))</f>
        <v>1</v>
      </c>
      <c r="L100" s="26"/>
      <c r="M100" s="159"/>
      <c r="N100" s="26"/>
      <c r="O100" s="159"/>
      <c r="P100" s="26"/>
      <c r="Q100" s="159"/>
      <c r="R100" s="26"/>
      <c r="S100" s="159"/>
      <c r="T100" s="208"/>
      <c r="U100" s="208"/>
      <c r="V100" s="155"/>
      <c r="W100">
        <f t="shared" si="10"/>
        <v>9999</v>
      </c>
    </row>
    <row r="101" spans="1:23" x14ac:dyDescent="0.25">
      <c r="A101" s="161">
        <f>FundDataInput!A101</f>
        <v>0</v>
      </c>
      <c r="B101" s="162">
        <f>FundDataInput!B101</f>
        <v>0</v>
      </c>
      <c r="C101" s="161">
        <f>FundDataInput!C101</f>
        <v>0</v>
      </c>
      <c r="D101" s="161">
        <f>FundDataInput!D101</f>
        <v>0</v>
      </c>
      <c r="E101" s="161">
        <f>FundDataInput!E101</f>
        <v>0</v>
      </c>
      <c r="F101">
        <f>IF(ISERROR(VLOOKUP(C101,C$2:C100,1,FALSE)),MAX(F$2:F100)+1,VLOOKUP(C101,C$2:F100,4,FALSE))</f>
        <v>1</v>
      </c>
      <c r="L101" s="26"/>
      <c r="M101" s="159"/>
      <c r="N101" s="26"/>
      <c r="O101" s="159"/>
      <c r="P101" s="26"/>
      <c r="Q101" s="159"/>
      <c r="R101" s="26"/>
      <c r="S101" s="159"/>
      <c r="T101" s="208"/>
      <c r="U101" s="208"/>
      <c r="V101" s="155"/>
      <c r="W101">
        <f t="shared" si="10"/>
        <v>9999</v>
      </c>
    </row>
    <row r="102" spans="1:23" x14ac:dyDescent="0.25">
      <c r="A102" s="161">
        <f>FundDataInput!A102</f>
        <v>0</v>
      </c>
      <c r="B102" s="162">
        <f>FundDataInput!B102</f>
        <v>0</v>
      </c>
      <c r="C102" s="161">
        <f>FundDataInput!C102</f>
        <v>0</v>
      </c>
      <c r="D102" s="161">
        <f>FundDataInput!D102</f>
        <v>0</v>
      </c>
      <c r="E102" s="161">
        <f>FundDataInput!E102</f>
        <v>0</v>
      </c>
      <c r="F102">
        <f>IF(ISERROR(VLOOKUP(C102,C$2:C101,1,FALSE)),MAX(F$2:F101)+1,VLOOKUP(C102,C$2:F101,4,FALSE))</f>
        <v>1</v>
      </c>
      <c r="L102" s="26"/>
      <c r="M102" s="159"/>
      <c r="N102" s="26"/>
      <c r="O102" s="159"/>
      <c r="P102" s="26"/>
      <c r="Q102" s="159"/>
      <c r="R102" s="26"/>
      <c r="S102" s="159"/>
      <c r="T102" s="208"/>
      <c r="U102" s="208"/>
      <c r="V102" s="155"/>
      <c r="W102">
        <f t="shared" si="10"/>
        <v>9999</v>
      </c>
    </row>
    <row r="103" spans="1:23" x14ac:dyDescent="0.25">
      <c r="A103" s="161">
        <f>FundDataInput!A103</f>
        <v>0</v>
      </c>
      <c r="B103" s="162">
        <f>FundDataInput!B103</f>
        <v>0</v>
      </c>
      <c r="C103" s="161">
        <f>FundDataInput!C103</f>
        <v>0</v>
      </c>
      <c r="D103" s="161">
        <f>FundDataInput!D103</f>
        <v>0</v>
      </c>
      <c r="E103" s="161">
        <f>FundDataInput!E103</f>
        <v>0</v>
      </c>
      <c r="F103">
        <f>IF(ISERROR(VLOOKUP(C103,C$2:C102,1,FALSE)),MAX(F$2:F102)+1,VLOOKUP(C103,C$2:F102,4,FALSE))</f>
        <v>1</v>
      </c>
      <c r="L103" s="26"/>
      <c r="M103" s="159"/>
      <c r="N103" s="26"/>
      <c r="O103" s="159"/>
      <c r="P103" s="26"/>
      <c r="Q103" s="159"/>
      <c r="R103" s="26"/>
      <c r="S103" s="159"/>
      <c r="T103" s="208"/>
      <c r="U103" s="208"/>
      <c r="V103" s="155"/>
      <c r="W103">
        <f t="shared" si="10"/>
        <v>9999</v>
      </c>
    </row>
    <row r="104" spans="1:23" x14ac:dyDescent="0.25">
      <c r="A104" s="161">
        <f>FundDataInput!A104</f>
        <v>0</v>
      </c>
      <c r="B104" s="162">
        <f>FundDataInput!B104</f>
        <v>0</v>
      </c>
      <c r="C104" s="161">
        <f>FundDataInput!C104</f>
        <v>0</v>
      </c>
      <c r="D104" s="161">
        <f>FundDataInput!D104</f>
        <v>0</v>
      </c>
      <c r="E104" s="161">
        <f>FundDataInput!E104</f>
        <v>0</v>
      </c>
      <c r="F104">
        <f>IF(ISERROR(VLOOKUP(C104,C$2:C103,1,FALSE)),MAX(F$2:F103)+1,VLOOKUP(C104,C$2:F103,4,FALSE))</f>
        <v>1</v>
      </c>
      <c r="L104" s="26"/>
      <c r="M104" s="159"/>
      <c r="N104" s="26"/>
      <c r="O104" s="159"/>
      <c r="P104" s="26"/>
      <c r="Q104" s="159"/>
      <c r="R104" s="26"/>
      <c r="S104" s="159"/>
      <c r="T104" s="208"/>
      <c r="U104" s="208"/>
      <c r="V104" s="155"/>
      <c r="W104">
        <f t="shared" si="10"/>
        <v>9999</v>
      </c>
    </row>
    <row r="105" spans="1:23" x14ac:dyDescent="0.25">
      <c r="A105" s="161">
        <f>FundDataInput!A105</f>
        <v>0</v>
      </c>
      <c r="B105" s="162">
        <f>FundDataInput!B105</f>
        <v>0</v>
      </c>
      <c r="C105" s="161">
        <f>FundDataInput!C105</f>
        <v>0</v>
      </c>
      <c r="D105" s="161">
        <f>FundDataInput!D105</f>
        <v>0</v>
      </c>
      <c r="E105" s="161">
        <f>FundDataInput!E105</f>
        <v>0</v>
      </c>
      <c r="F105">
        <f>IF(ISERROR(VLOOKUP(C105,C$2:C104,1,FALSE)),MAX(F$2:F104)+1,VLOOKUP(C105,C$2:F104,4,FALSE))</f>
        <v>1</v>
      </c>
      <c r="L105" s="26"/>
      <c r="M105" s="159"/>
      <c r="N105" s="26"/>
      <c r="O105" s="159"/>
      <c r="P105" s="26"/>
      <c r="Q105" s="159"/>
      <c r="R105" s="26"/>
      <c r="S105" s="159"/>
      <c r="T105" s="208"/>
      <c r="U105" s="208"/>
      <c r="V105" s="155"/>
      <c r="W105">
        <f t="shared" si="10"/>
        <v>9999</v>
      </c>
    </row>
    <row r="106" spans="1:23" x14ac:dyDescent="0.25">
      <c r="A106" s="161">
        <f>FundDataInput!A106</f>
        <v>0</v>
      </c>
      <c r="B106" s="162">
        <f>FundDataInput!B106</f>
        <v>0</v>
      </c>
      <c r="C106" s="161">
        <f>FundDataInput!C106</f>
        <v>0</v>
      </c>
      <c r="D106" s="161">
        <f>FundDataInput!D106</f>
        <v>0</v>
      </c>
      <c r="E106" s="161">
        <f>FundDataInput!E106</f>
        <v>0</v>
      </c>
      <c r="F106">
        <f>IF(ISERROR(VLOOKUP(C106,C$2:C105,1,FALSE)),MAX(F$2:F105)+1,VLOOKUP(C106,C$2:F105,4,FALSE))</f>
        <v>1</v>
      </c>
      <c r="L106" s="26"/>
      <c r="M106" s="159"/>
      <c r="N106" s="26"/>
      <c r="O106" s="159"/>
      <c r="P106" s="26"/>
      <c r="Q106" s="159"/>
      <c r="R106" s="26"/>
      <c r="S106" s="159"/>
      <c r="T106" s="208"/>
      <c r="U106" s="208"/>
      <c r="V106" s="155"/>
      <c r="W106">
        <f t="shared" si="10"/>
        <v>9999</v>
      </c>
    </row>
    <row r="107" spans="1:23" x14ac:dyDescent="0.25">
      <c r="A107" s="161">
        <f>FundDataInput!A107</f>
        <v>0</v>
      </c>
      <c r="B107" s="162">
        <f>FundDataInput!B107</f>
        <v>0</v>
      </c>
      <c r="C107" s="161">
        <f>FundDataInput!C107</f>
        <v>0</v>
      </c>
      <c r="D107" s="161">
        <f>FundDataInput!D107</f>
        <v>0</v>
      </c>
      <c r="E107" s="161">
        <f>FundDataInput!E107</f>
        <v>0</v>
      </c>
      <c r="F107">
        <f>IF(ISERROR(VLOOKUP(C107,C$2:C106,1,FALSE)),MAX(F$2:F106)+1,VLOOKUP(C107,C$2:F106,4,FALSE))</f>
        <v>1</v>
      </c>
      <c r="L107" s="26"/>
      <c r="M107" s="159"/>
      <c r="N107" s="26"/>
      <c r="O107" s="159"/>
      <c r="P107" s="26"/>
      <c r="Q107" s="159"/>
      <c r="R107" s="26"/>
      <c r="S107" s="159"/>
      <c r="T107" s="208"/>
      <c r="U107" s="208"/>
      <c r="V107" s="155"/>
      <c r="W107">
        <f t="shared" si="10"/>
        <v>9999</v>
      </c>
    </row>
    <row r="108" spans="1:23" x14ac:dyDescent="0.25">
      <c r="A108" s="161">
        <f>FundDataInput!A108</f>
        <v>0</v>
      </c>
      <c r="B108" s="162">
        <f>FundDataInput!B108</f>
        <v>0</v>
      </c>
      <c r="C108" s="161">
        <f>FundDataInput!C108</f>
        <v>0</v>
      </c>
      <c r="D108" s="161">
        <f>FundDataInput!D108</f>
        <v>0</v>
      </c>
      <c r="E108" s="161">
        <f>FundDataInput!E108</f>
        <v>0</v>
      </c>
      <c r="F108">
        <f>IF(ISERROR(VLOOKUP(C108,C$2:C107,1,FALSE)),MAX(F$2:F107)+1,VLOOKUP(C108,C$2:F107,4,FALSE))</f>
        <v>1</v>
      </c>
      <c r="L108" s="26"/>
      <c r="M108" s="159"/>
      <c r="N108" s="26"/>
      <c r="O108" s="159"/>
      <c r="P108" s="26"/>
      <c r="Q108" s="159"/>
      <c r="R108" s="26"/>
      <c r="S108" s="159"/>
      <c r="T108" s="208"/>
      <c r="U108" s="208"/>
      <c r="V108" s="155"/>
      <c r="W108">
        <f t="shared" si="10"/>
        <v>9999</v>
      </c>
    </row>
    <row r="109" spans="1:23" x14ac:dyDescent="0.25">
      <c r="A109" s="161">
        <f>FundDataInput!A109</f>
        <v>0</v>
      </c>
      <c r="B109" s="162">
        <f>FundDataInput!B109</f>
        <v>0</v>
      </c>
      <c r="C109" s="161">
        <f>FundDataInput!C109</f>
        <v>0</v>
      </c>
      <c r="D109" s="161">
        <f>FundDataInput!D109</f>
        <v>0</v>
      </c>
      <c r="E109" s="161">
        <f>FundDataInput!E109</f>
        <v>0</v>
      </c>
      <c r="F109">
        <f>IF(ISERROR(VLOOKUP(C109,C$2:C108,1,FALSE)),MAX(F$2:F108)+1,VLOOKUP(C109,C$2:F108,4,FALSE))</f>
        <v>1</v>
      </c>
      <c r="L109" s="26"/>
      <c r="M109" s="159"/>
      <c r="N109" s="26"/>
      <c r="O109" s="159"/>
      <c r="P109" s="26"/>
      <c r="Q109" s="159"/>
      <c r="R109" s="26"/>
      <c r="S109" s="159"/>
      <c r="T109" s="208"/>
      <c r="U109" s="208"/>
      <c r="V109" s="155"/>
      <c r="W109">
        <f t="shared" si="10"/>
        <v>9999</v>
      </c>
    </row>
    <row r="110" spans="1:23" x14ac:dyDescent="0.25">
      <c r="A110" s="161">
        <f>FundDataInput!A110</f>
        <v>0</v>
      </c>
      <c r="B110" s="162">
        <f>FundDataInput!B110</f>
        <v>0</v>
      </c>
      <c r="C110" s="161">
        <f>FundDataInput!C110</f>
        <v>0</v>
      </c>
      <c r="D110" s="161">
        <f>FundDataInput!D110</f>
        <v>0</v>
      </c>
      <c r="E110" s="161">
        <f>FundDataInput!E110</f>
        <v>0</v>
      </c>
      <c r="F110">
        <f>IF(ISERROR(VLOOKUP(C110,C$2:C109,1,FALSE)),MAX(F$2:F109)+1,VLOOKUP(C110,C$2:F109,4,FALSE))</f>
        <v>1</v>
      </c>
      <c r="L110" s="26"/>
      <c r="M110" s="159"/>
      <c r="N110" s="26"/>
      <c r="O110" s="159"/>
      <c r="P110" s="26"/>
      <c r="Q110" s="159"/>
      <c r="R110" s="26"/>
      <c r="S110" s="159"/>
      <c r="T110" s="208"/>
      <c r="U110" s="208"/>
      <c r="V110" s="155"/>
      <c r="W110">
        <f t="shared" si="10"/>
        <v>9999</v>
      </c>
    </row>
    <row r="111" spans="1:23" x14ac:dyDescent="0.25">
      <c r="A111" s="161">
        <f>FundDataInput!A111</f>
        <v>0</v>
      </c>
      <c r="B111" s="162">
        <f>FundDataInput!B111</f>
        <v>0</v>
      </c>
      <c r="C111" s="161">
        <f>FundDataInput!C111</f>
        <v>0</v>
      </c>
      <c r="D111" s="161">
        <f>FundDataInput!D111</f>
        <v>0</v>
      </c>
      <c r="E111" s="161">
        <f>FundDataInput!E111</f>
        <v>0</v>
      </c>
      <c r="F111">
        <f>IF(ISERROR(VLOOKUP(C111,C$2:C110,1,FALSE)),MAX(F$2:F110)+1,VLOOKUP(C111,C$2:F110,4,FALSE))</f>
        <v>1</v>
      </c>
      <c r="L111" s="26"/>
      <c r="M111" s="159"/>
      <c r="N111" s="26"/>
      <c r="O111" s="159"/>
      <c r="P111" s="26"/>
      <c r="Q111" s="159"/>
      <c r="R111" s="26"/>
      <c r="S111" s="159"/>
      <c r="T111" s="208"/>
      <c r="U111" s="208"/>
      <c r="V111" s="155"/>
      <c r="W111">
        <f t="shared" si="10"/>
        <v>9999</v>
      </c>
    </row>
    <row r="112" spans="1:23" x14ac:dyDescent="0.25">
      <c r="A112" s="161">
        <f>FundDataInput!A112</f>
        <v>0</v>
      </c>
      <c r="B112" s="162">
        <f>FundDataInput!B112</f>
        <v>0</v>
      </c>
      <c r="C112" s="161">
        <f>FundDataInput!C112</f>
        <v>0</v>
      </c>
      <c r="D112" s="161">
        <f>FundDataInput!D112</f>
        <v>0</v>
      </c>
      <c r="E112" s="161">
        <f>FundDataInput!E112</f>
        <v>0</v>
      </c>
      <c r="F112">
        <f>IF(ISERROR(VLOOKUP(C112,C$2:C111,1,FALSE)),MAX(F$2:F111)+1,VLOOKUP(C112,C$2:F111,4,FALSE))</f>
        <v>1</v>
      </c>
      <c r="L112" s="26"/>
      <c r="M112" s="159"/>
      <c r="N112" s="26"/>
      <c r="O112" s="159"/>
      <c r="P112" s="26"/>
      <c r="Q112" s="159"/>
      <c r="R112" s="26"/>
      <c r="S112" s="159"/>
      <c r="T112" s="208"/>
      <c r="U112" s="208"/>
      <c r="V112" s="155"/>
      <c r="W112">
        <f t="shared" si="10"/>
        <v>9999</v>
      </c>
    </row>
    <row r="113" spans="1:23" x14ac:dyDescent="0.25">
      <c r="A113" s="161">
        <f>FundDataInput!A113</f>
        <v>0</v>
      </c>
      <c r="B113" s="162">
        <f>FundDataInput!B113</f>
        <v>0</v>
      </c>
      <c r="C113" s="161">
        <f>FundDataInput!C113</f>
        <v>0</v>
      </c>
      <c r="D113" s="161">
        <f>FundDataInput!D113</f>
        <v>0</v>
      </c>
      <c r="E113" s="161">
        <f>FundDataInput!E113</f>
        <v>0</v>
      </c>
      <c r="F113">
        <f>IF(ISERROR(VLOOKUP(C113,C$2:C112,1,FALSE)),MAX(F$2:F112)+1,VLOOKUP(C113,C$2:F112,4,FALSE))</f>
        <v>1</v>
      </c>
      <c r="L113" s="26"/>
      <c r="M113" s="159"/>
      <c r="N113" s="26"/>
      <c r="O113" s="159"/>
      <c r="P113" s="26"/>
      <c r="Q113" s="159"/>
      <c r="R113" s="26"/>
      <c r="S113" s="159"/>
      <c r="T113" s="208"/>
      <c r="U113" s="208"/>
      <c r="V113" s="155"/>
      <c r="W113">
        <f t="shared" si="10"/>
        <v>9999</v>
      </c>
    </row>
    <row r="114" spans="1:23" x14ac:dyDescent="0.25">
      <c r="A114" s="161">
        <f>FundDataInput!A114</f>
        <v>0</v>
      </c>
      <c r="B114" s="162">
        <f>FundDataInput!B114</f>
        <v>0</v>
      </c>
      <c r="C114" s="161">
        <f>FundDataInput!C114</f>
        <v>0</v>
      </c>
      <c r="D114" s="161">
        <f>FundDataInput!D114</f>
        <v>0</v>
      </c>
      <c r="E114" s="161">
        <f>FundDataInput!E114</f>
        <v>0</v>
      </c>
      <c r="F114">
        <f>IF(ISERROR(VLOOKUP(C114,C$2:C113,1,FALSE)),MAX(F$2:F113)+1,VLOOKUP(C114,C$2:F113,4,FALSE))</f>
        <v>1</v>
      </c>
      <c r="L114" s="26"/>
      <c r="M114" s="159"/>
      <c r="N114" s="26"/>
      <c r="O114" s="159"/>
      <c r="P114" s="26"/>
      <c r="Q114" s="159"/>
      <c r="R114" s="26"/>
      <c r="S114" s="159"/>
      <c r="T114" s="208"/>
      <c r="U114" s="208"/>
      <c r="V114" s="155"/>
      <c r="W114">
        <f t="shared" si="10"/>
        <v>9999</v>
      </c>
    </row>
    <row r="115" spans="1:23" x14ac:dyDescent="0.25">
      <c r="A115" s="161">
        <f>FundDataInput!A115</f>
        <v>0</v>
      </c>
      <c r="B115" s="162">
        <f>FundDataInput!B115</f>
        <v>0</v>
      </c>
      <c r="C115" s="161">
        <f>FundDataInput!C115</f>
        <v>0</v>
      </c>
      <c r="D115" s="161">
        <f>FundDataInput!D115</f>
        <v>0</v>
      </c>
      <c r="E115" s="161">
        <f>FundDataInput!E115</f>
        <v>0</v>
      </c>
      <c r="F115">
        <f>IF(ISERROR(VLOOKUP(C115,C$2:C114,1,FALSE)),MAX(F$2:F114)+1,VLOOKUP(C115,C$2:F114,4,FALSE))</f>
        <v>1</v>
      </c>
      <c r="L115" s="26"/>
      <c r="M115" s="159"/>
      <c r="N115" s="26"/>
      <c r="O115" s="159"/>
      <c r="P115" s="26"/>
      <c r="Q115" s="159"/>
      <c r="R115" s="26"/>
      <c r="S115" s="159"/>
      <c r="T115" s="208"/>
      <c r="U115" s="208"/>
      <c r="V115" s="155"/>
      <c r="W115">
        <f t="shared" si="10"/>
        <v>9999</v>
      </c>
    </row>
    <row r="116" spans="1:23" x14ac:dyDescent="0.25">
      <c r="A116" s="161">
        <f>FundDataInput!A116</f>
        <v>0</v>
      </c>
      <c r="B116" s="162">
        <f>FundDataInput!B116</f>
        <v>0</v>
      </c>
      <c r="C116" s="161">
        <f>FundDataInput!C116</f>
        <v>0</v>
      </c>
      <c r="D116" s="161">
        <f>FundDataInput!D116</f>
        <v>0</v>
      </c>
      <c r="E116" s="161">
        <f>FundDataInput!E116</f>
        <v>0</v>
      </c>
      <c r="F116">
        <f>IF(ISERROR(VLOOKUP(C116,C$2:C115,1,FALSE)),MAX(F$2:F115)+1,VLOOKUP(C116,C$2:F115,4,FALSE))</f>
        <v>1</v>
      </c>
      <c r="L116" s="26"/>
      <c r="M116" s="159"/>
      <c r="N116" s="26"/>
      <c r="O116" s="159"/>
      <c r="P116" s="26"/>
      <c r="Q116" s="159"/>
      <c r="R116" s="26"/>
      <c r="S116" s="159"/>
      <c r="T116" s="208"/>
      <c r="U116" s="208"/>
      <c r="V116" s="155"/>
      <c r="W116">
        <f t="shared" si="10"/>
        <v>9999</v>
      </c>
    </row>
    <row r="117" spans="1:23" x14ac:dyDescent="0.25">
      <c r="A117" s="161">
        <f>FundDataInput!A117</f>
        <v>0</v>
      </c>
      <c r="B117" s="162">
        <f>FundDataInput!B117</f>
        <v>0</v>
      </c>
      <c r="C117" s="161">
        <f>FundDataInput!C117</f>
        <v>0</v>
      </c>
      <c r="D117" s="161">
        <f>FundDataInput!D117</f>
        <v>0</v>
      </c>
      <c r="E117" s="161">
        <f>FundDataInput!E117</f>
        <v>0</v>
      </c>
      <c r="F117">
        <f>IF(ISERROR(VLOOKUP(C117,C$2:C116,1,FALSE)),MAX(F$2:F116)+1,VLOOKUP(C117,C$2:F116,4,FALSE))</f>
        <v>1</v>
      </c>
      <c r="L117" s="26"/>
      <c r="M117" s="159"/>
      <c r="N117" s="26"/>
      <c r="O117" s="159"/>
      <c r="P117" s="26"/>
      <c r="Q117" s="159"/>
      <c r="R117" s="26"/>
      <c r="S117" s="159"/>
      <c r="T117" s="208"/>
      <c r="U117" s="208"/>
      <c r="V117" s="155"/>
      <c r="W117">
        <f t="shared" si="10"/>
        <v>9999</v>
      </c>
    </row>
    <row r="118" spans="1:23" x14ac:dyDescent="0.25">
      <c r="A118" s="161">
        <f>FundDataInput!A118</f>
        <v>0</v>
      </c>
      <c r="B118" s="162">
        <f>FundDataInput!B118</f>
        <v>0</v>
      </c>
      <c r="C118" s="161">
        <f>FundDataInput!C118</f>
        <v>0</v>
      </c>
      <c r="D118" s="161">
        <f>FundDataInput!D118</f>
        <v>0</v>
      </c>
      <c r="E118" s="161">
        <f>FundDataInput!E118</f>
        <v>0</v>
      </c>
      <c r="F118">
        <f>IF(ISERROR(VLOOKUP(C118,C$2:C117,1,FALSE)),MAX(F$2:F117)+1,VLOOKUP(C118,C$2:F117,4,FALSE))</f>
        <v>1</v>
      </c>
      <c r="L118" s="26"/>
      <c r="M118" s="159"/>
      <c r="N118" s="26"/>
      <c r="O118" s="159"/>
      <c r="P118" s="26"/>
      <c r="Q118" s="159"/>
      <c r="R118" s="26"/>
      <c r="S118" s="159"/>
      <c r="T118" s="208"/>
      <c r="U118" s="208"/>
      <c r="V118" s="155"/>
      <c r="W118">
        <f t="shared" si="10"/>
        <v>9999</v>
      </c>
    </row>
    <row r="119" spans="1:23" x14ac:dyDescent="0.25">
      <c r="A119" s="161">
        <f>FundDataInput!A119</f>
        <v>0</v>
      </c>
      <c r="B119" s="162">
        <f>FundDataInput!B119</f>
        <v>0</v>
      </c>
      <c r="C119" s="161">
        <f>FundDataInput!C119</f>
        <v>0</v>
      </c>
      <c r="D119" s="161">
        <f>FundDataInput!D119</f>
        <v>0</v>
      </c>
      <c r="E119" s="161">
        <f>FundDataInput!E119</f>
        <v>0</v>
      </c>
      <c r="F119">
        <f>IF(ISERROR(VLOOKUP(C119,C$2:C118,1,FALSE)),MAX(F$2:F118)+1,VLOOKUP(C119,C$2:F118,4,FALSE))</f>
        <v>1</v>
      </c>
      <c r="L119" s="26"/>
      <c r="M119" s="159"/>
      <c r="N119" s="26"/>
      <c r="O119" s="159"/>
      <c r="P119" s="26"/>
      <c r="Q119" s="159"/>
      <c r="R119" s="26"/>
      <c r="S119" s="159"/>
      <c r="T119" s="208"/>
      <c r="U119" s="208"/>
      <c r="V119" s="155"/>
      <c r="W119">
        <f t="shared" si="10"/>
        <v>9999</v>
      </c>
    </row>
    <row r="120" spans="1:23" x14ac:dyDescent="0.25">
      <c r="A120" s="161">
        <f>FundDataInput!A120</f>
        <v>0</v>
      </c>
      <c r="B120" s="162">
        <f>FundDataInput!B120</f>
        <v>0</v>
      </c>
      <c r="C120" s="161">
        <f>FundDataInput!C120</f>
        <v>0</v>
      </c>
      <c r="D120" s="161">
        <f>FundDataInput!D120</f>
        <v>0</v>
      </c>
      <c r="E120" s="161">
        <f>FundDataInput!E120</f>
        <v>0</v>
      </c>
      <c r="F120">
        <f>IF(ISERROR(VLOOKUP(C120,C$2:C119,1,FALSE)),MAX(F$2:F119)+1,VLOOKUP(C120,C$2:F119,4,FALSE))</f>
        <v>1</v>
      </c>
      <c r="L120" s="26"/>
      <c r="M120" s="159"/>
      <c r="N120" s="26"/>
      <c r="O120" s="159"/>
      <c r="P120" s="26"/>
      <c r="Q120" s="159"/>
      <c r="R120" s="26"/>
      <c r="S120" s="159"/>
      <c r="T120" s="208"/>
      <c r="U120" s="208"/>
      <c r="V120" s="155"/>
      <c r="W120">
        <f t="shared" si="10"/>
        <v>9999</v>
      </c>
    </row>
    <row r="121" spans="1:23" x14ac:dyDescent="0.25">
      <c r="A121" s="161">
        <f>FundDataInput!A121</f>
        <v>0</v>
      </c>
      <c r="B121" s="162">
        <f>FundDataInput!B121</f>
        <v>0</v>
      </c>
      <c r="C121" s="161">
        <f>FundDataInput!C121</f>
        <v>0</v>
      </c>
      <c r="D121" s="161">
        <f>FundDataInput!D121</f>
        <v>0</v>
      </c>
      <c r="E121" s="161">
        <f>FundDataInput!E121</f>
        <v>0</v>
      </c>
      <c r="F121">
        <f>IF(ISERROR(VLOOKUP(C121,C$2:C120,1,FALSE)),MAX(F$2:F120)+1,VLOOKUP(C121,C$2:F120,4,FALSE))</f>
        <v>1</v>
      </c>
      <c r="L121" s="26"/>
      <c r="M121" s="159"/>
      <c r="N121" s="26"/>
      <c r="O121" s="159"/>
      <c r="P121" s="26"/>
      <c r="Q121" s="159"/>
      <c r="R121" s="26"/>
      <c r="S121" s="159"/>
      <c r="T121" s="208"/>
      <c r="U121" s="208"/>
      <c r="V121" s="155"/>
      <c r="W121">
        <f t="shared" si="10"/>
        <v>9999</v>
      </c>
    </row>
    <row r="122" spans="1:23" x14ac:dyDescent="0.25">
      <c r="A122" s="161">
        <f>FundDataInput!A122</f>
        <v>0</v>
      </c>
      <c r="B122" s="162">
        <f>FundDataInput!B122</f>
        <v>0</v>
      </c>
      <c r="C122" s="161">
        <f>FundDataInput!C122</f>
        <v>0</v>
      </c>
      <c r="D122" s="161">
        <f>FundDataInput!D122</f>
        <v>0</v>
      </c>
      <c r="E122" s="161">
        <f>FundDataInput!E122</f>
        <v>0</v>
      </c>
      <c r="F122">
        <f>IF(ISERROR(VLOOKUP(C122,C$2:C121,1,FALSE)),MAX(F$2:F121)+1,VLOOKUP(C122,C$2:F121,4,FALSE))</f>
        <v>1</v>
      </c>
      <c r="L122" s="26"/>
      <c r="M122" s="159"/>
      <c r="N122" s="26"/>
      <c r="O122" s="159"/>
      <c r="P122" s="26"/>
      <c r="Q122" s="159"/>
      <c r="R122" s="26"/>
      <c r="S122" s="159"/>
      <c r="T122" s="208"/>
      <c r="U122" s="208"/>
      <c r="V122" s="155"/>
      <c r="W122">
        <f t="shared" si="10"/>
        <v>9999</v>
      </c>
    </row>
    <row r="123" spans="1:23" x14ac:dyDescent="0.25">
      <c r="A123" s="161">
        <f>FundDataInput!A123</f>
        <v>0</v>
      </c>
      <c r="B123" s="162">
        <f>FundDataInput!B123</f>
        <v>0</v>
      </c>
      <c r="C123" s="161">
        <f>FundDataInput!C123</f>
        <v>0</v>
      </c>
      <c r="D123" s="161">
        <f>FundDataInput!D123</f>
        <v>0</v>
      </c>
      <c r="E123" s="161">
        <f>FundDataInput!E123</f>
        <v>0</v>
      </c>
      <c r="F123">
        <f>IF(ISERROR(VLOOKUP(C123,C$2:C122,1,FALSE)),MAX(F$2:F122)+1,VLOOKUP(C123,C$2:F122,4,FALSE))</f>
        <v>1</v>
      </c>
      <c r="L123" s="26"/>
      <c r="M123" s="159"/>
      <c r="N123" s="26"/>
      <c r="O123" s="159"/>
      <c r="P123" s="26"/>
      <c r="Q123" s="159"/>
      <c r="R123" s="26"/>
      <c r="S123" s="159"/>
      <c r="T123" s="208"/>
      <c r="U123" s="208"/>
      <c r="V123" s="155"/>
      <c r="W123">
        <f t="shared" si="10"/>
        <v>9999</v>
      </c>
    </row>
    <row r="124" spans="1:23" x14ac:dyDescent="0.25">
      <c r="A124" s="161">
        <f>FundDataInput!A124</f>
        <v>0</v>
      </c>
      <c r="B124" s="162">
        <f>FundDataInput!B124</f>
        <v>0</v>
      </c>
      <c r="C124" s="161">
        <f>FundDataInput!C124</f>
        <v>0</v>
      </c>
      <c r="D124" s="161">
        <f>FundDataInput!D124</f>
        <v>0</v>
      </c>
      <c r="E124" s="161">
        <f>FundDataInput!E124</f>
        <v>0</v>
      </c>
      <c r="F124">
        <f>IF(ISERROR(VLOOKUP(C124,C$2:C123,1,FALSE)),MAX(F$2:F123)+1,VLOOKUP(C124,C$2:F123,4,FALSE))</f>
        <v>1</v>
      </c>
      <c r="L124" s="26"/>
      <c r="M124" s="159"/>
      <c r="N124" s="26"/>
      <c r="O124" s="159"/>
      <c r="P124" s="26"/>
      <c r="Q124" s="159"/>
      <c r="R124" s="26"/>
      <c r="S124" s="159"/>
      <c r="T124" s="208"/>
      <c r="U124" s="208"/>
      <c r="V124" s="155"/>
      <c r="W124">
        <f t="shared" si="10"/>
        <v>9999</v>
      </c>
    </row>
    <row r="125" spans="1:23" x14ac:dyDescent="0.25">
      <c r="A125" s="161">
        <f>FundDataInput!A125</f>
        <v>0</v>
      </c>
      <c r="B125" s="162">
        <f>FundDataInput!B125</f>
        <v>0</v>
      </c>
      <c r="C125" s="161">
        <f>FundDataInput!C125</f>
        <v>0</v>
      </c>
      <c r="D125" s="161">
        <f>FundDataInput!D125</f>
        <v>0</v>
      </c>
      <c r="E125" s="161">
        <f>FundDataInput!E125</f>
        <v>0</v>
      </c>
      <c r="F125">
        <f>IF(ISERROR(VLOOKUP(C125,C$2:C124,1,FALSE)),MAX(F$2:F124)+1,VLOOKUP(C125,C$2:F124,4,FALSE))</f>
        <v>1</v>
      </c>
      <c r="L125" s="26"/>
      <c r="M125" s="159"/>
      <c r="N125" s="26"/>
      <c r="O125" s="159"/>
      <c r="P125" s="26"/>
      <c r="Q125" s="159"/>
      <c r="R125" s="26"/>
      <c r="S125" s="159"/>
      <c r="T125" s="208"/>
      <c r="U125" s="208"/>
      <c r="V125" s="155"/>
      <c r="W125">
        <f t="shared" si="10"/>
        <v>9999</v>
      </c>
    </row>
    <row r="126" spans="1:23" x14ac:dyDescent="0.25">
      <c r="A126" s="161">
        <f>FundDataInput!A126</f>
        <v>0</v>
      </c>
      <c r="B126" s="162">
        <f>FundDataInput!B126</f>
        <v>0</v>
      </c>
      <c r="C126" s="161">
        <f>FundDataInput!C126</f>
        <v>0</v>
      </c>
      <c r="D126" s="161">
        <f>FundDataInput!D126</f>
        <v>0</v>
      </c>
      <c r="E126" s="161">
        <f>FundDataInput!E126</f>
        <v>0</v>
      </c>
      <c r="F126">
        <f>IF(ISERROR(VLOOKUP(C126,C$2:C125,1,FALSE)),MAX(F$2:F125)+1,VLOOKUP(C126,C$2:F125,4,FALSE))</f>
        <v>1</v>
      </c>
      <c r="L126" s="26"/>
      <c r="M126" s="159"/>
      <c r="N126" s="26"/>
      <c r="O126" s="159"/>
      <c r="P126" s="26"/>
      <c r="Q126" s="159"/>
      <c r="R126" s="26"/>
      <c r="S126" s="159"/>
      <c r="T126" s="208"/>
      <c r="U126" s="208"/>
      <c r="V126" s="155"/>
      <c r="W126">
        <f t="shared" si="10"/>
        <v>9999</v>
      </c>
    </row>
    <row r="127" spans="1:23" x14ac:dyDescent="0.25">
      <c r="A127" s="161">
        <f>FundDataInput!A127</f>
        <v>0</v>
      </c>
      <c r="B127" s="162">
        <f>FundDataInput!B127</f>
        <v>0</v>
      </c>
      <c r="C127" s="161">
        <f>FundDataInput!C127</f>
        <v>0</v>
      </c>
      <c r="D127" s="161">
        <f>FundDataInput!D127</f>
        <v>0</v>
      </c>
      <c r="E127" s="161">
        <f>FundDataInput!E127</f>
        <v>0</v>
      </c>
      <c r="F127">
        <f>IF(ISERROR(VLOOKUP(C127,C$2:C126,1,FALSE)),MAX(F$2:F126)+1,VLOOKUP(C127,C$2:F126,4,FALSE))</f>
        <v>1</v>
      </c>
      <c r="L127" s="26"/>
      <c r="M127" s="159"/>
      <c r="N127" s="26"/>
      <c r="O127" s="159"/>
      <c r="P127" s="26"/>
      <c r="Q127" s="159"/>
      <c r="R127" s="26"/>
      <c r="S127" s="159"/>
      <c r="T127" s="208"/>
      <c r="U127" s="208"/>
      <c r="V127" s="155"/>
      <c r="W127">
        <f t="shared" si="10"/>
        <v>9999</v>
      </c>
    </row>
    <row r="128" spans="1:23" x14ac:dyDescent="0.25">
      <c r="A128" s="161">
        <f>FundDataInput!A128</f>
        <v>0</v>
      </c>
      <c r="B128" s="162">
        <f>FundDataInput!B128</f>
        <v>0</v>
      </c>
      <c r="C128" s="161">
        <f>FundDataInput!C128</f>
        <v>0</v>
      </c>
      <c r="D128" s="161">
        <f>FundDataInput!D128</f>
        <v>0</v>
      </c>
      <c r="E128" s="161">
        <f>FundDataInput!E128</f>
        <v>0</v>
      </c>
      <c r="F128">
        <f>IF(ISERROR(VLOOKUP(C128,C$2:C127,1,FALSE)),MAX(F$2:F127)+1,VLOOKUP(C128,C$2:F127,4,FALSE))</f>
        <v>1</v>
      </c>
      <c r="L128" s="26"/>
      <c r="M128" s="159"/>
      <c r="N128" s="26"/>
      <c r="O128" s="159"/>
      <c r="P128" s="26"/>
      <c r="Q128" s="159"/>
      <c r="R128" s="26"/>
      <c r="S128" s="159"/>
      <c r="T128" s="208"/>
      <c r="U128" s="208"/>
      <c r="V128" s="155"/>
      <c r="W128">
        <f t="shared" si="10"/>
        <v>9999</v>
      </c>
    </row>
    <row r="129" spans="1:23" x14ac:dyDescent="0.25">
      <c r="A129" s="161">
        <f>FundDataInput!A129</f>
        <v>0</v>
      </c>
      <c r="B129" s="162">
        <f>FundDataInput!B129</f>
        <v>0</v>
      </c>
      <c r="C129" s="161">
        <f>FundDataInput!C129</f>
        <v>0</v>
      </c>
      <c r="D129" s="161">
        <f>FundDataInput!D129</f>
        <v>0</v>
      </c>
      <c r="E129" s="161">
        <f>FundDataInput!E129</f>
        <v>0</v>
      </c>
      <c r="F129">
        <f>IF(ISERROR(VLOOKUP(C129,C$2:C128,1,FALSE)),MAX(F$2:F128)+1,VLOOKUP(C129,C$2:F128,4,FALSE))</f>
        <v>1</v>
      </c>
      <c r="L129" s="26"/>
      <c r="M129" s="159"/>
      <c r="N129" s="26"/>
      <c r="O129" s="159"/>
      <c r="P129" s="26"/>
      <c r="Q129" s="159"/>
      <c r="R129" s="26"/>
      <c r="S129" s="159"/>
      <c r="T129" s="208"/>
      <c r="U129" s="208"/>
      <c r="V129" s="155"/>
      <c r="W129">
        <f t="shared" si="10"/>
        <v>9999</v>
      </c>
    </row>
    <row r="130" spans="1:23" x14ac:dyDescent="0.25">
      <c r="A130" s="161">
        <f>FundDataInput!A130</f>
        <v>0</v>
      </c>
      <c r="B130" s="162">
        <f>FundDataInput!B130</f>
        <v>0</v>
      </c>
      <c r="C130" s="161">
        <f>FundDataInput!C130</f>
        <v>0</v>
      </c>
      <c r="D130" s="161">
        <f>FundDataInput!D130</f>
        <v>0</v>
      </c>
      <c r="E130" s="161">
        <f>FundDataInput!E130</f>
        <v>0</v>
      </c>
      <c r="F130">
        <f>IF(ISERROR(VLOOKUP(C130,C$2:C129,1,FALSE)),MAX(F$2:F129)+1,VLOOKUP(C130,C$2:F129,4,FALSE))</f>
        <v>1</v>
      </c>
      <c r="L130" s="26"/>
      <c r="M130" s="159"/>
      <c r="N130" s="26"/>
      <c r="O130" s="159"/>
      <c r="P130" s="26"/>
      <c r="Q130" s="159"/>
      <c r="R130" s="26"/>
      <c r="S130" s="159"/>
      <c r="T130" s="208"/>
      <c r="U130" s="208"/>
      <c r="V130" s="155"/>
      <c r="W130">
        <f t="shared" si="10"/>
        <v>9999</v>
      </c>
    </row>
    <row r="131" spans="1:23" x14ac:dyDescent="0.25">
      <c r="A131" s="161">
        <f>FundDataInput!A131</f>
        <v>0</v>
      </c>
      <c r="B131" s="162">
        <f>FundDataInput!B131</f>
        <v>0</v>
      </c>
      <c r="C131" s="161">
        <f>FundDataInput!C131</f>
        <v>0</v>
      </c>
      <c r="D131" s="161">
        <f>FundDataInput!D131</f>
        <v>0</v>
      </c>
      <c r="E131" s="161">
        <f>FundDataInput!E131</f>
        <v>0</v>
      </c>
      <c r="F131">
        <f>IF(ISERROR(VLOOKUP(C131,C$2:C130,1,FALSE)),MAX(F$2:F130)+1,VLOOKUP(C131,C$2:F130,4,FALSE))</f>
        <v>1</v>
      </c>
      <c r="L131" s="26"/>
      <c r="M131" s="159"/>
      <c r="N131" s="26"/>
      <c r="O131" s="159"/>
      <c r="P131" s="26"/>
      <c r="Q131" s="159"/>
      <c r="R131" s="26"/>
      <c r="S131" s="159"/>
      <c r="T131" s="208"/>
      <c r="U131" s="208"/>
      <c r="V131" s="155"/>
      <c r="W131">
        <f t="shared" ref="W131:W194" si="11">IF(B131&lt;2000,9999,B131)</f>
        <v>9999</v>
      </c>
    </row>
    <row r="132" spans="1:23" x14ac:dyDescent="0.25">
      <c r="A132" s="161">
        <f>FundDataInput!A132</f>
        <v>0</v>
      </c>
      <c r="B132" s="162">
        <f>FundDataInput!B132</f>
        <v>0</v>
      </c>
      <c r="C132" s="161">
        <f>FundDataInput!C132</f>
        <v>0</v>
      </c>
      <c r="D132" s="161">
        <f>FundDataInput!D132</f>
        <v>0</v>
      </c>
      <c r="E132" s="161">
        <f>FundDataInput!E132</f>
        <v>0</v>
      </c>
      <c r="F132">
        <f>IF(ISERROR(VLOOKUP(C132,C$2:C131,1,FALSE)),MAX(F$2:F131)+1,VLOOKUP(C132,C$2:F131,4,FALSE))</f>
        <v>1</v>
      </c>
      <c r="L132" s="26"/>
      <c r="M132" s="159"/>
      <c r="N132" s="26"/>
      <c r="O132" s="159"/>
      <c r="P132" s="26"/>
      <c r="Q132" s="159"/>
      <c r="R132" s="26"/>
      <c r="S132" s="159"/>
      <c r="T132" s="208"/>
      <c r="U132" s="208"/>
      <c r="V132" s="155"/>
      <c r="W132">
        <f t="shared" si="11"/>
        <v>9999</v>
      </c>
    </row>
    <row r="133" spans="1:23" x14ac:dyDescent="0.25">
      <c r="A133" s="161">
        <f>FundDataInput!A133</f>
        <v>0</v>
      </c>
      <c r="B133" s="162">
        <f>FundDataInput!B133</f>
        <v>0</v>
      </c>
      <c r="C133" s="161">
        <f>FundDataInput!C133</f>
        <v>0</v>
      </c>
      <c r="D133" s="161">
        <f>FundDataInput!D133</f>
        <v>0</v>
      </c>
      <c r="E133" s="161">
        <f>FundDataInput!E133</f>
        <v>0</v>
      </c>
      <c r="F133">
        <f>IF(ISERROR(VLOOKUP(C133,C$2:C132,1,FALSE)),MAX(F$2:F132)+1,VLOOKUP(C133,C$2:F132,4,FALSE))</f>
        <v>1</v>
      </c>
      <c r="L133" s="26"/>
      <c r="M133" s="159"/>
      <c r="N133" s="26"/>
      <c r="O133" s="159"/>
      <c r="P133" s="26"/>
      <c r="Q133" s="159"/>
      <c r="R133" s="26"/>
      <c r="S133" s="159"/>
      <c r="T133" s="208"/>
      <c r="U133" s="208"/>
      <c r="V133" s="155"/>
      <c r="W133">
        <f t="shared" si="11"/>
        <v>9999</v>
      </c>
    </row>
    <row r="134" spans="1:23" x14ac:dyDescent="0.25">
      <c r="A134" s="161">
        <f>FundDataInput!A134</f>
        <v>0</v>
      </c>
      <c r="B134" s="162">
        <f>FundDataInput!B134</f>
        <v>0</v>
      </c>
      <c r="C134" s="161">
        <f>FundDataInput!C134</f>
        <v>0</v>
      </c>
      <c r="D134" s="161">
        <f>FundDataInput!D134</f>
        <v>0</v>
      </c>
      <c r="E134" s="161">
        <f>FundDataInput!E134</f>
        <v>0</v>
      </c>
      <c r="F134">
        <f>IF(ISERROR(VLOOKUP(C134,C$2:C133,1,FALSE)),MAX(F$2:F133)+1,VLOOKUP(C134,C$2:F133,4,FALSE))</f>
        <v>1</v>
      </c>
      <c r="L134" s="26"/>
      <c r="M134" s="159"/>
      <c r="N134" s="26"/>
      <c r="O134" s="159"/>
      <c r="P134" s="26"/>
      <c r="Q134" s="159"/>
      <c r="R134" s="26"/>
      <c r="S134" s="159"/>
      <c r="T134" s="208"/>
      <c r="U134" s="208"/>
      <c r="V134" s="155"/>
      <c r="W134">
        <f t="shared" si="11"/>
        <v>9999</v>
      </c>
    </row>
    <row r="135" spans="1:23" x14ac:dyDescent="0.25">
      <c r="A135" s="161">
        <f>FundDataInput!A135</f>
        <v>0</v>
      </c>
      <c r="B135" s="162">
        <f>FundDataInput!B135</f>
        <v>0</v>
      </c>
      <c r="C135" s="161">
        <f>FundDataInput!C135</f>
        <v>0</v>
      </c>
      <c r="D135" s="161">
        <f>FundDataInput!D135</f>
        <v>0</v>
      </c>
      <c r="E135" s="161">
        <f>FundDataInput!E135</f>
        <v>0</v>
      </c>
      <c r="F135">
        <f>IF(ISERROR(VLOOKUP(C135,C$2:C134,1,FALSE)),MAX(F$2:F134)+1,VLOOKUP(C135,C$2:F134,4,FALSE))</f>
        <v>1</v>
      </c>
      <c r="L135" s="26"/>
      <c r="M135" s="159"/>
      <c r="N135" s="26"/>
      <c r="O135" s="159"/>
      <c r="P135" s="26"/>
      <c r="Q135" s="159"/>
      <c r="R135" s="26"/>
      <c r="S135" s="159"/>
      <c r="T135" s="208"/>
      <c r="U135" s="208"/>
      <c r="V135" s="155"/>
      <c r="W135">
        <f t="shared" si="11"/>
        <v>9999</v>
      </c>
    </row>
    <row r="136" spans="1:23" x14ac:dyDescent="0.25">
      <c r="A136" s="161">
        <f>FundDataInput!A136</f>
        <v>0</v>
      </c>
      <c r="B136" s="162">
        <f>FundDataInput!B136</f>
        <v>0</v>
      </c>
      <c r="C136" s="161">
        <f>FundDataInput!C136</f>
        <v>0</v>
      </c>
      <c r="D136" s="161">
        <f>FundDataInput!D136</f>
        <v>0</v>
      </c>
      <c r="E136" s="161">
        <f>FundDataInput!E136</f>
        <v>0</v>
      </c>
      <c r="F136">
        <f>IF(ISERROR(VLOOKUP(C136,C$2:C135,1,FALSE)),MAX(F$2:F135)+1,VLOOKUP(C136,C$2:F135,4,FALSE))</f>
        <v>1</v>
      </c>
      <c r="L136" s="26"/>
      <c r="M136" s="159"/>
      <c r="N136" s="26"/>
      <c r="O136" s="159"/>
      <c r="P136" s="26"/>
      <c r="Q136" s="159"/>
      <c r="R136" s="26"/>
      <c r="S136" s="159"/>
      <c r="T136" s="208"/>
      <c r="U136" s="208"/>
      <c r="V136" s="155"/>
      <c r="W136">
        <f t="shared" si="11"/>
        <v>9999</v>
      </c>
    </row>
    <row r="137" spans="1:23" x14ac:dyDescent="0.25">
      <c r="A137" s="161">
        <f>FundDataInput!A137</f>
        <v>0</v>
      </c>
      <c r="B137" s="162">
        <f>FundDataInput!B137</f>
        <v>0</v>
      </c>
      <c r="C137" s="161">
        <f>FundDataInput!C137</f>
        <v>0</v>
      </c>
      <c r="D137" s="161">
        <f>FundDataInput!D137</f>
        <v>0</v>
      </c>
      <c r="E137" s="161">
        <f>FundDataInput!E137</f>
        <v>0</v>
      </c>
      <c r="F137">
        <f>IF(ISERROR(VLOOKUP(C137,C$2:C136,1,FALSE)),MAX(F$2:F136)+1,VLOOKUP(C137,C$2:F136,4,FALSE))</f>
        <v>1</v>
      </c>
      <c r="L137" s="26"/>
      <c r="M137" s="159"/>
      <c r="N137" s="26"/>
      <c r="O137" s="159"/>
      <c r="P137" s="26"/>
      <c r="Q137" s="159"/>
      <c r="R137" s="26"/>
      <c r="S137" s="159"/>
      <c r="T137" s="208"/>
      <c r="U137" s="208"/>
      <c r="V137" s="155"/>
      <c r="W137">
        <f t="shared" si="11"/>
        <v>9999</v>
      </c>
    </row>
    <row r="138" spans="1:23" x14ac:dyDescent="0.25">
      <c r="A138" s="161">
        <f>FundDataInput!A138</f>
        <v>0</v>
      </c>
      <c r="B138" s="162">
        <f>FundDataInput!B138</f>
        <v>0</v>
      </c>
      <c r="C138" s="161">
        <f>FundDataInput!C138</f>
        <v>0</v>
      </c>
      <c r="D138" s="161">
        <f>FundDataInput!D138</f>
        <v>0</v>
      </c>
      <c r="E138" s="161">
        <f>FundDataInput!E138</f>
        <v>0</v>
      </c>
      <c r="F138">
        <f>IF(ISERROR(VLOOKUP(C138,C$2:C137,1,FALSE)),MAX(F$2:F137)+1,VLOOKUP(C138,C$2:F137,4,FALSE))</f>
        <v>1</v>
      </c>
      <c r="L138" s="26"/>
      <c r="M138" s="159"/>
      <c r="N138" s="26"/>
      <c r="O138" s="159"/>
      <c r="P138" s="26"/>
      <c r="Q138" s="159"/>
      <c r="R138" s="26"/>
      <c r="S138" s="159"/>
      <c r="T138" s="208"/>
      <c r="U138" s="208"/>
      <c r="V138" s="155"/>
      <c r="W138">
        <f t="shared" si="11"/>
        <v>9999</v>
      </c>
    </row>
    <row r="139" spans="1:23" x14ac:dyDescent="0.25">
      <c r="A139" s="161">
        <f>FundDataInput!A139</f>
        <v>0</v>
      </c>
      <c r="B139" s="162">
        <f>FundDataInput!B139</f>
        <v>0</v>
      </c>
      <c r="C139" s="161">
        <f>FundDataInput!C139</f>
        <v>0</v>
      </c>
      <c r="D139" s="161">
        <f>FundDataInput!D139</f>
        <v>0</v>
      </c>
      <c r="E139" s="161">
        <f>FundDataInput!E139</f>
        <v>0</v>
      </c>
      <c r="F139">
        <f>IF(ISERROR(VLOOKUP(C139,C$2:C138,1,FALSE)),MAX(F$2:F138)+1,VLOOKUP(C139,C$2:F138,4,FALSE))</f>
        <v>1</v>
      </c>
      <c r="L139" s="26"/>
      <c r="M139" s="159"/>
      <c r="N139" s="26"/>
      <c r="O139" s="159"/>
      <c r="P139" s="26"/>
      <c r="Q139" s="159"/>
      <c r="R139" s="26"/>
      <c r="S139" s="159"/>
      <c r="T139" s="208"/>
      <c r="U139" s="208"/>
      <c r="V139" s="155"/>
      <c r="W139">
        <f t="shared" si="11"/>
        <v>9999</v>
      </c>
    </row>
    <row r="140" spans="1:23" x14ac:dyDescent="0.25">
      <c r="A140" s="161">
        <f>FundDataInput!A140</f>
        <v>0</v>
      </c>
      <c r="B140" s="162">
        <f>FundDataInput!B140</f>
        <v>0</v>
      </c>
      <c r="C140" s="161">
        <f>FundDataInput!C140</f>
        <v>0</v>
      </c>
      <c r="D140" s="161">
        <f>FundDataInput!D140</f>
        <v>0</v>
      </c>
      <c r="E140" s="161">
        <f>FundDataInput!E140</f>
        <v>0</v>
      </c>
      <c r="F140">
        <f>IF(ISERROR(VLOOKUP(C140,C$2:C139,1,FALSE)),MAX(F$2:F139)+1,VLOOKUP(C140,C$2:F139,4,FALSE))</f>
        <v>1</v>
      </c>
      <c r="L140" s="26"/>
      <c r="M140" s="159"/>
      <c r="N140" s="26"/>
      <c r="O140" s="159"/>
      <c r="P140" s="26"/>
      <c r="Q140" s="159"/>
      <c r="R140" s="26"/>
      <c r="S140" s="159"/>
      <c r="T140" s="208"/>
      <c r="U140" s="208"/>
      <c r="V140" s="155"/>
      <c r="W140">
        <f t="shared" si="11"/>
        <v>9999</v>
      </c>
    </row>
    <row r="141" spans="1:23" x14ac:dyDescent="0.25">
      <c r="A141" s="161">
        <f>FundDataInput!A141</f>
        <v>0</v>
      </c>
      <c r="B141" s="162">
        <f>FundDataInput!B141</f>
        <v>0</v>
      </c>
      <c r="C141" s="161">
        <f>FundDataInput!C141</f>
        <v>0</v>
      </c>
      <c r="D141" s="161">
        <f>FundDataInput!D141</f>
        <v>0</v>
      </c>
      <c r="E141" s="161">
        <f>FundDataInput!E141</f>
        <v>0</v>
      </c>
      <c r="F141">
        <f>IF(ISERROR(VLOOKUP(C141,C$2:C140,1,FALSE)),MAX(F$2:F140)+1,VLOOKUP(C141,C$2:F140,4,FALSE))</f>
        <v>1</v>
      </c>
      <c r="L141" s="26"/>
      <c r="M141" s="159"/>
      <c r="N141" s="26"/>
      <c r="O141" s="159"/>
      <c r="P141" s="26"/>
      <c r="Q141" s="159"/>
      <c r="R141" s="26"/>
      <c r="S141" s="159"/>
      <c r="T141" s="208"/>
      <c r="U141" s="208"/>
      <c r="V141" s="155"/>
      <c r="W141">
        <f t="shared" si="11"/>
        <v>9999</v>
      </c>
    </row>
    <row r="142" spans="1:23" x14ac:dyDescent="0.25">
      <c r="A142" s="161">
        <f>FundDataInput!A142</f>
        <v>0</v>
      </c>
      <c r="B142" s="162">
        <f>FundDataInput!B142</f>
        <v>0</v>
      </c>
      <c r="C142" s="161">
        <f>FundDataInput!C142</f>
        <v>0</v>
      </c>
      <c r="D142" s="161">
        <f>FundDataInput!D142</f>
        <v>0</v>
      </c>
      <c r="E142" s="161">
        <f>FundDataInput!E142</f>
        <v>0</v>
      </c>
      <c r="F142">
        <f>IF(ISERROR(VLOOKUP(C142,C$2:C141,1,FALSE)),MAX(F$2:F141)+1,VLOOKUP(C142,C$2:F141,4,FALSE))</f>
        <v>1</v>
      </c>
      <c r="L142" s="26"/>
      <c r="M142" s="159"/>
      <c r="N142" s="26"/>
      <c r="O142" s="159"/>
      <c r="P142" s="26"/>
      <c r="Q142" s="159"/>
      <c r="R142" s="26"/>
      <c r="S142" s="159"/>
      <c r="T142" s="208"/>
      <c r="U142" s="208"/>
      <c r="V142" s="155"/>
      <c r="W142">
        <f t="shared" si="11"/>
        <v>9999</v>
      </c>
    </row>
    <row r="143" spans="1:23" x14ac:dyDescent="0.25">
      <c r="A143" s="161">
        <f>FundDataInput!A143</f>
        <v>0</v>
      </c>
      <c r="B143" s="162">
        <f>FundDataInput!B143</f>
        <v>0</v>
      </c>
      <c r="C143" s="161">
        <f>FundDataInput!C143</f>
        <v>0</v>
      </c>
      <c r="D143" s="161">
        <f>FundDataInput!D143</f>
        <v>0</v>
      </c>
      <c r="E143" s="161">
        <f>FundDataInput!E143</f>
        <v>0</v>
      </c>
      <c r="F143">
        <f>IF(ISERROR(VLOOKUP(C143,C$2:C142,1,FALSE)),MAX(F$2:F142)+1,VLOOKUP(C143,C$2:F142,4,FALSE))</f>
        <v>1</v>
      </c>
      <c r="L143" s="26"/>
      <c r="M143" s="159"/>
      <c r="N143" s="26"/>
      <c r="O143" s="159"/>
      <c r="P143" s="26"/>
      <c r="Q143" s="159"/>
      <c r="R143" s="26"/>
      <c r="S143" s="159"/>
      <c r="T143" s="208"/>
      <c r="U143" s="208"/>
      <c r="V143" s="155"/>
      <c r="W143">
        <f t="shared" si="11"/>
        <v>9999</v>
      </c>
    </row>
    <row r="144" spans="1:23" x14ac:dyDescent="0.25">
      <c r="A144" s="161">
        <f>FundDataInput!A144</f>
        <v>0</v>
      </c>
      <c r="B144" s="162">
        <f>FundDataInput!B144</f>
        <v>0</v>
      </c>
      <c r="C144" s="161">
        <f>FundDataInput!C144</f>
        <v>0</v>
      </c>
      <c r="D144" s="161">
        <f>FundDataInput!D144</f>
        <v>0</v>
      </c>
      <c r="E144" s="161">
        <f>FundDataInput!E144</f>
        <v>0</v>
      </c>
      <c r="F144">
        <f>IF(ISERROR(VLOOKUP(C144,C$2:C143,1,FALSE)),MAX(F$2:F143)+1,VLOOKUP(C144,C$2:F143,4,FALSE))</f>
        <v>1</v>
      </c>
      <c r="L144" s="26"/>
      <c r="M144" s="159"/>
      <c r="N144" s="26"/>
      <c r="O144" s="159"/>
      <c r="P144" s="26"/>
      <c r="Q144" s="159"/>
      <c r="R144" s="26"/>
      <c r="S144" s="159"/>
      <c r="T144" s="208"/>
      <c r="U144" s="208"/>
      <c r="V144" s="155"/>
      <c r="W144">
        <f t="shared" si="11"/>
        <v>9999</v>
      </c>
    </row>
    <row r="145" spans="1:23" x14ac:dyDescent="0.25">
      <c r="A145" s="161">
        <f>FundDataInput!A145</f>
        <v>0</v>
      </c>
      <c r="B145" s="162">
        <f>FundDataInput!B145</f>
        <v>0</v>
      </c>
      <c r="C145" s="161">
        <f>FundDataInput!C145</f>
        <v>0</v>
      </c>
      <c r="D145" s="161">
        <f>FundDataInput!D145</f>
        <v>0</v>
      </c>
      <c r="E145" s="161">
        <f>FundDataInput!E145</f>
        <v>0</v>
      </c>
      <c r="F145">
        <f>IF(ISERROR(VLOOKUP(C145,C$2:C144,1,FALSE)),MAX(F$2:F144)+1,VLOOKUP(C145,C$2:F144,4,FALSE))</f>
        <v>1</v>
      </c>
      <c r="L145" s="26"/>
      <c r="M145" s="159"/>
      <c r="N145" s="26"/>
      <c r="O145" s="159"/>
      <c r="P145" s="26"/>
      <c r="Q145" s="159"/>
      <c r="R145" s="26"/>
      <c r="S145" s="159"/>
      <c r="T145" s="208"/>
      <c r="U145" s="208"/>
      <c r="V145" s="155"/>
      <c r="W145">
        <f t="shared" si="11"/>
        <v>9999</v>
      </c>
    </row>
    <row r="146" spans="1:23" x14ac:dyDescent="0.25">
      <c r="A146" s="161">
        <f>FundDataInput!A146</f>
        <v>0</v>
      </c>
      <c r="B146" s="162">
        <f>FundDataInput!B146</f>
        <v>0</v>
      </c>
      <c r="C146" s="161">
        <f>FundDataInput!C146</f>
        <v>0</v>
      </c>
      <c r="D146" s="161">
        <f>FundDataInput!D146</f>
        <v>0</v>
      </c>
      <c r="E146" s="161">
        <f>FundDataInput!E146</f>
        <v>0</v>
      </c>
      <c r="F146">
        <f>IF(ISERROR(VLOOKUP(C146,C$2:C145,1,FALSE)),MAX(F$2:F145)+1,VLOOKUP(C146,C$2:F145,4,FALSE))</f>
        <v>1</v>
      </c>
      <c r="L146" s="26"/>
      <c r="M146" s="159"/>
      <c r="N146" s="26"/>
      <c r="O146" s="159"/>
      <c r="P146" s="26"/>
      <c r="Q146" s="159"/>
      <c r="R146" s="26"/>
      <c r="S146" s="159"/>
      <c r="T146" s="208"/>
      <c r="U146" s="208"/>
      <c r="V146" s="155"/>
      <c r="W146">
        <f t="shared" si="11"/>
        <v>9999</v>
      </c>
    </row>
    <row r="147" spans="1:23" x14ac:dyDescent="0.25">
      <c r="A147" s="161">
        <f>FundDataInput!A147</f>
        <v>0</v>
      </c>
      <c r="B147" s="162">
        <f>FundDataInput!B147</f>
        <v>0</v>
      </c>
      <c r="C147" s="161">
        <f>FundDataInput!C147</f>
        <v>0</v>
      </c>
      <c r="D147" s="161">
        <f>FundDataInput!D147</f>
        <v>0</v>
      </c>
      <c r="E147" s="161">
        <f>FundDataInput!E147</f>
        <v>0</v>
      </c>
      <c r="F147">
        <f>IF(ISERROR(VLOOKUP(C147,C$2:C146,1,FALSE)),MAX(F$2:F146)+1,VLOOKUP(C147,C$2:F146,4,FALSE))</f>
        <v>1</v>
      </c>
      <c r="L147" s="26"/>
      <c r="M147" s="159"/>
      <c r="N147" s="26"/>
      <c r="O147" s="159"/>
      <c r="P147" s="26"/>
      <c r="Q147" s="159"/>
      <c r="R147" s="26"/>
      <c r="S147" s="159"/>
      <c r="T147" s="208"/>
      <c r="U147" s="208"/>
      <c r="V147" s="155"/>
      <c r="W147">
        <f t="shared" si="11"/>
        <v>9999</v>
      </c>
    </row>
    <row r="148" spans="1:23" x14ac:dyDescent="0.25">
      <c r="A148" s="161">
        <f>FundDataInput!A148</f>
        <v>0</v>
      </c>
      <c r="B148" s="162">
        <f>FundDataInput!B148</f>
        <v>0</v>
      </c>
      <c r="C148" s="161">
        <f>FundDataInput!C148</f>
        <v>0</v>
      </c>
      <c r="D148" s="161">
        <f>FundDataInput!D148</f>
        <v>0</v>
      </c>
      <c r="E148" s="161">
        <f>FundDataInput!E148</f>
        <v>0</v>
      </c>
      <c r="F148">
        <f>IF(ISERROR(VLOOKUP(C148,C$2:C147,1,FALSE)),MAX(F$2:F147)+1,VLOOKUP(C148,C$2:F147,4,FALSE))</f>
        <v>1</v>
      </c>
      <c r="L148" s="26"/>
      <c r="M148" s="159"/>
      <c r="N148" s="26"/>
      <c r="O148" s="159"/>
      <c r="P148" s="26"/>
      <c r="Q148" s="159"/>
      <c r="R148" s="26"/>
      <c r="S148" s="159"/>
      <c r="T148" s="208"/>
      <c r="U148" s="208"/>
      <c r="V148" s="155"/>
      <c r="W148">
        <f t="shared" si="11"/>
        <v>9999</v>
      </c>
    </row>
    <row r="149" spans="1:23" x14ac:dyDescent="0.25">
      <c r="A149" s="161">
        <f>FundDataInput!A149</f>
        <v>0</v>
      </c>
      <c r="B149" s="162">
        <f>FundDataInput!B149</f>
        <v>0</v>
      </c>
      <c r="C149" s="161">
        <f>FundDataInput!C149</f>
        <v>0</v>
      </c>
      <c r="D149" s="161">
        <f>FundDataInput!D149</f>
        <v>0</v>
      </c>
      <c r="E149" s="161">
        <f>FundDataInput!E149</f>
        <v>0</v>
      </c>
      <c r="F149">
        <f>IF(ISERROR(VLOOKUP(C149,C$2:C148,1,FALSE)),MAX(F$2:F148)+1,VLOOKUP(C149,C$2:F148,4,FALSE))</f>
        <v>1</v>
      </c>
      <c r="L149" s="26"/>
      <c r="M149" s="159"/>
      <c r="N149" s="26"/>
      <c r="O149" s="159"/>
      <c r="P149" s="26"/>
      <c r="Q149" s="159"/>
      <c r="R149" s="26"/>
      <c r="S149" s="159"/>
      <c r="T149" s="208"/>
      <c r="U149" s="208"/>
      <c r="V149" s="155"/>
      <c r="W149">
        <f t="shared" si="11"/>
        <v>9999</v>
      </c>
    </row>
    <row r="150" spans="1:23" x14ac:dyDescent="0.25">
      <c r="A150" s="161">
        <f>FundDataInput!A150</f>
        <v>0</v>
      </c>
      <c r="B150" s="162">
        <f>FundDataInput!B150</f>
        <v>0</v>
      </c>
      <c r="C150" s="161">
        <f>FundDataInput!C150</f>
        <v>0</v>
      </c>
      <c r="D150" s="161">
        <f>FundDataInput!D150</f>
        <v>0</v>
      </c>
      <c r="E150" s="161">
        <f>FundDataInput!E150</f>
        <v>0</v>
      </c>
      <c r="F150">
        <f>IF(ISERROR(VLOOKUP(C150,C$2:C149,1,FALSE)),MAX(F$2:F149)+1,VLOOKUP(C150,C$2:F149,4,FALSE))</f>
        <v>1</v>
      </c>
      <c r="L150" s="26"/>
      <c r="M150" s="159"/>
      <c r="N150" s="26"/>
      <c r="O150" s="159"/>
      <c r="P150" s="26"/>
      <c r="Q150" s="159"/>
      <c r="R150" s="26"/>
      <c r="S150" s="159"/>
      <c r="T150" s="208"/>
      <c r="U150" s="208"/>
      <c r="V150" s="155"/>
      <c r="W150">
        <f t="shared" si="11"/>
        <v>9999</v>
      </c>
    </row>
    <row r="151" spans="1:23" x14ac:dyDescent="0.25">
      <c r="A151" s="161">
        <f>FundDataInput!A151</f>
        <v>0</v>
      </c>
      <c r="B151" s="162">
        <f>FundDataInput!B151</f>
        <v>0</v>
      </c>
      <c r="C151" s="161">
        <f>FundDataInput!C151</f>
        <v>0</v>
      </c>
      <c r="D151" s="161">
        <f>FundDataInput!D151</f>
        <v>0</v>
      </c>
      <c r="E151" s="161">
        <f>FundDataInput!E151</f>
        <v>0</v>
      </c>
      <c r="F151">
        <f>IF(ISERROR(VLOOKUP(C151,C$2:C150,1,FALSE)),MAX(F$2:F150)+1,VLOOKUP(C151,C$2:F150,4,FALSE))</f>
        <v>1</v>
      </c>
      <c r="L151" s="26"/>
      <c r="M151" s="159"/>
      <c r="N151" s="26"/>
      <c r="O151" s="159"/>
      <c r="P151" s="26"/>
      <c r="Q151" s="159"/>
      <c r="R151" s="26"/>
      <c r="S151" s="159"/>
      <c r="T151" s="208"/>
      <c r="U151" s="208"/>
      <c r="V151" s="155"/>
      <c r="W151">
        <f t="shared" si="11"/>
        <v>9999</v>
      </c>
    </row>
    <row r="152" spans="1:23" x14ac:dyDescent="0.25">
      <c r="A152" s="161">
        <f>FundDataInput!A152</f>
        <v>0</v>
      </c>
      <c r="B152" s="162">
        <f>FundDataInput!B152</f>
        <v>0</v>
      </c>
      <c r="C152" s="161">
        <f>FundDataInput!C152</f>
        <v>0</v>
      </c>
      <c r="D152" s="161">
        <f>FundDataInput!D152</f>
        <v>0</v>
      </c>
      <c r="E152" s="161">
        <f>FundDataInput!E152</f>
        <v>0</v>
      </c>
      <c r="F152">
        <f>IF(ISERROR(VLOOKUP(C152,C$2:C151,1,FALSE)),MAX(F$2:F151)+1,VLOOKUP(C152,C$2:F151,4,FALSE))</f>
        <v>1</v>
      </c>
      <c r="L152" s="26"/>
      <c r="M152" s="159"/>
      <c r="N152" s="26"/>
      <c r="O152" s="159"/>
      <c r="P152" s="26"/>
      <c r="Q152" s="159"/>
      <c r="R152" s="26"/>
      <c r="S152" s="159"/>
      <c r="T152" s="208"/>
      <c r="U152" s="208"/>
      <c r="V152" s="155"/>
      <c r="W152">
        <f t="shared" si="11"/>
        <v>9999</v>
      </c>
    </row>
    <row r="153" spans="1:23" x14ac:dyDescent="0.25">
      <c r="A153" s="161">
        <f>FundDataInput!A153</f>
        <v>0</v>
      </c>
      <c r="B153" s="162">
        <f>FundDataInput!B153</f>
        <v>0</v>
      </c>
      <c r="C153" s="161">
        <f>FundDataInput!C153</f>
        <v>0</v>
      </c>
      <c r="D153" s="161">
        <f>FundDataInput!D153</f>
        <v>0</v>
      </c>
      <c r="E153" s="161">
        <f>FundDataInput!E153</f>
        <v>0</v>
      </c>
      <c r="F153">
        <f>IF(ISERROR(VLOOKUP(C153,C$2:C152,1,FALSE)),MAX(F$2:F152)+1,VLOOKUP(C153,C$2:F152,4,FALSE))</f>
        <v>1</v>
      </c>
      <c r="L153" s="26"/>
      <c r="M153" s="159"/>
      <c r="N153" s="26"/>
      <c r="O153" s="159"/>
      <c r="P153" s="26"/>
      <c r="Q153" s="159"/>
      <c r="R153" s="26"/>
      <c r="S153" s="159"/>
      <c r="T153" s="208"/>
      <c r="U153" s="208"/>
      <c r="V153" s="155"/>
      <c r="W153">
        <f t="shared" si="11"/>
        <v>9999</v>
      </c>
    </row>
    <row r="154" spans="1:23" x14ac:dyDescent="0.25">
      <c r="A154" s="161">
        <f>FundDataInput!A154</f>
        <v>0</v>
      </c>
      <c r="B154" s="162">
        <f>FundDataInput!B154</f>
        <v>0</v>
      </c>
      <c r="C154" s="161">
        <f>FundDataInput!C154</f>
        <v>0</v>
      </c>
      <c r="D154" s="161">
        <f>FundDataInput!D154</f>
        <v>0</v>
      </c>
      <c r="E154" s="161">
        <f>FundDataInput!E154</f>
        <v>0</v>
      </c>
      <c r="F154">
        <f>IF(ISERROR(VLOOKUP(C154,C$2:C153,1,FALSE)),MAX(F$2:F153)+1,VLOOKUP(C154,C$2:F153,4,FALSE))</f>
        <v>1</v>
      </c>
      <c r="L154" s="26"/>
      <c r="M154" s="159"/>
      <c r="N154" s="26"/>
      <c r="O154" s="159"/>
      <c r="P154" s="26"/>
      <c r="Q154" s="159"/>
      <c r="R154" s="26"/>
      <c r="S154" s="159"/>
      <c r="T154" s="208"/>
      <c r="U154" s="208"/>
      <c r="V154" s="155"/>
      <c r="W154">
        <f t="shared" si="11"/>
        <v>9999</v>
      </c>
    </row>
    <row r="155" spans="1:23" x14ac:dyDescent="0.25">
      <c r="A155" s="161">
        <f>FundDataInput!A155</f>
        <v>0</v>
      </c>
      <c r="B155" s="162">
        <f>FundDataInput!B155</f>
        <v>0</v>
      </c>
      <c r="C155" s="161">
        <f>FundDataInput!C155</f>
        <v>0</v>
      </c>
      <c r="D155" s="161">
        <f>FundDataInput!D155</f>
        <v>0</v>
      </c>
      <c r="E155" s="161">
        <f>FundDataInput!E155</f>
        <v>0</v>
      </c>
      <c r="F155">
        <f>IF(ISERROR(VLOOKUP(C155,C$2:C154,1,FALSE)),MAX(F$2:F154)+1,VLOOKUP(C155,C$2:F154,4,FALSE))</f>
        <v>1</v>
      </c>
      <c r="L155" s="26"/>
      <c r="M155" s="159"/>
      <c r="N155" s="26"/>
      <c r="O155" s="159"/>
      <c r="P155" s="26"/>
      <c r="Q155" s="159"/>
      <c r="R155" s="26"/>
      <c r="S155" s="159"/>
      <c r="T155" s="208"/>
      <c r="U155" s="208"/>
      <c r="V155" s="155"/>
      <c r="W155">
        <f t="shared" si="11"/>
        <v>9999</v>
      </c>
    </row>
    <row r="156" spans="1:23" x14ac:dyDescent="0.25">
      <c r="A156" s="161">
        <f>FundDataInput!A156</f>
        <v>0</v>
      </c>
      <c r="B156" s="162">
        <f>FundDataInput!B156</f>
        <v>0</v>
      </c>
      <c r="C156" s="161">
        <f>FundDataInput!C156</f>
        <v>0</v>
      </c>
      <c r="D156" s="161">
        <f>FundDataInput!D156</f>
        <v>0</v>
      </c>
      <c r="E156" s="161">
        <f>FundDataInput!E156</f>
        <v>0</v>
      </c>
      <c r="F156">
        <f>IF(ISERROR(VLOOKUP(C156,C$2:C155,1,FALSE)),MAX(F$2:F155)+1,VLOOKUP(C156,C$2:F155,4,FALSE))</f>
        <v>1</v>
      </c>
      <c r="L156" s="26"/>
      <c r="M156" s="159"/>
      <c r="N156" s="26"/>
      <c r="O156" s="159"/>
      <c r="P156" s="26"/>
      <c r="Q156" s="159"/>
      <c r="R156" s="26"/>
      <c r="S156" s="159"/>
      <c r="T156" s="208"/>
      <c r="U156" s="208"/>
      <c r="V156" s="155"/>
      <c r="W156">
        <f t="shared" si="11"/>
        <v>9999</v>
      </c>
    </row>
    <row r="157" spans="1:23" x14ac:dyDescent="0.25">
      <c r="A157" s="161">
        <f>FundDataInput!A157</f>
        <v>0</v>
      </c>
      <c r="B157" s="162">
        <f>FundDataInput!B157</f>
        <v>0</v>
      </c>
      <c r="C157" s="161">
        <f>FundDataInput!C157</f>
        <v>0</v>
      </c>
      <c r="D157" s="161">
        <f>FundDataInput!D157</f>
        <v>0</v>
      </c>
      <c r="E157" s="161">
        <f>FundDataInput!E157</f>
        <v>0</v>
      </c>
      <c r="F157">
        <f>IF(ISERROR(VLOOKUP(C157,C$2:C156,1,FALSE)),MAX(F$2:F156)+1,VLOOKUP(C157,C$2:F156,4,FALSE))</f>
        <v>1</v>
      </c>
      <c r="L157" s="26"/>
      <c r="M157" s="159"/>
      <c r="N157" s="26"/>
      <c r="O157" s="159"/>
      <c r="P157" s="26"/>
      <c r="Q157" s="159"/>
      <c r="R157" s="26"/>
      <c r="S157" s="159"/>
      <c r="T157" s="208"/>
      <c r="U157" s="208"/>
      <c r="V157" s="155"/>
      <c r="W157">
        <f t="shared" si="11"/>
        <v>9999</v>
      </c>
    </row>
    <row r="158" spans="1:23" x14ac:dyDescent="0.25">
      <c r="A158" s="161">
        <f>FundDataInput!A158</f>
        <v>0</v>
      </c>
      <c r="B158" s="162">
        <f>FundDataInput!B158</f>
        <v>0</v>
      </c>
      <c r="C158" s="161">
        <f>FundDataInput!C158</f>
        <v>0</v>
      </c>
      <c r="D158" s="161">
        <f>FundDataInput!D158</f>
        <v>0</v>
      </c>
      <c r="E158" s="161">
        <f>FundDataInput!E158</f>
        <v>0</v>
      </c>
      <c r="F158">
        <f>IF(ISERROR(VLOOKUP(C158,C$2:C157,1,FALSE)),MAX(F$2:F157)+1,VLOOKUP(C158,C$2:F157,4,FALSE))</f>
        <v>1</v>
      </c>
      <c r="L158" s="26"/>
      <c r="M158" s="159"/>
      <c r="N158" s="26"/>
      <c r="O158" s="159"/>
      <c r="P158" s="26"/>
      <c r="Q158" s="159"/>
      <c r="R158" s="26"/>
      <c r="S158" s="159"/>
      <c r="T158" s="208"/>
      <c r="U158" s="208"/>
      <c r="V158" s="155"/>
      <c r="W158">
        <f t="shared" si="11"/>
        <v>9999</v>
      </c>
    </row>
    <row r="159" spans="1:23" x14ac:dyDescent="0.25">
      <c r="A159" s="161">
        <f>FundDataInput!A159</f>
        <v>0</v>
      </c>
      <c r="B159" s="162">
        <f>FundDataInput!B159</f>
        <v>0</v>
      </c>
      <c r="C159" s="161">
        <f>FundDataInput!C159</f>
        <v>0</v>
      </c>
      <c r="D159" s="161">
        <f>FundDataInput!D159</f>
        <v>0</v>
      </c>
      <c r="E159" s="161">
        <f>FundDataInput!E159</f>
        <v>0</v>
      </c>
      <c r="F159">
        <f>IF(ISERROR(VLOOKUP(C159,C$2:C158,1,FALSE)),MAX(F$2:F158)+1,VLOOKUP(C159,C$2:F158,4,FALSE))</f>
        <v>1</v>
      </c>
      <c r="L159" s="26"/>
      <c r="M159" s="159"/>
      <c r="N159" s="26"/>
      <c r="O159" s="159"/>
      <c r="P159" s="26"/>
      <c r="Q159" s="159"/>
      <c r="R159" s="26"/>
      <c r="S159" s="159"/>
      <c r="T159" s="208"/>
      <c r="U159" s="208"/>
      <c r="V159" s="155"/>
      <c r="W159">
        <f t="shared" si="11"/>
        <v>9999</v>
      </c>
    </row>
    <row r="160" spans="1:23" x14ac:dyDescent="0.25">
      <c r="A160" s="161">
        <f>FundDataInput!A160</f>
        <v>0</v>
      </c>
      <c r="B160" s="162">
        <f>FundDataInput!B160</f>
        <v>0</v>
      </c>
      <c r="C160" s="161">
        <f>FundDataInput!C160</f>
        <v>0</v>
      </c>
      <c r="D160" s="161">
        <f>FundDataInput!D160</f>
        <v>0</v>
      </c>
      <c r="E160" s="161">
        <f>FundDataInput!E160</f>
        <v>0</v>
      </c>
      <c r="F160">
        <f>IF(ISERROR(VLOOKUP(C160,C$2:C159,1,FALSE)),MAX(F$2:F159)+1,VLOOKUP(C160,C$2:F159,4,FALSE))</f>
        <v>1</v>
      </c>
      <c r="L160" s="26"/>
      <c r="M160" s="159"/>
      <c r="N160" s="26"/>
      <c r="O160" s="159"/>
      <c r="P160" s="26"/>
      <c r="Q160" s="159"/>
      <c r="R160" s="26"/>
      <c r="S160" s="159"/>
      <c r="T160" s="208"/>
      <c r="U160" s="208"/>
      <c r="V160" s="155"/>
      <c r="W160">
        <f t="shared" si="11"/>
        <v>9999</v>
      </c>
    </row>
    <row r="161" spans="1:23" x14ac:dyDescent="0.25">
      <c r="A161" s="161">
        <f>FundDataInput!A161</f>
        <v>0</v>
      </c>
      <c r="B161" s="162">
        <f>FundDataInput!B161</f>
        <v>0</v>
      </c>
      <c r="C161" s="161">
        <f>FundDataInput!C161</f>
        <v>0</v>
      </c>
      <c r="D161" s="161">
        <f>FundDataInput!D161</f>
        <v>0</v>
      </c>
      <c r="E161" s="161">
        <f>FundDataInput!E161</f>
        <v>0</v>
      </c>
      <c r="F161">
        <f>IF(ISERROR(VLOOKUP(C161,C$2:C160,1,FALSE)),MAX(F$2:F160)+1,VLOOKUP(C161,C$2:F160,4,FALSE))</f>
        <v>1</v>
      </c>
      <c r="L161" s="26"/>
      <c r="M161" s="159"/>
      <c r="N161" s="26"/>
      <c r="O161" s="159"/>
      <c r="P161" s="26"/>
      <c r="Q161" s="159"/>
      <c r="R161" s="26"/>
      <c r="S161" s="159"/>
      <c r="T161" s="208"/>
      <c r="U161" s="208"/>
      <c r="V161" s="155"/>
      <c r="W161">
        <f t="shared" si="11"/>
        <v>9999</v>
      </c>
    </row>
    <row r="162" spans="1:23" x14ac:dyDescent="0.25">
      <c r="A162" s="161">
        <f>FundDataInput!A162</f>
        <v>0</v>
      </c>
      <c r="B162" s="162">
        <f>FundDataInput!B162</f>
        <v>0</v>
      </c>
      <c r="C162" s="161">
        <f>FundDataInput!C162</f>
        <v>0</v>
      </c>
      <c r="D162" s="161">
        <f>FundDataInput!D162</f>
        <v>0</v>
      </c>
      <c r="E162" s="161">
        <f>FundDataInput!E162</f>
        <v>0</v>
      </c>
      <c r="F162">
        <f>IF(ISERROR(VLOOKUP(C162,C$2:C161,1,FALSE)),MAX(F$2:F161)+1,VLOOKUP(C162,C$2:F161,4,FALSE))</f>
        <v>1</v>
      </c>
      <c r="L162" s="26"/>
      <c r="M162" s="159"/>
      <c r="N162" s="26"/>
      <c r="O162" s="159"/>
      <c r="P162" s="26"/>
      <c r="Q162" s="159"/>
      <c r="R162" s="26"/>
      <c r="S162" s="159"/>
      <c r="T162" s="208"/>
      <c r="U162" s="208"/>
      <c r="V162" s="155"/>
      <c r="W162">
        <f t="shared" si="11"/>
        <v>9999</v>
      </c>
    </row>
    <row r="163" spans="1:23" x14ac:dyDescent="0.25">
      <c r="A163" s="161">
        <f>FundDataInput!A163</f>
        <v>0</v>
      </c>
      <c r="B163" s="162">
        <f>FundDataInput!B163</f>
        <v>0</v>
      </c>
      <c r="C163" s="161">
        <f>FundDataInput!C163</f>
        <v>0</v>
      </c>
      <c r="D163" s="161">
        <f>FundDataInput!D163</f>
        <v>0</v>
      </c>
      <c r="E163" s="161">
        <f>FundDataInput!E163</f>
        <v>0</v>
      </c>
      <c r="F163">
        <f>IF(ISERROR(VLOOKUP(C163,C$2:C162,1,FALSE)),MAX(F$2:F162)+1,VLOOKUP(C163,C$2:F162,4,FALSE))</f>
        <v>1</v>
      </c>
      <c r="L163" s="26"/>
      <c r="M163" s="159"/>
      <c r="N163" s="26"/>
      <c r="O163" s="159"/>
      <c r="P163" s="26"/>
      <c r="Q163" s="159"/>
      <c r="R163" s="26"/>
      <c r="S163" s="159"/>
      <c r="T163" s="208"/>
      <c r="U163" s="208"/>
      <c r="V163" s="155"/>
      <c r="W163">
        <f t="shared" si="11"/>
        <v>9999</v>
      </c>
    </row>
    <row r="164" spans="1:23" x14ac:dyDescent="0.25">
      <c r="A164" s="161">
        <f>FundDataInput!A164</f>
        <v>0</v>
      </c>
      <c r="B164" s="162">
        <f>FundDataInput!B164</f>
        <v>0</v>
      </c>
      <c r="C164" s="161">
        <f>FundDataInput!C164</f>
        <v>0</v>
      </c>
      <c r="D164" s="161">
        <f>FundDataInput!D164</f>
        <v>0</v>
      </c>
      <c r="E164" s="161">
        <f>FundDataInput!E164</f>
        <v>0</v>
      </c>
      <c r="F164">
        <f>IF(ISERROR(VLOOKUP(C164,C$2:C163,1,FALSE)),MAX(F$2:F163)+1,VLOOKUP(C164,C$2:F163,4,FALSE))</f>
        <v>1</v>
      </c>
      <c r="L164" s="26"/>
      <c r="M164" s="159"/>
      <c r="N164" s="26"/>
      <c r="O164" s="159"/>
      <c r="P164" s="26"/>
      <c r="Q164" s="159"/>
      <c r="R164" s="26"/>
      <c r="S164" s="159"/>
      <c r="T164" s="208"/>
      <c r="U164" s="208"/>
      <c r="V164" s="155"/>
      <c r="W164">
        <f t="shared" si="11"/>
        <v>9999</v>
      </c>
    </row>
    <row r="165" spans="1:23" x14ac:dyDescent="0.25">
      <c r="A165" s="161">
        <f>FundDataInput!A165</f>
        <v>0</v>
      </c>
      <c r="B165" s="162">
        <f>FundDataInput!B165</f>
        <v>0</v>
      </c>
      <c r="C165" s="161">
        <f>FundDataInput!C165</f>
        <v>0</v>
      </c>
      <c r="D165" s="161">
        <f>FundDataInput!D165</f>
        <v>0</v>
      </c>
      <c r="E165" s="161">
        <f>FundDataInput!E165</f>
        <v>0</v>
      </c>
      <c r="F165">
        <f>IF(ISERROR(VLOOKUP(C165,C$2:C164,1,FALSE)),MAX(F$2:F164)+1,VLOOKUP(C165,C$2:F164,4,FALSE))</f>
        <v>1</v>
      </c>
      <c r="L165" s="26"/>
      <c r="M165" s="159"/>
      <c r="N165" s="26"/>
      <c r="O165" s="159"/>
      <c r="P165" s="26"/>
      <c r="Q165" s="159"/>
      <c r="R165" s="26"/>
      <c r="S165" s="159"/>
      <c r="T165" s="208"/>
      <c r="U165" s="208"/>
      <c r="V165" s="155"/>
      <c r="W165">
        <f t="shared" si="11"/>
        <v>9999</v>
      </c>
    </row>
    <row r="166" spans="1:23" x14ac:dyDescent="0.25">
      <c r="A166" s="161">
        <f>FundDataInput!A166</f>
        <v>0</v>
      </c>
      <c r="B166" s="162">
        <f>FundDataInput!B166</f>
        <v>0</v>
      </c>
      <c r="C166" s="161">
        <f>FundDataInput!C166</f>
        <v>0</v>
      </c>
      <c r="D166" s="161">
        <f>FundDataInput!D166</f>
        <v>0</v>
      </c>
      <c r="E166" s="161">
        <f>FundDataInput!E166</f>
        <v>0</v>
      </c>
      <c r="F166">
        <f>IF(ISERROR(VLOOKUP(C166,C$2:C165,1,FALSE)),MAX(F$2:F165)+1,VLOOKUP(C166,C$2:F165,4,FALSE))</f>
        <v>1</v>
      </c>
      <c r="L166" s="26"/>
      <c r="M166" s="159"/>
      <c r="N166" s="26"/>
      <c r="O166" s="159"/>
      <c r="P166" s="26"/>
      <c r="Q166" s="159"/>
      <c r="R166" s="26"/>
      <c r="S166" s="159"/>
      <c r="T166" s="208"/>
      <c r="U166" s="208"/>
      <c r="V166" s="155"/>
      <c r="W166">
        <f t="shared" si="11"/>
        <v>9999</v>
      </c>
    </row>
    <row r="167" spans="1:23" x14ac:dyDescent="0.25">
      <c r="A167" s="161">
        <f>FundDataInput!A167</f>
        <v>0</v>
      </c>
      <c r="B167" s="162">
        <f>FundDataInput!B167</f>
        <v>0</v>
      </c>
      <c r="C167" s="161">
        <f>FundDataInput!C167</f>
        <v>0</v>
      </c>
      <c r="D167" s="161">
        <f>FundDataInput!D167</f>
        <v>0</v>
      </c>
      <c r="E167" s="161">
        <f>FundDataInput!E167</f>
        <v>0</v>
      </c>
      <c r="F167">
        <f>IF(ISERROR(VLOOKUP(C167,C$2:C166,1,FALSE)),MAX(F$2:F166)+1,VLOOKUP(C167,C$2:F166,4,FALSE))</f>
        <v>1</v>
      </c>
      <c r="L167" s="26"/>
      <c r="M167" s="159"/>
      <c r="N167" s="26"/>
      <c r="O167" s="159"/>
      <c r="P167" s="26"/>
      <c r="Q167" s="159"/>
      <c r="R167" s="26"/>
      <c r="S167" s="159"/>
      <c r="T167" s="208"/>
      <c r="U167" s="208"/>
      <c r="V167" s="155"/>
      <c r="W167">
        <f t="shared" si="11"/>
        <v>9999</v>
      </c>
    </row>
    <row r="168" spans="1:23" x14ac:dyDescent="0.25">
      <c r="A168" s="161">
        <f>FundDataInput!A168</f>
        <v>0</v>
      </c>
      <c r="B168" s="162">
        <f>FundDataInput!B168</f>
        <v>0</v>
      </c>
      <c r="C168" s="161">
        <f>FundDataInput!C168</f>
        <v>0</v>
      </c>
      <c r="D168" s="161">
        <f>FundDataInput!D168</f>
        <v>0</v>
      </c>
      <c r="E168" s="161">
        <f>FundDataInput!E168</f>
        <v>0</v>
      </c>
      <c r="F168">
        <f>IF(ISERROR(VLOOKUP(C168,C$2:C167,1,FALSE)),MAX(F$2:F167)+1,VLOOKUP(C168,C$2:F167,4,FALSE))</f>
        <v>1</v>
      </c>
      <c r="L168" s="26"/>
      <c r="M168" s="159"/>
      <c r="N168" s="26"/>
      <c r="O168" s="159"/>
      <c r="P168" s="26"/>
      <c r="Q168" s="159"/>
      <c r="R168" s="26"/>
      <c r="S168" s="159"/>
      <c r="T168" s="208"/>
      <c r="U168" s="208"/>
      <c r="V168" s="155"/>
      <c r="W168">
        <f t="shared" si="11"/>
        <v>9999</v>
      </c>
    </row>
    <row r="169" spans="1:23" x14ac:dyDescent="0.25">
      <c r="A169" s="161">
        <f>FundDataInput!A169</f>
        <v>0</v>
      </c>
      <c r="B169" s="162">
        <f>FundDataInput!B169</f>
        <v>0</v>
      </c>
      <c r="C169" s="161">
        <f>FundDataInput!C169</f>
        <v>0</v>
      </c>
      <c r="D169" s="161">
        <f>FundDataInput!D169</f>
        <v>0</v>
      </c>
      <c r="E169" s="161">
        <f>FundDataInput!E169</f>
        <v>0</v>
      </c>
      <c r="F169">
        <f>IF(ISERROR(VLOOKUP(C169,C$2:C168,1,FALSE)),MAX(F$2:F168)+1,VLOOKUP(C169,C$2:F168,4,FALSE))</f>
        <v>1</v>
      </c>
      <c r="L169" s="26"/>
      <c r="M169" s="159"/>
      <c r="N169" s="26"/>
      <c r="O169" s="159"/>
      <c r="P169" s="26"/>
      <c r="Q169" s="159"/>
      <c r="R169" s="26"/>
      <c r="S169" s="159"/>
      <c r="T169" s="208"/>
      <c r="U169" s="208"/>
      <c r="V169" s="155"/>
      <c r="W169">
        <f t="shared" si="11"/>
        <v>9999</v>
      </c>
    </row>
    <row r="170" spans="1:23" x14ac:dyDescent="0.25">
      <c r="A170" s="161">
        <f>FundDataInput!A170</f>
        <v>0</v>
      </c>
      <c r="B170" s="162">
        <f>FundDataInput!B170</f>
        <v>0</v>
      </c>
      <c r="C170" s="161">
        <f>FundDataInput!C170</f>
        <v>0</v>
      </c>
      <c r="D170" s="161">
        <f>FundDataInput!D170</f>
        <v>0</v>
      </c>
      <c r="E170" s="161">
        <f>FundDataInput!E170</f>
        <v>0</v>
      </c>
      <c r="F170">
        <f>IF(ISERROR(VLOOKUP(C170,C$2:C169,1,FALSE)),MAX(F$2:F169)+1,VLOOKUP(C170,C$2:F169,4,FALSE))</f>
        <v>1</v>
      </c>
      <c r="L170" s="26"/>
      <c r="M170" s="159"/>
      <c r="N170" s="26"/>
      <c r="O170" s="159"/>
      <c r="P170" s="26"/>
      <c r="Q170" s="159"/>
      <c r="R170" s="26"/>
      <c r="S170" s="159"/>
      <c r="T170" s="208"/>
      <c r="U170" s="208"/>
      <c r="V170" s="155"/>
      <c r="W170">
        <f t="shared" si="11"/>
        <v>9999</v>
      </c>
    </row>
    <row r="171" spans="1:23" x14ac:dyDescent="0.25">
      <c r="A171" s="161">
        <f>FundDataInput!A171</f>
        <v>0</v>
      </c>
      <c r="B171" s="162">
        <f>FundDataInput!B171</f>
        <v>0</v>
      </c>
      <c r="C171" s="161">
        <f>FundDataInput!C171</f>
        <v>0</v>
      </c>
      <c r="D171" s="161">
        <f>FundDataInput!D171</f>
        <v>0</v>
      </c>
      <c r="E171" s="161">
        <f>FundDataInput!E171</f>
        <v>0</v>
      </c>
      <c r="F171">
        <f>IF(ISERROR(VLOOKUP(C171,C$2:C170,1,FALSE)),MAX(F$2:F170)+1,VLOOKUP(C171,C$2:F170,4,FALSE))</f>
        <v>1</v>
      </c>
      <c r="L171" s="26"/>
      <c r="M171" s="159"/>
      <c r="N171" s="26"/>
      <c r="O171" s="159"/>
      <c r="P171" s="26"/>
      <c r="Q171" s="159"/>
      <c r="R171" s="26"/>
      <c r="S171" s="159"/>
      <c r="T171" s="208"/>
      <c r="U171" s="208"/>
      <c r="V171" s="155"/>
      <c r="W171">
        <f t="shared" si="11"/>
        <v>9999</v>
      </c>
    </row>
    <row r="172" spans="1:23" x14ac:dyDescent="0.25">
      <c r="A172" s="161">
        <f>FundDataInput!A172</f>
        <v>0</v>
      </c>
      <c r="B172" s="162">
        <f>FundDataInput!B172</f>
        <v>0</v>
      </c>
      <c r="C172" s="161">
        <f>FundDataInput!C172</f>
        <v>0</v>
      </c>
      <c r="D172" s="161">
        <f>FundDataInput!D172</f>
        <v>0</v>
      </c>
      <c r="E172" s="161">
        <f>FundDataInput!E172</f>
        <v>0</v>
      </c>
      <c r="F172">
        <f>IF(ISERROR(VLOOKUP(C172,C$2:C171,1,FALSE)),MAX(F$2:F171)+1,VLOOKUP(C172,C$2:F171,4,FALSE))</f>
        <v>1</v>
      </c>
      <c r="L172" s="26"/>
      <c r="M172" s="159"/>
      <c r="N172" s="26"/>
      <c r="O172" s="159"/>
      <c r="P172" s="26"/>
      <c r="Q172" s="159"/>
      <c r="R172" s="26"/>
      <c r="S172" s="159"/>
      <c r="T172" s="208"/>
      <c r="U172" s="208"/>
      <c r="V172" s="155"/>
      <c r="W172">
        <f t="shared" si="11"/>
        <v>9999</v>
      </c>
    </row>
    <row r="173" spans="1:23" x14ac:dyDescent="0.25">
      <c r="A173" s="161">
        <f>FundDataInput!A173</f>
        <v>0</v>
      </c>
      <c r="B173" s="162">
        <f>FundDataInput!B173</f>
        <v>0</v>
      </c>
      <c r="C173" s="161">
        <f>FundDataInput!C173</f>
        <v>0</v>
      </c>
      <c r="D173" s="161">
        <f>FundDataInput!D173</f>
        <v>0</v>
      </c>
      <c r="E173" s="161">
        <f>FundDataInput!E173</f>
        <v>0</v>
      </c>
      <c r="F173">
        <f>IF(ISERROR(VLOOKUP(C173,C$2:C172,1,FALSE)),MAX(F$2:F172)+1,VLOOKUP(C173,C$2:F172,4,FALSE))</f>
        <v>1</v>
      </c>
      <c r="L173" s="26"/>
      <c r="M173" s="159"/>
      <c r="N173" s="26"/>
      <c r="O173" s="159"/>
      <c r="P173" s="26"/>
      <c r="Q173" s="159"/>
      <c r="R173" s="26"/>
      <c r="S173" s="159"/>
      <c r="T173" s="208"/>
      <c r="U173" s="208"/>
      <c r="V173" s="155"/>
      <c r="W173">
        <f t="shared" si="11"/>
        <v>9999</v>
      </c>
    </row>
    <row r="174" spans="1:23" x14ac:dyDescent="0.25">
      <c r="A174" s="161">
        <f>FundDataInput!A174</f>
        <v>0</v>
      </c>
      <c r="B174" s="162">
        <f>FundDataInput!B174</f>
        <v>0</v>
      </c>
      <c r="C174" s="161">
        <f>FundDataInput!C174</f>
        <v>0</v>
      </c>
      <c r="D174" s="161">
        <f>FundDataInput!D174</f>
        <v>0</v>
      </c>
      <c r="E174" s="161">
        <f>FundDataInput!E174</f>
        <v>0</v>
      </c>
      <c r="F174">
        <f>IF(ISERROR(VLOOKUP(C174,C$2:C173,1,FALSE)),MAX(F$2:F173)+1,VLOOKUP(C174,C$2:F173,4,FALSE))</f>
        <v>1</v>
      </c>
      <c r="L174" s="26"/>
      <c r="M174" s="159"/>
      <c r="N174" s="26"/>
      <c r="O174" s="159"/>
      <c r="P174" s="26"/>
      <c r="Q174" s="159"/>
      <c r="R174" s="26"/>
      <c r="S174" s="159"/>
      <c r="T174" s="208"/>
      <c r="U174" s="208"/>
      <c r="V174" s="155"/>
      <c r="W174">
        <f t="shared" si="11"/>
        <v>9999</v>
      </c>
    </row>
    <row r="175" spans="1:23" x14ac:dyDescent="0.25">
      <c r="A175" s="161">
        <f>FundDataInput!A175</f>
        <v>0</v>
      </c>
      <c r="B175" s="162">
        <f>FundDataInput!B175</f>
        <v>0</v>
      </c>
      <c r="C175" s="161">
        <f>FundDataInput!C175</f>
        <v>0</v>
      </c>
      <c r="D175" s="161">
        <f>FundDataInput!D175</f>
        <v>0</v>
      </c>
      <c r="E175" s="161">
        <f>FundDataInput!E175</f>
        <v>0</v>
      </c>
      <c r="F175">
        <f>IF(ISERROR(VLOOKUP(C175,C$2:C174,1,FALSE)),MAX(F$2:F174)+1,VLOOKUP(C175,C$2:F174,4,FALSE))</f>
        <v>1</v>
      </c>
      <c r="L175" s="26"/>
      <c r="M175" s="159"/>
      <c r="N175" s="26"/>
      <c r="O175" s="159"/>
      <c r="P175" s="26"/>
      <c r="Q175" s="159"/>
      <c r="R175" s="26"/>
      <c r="S175" s="159"/>
      <c r="T175" s="208"/>
      <c r="U175" s="208"/>
      <c r="V175" s="155"/>
      <c r="W175">
        <f t="shared" si="11"/>
        <v>9999</v>
      </c>
    </row>
    <row r="176" spans="1:23" x14ac:dyDescent="0.25">
      <c r="A176" s="161">
        <f>FundDataInput!A176</f>
        <v>0</v>
      </c>
      <c r="B176" s="162">
        <f>FundDataInput!B176</f>
        <v>0</v>
      </c>
      <c r="C176" s="161">
        <f>FundDataInput!C176</f>
        <v>0</v>
      </c>
      <c r="D176" s="161">
        <f>FundDataInput!D176</f>
        <v>0</v>
      </c>
      <c r="E176" s="161">
        <f>FundDataInput!E176</f>
        <v>0</v>
      </c>
      <c r="F176">
        <f>IF(ISERROR(VLOOKUP(C176,C$2:C175,1,FALSE)),MAX(F$2:F175)+1,VLOOKUP(C176,C$2:F175,4,FALSE))</f>
        <v>1</v>
      </c>
      <c r="L176" s="26"/>
      <c r="M176" s="159"/>
      <c r="N176" s="26"/>
      <c r="O176" s="159"/>
      <c r="P176" s="26"/>
      <c r="Q176" s="159"/>
      <c r="R176" s="26"/>
      <c r="S176" s="159"/>
      <c r="T176" s="208"/>
      <c r="U176" s="208"/>
      <c r="V176" s="155"/>
      <c r="W176">
        <f t="shared" si="11"/>
        <v>9999</v>
      </c>
    </row>
    <row r="177" spans="1:23" x14ac:dyDescent="0.25">
      <c r="A177" s="161">
        <f>FundDataInput!A177</f>
        <v>0</v>
      </c>
      <c r="B177" s="162">
        <f>FundDataInput!B177</f>
        <v>0</v>
      </c>
      <c r="C177" s="161">
        <f>FundDataInput!C177</f>
        <v>0</v>
      </c>
      <c r="D177" s="161">
        <f>FundDataInput!D177</f>
        <v>0</v>
      </c>
      <c r="E177" s="161">
        <f>FundDataInput!E177</f>
        <v>0</v>
      </c>
      <c r="F177">
        <f>IF(ISERROR(VLOOKUP(C177,C$2:C176,1,FALSE)),MAX(F$2:F176)+1,VLOOKUP(C177,C$2:F176,4,FALSE))</f>
        <v>1</v>
      </c>
      <c r="L177" s="26"/>
      <c r="M177" s="159"/>
      <c r="N177" s="26"/>
      <c r="O177" s="159"/>
      <c r="P177" s="26"/>
      <c r="Q177" s="159"/>
      <c r="R177" s="26"/>
      <c r="S177" s="159"/>
      <c r="T177" s="208"/>
      <c r="U177" s="208"/>
      <c r="V177" s="155"/>
      <c r="W177">
        <f t="shared" si="11"/>
        <v>9999</v>
      </c>
    </row>
    <row r="178" spans="1:23" x14ac:dyDescent="0.25">
      <c r="A178" s="161">
        <f>FundDataInput!A178</f>
        <v>0</v>
      </c>
      <c r="B178" s="162">
        <f>FundDataInput!B178</f>
        <v>0</v>
      </c>
      <c r="C178" s="161">
        <f>FundDataInput!C178</f>
        <v>0</v>
      </c>
      <c r="D178" s="161">
        <f>FundDataInput!D178</f>
        <v>0</v>
      </c>
      <c r="E178" s="161">
        <f>FundDataInput!E178</f>
        <v>0</v>
      </c>
      <c r="F178">
        <f>IF(ISERROR(VLOOKUP(C178,C$2:C177,1,FALSE)),MAX(F$2:F177)+1,VLOOKUP(C178,C$2:F177,4,FALSE))</f>
        <v>1</v>
      </c>
      <c r="L178" s="26"/>
      <c r="M178" s="159"/>
      <c r="N178" s="26"/>
      <c r="O178" s="159"/>
      <c r="P178" s="26"/>
      <c r="Q178" s="159"/>
      <c r="R178" s="26"/>
      <c r="S178" s="159"/>
      <c r="T178" s="208"/>
      <c r="U178" s="208"/>
      <c r="V178" s="155"/>
      <c r="W178">
        <f t="shared" si="11"/>
        <v>9999</v>
      </c>
    </row>
    <row r="179" spans="1:23" x14ac:dyDescent="0.25">
      <c r="A179" s="161">
        <f>FundDataInput!A179</f>
        <v>0</v>
      </c>
      <c r="B179" s="162">
        <f>FundDataInput!B179</f>
        <v>0</v>
      </c>
      <c r="C179" s="161">
        <f>FundDataInput!C179</f>
        <v>0</v>
      </c>
      <c r="D179" s="161">
        <f>FundDataInput!D179</f>
        <v>0</v>
      </c>
      <c r="E179" s="161">
        <f>FundDataInput!E179</f>
        <v>0</v>
      </c>
      <c r="F179">
        <f>IF(ISERROR(VLOOKUP(C179,C$2:C178,1,FALSE)),MAX(F$2:F178)+1,VLOOKUP(C179,C$2:F178,4,FALSE))</f>
        <v>1</v>
      </c>
      <c r="L179" s="26"/>
      <c r="M179" s="159"/>
      <c r="N179" s="26"/>
      <c r="O179" s="159"/>
      <c r="P179" s="26"/>
      <c r="Q179" s="159"/>
      <c r="R179" s="26"/>
      <c r="S179" s="159"/>
      <c r="T179" s="208"/>
      <c r="U179" s="208"/>
      <c r="V179" s="155"/>
      <c r="W179">
        <f t="shared" si="11"/>
        <v>9999</v>
      </c>
    </row>
    <row r="180" spans="1:23" x14ac:dyDescent="0.25">
      <c r="A180" s="161">
        <f>FundDataInput!A180</f>
        <v>0</v>
      </c>
      <c r="B180" s="162">
        <f>FundDataInput!B180</f>
        <v>0</v>
      </c>
      <c r="C180" s="161">
        <f>FundDataInput!C180</f>
        <v>0</v>
      </c>
      <c r="D180" s="161">
        <f>FundDataInput!D180</f>
        <v>0</v>
      </c>
      <c r="E180" s="161">
        <f>FundDataInput!E180</f>
        <v>0</v>
      </c>
      <c r="F180">
        <f>IF(ISERROR(VLOOKUP(C180,C$2:C179,1,FALSE)),MAX(F$2:F179)+1,VLOOKUP(C180,C$2:F179,4,FALSE))</f>
        <v>1</v>
      </c>
      <c r="L180" s="26"/>
      <c r="M180" s="159"/>
      <c r="N180" s="26"/>
      <c r="O180" s="159"/>
      <c r="P180" s="26"/>
      <c r="Q180" s="159"/>
      <c r="R180" s="26"/>
      <c r="S180" s="159"/>
      <c r="T180" s="208"/>
      <c r="U180" s="208"/>
      <c r="V180" s="155"/>
      <c r="W180">
        <f t="shared" si="11"/>
        <v>9999</v>
      </c>
    </row>
    <row r="181" spans="1:23" x14ac:dyDescent="0.25">
      <c r="A181" s="161">
        <f>FundDataInput!A181</f>
        <v>0</v>
      </c>
      <c r="B181" s="162">
        <f>FundDataInput!B181</f>
        <v>0</v>
      </c>
      <c r="C181" s="161">
        <f>FundDataInput!C181</f>
        <v>0</v>
      </c>
      <c r="D181" s="161">
        <f>FundDataInput!D181</f>
        <v>0</v>
      </c>
      <c r="E181" s="161">
        <f>FundDataInput!E181</f>
        <v>0</v>
      </c>
      <c r="F181">
        <f>IF(ISERROR(VLOOKUP(C181,C$2:C180,1,FALSE)),MAX(F$2:F180)+1,VLOOKUP(C181,C$2:F180,4,FALSE))</f>
        <v>1</v>
      </c>
      <c r="L181" s="26"/>
      <c r="M181" s="159"/>
      <c r="N181" s="26"/>
      <c r="O181" s="159"/>
      <c r="P181" s="26"/>
      <c r="Q181" s="159"/>
      <c r="R181" s="26"/>
      <c r="S181" s="159"/>
      <c r="T181" s="208"/>
      <c r="U181" s="208"/>
      <c r="V181" s="155"/>
      <c r="W181">
        <f t="shared" si="11"/>
        <v>9999</v>
      </c>
    </row>
    <row r="182" spans="1:23" x14ac:dyDescent="0.25">
      <c r="A182" s="161">
        <f>FundDataInput!A182</f>
        <v>0</v>
      </c>
      <c r="B182" s="162">
        <f>FundDataInput!B182</f>
        <v>0</v>
      </c>
      <c r="C182" s="161">
        <f>FundDataInput!C182</f>
        <v>0</v>
      </c>
      <c r="D182" s="161">
        <f>FundDataInput!D182</f>
        <v>0</v>
      </c>
      <c r="E182" s="161">
        <f>FundDataInput!E182</f>
        <v>0</v>
      </c>
      <c r="F182">
        <f>IF(ISERROR(VLOOKUP(C182,C$2:C181,1,FALSE)),MAX(F$2:F181)+1,VLOOKUP(C182,C$2:F181,4,FALSE))</f>
        <v>1</v>
      </c>
      <c r="L182" s="26"/>
      <c r="M182" s="159"/>
      <c r="N182" s="26"/>
      <c r="O182" s="159"/>
      <c r="P182" s="26"/>
      <c r="Q182" s="159"/>
      <c r="R182" s="26"/>
      <c r="S182" s="159"/>
      <c r="T182" s="208"/>
      <c r="U182" s="208"/>
      <c r="V182" s="155"/>
      <c r="W182">
        <f t="shared" si="11"/>
        <v>9999</v>
      </c>
    </row>
    <row r="183" spans="1:23" x14ac:dyDescent="0.25">
      <c r="A183" s="161">
        <f>FundDataInput!A183</f>
        <v>0</v>
      </c>
      <c r="B183" s="162">
        <f>FundDataInput!B183</f>
        <v>0</v>
      </c>
      <c r="C183" s="161">
        <f>FundDataInput!C183</f>
        <v>0</v>
      </c>
      <c r="D183" s="161">
        <f>FundDataInput!D183</f>
        <v>0</v>
      </c>
      <c r="E183" s="161">
        <f>FundDataInput!E183</f>
        <v>0</v>
      </c>
      <c r="F183">
        <f>IF(ISERROR(VLOOKUP(C183,C$2:C182,1,FALSE)),MAX(F$2:F182)+1,VLOOKUP(C183,C$2:F182,4,FALSE))</f>
        <v>1</v>
      </c>
      <c r="L183" s="26"/>
      <c r="M183" s="159"/>
      <c r="N183" s="26"/>
      <c r="O183" s="159"/>
      <c r="P183" s="26"/>
      <c r="Q183" s="159"/>
      <c r="R183" s="26"/>
      <c r="S183" s="159"/>
      <c r="T183" s="208"/>
      <c r="U183" s="208"/>
      <c r="V183" s="155"/>
      <c r="W183">
        <f t="shared" si="11"/>
        <v>9999</v>
      </c>
    </row>
    <row r="184" spans="1:23" x14ac:dyDescent="0.25">
      <c r="A184" s="161">
        <f>FundDataInput!A184</f>
        <v>0</v>
      </c>
      <c r="B184" s="162">
        <f>FundDataInput!B184</f>
        <v>0</v>
      </c>
      <c r="C184" s="161">
        <f>FundDataInput!C184</f>
        <v>0</v>
      </c>
      <c r="D184" s="161">
        <f>FundDataInput!D184</f>
        <v>0</v>
      </c>
      <c r="E184" s="161">
        <f>FundDataInput!E184</f>
        <v>0</v>
      </c>
      <c r="F184">
        <f>IF(ISERROR(VLOOKUP(C184,C$2:C183,1,FALSE)),MAX(F$2:F183)+1,VLOOKUP(C184,C$2:F183,4,FALSE))</f>
        <v>1</v>
      </c>
      <c r="L184" s="26"/>
      <c r="M184" s="159"/>
      <c r="N184" s="26"/>
      <c r="O184" s="159"/>
      <c r="P184" s="26"/>
      <c r="Q184" s="159"/>
      <c r="R184" s="26"/>
      <c r="S184" s="159"/>
      <c r="T184" s="208"/>
      <c r="U184" s="208"/>
      <c r="V184" s="155"/>
      <c r="W184">
        <f t="shared" si="11"/>
        <v>9999</v>
      </c>
    </row>
    <row r="185" spans="1:23" x14ac:dyDescent="0.25">
      <c r="A185" s="161">
        <f>FundDataInput!A185</f>
        <v>0</v>
      </c>
      <c r="B185" s="162">
        <f>FundDataInput!B185</f>
        <v>0</v>
      </c>
      <c r="C185" s="161">
        <f>FundDataInput!C185</f>
        <v>0</v>
      </c>
      <c r="D185" s="161">
        <f>FundDataInput!D185</f>
        <v>0</v>
      </c>
      <c r="E185" s="161">
        <f>FundDataInput!E185</f>
        <v>0</v>
      </c>
      <c r="F185">
        <f>IF(ISERROR(VLOOKUP(C185,C$2:C184,1,FALSE)),MAX(F$2:F184)+1,VLOOKUP(C185,C$2:F184,4,FALSE))</f>
        <v>1</v>
      </c>
      <c r="L185" s="26"/>
      <c r="M185" s="159"/>
      <c r="N185" s="26"/>
      <c r="O185" s="159"/>
      <c r="P185" s="26"/>
      <c r="Q185" s="159"/>
      <c r="R185" s="26"/>
      <c r="S185" s="159"/>
      <c r="T185" s="208"/>
      <c r="U185" s="208"/>
      <c r="V185" s="155"/>
      <c r="W185">
        <f t="shared" si="11"/>
        <v>9999</v>
      </c>
    </row>
    <row r="186" spans="1:23" x14ac:dyDescent="0.25">
      <c r="A186" s="161">
        <f>FundDataInput!A186</f>
        <v>0</v>
      </c>
      <c r="B186" s="162">
        <f>FundDataInput!B186</f>
        <v>0</v>
      </c>
      <c r="C186" s="161">
        <f>FundDataInput!C186</f>
        <v>0</v>
      </c>
      <c r="D186" s="161">
        <f>FundDataInput!D186</f>
        <v>0</v>
      </c>
      <c r="E186" s="161">
        <f>FundDataInput!E186</f>
        <v>0</v>
      </c>
      <c r="F186">
        <f>IF(ISERROR(VLOOKUP(C186,C$2:C185,1,FALSE)),MAX(F$2:F185)+1,VLOOKUP(C186,C$2:F185,4,FALSE))</f>
        <v>1</v>
      </c>
      <c r="L186" s="26"/>
      <c r="M186" s="159"/>
      <c r="N186" s="26"/>
      <c r="O186" s="159"/>
      <c r="P186" s="26"/>
      <c r="Q186" s="159"/>
      <c r="R186" s="26"/>
      <c r="S186" s="159"/>
      <c r="T186" s="208"/>
      <c r="U186" s="208"/>
      <c r="V186" s="155"/>
      <c r="W186">
        <f t="shared" si="11"/>
        <v>9999</v>
      </c>
    </row>
    <row r="187" spans="1:23" x14ac:dyDescent="0.25">
      <c r="A187" s="161">
        <f>FundDataInput!A187</f>
        <v>0</v>
      </c>
      <c r="B187" s="162">
        <f>FundDataInput!B187</f>
        <v>0</v>
      </c>
      <c r="C187" s="161">
        <f>FundDataInput!C187</f>
        <v>0</v>
      </c>
      <c r="D187" s="161">
        <f>FundDataInput!D187</f>
        <v>0</v>
      </c>
      <c r="E187" s="161">
        <f>FundDataInput!E187</f>
        <v>0</v>
      </c>
      <c r="F187">
        <f>IF(ISERROR(VLOOKUP(C187,C$2:C186,1,FALSE)),MAX(F$2:F186)+1,VLOOKUP(C187,C$2:F186,4,FALSE))</f>
        <v>1</v>
      </c>
      <c r="L187" s="26"/>
      <c r="M187" s="159"/>
      <c r="N187" s="26"/>
      <c r="O187" s="159"/>
      <c r="P187" s="26"/>
      <c r="Q187" s="159"/>
      <c r="R187" s="26"/>
      <c r="S187" s="159"/>
      <c r="T187" s="208"/>
      <c r="U187" s="208"/>
      <c r="V187" s="155"/>
      <c r="W187">
        <f t="shared" si="11"/>
        <v>9999</v>
      </c>
    </row>
    <row r="188" spans="1:23" x14ac:dyDescent="0.25">
      <c r="A188" s="161">
        <f>FundDataInput!A188</f>
        <v>0</v>
      </c>
      <c r="B188" s="162">
        <f>FundDataInput!B188</f>
        <v>0</v>
      </c>
      <c r="C188" s="161">
        <f>FundDataInput!C188</f>
        <v>0</v>
      </c>
      <c r="D188" s="161">
        <f>FundDataInput!D188</f>
        <v>0</v>
      </c>
      <c r="E188" s="161">
        <f>FundDataInput!E188</f>
        <v>0</v>
      </c>
      <c r="F188">
        <f>IF(ISERROR(VLOOKUP(C188,C$2:C187,1,FALSE)),MAX(F$2:F187)+1,VLOOKUP(C188,C$2:F187,4,FALSE))</f>
        <v>1</v>
      </c>
      <c r="L188" s="26"/>
      <c r="M188" s="159"/>
      <c r="N188" s="26"/>
      <c r="O188" s="159"/>
      <c r="P188" s="26"/>
      <c r="Q188" s="159"/>
      <c r="R188" s="26"/>
      <c r="S188" s="159"/>
      <c r="T188" s="208"/>
      <c r="U188" s="208"/>
      <c r="V188" s="155"/>
      <c r="W188">
        <f t="shared" si="11"/>
        <v>9999</v>
      </c>
    </row>
    <row r="189" spans="1:23" x14ac:dyDescent="0.25">
      <c r="A189" s="161">
        <f>FundDataInput!A189</f>
        <v>0</v>
      </c>
      <c r="B189" s="162">
        <f>FundDataInput!B189</f>
        <v>0</v>
      </c>
      <c r="C189" s="161">
        <f>FundDataInput!C189</f>
        <v>0</v>
      </c>
      <c r="D189" s="161">
        <f>FundDataInput!D189</f>
        <v>0</v>
      </c>
      <c r="E189" s="161">
        <f>FundDataInput!E189</f>
        <v>0</v>
      </c>
      <c r="F189">
        <f>IF(ISERROR(VLOOKUP(C189,C$2:C188,1,FALSE)),MAX(F$2:F188)+1,VLOOKUP(C189,C$2:F188,4,FALSE))</f>
        <v>1</v>
      </c>
      <c r="L189" s="26"/>
      <c r="M189" s="159"/>
      <c r="N189" s="26"/>
      <c r="O189" s="159"/>
      <c r="P189" s="26"/>
      <c r="Q189" s="159"/>
      <c r="R189" s="26"/>
      <c r="S189" s="159"/>
      <c r="T189" s="208"/>
      <c r="U189" s="208"/>
      <c r="V189" s="155"/>
      <c r="W189">
        <f t="shared" si="11"/>
        <v>9999</v>
      </c>
    </row>
    <row r="190" spans="1:23" x14ac:dyDescent="0.25">
      <c r="A190" s="161">
        <f>FundDataInput!A190</f>
        <v>0</v>
      </c>
      <c r="B190" s="162">
        <f>FundDataInput!B190</f>
        <v>0</v>
      </c>
      <c r="C190" s="161">
        <f>FundDataInput!C190</f>
        <v>0</v>
      </c>
      <c r="D190" s="161">
        <f>FundDataInput!D190</f>
        <v>0</v>
      </c>
      <c r="E190" s="161">
        <f>FundDataInput!E190</f>
        <v>0</v>
      </c>
      <c r="F190">
        <f>IF(ISERROR(VLOOKUP(C190,C$2:C189,1,FALSE)),MAX(F$2:F189)+1,VLOOKUP(C190,C$2:F189,4,FALSE))</f>
        <v>1</v>
      </c>
      <c r="L190" s="26"/>
      <c r="M190" s="159"/>
      <c r="N190" s="26"/>
      <c r="O190" s="159"/>
      <c r="P190" s="26"/>
      <c r="Q190" s="159"/>
      <c r="R190" s="26"/>
      <c r="S190" s="159"/>
      <c r="T190" s="208"/>
      <c r="U190" s="208"/>
      <c r="V190" s="155"/>
      <c r="W190">
        <f t="shared" si="11"/>
        <v>9999</v>
      </c>
    </row>
    <row r="191" spans="1:23" x14ac:dyDescent="0.25">
      <c r="A191" s="161">
        <f>FundDataInput!A191</f>
        <v>0</v>
      </c>
      <c r="B191" s="162">
        <f>FundDataInput!B191</f>
        <v>0</v>
      </c>
      <c r="C191" s="161">
        <f>FundDataInput!C191</f>
        <v>0</v>
      </c>
      <c r="D191" s="161">
        <f>FundDataInput!D191</f>
        <v>0</v>
      </c>
      <c r="E191" s="161">
        <f>FundDataInput!E191</f>
        <v>0</v>
      </c>
      <c r="F191">
        <f>IF(ISERROR(VLOOKUP(C191,C$2:C190,1,FALSE)),MAX(F$2:F190)+1,VLOOKUP(C191,C$2:F190,4,FALSE))</f>
        <v>1</v>
      </c>
      <c r="L191" s="26"/>
      <c r="M191" s="159"/>
      <c r="N191" s="26"/>
      <c r="O191" s="159"/>
      <c r="P191" s="26"/>
      <c r="Q191" s="159"/>
      <c r="R191" s="26"/>
      <c r="S191" s="159"/>
      <c r="T191" s="208"/>
      <c r="U191" s="208"/>
      <c r="V191" s="155"/>
      <c r="W191">
        <f t="shared" si="11"/>
        <v>9999</v>
      </c>
    </row>
    <row r="192" spans="1:23" x14ac:dyDescent="0.25">
      <c r="A192" s="161">
        <f>FundDataInput!A192</f>
        <v>0</v>
      </c>
      <c r="B192" s="162">
        <f>FundDataInput!B192</f>
        <v>0</v>
      </c>
      <c r="C192" s="161">
        <f>FundDataInput!C192</f>
        <v>0</v>
      </c>
      <c r="D192" s="161">
        <f>FundDataInput!D192</f>
        <v>0</v>
      </c>
      <c r="E192" s="161">
        <f>FundDataInput!E192</f>
        <v>0</v>
      </c>
      <c r="F192">
        <f>IF(ISERROR(VLOOKUP(C192,C$2:C191,1,FALSE)),MAX(F$2:F191)+1,VLOOKUP(C192,C$2:F191,4,FALSE))</f>
        <v>1</v>
      </c>
      <c r="L192" s="26"/>
      <c r="M192" s="159"/>
      <c r="N192" s="26"/>
      <c r="O192" s="159"/>
      <c r="P192" s="26"/>
      <c r="Q192" s="159"/>
      <c r="R192" s="26"/>
      <c r="S192" s="159"/>
      <c r="T192" s="208"/>
      <c r="U192" s="208"/>
      <c r="V192" s="155"/>
      <c r="W192">
        <f t="shared" si="11"/>
        <v>9999</v>
      </c>
    </row>
    <row r="193" spans="1:23" x14ac:dyDescent="0.25">
      <c r="A193" s="161">
        <f>FundDataInput!A193</f>
        <v>0</v>
      </c>
      <c r="B193" s="162">
        <f>FundDataInput!B193</f>
        <v>0</v>
      </c>
      <c r="C193" s="161">
        <f>FundDataInput!C193</f>
        <v>0</v>
      </c>
      <c r="D193" s="161">
        <f>FundDataInput!D193</f>
        <v>0</v>
      </c>
      <c r="E193" s="161">
        <f>FundDataInput!E193</f>
        <v>0</v>
      </c>
      <c r="F193">
        <f>IF(ISERROR(VLOOKUP(C193,C$2:C192,1,FALSE)),MAX(F$2:F192)+1,VLOOKUP(C193,C$2:F192,4,FALSE))</f>
        <v>1</v>
      </c>
      <c r="L193" s="26"/>
      <c r="M193" s="159"/>
      <c r="N193" s="26"/>
      <c r="O193" s="159"/>
      <c r="P193" s="26"/>
      <c r="Q193" s="159"/>
      <c r="R193" s="26"/>
      <c r="S193" s="159"/>
      <c r="T193" s="208"/>
      <c r="U193" s="208"/>
      <c r="V193" s="155"/>
      <c r="W193">
        <f t="shared" si="11"/>
        <v>9999</v>
      </c>
    </row>
    <row r="194" spans="1:23" x14ac:dyDescent="0.25">
      <c r="A194" s="161">
        <f>FundDataInput!A194</f>
        <v>0</v>
      </c>
      <c r="B194" s="162">
        <f>FundDataInput!B194</f>
        <v>0</v>
      </c>
      <c r="C194" s="161">
        <f>FundDataInput!C194</f>
        <v>0</v>
      </c>
      <c r="D194" s="161">
        <f>FundDataInput!D194</f>
        <v>0</v>
      </c>
      <c r="E194" s="161">
        <f>FundDataInput!E194</f>
        <v>0</v>
      </c>
      <c r="F194">
        <f>IF(ISERROR(VLOOKUP(C194,C$2:C193,1,FALSE)),MAX(F$2:F193)+1,VLOOKUP(C194,C$2:F193,4,FALSE))</f>
        <v>1</v>
      </c>
      <c r="L194" s="26"/>
      <c r="M194" s="159"/>
      <c r="N194" s="26"/>
      <c r="O194" s="159"/>
      <c r="P194" s="26"/>
      <c r="Q194" s="159"/>
      <c r="R194" s="26"/>
      <c r="S194" s="159"/>
      <c r="T194" s="208"/>
      <c r="U194" s="208"/>
      <c r="V194" s="155"/>
      <c r="W194">
        <f t="shared" si="11"/>
        <v>9999</v>
      </c>
    </row>
    <row r="195" spans="1:23" x14ac:dyDescent="0.25">
      <c r="A195" s="161">
        <f>FundDataInput!A195</f>
        <v>0</v>
      </c>
      <c r="B195" s="162">
        <f>FundDataInput!B195</f>
        <v>0</v>
      </c>
      <c r="C195" s="161">
        <f>FundDataInput!C195</f>
        <v>0</v>
      </c>
      <c r="D195" s="161">
        <f>FundDataInput!D195</f>
        <v>0</v>
      </c>
      <c r="E195" s="161">
        <f>FundDataInput!E195</f>
        <v>0</v>
      </c>
      <c r="F195">
        <f>IF(ISERROR(VLOOKUP(C195,C$2:C194,1,FALSE)),MAX(F$2:F194)+1,VLOOKUP(C195,C$2:F194,4,FALSE))</f>
        <v>1</v>
      </c>
      <c r="L195" s="26"/>
      <c r="M195" s="159"/>
      <c r="N195" s="26"/>
      <c r="O195" s="159"/>
      <c r="P195" s="26"/>
      <c r="Q195" s="159"/>
      <c r="R195" s="26"/>
      <c r="S195" s="159"/>
      <c r="T195" s="208"/>
      <c r="U195" s="208"/>
      <c r="V195" s="155"/>
      <c r="W195">
        <f t="shared" ref="W195:W201" si="12">IF(B195&lt;2000,9999,B195)</f>
        <v>9999</v>
      </c>
    </row>
    <row r="196" spans="1:23" x14ac:dyDescent="0.25">
      <c r="A196" s="161">
        <f>FundDataInput!A196</f>
        <v>0</v>
      </c>
      <c r="B196" s="162">
        <f>FundDataInput!B196</f>
        <v>0</v>
      </c>
      <c r="C196" s="161">
        <f>FundDataInput!C196</f>
        <v>0</v>
      </c>
      <c r="D196" s="161">
        <f>FundDataInput!D196</f>
        <v>0</v>
      </c>
      <c r="E196" s="161">
        <f>FundDataInput!E196</f>
        <v>0</v>
      </c>
      <c r="F196">
        <f>IF(ISERROR(VLOOKUP(C196,C$2:C195,1,FALSE)),MAX(F$2:F195)+1,VLOOKUP(C196,C$2:F195,4,FALSE))</f>
        <v>1</v>
      </c>
      <c r="L196" s="26"/>
      <c r="M196" s="159"/>
      <c r="N196" s="26"/>
      <c r="O196" s="159"/>
      <c r="P196" s="26"/>
      <c r="Q196" s="159"/>
      <c r="R196" s="26"/>
      <c r="S196" s="159"/>
      <c r="T196" s="208"/>
      <c r="U196" s="208"/>
      <c r="V196" s="155"/>
      <c r="W196">
        <f t="shared" si="12"/>
        <v>9999</v>
      </c>
    </row>
    <row r="197" spans="1:23" x14ac:dyDescent="0.25">
      <c r="A197" s="161">
        <f>FundDataInput!A197</f>
        <v>0</v>
      </c>
      <c r="B197" s="162">
        <f>FundDataInput!B197</f>
        <v>0</v>
      </c>
      <c r="C197" s="161">
        <f>FundDataInput!C197</f>
        <v>0</v>
      </c>
      <c r="D197" s="161">
        <f>FundDataInput!D197</f>
        <v>0</v>
      </c>
      <c r="E197" s="161">
        <f>FundDataInput!E197</f>
        <v>0</v>
      </c>
      <c r="F197">
        <f>IF(ISERROR(VLOOKUP(C197,C$2:C196,1,FALSE)),MAX(F$2:F196)+1,VLOOKUP(C197,C$2:F196,4,FALSE))</f>
        <v>1</v>
      </c>
      <c r="L197" s="26"/>
      <c r="M197" s="159"/>
      <c r="N197" s="26"/>
      <c r="O197" s="159"/>
      <c r="P197" s="26"/>
      <c r="Q197" s="159"/>
      <c r="R197" s="26"/>
      <c r="S197" s="159"/>
      <c r="T197" s="208"/>
      <c r="U197" s="208"/>
      <c r="V197" s="155"/>
      <c r="W197">
        <f t="shared" si="12"/>
        <v>9999</v>
      </c>
    </row>
    <row r="198" spans="1:23" x14ac:dyDescent="0.25">
      <c r="A198" s="161">
        <f>FundDataInput!A198</f>
        <v>0</v>
      </c>
      <c r="B198" s="162">
        <f>FundDataInput!B198</f>
        <v>0</v>
      </c>
      <c r="C198" s="161">
        <f>FundDataInput!C198</f>
        <v>0</v>
      </c>
      <c r="D198" s="161">
        <f>FundDataInput!D198</f>
        <v>0</v>
      </c>
      <c r="E198" s="161">
        <f>FundDataInput!E198</f>
        <v>0</v>
      </c>
      <c r="F198">
        <f>IF(ISERROR(VLOOKUP(C198,C$2:C197,1,FALSE)),MAX(F$2:F197)+1,VLOOKUP(C198,C$2:F197,4,FALSE))</f>
        <v>1</v>
      </c>
      <c r="L198" s="26"/>
      <c r="M198" s="159"/>
      <c r="N198" s="26"/>
      <c r="O198" s="159"/>
      <c r="P198" s="26"/>
      <c r="Q198" s="159"/>
      <c r="R198" s="26"/>
      <c r="S198" s="159"/>
      <c r="T198" s="208"/>
      <c r="U198" s="208"/>
      <c r="V198" s="155"/>
      <c r="W198">
        <f t="shared" si="12"/>
        <v>9999</v>
      </c>
    </row>
    <row r="199" spans="1:23" x14ac:dyDescent="0.25">
      <c r="A199" s="161">
        <f>FundDataInput!A199</f>
        <v>0</v>
      </c>
      <c r="B199" s="162">
        <f>FundDataInput!B199</f>
        <v>0</v>
      </c>
      <c r="C199" s="161">
        <f>FundDataInput!C199</f>
        <v>0</v>
      </c>
      <c r="D199" s="161">
        <f>FundDataInput!D199</f>
        <v>0</v>
      </c>
      <c r="E199" s="161">
        <f>FundDataInput!E199</f>
        <v>0</v>
      </c>
      <c r="F199">
        <f>IF(ISERROR(VLOOKUP(C199,C$2:C198,1,FALSE)),MAX(F$2:F198)+1,VLOOKUP(C199,C$2:F198,4,FALSE))</f>
        <v>1</v>
      </c>
      <c r="L199" s="26"/>
      <c r="M199" s="159"/>
      <c r="N199" s="26"/>
      <c r="O199" s="159"/>
      <c r="P199" s="26"/>
      <c r="Q199" s="159"/>
      <c r="R199" s="26"/>
      <c r="S199" s="159"/>
      <c r="T199" s="208"/>
      <c r="U199" s="208"/>
      <c r="V199" s="155"/>
      <c r="W199">
        <f t="shared" si="12"/>
        <v>9999</v>
      </c>
    </row>
    <row r="200" spans="1:23" x14ac:dyDescent="0.25">
      <c r="A200" s="161">
        <f>FundDataInput!A200</f>
        <v>0</v>
      </c>
      <c r="B200" s="162">
        <f>FundDataInput!B200</f>
        <v>0</v>
      </c>
      <c r="C200" s="161">
        <f>FundDataInput!C200</f>
        <v>0</v>
      </c>
      <c r="D200" s="161">
        <f>FundDataInput!D200</f>
        <v>0</v>
      </c>
      <c r="E200" s="161">
        <f>FundDataInput!E200</f>
        <v>0</v>
      </c>
      <c r="F200">
        <f>IF(ISERROR(VLOOKUP(C200,C$2:C199,1,FALSE)),MAX(F$2:F199)+1,VLOOKUP(C200,C$2:F199,4,FALSE))</f>
        <v>1</v>
      </c>
      <c r="L200" s="26"/>
      <c r="M200" s="159"/>
      <c r="N200" s="26"/>
      <c r="O200" s="159"/>
      <c r="P200" s="26"/>
      <c r="Q200" s="159"/>
      <c r="R200" s="26"/>
      <c r="S200" s="159"/>
      <c r="T200" s="208"/>
      <c r="U200" s="208"/>
      <c r="V200" s="155"/>
      <c r="W200">
        <f t="shared" si="12"/>
        <v>9999</v>
      </c>
    </row>
    <row r="201" spans="1:23" x14ac:dyDescent="0.25">
      <c r="A201" s="161">
        <f>FundDataInput!A201</f>
        <v>0</v>
      </c>
      <c r="B201" s="162">
        <f>FundDataInput!B201</f>
        <v>0</v>
      </c>
      <c r="C201" s="161">
        <f>FundDataInput!C201</f>
        <v>0</v>
      </c>
      <c r="D201" s="161">
        <f>FundDataInput!D201</f>
        <v>0</v>
      </c>
      <c r="E201" s="161">
        <f>FundDataInput!E201</f>
        <v>0</v>
      </c>
      <c r="F201">
        <f>IF(ISERROR(VLOOKUP(C201,C$2:C200,1,FALSE)),MAX(F$2:F200)+1,VLOOKUP(C201,C$2:F200,4,FALSE))</f>
        <v>1</v>
      </c>
      <c r="L201" s="26"/>
      <c r="M201" s="159"/>
      <c r="N201" s="26"/>
      <c r="O201" s="159"/>
      <c r="P201" s="26"/>
      <c r="Q201" s="159"/>
      <c r="R201" s="26"/>
      <c r="S201" s="159"/>
      <c r="T201" s="208"/>
      <c r="U201" s="208"/>
      <c r="V201" s="155"/>
      <c r="W201">
        <f t="shared" si="12"/>
        <v>9999</v>
      </c>
    </row>
    <row r="202" spans="1:23" x14ac:dyDescent="0.25">
      <c r="C202" t="s">
        <v>8985</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7"/>
  <sheetViews>
    <sheetView workbookViewId="0">
      <selection activeCell="C12" sqref="C12"/>
    </sheetView>
  </sheetViews>
  <sheetFormatPr defaultColWidth="8.85546875" defaultRowHeight="15" x14ac:dyDescent="0.25"/>
  <cols>
    <col min="1" max="1" width="22.7109375" customWidth="1"/>
    <col min="2" max="2" width="22.7109375" style="39" customWidth="1"/>
    <col min="3" max="3" width="38.7109375" style="39" customWidth="1"/>
    <col min="6" max="6" width="1.42578125" customWidth="1"/>
    <col min="7" max="7" width="18.42578125" customWidth="1"/>
    <col min="8" max="8" width="23.42578125" customWidth="1"/>
    <col min="9" max="9" width="40.140625" customWidth="1"/>
  </cols>
  <sheetData>
    <row r="1" spans="1:10" ht="26.25" x14ac:dyDescent="0.4">
      <c r="A1" s="179" t="s">
        <v>8951</v>
      </c>
    </row>
    <row r="3" spans="1:10" ht="23.25" x14ac:dyDescent="0.35">
      <c r="A3" s="194" t="s">
        <v>8952</v>
      </c>
      <c r="B3" s="195"/>
      <c r="C3" s="196"/>
      <c r="G3" s="197" t="s">
        <v>8967</v>
      </c>
      <c r="H3" s="198"/>
      <c r="I3" s="199"/>
    </row>
    <row r="4" spans="1:10" x14ac:dyDescent="0.25">
      <c r="H4" s="39"/>
      <c r="I4" s="39"/>
    </row>
    <row r="5" spans="1:10" x14ac:dyDescent="0.25">
      <c r="A5" t="s">
        <v>8955</v>
      </c>
      <c r="G5" t="s">
        <v>8955</v>
      </c>
      <c r="H5" s="39"/>
      <c r="I5" s="39"/>
    </row>
    <row r="6" spans="1:10" x14ac:dyDescent="0.25">
      <c r="A6" t="s">
        <v>8972</v>
      </c>
      <c r="G6" t="s">
        <v>8972</v>
      </c>
      <c r="H6" s="39"/>
      <c r="I6" s="39"/>
    </row>
    <row r="7" spans="1:10" x14ac:dyDescent="0.25">
      <c r="D7" s="39" t="s">
        <v>8983</v>
      </c>
      <c r="E7" s="39"/>
      <c r="H7" s="39"/>
      <c r="I7" s="39"/>
    </row>
    <row r="8" spans="1:10" x14ac:dyDescent="0.25">
      <c r="A8" s="181" t="s">
        <v>8953</v>
      </c>
      <c r="B8" s="184" t="s">
        <v>8954</v>
      </c>
      <c r="C8" s="187" t="s">
        <v>8971</v>
      </c>
      <c r="D8" s="189" t="str">
        <f>"N = "</f>
        <v xml:space="preserve">N = </v>
      </c>
      <c r="E8" s="188">
        <v>1</v>
      </c>
      <c r="G8" s="191" t="s">
        <v>8953</v>
      </c>
      <c r="H8" s="192" t="s">
        <v>8954</v>
      </c>
      <c r="I8" s="193" t="s">
        <v>8971</v>
      </c>
    </row>
    <row r="9" spans="1:10" x14ac:dyDescent="0.25">
      <c r="A9" s="180" t="s">
        <v>8956</v>
      </c>
      <c r="B9" s="185" t="str">
        <f ca="1">LEFT(INDIRECT(ADDRESS(1,ROW(B9)-8,1,TRUE,"ProjDataInput")),48)</f>
        <v>ProgramName</v>
      </c>
      <c r="C9" s="185" t="str">
        <f ca="1">LEFT(INDIRECT(ADDRESS($E$8+1,ROW(B9)-8,1,TRUE,"ProjDataInput")),48)</f>
        <v/>
      </c>
      <c r="D9" t="str">
        <f>" "</f>
        <v xml:space="preserve"> </v>
      </c>
      <c r="G9" s="182" t="s">
        <v>8969</v>
      </c>
      <c r="H9" s="190" t="str">
        <f ca="1">LEFT(INDIRECT(ADDRESS(1,ROW(B9)-8,1,TRUE,"FundDataInput")),48)</f>
        <v>Program ID number</v>
      </c>
      <c r="I9" s="186">
        <f ca="1">INDIRECT(ADDRESS($E$8+1,ROW(B9)-8,1,TRUE,"FundDataInput"))</f>
        <v>0</v>
      </c>
      <c r="J9" t="str">
        <f>" "</f>
        <v xml:space="preserve"> </v>
      </c>
    </row>
    <row r="10" spans="1:10" x14ac:dyDescent="0.25">
      <c r="A10" s="180" t="s">
        <v>8957</v>
      </c>
      <c r="B10" s="185" t="str">
        <f t="shared" ref="B10:B27" ca="1" si="0">LEFT(INDIRECT(ADDRESS(1,ROW(B10)-8,1,TRUE,"ProjDataInput")),48)</f>
        <v>ProjectNumber</v>
      </c>
      <c r="C10" s="185" t="str">
        <f t="shared" ref="C10:C27" ca="1" si="1">LEFT(INDIRECT(ADDRESS($E$8+1,ROW(B10)-8,1,TRUE,"ProjDataInput")),48)</f>
        <v/>
      </c>
      <c r="D10" t="str">
        <f t="shared" ref="D10:D27" si="2">" "</f>
        <v xml:space="preserve"> </v>
      </c>
      <c r="G10" s="183" t="s">
        <v>8289</v>
      </c>
      <c r="H10" s="190" t="str">
        <f t="shared" ref="H10:H14" ca="1" si="3">LEFT(INDIRECT(ADDRESS(1,ROW(B10)-8,1,TRUE,"FundDataInput")),48)</f>
        <v>Year</v>
      </c>
      <c r="I10" s="186">
        <f t="shared" ref="I10:I13" ca="1" si="4">INDIRECT(ADDRESS($E$8+1,ROW(B10)-8,1,TRUE,"FundDataInput"))</f>
        <v>0</v>
      </c>
      <c r="J10" t="str">
        <f t="shared" ref="J10:J14" si="5">" "</f>
        <v xml:space="preserve"> </v>
      </c>
    </row>
    <row r="11" spans="1:10" x14ac:dyDescent="0.25">
      <c r="A11" s="180" t="s">
        <v>8958</v>
      </c>
      <c r="B11" s="185" t="str">
        <f t="shared" ca="1" si="0"/>
        <v>ProjectTitle</v>
      </c>
      <c r="C11" s="185" t="str">
        <f t="shared" ca="1" si="1"/>
        <v/>
      </c>
      <c r="D11" t="str">
        <f t="shared" si="2"/>
        <v xml:space="preserve"> </v>
      </c>
      <c r="G11" s="182" t="s">
        <v>8957</v>
      </c>
      <c r="H11" s="190" t="str">
        <f t="shared" ca="1" si="3"/>
        <v>Proj No</v>
      </c>
      <c r="I11" s="186" t="str">
        <f ca="1">LEFT(INDIRECT(ADDRESS($E$8+1,ROW(B11)-8,1,TRUE,"FundDataInput")),48)</f>
        <v/>
      </c>
      <c r="J11" t="str">
        <f t="shared" si="5"/>
        <v xml:space="preserve"> </v>
      </c>
    </row>
    <row r="12" spans="1:10" x14ac:dyDescent="0.25">
      <c r="A12" s="180" t="s">
        <v>8959</v>
      </c>
      <c r="B12" s="185" t="str">
        <f t="shared" ca="1" si="0"/>
        <v>ProgramFocusArea</v>
      </c>
      <c r="C12" s="185" t="str">
        <f t="shared" ca="1" si="1"/>
        <v/>
      </c>
      <c r="D12" t="str">
        <f t="shared" si="2"/>
        <v xml:space="preserve"> </v>
      </c>
      <c r="G12" s="182" t="s">
        <v>8290</v>
      </c>
      <c r="H12" s="190" t="str">
        <f t="shared" ca="1" si="3"/>
        <v>Federal</v>
      </c>
      <c r="I12" s="186">
        <f t="shared" ca="1" si="4"/>
        <v>0</v>
      </c>
      <c r="J12" t="str">
        <f t="shared" si="5"/>
        <v xml:space="preserve"> </v>
      </c>
    </row>
    <row r="13" spans="1:10" x14ac:dyDescent="0.25">
      <c r="A13" s="180" t="s">
        <v>8960</v>
      </c>
      <c r="B13" s="185" t="str">
        <f t="shared" ca="1" si="0"/>
        <v>ProgramPartners</v>
      </c>
      <c r="C13" s="185" t="str">
        <f t="shared" ca="1" si="1"/>
        <v/>
      </c>
      <c r="D13" t="str">
        <f t="shared" si="2"/>
        <v xml:space="preserve"> </v>
      </c>
      <c r="G13" s="182" t="s">
        <v>8291</v>
      </c>
      <c r="H13" s="190" t="str">
        <f t="shared" ca="1" si="3"/>
        <v>Match</v>
      </c>
      <c r="I13" s="186">
        <f t="shared" ca="1" si="4"/>
        <v>0</v>
      </c>
      <c r="J13" t="str">
        <f t="shared" si="5"/>
        <v xml:space="preserve"> </v>
      </c>
    </row>
    <row r="14" spans="1:10" x14ac:dyDescent="0.25">
      <c r="A14" s="180" t="s">
        <v>8961</v>
      </c>
      <c r="B14" s="185" t="str">
        <f t="shared" ca="1" si="0"/>
        <v>ClassificationCodes</v>
      </c>
      <c r="C14" s="185" t="str">
        <f t="shared" ca="1" si="1"/>
        <v/>
      </c>
      <c r="D14" t="str">
        <f t="shared" si="2"/>
        <v xml:space="preserve"> </v>
      </c>
      <c r="G14" s="182" t="s">
        <v>8970</v>
      </c>
      <c r="H14" s="190" t="str">
        <f t="shared" ca="1" si="3"/>
        <v>Comments</v>
      </c>
      <c r="I14" s="186" t="str">
        <f ca="1">LEFT(INDIRECT(ADDRESS($E$8+1,ROW(B14)-8,1,TRUE,"FundDataInput")),48)</f>
        <v/>
      </c>
      <c r="J14" t="str">
        <f t="shared" si="5"/>
        <v xml:space="preserve"> </v>
      </c>
    </row>
    <row r="15" spans="1:10" x14ac:dyDescent="0.25">
      <c r="A15" s="180" t="s">
        <v>8962</v>
      </c>
      <c r="B15" s="185" t="str">
        <f t="shared" ca="1" si="0"/>
        <v>Abstract</v>
      </c>
      <c r="C15" s="185" t="str">
        <f t="shared" ca="1" si="1"/>
        <v/>
      </c>
      <c r="D15" t="str">
        <f t="shared" si="2"/>
        <v xml:space="preserve"> </v>
      </c>
    </row>
    <row r="16" spans="1:10" x14ac:dyDescent="0.25">
      <c r="A16" s="180" t="s">
        <v>8963</v>
      </c>
      <c r="B16" s="185" t="str">
        <f t="shared" ca="1" si="0"/>
        <v>TotalFederal</v>
      </c>
      <c r="C16" s="185">
        <f ca="1">INDIRECT(ADDRESS($E$8+1,ROW(B16)-8,1,TRUE,"ProjDataInput"))</f>
        <v>0</v>
      </c>
      <c r="D16" t="str">
        <f t="shared" si="2"/>
        <v xml:space="preserve"> </v>
      </c>
    </row>
    <row r="17" spans="1:4" x14ac:dyDescent="0.25">
      <c r="A17" s="180" t="s">
        <v>8964</v>
      </c>
      <c r="B17" s="185" t="str">
        <f t="shared" ca="1" si="0"/>
        <v>TotalMatch</v>
      </c>
      <c r="C17" s="185">
        <f ca="1">INDIRECT(ADDRESS($E$8+1,ROW(B17)-8,1,TRUE,"ProjDataInput"))</f>
        <v>0</v>
      </c>
      <c r="D17" t="str">
        <f t="shared" si="2"/>
        <v xml:space="preserve"> </v>
      </c>
    </row>
    <row r="18" spans="1:4" x14ac:dyDescent="0.25">
      <c r="A18" s="180" t="s">
        <v>8277</v>
      </c>
      <c r="B18" s="185" t="str">
        <f t="shared" ca="1" si="0"/>
        <v>PI1</v>
      </c>
      <c r="C18" s="185" t="str">
        <f t="shared" ca="1" si="1"/>
        <v/>
      </c>
      <c r="D18" t="str">
        <f t="shared" si="2"/>
        <v xml:space="preserve"> </v>
      </c>
    </row>
    <row r="19" spans="1:4" x14ac:dyDescent="0.25">
      <c r="A19" s="180" t="s">
        <v>8278</v>
      </c>
      <c r="B19" s="185" t="str">
        <f t="shared" ca="1" si="0"/>
        <v>Affiliation1</v>
      </c>
      <c r="C19" s="185" t="str">
        <f t="shared" ca="1" si="1"/>
        <v/>
      </c>
      <c r="D19" t="str">
        <f t="shared" si="2"/>
        <v xml:space="preserve"> </v>
      </c>
    </row>
    <row r="20" spans="1:4" x14ac:dyDescent="0.25">
      <c r="A20" s="180" t="s">
        <v>8279</v>
      </c>
      <c r="B20" s="185" t="str">
        <f t="shared" ca="1" si="0"/>
        <v>PI2</v>
      </c>
      <c r="C20" s="185" t="str">
        <f t="shared" ca="1" si="1"/>
        <v/>
      </c>
      <c r="D20" t="str">
        <f t="shared" si="2"/>
        <v xml:space="preserve"> </v>
      </c>
    </row>
    <row r="21" spans="1:4" x14ac:dyDescent="0.25">
      <c r="A21" s="180" t="s">
        <v>8280</v>
      </c>
      <c r="B21" s="185" t="str">
        <f t="shared" ca="1" si="0"/>
        <v>Affiliation2</v>
      </c>
      <c r="C21" s="185" t="str">
        <f t="shared" ca="1" si="1"/>
        <v/>
      </c>
      <c r="D21" t="str">
        <f t="shared" si="2"/>
        <v xml:space="preserve"> </v>
      </c>
    </row>
    <row r="22" spans="1:4" x14ac:dyDescent="0.25">
      <c r="A22" s="180" t="s">
        <v>8281</v>
      </c>
      <c r="B22" s="185" t="str">
        <f t="shared" ca="1" si="0"/>
        <v>PI3</v>
      </c>
      <c r="C22" s="185" t="str">
        <f t="shared" ca="1" si="1"/>
        <v/>
      </c>
      <c r="D22" t="str">
        <f t="shared" si="2"/>
        <v xml:space="preserve"> </v>
      </c>
    </row>
    <row r="23" spans="1:4" x14ac:dyDescent="0.25">
      <c r="A23" s="180" t="s">
        <v>8282</v>
      </c>
      <c r="B23" s="185" t="str">
        <f t="shared" ca="1" si="0"/>
        <v>Affiliation3</v>
      </c>
      <c r="C23" s="185" t="str">
        <f t="shared" ca="1" si="1"/>
        <v/>
      </c>
      <c r="D23" t="str">
        <f t="shared" si="2"/>
        <v xml:space="preserve"> </v>
      </c>
    </row>
    <row r="24" spans="1:4" x14ac:dyDescent="0.25">
      <c r="A24" s="180" t="s">
        <v>8287</v>
      </c>
      <c r="B24" s="185" t="str">
        <f t="shared" ca="1" si="0"/>
        <v>PI4</v>
      </c>
      <c r="C24" s="185" t="str">
        <f t="shared" ca="1" si="1"/>
        <v/>
      </c>
      <c r="D24" t="str">
        <f t="shared" si="2"/>
        <v xml:space="preserve"> </v>
      </c>
    </row>
    <row r="25" spans="1:4" x14ac:dyDescent="0.25">
      <c r="A25" s="180" t="s">
        <v>8965</v>
      </c>
      <c r="B25" s="185" t="str">
        <f t="shared" ca="1" si="0"/>
        <v>AFFIL4</v>
      </c>
      <c r="C25" s="185" t="str">
        <f t="shared" ca="1" si="1"/>
        <v/>
      </c>
      <c r="D25" t="str">
        <f t="shared" si="2"/>
        <v xml:space="preserve"> </v>
      </c>
    </row>
    <row r="26" spans="1:4" x14ac:dyDescent="0.25">
      <c r="A26" s="180" t="s">
        <v>8966</v>
      </c>
      <c r="B26" s="185" t="str">
        <f t="shared" ca="1" si="0"/>
        <v>Data Sharing Plan</v>
      </c>
      <c r="C26" s="185" t="str">
        <f t="shared" ca="1" si="1"/>
        <v/>
      </c>
      <c r="D26" t="str">
        <f t="shared" si="2"/>
        <v xml:space="preserve"> </v>
      </c>
    </row>
    <row r="27" spans="1:4" x14ac:dyDescent="0.25">
      <c r="A27" s="180" t="s">
        <v>8968</v>
      </c>
      <c r="B27" s="185" t="str">
        <f t="shared" ca="1" si="0"/>
        <v>COMMENTS</v>
      </c>
      <c r="C27" s="185" t="str">
        <f t="shared" ca="1" si="1"/>
        <v/>
      </c>
      <c r="D27" t="str">
        <f t="shared" si="2"/>
        <v xml:space="preserve"> </v>
      </c>
    </row>
  </sheetData>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53"/>
  <sheetViews>
    <sheetView workbookViewId="0">
      <selection activeCell="H30" sqref="H29:H30"/>
    </sheetView>
  </sheetViews>
  <sheetFormatPr defaultColWidth="14.85546875" defaultRowHeight="15" x14ac:dyDescent="0.25"/>
  <cols>
    <col min="1" max="16384" width="14.85546875" style="1"/>
  </cols>
  <sheetData>
    <row r="1" spans="1:19" s="233" customFormat="1" x14ac:dyDescent="0.25">
      <c r="A1" s="232" t="s">
        <v>8991</v>
      </c>
      <c r="B1" s="232" t="s">
        <v>8992</v>
      </c>
      <c r="C1" s="233" t="s">
        <v>8993</v>
      </c>
      <c r="D1" s="233" t="s">
        <v>8994</v>
      </c>
      <c r="E1" s="233" t="s">
        <v>8995</v>
      </c>
      <c r="F1" s="233" t="s">
        <v>8996</v>
      </c>
      <c r="G1" s="233" t="s">
        <v>8997</v>
      </c>
      <c r="H1" s="233" t="s">
        <v>8998</v>
      </c>
      <c r="I1" s="233" t="s">
        <v>8999</v>
      </c>
      <c r="J1" s="233" t="s">
        <v>8277</v>
      </c>
      <c r="K1" s="233" t="s">
        <v>8278</v>
      </c>
      <c r="L1" s="233" t="s">
        <v>8279</v>
      </c>
      <c r="M1" s="233" t="s">
        <v>8280</v>
      </c>
      <c r="N1" s="233" t="s">
        <v>8281</v>
      </c>
      <c r="O1" s="233" t="s">
        <v>8282</v>
      </c>
      <c r="P1" s="233" t="s">
        <v>8287</v>
      </c>
      <c r="Q1" s="233" t="s">
        <v>8288</v>
      </c>
      <c r="R1" s="233" t="s">
        <v>8914</v>
      </c>
      <c r="S1" s="233" t="s">
        <v>9000</v>
      </c>
    </row>
    <row r="2" spans="1:19" s="223" customFormat="1" ht="12" x14ac:dyDescent="0.25">
      <c r="A2" s="222"/>
      <c r="B2" s="222"/>
    </row>
    <row r="3" spans="1:19" s="223" customFormat="1" ht="12" x14ac:dyDescent="0.25">
      <c r="A3" s="222"/>
      <c r="B3" s="222"/>
    </row>
    <row r="4" spans="1:19" s="223" customFormat="1" ht="12" x14ac:dyDescent="0.25">
      <c r="A4" s="222"/>
      <c r="B4" s="222"/>
    </row>
    <row r="5" spans="1:19" s="223" customFormat="1" ht="12" x14ac:dyDescent="0.25">
      <c r="A5" s="222"/>
      <c r="B5" s="222"/>
    </row>
    <row r="6" spans="1:19" s="223" customFormat="1" ht="12" x14ac:dyDescent="0.25">
      <c r="A6" s="222"/>
      <c r="B6" s="222"/>
    </row>
    <row r="7" spans="1:19" s="223" customFormat="1" ht="12" x14ac:dyDescent="0.25">
      <c r="A7" s="222"/>
      <c r="B7" s="222"/>
    </row>
    <row r="8" spans="1:19" s="223" customFormat="1" ht="12" x14ac:dyDescent="0.25">
      <c r="A8" s="222"/>
      <c r="B8" s="222"/>
    </row>
    <row r="9" spans="1:19" s="223" customFormat="1" ht="12" x14ac:dyDescent="0.25">
      <c r="A9" s="222"/>
      <c r="B9" s="222"/>
    </row>
    <row r="10" spans="1:19" s="223" customFormat="1" ht="12" x14ac:dyDescent="0.25">
      <c r="A10" s="222"/>
      <c r="B10" s="222"/>
    </row>
    <row r="11" spans="1:19" s="223" customFormat="1" ht="12" x14ac:dyDescent="0.25">
      <c r="A11" s="222"/>
      <c r="B11" s="222"/>
    </row>
    <row r="12" spans="1:19" s="223" customFormat="1" ht="12" x14ac:dyDescent="0.25">
      <c r="A12" s="222"/>
      <c r="B12" s="222"/>
    </row>
    <row r="13" spans="1:19" s="223" customFormat="1" ht="12" x14ac:dyDescent="0.25">
      <c r="A13" s="222"/>
      <c r="B13" s="222"/>
    </row>
    <row r="14" spans="1:19" s="223" customFormat="1" ht="12" x14ac:dyDescent="0.25">
      <c r="A14" s="222"/>
      <c r="B14" s="222"/>
    </row>
    <row r="15" spans="1:19" s="223" customFormat="1" ht="12" x14ac:dyDescent="0.25">
      <c r="A15" s="222"/>
      <c r="B15" s="222"/>
    </row>
    <row r="16" spans="1:19" s="223" customFormat="1" ht="12" x14ac:dyDescent="0.25">
      <c r="A16" s="222"/>
      <c r="B16" s="222"/>
    </row>
    <row r="17" spans="1:2" s="223" customFormat="1" ht="12" x14ac:dyDescent="0.25">
      <c r="A17" s="222"/>
      <c r="B17" s="222"/>
    </row>
    <row r="18" spans="1:2" s="223" customFormat="1" ht="12" x14ac:dyDescent="0.25">
      <c r="A18" s="222"/>
      <c r="B18" s="222"/>
    </row>
    <row r="19" spans="1:2" s="223" customFormat="1" ht="12" x14ac:dyDescent="0.25">
      <c r="A19" s="222"/>
      <c r="B19" s="222"/>
    </row>
    <row r="20" spans="1:2" s="223" customFormat="1" ht="12" x14ac:dyDescent="0.25">
      <c r="A20" s="222"/>
      <c r="B20" s="222"/>
    </row>
    <row r="21" spans="1:2" s="223" customFormat="1" ht="12" x14ac:dyDescent="0.25">
      <c r="A21" s="222"/>
      <c r="B21" s="222"/>
    </row>
    <row r="22" spans="1:2" s="223" customFormat="1" ht="12" x14ac:dyDescent="0.25">
      <c r="A22" s="222"/>
      <c r="B22" s="222"/>
    </row>
    <row r="23" spans="1:2" s="223" customFormat="1" ht="12" x14ac:dyDescent="0.25">
      <c r="A23" s="222"/>
      <c r="B23" s="222"/>
    </row>
    <row r="24" spans="1:2" s="223" customFormat="1" ht="12" x14ac:dyDescent="0.25">
      <c r="A24" s="222"/>
      <c r="B24" s="222"/>
    </row>
    <row r="25" spans="1:2" s="223" customFormat="1" ht="12" x14ac:dyDescent="0.25">
      <c r="A25" s="222"/>
      <c r="B25" s="222"/>
    </row>
    <row r="26" spans="1:2" s="223" customFormat="1" ht="12" x14ac:dyDescent="0.25">
      <c r="A26" s="222"/>
      <c r="B26" s="222"/>
    </row>
    <row r="27" spans="1:2" s="223" customFormat="1" ht="12" x14ac:dyDescent="0.25">
      <c r="A27" s="222"/>
      <c r="B27" s="222"/>
    </row>
    <row r="28" spans="1:2" s="223" customFormat="1" ht="12" x14ac:dyDescent="0.25">
      <c r="A28" s="222"/>
      <c r="B28" s="222"/>
    </row>
    <row r="29" spans="1:2" s="223" customFormat="1" ht="12" x14ac:dyDescent="0.25">
      <c r="A29" s="222"/>
      <c r="B29" s="222"/>
    </row>
    <row r="30" spans="1:2" s="223" customFormat="1" ht="12" x14ac:dyDescent="0.25">
      <c r="A30" s="222"/>
      <c r="B30" s="222"/>
    </row>
    <row r="31" spans="1:2" s="223" customFormat="1" ht="12" x14ac:dyDescent="0.25">
      <c r="A31" s="222"/>
      <c r="B31" s="222"/>
    </row>
    <row r="32" spans="1:2" s="223" customFormat="1" ht="12" x14ac:dyDescent="0.25">
      <c r="A32" s="222"/>
      <c r="B32" s="222"/>
    </row>
    <row r="33" spans="1:2" s="223" customFormat="1" ht="12" x14ac:dyDescent="0.25">
      <c r="A33" s="222"/>
      <c r="B33" s="222"/>
    </row>
    <row r="34" spans="1:2" s="223" customFormat="1" ht="12" x14ac:dyDescent="0.25">
      <c r="A34" s="222"/>
      <c r="B34" s="222"/>
    </row>
    <row r="35" spans="1:2" s="223" customFormat="1" ht="12" x14ac:dyDescent="0.25">
      <c r="A35" s="222"/>
      <c r="B35" s="222"/>
    </row>
    <row r="36" spans="1:2" s="223" customFormat="1" ht="12" x14ac:dyDescent="0.25">
      <c r="A36" s="222"/>
      <c r="B36" s="222"/>
    </row>
    <row r="37" spans="1:2" s="223" customFormat="1" ht="12" x14ac:dyDescent="0.25">
      <c r="A37" s="222"/>
      <c r="B37" s="222"/>
    </row>
    <row r="38" spans="1:2" s="223" customFormat="1" ht="12" x14ac:dyDescent="0.25">
      <c r="A38" s="222"/>
      <c r="B38" s="222"/>
    </row>
    <row r="39" spans="1:2" s="223" customFormat="1" ht="12" x14ac:dyDescent="0.25">
      <c r="A39" s="222"/>
      <c r="B39" s="222"/>
    </row>
    <row r="40" spans="1:2" s="223" customFormat="1" ht="12" x14ac:dyDescent="0.25">
      <c r="A40" s="222"/>
      <c r="B40" s="222"/>
    </row>
    <row r="41" spans="1:2" s="223" customFormat="1" ht="12" x14ac:dyDescent="0.25">
      <c r="A41" s="222"/>
      <c r="B41" s="222"/>
    </row>
    <row r="42" spans="1:2" s="223" customFormat="1" ht="12" x14ac:dyDescent="0.25">
      <c r="A42" s="222"/>
      <c r="B42" s="222"/>
    </row>
    <row r="43" spans="1:2" s="223" customFormat="1" ht="12" x14ac:dyDescent="0.25">
      <c r="A43" s="222"/>
      <c r="B43" s="222"/>
    </row>
    <row r="44" spans="1:2" s="223" customFormat="1" ht="12" x14ac:dyDescent="0.25">
      <c r="A44" s="222"/>
      <c r="B44" s="222"/>
    </row>
    <row r="45" spans="1:2" s="223" customFormat="1" ht="12" x14ac:dyDescent="0.25">
      <c r="A45" s="222"/>
      <c r="B45" s="222"/>
    </row>
    <row r="46" spans="1:2" s="223" customFormat="1" ht="12" x14ac:dyDescent="0.25">
      <c r="A46" s="222"/>
      <c r="B46" s="222"/>
    </row>
    <row r="47" spans="1:2" s="223" customFormat="1" ht="12" x14ac:dyDescent="0.25">
      <c r="A47" s="222"/>
      <c r="B47" s="222"/>
    </row>
    <row r="48" spans="1:2" s="223" customFormat="1" ht="12" x14ac:dyDescent="0.25">
      <c r="A48" s="222"/>
      <c r="B48" s="222"/>
    </row>
    <row r="49" spans="1:2" s="223" customFormat="1" ht="12" x14ac:dyDescent="0.25">
      <c r="A49" s="222"/>
      <c r="B49" s="222"/>
    </row>
    <row r="50" spans="1:2" s="223" customFormat="1" ht="12" x14ac:dyDescent="0.25">
      <c r="A50" s="222"/>
      <c r="B50" s="222"/>
    </row>
    <row r="51" spans="1:2" s="223" customFormat="1" ht="12" x14ac:dyDescent="0.25">
      <c r="A51" s="222"/>
      <c r="B51" s="222"/>
    </row>
    <row r="52" spans="1:2" s="223" customFormat="1" ht="12" x14ac:dyDescent="0.25">
      <c r="A52" s="222"/>
      <c r="B52" s="222"/>
    </row>
    <row r="53" spans="1:2" s="223" customFormat="1" ht="12" x14ac:dyDescent="0.25">
      <c r="A53" s="222"/>
      <c r="B53" s="222"/>
    </row>
  </sheetData>
  <pageMargins left="0.7" right="0.7" top="0.75" bottom="0.75" header="0.3" footer="0.3"/>
  <pageSetup orientation="portrait" horizontalDpi="4294967292" verticalDpi="4294967292"/>
  <picture r:id="rId1"/>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73"/>
  <sheetViews>
    <sheetView workbookViewId="0">
      <selection activeCell="A2" sqref="A2"/>
    </sheetView>
  </sheetViews>
  <sheetFormatPr defaultColWidth="8.85546875" defaultRowHeight="15" x14ac:dyDescent="0.25"/>
  <cols>
    <col min="1" max="1" width="18.42578125" customWidth="1"/>
    <col min="2" max="5" width="13.7109375" style="26" customWidth="1"/>
  </cols>
  <sheetData>
    <row r="1" spans="1:6" x14ac:dyDescent="0.25">
      <c r="A1" s="229" t="s">
        <v>8915</v>
      </c>
      <c r="B1" s="230" t="s">
        <v>8289</v>
      </c>
      <c r="C1" s="231" t="s">
        <v>8909</v>
      </c>
      <c r="D1" s="231" t="s">
        <v>8290</v>
      </c>
      <c r="E1" s="231" t="s">
        <v>8291</v>
      </c>
      <c r="F1" s="229" t="s">
        <v>8968</v>
      </c>
    </row>
    <row r="2" spans="1:6" x14ac:dyDescent="0.25">
      <c r="A2" s="221"/>
      <c r="B2" s="221"/>
      <c r="C2" s="220"/>
      <c r="D2" s="221"/>
      <c r="E2" s="221"/>
    </row>
    <row r="3" spans="1:6" x14ac:dyDescent="0.25">
      <c r="A3" s="221"/>
      <c r="B3" s="221"/>
      <c r="C3" s="220"/>
      <c r="D3" s="221"/>
      <c r="E3" s="221"/>
    </row>
    <row r="4" spans="1:6" x14ac:dyDescent="0.25">
      <c r="A4" s="221"/>
      <c r="B4" s="221"/>
      <c r="C4" s="220"/>
      <c r="D4" s="221"/>
      <c r="E4" s="221"/>
    </row>
    <row r="5" spans="1:6" x14ac:dyDescent="0.25">
      <c r="A5" s="221"/>
      <c r="B5" s="221"/>
      <c r="C5" s="220"/>
      <c r="D5" s="221"/>
      <c r="E5" s="221"/>
    </row>
    <row r="6" spans="1:6" x14ac:dyDescent="0.25">
      <c r="A6" s="221"/>
      <c r="B6" s="221"/>
      <c r="C6" s="220"/>
      <c r="D6" s="221"/>
      <c r="E6" s="221"/>
    </row>
    <row r="7" spans="1:6" x14ac:dyDescent="0.25">
      <c r="A7" s="221"/>
      <c r="B7" s="221"/>
      <c r="C7" s="220"/>
      <c r="D7" s="221"/>
      <c r="E7" s="221"/>
    </row>
    <row r="8" spans="1:6" x14ac:dyDescent="0.25">
      <c r="A8" s="221"/>
      <c r="B8" s="221"/>
      <c r="C8" s="220"/>
      <c r="D8" s="221"/>
      <c r="E8" s="221"/>
    </row>
    <row r="9" spans="1:6" x14ac:dyDescent="0.25">
      <c r="A9" s="221"/>
      <c r="B9" s="221"/>
      <c r="C9" s="220"/>
      <c r="D9" s="221"/>
      <c r="E9" s="221"/>
    </row>
    <row r="10" spans="1:6" x14ac:dyDescent="0.25">
      <c r="A10" s="221"/>
      <c r="B10" s="221"/>
      <c r="C10" s="220"/>
      <c r="D10" s="221"/>
      <c r="E10" s="221"/>
    </row>
    <row r="11" spans="1:6" x14ac:dyDescent="0.25">
      <c r="A11" s="221"/>
      <c r="B11" s="221"/>
      <c r="C11" s="220"/>
      <c r="D11" s="221"/>
      <c r="E11" s="221"/>
    </row>
    <row r="12" spans="1:6" x14ac:dyDescent="0.25">
      <c r="A12" s="221"/>
      <c r="B12" s="221"/>
      <c r="C12" s="220"/>
      <c r="D12" s="221"/>
      <c r="E12" s="221"/>
    </row>
    <row r="13" spans="1:6" x14ac:dyDescent="0.25">
      <c r="A13" s="221"/>
      <c r="B13" s="221"/>
      <c r="C13" s="220"/>
      <c r="D13" s="221"/>
      <c r="E13" s="221"/>
    </row>
    <row r="14" spans="1:6" x14ac:dyDescent="0.25">
      <c r="A14" s="221"/>
      <c r="B14" s="221"/>
      <c r="C14" s="220"/>
      <c r="D14" s="221"/>
      <c r="E14" s="221"/>
    </row>
    <row r="15" spans="1:6" x14ac:dyDescent="0.25">
      <c r="A15" s="221"/>
      <c r="B15" s="221"/>
      <c r="C15" s="220"/>
      <c r="D15" s="221"/>
      <c r="E15" s="221"/>
    </row>
    <row r="16" spans="1:6" x14ac:dyDescent="0.25">
      <c r="A16" s="221"/>
      <c r="B16" s="221"/>
      <c r="C16" s="220"/>
      <c r="D16" s="221"/>
      <c r="E16" s="221"/>
    </row>
    <row r="17" spans="1:5" x14ac:dyDescent="0.25">
      <c r="A17" s="221"/>
      <c r="B17" s="221"/>
      <c r="C17" s="220"/>
      <c r="D17" s="221"/>
      <c r="E17" s="221"/>
    </row>
    <row r="18" spans="1:5" x14ac:dyDescent="0.25">
      <c r="A18" s="221"/>
      <c r="B18" s="221"/>
      <c r="C18" s="220"/>
      <c r="D18" s="221"/>
      <c r="E18" s="221"/>
    </row>
    <row r="19" spans="1:5" x14ac:dyDescent="0.25">
      <c r="A19" s="221"/>
      <c r="B19" s="221"/>
      <c r="C19" s="220"/>
      <c r="D19" s="221"/>
      <c r="E19" s="221"/>
    </row>
    <row r="20" spans="1:5" x14ac:dyDescent="0.25">
      <c r="A20" s="221"/>
      <c r="B20" s="221"/>
      <c r="C20" s="220"/>
      <c r="D20" s="221"/>
      <c r="E20" s="221"/>
    </row>
    <row r="21" spans="1:5" x14ac:dyDescent="0.25">
      <c r="A21" s="221"/>
      <c r="B21" s="221"/>
      <c r="C21" s="220"/>
      <c r="D21" s="221"/>
      <c r="E21" s="221"/>
    </row>
    <row r="22" spans="1:5" x14ac:dyDescent="0.25">
      <c r="A22" s="221"/>
      <c r="B22" s="221"/>
      <c r="C22" s="220"/>
      <c r="D22" s="221"/>
      <c r="E22" s="221"/>
    </row>
    <row r="23" spans="1:5" x14ac:dyDescent="0.25">
      <c r="A23" s="221"/>
      <c r="B23" s="221"/>
      <c r="C23" s="220"/>
      <c r="D23" s="221"/>
      <c r="E23" s="221"/>
    </row>
    <row r="24" spans="1:5" x14ac:dyDescent="0.25">
      <c r="A24" s="221"/>
      <c r="B24" s="221"/>
      <c r="C24" s="220"/>
      <c r="D24" s="221"/>
      <c r="E24" s="221"/>
    </row>
    <row r="25" spans="1:5" x14ac:dyDescent="0.25">
      <c r="A25" s="221"/>
      <c r="B25" s="221"/>
      <c r="C25" s="220"/>
      <c r="D25" s="221"/>
      <c r="E25" s="221"/>
    </row>
    <row r="26" spans="1:5" x14ac:dyDescent="0.25">
      <c r="A26" s="221"/>
      <c r="B26" s="221"/>
      <c r="C26" s="220"/>
      <c r="D26" s="221"/>
      <c r="E26" s="221"/>
    </row>
    <row r="27" spans="1:5" x14ac:dyDescent="0.25">
      <c r="A27" s="221"/>
      <c r="B27" s="221"/>
      <c r="C27" s="220"/>
      <c r="D27" s="221"/>
      <c r="E27" s="221"/>
    </row>
    <row r="28" spans="1:5" x14ac:dyDescent="0.25">
      <c r="A28" s="221"/>
      <c r="B28" s="221"/>
      <c r="C28" s="220"/>
      <c r="D28" s="221"/>
      <c r="E28" s="221"/>
    </row>
    <row r="29" spans="1:5" x14ac:dyDescent="0.25">
      <c r="A29" s="221"/>
      <c r="B29" s="221"/>
      <c r="C29" s="220"/>
      <c r="D29" s="221"/>
      <c r="E29" s="221"/>
    </row>
    <row r="30" spans="1:5" x14ac:dyDescent="0.25">
      <c r="A30" s="221"/>
      <c r="B30" s="221"/>
      <c r="C30" s="220"/>
      <c r="D30" s="221"/>
      <c r="E30" s="221"/>
    </row>
    <row r="31" spans="1:5" x14ac:dyDescent="0.25">
      <c r="A31" s="221"/>
      <c r="B31" s="221"/>
      <c r="C31" s="220"/>
      <c r="D31" s="221"/>
      <c r="E31" s="221"/>
    </row>
    <row r="32" spans="1:5" x14ac:dyDescent="0.25">
      <c r="A32" s="221"/>
      <c r="B32" s="221"/>
      <c r="C32" s="220"/>
      <c r="D32" s="221"/>
      <c r="E32" s="221"/>
    </row>
    <row r="33" spans="1:5" x14ac:dyDescent="0.25">
      <c r="A33" s="221"/>
      <c r="B33" s="221"/>
      <c r="C33" s="220"/>
      <c r="D33" s="221"/>
      <c r="E33" s="221"/>
    </row>
    <row r="34" spans="1:5" x14ac:dyDescent="0.25">
      <c r="A34" s="221"/>
      <c r="B34" s="221"/>
      <c r="C34" s="220"/>
      <c r="D34" s="221"/>
      <c r="E34" s="221"/>
    </row>
    <row r="35" spans="1:5" x14ac:dyDescent="0.25">
      <c r="A35" s="221"/>
      <c r="B35" s="221"/>
      <c r="C35" s="220"/>
      <c r="D35" s="221"/>
      <c r="E35" s="221"/>
    </row>
    <row r="36" spans="1:5" x14ac:dyDescent="0.25">
      <c r="A36" s="221"/>
      <c r="B36" s="221"/>
      <c r="C36" s="220"/>
      <c r="D36" s="221"/>
      <c r="E36" s="221"/>
    </row>
    <row r="37" spans="1:5" x14ac:dyDescent="0.25">
      <c r="A37" s="221"/>
      <c r="B37" s="221"/>
      <c r="C37" s="220"/>
      <c r="D37" s="221"/>
      <c r="E37" s="221"/>
    </row>
    <row r="38" spans="1:5" x14ac:dyDescent="0.25">
      <c r="A38" s="221"/>
      <c r="B38" s="221"/>
      <c r="C38" s="220"/>
      <c r="D38" s="221"/>
      <c r="E38" s="221"/>
    </row>
    <row r="39" spans="1:5" x14ac:dyDescent="0.25">
      <c r="A39" s="221"/>
      <c r="B39" s="221"/>
      <c r="C39" s="220"/>
      <c r="D39" s="221"/>
      <c r="E39" s="221"/>
    </row>
    <row r="40" spans="1:5" x14ac:dyDescent="0.25">
      <c r="A40" s="221"/>
      <c r="B40" s="221"/>
      <c r="C40" s="220"/>
      <c r="D40" s="221"/>
      <c r="E40" s="221"/>
    </row>
    <row r="41" spans="1:5" x14ac:dyDescent="0.25">
      <c r="A41" s="221"/>
      <c r="B41" s="221"/>
      <c r="C41" s="220"/>
      <c r="D41" s="221"/>
      <c r="E41" s="221"/>
    </row>
    <row r="42" spans="1:5" x14ac:dyDescent="0.25">
      <c r="A42" s="221"/>
      <c r="B42" s="221"/>
      <c r="C42" s="220"/>
      <c r="D42" s="221"/>
      <c r="E42" s="221"/>
    </row>
    <row r="43" spans="1:5" x14ac:dyDescent="0.25">
      <c r="A43" s="221"/>
      <c r="B43" s="221"/>
      <c r="C43" s="220"/>
      <c r="D43" s="221"/>
      <c r="E43" s="221"/>
    </row>
    <row r="44" spans="1:5" x14ac:dyDescent="0.25">
      <c r="A44" s="221"/>
      <c r="B44" s="221"/>
      <c r="C44" s="220"/>
      <c r="D44" s="221"/>
      <c r="E44" s="221"/>
    </row>
    <row r="45" spans="1:5" x14ac:dyDescent="0.25">
      <c r="A45" s="221"/>
      <c r="B45" s="221"/>
      <c r="C45" s="220"/>
      <c r="D45" s="221"/>
      <c r="E45" s="221"/>
    </row>
    <row r="46" spans="1:5" x14ac:dyDescent="0.25">
      <c r="A46" s="221"/>
      <c r="B46" s="221"/>
      <c r="C46" s="220"/>
      <c r="D46" s="221"/>
      <c r="E46" s="221"/>
    </row>
    <row r="47" spans="1:5" x14ac:dyDescent="0.25">
      <c r="A47" s="221"/>
      <c r="B47" s="221"/>
      <c r="C47" s="220"/>
      <c r="D47" s="221"/>
      <c r="E47" s="221"/>
    </row>
    <row r="48" spans="1:5" x14ac:dyDescent="0.25">
      <c r="A48" s="221"/>
      <c r="B48" s="221"/>
      <c r="C48" s="220"/>
      <c r="D48" s="221"/>
      <c r="E48" s="221"/>
    </row>
    <row r="49" spans="1:5" x14ac:dyDescent="0.25">
      <c r="A49" s="221"/>
      <c r="B49" s="221"/>
      <c r="C49" s="220"/>
      <c r="D49" s="221"/>
      <c r="E49" s="221"/>
    </row>
    <row r="50" spans="1:5" x14ac:dyDescent="0.25">
      <c r="A50" s="221"/>
      <c r="B50" s="221"/>
      <c r="C50" s="220"/>
      <c r="D50" s="221"/>
      <c r="E50" s="221"/>
    </row>
    <row r="51" spans="1:5" x14ac:dyDescent="0.25">
      <c r="A51" s="221"/>
      <c r="B51" s="221"/>
      <c r="C51" s="220"/>
      <c r="D51" s="221"/>
      <c r="E51" s="221"/>
    </row>
    <row r="52" spans="1:5" x14ac:dyDescent="0.25">
      <c r="A52" s="221"/>
      <c r="B52" s="221"/>
      <c r="C52" s="220"/>
      <c r="D52" s="221"/>
      <c r="E52" s="221"/>
    </row>
    <row r="53" spans="1:5" x14ac:dyDescent="0.25">
      <c r="A53" s="221"/>
      <c r="B53" s="221"/>
      <c r="C53" s="220"/>
      <c r="D53" s="221"/>
      <c r="E53" s="221"/>
    </row>
    <row r="54" spans="1:5" x14ac:dyDescent="0.25">
      <c r="A54" s="221"/>
      <c r="B54" s="221"/>
      <c r="C54" s="220"/>
      <c r="D54" s="221"/>
      <c r="E54" s="221"/>
    </row>
    <row r="55" spans="1:5" x14ac:dyDescent="0.25">
      <c r="A55" s="221"/>
      <c r="B55" s="221"/>
      <c r="C55" s="220"/>
      <c r="D55" s="221"/>
      <c r="E55" s="221"/>
    </row>
    <row r="56" spans="1:5" x14ac:dyDescent="0.25">
      <c r="A56" s="221"/>
      <c r="B56" s="221"/>
      <c r="C56" s="220"/>
      <c r="D56" s="221"/>
      <c r="E56" s="221"/>
    </row>
    <row r="57" spans="1:5" x14ac:dyDescent="0.25">
      <c r="A57" s="221"/>
      <c r="B57" s="221"/>
      <c r="C57" s="220"/>
      <c r="D57" s="221"/>
      <c r="E57" s="221"/>
    </row>
    <row r="58" spans="1:5" x14ac:dyDescent="0.25">
      <c r="A58" s="221"/>
      <c r="B58" s="221"/>
      <c r="C58" s="220"/>
      <c r="D58" s="221"/>
      <c r="E58" s="221"/>
    </row>
    <row r="59" spans="1:5" x14ac:dyDescent="0.25">
      <c r="A59" s="221"/>
      <c r="B59" s="221"/>
      <c r="C59" s="220"/>
      <c r="D59" s="221"/>
      <c r="E59" s="221"/>
    </row>
    <row r="60" spans="1:5" x14ac:dyDescent="0.25">
      <c r="A60" s="221"/>
      <c r="B60" s="221"/>
      <c r="C60" s="220"/>
      <c r="D60" s="221"/>
      <c r="E60" s="221"/>
    </row>
    <row r="61" spans="1:5" x14ac:dyDescent="0.25">
      <c r="A61" s="221"/>
      <c r="B61" s="221"/>
      <c r="C61" s="220"/>
      <c r="D61" s="221"/>
      <c r="E61" s="221"/>
    </row>
    <row r="62" spans="1:5" x14ac:dyDescent="0.25">
      <c r="A62" s="221"/>
      <c r="B62" s="221"/>
      <c r="C62" s="220"/>
      <c r="D62" s="221"/>
      <c r="E62" s="221"/>
    </row>
    <row r="63" spans="1:5" x14ac:dyDescent="0.25">
      <c r="A63" s="221"/>
      <c r="B63" s="221"/>
      <c r="C63" s="220"/>
      <c r="D63" s="221"/>
      <c r="E63" s="221"/>
    </row>
    <row r="64" spans="1:5" x14ac:dyDescent="0.25">
      <c r="A64" s="221"/>
      <c r="B64" s="221"/>
      <c r="C64" s="220"/>
      <c r="D64" s="221"/>
      <c r="E64" s="221"/>
    </row>
    <row r="65" spans="1:5" x14ac:dyDescent="0.25">
      <c r="A65" s="221"/>
      <c r="B65" s="221"/>
      <c r="C65" s="220"/>
      <c r="D65" s="221"/>
      <c r="E65" s="221"/>
    </row>
    <row r="66" spans="1:5" x14ac:dyDescent="0.25">
      <c r="A66" s="221"/>
      <c r="B66" s="221"/>
      <c r="C66" s="220"/>
      <c r="D66" s="221"/>
      <c r="E66" s="221"/>
    </row>
    <row r="67" spans="1:5" x14ac:dyDescent="0.25">
      <c r="A67" s="221"/>
      <c r="B67" s="221"/>
      <c r="C67" s="220"/>
      <c r="D67" s="221"/>
      <c r="E67" s="221"/>
    </row>
    <row r="68" spans="1:5" x14ac:dyDescent="0.25">
      <c r="A68" s="221"/>
      <c r="B68" s="221"/>
      <c r="C68" s="220"/>
      <c r="D68" s="221"/>
      <c r="E68" s="221"/>
    </row>
    <row r="69" spans="1:5" x14ac:dyDescent="0.25">
      <c r="A69" s="221"/>
      <c r="B69" s="221"/>
      <c r="C69" s="220"/>
      <c r="D69" s="221"/>
      <c r="E69" s="221"/>
    </row>
    <row r="70" spans="1:5" x14ac:dyDescent="0.25">
      <c r="A70" s="221"/>
      <c r="B70" s="221"/>
      <c r="C70" s="220"/>
      <c r="D70" s="221"/>
      <c r="E70" s="221"/>
    </row>
    <row r="71" spans="1:5" x14ac:dyDescent="0.25">
      <c r="A71" s="221"/>
      <c r="B71" s="221"/>
      <c r="C71" s="220"/>
      <c r="D71" s="221"/>
      <c r="E71" s="221"/>
    </row>
    <row r="72" spans="1:5" x14ac:dyDescent="0.25">
      <c r="A72" s="221"/>
      <c r="B72" s="221"/>
      <c r="C72" s="220"/>
      <c r="D72" s="221"/>
      <c r="E72" s="221"/>
    </row>
    <row r="73" spans="1:5" x14ac:dyDescent="0.25">
      <c r="A73" s="221"/>
      <c r="B73" s="221"/>
      <c r="C73" s="220"/>
      <c r="D73" s="221"/>
      <c r="E73" s="221"/>
    </row>
  </sheetData>
  <pageMargins left="0.7" right="0.7" top="0.75" bottom="0.75" header="0.3" footer="0.3"/>
  <pageSetup orientation="portrait" horizontalDpi="4294967292" verticalDpi="4294967292"/>
  <pictur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MID(CELL("filename",'S4'!B1),FIND("]",CELL("filename",'S4'!B1))+1,24)</f>
        <v>S4</v>
      </c>
      <c r="C1" s="71" t="s">
        <v>8371</v>
      </c>
      <c r="D1" s="168" t="s">
        <v>15335</v>
      </c>
      <c r="N1" s="64" t="s">
        <v>11140</v>
      </c>
      <c r="O1" t="s">
        <v>8306</v>
      </c>
    </row>
    <row r="2" spans="1:15" x14ac:dyDescent="0.25">
      <c r="A2" s="115"/>
      <c r="B2" s="174">
        <v>30</v>
      </c>
      <c r="C2" s="224" t="s">
        <v>8372</v>
      </c>
      <c r="D2" s="225">
        <v>43312</v>
      </c>
      <c r="E2" s="335" t="s">
        <v>14418</v>
      </c>
      <c r="N2">
        <f>IF(LEFT(N1,3)="S1-",2,VALUE(MID(N1,2,99))+1)</f>
        <v>5</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IF('S4'!B6="","",'S4'!B6)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15" priority="2">
      <formula>$B$6&lt;&gt;$N$7</formula>
    </cfRule>
  </conditionalFormatting>
  <conditionalFormatting sqref="B6">
    <cfRule type="expression" dxfId="114"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3105"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3106"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3107"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3108"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3109"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3110"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3111"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3112"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3113"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3114"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3115"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3116"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3117"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3118"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3120" r:id="rId17" name="Button 16">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MID(CELL("filename",'S5'!B1),FIND("]",CELL("filename",'S5'!B1))+1,24)</f>
        <v>S5</v>
      </c>
      <c r="C1" s="71" t="s">
        <v>8371</v>
      </c>
      <c r="D1" s="168" t="s">
        <v>15335</v>
      </c>
      <c r="N1" s="64" t="s">
        <v>11141</v>
      </c>
      <c r="O1" t="s">
        <v>8306</v>
      </c>
    </row>
    <row r="2" spans="1:15" x14ac:dyDescent="0.25">
      <c r="A2" s="115"/>
      <c r="B2" s="174">
        <v>30</v>
      </c>
      <c r="C2" s="224" t="s">
        <v>8372</v>
      </c>
      <c r="D2" s="225">
        <v>43312</v>
      </c>
      <c r="E2" s="335" t="s">
        <v>14418</v>
      </c>
      <c r="N2">
        <f>IF(LEFT(N1,3)="S1-",2,VALUE(MID(N1,2,99))+1)</f>
        <v>6</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IF('S5'!B6="","",'S5'!B6)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MID(INDIRECT("'ProjDataInput'!b"&amp;TEXT($N$2,"###")),1,2)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13" priority="2">
      <formula>$B$6&lt;&gt;$N$7</formula>
    </cfRule>
  </conditionalFormatting>
  <conditionalFormatting sqref="B6">
    <cfRule type="expression" dxfId="112"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4129"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4130"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4131"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4132"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4133"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4134"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4135"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4136"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4137"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4138"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4139"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4140"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4141"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4142"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4145" r:id="rId17" name="Button 17">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65" customWidth="1"/>
    <col min="3" max="3" width="13.28515625" customWidth="1"/>
    <col min="4" max="4" width="15.85546875" style="14" customWidth="1"/>
    <col min="5" max="5" width="16.28515625" customWidth="1"/>
    <col min="12" max="12" width="8.85546875" customWidth="1"/>
  </cols>
  <sheetData>
    <row r="1" spans="1:15" x14ac:dyDescent="0.25">
      <c r="A1" s="10" t="s">
        <v>15331</v>
      </c>
      <c r="B1" s="378" t="str">
        <f ca="1">MID(CELL("filename",'S6'!B1),FIND("]",CELL("filename",'S6'!B1))+1,24)</f>
        <v>S6</v>
      </c>
      <c r="C1" s="71" t="s">
        <v>8371</v>
      </c>
      <c r="D1" s="168" t="s">
        <v>15335</v>
      </c>
      <c r="N1" s="64" t="s">
        <v>11142</v>
      </c>
      <c r="O1" t="s">
        <v>8306</v>
      </c>
    </row>
    <row r="2" spans="1:15" x14ac:dyDescent="0.25">
      <c r="A2" s="115"/>
      <c r="B2" s="174">
        <v>30</v>
      </c>
      <c r="C2" s="224" t="s">
        <v>8372</v>
      </c>
      <c r="D2" s="225">
        <v>43312</v>
      </c>
      <c r="E2" s="335" t="s">
        <v>14418</v>
      </c>
      <c r="N2">
        <f>IF(LEFT(N1,3)="S1-",2,VALUE(MID(N1,2,99))+1)</f>
        <v>7</v>
      </c>
    </row>
    <row r="3" spans="1:15" x14ac:dyDescent="0.25">
      <c r="A3" s="115"/>
      <c r="B3" s="294"/>
      <c r="C3" s="290" t="s">
        <v>9893</v>
      </c>
      <c r="D3" s="291">
        <v>42927</v>
      </c>
      <c r="N3" s="64" t="s">
        <v>8934</v>
      </c>
      <c r="O3" t="s">
        <v>8302</v>
      </c>
    </row>
    <row r="4" spans="1:15" ht="24.75" x14ac:dyDescent="0.25">
      <c r="B4" s="172" t="s">
        <v>8360</v>
      </c>
      <c r="C4" s="304" t="str">
        <f>HYPERLINK("#'TableOfContents'!B6","Jump to Table 
of Contents")</f>
        <v>Jump to Table 
of Contents</v>
      </c>
      <c r="D4" s="15"/>
      <c r="E4" s="20"/>
      <c r="F4" s="6"/>
      <c r="G4" s="20" t="s">
        <v>8305</v>
      </c>
      <c r="N4" s="29" t="s">
        <v>9892</v>
      </c>
      <c r="O4" t="s">
        <v>8303</v>
      </c>
    </row>
    <row r="5" spans="1:15" x14ac:dyDescent="0.25">
      <c r="E5" s="389"/>
      <c r="N5" s="64" t="str">
        <f>IF(N3="",IF(N4="","",N4),IF(N4="",N3,N3&amp;"; "&amp;N4))</f>
        <v>023 Remediation</v>
      </c>
      <c r="O5" t="s">
        <v>8304</v>
      </c>
    </row>
    <row r="6" spans="1:15" x14ac:dyDescent="0.25">
      <c r="A6" s="11" t="s">
        <v>665</v>
      </c>
      <c r="B6" s="175" t="str">
        <f ca="1">INDIRECT("'ProjDataInput'!a"&amp;TEXT($N$2,"###"))&amp;""</f>
        <v/>
      </c>
      <c r="D6" s="16"/>
      <c r="E6" s="386"/>
      <c r="G6" s="111" t="str">
        <f>""&amp;TableOfContents!G1</f>
        <v>uploaded by</v>
      </c>
    </row>
    <row r="7" spans="1:15" x14ac:dyDescent="0.25">
      <c r="A7" s="11" t="s">
        <v>553</v>
      </c>
      <c r="B7" s="108" t="str">
        <f ca="1">MID(INDIRECT("'ProjDataInput'!C"&amp;TEXT($N$2,"###")),1,999)</f>
        <v/>
      </c>
      <c r="C7" s="305"/>
      <c r="D7" s="16"/>
      <c r="E7" s="386"/>
      <c r="G7" s="111" t="str">
        <f>""&amp;TableOfContents!H1</f>
        <v>grant no</v>
      </c>
      <c r="N7" s="64" t="str">
        <f ca="1">IF('S6'!B6="","",'S6'!B6)</f>
        <v/>
      </c>
      <c r="O7" t="s">
        <v>8363</v>
      </c>
    </row>
    <row r="8" spans="1:15" x14ac:dyDescent="0.25">
      <c r="A8" s="17"/>
      <c r="B8" s="166"/>
      <c r="D8" s="302" t="s">
        <v>10744</v>
      </c>
      <c r="E8" s="319"/>
      <c r="G8" s="111" t="str">
        <f>""&amp;TableOfContents!I1</f>
        <v>amd no</v>
      </c>
    </row>
    <row r="9" spans="1:15" x14ac:dyDescent="0.25">
      <c r="A9" s="11" t="s">
        <v>8308</v>
      </c>
      <c r="B9" s="167" t="s">
        <v>8309</v>
      </c>
      <c r="D9" s="302" t="s">
        <v>10745</v>
      </c>
      <c r="E9" s="319"/>
      <c r="G9" s="111" t="str">
        <f>""&amp;TableOfContents!J1</f>
        <v>fund source</v>
      </c>
      <c r="N9" s="78"/>
    </row>
    <row r="10" spans="1:15" x14ac:dyDescent="0.25">
      <c r="A10" s="107" t="str">
        <f ca="1">LEFT(INDIRECT("'ProjDataInput'!b"&amp;TEXT($N$2,"###")),2)</f>
        <v/>
      </c>
      <c r="B10" s="108" t="str">
        <f ca="1">MID(INDIRECT("'ProjDataInput'!b"&amp;TEXT($N$2,"###")),3,999)</f>
        <v/>
      </c>
      <c r="D10" s="16"/>
      <c r="E10" s="386"/>
      <c r="G10" s="111" t="str">
        <f>""&amp;TableOfContents!K1</f>
        <v/>
      </c>
    </row>
    <row r="11" spans="1:15" x14ac:dyDescent="0.25">
      <c r="A11" s="307" t="s">
        <v>10747</v>
      </c>
      <c r="B11" s="301">
        <f ca="1">IF(OR(LEFT(A10&amp;" ",1)="r",AND(A10="",LEFT(B10,1)="r")),1,0)</f>
        <v>0</v>
      </c>
      <c r="D11" s="16"/>
      <c r="E11" s="386"/>
      <c r="G11" s="111" t="str">
        <f>""&amp;TableOfContents!L1</f>
        <v/>
      </c>
    </row>
    <row r="12" spans="1:15" x14ac:dyDescent="0.25">
      <c r="A12"/>
      <c r="D12" s="302" t="s">
        <v>14420</v>
      </c>
      <c r="E12" s="394"/>
    </row>
    <row r="13" spans="1:15" x14ac:dyDescent="0.25">
      <c r="A13" s="11" t="s">
        <v>645</v>
      </c>
      <c r="B13" s="65" t="str">
        <f ca="1">MID(INDIRECT("'ProjDataInput'!j"&amp;TEXT($N$2,"###")),1,999)</f>
        <v/>
      </c>
      <c r="C13" s="112"/>
      <c r="D13" s="385"/>
      <c r="E13" s="386"/>
    </row>
    <row r="14" spans="1:15" x14ac:dyDescent="0.25">
      <c r="A14" s="11" t="s">
        <v>646</v>
      </c>
      <c r="B14" s="108" t="str">
        <f ca="1">MID(INDIRECT("'ProjDataInput'!k"&amp;TEXT($N$2,"###")),1,999)</f>
        <v/>
      </c>
      <c r="C14" s="113"/>
      <c r="D14" s="385"/>
      <c r="E14" s="386"/>
      <c r="G14" s="66" t="s">
        <v>8298</v>
      </c>
    </row>
    <row r="15" spans="1:15" x14ac:dyDescent="0.25">
      <c r="C15" s="112"/>
      <c r="D15" s="385"/>
      <c r="E15" s="387"/>
      <c r="F15" s="112"/>
      <c r="G15" s="116" t="s">
        <v>8307</v>
      </c>
      <c r="H15" s="112"/>
    </row>
    <row r="16" spans="1:15" x14ac:dyDescent="0.25">
      <c r="A16" s="11" t="s">
        <v>652</v>
      </c>
      <c r="B16" s="108" t="str">
        <f ca="1">MID(INDIRECT("'ProjDataInput'!L"&amp;TEXT($N$2,"###")),1,999)</f>
        <v/>
      </c>
      <c r="C16" s="112"/>
      <c r="D16" s="385"/>
      <c r="E16" s="386"/>
      <c r="F16" s="112"/>
      <c r="G16" s="112"/>
      <c r="H16" s="112"/>
    </row>
    <row r="17" spans="1:9" x14ac:dyDescent="0.25">
      <c r="A17" s="11" t="s">
        <v>646</v>
      </c>
      <c r="B17" s="108" t="str">
        <f ca="1">MID(INDIRECT("'ProjDataInput'!m"&amp;TEXT($N$2,"###")),1,999)</f>
        <v/>
      </c>
      <c r="C17" s="112"/>
      <c r="D17" s="385"/>
      <c r="E17" s="386"/>
      <c r="F17" s="112"/>
      <c r="G17" s="112"/>
      <c r="H17" s="112"/>
    </row>
    <row r="18" spans="1:9" x14ac:dyDescent="0.25">
      <c r="C18" s="112"/>
      <c r="D18" s="385"/>
      <c r="E18" s="387"/>
      <c r="F18" s="112"/>
      <c r="G18" s="112"/>
      <c r="H18" s="112"/>
    </row>
    <row r="19" spans="1:9" x14ac:dyDescent="0.25">
      <c r="A19" s="11" t="s">
        <v>653</v>
      </c>
      <c r="B19" s="108" t="str">
        <f ca="1">MID(INDIRECT("'ProjDataInput'!n"&amp;TEXT($N$2,"###")),1,999)</f>
        <v/>
      </c>
      <c r="C19" s="112"/>
      <c r="D19" s="385"/>
      <c r="E19" s="386"/>
      <c r="F19" s="112"/>
      <c r="G19" s="112"/>
      <c r="H19" s="112"/>
    </row>
    <row r="20" spans="1:9" x14ac:dyDescent="0.25">
      <c r="A20" s="11" t="s">
        <v>646</v>
      </c>
      <c r="B20" s="108" t="str">
        <f ca="1">MID(INDIRECT("'ProjDataInput'!o"&amp;TEXT($N$2,"###")),1,999)</f>
        <v/>
      </c>
      <c r="C20" s="112"/>
      <c r="D20" s="385"/>
      <c r="E20" s="386"/>
      <c r="F20" s="112"/>
      <c r="G20" s="112"/>
      <c r="H20" s="112"/>
    </row>
    <row r="21" spans="1:9" x14ac:dyDescent="0.25">
      <c r="C21" s="112"/>
      <c r="D21" s="385"/>
      <c r="E21" s="387"/>
      <c r="F21" s="112"/>
      <c r="G21" s="112"/>
      <c r="H21" s="112"/>
    </row>
    <row r="22" spans="1:9" x14ac:dyDescent="0.25">
      <c r="A22" s="11" t="s">
        <v>654</v>
      </c>
      <c r="B22" s="108" t="str">
        <f ca="1">MID(INDIRECT("'ProjDataInput'!p"&amp;TEXT($N$2,"###")),1,999)</f>
        <v/>
      </c>
      <c r="C22" s="112"/>
      <c r="D22" s="385"/>
      <c r="E22" s="386"/>
    </row>
    <row r="23" spans="1:9" x14ac:dyDescent="0.25">
      <c r="A23" s="11" t="s">
        <v>646</v>
      </c>
      <c r="B23" s="108" t="str">
        <f ca="1">MID(INDIRECT("'ProjDataInput'!q"&amp;TEXT($N$2,"###")),1,999)</f>
        <v/>
      </c>
      <c r="C23" s="112"/>
      <c r="D23" s="385"/>
      <c r="E23" s="386"/>
    </row>
    <row r="24" spans="1:9" x14ac:dyDescent="0.25">
      <c r="C24" s="112"/>
      <c r="D24" s="385"/>
      <c r="E24" s="387"/>
    </row>
    <row r="25" spans="1:9" x14ac:dyDescent="0.25">
      <c r="A25" s="11" t="s">
        <v>667</v>
      </c>
      <c r="B25" s="176">
        <f ca="1">INDIRECT("'ProjDataInput'!h"&amp;TEXT($N$2,"###"))</f>
        <v>0</v>
      </c>
      <c r="C25" s="112"/>
      <c r="D25" s="385"/>
      <c r="E25" s="388"/>
    </row>
    <row r="26" spans="1:9" x14ac:dyDescent="0.25">
      <c r="A26" s="12" t="s">
        <v>668</v>
      </c>
      <c r="B26" s="176">
        <f ca="1">INDIRECT("'ProjDataInput'!i"&amp;TEXT($N$2,"###"))</f>
        <v>0</v>
      </c>
      <c r="C26" s="112"/>
      <c r="D26" s="385"/>
      <c r="E26" s="386"/>
    </row>
    <row r="27" spans="1:9" x14ac:dyDescent="0.25">
      <c r="A27" s="13"/>
      <c r="C27" s="114"/>
      <c r="D27" s="385"/>
      <c r="E27" s="389"/>
    </row>
    <row r="28" spans="1:9" x14ac:dyDescent="0.25">
      <c r="A28" s="11" t="s">
        <v>657</v>
      </c>
      <c r="B28" s="108" t="str">
        <f ca="1">MID(INDIRECT("'ProjDataInput'!f"&amp;TEXT($N$2,"###")),1,999)</f>
        <v/>
      </c>
      <c r="C28" s="114"/>
      <c r="D28" s="385"/>
      <c r="E28" s="386"/>
    </row>
    <row r="29" spans="1:9" x14ac:dyDescent="0.25">
      <c r="B29" s="306" t="s">
        <v>656</v>
      </c>
      <c r="C29" s="112"/>
      <c r="D29" s="385"/>
      <c r="E29" s="386"/>
      <c r="I29" s="169"/>
    </row>
    <row r="30" spans="1:9" x14ac:dyDescent="0.25">
      <c r="A30" s="11" t="s">
        <v>658</v>
      </c>
      <c r="B30" s="109" t="str">
        <f ca="1">MID(INDIRECT("'ProjDataInput'!d"&amp;TEXT($N$2,"###")),1,999)</f>
        <v/>
      </c>
      <c r="C30" s="112"/>
      <c r="D30" s="390"/>
      <c r="E30" s="389"/>
    </row>
    <row r="31" spans="1:9" x14ac:dyDescent="0.25">
      <c r="B31" s="306" t="s">
        <v>659</v>
      </c>
      <c r="C31" s="112"/>
      <c r="D31" s="391"/>
      <c r="E31" s="392"/>
    </row>
    <row r="32" spans="1:9" x14ac:dyDescent="0.25">
      <c r="A32" s="11" t="s">
        <v>655</v>
      </c>
      <c r="B32" s="109" t="str">
        <f ca="1">MID(INDIRECT("'ProjDataInput'!e"&amp;TEXT($N$2,"###")),1,999)</f>
        <v/>
      </c>
      <c r="C32" s="112"/>
      <c r="D32" s="391"/>
      <c r="E32" s="393"/>
    </row>
    <row r="33" spans="1:5" x14ac:dyDescent="0.25">
      <c r="C33" s="112"/>
      <c r="D33" s="23"/>
      <c r="E33" s="4"/>
    </row>
    <row r="34" spans="1:5" x14ac:dyDescent="0.25">
      <c r="A34" s="11" t="s">
        <v>660</v>
      </c>
      <c r="B34" s="109" t="str">
        <f ca="1">MID(INDIRECT("'ProjDataInput'!g"&amp;TEXT($N$2,"###")),1,19999)</f>
        <v/>
      </c>
      <c r="D34" s="23" t="s">
        <v>495</v>
      </c>
      <c r="E34" s="319"/>
    </row>
    <row r="35" spans="1:5" x14ac:dyDescent="0.25">
      <c r="B35" s="10"/>
      <c r="D35" s="23"/>
      <c r="E35" s="4"/>
    </row>
    <row r="36" spans="1:5" x14ac:dyDescent="0.25">
      <c r="A36" s="11" t="s">
        <v>661</v>
      </c>
      <c r="B36" s="109"/>
      <c r="D36" s="303" t="s">
        <v>496</v>
      </c>
      <c r="E36" s="110"/>
    </row>
    <row r="37" spans="1:5" x14ac:dyDescent="0.25">
      <c r="B37" s="306"/>
      <c r="D37" s="23"/>
      <c r="E37" s="4"/>
    </row>
    <row r="38" spans="1:5" x14ac:dyDescent="0.25">
      <c r="A38" s="11" t="s">
        <v>662</v>
      </c>
      <c r="B38" s="109"/>
    </row>
    <row r="39" spans="1:5" x14ac:dyDescent="0.25">
      <c r="B39" s="306"/>
    </row>
    <row r="40" spans="1:5" x14ac:dyDescent="0.25">
      <c r="A40" s="11" t="s">
        <v>497</v>
      </c>
      <c r="B40" s="9" t="str">
        <f ca="1">MID(INDIRECT("'ProjDataInput'!r"&amp;TEXT($N$2,"###")),1,19999)</f>
        <v/>
      </c>
    </row>
    <row r="41" spans="1:5" x14ac:dyDescent="0.25">
      <c r="B41" s="306" t="s">
        <v>10746</v>
      </c>
    </row>
  </sheetData>
  <conditionalFormatting sqref="B6">
    <cfRule type="expression" dxfId="111" priority="2">
      <formula>$B$6&lt;&gt;$N$7</formula>
    </cfRule>
  </conditionalFormatting>
  <conditionalFormatting sqref="B6">
    <cfRule type="expression" dxfId="110"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305153"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305154"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305155"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305156"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305157"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305158"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305159"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305160"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305161"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305162" r:id="rId12"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305163"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305164"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305165"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305166"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305169" r:id="rId17" name="Button 17">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51</vt:i4>
      </vt:variant>
    </vt:vector>
  </HeadingPairs>
  <TitlesOfParts>
    <vt:vector size="119" baseType="lpstr">
      <vt:lpstr>Validation</vt:lpstr>
      <vt:lpstr>Instructions</vt:lpstr>
      <vt:lpstr>TableOfContents</vt:lpstr>
      <vt:lpstr>S1-Start Here</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lpstr>S23</vt:lpstr>
      <vt:lpstr>S24</vt:lpstr>
      <vt:lpstr>S25</vt:lpstr>
      <vt:lpstr>S26</vt:lpstr>
      <vt:lpstr>S27</vt:lpstr>
      <vt:lpstr>S28</vt:lpstr>
      <vt:lpstr>S29</vt:lpstr>
      <vt:lpstr>S30</vt:lpstr>
      <vt:lpstr>S31</vt:lpstr>
      <vt:lpstr>S32</vt:lpstr>
      <vt:lpstr>S33</vt:lpstr>
      <vt:lpstr>S34</vt:lpstr>
      <vt:lpstr>S35</vt:lpstr>
      <vt:lpstr>S36</vt:lpstr>
      <vt:lpstr>S37</vt:lpstr>
      <vt:lpstr>S38</vt:lpstr>
      <vt:lpstr>S39</vt:lpstr>
      <vt:lpstr>S40</vt:lpstr>
      <vt:lpstr>S41</vt:lpstr>
      <vt:lpstr>S42</vt:lpstr>
      <vt:lpstr>S43</vt:lpstr>
      <vt:lpstr>S44</vt:lpstr>
      <vt:lpstr>S45</vt:lpstr>
      <vt:lpstr>S46</vt:lpstr>
      <vt:lpstr>S47</vt:lpstr>
      <vt:lpstr>S48</vt:lpstr>
      <vt:lpstr>S49</vt:lpstr>
      <vt:lpstr>S50</vt:lpstr>
      <vt:lpstr>NewPartner</vt:lpstr>
      <vt:lpstr>PartnerSearch</vt:lpstr>
      <vt:lpstr>90-2formulas</vt:lpstr>
      <vt:lpstr>FocusAreas</vt:lpstr>
      <vt:lpstr>SPcodes</vt:lpstr>
      <vt:lpstr>TRLs</vt:lpstr>
      <vt:lpstr>ProgramIDs</vt:lpstr>
      <vt:lpstr>Partner validation detail</vt:lpstr>
      <vt:lpstr>F Area validation detail</vt:lpstr>
      <vt:lpstr>ProjectRecords</vt:lpstr>
      <vt:lpstr>FundingRecords</vt:lpstr>
      <vt:lpstr>TOC generator worksheet</vt:lpstr>
      <vt:lpstr>CHECK DATA FIT</vt:lpstr>
      <vt:lpstr>ProjDataInput</vt:lpstr>
      <vt:lpstr>FundDataInput</vt:lpstr>
      <vt:lpstr>'S10'!Print_Area</vt:lpstr>
      <vt:lpstr>'S11'!Print_Area</vt:lpstr>
      <vt:lpstr>'S12'!Print_Area</vt:lpstr>
      <vt:lpstr>'S13'!Print_Area</vt:lpstr>
      <vt:lpstr>'S14'!Print_Area</vt:lpstr>
      <vt:lpstr>'S15'!Print_Area</vt:lpstr>
      <vt:lpstr>'S16'!Print_Area</vt:lpstr>
      <vt:lpstr>'S17'!Print_Area</vt:lpstr>
      <vt:lpstr>'S18'!Print_Area</vt:lpstr>
      <vt:lpstr>'S19'!Print_Area</vt:lpstr>
      <vt:lpstr>'S1-Start Here'!Print_Area</vt:lpstr>
      <vt:lpstr>'S2'!Print_Area</vt:lpstr>
      <vt:lpstr>'S20'!Print_Area</vt:lpstr>
      <vt:lpstr>'S21'!Print_Area</vt:lpstr>
      <vt:lpstr>'S22'!Print_Area</vt:lpstr>
      <vt:lpstr>'S23'!Print_Area</vt:lpstr>
      <vt:lpstr>'S24'!Print_Area</vt:lpstr>
      <vt:lpstr>'S25'!Print_Area</vt:lpstr>
      <vt:lpstr>'S26'!Print_Area</vt:lpstr>
      <vt:lpstr>'S27'!Print_Area</vt:lpstr>
      <vt:lpstr>'S28'!Print_Area</vt:lpstr>
      <vt:lpstr>'S29'!Print_Area</vt:lpstr>
      <vt:lpstr>'S3'!Print_Area</vt:lpstr>
      <vt:lpstr>'S30'!Print_Area</vt:lpstr>
      <vt:lpstr>'S31'!Print_Area</vt:lpstr>
      <vt:lpstr>'S32'!Print_Area</vt:lpstr>
      <vt:lpstr>'S33'!Print_Area</vt:lpstr>
      <vt:lpstr>'S34'!Print_Area</vt:lpstr>
      <vt:lpstr>'S35'!Print_Area</vt:lpstr>
      <vt:lpstr>'S36'!Print_Area</vt:lpstr>
      <vt:lpstr>'S37'!Print_Area</vt:lpstr>
      <vt:lpstr>'S38'!Print_Area</vt:lpstr>
      <vt:lpstr>'S39'!Print_Area</vt:lpstr>
      <vt:lpstr>'S4'!Print_Area</vt:lpstr>
      <vt:lpstr>'S40'!Print_Area</vt:lpstr>
      <vt:lpstr>'S41'!Print_Area</vt:lpstr>
      <vt:lpstr>'S42'!Print_Area</vt:lpstr>
      <vt:lpstr>'S43'!Print_Area</vt:lpstr>
      <vt:lpstr>'S44'!Print_Area</vt:lpstr>
      <vt:lpstr>'S45'!Print_Area</vt:lpstr>
      <vt:lpstr>'S46'!Print_Area</vt:lpstr>
      <vt:lpstr>'S47'!Print_Area</vt:lpstr>
      <vt:lpstr>'S48'!Print_Area</vt:lpstr>
      <vt:lpstr>'S49'!Print_Area</vt:lpstr>
      <vt:lpstr>'S5'!Print_Area</vt:lpstr>
      <vt:lpstr>'S50'!Print_Area</vt:lpstr>
      <vt:lpstr>'S6'!Print_Area</vt:lpstr>
      <vt:lpstr>'S7'!Print_Area</vt:lpstr>
      <vt:lpstr>'S8'!Print_Area</vt:lpstr>
      <vt:lpstr>'S9'!Print_Area</vt:lpstr>
      <vt:lpstr>TableOfContents!Print_Area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Dorn Carlson</dc:creator>
  <cp:lastModifiedBy>Dorn Carlson</cp:lastModifiedBy>
  <cp:lastPrinted>2014-04-29T13:29:38Z</cp:lastPrinted>
  <dcterms:created xsi:type="dcterms:W3CDTF">2013-05-06T17:16:57Z</dcterms:created>
  <dcterms:modified xsi:type="dcterms:W3CDTF">2017-12-05T17:17:17Z</dcterms:modified>
</cp:coreProperties>
</file>